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1.xml" ContentType="application/vnd.openxmlformats-officedocument.spreadsheetml.table+xml"/>
  <Override PartName="/xl/tables/tableSingleCells1.xml" ContentType="application/vnd.openxmlformats-officedocument.spreadsheetml.tableSingleCell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AE6600E7-7A62-396C-DE95-9942FA9DD81E}"/>
  <workbookPr codeName="skorTKW"/>
  <mc:AlternateContent xmlns:mc="http://schemas.openxmlformats.org/markup-compatibility/2006">
    <mc:Choice Requires="x15">
      <x15ac:absPath xmlns:x15ac="http://schemas.microsoft.com/office/spreadsheetml/2010/11/ac" url="https://meteurosystem-my.sharepoint.com/personal/lukasz_malinowski_met-eurosystem_com/Documents/Dokumenty/Python/wdroz/test/"/>
    </mc:Choice>
  </mc:AlternateContent>
  <xr:revisionPtr revIDLastSave="110" documentId="13_ncr:1_{3B7E5404-E495-4290-B2E7-C37E30738323}" xr6:coauthVersionLast="47" xr6:coauthVersionMax="47" xr10:uidLastSave="{DE6A93E7-62C2-4668-9A14-DF837C02D085}"/>
  <bookViews>
    <workbookView minimized="1" xWindow="29415" yWindow="2970" windowWidth="18570" windowHeight="8505" tabRatio="842" activeTab="4" xr2:uid="{00000000-000D-0000-FFFF-FFFF00000000}"/>
  </bookViews>
  <sheets>
    <sheet name="wycena" sheetId="3" r:id="rId1"/>
    <sheet name="TKW_operacje" sheetId="7" r:id="rId2"/>
    <sheet name="Arkusz2" sheetId="47" state="hidden" r:id="rId3"/>
    <sheet name="Procedura wdrażania_checklist" sheetId="45" r:id="rId4"/>
    <sheet name="Elementy zakupowe - spis" sheetId="37" r:id="rId5"/>
    <sheet name="NRC - spis" sheetId="40" r:id="rId6"/>
    <sheet name="ListaKooperantow" sheetId="46" state="hidden" r:id="rId7"/>
    <sheet name="ListaOperacji" sheetId="44" r:id="rId8"/>
    <sheet name="Kursy walut" sheetId="39" r:id="rId9"/>
    <sheet name="ryzyka" sheetId="36" state="hidden" r:id="rId10"/>
    <sheet name="Stawki" sheetId="35" r:id="rId11"/>
    <sheet name="calculate" sheetId="2" state="hidden" r:id="rId12"/>
    <sheet name="calculate_dane" sheetId="1" state="hidden" r:id="rId13"/>
    <sheet name="robocze" sheetId="4" state="veryHidden" r:id="rId14"/>
    <sheet name="posredni_ark" sheetId="33" state="veryHidden" r:id="rId15"/>
    <sheet name="import_tech" sheetId="41" state="hidden" r:id="rId16"/>
    <sheet name="Struktura" sheetId="42" state="hidden" r:id="rId17"/>
    <sheet name="KODY" sheetId="43" state="hidden" r:id="rId18"/>
  </sheets>
  <functionGroups builtInGroupCount="19"/>
  <externalReferences>
    <externalReference r:id="rId19"/>
    <externalReference r:id="rId20"/>
  </externalReferences>
  <definedNames>
    <definedName name="_1" localSheetId="15">[1]Arkusz2!#REF!</definedName>
    <definedName name="_1" localSheetId="16">[1]Arkusz2!#REF!</definedName>
    <definedName name="_xlnm._FilterDatabase" localSheetId="17" hidden="1">KODY!$A$1:$K$3</definedName>
    <definedName name="_xlnm._FilterDatabase" localSheetId="7" hidden="1">ListaOperacji!$A$1:$B$86</definedName>
    <definedName name="_xlnm._FilterDatabase" localSheetId="13" hidden="1">robocze!$A$1:$AS$61</definedName>
    <definedName name="_xlnm._FilterDatabase" localSheetId="16" hidden="1">Struktura!$A$1:$K$7</definedName>
    <definedName name="_xlnm._FilterDatabase" localSheetId="0" hidden="1">wycena!$B$19:$B$20</definedName>
    <definedName name="comp_il_projekt">Stawki!$L$17:$L$21</definedName>
    <definedName name="comp_ile_sklad">Stawki!$M$16:$Q$16</definedName>
    <definedName name="DaneZewnętrzne_1" localSheetId="8" hidden="1">'Kursy walut'!$A$1:$C$35</definedName>
    <definedName name="jedynka" localSheetId="3">[1]Arkusz2!$R$1</definedName>
    <definedName name="jedynka" localSheetId="16">[1]Arkusz2!$R$1</definedName>
    <definedName name="jedynka" localSheetId="1">[2]Arkusz2!$O$1</definedName>
    <definedName name="jedynka">1</definedName>
    <definedName name="klienci">tblKlient[Klient]</definedName>
    <definedName name="lista_rozw" localSheetId="1">OFFSET([2]blachy!$P$2,0,0,MAX([2]blachy!$O$2:$O$340),1)</definedName>
    <definedName name="lista_rozw">OFFSET([1]blachy!$P$2,0,0,MAX([1]blachy!$O$2:$O$340),1)</definedName>
    <definedName name="ListaRob" localSheetId="15">[1]Arkusz2!$X$2:$X$10</definedName>
    <definedName name="ListaRob" localSheetId="5">[1]Arkusz2!$X$2:$X$10</definedName>
    <definedName name="ListaRob" localSheetId="3">[1]Arkusz2!$X$2:$X$10</definedName>
    <definedName name="ListaRob" localSheetId="16">[1]Arkusz2!$X$2:$X$10</definedName>
    <definedName name="ListaRob" localSheetId="1">[2]Arkusz2!$U$2:$U$10</definedName>
    <definedName name="ListaRob">robocze!$AH$2:$AH$10</definedName>
    <definedName name="Maszyna">[1]Arkusz2!$A$1:$A$5</definedName>
    <definedName name="_xlnm.Print_Area" localSheetId="3">'Procedura wdrażania_checklist'!$A$1:$J$82</definedName>
    <definedName name="obszary">robocze!$AV$1:$AV$14</definedName>
    <definedName name="simp_il_oper">Stawki!$D$16:$H$16</definedName>
    <definedName name="simp_il_proj">Stawki!$C$17:$C$21</definedName>
    <definedName name="_xlnm.Extract" localSheetId="14">posredni_ark!$A$2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9" i="3" l="1"/>
  <c r="G28" i="3"/>
  <c r="F29" i="3"/>
  <c r="F28" i="3"/>
  <c r="G27" i="3"/>
  <c r="F27" i="3"/>
  <c r="G25" i="3"/>
  <c r="F25" i="3"/>
  <c r="G24" i="3"/>
  <c r="F24" i="3"/>
  <c r="EN14" i="3"/>
  <c r="EO14" i="3"/>
  <c r="EP14" i="3"/>
  <c r="EQ14" i="3"/>
  <c r="ER14" i="3"/>
  <c r="ES14" i="3"/>
  <c r="ET14" i="3"/>
  <c r="EU14" i="3"/>
  <c r="EV14" i="3"/>
  <c r="EW14" i="3"/>
  <c r="EX14" i="3"/>
  <c r="EY14" i="3"/>
  <c r="EZ14" i="3"/>
  <c r="FA14" i="3"/>
  <c r="FB14" i="3"/>
  <c r="FC14" i="3"/>
  <c r="FD14" i="3"/>
  <c r="FE14" i="3"/>
  <c r="FF14" i="3"/>
  <c r="FG14" i="3"/>
  <c r="FH14" i="3"/>
  <c r="FI14" i="3"/>
  <c r="FJ14" i="3"/>
  <c r="FK14" i="3"/>
  <c r="FL14" i="3"/>
  <c r="FM14" i="3"/>
  <c r="FN14" i="3"/>
  <c r="FO14" i="3"/>
  <c r="FP14" i="3"/>
  <c r="FQ14" i="3"/>
  <c r="FR14" i="3"/>
  <c r="FS14" i="3"/>
  <c r="FT14" i="3"/>
  <c r="FU14" i="3"/>
  <c r="FV14" i="3"/>
  <c r="FW14" i="3"/>
  <c r="FX14" i="3"/>
  <c r="FY14" i="3"/>
  <c r="FZ14" i="3"/>
  <c r="B2" i="33"/>
  <c r="EG14" i="3"/>
  <c r="EG17" i="3"/>
  <c r="C6" i="1" l="1"/>
  <c r="R6" i="1" s="1"/>
  <c r="C7" i="1"/>
  <c r="R7" i="1" s="1"/>
  <c r="I6" i="1"/>
  <c r="I7" i="1"/>
  <c r="S6" i="1"/>
  <c r="S7" i="1"/>
  <c r="AB6" i="1"/>
  <c r="AC6" i="1" s="1"/>
  <c r="AB7" i="1"/>
  <c r="AC7" i="1" s="1"/>
  <c r="CX19" i="3"/>
  <c r="CX23" i="3"/>
  <c r="AD7" i="1" l="1"/>
  <c r="AD6" i="1"/>
  <c r="CP369" i="3"/>
  <c r="CP368" i="3"/>
  <c r="CP367" i="3"/>
  <c r="CP366" i="3"/>
  <c r="CP365" i="3"/>
  <c r="CP364" i="3"/>
  <c r="CP363" i="3"/>
  <c r="CP362" i="3"/>
  <c r="CP361" i="3"/>
  <c r="CP360" i="3"/>
  <c r="CP359" i="3"/>
  <c r="CP358" i="3"/>
  <c r="CP357" i="3"/>
  <c r="CP356" i="3"/>
  <c r="CP355" i="3"/>
  <c r="CP354" i="3"/>
  <c r="CP353" i="3"/>
  <c r="CP352" i="3"/>
  <c r="CP351" i="3"/>
  <c r="CP350" i="3"/>
  <c r="CP349" i="3"/>
  <c r="CP348" i="3"/>
  <c r="CP347" i="3"/>
  <c r="CP346" i="3"/>
  <c r="CP345" i="3"/>
  <c r="CP344" i="3"/>
  <c r="CP343" i="3"/>
  <c r="CP342" i="3"/>
  <c r="CP341" i="3"/>
  <c r="CP340" i="3"/>
  <c r="CP339" i="3"/>
  <c r="CP338" i="3"/>
  <c r="CP337" i="3"/>
  <c r="CP336" i="3"/>
  <c r="CP335" i="3"/>
  <c r="CP334" i="3"/>
  <c r="CP333" i="3"/>
  <c r="CP332" i="3"/>
  <c r="CP331" i="3"/>
  <c r="CP330" i="3"/>
  <c r="CP329" i="3"/>
  <c r="CP328" i="3"/>
  <c r="CP327" i="3"/>
  <c r="CP326" i="3"/>
  <c r="CP325" i="3"/>
  <c r="CP324" i="3"/>
  <c r="CP323" i="3"/>
  <c r="CP322" i="3"/>
  <c r="CP321" i="3"/>
  <c r="CP320" i="3"/>
  <c r="CP319" i="3"/>
  <c r="CP318" i="3"/>
  <c r="CP317" i="3"/>
  <c r="CP316" i="3"/>
  <c r="CP315" i="3"/>
  <c r="CP314" i="3"/>
  <c r="CP313" i="3"/>
  <c r="CP312" i="3"/>
  <c r="CP311" i="3"/>
  <c r="CP310" i="3"/>
  <c r="CP309" i="3"/>
  <c r="CP308" i="3"/>
  <c r="CP307" i="3"/>
  <c r="CP306" i="3"/>
  <c r="CP305" i="3"/>
  <c r="CP304" i="3"/>
  <c r="CP303" i="3"/>
  <c r="CP302" i="3"/>
  <c r="CP301" i="3"/>
  <c r="CP300" i="3"/>
  <c r="CP299" i="3"/>
  <c r="CP298" i="3"/>
  <c r="CP297" i="3"/>
  <c r="CP296" i="3"/>
  <c r="CP295" i="3"/>
  <c r="CP294" i="3"/>
  <c r="CP293" i="3"/>
  <c r="CP292" i="3"/>
  <c r="CP291" i="3"/>
  <c r="CP290" i="3"/>
  <c r="CP289" i="3"/>
  <c r="CP288" i="3"/>
  <c r="CP287" i="3"/>
  <c r="CP286" i="3"/>
  <c r="CP285" i="3"/>
  <c r="CP284" i="3"/>
  <c r="CP283" i="3"/>
  <c r="CP282" i="3"/>
  <c r="CP281" i="3"/>
  <c r="CP280" i="3"/>
  <c r="CP279" i="3"/>
  <c r="CP278" i="3"/>
  <c r="CP277" i="3"/>
  <c r="CP276" i="3"/>
  <c r="CP275" i="3"/>
  <c r="CP274" i="3"/>
  <c r="CP273" i="3"/>
  <c r="CP272" i="3"/>
  <c r="CP271" i="3"/>
  <c r="CP270" i="3"/>
  <c r="CP269" i="3"/>
  <c r="CP268" i="3"/>
  <c r="CP267" i="3"/>
  <c r="CP266" i="3"/>
  <c r="CP265" i="3"/>
  <c r="CP264" i="3"/>
  <c r="CP263" i="3"/>
  <c r="CP262" i="3"/>
  <c r="CP261" i="3"/>
  <c r="CP260" i="3"/>
  <c r="CP259" i="3"/>
  <c r="CP258" i="3"/>
  <c r="CP257" i="3"/>
  <c r="CP256" i="3"/>
  <c r="CP255" i="3"/>
  <c r="CP254" i="3"/>
  <c r="CP253" i="3"/>
  <c r="CP252" i="3"/>
  <c r="CP251" i="3"/>
  <c r="CP250" i="3"/>
  <c r="CP249" i="3"/>
  <c r="CP248" i="3"/>
  <c r="CP247" i="3"/>
  <c r="CP246" i="3"/>
  <c r="CP245" i="3"/>
  <c r="CP244" i="3"/>
  <c r="CP243" i="3"/>
  <c r="CP242" i="3"/>
  <c r="CP241" i="3"/>
  <c r="CP240" i="3"/>
  <c r="CP239" i="3"/>
  <c r="CP238" i="3"/>
  <c r="CP237" i="3"/>
  <c r="CP236" i="3"/>
  <c r="CP235" i="3"/>
  <c r="CP234" i="3"/>
  <c r="CP233" i="3"/>
  <c r="CP232" i="3"/>
  <c r="CP231" i="3"/>
  <c r="CP230" i="3"/>
  <c r="CP229" i="3"/>
  <c r="CP228" i="3"/>
  <c r="CP227" i="3"/>
  <c r="CP226" i="3"/>
  <c r="CP225" i="3"/>
  <c r="CP224" i="3"/>
  <c r="CP223" i="3"/>
  <c r="CP222" i="3"/>
  <c r="CP221" i="3"/>
  <c r="CP220" i="3"/>
  <c r="CP219" i="3"/>
  <c r="CP218" i="3"/>
  <c r="CP217" i="3"/>
  <c r="CP216" i="3"/>
  <c r="CP215" i="3"/>
  <c r="CP214" i="3"/>
  <c r="CP213" i="3"/>
  <c r="CP212" i="3"/>
  <c r="CP211" i="3"/>
  <c r="CP210" i="3"/>
  <c r="CP209" i="3"/>
  <c r="CP208" i="3"/>
  <c r="CP207" i="3"/>
  <c r="CP206" i="3"/>
  <c r="CP205" i="3"/>
  <c r="CP204" i="3"/>
  <c r="CP203" i="3"/>
  <c r="CP202" i="3"/>
  <c r="CP201" i="3"/>
  <c r="CP200" i="3"/>
  <c r="CP199" i="3"/>
  <c r="CP198" i="3"/>
  <c r="CP197" i="3"/>
  <c r="CP196" i="3"/>
  <c r="CP195" i="3"/>
  <c r="CP194" i="3"/>
  <c r="CP193" i="3"/>
  <c r="CP192" i="3"/>
  <c r="CP191" i="3"/>
  <c r="CP190" i="3"/>
  <c r="CP189" i="3"/>
  <c r="CP188" i="3"/>
  <c r="CP187" i="3"/>
  <c r="CP186" i="3"/>
  <c r="CP185" i="3"/>
  <c r="CP184" i="3"/>
  <c r="CP183" i="3"/>
  <c r="CP182" i="3"/>
  <c r="CP181" i="3"/>
  <c r="CP180" i="3"/>
  <c r="CP179" i="3"/>
  <c r="CP178" i="3"/>
  <c r="CP177" i="3"/>
  <c r="CP176" i="3"/>
  <c r="CP175" i="3"/>
  <c r="CP174" i="3"/>
  <c r="CP173" i="3"/>
  <c r="CP172" i="3"/>
  <c r="CP171" i="3"/>
  <c r="CP170" i="3"/>
  <c r="CP169" i="3"/>
  <c r="CP168" i="3"/>
  <c r="CP167" i="3"/>
  <c r="CP166" i="3"/>
  <c r="CP165" i="3"/>
  <c r="CP164" i="3"/>
  <c r="CP163" i="3"/>
  <c r="CP162" i="3"/>
  <c r="CP161" i="3"/>
  <c r="CP160" i="3"/>
  <c r="CP159" i="3"/>
  <c r="CP158" i="3"/>
  <c r="CP157" i="3"/>
  <c r="CP156" i="3"/>
  <c r="CP155" i="3"/>
  <c r="CP154" i="3"/>
  <c r="CP153" i="3"/>
  <c r="CP152" i="3"/>
  <c r="CP151" i="3"/>
  <c r="CP150" i="3"/>
  <c r="CP149" i="3"/>
  <c r="CP148" i="3"/>
  <c r="CP147" i="3"/>
  <c r="CP146" i="3"/>
  <c r="CP145" i="3"/>
  <c r="CP144" i="3"/>
  <c r="CP143" i="3"/>
  <c r="CP142" i="3"/>
  <c r="CP141" i="3"/>
  <c r="CP140" i="3"/>
  <c r="CP139" i="3"/>
  <c r="CP138" i="3"/>
  <c r="CP137" i="3"/>
  <c r="CP136" i="3"/>
  <c r="CP135" i="3"/>
  <c r="CP134" i="3"/>
  <c r="CP133" i="3"/>
  <c r="CP132" i="3"/>
  <c r="CP131" i="3"/>
  <c r="CP130" i="3"/>
  <c r="CP129" i="3"/>
  <c r="CP128" i="3"/>
  <c r="CP127" i="3"/>
  <c r="CP126" i="3"/>
  <c r="CP125" i="3"/>
  <c r="CP124" i="3"/>
  <c r="CP123" i="3"/>
  <c r="CP122" i="3"/>
  <c r="CP121" i="3"/>
  <c r="CP120" i="3"/>
  <c r="CP119" i="3"/>
  <c r="CP118" i="3"/>
  <c r="CP117" i="3"/>
  <c r="CP116" i="3"/>
  <c r="CP115" i="3"/>
  <c r="CP114" i="3"/>
  <c r="CP113" i="3"/>
  <c r="CP112" i="3"/>
  <c r="CP111" i="3"/>
  <c r="CP110" i="3"/>
  <c r="CP109" i="3"/>
  <c r="CP108" i="3"/>
  <c r="CP107" i="3"/>
  <c r="CP106" i="3"/>
  <c r="CP105" i="3"/>
  <c r="CP104" i="3"/>
  <c r="CP103" i="3"/>
  <c r="CP102" i="3"/>
  <c r="CP101" i="3"/>
  <c r="CP100" i="3"/>
  <c r="CP99" i="3"/>
  <c r="CP98" i="3"/>
  <c r="CP97" i="3"/>
  <c r="CP96" i="3"/>
  <c r="CP95" i="3"/>
  <c r="CP94" i="3"/>
  <c r="CP93" i="3"/>
  <c r="CP92" i="3"/>
  <c r="CP91" i="3"/>
  <c r="CP90" i="3"/>
  <c r="CP89" i="3"/>
  <c r="CP88" i="3"/>
  <c r="CP87" i="3"/>
  <c r="CP86" i="3"/>
  <c r="CP85" i="3"/>
  <c r="CP84" i="3"/>
  <c r="CP83" i="3"/>
  <c r="CP82" i="3"/>
  <c r="CP81" i="3"/>
  <c r="CP80" i="3"/>
  <c r="CP79" i="3"/>
  <c r="CP78" i="3"/>
  <c r="CP77" i="3"/>
  <c r="CP76" i="3"/>
  <c r="CP75" i="3"/>
  <c r="CP74" i="3"/>
  <c r="CP73" i="3"/>
  <c r="CP72" i="3"/>
  <c r="CP71" i="3"/>
  <c r="CP70" i="3"/>
  <c r="CP69" i="3"/>
  <c r="CP68" i="3"/>
  <c r="CP67" i="3"/>
  <c r="CP66" i="3"/>
  <c r="CP65" i="3"/>
  <c r="CP64" i="3"/>
  <c r="CP63" i="3"/>
  <c r="CP62" i="3"/>
  <c r="CP61" i="3"/>
  <c r="CP60" i="3"/>
  <c r="CP59" i="3"/>
  <c r="CP58" i="3"/>
  <c r="CP57" i="3"/>
  <c r="CP56" i="3"/>
  <c r="CP55" i="3"/>
  <c r="CP54" i="3"/>
  <c r="CP53" i="3"/>
  <c r="CP52" i="3"/>
  <c r="CP51" i="3"/>
  <c r="CP50" i="3"/>
  <c r="CP49" i="3"/>
  <c r="CP48" i="3"/>
  <c r="CP47" i="3"/>
  <c r="CP46" i="3"/>
  <c r="CP45" i="3"/>
  <c r="CP44" i="3"/>
  <c r="CP43" i="3"/>
  <c r="CP42" i="3"/>
  <c r="CP41" i="3"/>
  <c r="CP40" i="3"/>
  <c r="CP39" i="3"/>
  <c r="CP38" i="3"/>
  <c r="CP37" i="3"/>
  <c r="CP36" i="3"/>
  <c r="CP35" i="3"/>
  <c r="CP34" i="3"/>
  <c r="CP33" i="3"/>
  <c r="CP32" i="3"/>
  <c r="CP31" i="3"/>
  <c r="CP23" i="3"/>
  <c r="CP19" i="3"/>
  <c r="CP14" i="3"/>
  <c r="DU14" i="3" l="1"/>
  <c r="DV14" i="3"/>
  <c r="EM14" i="3"/>
  <c r="EL14" i="3"/>
  <c r="EK14" i="3"/>
  <c r="EJ14" i="3"/>
  <c r="EI14" i="3"/>
  <c r="EH14" i="3"/>
  <c r="EF14" i="3"/>
  <c r="EE14" i="3"/>
  <c r="ED14" i="3"/>
  <c r="EC14" i="3"/>
  <c r="EB14" i="3"/>
  <c r="EA14" i="3"/>
  <c r="DZ14" i="3"/>
  <c r="DY14" i="3"/>
  <c r="DX14" i="3"/>
  <c r="DW14" i="3"/>
  <c r="DT14" i="3"/>
  <c r="DS14" i="3"/>
  <c r="DR14" i="3"/>
  <c r="DQ14" i="3"/>
  <c r="DP14" i="3"/>
  <c r="DO14" i="3"/>
  <c r="DN14" i="3"/>
  <c r="DM14" i="3"/>
  <c r="DL14" i="3"/>
  <c r="DK14" i="3"/>
  <c r="DJ14" i="3"/>
  <c r="DI14" i="3"/>
  <c r="DH14" i="3"/>
  <c r="DG14" i="3"/>
  <c r="DF14" i="3"/>
  <c r="DE14" i="3"/>
  <c r="DD14" i="3"/>
  <c r="DC14" i="3"/>
  <c r="DB14" i="3"/>
  <c r="DA14" i="3"/>
  <c r="CZ14" i="3"/>
  <c r="CY14" i="3"/>
  <c r="CX14" i="3"/>
  <c r="CW14" i="3"/>
  <c r="CV14" i="3"/>
  <c r="CU14" i="3"/>
  <c r="CT14" i="3"/>
  <c r="CS14" i="3"/>
  <c r="CR14" i="3"/>
  <c r="CQ14" i="3"/>
  <c r="CO14" i="3"/>
  <c r="CN14" i="3"/>
  <c r="CM14" i="3"/>
  <c r="CL14" i="3"/>
  <c r="CK14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15" i="3"/>
  <c r="DC369" i="3"/>
  <c r="DB369" i="3"/>
  <c r="DC368" i="3"/>
  <c r="DB368" i="3"/>
  <c r="DC367" i="3"/>
  <c r="DB367" i="3"/>
  <c r="DC366" i="3"/>
  <c r="DB366" i="3"/>
  <c r="DC365" i="3"/>
  <c r="DB365" i="3"/>
  <c r="DC364" i="3"/>
  <c r="DB364" i="3"/>
  <c r="DC363" i="3"/>
  <c r="DB363" i="3"/>
  <c r="DC362" i="3"/>
  <c r="DB362" i="3"/>
  <c r="DC361" i="3"/>
  <c r="DB361" i="3"/>
  <c r="DC360" i="3"/>
  <c r="DB360" i="3"/>
  <c r="DC359" i="3"/>
  <c r="DB359" i="3"/>
  <c r="DC358" i="3"/>
  <c r="DB358" i="3"/>
  <c r="DC357" i="3"/>
  <c r="DB357" i="3"/>
  <c r="DC356" i="3"/>
  <c r="DB356" i="3"/>
  <c r="DC355" i="3"/>
  <c r="DB355" i="3"/>
  <c r="DC354" i="3"/>
  <c r="DB354" i="3"/>
  <c r="DC353" i="3"/>
  <c r="DB353" i="3"/>
  <c r="DC352" i="3"/>
  <c r="DB352" i="3"/>
  <c r="DC351" i="3"/>
  <c r="DB351" i="3"/>
  <c r="DC350" i="3"/>
  <c r="DB350" i="3"/>
  <c r="DC349" i="3"/>
  <c r="DB349" i="3"/>
  <c r="DC348" i="3"/>
  <c r="DB348" i="3"/>
  <c r="DC347" i="3"/>
  <c r="DB347" i="3"/>
  <c r="DC346" i="3"/>
  <c r="DB346" i="3"/>
  <c r="DC345" i="3"/>
  <c r="DB345" i="3"/>
  <c r="DC344" i="3"/>
  <c r="DB344" i="3"/>
  <c r="DC343" i="3"/>
  <c r="DB343" i="3"/>
  <c r="DC342" i="3"/>
  <c r="DB342" i="3"/>
  <c r="DC341" i="3"/>
  <c r="DB341" i="3"/>
  <c r="DC340" i="3"/>
  <c r="DB340" i="3"/>
  <c r="DC339" i="3"/>
  <c r="DB339" i="3"/>
  <c r="DC338" i="3"/>
  <c r="DB338" i="3"/>
  <c r="DC337" i="3"/>
  <c r="DB337" i="3"/>
  <c r="DC336" i="3"/>
  <c r="DB336" i="3"/>
  <c r="DC335" i="3"/>
  <c r="DB335" i="3"/>
  <c r="DC334" i="3"/>
  <c r="DB334" i="3"/>
  <c r="DC333" i="3"/>
  <c r="DB333" i="3"/>
  <c r="DC332" i="3"/>
  <c r="DB332" i="3"/>
  <c r="DC331" i="3"/>
  <c r="DB331" i="3"/>
  <c r="DC330" i="3"/>
  <c r="DB330" i="3"/>
  <c r="DC329" i="3"/>
  <c r="DB329" i="3"/>
  <c r="DC328" i="3"/>
  <c r="DB328" i="3"/>
  <c r="DC327" i="3"/>
  <c r="DB327" i="3"/>
  <c r="DC326" i="3"/>
  <c r="DB326" i="3"/>
  <c r="DC325" i="3"/>
  <c r="DB325" i="3"/>
  <c r="DC324" i="3"/>
  <c r="DB324" i="3"/>
  <c r="DC323" i="3"/>
  <c r="DB323" i="3"/>
  <c r="DC322" i="3"/>
  <c r="DB322" i="3"/>
  <c r="DC321" i="3"/>
  <c r="DB321" i="3"/>
  <c r="DC320" i="3"/>
  <c r="DB320" i="3"/>
  <c r="DC319" i="3"/>
  <c r="DB319" i="3"/>
  <c r="DC318" i="3"/>
  <c r="DB318" i="3"/>
  <c r="DC317" i="3"/>
  <c r="DB317" i="3"/>
  <c r="DC316" i="3"/>
  <c r="DB316" i="3"/>
  <c r="DC315" i="3"/>
  <c r="DB315" i="3"/>
  <c r="DC314" i="3"/>
  <c r="DB314" i="3"/>
  <c r="DC313" i="3"/>
  <c r="DB313" i="3"/>
  <c r="DC312" i="3"/>
  <c r="DB312" i="3"/>
  <c r="DC311" i="3"/>
  <c r="DB311" i="3"/>
  <c r="DC310" i="3"/>
  <c r="DB310" i="3"/>
  <c r="DC309" i="3"/>
  <c r="DB309" i="3"/>
  <c r="DC308" i="3"/>
  <c r="DB308" i="3"/>
  <c r="DC307" i="3"/>
  <c r="DB307" i="3"/>
  <c r="DC306" i="3"/>
  <c r="DB306" i="3"/>
  <c r="DC305" i="3"/>
  <c r="DB305" i="3"/>
  <c r="DC304" i="3"/>
  <c r="DB304" i="3"/>
  <c r="DC303" i="3"/>
  <c r="DB303" i="3"/>
  <c r="DC302" i="3"/>
  <c r="DB302" i="3"/>
  <c r="DC301" i="3"/>
  <c r="DB301" i="3"/>
  <c r="DC300" i="3"/>
  <c r="DB300" i="3"/>
  <c r="DC299" i="3"/>
  <c r="DB299" i="3"/>
  <c r="DC298" i="3"/>
  <c r="DB298" i="3"/>
  <c r="DC297" i="3"/>
  <c r="DB297" i="3"/>
  <c r="DC296" i="3"/>
  <c r="DB296" i="3"/>
  <c r="DC295" i="3"/>
  <c r="DB295" i="3"/>
  <c r="DC294" i="3"/>
  <c r="DB294" i="3"/>
  <c r="DC293" i="3"/>
  <c r="DB293" i="3"/>
  <c r="DC292" i="3"/>
  <c r="DB292" i="3"/>
  <c r="DC291" i="3"/>
  <c r="DB291" i="3"/>
  <c r="DC290" i="3"/>
  <c r="DB290" i="3"/>
  <c r="DC289" i="3"/>
  <c r="DB289" i="3"/>
  <c r="DC288" i="3"/>
  <c r="DB288" i="3"/>
  <c r="DC287" i="3"/>
  <c r="DB287" i="3"/>
  <c r="DC286" i="3"/>
  <c r="DB286" i="3"/>
  <c r="DC285" i="3"/>
  <c r="DB285" i="3"/>
  <c r="DC284" i="3"/>
  <c r="DB284" i="3"/>
  <c r="DC283" i="3"/>
  <c r="DB283" i="3"/>
  <c r="DC282" i="3"/>
  <c r="DB282" i="3"/>
  <c r="DC281" i="3"/>
  <c r="DB281" i="3"/>
  <c r="DC280" i="3"/>
  <c r="DB280" i="3"/>
  <c r="DC279" i="3"/>
  <c r="DB279" i="3"/>
  <c r="DC278" i="3"/>
  <c r="DB278" i="3"/>
  <c r="DC277" i="3"/>
  <c r="DB277" i="3"/>
  <c r="DC276" i="3"/>
  <c r="DB276" i="3"/>
  <c r="DC275" i="3"/>
  <c r="DB275" i="3"/>
  <c r="DC274" i="3"/>
  <c r="DB274" i="3"/>
  <c r="DC273" i="3"/>
  <c r="DB273" i="3"/>
  <c r="DC272" i="3"/>
  <c r="DB272" i="3"/>
  <c r="DC271" i="3"/>
  <c r="DB271" i="3"/>
  <c r="DC270" i="3"/>
  <c r="DB270" i="3"/>
  <c r="DC269" i="3"/>
  <c r="DB269" i="3"/>
  <c r="DC268" i="3"/>
  <c r="DB268" i="3"/>
  <c r="DC267" i="3"/>
  <c r="DB267" i="3"/>
  <c r="DC266" i="3"/>
  <c r="DB266" i="3"/>
  <c r="DC265" i="3"/>
  <c r="DB265" i="3"/>
  <c r="DC264" i="3"/>
  <c r="DB264" i="3"/>
  <c r="DC263" i="3"/>
  <c r="DB263" i="3"/>
  <c r="DC262" i="3"/>
  <c r="DB262" i="3"/>
  <c r="DC261" i="3"/>
  <c r="DB261" i="3"/>
  <c r="DC260" i="3"/>
  <c r="DB260" i="3"/>
  <c r="DC259" i="3"/>
  <c r="DB259" i="3"/>
  <c r="DC258" i="3"/>
  <c r="DB258" i="3"/>
  <c r="DC257" i="3"/>
  <c r="DB257" i="3"/>
  <c r="DC256" i="3"/>
  <c r="DB256" i="3"/>
  <c r="DC255" i="3"/>
  <c r="DB255" i="3"/>
  <c r="DC254" i="3"/>
  <c r="DB254" i="3"/>
  <c r="DC253" i="3"/>
  <c r="DB253" i="3"/>
  <c r="DC252" i="3"/>
  <c r="DB252" i="3"/>
  <c r="DC251" i="3"/>
  <c r="DB251" i="3"/>
  <c r="DC250" i="3"/>
  <c r="DB250" i="3"/>
  <c r="DC249" i="3"/>
  <c r="DB249" i="3"/>
  <c r="DC248" i="3"/>
  <c r="DB248" i="3"/>
  <c r="DC247" i="3"/>
  <c r="DB247" i="3"/>
  <c r="DC246" i="3"/>
  <c r="DB246" i="3"/>
  <c r="DC245" i="3"/>
  <c r="DB245" i="3"/>
  <c r="DC244" i="3"/>
  <c r="DB244" i="3"/>
  <c r="DC243" i="3"/>
  <c r="DB243" i="3"/>
  <c r="DC242" i="3"/>
  <c r="DB242" i="3"/>
  <c r="DC241" i="3"/>
  <c r="DB241" i="3"/>
  <c r="DC240" i="3"/>
  <c r="DB240" i="3"/>
  <c r="DC239" i="3"/>
  <c r="DB239" i="3"/>
  <c r="DC238" i="3"/>
  <c r="DB238" i="3"/>
  <c r="DC237" i="3"/>
  <c r="DB237" i="3"/>
  <c r="DC236" i="3"/>
  <c r="DB236" i="3"/>
  <c r="DC235" i="3"/>
  <c r="DB235" i="3"/>
  <c r="DC233" i="3"/>
  <c r="DB233" i="3"/>
  <c r="DC232" i="3"/>
  <c r="DB232" i="3"/>
  <c r="DC231" i="3"/>
  <c r="DB231" i="3"/>
  <c r="DC230" i="3"/>
  <c r="DB230" i="3"/>
  <c r="DC229" i="3"/>
  <c r="DB229" i="3"/>
  <c r="DC228" i="3"/>
  <c r="DB228" i="3"/>
  <c r="DC227" i="3"/>
  <c r="DB227" i="3"/>
  <c r="DC226" i="3"/>
  <c r="DB226" i="3"/>
  <c r="DC225" i="3"/>
  <c r="DB225" i="3"/>
  <c r="DC224" i="3"/>
  <c r="DB224" i="3"/>
  <c r="DC223" i="3"/>
  <c r="DB223" i="3"/>
  <c r="DC222" i="3"/>
  <c r="DB222" i="3"/>
  <c r="DC221" i="3"/>
  <c r="DB221" i="3"/>
  <c r="DC220" i="3"/>
  <c r="DB220" i="3"/>
  <c r="DC219" i="3"/>
  <c r="DB219" i="3"/>
  <c r="DC218" i="3"/>
  <c r="DB218" i="3"/>
  <c r="DC217" i="3"/>
  <c r="DB217" i="3"/>
  <c r="DC216" i="3"/>
  <c r="DB216" i="3"/>
  <c r="DC215" i="3"/>
  <c r="DB215" i="3"/>
  <c r="DC214" i="3"/>
  <c r="DB214" i="3"/>
  <c r="DC213" i="3"/>
  <c r="DB213" i="3"/>
  <c r="DC212" i="3"/>
  <c r="DB212" i="3"/>
  <c r="DC211" i="3"/>
  <c r="DB211" i="3"/>
  <c r="DC210" i="3"/>
  <c r="DB210" i="3"/>
  <c r="DC209" i="3"/>
  <c r="DB209" i="3"/>
  <c r="DC208" i="3"/>
  <c r="DB208" i="3"/>
  <c r="DC207" i="3"/>
  <c r="DB207" i="3"/>
  <c r="DC206" i="3"/>
  <c r="DB206" i="3"/>
  <c r="DC205" i="3"/>
  <c r="DB205" i="3"/>
  <c r="DC204" i="3"/>
  <c r="DB204" i="3"/>
  <c r="DC203" i="3"/>
  <c r="DB203" i="3"/>
  <c r="DC202" i="3"/>
  <c r="DB202" i="3"/>
  <c r="DC201" i="3"/>
  <c r="DB201" i="3"/>
  <c r="DC200" i="3"/>
  <c r="DB200" i="3"/>
  <c r="DC199" i="3"/>
  <c r="DB199" i="3"/>
  <c r="DC198" i="3"/>
  <c r="DB198" i="3"/>
  <c r="DC197" i="3"/>
  <c r="DB197" i="3"/>
  <c r="DC196" i="3"/>
  <c r="DB196" i="3"/>
  <c r="DC195" i="3"/>
  <c r="DB195" i="3"/>
  <c r="DC194" i="3"/>
  <c r="DB194" i="3"/>
  <c r="DC193" i="3"/>
  <c r="DB193" i="3"/>
  <c r="DC192" i="3"/>
  <c r="DB192" i="3"/>
  <c r="DC191" i="3"/>
  <c r="DB191" i="3"/>
  <c r="DC190" i="3"/>
  <c r="DB190" i="3"/>
  <c r="DC189" i="3"/>
  <c r="DB189" i="3"/>
  <c r="DC188" i="3"/>
  <c r="DB188" i="3"/>
  <c r="DC187" i="3"/>
  <c r="DB187" i="3"/>
  <c r="DC186" i="3"/>
  <c r="DB186" i="3"/>
  <c r="DC185" i="3"/>
  <c r="DB185" i="3"/>
  <c r="DC184" i="3"/>
  <c r="DB184" i="3"/>
  <c r="DC183" i="3"/>
  <c r="DB183" i="3"/>
  <c r="DC182" i="3"/>
  <c r="DB182" i="3"/>
  <c r="DC181" i="3"/>
  <c r="DB181" i="3"/>
  <c r="DC180" i="3"/>
  <c r="DB180" i="3"/>
  <c r="DC179" i="3"/>
  <c r="DB179" i="3"/>
  <c r="DC178" i="3"/>
  <c r="DB178" i="3"/>
  <c r="DC177" i="3"/>
  <c r="DB177" i="3"/>
  <c r="DC176" i="3"/>
  <c r="DB176" i="3"/>
  <c r="DC175" i="3"/>
  <c r="DB175" i="3"/>
  <c r="DC174" i="3"/>
  <c r="DB174" i="3"/>
  <c r="DC173" i="3"/>
  <c r="DB173" i="3"/>
  <c r="DC172" i="3"/>
  <c r="DB172" i="3"/>
  <c r="DC171" i="3"/>
  <c r="DB171" i="3"/>
  <c r="DC170" i="3"/>
  <c r="DB170" i="3"/>
  <c r="DC169" i="3"/>
  <c r="DB169" i="3"/>
  <c r="DC168" i="3"/>
  <c r="DB168" i="3"/>
  <c r="DC167" i="3"/>
  <c r="DB167" i="3"/>
  <c r="DC166" i="3"/>
  <c r="DB166" i="3"/>
  <c r="DC165" i="3"/>
  <c r="DB165" i="3"/>
  <c r="DC164" i="3"/>
  <c r="DB164" i="3"/>
  <c r="DC163" i="3"/>
  <c r="DB163" i="3"/>
  <c r="DC162" i="3"/>
  <c r="DB162" i="3"/>
  <c r="DC161" i="3"/>
  <c r="DB161" i="3"/>
  <c r="DC160" i="3"/>
  <c r="DB160" i="3"/>
  <c r="DC159" i="3"/>
  <c r="DB159" i="3"/>
  <c r="DC158" i="3"/>
  <c r="DB158" i="3"/>
  <c r="DC157" i="3"/>
  <c r="DB157" i="3"/>
  <c r="DC156" i="3"/>
  <c r="DB156" i="3"/>
  <c r="DC155" i="3"/>
  <c r="DB155" i="3"/>
  <c r="DC154" i="3"/>
  <c r="DB154" i="3"/>
  <c r="DC153" i="3"/>
  <c r="DB153" i="3"/>
  <c r="DC152" i="3"/>
  <c r="DB152" i="3"/>
  <c r="DC151" i="3"/>
  <c r="DB151" i="3"/>
  <c r="DC150" i="3"/>
  <c r="DB150" i="3"/>
  <c r="DC149" i="3"/>
  <c r="DB149" i="3"/>
  <c r="DC148" i="3"/>
  <c r="DB148" i="3"/>
  <c r="DC147" i="3"/>
  <c r="DB147" i="3"/>
  <c r="DC146" i="3"/>
  <c r="DB146" i="3"/>
  <c r="DC145" i="3"/>
  <c r="DB145" i="3"/>
  <c r="DC144" i="3"/>
  <c r="DB144" i="3"/>
  <c r="DC143" i="3"/>
  <c r="DB143" i="3"/>
  <c r="DC142" i="3"/>
  <c r="DB142" i="3"/>
  <c r="DC141" i="3"/>
  <c r="DB141" i="3"/>
  <c r="DC140" i="3"/>
  <c r="DB140" i="3"/>
  <c r="DC139" i="3"/>
  <c r="DB139" i="3"/>
  <c r="DC138" i="3"/>
  <c r="DB138" i="3"/>
  <c r="DC137" i="3"/>
  <c r="DB137" i="3"/>
  <c r="DC136" i="3"/>
  <c r="DB136" i="3"/>
  <c r="DC135" i="3"/>
  <c r="DB135" i="3"/>
  <c r="DC134" i="3"/>
  <c r="DB134" i="3"/>
  <c r="DC133" i="3"/>
  <c r="DB133" i="3"/>
  <c r="DC132" i="3"/>
  <c r="DB132" i="3"/>
  <c r="DC131" i="3"/>
  <c r="DB131" i="3"/>
  <c r="DC130" i="3"/>
  <c r="DB130" i="3"/>
  <c r="DC129" i="3"/>
  <c r="DB129" i="3"/>
  <c r="DC128" i="3"/>
  <c r="DB128" i="3"/>
  <c r="DC127" i="3"/>
  <c r="DB127" i="3"/>
  <c r="DC126" i="3"/>
  <c r="DB126" i="3"/>
  <c r="DC125" i="3"/>
  <c r="DB125" i="3"/>
  <c r="DC124" i="3"/>
  <c r="DB124" i="3"/>
  <c r="DC123" i="3"/>
  <c r="DB123" i="3"/>
  <c r="DC122" i="3"/>
  <c r="DB122" i="3"/>
  <c r="DC121" i="3"/>
  <c r="DB121" i="3"/>
  <c r="DC120" i="3"/>
  <c r="DB120" i="3"/>
  <c r="DC119" i="3"/>
  <c r="DB119" i="3"/>
  <c r="DC118" i="3"/>
  <c r="DB118" i="3"/>
  <c r="DC117" i="3"/>
  <c r="DB117" i="3"/>
  <c r="DC116" i="3"/>
  <c r="DB116" i="3"/>
  <c r="DC115" i="3"/>
  <c r="DB115" i="3"/>
  <c r="DC114" i="3"/>
  <c r="DB114" i="3"/>
  <c r="DC113" i="3"/>
  <c r="DB113" i="3"/>
  <c r="DC112" i="3"/>
  <c r="DB112" i="3"/>
  <c r="DC111" i="3"/>
  <c r="DB111" i="3"/>
  <c r="DC110" i="3"/>
  <c r="DB110" i="3"/>
  <c r="DC109" i="3"/>
  <c r="DB109" i="3"/>
  <c r="DC108" i="3"/>
  <c r="DB108" i="3"/>
  <c r="DC107" i="3"/>
  <c r="DB107" i="3"/>
  <c r="DC106" i="3"/>
  <c r="DB106" i="3"/>
  <c r="DC105" i="3"/>
  <c r="DB105" i="3"/>
  <c r="DC104" i="3"/>
  <c r="DB104" i="3"/>
  <c r="DC103" i="3"/>
  <c r="DB103" i="3"/>
  <c r="DC102" i="3"/>
  <c r="DB102" i="3"/>
  <c r="DC101" i="3"/>
  <c r="DB101" i="3"/>
  <c r="DC100" i="3"/>
  <c r="DB100" i="3"/>
  <c r="DC99" i="3"/>
  <c r="DB99" i="3"/>
  <c r="DC98" i="3"/>
  <c r="DB98" i="3"/>
  <c r="DC97" i="3"/>
  <c r="DB97" i="3"/>
  <c r="DC96" i="3"/>
  <c r="DB96" i="3"/>
  <c r="DC95" i="3"/>
  <c r="DB95" i="3"/>
  <c r="DC94" i="3"/>
  <c r="DB94" i="3"/>
  <c r="DC93" i="3"/>
  <c r="DB93" i="3"/>
  <c r="DC92" i="3"/>
  <c r="DB92" i="3"/>
  <c r="DC91" i="3"/>
  <c r="DB91" i="3"/>
  <c r="DC90" i="3"/>
  <c r="DB90" i="3"/>
  <c r="DC89" i="3"/>
  <c r="DB89" i="3"/>
  <c r="DC88" i="3"/>
  <c r="DB88" i="3"/>
  <c r="DC87" i="3"/>
  <c r="DB87" i="3"/>
  <c r="DC86" i="3"/>
  <c r="DB86" i="3"/>
  <c r="DC85" i="3"/>
  <c r="DB85" i="3"/>
  <c r="DC84" i="3"/>
  <c r="DB84" i="3"/>
  <c r="DC83" i="3"/>
  <c r="DB83" i="3"/>
  <c r="DC82" i="3"/>
  <c r="DB82" i="3"/>
  <c r="DC81" i="3"/>
  <c r="DB81" i="3"/>
  <c r="DC80" i="3"/>
  <c r="DB80" i="3"/>
  <c r="DC79" i="3"/>
  <c r="DB79" i="3"/>
  <c r="DC78" i="3"/>
  <c r="DB78" i="3"/>
  <c r="DC77" i="3"/>
  <c r="DB77" i="3"/>
  <c r="DC76" i="3"/>
  <c r="DB76" i="3"/>
  <c r="DC75" i="3"/>
  <c r="DB75" i="3"/>
  <c r="DC74" i="3"/>
  <c r="DB74" i="3"/>
  <c r="DC73" i="3"/>
  <c r="DB73" i="3"/>
  <c r="DC72" i="3"/>
  <c r="DB72" i="3"/>
  <c r="DC71" i="3"/>
  <c r="DB71" i="3"/>
  <c r="DC70" i="3"/>
  <c r="DB70" i="3"/>
  <c r="DC69" i="3"/>
  <c r="DB69" i="3"/>
  <c r="DC68" i="3"/>
  <c r="DB68" i="3"/>
  <c r="DC67" i="3"/>
  <c r="DB67" i="3"/>
  <c r="DC66" i="3"/>
  <c r="DB66" i="3"/>
  <c r="DC65" i="3"/>
  <c r="DB65" i="3"/>
  <c r="DC64" i="3"/>
  <c r="DB64" i="3"/>
  <c r="DC63" i="3"/>
  <c r="DB63" i="3"/>
  <c r="DC62" i="3"/>
  <c r="DB62" i="3"/>
  <c r="DC61" i="3"/>
  <c r="DB61" i="3"/>
  <c r="DC60" i="3"/>
  <c r="DB60" i="3"/>
  <c r="DC59" i="3"/>
  <c r="DB59" i="3"/>
  <c r="DC58" i="3"/>
  <c r="DB58" i="3"/>
  <c r="DC57" i="3"/>
  <c r="DB57" i="3"/>
  <c r="DC56" i="3"/>
  <c r="DB56" i="3"/>
  <c r="DC55" i="3"/>
  <c r="DB55" i="3"/>
  <c r="DC54" i="3"/>
  <c r="DB54" i="3"/>
  <c r="DC53" i="3"/>
  <c r="DB53" i="3"/>
  <c r="DC52" i="3"/>
  <c r="DB52" i="3"/>
  <c r="DC51" i="3"/>
  <c r="DB51" i="3"/>
  <c r="DC50" i="3"/>
  <c r="DB50" i="3"/>
  <c r="DC49" i="3"/>
  <c r="DB49" i="3"/>
  <c r="DC48" i="3"/>
  <c r="DB48" i="3"/>
  <c r="DC47" i="3"/>
  <c r="DB47" i="3"/>
  <c r="DC46" i="3"/>
  <c r="DB46" i="3"/>
  <c r="DC45" i="3"/>
  <c r="DB45" i="3"/>
  <c r="DC44" i="3"/>
  <c r="DB44" i="3"/>
  <c r="DC43" i="3"/>
  <c r="DB43" i="3"/>
  <c r="DC42" i="3"/>
  <c r="DB42" i="3"/>
  <c r="DC41" i="3"/>
  <c r="DB41" i="3"/>
  <c r="DC40" i="3"/>
  <c r="DB40" i="3"/>
  <c r="DC39" i="3"/>
  <c r="DB39" i="3"/>
  <c r="DC38" i="3"/>
  <c r="DB38" i="3"/>
  <c r="DC37" i="3"/>
  <c r="DB37" i="3"/>
  <c r="DC36" i="3"/>
  <c r="DB36" i="3"/>
  <c r="DC35" i="3"/>
  <c r="DB35" i="3"/>
  <c r="DC34" i="3"/>
  <c r="DB34" i="3"/>
  <c r="DC33" i="3"/>
  <c r="DB33" i="3"/>
  <c r="DC32" i="3"/>
  <c r="DB32" i="3"/>
  <c r="DC31" i="3"/>
  <c r="DB31" i="3"/>
  <c r="DC23" i="3"/>
  <c r="DB23" i="3"/>
  <c r="DC19" i="3"/>
  <c r="DB19" i="3"/>
  <c r="BW20" i="3"/>
  <c r="B17" i="35"/>
  <c r="K17" i="35"/>
  <c r="D15" i="35"/>
  <c r="M15" i="35"/>
  <c r="CC19" i="3" l="1"/>
  <c r="BT87" i="3"/>
  <c r="BQ71" i="3"/>
  <c r="BQ38" i="3"/>
  <c r="BQ74" i="3"/>
  <c r="BQ35" i="3"/>
  <c r="BR79" i="3"/>
  <c r="BQ32" i="3"/>
  <c r="BU76" i="3"/>
  <c r="BR103" i="3"/>
  <c r="BT84" i="3"/>
  <c r="BQ68" i="3"/>
  <c r="BQ44" i="3"/>
  <c r="BT369" i="3"/>
  <c r="BT366" i="3"/>
  <c r="BT363" i="3"/>
  <c r="BU360" i="3"/>
  <c r="BU357" i="3"/>
  <c r="BU354" i="3"/>
  <c r="BU351" i="3"/>
  <c r="BU348" i="3"/>
  <c r="BU345" i="3"/>
  <c r="BU342" i="3"/>
  <c r="BU339" i="3"/>
  <c r="BU336" i="3"/>
  <c r="BU333" i="3"/>
  <c r="BU330" i="3"/>
  <c r="BQ328" i="3"/>
  <c r="BQ325" i="3"/>
  <c r="BQ322" i="3"/>
  <c r="BQ319" i="3"/>
  <c r="BQ316" i="3"/>
  <c r="BQ313" i="3"/>
  <c r="BQ310" i="3"/>
  <c r="BQ307" i="3"/>
  <c r="BQ304" i="3"/>
  <c r="BR301" i="3"/>
  <c r="BR298" i="3"/>
  <c r="BR295" i="3"/>
  <c r="BT292" i="3"/>
  <c r="BT289" i="3"/>
  <c r="BT286" i="3"/>
  <c r="BU283" i="3"/>
  <c r="BU280" i="3"/>
  <c r="BQ278" i="3"/>
  <c r="BQ275" i="3"/>
  <c r="BQ272" i="3"/>
  <c r="BR269" i="3"/>
  <c r="BT263" i="3"/>
  <c r="BU260" i="3"/>
  <c r="BQ258" i="3"/>
  <c r="BT252" i="3"/>
  <c r="BU249" i="3"/>
  <c r="BQ247" i="3"/>
  <c r="BR244" i="3"/>
  <c r="BT241" i="3"/>
  <c r="BT238" i="3"/>
  <c r="BQ236" i="3"/>
  <c r="BQ233" i="3"/>
  <c r="BT227" i="3"/>
  <c r="BU224" i="3"/>
  <c r="BU221" i="3"/>
  <c r="BQ219" i="3"/>
  <c r="BU213" i="3"/>
  <c r="BQ211" i="3"/>
  <c r="BR208" i="3"/>
  <c r="BT205" i="3"/>
  <c r="BQ203" i="3"/>
  <c r="BR200" i="3"/>
  <c r="BU197" i="3"/>
  <c r="BT195" i="3"/>
  <c r="BU192" i="3"/>
  <c r="BQ190" i="3"/>
  <c r="BR187" i="3"/>
  <c r="BQ185" i="3"/>
  <c r="BR182" i="3"/>
  <c r="BU179" i="3"/>
  <c r="BQ177" i="3"/>
  <c r="BR174" i="3"/>
  <c r="BU171" i="3"/>
  <c r="BR166" i="3"/>
  <c r="BT163" i="3"/>
  <c r="BR161" i="3"/>
  <c r="BR158" i="3"/>
  <c r="BU155" i="3"/>
  <c r="BQ153" i="3"/>
  <c r="BR150" i="3"/>
  <c r="BU147" i="3"/>
  <c r="BR142" i="3"/>
  <c r="BT139" i="3"/>
  <c r="BR137" i="3"/>
  <c r="BR369" i="3"/>
  <c r="BR366" i="3"/>
  <c r="BR363" i="3"/>
  <c r="BT360" i="3"/>
  <c r="BT357" i="3"/>
  <c r="BT354" i="3"/>
  <c r="BT351" i="3"/>
  <c r="BT348" i="3"/>
  <c r="BT345" i="3"/>
  <c r="BT342" i="3"/>
  <c r="BT339" i="3"/>
  <c r="BT336" i="3"/>
  <c r="BT333" i="3"/>
  <c r="BT330" i="3"/>
  <c r="BU327" i="3"/>
  <c r="BU324" i="3"/>
  <c r="BU321" i="3"/>
  <c r="BU318" i="3"/>
  <c r="BU315" i="3"/>
  <c r="BU312" i="3"/>
  <c r="BU309" i="3"/>
  <c r="BU306" i="3"/>
  <c r="BU303" i="3"/>
  <c r="BQ301" i="3"/>
  <c r="BQ298" i="3"/>
  <c r="BQ295" i="3"/>
  <c r="BR292" i="3"/>
  <c r="BR289" i="3"/>
  <c r="BT283" i="3"/>
  <c r="BT280" i="3"/>
  <c r="BU277" i="3"/>
  <c r="BU274" i="3"/>
  <c r="BU271" i="3"/>
  <c r="BQ269" i="3"/>
  <c r="BR266" i="3"/>
  <c r="BR263" i="3"/>
  <c r="BT260" i="3"/>
  <c r="BU257" i="3"/>
  <c r="BR255" i="3"/>
  <c r="BR252" i="3"/>
  <c r="BT249" i="3"/>
  <c r="BU246" i="3"/>
  <c r="BQ244" i="3"/>
  <c r="BR241" i="3"/>
  <c r="BU235" i="3"/>
  <c r="BU232" i="3"/>
  <c r="BR230" i="3"/>
  <c r="BR227" i="3"/>
  <c r="BT224" i="3"/>
  <c r="BT221" i="3"/>
  <c r="BU218" i="3"/>
  <c r="BR216" i="3"/>
  <c r="BT213" i="3"/>
  <c r="BU210" i="3"/>
  <c r="BQ208" i="3"/>
  <c r="BU202" i="3"/>
  <c r="BQ200" i="3"/>
  <c r="BT197" i="3"/>
  <c r="BR195" i="3"/>
  <c r="BT192" i="3"/>
  <c r="BQ187" i="3"/>
  <c r="BQ182" i="3"/>
  <c r="BT179" i="3"/>
  <c r="BU176" i="3"/>
  <c r="BQ174" i="3"/>
  <c r="BT171" i="3"/>
  <c r="BU168" i="3"/>
  <c r="BQ166" i="3"/>
  <c r="BR163" i="3"/>
  <c r="BQ161" i="3"/>
  <c r="BQ158" i="3"/>
  <c r="BT155" i="3"/>
  <c r="BU152" i="3"/>
  <c r="BQ150" i="3"/>
  <c r="BT147" i="3"/>
  <c r="BU144" i="3"/>
  <c r="BQ142" i="3"/>
  <c r="BR139" i="3"/>
  <c r="BQ137" i="3"/>
  <c r="BQ369" i="3"/>
  <c r="BQ366" i="3"/>
  <c r="BQ363" i="3"/>
  <c r="BR360" i="3"/>
  <c r="BR357" i="3"/>
  <c r="BR354" i="3"/>
  <c r="BR351" i="3"/>
  <c r="BR348" i="3"/>
  <c r="BR345" i="3"/>
  <c r="BR342" i="3"/>
  <c r="BR339" i="3"/>
  <c r="BR336" i="3"/>
  <c r="BR333" i="3"/>
  <c r="BT327" i="3"/>
  <c r="BT324" i="3"/>
  <c r="BT321" i="3"/>
  <c r="BT318" i="3"/>
  <c r="BT315" i="3"/>
  <c r="BT312" i="3"/>
  <c r="BT309" i="3"/>
  <c r="BT306" i="3"/>
  <c r="BT303" i="3"/>
  <c r="BU300" i="3"/>
  <c r="BU297" i="3"/>
  <c r="BU294" i="3"/>
  <c r="BQ292" i="3"/>
  <c r="BQ289" i="3"/>
  <c r="BR286" i="3"/>
  <c r="BR283" i="3"/>
  <c r="BR280" i="3"/>
  <c r="BT277" i="3"/>
  <c r="BT274" i="3"/>
  <c r="BT271" i="3"/>
  <c r="BU268" i="3"/>
  <c r="BQ266" i="3"/>
  <c r="BQ263" i="3"/>
  <c r="BT257" i="3"/>
  <c r="BQ255" i="3"/>
  <c r="BQ252" i="3"/>
  <c r="BR249" i="3"/>
  <c r="BT246" i="3"/>
  <c r="BU243" i="3"/>
  <c r="BQ241" i="3"/>
  <c r="BR238" i="3"/>
  <c r="BT235" i="3"/>
  <c r="BT232" i="3"/>
  <c r="BQ230" i="3"/>
  <c r="BQ227" i="3"/>
  <c r="BR224" i="3"/>
  <c r="BR221" i="3"/>
  <c r="BT218" i="3"/>
  <c r="BQ216" i="3"/>
  <c r="BR213" i="3"/>
  <c r="BT210" i="3"/>
  <c r="BR205" i="3"/>
  <c r="BT202" i="3"/>
  <c r="BU199" i="3"/>
  <c r="BR197" i="3"/>
  <c r="BQ195" i="3"/>
  <c r="BU189" i="3"/>
  <c r="BU184" i="3"/>
  <c r="BU181" i="3"/>
  <c r="BR179" i="3"/>
  <c r="BT176" i="3"/>
  <c r="BR171" i="3"/>
  <c r="BT168" i="3"/>
  <c r="BQ163" i="3"/>
  <c r="BU160" i="3"/>
  <c r="BU157" i="3"/>
  <c r="BR155" i="3"/>
  <c r="BT152" i="3"/>
  <c r="BR147" i="3"/>
  <c r="BT144" i="3"/>
  <c r="BQ139" i="3"/>
  <c r="BU136" i="3"/>
  <c r="BU133" i="3"/>
  <c r="BU368" i="3"/>
  <c r="BU365" i="3"/>
  <c r="BU362" i="3"/>
  <c r="BQ360" i="3"/>
  <c r="BQ357" i="3"/>
  <c r="BQ354" i="3"/>
  <c r="BQ351" i="3"/>
  <c r="BQ348" i="3"/>
  <c r="BQ345" i="3"/>
  <c r="BQ342" i="3"/>
  <c r="BQ339" i="3"/>
  <c r="BQ336" i="3"/>
  <c r="BQ333" i="3"/>
  <c r="BR330" i="3"/>
  <c r="BR327" i="3"/>
  <c r="BR324" i="3"/>
  <c r="BR321" i="3"/>
  <c r="BR318" i="3"/>
  <c r="BR315" i="3"/>
  <c r="BR312" i="3"/>
  <c r="BR309" i="3"/>
  <c r="BR306" i="3"/>
  <c r="BR303" i="3"/>
  <c r="BT300" i="3"/>
  <c r="BT297" i="3"/>
  <c r="BT294" i="3"/>
  <c r="BU291" i="3"/>
  <c r="BU288" i="3"/>
  <c r="BQ286" i="3"/>
  <c r="BQ283" i="3"/>
  <c r="BQ280" i="3"/>
  <c r="BR277" i="3"/>
  <c r="BR274" i="3"/>
  <c r="BR271" i="3"/>
  <c r="BT268" i="3"/>
  <c r="BU265" i="3"/>
  <c r="BU262" i="3"/>
  <c r="BR260" i="3"/>
  <c r="BR257" i="3"/>
  <c r="BU254" i="3"/>
  <c r="BU251" i="3"/>
  <c r="BQ249" i="3"/>
  <c r="BR246" i="3"/>
  <c r="BT243" i="3"/>
  <c r="BU240" i="3"/>
  <c r="BQ238" i="3"/>
  <c r="BR235" i="3"/>
  <c r="BU229" i="3"/>
  <c r="BU226" i="3"/>
  <c r="BQ224" i="3"/>
  <c r="BQ221" i="3"/>
  <c r="BR218" i="3"/>
  <c r="BU215" i="3"/>
  <c r="BQ213" i="3"/>
  <c r="BU207" i="3"/>
  <c r="BQ205" i="3"/>
  <c r="BT199" i="3"/>
  <c r="BQ197" i="3"/>
  <c r="BU194" i="3"/>
  <c r="BR192" i="3"/>
  <c r="BT189" i="3"/>
  <c r="BU186" i="3"/>
  <c r="BT184" i="3"/>
  <c r="BT181" i="3"/>
  <c r="BQ179" i="3"/>
  <c r="BR176" i="3"/>
  <c r="BU173" i="3"/>
  <c r="BQ171" i="3"/>
  <c r="BU165" i="3"/>
  <c r="BT160" i="3"/>
  <c r="BT157" i="3"/>
  <c r="BQ155" i="3"/>
  <c r="BR152" i="3"/>
  <c r="BU149" i="3"/>
  <c r="BQ147" i="3"/>
  <c r="BU141" i="3"/>
  <c r="BT136" i="3"/>
  <c r="BT133" i="3"/>
  <c r="BT368" i="3"/>
  <c r="BT365" i="3"/>
  <c r="BT362" i="3"/>
  <c r="BU359" i="3"/>
  <c r="BU356" i="3"/>
  <c r="BU353" i="3"/>
  <c r="BU350" i="3"/>
  <c r="BU347" i="3"/>
  <c r="BU344" i="3"/>
  <c r="BU341" i="3"/>
  <c r="BU338" i="3"/>
  <c r="BU335" i="3"/>
  <c r="BU332" i="3"/>
  <c r="BQ330" i="3"/>
  <c r="BQ327" i="3"/>
  <c r="BQ324" i="3"/>
  <c r="BQ321" i="3"/>
  <c r="BQ318" i="3"/>
  <c r="BQ315" i="3"/>
  <c r="BQ312" i="3"/>
  <c r="BQ309" i="3"/>
  <c r="BQ306" i="3"/>
  <c r="BQ303" i="3"/>
  <c r="BR300" i="3"/>
  <c r="BR297" i="3"/>
  <c r="BT291" i="3"/>
  <c r="BT288" i="3"/>
  <c r="BU285" i="3"/>
  <c r="BU282" i="3"/>
  <c r="BU279" i="3"/>
  <c r="BQ277" i="3"/>
  <c r="BQ274" i="3"/>
  <c r="BQ271" i="3"/>
  <c r="BR268" i="3"/>
  <c r="BT265" i="3"/>
  <c r="BT262" i="3"/>
  <c r="BQ260" i="3"/>
  <c r="BQ257" i="3"/>
  <c r="BT254" i="3"/>
  <c r="BT251" i="3"/>
  <c r="BU248" i="3"/>
  <c r="BQ246" i="3"/>
  <c r="BR243" i="3"/>
  <c r="BT240" i="3"/>
  <c r="BU237" i="3"/>
  <c r="BQ235" i="3"/>
  <c r="BR232" i="3"/>
  <c r="BT229" i="3"/>
  <c r="BT226" i="3"/>
  <c r="BU223" i="3"/>
  <c r="BU220" i="3"/>
  <c r="BQ218" i="3"/>
  <c r="BT215" i="3"/>
  <c r="BU212" i="3"/>
  <c r="BR210" i="3"/>
  <c r="BT207" i="3"/>
  <c r="BU204" i="3"/>
  <c r="BR202" i="3"/>
  <c r="BR199" i="3"/>
  <c r="BT194" i="3"/>
  <c r="BQ192" i="3"/>
  <c r="BR189" i="3"/>
  <c r="BT186" i="3"/>
  <c r="BR184" i="3"/>
  <c r="BR181" i="3"/>
  <c r="BQ176" i="3"/>
  <c r="BT173" i="3"/>
  <c r="BU170" i="3"/>
  <c r="BR168" i="3"/>
  <c r="BT165" i="3"/>
  <c r="BU162" i="3"/>
  <c r="BR160" i="3"/>
  <c r="BR157" i="3"/>
  <c r="BQ152" i="3"/>
  <c r="BT149" i="3"/>
  <c r="BU146" i="3"/>
  <c r="BR144" i="3"/>
  <c r="BT141" i="3"/>
  <c r="BU138" i="3"/>
  <c r="BR136" i="3"/>
  <c r="BR368" i="3"/>
  <c r="BR365" i="3"/>
  <c r="BT359" i="3"/>
  <c r="BT356" i="3"/>
  <c r="BT353" i="3"/>
  <c r="BT350" i="3"/>
  <c r="BT347" i="3"/>
  <c r="BT344" i="3"/>
  <c r="BT341" i="3"/>
  <c r="BT338" i="3"/>
  <c r="BT335" i="3"/>
  <c r="BT332" i="3"/>
  <c r="BU329" i="3"/>
  <c r="BU326" i="3"/>
  <c r="BU323" i="3"/>
  <c r="BU320" i="3"/>
  <c r="BU317" i="3"/>
  <c r="BU314" i="3"/>
  <c r="BU311" i="3"/>
  <c r="BU308" i="3"/>
  <c r="BU305" i="3"/>
  <c r="BU302" i="3"/>
  <c r="BQ300" i="3"/>
  <c r="BQ297" i="3"/>
  <c r="BR294" i="3"/>
  <c r="BR291" i="3"/>
  <c r="BR288" i="3"/>
  <c r="BT285" i="3"/>
  <c r="BT282" i="3"/>
  <c r="BT279" i="3"/>
  <c r="BU276" i="3"/>
  <c r="BU273" i="3"/>
  <c r="BU270" i="3"/>
  <c r="BQ268" i="3"/>
  <c r="BR265" i="3"/>
  <c r="BU259" i="3"/>
  <c r="BU256" i="3"/>
  <c r="BR254" i="3"/>
  <c r="BR251" i="3"/>
  <c r="BT248" i="3"/>
  <c r="BU245" i="3"/>
  <c r="BQ243" i="3"/>
  <c r="BR240" i="3"/>
  <c r="BT237" i="3"/>
  <c r="BU234" i="3"/>
  <c r="BQ232" i="3"/>
  <c r="BR229" i="3"/>
  <c r="BT223" i="3"/>
  <c r="BT220" i="3"/>
  <c r="BU217" i="3"/>
  <c r="BT212" i="3"/>
  <c r="BQ210" i="3"/>
  <c r="BR207" i="3"/>
  <c r="BT204" i="3"/>
  <c r="BQ202" i="3"/>
  <c r="BQ199" i="3"/>
  <c r="BU196" i="3"/>
  <c r="BR194" i="3"/>
  <c r="BU191" i="3"/>
  <c r="BQ189" i="3"/>
  <c r="BQ184" i="3"/>
  <c r="BQ181" i="3"/>
  <c r="BU178" i="3"/>
  <c r="BU175" i="3"/>
  <c r="BR173" i="3"/>
  <c r="BT170" i="3"/>
  <c r="BQ168" i="3"/>
  <c r="BR165" i="3"/>
  <c r="BT162" i="3"/>
  <c r="BQ160" i="3"/>
  <c r="BQ157" i="3"/>
  <c r="BQ368" i="3"/>
  <c r="BQ365" i="3"/>
  <c r="BR362" i="3"/>
  <c r="BR359" i="3"/>
  <c r="BR356" i="3"/>
  <c r="BR353" i="3"/>
  <c r="BR350" i="3"/>
  <c r="BR347" i="3"/>
  <c r="BR344" i="3"/>
  <c r="BR341" i="3"/>
  <c r="BR338" i="3"/>
  <c r="BR335" i="3"/>
  <c r="BR332" i="3"/>
  <c r="BT329" i="3"/>
  <c r="BT326" i="3"/>
  <c r="BT323" i="3"/>
  <c r="BT320" i="3"/>
  <c r="BT317" i="3"/>
  <c r="BT314" i="3"/>
  <c r="BT311" i="3"/>
  <c r="BT308" i="3"/>
  <c r="BT305" i="3"/>
  <c r="BT302" i="3"/>
  <c r="BU299" i="3"/>
  <c r="BU296" i="3"/>
  <c r="BQ294" i="3"/>
  <c r="BQ291" i="3"/>
  <c r="BQ288" i="3"/>
  <c r="BR285" i="3"/>
  <c r="BR282" i="3"/>
  <c r="BR279" i="3"/>
  <c r="BT276" i="3"/>
  <c r="BT273" i="3"/>
  <c r="BT270" i="3"/>
  <c r="BU267" i="3"/>
  <c r="BQ265" i="3"/>
  <c r="BR262" i="3"/>
  <c r="BT259" i="3"/>
  <c r="BT256" i="3"/>
  <c r="BQ254" i="3"/>
  <c r="BQ251" i="3"/>
  <c r="BT245" i="3"/>
  <c r="BU242" i="3"/>
  <c r="BQ240" i="3"/>
  <c r="BR237" i="3"/>
  <c r="BT234" i="3"/>
  <c r="BU231" i="3"/>
  <c r="BQ229" i="3"/>
  <c r="BR226" i="3"/>
  <c r="BR223" i="3"/>
  <c r="BR220" i="3"/>
  <c r="BT217" i="3"/>
  <c r="BR215" i="3"/>
  <c r="BR212" i="3"/>
  <c r="BU209" i="3"/>
  <c r="BQ207" i="3"/>
  <c r="BU201" i="3"/>
  <c r="BT196" i="3"/>
  <c r="BQ194" i="3"/>
  <c r="BT191" i="3"/>
  <c r="BU188" i="3"/>
  <c r="BR186" i="3"/>
  <c r="BU183" i="3"/>
  <c r="BU180" i="3"/>
  <c r="BT178" i="3"/>
  <c r="BT175" i="3"/>
  <c r="BQ173" i="3"/>
  <c r="BR170" i="3"/>
  <c r="BU167" i="3"/>
  <c r="BQ165" i="3"/>
  <c r="BU159" i="3"/>
  <c r="BU156" i="3"/>
  <c r="BT154" i="3"/>
  <c r="BT151" i="3"/>
  <c r="BQ149" i="3"/>
  <c r="BR146" i="3"/>
  <c r="BU143" i="3"/>
  <c r="BU367" i="3"/>
  <c r="BU364" i="3"/>
  <c r="BQ362" i="3"/>
  <c r="BQ359" i="3"/>
  <c r="BQ356" i="3"/>
  <c r="BQ353" i="3"/>
  <c r="BQ350" i="3"/>
  <c r="BQ347" i="3"/>
  <c r="BQ344" i="3"/>
  <c r="BQ341" i="3"/>
  <c r="BQ338" i="3"/>
  <c r="BQ335" i="3"/>
  <c r="BQ332" i="3"/>
  <c r="BR329" i="3"/>
  <c r="BR326" i="3"/>
  <c r="BR323" i="3"/>
  <c r="BR320" i="3"/>
  <c r="BR317" i="3"/>
  <c r="BR314" i="3"/>
  <c r="BR311" i="3"/>
  <c r="BR308" i="3"/>
  <c r="BR305" i="3"/>
  <c r="BT299" i="3"/>
  <c r="BT296" i="3"/>
  <c r="BU293" i="3"/>
  <c r="BU290" i="3"/>
  <c r="BU287" i="3"/>
  <c r="BQ285" i="3"/>
  <c r="BQ282" i="3"/>
  <c r="BQ279" i="3"/>
  <c r="BR276" i="3"/>
  <c r="BR273" i="3"/>
  <c r="BT267" i="3"/>
  <c r="BU264" i="3"/>
  <c r="BQ262" i="3"/>
  <c r="BR259" i="3"/>
  <c r="BU253" i="3"/>
  <c r="BU250" i="3"/>
  <c r="BR248" i="3"/>
  <c r="BR245" i="3"/>
  <c r="BT242" i="3"/>
  <c r="BU239" i="3"/>
  <c r="BQ237" i="3"/>
  <c r="BR234" i="3"/>
  <c r="BT231" i="3"/>
  <c r="BU228" i="3"/>
  <c r="BQ226" i="3"/>
  <c r="BQ223" i="3"/>
  <c r="BQ220" i="3"/>
  <c r="BQ215" i="3"/>
  <c r="BQ212" i="3"/>
  <c r="BT209" i="3"/>
  <c r="BU206" i="3"/>
  <c r="BR204" i="3"/>
  <c r="BT201" i="3"/>
  <c r="BU198" i="3"/>
  <c r="BU193" i="3"/>
  <c r="BR191" i="3"/>
  <c r="BT188" i="3"/>
  <c r="BQ186" i="3"/>
  <c r="BT183" i="3"/>
  <c r="BT180" i="3"/>
  <c r="BR178" i="3"/>
  <c r="BR175" i="3"/>
  <c r="BU172" i="3"/>
  <c r="BQ170" i="3"/>
  <c r="BT167" i="3"/>
  <c r="BU164" i="3"/>
  <c r="BR162" i="3"/>
  <c r="BT159" i="3"/>
  <c r="BT156" i="3"/>
  <c r="BR154" i="3"/>
  <c r="BR151" i="3"/>
  <c r="BU148" i="3"/>
  <c r="BQ146" i="3"/>
  <c r="BT143" i="3"/>
  <c r="BU140" i="3"/>
  <c r="BR138" i="3"/>
  <c r="BT367" i="3"/>
  <c r="BT364" i="3"/>
  <c r="BU361" i="3"/>
  <c r="BU358" i="3"/>
  <c r="BU355" i="3"/>
  <c r="BU352" i="3"/>
  <c r="BU349" i="3"/>
  <c r="BU346" i="3"/>
  <c r="BU343" i="3"/>
  <c r="BU340" i="3"/>
  <c r="BU337" i="3"/>
  <c r="BU334" i="3"/>
  <c r="BU331" i="3"/>
  <c r="BQ329" i="3"/>
  <c r="BQ326" i="3"/>
  <c r="BQ323" i="3"/>
  <c r="BQ320" i="3"/>
  <c r="BQ317" i="3"/>
  <c r="BQ314" i="3"/>
  <c r="BQ311" i="3"/>
  <c r="BQ308" i="3"/>
  <c r="BQ305" i="3"/>
  <c r="BR302" i="3"/>
  <c r="BR299" i="3"/>
  <c r="BR296" i="3"/>
  <c r="BT293" i="3"/>
  <c r="BT290" i="3"/>
  <c r="BT287" i="3"/>
  <c r="BU284" i="3"/>
  <c r="BU281" i="3"/>
  <c r="BU278" i="3"/>
  <c r="BQ276" i="3"/>
  <c r="BQ273" i="3"/>
  <c r="BR270" i="3"/>
  <c r="BR267" i="3"/>
  <c r="BT264" i="3"/>
  <c r="BU261" i="3"/>
  <c r="BQ259" i="3"/>
  <c r="BR256" i="3"/>
  <c r="BT253" i="3"/>
  <c r="BT250" i="3"/>
  <c r="BQ248" i="3"/>
  <c r="BQ245" i="3"/>
  <c r="BT239" i="3"/>
  <c r="BU236" i="3"/>
  <c r="BQ234" i="3"/>
  <c r="BR231" i="3"/>
  <c r="BT228" i="3"/>
  <c r="BU225" i="3"/>
  <c r="BU222" i="3"/>
  <c r="BR217" i="3"/>
  <c r="BU214" i="3"/>
  <c r="BR209" i="3"/>
  <c r="BT206" i="3"/>
  <c r="BQ204" i="3"/>
  <c r="BR201" i="3"/>
  <c r="BT198" i="3"/>
  <c r="BR196" i="3"/>
  <c r="BT193" i="3"/>
  <c r="BQ191" i="3"/>
  <c r="BR188" i="3"/>
  <c r="BR183" i="3"/>
  <c r="BQ178" i="3"/>
  <c r="BQ175" i="3"/>
  <c r="BT172" i="3"/>
  <c r="BU169" i="3"/>
  <c r="BR167" i="3"/>
  <c r="BT164" i="3"/>
  <c r="BQ162" i="3"/>
  <c r="BR159" i="3"/>
  <c r="BQ154" i="3"/>
  <c r="BQ151" i="3"/>
  <c r="BT148" i="3"/>
  <c r="BU145" i="3"/>
  <c r="BR143" i="3"/>
  <c r="BT140" i="3"/>
  <c r="BR367" i="3"/>
  <c r="BR364" i="3"/>
  <c r="BT361" i="3"/>
  <c r="BT358" i="3"/>
  <c r="BT355" i="3"/>
  <c r="BT352" i="3"/>
  <c r="BT349" i="3"/>
  <c r="BT346" i="3"/>
  <c r="BT343" i="3"/>
  <c r="BT340" i="3"/>
  <c r="BT337" i="3"/>
  <c r="BT334" i="3"/>
  <c r="BT331" i="3"/>
  <c r="BU328" i="3"/>
  <c r="BU325" i="3"/>
  <c r="BU322" i="3"/>
  <c r="BU319" i="3"/>
  <c r="BU316" i="3"/>
  <c r="BU313" i="3"/>
  <c r="BU310" i="3"/>
  <c r="BU307" i="3"/>
  <c r="BU304" i="3"/>
  <c r="BQ302" i="3"/>
  <c r="BQ299" i="3"/>
  <c r="BQ296" i="3"/>
  <c r="BR293" i="3"/>
  <c r="BR290" i="3"/>
  <c r="BR287" i="3"/>
  <c r="BT284" i="3"/>
  <c r="BT281" i="3"/>
  <c r="BT278" i="3"/>
  <c r="BU275" i="3"/>
  <c r="BU272" i="3"/>
  <c r="BQ270" i="3"/>
  <c r="BQ267" i="3"/>
  <c r="BR264" i="3"/>
  <c r="BT261" i="3"/>
  <c r="BU258" i="3"/>
  <c r="BQ256" i="3"/>
  <c r="BR253" i="3"/>
  <c r="BU247" i="3"/>
  <c r="BU244" i="3"/>
  <c r="BR242" i="3"/>
  <c r="BR239" i="3"/>
  <c r="BT236" i="3"/>
  <c r="BU233" i="3"/>
  <c r="BQ231" i="3"/>
  <c r="BR228" i="3"/>
  <c r="BT225" i="3"/>
  <c r="BT222" i="3"/>
  <c r="BU219" i="3"/>
  <c r="BQ217" i="3"/>
  <c r="BT214" i="3"/>
  <c r="BU211" i="3"/>
  <c r="BQ209" i="3"/>
  <c r="BR206" i="3"/>
  <c r="BU203" i="3"/>
  <c r="BQ201" i="3"/>
  <c r="BR198" i="3"/>
  <c r="BQ196" i="3"/>
  <c r="BR193" i="3"/>
  <c r="BU190" i="3"/>
  <c r="BQ188" i="3"/>
  <c r="BU185" i="3"/>
  <c r="BQ183" i="3"/>
  <c r="BR180" i="3"/>
  <c r="BU177" i="3"/>
  <c r="BT169" i="3"/>
  <c r="BQ167" i="3"/>
  <c r="BR164" i="3"/>
  <c r="BQ159" i="3"/>
  <c r="BR156" i="3"/>
  <c r="BU153" i="3"/>
  <c r="BT145" i="3"/>
  <c r="BQ143" i="3"/>
  <c r="BU369" i="3"/>
  <c r="BU366" i="3"/>
  <c r="BU363" i="3"/>
  <c r="BQ361" i="3"/>
  <c r="BQ358" i="3"/>
  <c r="BQ355" i="3"/>
  <c r="BQ352" i="3"/>
  <c r="BQ349" i="3"/>
  <c r="BQ346" i="3"/>
  <c r="BQ343" i="3"/>
  <c r="BQ340" i="3"/>
  <c r="BQ337" i="3"/>
  <c r="BQ334" i="3"/>
  <c r="BQ331" i="3"/>
  <c r="BR328" i="3"/>
  <c r="BR325" i="3"/>
  <c r="BR322" i="3"/>
  <c r="BR319" i="3"/>
  <c r="BR316" i="3"/>
  <c r="BR313" i="3"/>
  <c r="BR310" i="3"/>
  <c r="BR307" i="3"/>
  <c r="BR304" i="3"/>
  <c r="BT301" i="3"/>
  <c r="BT298" i="3"/>
  <c r="BT295" i="3"/>
  <c r="BU292" i="3"/>
  <c r="BU289" i="3"/>
  <c r="BU286" i="3"/>
  <c r="BQ284" i="3"/>
  <c r="BQ281" i="3"/>
  <c r="BR278" i="3"/>
  <c r="BR275" i="3"/>
  <c r="BR272" i="3"/>
  <c r="BT269" i="3"/>
  <c r="BT266" i="3"/>
  <c r="BU263" i="3"/>
  <c r="BQ261" i="3"/>
  <c r="BR258" i="3"/>
  <c r="BT255" i="3"/>
  <c r="BU252" i="3"/>
  <c r="BQ250" i="3"/>
  <c r="BR247" i="3"/>
  <c r="BU241" i="3"/>
  <c r="BU238" i="3"/>
  <c r="BR236" i="3"/>
  <c r="BR233" i="3"/>
  <c r="BT230" i="3"/>
  <c r="BU227" i="3"/>
  <c r="BQ225" i="3"/>
  <c r="BQ222" i="3"/>
  <c r="BR219" i="3"/>
  <c r="BT216" i="3"/>
  <c r="BQ214" i="3"/>
  <c r="BR211" i="3"/>
  <c r="BT208" i="3"/>
  <c r="BU205" i="3"/>
  <c r="BR203" i="3"/>
  <c r="BT200" i="3"/>
  <c r="BU195" i="3"/>
  <c r="BR190" i="3"/>
  <c r="BT187" i="3"/>
  <c r="BR185" i="3"/>
  <c r="BT182" i="3"/>
  <c r="BR177" i="3"/>
  <c r="BT174" i="3"/>
  <c r="BQ172" i="3"/>
  <c r="BQ169" i="3"/>
  <c r="BT166" i="3"/>
  <c r="BU163" i="3"/>
  <c r="BT161" i="3"/>
  <c r="BT158" i="3"/>
  <c r="BR153" i="3"/>
  <c r="BT150" i="3"/>
  <c r="BQ148" i="3"/>
  <c r="BQ145" i="3"/>
  <c r="BT142" i="3"/>
  <c r="BU139" i="3"/>
  <c r="BT137" i="3"/>
  <c r="BQ364" i="3"/>
  <c r="BT328" i="3"/>
  <c r="BQ293" i="3"/>
  <c r="BT258" i="3"/>
  <c r="BR225" i="3"/>
  <c r="BQ193" i="3"/>
  <c r="BU161" i="3"/>
  <c r="BU142" i="3"/>
  <c r="BT135" i="3"/>
  <c r="BR132" i="3"/>
  <c r="BU129" i="3"/>
  <c r="BT121" i="3"/>
  <c r="BQ119" i="3"/>
  <c r="BR116" i="3"/>
  <c r="BQ111" i="3"/>
  <c r="BR108" i="3"/>
  <c r="BU105" i="3"/>
  <c r="BT97" i="3"/>
  <c r="BQ95" i="3"/>
  <c r="BR92" i="3"/>
  <c r="BQ87" i="3"/>
  <c r="BR84" i="3"/>
  <c r="BU81" i="3"/>
  <c r="BT73" i="3"/>
  <c r="BT70" i="3"/>
  <c r="BT67" i="3"/>
  <c r="BT64" i="3"/>
  <c r="BT61" i="3"/>
  <c r="BT58" i="3"/>
  <c r="BT55" i="3"/>
  <c r="BT52" i="3"/>
  <c r="BT49" i="3"/>
  <c r="BT46" i="3"/>
  <c r="BT43" i="3"/>
  <c r="BT40" i="3"/>
  <c r="BT37" i="3"/>
  <c r="BT34" i="3"/>
  <c r="BT31" i="3"/>
  <c r="BT28" i="3"/>
  <c r="BT25" i="3"/>
  <c r="BT22" i="3"/>
  <c r="BR19" i="3"/>
  <c r="BR58" i="3"/>
  <c r="BR55" i="3"/>
  <c r="BR49" i="3"/>
  <c r="BR43" i="3"/>
  <c r="BR37" i="3"/>
  <c r="BR31" i="3"/>
  <c r="BR25" i="3"/>
  <c r="BT19" i="3"/>
  <c r="BU131" i="3"/>
  <c r="BU123" i="3"/>
  <c r="BR113" i="3"/>
  <c r="BQ105" i="3"/>
  <c r="BU99" i="3"/>
  <c r="BR89" i="3"/>
  <c r="BU83" i="3"/>
  <c r="BU72" i="3"/>
  <c r="BU63" i="3"/>
  <c r="BU54" i="3"/>
  <c r="BU45" i="3"/>
  <c r="BU36" i="3"/>
  <c r="BU27" i="3"/>
  <c r="BR131" i="3"/>
  <c r="BR123" i="3"/>
  <c r="BU112" i="3"/>
  <c r="BR99" i="3"/>
  <c r="BU88" i="3"/>
  <c r="BT80" i="3"/>
  <c r="BR69" i="3"/>
  <c r="BR60" i="3"/>
  <c r="BR48" i="3"/>
  <c r="BR33" i="3"/>
  <c r="BR27" i="3"/>
  <c r="BR130" i="3"/>
  <c r="BR361" i="3"/>
  <c r="BT325" i="3"/>
  <c r="BQ290" i="3"/>
  <c r="BU255" i="3"/>
  <c r="BR222" i="3"/>
  <c r="BT190" i="3"/>
  <c r="BU158" i="3"/>
  <c r="BR141" i="3"/>
  <c r="BR135" i="3"/>
  <c r="BQ132" i="3"/>
  <c r="BT129" i="3"/>
  <c r="BU126" i="3"/>
  <c r="BR124" i="3"/>
  <c r="BR121" i="3"/>
  <c r="BU118" i="3"/>
  <c r="BQ116" i="3"/>
  <c r="BU113" i="3"/>
  <c r="BU110" i="3"/>
  <c r="BQ108" i="3"/>
  <c r="BT105" i="3"/>
  <c r="BU102" i="3"/>
  <c r="BR100" i="3"/>
  <c r="BR97" i="3"/>
  <c r="BU94" i="3"/>
  <c r="BQ92" i="3"/>
  <c r="BU89" i="3"/>
  <c r="BU86" i="3"/>
  <c r="BQ84" i="3"/>
  <c r="BT81" i="3"/>
  <c r="BU78" i="3"/>
  <c r="BR76" i="3"/>
  <c r="BR73" i="3"/>
  <c r="BR70" i="3"/>
  <c r="BR67" i="3"/>
  <c r="BR64" i="3"/>
  <c r="BU75" i="3"/>
  <c r="BR107" i="3"/>
  <c r="BU85" i="3"/>
  <c r="BR72" i="3"/>
  <c r="BR57" i="3"/>
  <c r="BR42" i="3"/>
  <c r="BR30" i="3"/>
  <c r="BR21" i="3"/>
  <c r="BR127" i="3"/>
  <c r="BR358" i="3"/>
  <c r="BT322" i="3"/>
  <c r="BQ287" i="3"/>
  <c r="BQ253" i="3"/>
  <c r="BT219" i="3"/>
  <c r="BU187" i="3"/>
  <c r="BQ156" i="3"/>
  <c r="BQ141" i="3"/>
  <c r="BQ135" i="3"/>
  <c r="BR129" i="3"/>
  <c r="BT126" i="3"/>
  <c r="BQ124" i="3"/>
  <c r="BQ121" i="3"/>
  <c r="BT118" i="3"/>
  <c r="BU115" i="3"/>
  <c r="BT113" i="3"/>
  <c r="BT110" i="3"/>
  <c r="BR105" i="3"/>
  <c r="BT102" i="3"/>
  <c r="BQ100" i="3"/>
  <c r="BQ97" i="3"/>
  <c r="BT94" i="3"/>
  <c r="BU91" i="3"/>
  <c r="BT89" i="3"/>
  <c r="BT86" i="3"/>
  <c r="BR81" i="3"/>
  <c r="BT78" i="3"/>
  <c r="BQ76" i="3"/>
  <c r="BQ73" i="3"/>
  <c r="BQ70" i="3"/>
  <c r="BQ67" i="3"/>
  <c r="BQ64" i="3"/>
  <c r="BQ61" i="3"/>
  <c r="BQ58" i="3"/>
  <c r="BQ55" i="3"/>
  <c r="BQ52" i="3"/>
  <c r="BQ49" i="3"/>
  <c r="BQ46" i="3"/>
  <c r="BQ43" i="3"/>
  <c r="BQ40" i="3"/>
  <c r="BQ37" i="3"/>
  <c r="BQ34" i="3"/>
  <c r="BQ31" i="3"/>
  <c r="BQ28" i="3"/>
  <c r="BQ25" i="3"/>
  <c r="BQ22" i="3"/>
  <c r="BQ19" i="3"/>
  <c r="BU134" i="3"/>
  <c r="BR126" i="3"/>
  <c r="BR118" i="3"/>
  <c r="BR110" i="3"/>
  <c r="BR102" i="3"/>
  <c r="BT91" i="3"/>
  <c r="BQ81" i="3"/>
  <c r="BU66" i="3"/>
  <c r="BU57" i="3"/>
  <c r="BU48" i="3"/>
  <c r="BU33" i="3"/>
  <c r="BU24" i="3"/>
  <c r="BR134" i="3"/>
  <c r="BT120" i="3"/>
  <c r="BU109" i="3"/>
  <c r="BT96" i="3"/>
  <c r="BR83" i="3"/>
  <c r="BR66" i="3"/>
  <c r="BR51" i="3"/>
  <c r="BR39" i="3"/>
  <c r="BR114" i="3"/>
  <c r="BR355" i="3"/>
  <c r="BT319" i="3"/>
  <c r="BR284" i="3"/>
  <c r="BR250" i="3"/>
  <c r="BU216" i="3"/>
  <c r="BT185" i="3"/>
  <c r="BU154" i="3"/>
  <c r="BR140" i="3"/>
  <c r="BR352" i="3"/>
  <c r="BT316" i="3"/>
  <c r="BR281" i="3"/>
  <c r="BT247" i="3"/>
  <c r="BR214" i="3"/>
  <c r="BU182" i="3"/>
  <c r="BT153" i="3"/>
  <c r="BQ140" i="3"/>
  <c r="BT134" i="3"/>
  <c r="BT131" i="3"/>
  <c r="BU128" i="3"/>
  <c r="BQ126" i="3"/>
  <c r="BT123" i="3"/>
  <c r="BU120" i="3"/>
  <c r="BQ118" i="3"/>
  <c r="BR115" i="3"/>
  <c r="BQ113" i="3"/>
  <c r="BQ110" i="3"/>
  <c r="BT107" i="3"/>
  <c r="BU104" i="3"/>
  <c r="BQ102" i="3"/>
  <c r="BT99" i="3"/>
  <c r="BU96" i="3"/>
  <c r="BQ94" i="3"/>
  <c r="BR91" i="3"/>
  <c r="BQ89" i="3"/>
  <c r="BQ86" i="3"/>
  <c r="BT83" i="3"/>
  <c r="BU80" i="3"/>
  <c r="BQ78" i="3"/>
  <c r="BT75" i="3"/>
  <c r="BT72" i="3"/>
  <c r="BT69" i="3"/>
  <c r="BT66" i="3"/>
  <c r="BT63" i="3"/>
  <c r="BT60" i="3"/>
  <c r="BT57" i="3"/>
  <c r="BT54" i="3"/>
  <c r="BT51" i="3"/>
  <c r="BT48" i="3"/>
  <c r="BT45" i="3"/>
  <c r="BT42" i="3"/>
  <c r="BT39" i="3"/>
  <c r="BT36" i="3"/>
  <c r="BT33" i="3"/>
  <c r="BT30" i="3"/>
  <c r="BT27" i="3"/>
  <c r="BT24" i="3"/>
  <c r="BT21" i="3"/>
  <c r="BQ122" i="3"/>
  <c r="BR349" i="3"/>
  <c r="BT313" i="3"/>
  <c r="BT244" i="3"/>
  <c r="BT211" i="3"/>
  <c r="BQ180" i="3"/>
  <c r="BU151" i="3"/>
  <c r="BR346" i="3"/>
  <c r="BT310" i="3"/>
  <c r="BT275" i="3"/>
  <c r="BQ242" i="3"/>
  <c r="BU208" i="3"/>
  <c r="BT177" i="3"/>
  <c r="BU150" i="3"/>
  <c r="BQ134" i="3"/>
  <c r="BQ131" i="3"/>
  <c r="BR128" i="3"/>
  <c r="BU125" i="3"/>
  <c r="BQ123" i="3"/>
  <c r="BU117" i="3"/>
  <c r="BT112" i="3"/>
  <c r="BT109" i="3"/>
  <c r="BQ107" i="3"/>
  <c r="BR104" i="3"/>
  <c r="BU101" i="3"/>
  <c r="BQ99" i="3"/>
  <c r="BU93" i="3"/>
  <c r="BT88" i="3"/>
  <c r="BT85" i="3"/>
  <c r="BQ83" i="3"/>
  <c r="BR80" i="3"/>
  <c r="BU77" i="3"/>
  <c r="BQ75" i="3"/>
  <c r="BQ72" i="3"/>
  <c r="BQ69" i="3"/>
  <c r="BQ66" i="3"/>
  <c r="BQ63" i="3"/>
  <c r="BQ60" i="3"/>
  <c r="BQ57" i="3"/>
  <c r="BQ54" i="3"/>
  <c r="BQ51" i="3"/>
  <c r="BQ48" i="3"/>
  <c r="BQ45" i="3"/>
  <c r="BQ42" i="3"/>
  <c r="BQ39" i="3"/>
  <c r="BQ36" i="3"/>
  <c r="BQ33" i="3"/>
  <c r="BQ30" i="3"/>
  <c r="BQ27" i="3"/>
  <c r="BQ24" i="3"/>
  <c r="BQ21" i="3"/>
  <c r="BU20" i="3"/>
  <c r="BR343" i="3"/>
  <c r="BT307" i="3"/>
  <c r="BT272" i="3"/>
  <c r="BQ239" i="3"/>
  <c r="BQ206" i="3"/>
  <c r="BU174" i="3"/>
  <c r="BR149" i="3"/>
  <c r="BQ138" i="3"/>
  <c r="BR133" i="3"/>
  <c r="BQ128" i="3"/>
  <c r="BT125" i="3"/>
  <c r="BU122" i="3"/>
  <c r="BR120" i="3"/>
  <c r="BT117" i="3"/>
  <c r="BU114" i="3"/>
  <c r="BR112" i="3"/>
  <c r="BR109" i="3"/>
  <c r="BQ104" i="3"/>
  <c r="BT101" i="3"/>
  <c r="BU98" i="3"/>
  <c r="BR96" i="3"/>
  <c r="BT93" i="3"/>
  <c r="BU90" i="3"/>
  <c r="BR88" i="3"/>
  <c r="BR85" i="3"/>
  <c r="BQ80" i="3"/>
  <c r="BT77" i="3"/>
  <c r="BU74" i="3"/>
  <c r="BU71" i="3"/>
  <c r="BU68" i="3"/>
  <c r="BU65" i="3"/>
  <c r="BU62" i="3"/>
  <c r="BU59" i="3"/>
  <c r="BU56" i="3"/>
  <c r="BU53" i="3"/>
  <c r="BU50" i="3"/>
  <c r="BU47" i="3"/>
  <c r="BU44" i="3"/>
  <c r="BU41" i="3"/>
  <c r="BU38" i="3"/>
  <c r="BU35" i="3"/>
  <c r="BU32" i="3"/>
  <c r="BU29" i="3"/>
  <c r="BU26" i="3"/>
  <c r="BU23" i="3"/>
  <c r="BU298" i="3"/>
  <c r="BQ198" i="3"/>
  <c r="BR145" i="3"/>
  <c r="BT119" i="3"/>
  <c r="BT108" i="3"/>
  <c r="BR340" i="3"/>
  <c r="BT304" i="3"/>
  <c r="BU269" i="3"/>
  <c r="BT203" i="3"/>
  <c r="BR172" i="3"/>
  <c r="BR148" i="3"/>
  <c r="BQ133" i="3"/>
  <c r="BU130" i="3"/>
  <c r="BU127" i="3"/>
  <c r="BR125" i="3"/>
  <c r="BT122" i="3"/>
  <c r="BQ120" i="3"/>
  <c r="BR117" i="3"/>
  <c r="BT114" i="3"/>
  <c r="BQ112" i="3"/>
  <c r="BQ109" i="3"/>
  <c r="BU106" i="3"/>
  <c r="BU103" i="3"/>
  <c r="BR101" i="3"/>
  <c r="BT98" i="3"/>
  <c r="BQ96" i="3"/>
  <c r="BR93" i="3"/>
  <c r="BT90" i="3"/>
  <c r="BQ88" i="3"/>
  <c r="BQ85" i="3"/>
  <c r="BU82" i="3"/>
  <c r="BU79" i="3"/>
  <c r="BR77" i="3"/>
  <c r="BT74" i="3"/>
  <c r="BT71" i="3"/>
  <c r="BT68" i="3"/>
  <c r="BT65" i="3"/>
  <c r="BT62" i="3"/>
  <c r="BT59" i="3"/>
  <c r="BT56" i="3"/>
  <c r="BT53" i="3"/>
  <c r="BT50" i="3"/>
  <c r="BT47" i="3"/>
  <c r="BT44" i="3"/>
  <c r="BT41" i="3"/>
  <c r="BT38" i="3"/>
  <c r="BT35" i="3"/>
  <c r="BT32" i="3"/>
  <c r="BT29" i="3"/>
  <c r="BT26" i="3"/>
  <c r="BT23" i="3"/>
  <c r="BT20" i="3"/>
  <c r="BQ264" i="3"/>
  <c r="BU166" i="3"/>
  <c r="BU124" i="3"/>
  <c r="BT111" i="3"/>
  <c r="BR337" i="3"/>
  <c r="BU301" i="3"/>
  <c r="BU266" i="3"/>
  <c r="BT233" i="3"/>
  <c r="BU200" i="3"/>
  <c r="BR169" i="3"/>
  <c r="BT146" i="3"/>
  <c r="BU137" i="3"/>
  <c r="BU132" i="3"/>
  <c r="BT130" i="3"/>
  <c r="BT127" i="3"/>
  <c r="BQ125" i="3"/>
  <c r="BR122" i="3"/>
  <c r="BU119" i="3"/>
  <c r="BQ117" i="3"/>
  <c r="BU111" i="3"/>
  <c r="BU108" i="3"/>
  <c r="BT106" i="3"/>
  <c r="BT103" i="3"/>
  <c r="BQ101" i="3"/>
  <c r="BR98" i="3"/>
  <c r="BU95" i="3"/>
  <c r="BQ93" i="3"/>
  <c r="BU87" i="3"/>
  <c r="BU84" i="3"/>
  <c r="BT82" i="3"/>
  <c r="BT79" i="3"/>
  <c r="BQ77" i="3"/>
  <c r="BR74" i="3"/>
  <c r="BR71" i="3"/>
  <c r="BR68" i="3"/>
  <c r="BR65" i="3"/>
  <c r="BR62" i="3"/>
  <c r="BR59" i="3"/>
  <c r="BR56" i="3"/>
  <c r="BR53" i="3"/>
  <c r="BR50" i="3"/>
  <c r="BR47" i="3"/>
  <c r="BR44" i="3"/>
  <c r="BR41" i="3"/>
  <c r="BR38" i="3"/>
  <c r="BR35" i="3"/>
  <c r="BR32" i="3"/>
  <c r="BR29" i="3"/>
  <c r="BR26" i="3"/>
  <c r="BR23" i="3"/>
  <c r="BR20" i="3"/>
  <c r="BR334" i="3"/>
  <c r="BU230" i="3"/>
  <c r="BQ136" i="3"/>
  <c r="BU116" i="3"/>
  <c r="BU100" i="3"/>
  <c r="BQ367" i="3"/>
  <c r="BR331" i="3"/>
  <c r="BU295" i="3"/>
  <c r="BR261" i="3"/>
  <c r="BQ228" i="3"/>
  <c r="BQ164" i="3"/>
  <c r="BQ144" i="3"/>
  <c r="BU135" i="3"/>
  <c r="BQ130" i="3"/>
  <c r="BQ127" i="3"/>
  <c r="BT124" i="3"/>
  <c r="BU121" i="3"/>
  <c r="BR119" i="3"/>
  <c r="BT116" i="3"/>
  <c r="BQ114" i="3"/>
  <c r="BR111" i="3"/>
  <c r="BQ106" i="3"/>
  <c r="BQ103" i="3"/>
  <c r="BT100" i="3"/>
  <c r="BU97" i="3"/>
  <c r="BR95" i="3"/>
  <c r="BT92" i="3"/>
  <c r="BQ90" i="3"/>
  <c r="BR87" i="3"/>
  <c r="BQ82" i="3"/>
  <c r="BQ79" i="3"/>
  <c r="BT76" i="3"/>
  <c r="BU73" i="3"/>
  <c r="BU70" i="3"/>
  <c r="BU67" i="3"/>
  <c r="BU64" i="3"/>
  <c r="BU61" i="3"/>
  <c r="BU58" i="3"/>
  <c r="BU55" i="3"/>
  <c r="BU52" i="3"/>
  <c r="BU49" i="3"/>
  <c r="BU46" i="3"/>
  <c r="BU43" i="3"/>
  <c r="BU40" i="3"/>
  <c r="BU37" i="3"/>
  <c r="BU34" i="3"/>
  <c r="BU31" i="3"/>
  <c r="BU28" i="3"/>
  <c r="BU25" i="3"/>
  <c r="BU22" i="3"/>
  <c r="BU19" i="3"/>
  <c r="BR61" i="3"/>
  <c r="BR52" i="3"/>
  <c r="BR46" i="3"/>
  <c r="BR40" i="3"/>
  <c r="BR34" i="3"/>
  <c r="BR28" i="3"/>
  <c r="BR22" i="3"/>
  <c r="BQ129" i="3"/>
  <c r="BT115" i="3"/>
  <c r="BU107" i="3"/>
  <c r="BR94" i="3"/>
  <c r="BR86" i="3"/>
  <c r="BR78" i="3"/>
  <c r="BU69" i="3"/>
  <c r="BU60" i="3"/>
  <c r="BU51" i="3"/>
  <c r="BU42" i="3"/>
  <c r="BU39" i="3"/>
  <c r="BU30" i="3"/>
  <c r="BU21" i="3"/>
  <c r="BT138" i="3"/>
  <c r="BT128" i="3"/>
  <c r="BQ115" i="3"/>
  <c r="BT104" i="3"/>
  <c r="BQ91" i="3"/>
  <c r="BR75" i="3"/>
  <c r="BR63" i="3"/>
  <c r="BR54" i="3"/>
  <c r="BR45" i="3"/>
  <c r="BR36" i="3"/>
  <c r="BR24" i="3"/>
  <c r="BT132" i="3"/>
  <c r="BR106" i="3"/>
  <c r="BQ20" i="3"/>
  <c r="BR90" i="3"/>
  <c r="BQ41" i="3"/>
  <c r="BQ59" i="3"/>
  <c r="BU92" i="3"/>
  <c r="BR82" i="3"/>
  <c r="BQ50" i="3"/>
  <c r="BQ56" i="3"/>
  <c r="BQ26" i="3"/>
  <c r="BQ62" i="3"/>
  <c r="BT95" i="3"/>
  <c r="BQ47" i="3"/>
  <c r="BQ53" i="3"/>
  <c r="BQ23" i="3"/>
  <c r="BQ29" i="3"/>
  <c r="BQ65" i="3"/>
  <c r="BQ98" i="3"/>
  <c r="O18" i="35"/>
  <c r="O19" i="35"/>
  <c r="O20" i="35"/>
  <c r="O21" i="35"/>
  <c r="K21" i="35"/>
  <c r="B21" i="35"/>
  <c r="K19" i="35"/>
  <c r="K20" i="35"/>
  <c r="K18" i="35"/>
  <c r="BW19" i="3"/>
  <c r="B19" i="35"/>
  <c r="B20" i="35"/>
  <c r="B18" i="35"/>
  <c r="Q15" i="35"/>
  <c r="P15" i="35"/>
  <c r="H15" i="35"/>
  <c r="G15" i="35"/>
  <c r="E15" i="35"/>
  <c r="F15" i="35"/>
  <c r="N19" i="35"/>
  <c r="P19" i="35"/>
  <c r="Q19" i="35"/>
  <c r="N20" i="35"/>
  <c r="P20" i="35"/>
  <c r="Q20" i="35"/>
  <c r="N21" i="35"/>
  <c r="P21" i="35"/>
  <c r="Q21" i="35"/>
  <c r="P18" i="35"/>
  <c r="Q18" i="35"/>
  <c r="N18" i="35"/>
  <c r="BW369" i="3"/>
  <c r="BW21" i="3"/>
  <c r="BW22" i="3"/>
  <c r="BW23" i="3"/>
  <c r="BW24" i="3"/>
  <c r="BW25" i="3"/>
  <c r="BW26" i="3"/>
  <c r="BW27" i="3"/>
  <c r="BW28" i="3"/>
  <c r="BW29" i="3"/>
  <c r="BW30" i="3"/>
  <c r="BW31" i="3"/>
  <c r="BW32" i="3"/>
  <c r="BW33" i="3"/>
  <c r="BW34" i="3"/>
  <c r="BW35" i="3"/>
  <c r="BW36" i="3"/>
  <c r="BW37" i="3"/>
  <c r="BW38" i="3"/>
  <c r="BW39" i="3"/>
  <c r="BW40" i="3"/>
  <c r="BW41" i="3"/>
  <c r="BW42" i="3"/>
  <c r="BW43" i="3"/>
  <c r="BW44" i="3"/>
  <c r="BW45" i="3"/>
  <c r="BW46" i="3"/>
  <c r="BW47" i="3"/>
  <c r="BW48" i="3"/>
  <c r="BW49" i="3"/>
  <c r="BW50" i="3"/>
  <c r="BW51" i="3"/>
  <c r="BW52" i="3"/>
  <c r="BW53" i="3"/>
  <c r="BW54" i="3"/>
  <c r="BW55" i="3"/>
  <c r="BW56" i="3"/>
  <c r="BW57" i="3"/>
  <c r="BW58" i="3"/>
  <c r="BW59" i="3"/>
  <c r="BW60" i="3"/>
  <c r="BW61" i="3"/>
  <c r="BW62" i="3"/>
  <c r="BW63" i="3"/>
  <c r="BW64" i="3"/>
  <c r="BW65" i="3"/>
  <c r="BW66" i="3"/>
  <c r="BW67" i="3"/>
  <c r="BW68" i="3"/>
  <c r="BW69" i="3"/>
  <c r="BW70" i="3"/>
  <c r="BW71" i="3"/>
  <c r="BW72" i="3"/>
  <c r="BW73" i="3"/>
  <c r="BW74" i="3"/>
  <c r="BW75" i="3"/>
  <c r="BW76" i="3"/>
  <c r="BW77" i="3"/>
  <c r="BW78" i="3"/>
  <c r="BW79" i="3"/>
  <c r="BW80" i="3"/>
  <c r="BW81" i="3"/>
  <c r="BW82" i="3"/>
  <c r="BW83" i="3"/>
  <c r="BW84" i="3"/>
  <c r="BW85" i="3"/>
  <c r="BW86" i="3"/>
  <c r="BW87" i="3"/>
  <c r="BW88" i="3"/>
  <c r="BW89" i="3"/>
  <c r="BW90" i="3"/>
  <c r="BW91" i="3"/>
  <c r="BW92" i="3"/>
  <c r="BW93" i="3"/>
  <c r="BW94" i="3"/>
  <c r="BW95" i="3"/>
  <c r="BW96" i="3"/>
  <c r="BW97" i="3"/>
  <c r="BW98" i="3"/>
  <c r="BW99" i="3"/>
  <c r="BW100" i="3"/>
  <c r="BW101" i="3"/>
  <c r="BW102" i="3"/>
  <c r="BW103" i="3"/>
  <c r="BW104" i="3"/>
  <c r="BW105" i="3"/>
  <c r="BW106" i="3"/>
  <c r="BW107" i="3"/>
  <c r="BW108" i="3"/>
  <c r="BW109" i="3"/>
  <c r="BW110" i="3"/>
  <c r="BW111" i="3"/>
  <c r="BW112" i="3"/>
  <c r="BW113" i="3"/>
  <c r="BW114" i="3"/>
  <c r="BW115" i="3"/>
  <c r="BW116" i="3"/>
  <c r="BW117" i="3"/>
  <c r="BW118" i="3"/>
  <c r="BW119" i="3"/>
  <c r="BW120" i="3"/>
  <c r="BW121" i="3"/>
  <c r="BW122" i="3"/>
  <c r="BW123" i="3"/>
  <c r="BW124" i="3"/>
  <c r="BW125" i="3"/>
  <c r="BW126" i="3"/>
  <c r="BW127" i="3"/>
  <c r="BW128" i="3"/>
  <c r="BW129" i="3"/>
  <c r="BW130" i="3"/>
  <c r="BW131" i="3"/>
  <c r="BW132" i="3"/>
  <c r="BW133" i="3"/>
  <c r="BW134" i="3"/>
  <c r="BW135" i="3"/>
  <c r="BW136" i="3"/>
  <c r="BW137" i="3"/>
  <c r="BW138" i="3"/>
  <c r="BW139" i="3"/>
  <c r="BW140" i="3"/>
  <c r="BW141" i="3"/>
  <c r="BW142" i="3"/>
  <c r="BW143" i="3"/>
  <c r="BW144" i="3"/>
  <c r="BW145" i="3"/>
  <c r="BW146" i="3"/>
  <c r="BW147" i="3"/>
  <c r="BW148" i="3"/>
  <c r="BW149" i="3"/>
  <c r="BW150" i="3"/>
  <c r="BW151" i="3"/>
  <c r="BW152" i="3"/>
  <c r="BW153" i="3"/>
  <c r="BW154" i="3"/>
  <c r="BW155" i="3"/>
  <c r="BW156" i="3"/>
  <c r="BW157" i="3"/>
  <c r="BW158" i="3"/>
  <c r="BW159" i="3"/>
  <c r="BW160" i="3"/>
  <c r="BW161" i="3"/>
  <c r="BW162" i="3"/>
  <c r="BW163" i="3"/>
  <c r="BW164" i="3"/>
  <c r="BW165" i="3"/>
  <c r="BW166" i="3"/>
  <c r="BW167" i="3"/>
  <c r="BW168" i="3"/>
  <c r="BW169" i="3"/>
  <c r="BW170" i="3"/>
  <c r="BW171" i="3"/>
  <c r="BW172" i="3"/>
  <c r="BW173" i="3"/>
  <c r="BW174" i="3"/>
  <c r="BW175" i="3"/>
  <c r="BW176" i="3"/>
  <c r="BW177" i="3"/>
  <c r="BW178" i="3"/>
  <c r="BW179" i="3"/>
  <c r="BW180" i="3"/>
  <c r="BW181" i="3"/>
  <c r="BW182" i="3"/>
  <c r="BW183" i="3"/>
  <c r="BW184" i="3"/>
  <c r="BW185" i="3"/>
  <c r="BW186" i="3"/>
  <c r="BW187" i="3"/>
  <c r="BW188" i="3"/>
  <c r="BW189" i="3"/>
  <c r="BW190" i="3"/>
  <c r="BW191" i="3"/>
  <c r="BW192" i="3"/>
  <c r="BW193" i="3"/>
  <c r="BW194" i="3"/>
  <c r="BW195" i="3"/>
  <c r="BW196" i="3"/>
  <c r="BW197" i="3"/>
  <c r="BW198" i="3"/>
  <c r="BW199" i="3"/>
  <c r="BW200" i="3"/>
  <c r="BW201" i="3"/>
  <c r="BW202" i="3"/>
  <c r="BW203" i="3"/>
  <c r="BW204" i="3"/>
  <c r="BW205" i="3"/>
  <c r="BW206" i="3"/>
  <c r="BW207" i="3"/>
  <c r="BW208" i="3"/>
  <c r="BW209" i="3"/>
  <c r="BW210" i="3"/>
  <c r="BW211" i="3"/>
  <c r="BW212" i="3"/>
  <c r="BW213" i="3"/>
  <c r="BW214" i="3"/>
  <c r="BW215" i="3"/>
  <c r="BW216" i="3"/>
  <c r="BW217" i="3"/>
  <c r="BW218" i="3"/>
  <c r="BW219" i="3"/>
  <c r="BW220" i="3"/>
  <c r="BW221" i="3"/>
  <c r="BW222" i="3"/>
  <c r="BW223" i="3"/>
  <c r="BW224" i="3"/>
  <c r="BW225" i="3"/>
  <c r="BW226" i="3"/>
  <c r="BW227" i="3"/>
  <c r="BW228" i="3"/>
  <c r="BW229" i="3"/>
  <c r="BW230" i="3"/>
  <c r="BW231" i="3"/>
  <c r="BW232" i="3"/>
  <c r="BW233" i="3"/>
  <c r="BW234" i="3"/>
  <c r="BW235" i="3"/>
  <c r="BW236" i="3"/>
  <c r="BW237" i="3"/>
  <c r="BW238" i="3"/>
  <c r="BW239" i="3"/>
  <c r="BW240" i="3"/>
  <c r="BW241" i="3"/>
  <c r="BW242" i="3"/>
  <c r="BW243" i="3"/>
  <c r="BW244" i="3"/>
  <c r="BW245" i="3"/>
  <c r="BW246" i="3"/>
  <c r="BW247" i="3"/>
  <c r="BW248" i="3"/>
  <c r="BW249" i="3"/>
  <c r="BW250" i="3"/>
  <c r="BW251" i="3"/>
  <c r="BW252" i="3"/>
  <c r="BW253" i="3"/>
  <c r="BW254" i="3"/>
  <c r="BW255" i="3"/>
  <c r="BW256" i="3"/>
  <c r="BW257" i="3"/>
  <c r="BW258" i="3"/>
  <c r="BW259" i="3"/>
  <c r="BW260" i="3"/>
  <c r="BW261" i="3"/>
  <c r="BW262" i="3"/>
  <c r="BW263" i="3"/>
  <c r="BW264" i="3"/>
  <c r="BW265" i="3"/>
  <c r="BW266" i="3"/>
  <c r="BW267" i="3"/>
  <c r="BW268" i="3"/>
  <c r="BW269" i="3"/>
  <c r="BW270" i="3"/>
  <c r="BW271" i="3"/>
  <c r="BW272" i="3"/>
  <c r="BW273" i="3"/>
  <c r="BW274" i="3"/>
  <c r="BW275" i="3"/>
  <c r="BW276" i="3"/>
  <c r="BW277" i="3"/>
  <c r="BW278" i="3"/>
  <c r="BW279" i="3"/>
  <c r="BW280" i="3"/>
  <c r="BW281" i="3"/>
  <c r="BW282" i="3"/>
  <c r="BW283" i="3"/>
  <c r="BW284" i="3"/>
  <c r="BW285" i="3"/>
  <c r="BW286" i="3"/>
  <c r="BW287" i="3"/>
  <c r="BW288" i="3"/>
  <c r="BW289" i="3"/>
  <c r="BW290" i="3"/>
  <c r="BW291" i="3"/>
  <c r="BW292" i="3"/>
  <c r="BW293" i="3"/>
  <c r="BW294" i="3"/>
  <c r="BW295" i="3"/>
  <c r="BW296" i="3"/>
  <c r="BW297" i="3"/>
  <c r="BW298" i="3"/>
  <c r="BW299" i="3"/>
  <c r="BW300" i="3"/>
  <c r="BW301" i="3"/>
  <c r="BW302" i="3"/>
  <c r="BW303" i="3"/>
  <c r="BW304" i="3"/>
  <c r="BW305" i="3"/>
  <c r="BW306" i="3"/>
  <c r="BW307" i="3"/>
  <c r="BW308" i="3"/>
  <c r="BW309" i="3"/>
  <c r="BW310" i="3"/>
  <c r="BW311" i="3"/>
  <c r="BW312" i="3"/>
  <c r="BW313" i="3"/>
  <c r="BW314" i="3"/>
  <c r="BW315" i="3"/>
  <c r="BW316" i="3"/>
  <c r="BW317" i="3"/>
  <c r="BW318" i="3"/>
  <c r="BW319" i="3"/>
  <c r="BW320" i="3"/>
  <c r="BW321" i="3"/>
  <c r="BW322" i="3"/>
  <c r="BW323" i="3"/>
  <c r="BW324" i="3"/>
  <c r="BW325" i="3"/>
  <c r="BW326" i="3"/>
  <c r="BW327" i="3"/>
  <c r="BW328" i="3"/>
  <c r="BW329" i="3"/>
  <c r="BW330" i="3"/>
  <c r="BW331" i="3"/>
  <c r="BW332" i="3"/>
  <c r="BW333" i="3"/>
  <c r="BW334" i="3"/>
  <c r="BW335" i="3"/>
  <c r="BW336" i="3"/>
  <c r="BW337" i="3"/>
  <c r="BW338" i="3"/>
  <c r="BW339" i="3"/>
  <c r="BW340" i="3"/>
  <c r="BW341" i="3"/>
  <c r="BW342" i="3"/>
  <c r="BW343" i="3"/>
  <c r="BW344" i="3"/>
  <c r="BW345" i="3"/>
  <c r="BW346" i="3"/>
  <c r="BW347" i="3"/>
  <c r="BW348" i="3"/>
  <c r="BW349" i="3"/>
  <c r="BW350" i="3"/>
  <c r="BW351" i="3"/>
  <c r="BW352" i="3"/>
  <c r="BW353" i="3"/>
  <c r="BW354" i="3"/>
  <c r="BW355" i="3"/>
  <c r="BW356" i="3"/>
  <c r="BW357" i="3"/>
  <c r="BW358" i="3"/>
  <c r="BW359" i="3"/>
  <c r="BW360" i="3"/>
  <c r="BW361" i="3"/>
  <c r="BW362" i="3"/>
  <c r="BW363" i="3"/>
  <c r="BW364" i="3"/>
  <c r="BW365" i="3"/>
  <c r="BW366" i="3"/>
  <c r="BW367" i="3"/>
  <c r="BW368" i="3"/>
  <c r="N15" i="35" l="1"/>
  <c r="O15" i="35"/>
  <c r="C5" i="3"/>
  <c r="BX369" i="3" l="1"/>
  <c r="DX369" i="3" s="1" a="1"/>
  <c r="DX369" i="3" s="1"/>
  <c r="BX357" i="3"/>
  <c r="DX357" i="3" s="1" a="1"/>
  <c r="DX357" i="3" s="1"/>
  <c r="BX345" i="3"/>
  <c r="DX345" i="3" s="1" a="1"/>
  <c r="DX345" i="3" s="1"/>
  <c r="BX333" i="3"/>
  <c r="DX333" i="3" s="1" a="1"/>
  <c r="DX333" i="3" s="1"/>
  <c r="BX321" i="3"/>
  <c r="DX321" i="3" s="1" a="1"/>
  <c r="DX321" i="3" s="1"/>
  <c r="BX309" i="3"/>
  <c r="DX309" i="3" s="1" a="1"/>
  <c r="DX309" i="3" s="1"/>
  <c r="BX297" i="3"/>
  <c r="DX297" i="3" s="1" a="1"/>
  <c r="DX297" i="3" s="1"/>
  <c r="BX285" i="3"/>
  <c r="DX285" i="3" s="1" a="1"/>
  <c r="DX285" i="3" s="1"/>
  <c r="BX273" i="3"/>
  <c r="DX273" i="3" s="1" a="1"/>
  <c r="DX273" i="3" s="1"/>
  <c r="BX261" i="3"/>
  <c r="DX261" i="3" s="1" a="1"/>
  <c r="DX261" i="3" s="1"/>
  <c r="BX249" i="3"/>
  <c r="DX249" i="3" s="1" a="1"/>
  <c r="DX249" i="3" s="1"/>
  <c r="BX237" i="3"/>
  <c r="DX237" i="3" s="1" a="1"/>
  <c r="DX237" i="3" s="1"/>
  <c r="BX225" i="3"/>
  <c r="DX225" i="3" s="1" a="1"/>
  <c r="DX225" i="3" s="1"/>
  <c r="BX213" i="3"/>
  <c r="DX213" i="3" s="1" a="1"/>
  <c r="DX213" i="3" s="1"/>
  <c r="BX201" i="3"/>
  <c r="DX201" i="3" s="1" a="1"/>
  <c r="DX201" i="3" s="1"/>
  <c r="BX189" i="3"/>
  <c r="DX189" i="3" s="1" a="1"/>
  <c r="DX189" i="3" s="1"/>
  <c r="BX177" i="3"/>
  <c r="DX177" i="3" s="1" a="1"/>
  <c r="DX177" i="3" s="1"/>
  <c r="BX165" i="3"/>
  <c r="DX165" i="3" s="1" a="1"/>
  <c r="DX165" i="3" s="1"/>
  <c r="BX153" i="3"/>
  <c r="DX153" i="3" s="1" a="1"/>
  <c r="DX153" i="3" s="1"/>
  <c r="BX141" i="3"/>
  <c r="DX141" i="3" s="1" a="1"/>
  <c r="DX141" i="3" s="1"/>
  <c r="BX129" i="3"/>
  <c r="DX129" i="3" s="1" a="1"/>
  <c r="DX129" i="3" s="1"/>
  <c r="BX117" i="3"/>
  <c r="DX117" i="3" s="1" a="1"/>
  <c r="DX117" i="3" s="1"/>
  <c r="BX105" i="3"/>
  <c r="DX105" i="3" s="1" a="1"/>
  <c r="DX105" i="3" s="1"/>
  <c r="BX93" i="3"/>
  <c r="DX93" i="3" s="1" a="1"/>
  <c r="DX93" i="3" s="1"/>
  <c r="BX81" i="3"/>
  <c r="DX81" i="3" s="1" a="1"/>
  <c r="DX81" i="3" s="1"/>
  <c r="BX69" i="3"/>
  <c r="DX69" i="3" s="1" a="1"/>
  <c r="DX69" i="3" s="1"/>
  <c r="BX57" i="3"/>
  <c r="DX57" i="3" s="1" a="1"/>
  <c r="DX57" i="3" s="1"/>
  <c r="BX45" i="3"/>
  <c r="DX45" i="3" s="1" a="1"/>
  <c r="DX45" i="3" s="1"/>
  <c r="BX33" i="3"/>
  <c r="DX33" i="3" s="1" a="1"/>
  <c r="DX33" i="3" s="1"/>
  <c r="BX56" i="3"/>
  <c r="DX56" i="3" s="1" a="1"/>
  <c r="DX56" i="3" s="1"/>
  <c r="BX20" i="3"/>
  <c r="DX20" i="3" s="1" a="1"/>
  <c r="DX20" i="3" s="1"/>
  <c r="BX264" i="3"/>
  <c r="DX264" i="3" s="1" a="1"/>
  <c r="DX264" i="3" s="1"/>
  <c r="BX228" i="3"/>
  <c r="DX228" i="3" s="1" a="1"/>
  <c r="DX228" i="3" s="1"/>
  <c r="BX96" i="3"/>
  <c r="DX96" i="3" s="1" a="1"/>
  <c r="DX96" i="3" s="1"/>
  <c r="BX368" i="3"/>
  <c r="DX368" i="3" s="1" a="1"/>
  <c r="DX368" i="3" s="1"/>
  <c r="BX356" i="3"/>
  <c r="DX356" i="3" s="1" a="1"/>
  <c r="DX356" i="3" s="1"/>
  <c r="BX344" i="3"/>
  <c r="DX344" i="3" s="1" a="1"/>
  <c r="DX344" i="3" s="1"/>
  <c r="BX332" i="3"/>
  <c r="DX332" i="3" s="1" a="1"/>
  <c r="DX332" i="3" s="1"/>
  <c r="BX320" i="3"/>
  <c r="DX320" i="3" s="1" a="1"/>
  <c r="DX320" i="3" s="1"/>
  <c r="BX308" i="3"/>
  <c r="DX308" i="3" s="1" a="1"/>
  <c r="DX308" i="3" s="1"/>
  <c r="BX296" i="3"/>
  <c r="DX296" i="3" s="1" a="1"/>
  <c r="DX296" i="3" s="1"/>
  <c r="BX284" i="3"/>
  <c r="DX284" i="3" s="1" a="1"/>
  <c r="DX284" i="3" s="1"/>
  <c r="BX272" i="3"/>
  <c r="DX272" i="3" s="1" a="1"/>
  <c r="DX272" i="3" s="1"/>
  <c r="BX260" i="3"/>
  <c r="DX260" i="3" s="1" a="1"/>
  <c r="DX260" i="3" s="1"/>
  <c r="BX248" i="3"/>
  <c r="DX248" i="3" s="1" a="1"/>
  <c r="DX248" i="3" s="1"/>
  <c r="BX236" i="3"/>
  <c r="DX236" i="3" s="1" a="1"/>
  <c r="DX236" i="3" s="1"/>
  <c r="BX224" i="3"/>
  <c r="DX224" i="3" s="1" a="1"/>
  <c r="DX224" i="3" s="1"/>
  <c r="BX212" i="3"/>
  <c r="DX212" i="3" s="1" a="1"/>
  <c r="DX212" i="3" s="1"/>
  <c r="BX200" i="3"/>
  <c r="DX200" i="3" s="1" a="1"/>
  <c r="DX200" i="3" s="1"/>
  <c r="BX188" i="3"/>
  <c r="DX188" i="3" s="1" a="1"/>
  <c r="DX188" i="3" s="1"/>
  <c r="BX176" i="3"/>
  <c r="DX176" i="3" s="1" a="1"/>
  <c r="DX176" i="3" s="1"/>
  <c r="BX164" i="3"/>
  <c r="DX164" i="3" s="1" a="1"/>
  <c r="DX164" i="3" s="1"/>
  <c r="BX152" i="3"/>
  <c r="DX152" i="3" s="1" a="1"/>
  <c r="DX152" i="3" s="1"/>
  <c r="BX140" i="3"/>
  <c r="DX140" i="3" s="1" a="1"/>
  <c r="DX140" i="3" s="1"/>
  <c r="BX128" i="3"/>
  <c r="DX128" i="3" s="1" a="1"/>
  <c r="DX128" i="3" s="1"/>
  <c r="BX116" i="3"/>
  <c r="DX116" i="3" s="1" a="1"/>
  <c r="DX116" i="3" s="1"/>
  <c r="BX104" i="3"/>
  <c r="DX104" i="3" s="1" a="1"/>
  <c r="DX104" i="3" s="1"/>
  <c r="BX92" i="3"/>
  <c r="DX92" i="3" s="1" a="1"/>
  <c r="DX92" i="3" s="1"/>
  <c r="BX68" i="3"/>
  <c r="DX68" i="3" s="1" a="1"/>
  <c r="DX68" i="3" s="1"/>
  <c r="BX44" i="3"/>
  <c r="DX44" i="3" s="1" a="1"/>
  <c r="DX44" i="3" s="1"/>
  <c r="BX276" i="3"/>
  <c r="DX276" i="3" s="1" a="1"/>
  <c r="DX276" i="3" s="1"/>
  <c r="BX132" i="3"/>
  <c r="DX132" i="3" s="1" a="1"/>
  <c r="DX132" i="3" s="1"/>
  <c r="BX367" i="3"/>
  <c r="DX367" i="3" s="1" a="1"/>
  <c r="DX367" i="3" s="1"/>
  <c r="BX355" i="3"/>
  <c r="DX355" i="3" s="1" a="1"/>
  <c r="DX355" i="3" s="1"/>
  <c r="BX343" i="3"/>
  <c r="DX343" i="3" s="1" a="1"/>
  <c r="DX343" i="3" s="1"/>
  <c r="BX331" i="3"/>
  <c r="DX331" i="3" s="1" a="1"/>
  <c r="DX331" i="3" s="1"/>
  <c r="BX319" i="3"/>
  <c r="DX319" i="3" s="1" a="1"/>
  <c r="DX319" i="3" s="1"/>
  <c r="BX307" i="3"/>
  <c r="DX307" i="3" s="1" a="1"/>
  <c r="DX307" i="3" s="1"/>
  <c r="BX295" i="3"/>
  <c r="DX295" i="3" s="1" a="1"/>
  <c r="DX295" i="3" s="1"/>
  <c r="BX283" i="3"/>
  <c r="DX283" i="3" s="1" a="1"/>
  <c r="DX283" i="3" s="1"/>
  <c r="BX271" i="3"/>
  <c r="DX271" i="3" s="1" a="1"/>
  <c r="DX271" i="3" s="1"/>
  <c r="BX259" i="3"/>
  <c r="DX259" i="3" s="1" a="1"/>
  <c r="DX259" i="3" s="1"/>
  <c r="BX247" i="3"/>
  <c r="DX247" i="3" s="1" a="1"/>
  <c r="DX247" i="3" s="1"/>
  <c r="BX235" i="3"/>
  <c r="DX235" i="3" s="1" a="1"/>
  <c r="DX235" i="3" s="1"/>
  <c r="BX223" i="3"/>
  <c r="DX223" i="3" s="1" a="1"/>
  <c r="DX223" i="3" s="1"/>
  <c r="BX211" i="3"/>
  <c r="DX211" i="3" s="1" a="1"/>
  <c r="DX211" i="3" s="1"/>
  <c r="BX199" i="3"/>
  <c r="DX199" i="3" s="1" a="1"/>
  <c r="DX199" i="3" s="1"/>
  <c r="BX187" i="3"/>
  <c r="DX187" i="3" s="1" a="1"/>
  <c r="DX187" i="3" s="1"/>
  <c r="BX175" i="3"/>
  <c r="DX175" i="3" s="1" a="1"/>
  <c r="DX175" i="3" s="1"/>
  <c r="BX163" i="3"/>
  <c r="DX163" i="3" s="1" a="1"/>
  <c r="DX163" i="3" s="1"/>
  <c r="BX151" i="3"/>
  <c r="DX151" i="3" s="1" a="1"/>
  <c r="DX151" i="3" s="1"/>
  <c r="BX139" i="3"/>
  <c r="DX139" i="3" s="1" a="1"/>
  <c r="DX139" i="3" s="1"/>
  <c r="BX127" i="3"/>
  <c r="DX127" i="3" s="1" a="1"/>
  <c r="DX127" i="3" s="1"/>
  <c r="BX115" i="3"/>
  <c r="DX115" i="3" s="1" a="1"/>
  <c r="DX115" i="3" s="1"/>
  <c r="BX103" i="3"/>
  <c r="DX103" i="3" s="1" a="1"/>
  <c r="DX103" i="3" s="1"/>
  <c r="BX91" i="3"/>
  <c r="DX91" i="3" s="1" a="1"/>
  <c r="DX91" i="3" s="1"/>
  <c r="BX79" i="3"/>
  <c r="DX79" i="3" s="1" a="1"/>
  <c r="DX79" i="3" s="1"/>
  <c r="BX67" i="3"/>
  <c r="DX67" i="3" s="1" a="1"/>
  <c r="DX67" i="3" s="1"/>
  <c r="BX55" i="3"/>
  <c r="DX55" i="3" s="1" a="1"/>
  <c r="DX55" i="3" s="1"/>
  <c r="BX43" i="3"/>
  <c r="DX43" i="3" s="1" a="1"/>
  <c r="DX43" i="3" s="1"/>
  <c r="BX31" i="3"/>
  <c r="DX31" i="3" s="1" a="1"/>
  <c r="DX31" i="3" s="1"/>
  <c r="BX19" i="3"/>
  <c r="DX19" i="3" s="1" a="1"/>
  <c r="DX19" i="3" s="1"/>
  <c r="BX30" i="3"/>
  <c r="DX30" i="3" s="1" a="1"/>
  <c r="DX30" i="3" s="1"/>
  <c r="BX65" i="3"/>
  <c r="DX65" i="3" s="1" a="1"/>
  <c r="DX65" i="3" s="1"/>
  <c r="BX29" i="3"/>
  <c r="DX29" i="3" s="1" a="1"/>
  <c r="DX29" i="3" s="1"/>
  <c r="BX324" i="3"/>
  <c r="DX324" i="3" s="1" a="1"/>
  <c r="DX324" i="3" s="1"/>
  <c r="BX168" i="3"/>
  <c r="DX168" i="3" s="1" a="1"/>
  <c r="DX168" i="3" s="1"/>
  <c r="BX366" i="3"/>
  <c r="DX366" i="3" s="1" a="1"/>
  <c r="DX366" i="3" s="1"/>
  <c r="BX354" i="3"/>
  <c r="DX354" i="3" s="1" a="1"/>
  <c r="DX354" i="3" s="1"/>
  <c r="BX342" i="3"/>
  <c r="DX342" i="3" s="1" a="1"/>
  <c r="DX342" i="3" s="1"/>
  <c r="BX330" i="3"/>
  <c r="DX330" i="3" s="1" a="1"/>
  <c r="DX330" i="3" s="1"/>
  <c r="BX318" i="3"/>
  <c r="DX318" i="3" s="1" a="1"/>
  <c r="DX318" i="3" s="1"/>
  <c r="BX306" i="3"/>
  <c r="DX306" i="3" s="1" a="1"/>
  <c r="DX306" i="3" s="1"/>
  <c r="BX294" i="3"/>
  <c r="DX294" i="3" s="1" a="1"/>
  <c r="DX294" i="3" s="1"/>
  <c r="BX282" i="3"/>
  <c r="DX282" i="3" s="1" a="1"/>
  <c r="DX282" i="3" s="1"/>
  <c r="BX270" i="3"/>
  <c r="DX270" i="3" s="1" a="1"/>
  <c r="DX270" i="3" s="1"/>
  <c r="BX258" i="3"/>
  <c r="DX258" i="3" s="1" a="1"/>
  <c r="DX258" i="3" s="1"/>
  <c r="BX246" i="3"/>
  <c r="DX246" i="3" s="1" a="1"/>
  <c r="DX246" i="3" s="1"/>
  <c r="BX234" i="3"/>
  <c r="DX234" i="3" s="1" a="1"/>
  <c r="DX234" i="3" s="1"/>
  <c r="BX222" i="3"/>
  <c r="DX222" i="3" s="1" a="1"/>
  <c r="DX222" i="3" s="1"/>
  <c r="BX210" i="3"/>
  <c r="DX210" i="3" s="1" a="1"/>
  <c r="DX210" i="3" s="1"/>
  <c r="BX198" i="3"/>
  <c r="DX198" i="3" s="1" a="1"/>
  <c r="DX198" i="3" s="1"/>
  <c r="BX186" i="3"/>
  <c r="DX186" i="3" s="1" a="1"/>
  <c r="DX186" i="3" s="1"/>
  <c r="BX174" i="3"/>
  <c r="DX174" i="3" s="1" a="1"/>
  <c r="DX174" i="3" s="1"/>
  <c r="BX162" i="3"/>
  <c r="DX162" i="3" s="1" a="1"/>
  <c r="DX162" i="3" s="1"/>
  <c r="BX150" i="3"/>
  <c r="DX150" i="3" s="1" a="1"/>
  <c r="DX150" i="3" s="1"/>
  <c r="BX138" i="3"/>
  <c r="DX138" i="3" s="1" a="1"/>
  <c r="DX138" i="3" s="1"/>
  <c r="BX126" i="3"/>
  <c r="DX126" i="3" s="1" a="1"/>
  <c r="DX126" i="3" s="1"/>
  <c r="BX114" i="3"/>
  <c r="DX114" i="3" s="1" a="1"/>
  <c r="DX114" i="3" s="1"/>
  <c r="BX102" i="3"/>
  <c r="DX102" i="3" s="1" a="1"/>
  <c r="DX102" i="3" s="1"/>
  <c r="BX90" i="3"/>
  <c r="DX90" i="3" s="1" a="1"/>
  <c r="DX90" i="3" s="1"/>
  <c r="BX78" i="3"/>
  <c r="DX78" i="3" s="1" a="1"/>
  <c r="DX78" i="3" s="1"/>
  <c r="BX66" i="3"/>
  <c r="DX66" i="3" s="1" a="1"/>
  <c r="DX66" i="3" s="1"/>
  <c r="BX54" i="3"/>
  <c r="DX54" i="3" s="1" a="1"/>
  <c r="DX54" i="3" s="1"/>
  <c r="BX42" i="3"/>
  <c r="DX42" i="3" s="1" a="1"/>
  <c r="DX42" i="3" s="1"/>
  <c r="BX53" i="3"/>
  <c r="DX53" i="3" s="1" a="1"/>
  <c r="DX53" i="3" s="1"/>
  <c r="BX26" i="3"/>
  <c r="DX26" i="3" s="1" a="1"/>
  <c r="DX26" i="3" s="1"/>
  <c r="BX252" i="3"/>
  <c r="DX252" i="3" s="1" a="1"/>
  <c r="DX252" i="3" s="1"/>
  <c r="BX216" i="3"/>
  <c r="DX216" i="3" s="1" a="1"/>
  <c r="DX216" i="3" s="1"/>
  <c r="BX156" i="3"/>
  <c r="DX156" i="3" s="1" a="1"/>
  <c r="DX156" i="3" s="1"/>
  <c r="BX60" i="3"/>
  <c r="DX60" i="3" s="1" a="1"/>
  <c r="DX60" i="3" s="1"/>
  <c r="BX365" i="3"/>
  <c r="DX365" i="3" s="1" a="1"/>
  <c r="DX365" i="3" s="1"/>
  <c r="BX353" i="3"/>
  <c r="DX353" i="3" s="1" a="1"/>
  <c r="DX353" i="3" s="1"/>
  <c r="BX341" i="3"/>
  <c r="DX341" i="3" s="1" a="1"/>
  <c r="DX341" i="3" s="1"/>
  <c r="BX329" i="3"/>
  <c r="DX329" i="3" s="1" a="1"/>
  <c r="DX329" i="3" s="1"/>
  <c r="BX317" i="3"/>
  <c r="DX317" i="3" s="1" a="1"/>
  <c r="DX317" i="3" s="1"/>
  <c r="BX305" i="3"/>
  <c r="DX305" i="3" s="1" a="1"/>
  <c r="DX305" i="3" s="1"/>
  <c r="BX293" i="3"/>
  <c r="DX293" i="3" s="1" a="1"/>
  <c r="DX293" i="3" s="1"/>
  <c r="BX281" i="3"/>
  <c r="DX281" i="3" s="1" a="1"/>
  <c r="DX281" i="3" s="1"/>
  <c r="BX269" i="3"/>
  <c r="DX269" i="3" s="1" a="1"/>
  <c r="DX269" i="3" s="1"/>
  <c r="BX257" i="3"/>
  <c r="DX257" i="3" s="1" a="1"/>
  <c r="DX257" i="3" s="1"/>
  <c r="BX245" i="3"/>
  <c r="DX245" i="3" s="1" a="1"/>
  <c r="DX245" i="3" s="1"/>
  <c r="BX233" i="3"/>
  <c r="DX233" i="3" s="1" a="1"/>
  <c r="DX233" i="3" s="1"/>
  <c r="BX221" i="3"/>
  <c r="DX221" i="3" s="1" a="1"/>
  <c r="DX221" i="3" s="1"/>
  <c r="BX209" i="3"/>
  <c r="DX209" i="3" s="1" a="1"/>
  <c r="DX209" i="3" s="1"/>
  <c r="BX197" i="3"/>
  <c r="DX197" i="3" s="1" a="1"/>
  <c r="DX197" i="3" s="1"/>
  <c r="BX185" i="3"/>
  <c r="DX185" i="3" s="1" a="1"/>
  <c r="DX185" i="3" s="1"/>
  <c r="BX173" i="3"/>
  <c r="DX173" i="3" s="1" a="1"/>
  <c r="DX173" i="3" s="1"/>
  <c r="BX161" i="3"/>
  <c r="DX161" i="3" s="1" a="1"/>
  <c r="DX161" i="3" s="1"/>
  <c r="BX149" i="3"/>
  <c r="DX149" i="3" s="1" a="1"/>
  <c r="DX149" i="3" s="1"/>
  <c r="BX137" i="3"/>
  <c r="DX137" i="3" s="1" a="1"/>
  <c r="DX137" i="3" s="1"/>
  <c r="BX125" i="3"/>
  <c r="DX125" i="3" s="1" a="1"/>
  <c r="DX125" i="3" s="1"/>
  <c r="BX113" i="3"/>
  <c r="DX113" i="3" s="1" a="1"/>
  <c r="DX113" i="3" s="1"/>
  <c r="BX101" i="3"/>
  <c r="DX101" i="3" s="1" a="1"/>
  <c r="DX101" i="3" s="1"/>
  <c r="BX89" i="3"/>
  <c r="DX89" i="3" s="1" a="1"/>
  <c r="DX89" i="3" s="1"/>
  <c r="BX77" i="3"/>
  <c r="DX77" i="3" s="1" a="1"/>
  <c r="DX77" i="3" s="1"/>
  <c r="BX41" i="3"/>
  <c r="DX41" i="3" s="1" a="1"/>
  <c r="DX41" i="3" s="1"/>
  <c r="BX336" i="3"/>
  <c r="DX336" i="3" s="1" a="1"/>
  <c r="DX336" i="3" s="1"/>
  <c r="BX180" i="3"/>
  <c r="DX180" i="3" s="1" a="1"/>
  <c r="DX180" i="3" s="1"/>
  <c r="BX36" i="3"/>
  <c r="DX36" i="3" s="1" a="1"/>
  <c r="DX36" i="3" s="1"/>
  <c r="BX364" i="3"/>
  <c r="DX364" i="3" s="1" a="1"/>
  <c r="DX364" i="3" s="1"/>
  <c r="BX352" i="3"/>
  <c r="DX352" i="3" s="1" a="1"/>
  <c r="DX352" i="3" s="1"/>
  <c r="BX340" i="3"/>
  <c r="DX340" i="3" s="1" a="1"/>
  <c r="DX340" i="3" s="1"/>
  <c r="BX328" i="3"/>
  <c r="DX328" i="3" s="1" a="1"/>
  <c r="DX328" i="3" s="1"/>
  <c r="BX316" i="3"/>
  <c r="DX316" i="3" s="1" a="1"/>
  <c r="DX316" i="3" s="1"/>
  <c r="BX304" i="3"/>
  <c r="DX304" i="3" s="1" a="1"/>
  <c r="DX304" i="3" s="1"/>
  <c r="BX292" i="3"/>
  <c r="DX292" i="3" s="1" a="1"/>
  <c r="DX292" i="3" s="1"/>
  <c r="BX280" i="3"/>
  <c r="DX280" i="3" s="1" a="1"/>
  <c r="DX280" i="3" s="1"/>
  <c r="BX268" i="3"/>
  <c r="DX268" i="3" s="1" a="1"/>
  <c r="DX268" i="3" s="1"/>
  <c r="BX256" i="3"/>
  <c r="DX256" i="3" s="1" a="1"/>
  <c r="DX256" i="3" s="1"/>
  <c r="BX244" i="3"/>
  <c r="DX244" i="3" s="1" a="1"/>
  <c r="DX244" i="3" s="1"/>
  <c r="BX232" i="3"/>
  <c r="DX232" i="3" s="1" a="1"/>
  <c r="DX232" i="3" s="1"/>
  <c r="BX220" i="3"/>
  <c r="DX220" i="3" s="1" a="1"/>
  <c r="DX220" i="3" s="1"/>
  <c r="BX208" i="3"/>
  <c r="DX208" i="3" s="1" a="1"/>
  <c r="DX208" i="3" s="1"/>
  <c r="BX196" i="3"/>
  <c r="DX196" i="3" s="1" a="1"/>
  <c r="DX196" i="3" s="1"/>
  <c r="BX184" i="3"/>
  <c r="DX184" i="3" s="1" a="1"/>
  <c r="DX184" i="3" s="1"/>
  <c r="BX172" i="3"/>
  <c r="DX172" i="3" s="1" a="1"/>
  <c r="DX172" i="3" s="1"/>
  <c r="BX160" i="3"/>
  <c r="DX160" i="3" s="1" a="1"/>
  <c r="DX160" i="3" s="1"/>
  <c r="BX148" i="3"/>
  <c r="DX148" i="3" s="1" a="1"/>
  <c r="DX148" i="3" s="1"/>
  <c r="BX136" i="3"/>
  <c r="DX136" i="3" s="1" a="1"/>
  <c r="DX136" i="3" s="1"/>
  <c r="BX124" i="3"/>
  <c r="DX124" i="3" s="1" a="1"/>
  <c r="DX124" i="3" s="1"/>
  <c r="BX112" i="3"/>
  <c r="DX112" i="3" s="1" a="1"/>
  <c r="DX112" i="3" s="1"/>
  <c r="BX100" i="3"/>
  <c r="DX100" i="3" s="1" a="1"/>
  <c r="DX100" i="3" s="1"/>
  <c r="BX88" i="3"/>
  <c r="DX88" i="3" s="1" a="1"/>
  <c r="DX88" i="3" s="1"/>
  <c r="BX76" i="3"/>
  <c r="DX76" i="3" s="1" a="1"/>
  <c r="DX76" i="3" s="1"/>
  <c r="BX64" i="3"/>
  <c r="DX64" i="3" s="1" a="1"/>
  <c r="DX64" i="3" s="1"/>
  <c r="BX52" i="3"/>
  <c r="DX52" i="3" s="1" a="1"/>
  <c r="DX52" i="3" s="1"/>
  <c r="BX40" i="3"/>
  <c r="DX40" i="3" s="1" a="1"/>
  <c r="DX40" i="3" s="1"/>
  <c r="BX28" i="3"/>
  <c r="DX28" i="3" s="1" a="1"/>
  <c r="DX28" i="3" s="1"/>
  <c r="BX51" i="3"/>
  <c r="DX51" i="3" s="1" a="1"/>
  <c r="DX51" i="3" s="1"/>
  <c r="BX27" i="3"/>
  <c r="DX27" i="3" s="1" a="1"/>
  <c r="DX27" i="3" s="1"/>
  <c r="BX86" i="3"/>
  <c r="DX86" i="3" s="1" a="1"/>
  <c r="DX86" i="3" s="1"/>
  <c r="BX62" i="3"/>
  <c r="DX62" i="3" s="1" a="1"/>
  <c r="DX62" i="3" s="1"/>
  <c r="BX312" i="3"/>
  <c r="DX312" i="3" s="1" a="1"/>
  <c r="DX312" i="3" s="1"/>
  <c r="BX192" i="3"/>
  <c r="DX192" i="3" s="1" a="1"/>
  <c r="DX192" i="3" s="1"/>
  <c r="BX84" i="3"/>
  <c r="DX84" i="3" s="1" a="1"/>
  <c r="DX84" i="3" s="1"/>
  <c r="BX363" i="3"/>
  <c r="DX363" i="3" s="1" a="1"/>
  <c r="DX363" i="3" s="1"/>
  <c r="BX351" i="3"/>
  <c r="DX351" i="3" s="1" a="1"/>
  <c r="DX351" i="3" s="1"/>
  <c r="BX339" i="3"/>
  <c r="DX339" i="3" s="1" a="1"/>
  <c r="DX339" i="3" s="1"/>
  <c r="BX327" i="3"/>
  <c r="DX327" i="3" s="1" a="1"/>
  <c r="DX327" i="3" s="1"/>
  <c r="BX315" i="3"/>
  <c r="DX315" i="3" s="1" a="1"/>
  <c r="DX315" i="3" s="1"/>
  <c r="BX303" i="3"/>
  <c r="DX303" i="3" s="1" a="1"/>
  <c r="DX303" i="3" s="1"/>
  <c r="BX291" i="3"/>
  <c r="DX291" i="3" s="1" a="1"/>
  <c r="DX291" i="3" s="1"/>
  <c r="BX279" i="3"/>
  <c r="DX279" i="3" s="1" a="1"/>
  <c r="DX279" i="3" s="1"/>
  <c r="BX267" i="3"/>
  <c r="DX267" i="3" s="1" a="1"/>
  <c r="DX267" i="3" s="1"/>
  <c r="BX255" i="3"/>
  <c r="DX255" i="3" s="1" a="1"/>
  <c r="DX255" i="3" s="1"/>
  <c r="BX243" i="3"/>
  <c r="DX243" i="3" s="1" a="1"/>
  <c r="DX243" i="3" s="1"/>
  <c r="BX231" i="3"/>
  <c r="DX231" i="3" s="1" a="1"/>
  <c r="DX231" i="3" s="1"/>
  <c r="BX219" i="3"/>
  <c r="DX219" i="3" s="1" a="1"/>
  <c r="DX219" i="3" s="1"/>
  <c r="BX207" i="3"/>
  <c r="DX207" i="3" s="1" a="1"/>
  <c r="DX207" i="3" s="1"/>
  <c r="BX195" i="3"/>
  <c r="DX195" i="3" s="1" a="1"/>
  <c r="DX195" i="3" s="1"/>
  <c r="BX183" i="3"/>
  <c r="DX183" i="3" s="1" a="1"/>
  <c r="DX183" i="3" s="1"/>
  <c r="BX171" i="3"/>
  <c r="DX171" i="3" s="1" a="1"/>
  <c r="DX171" i="3" s="1"/>
  <c r="BX159" i="3"/>
  <c r="DX159" i="3" s="1" a="1"/>
  <c r="DX159" i="3" s="1"/>
  <c r="BX147" i="3"/>
  <c r="DX147" i="3" s="1" a="1"/>
  <c r="DX147" i="3" s="1"/>
  <c r="BX135" i="3"/>
  <c r="DX135" i="3" s="1" a="1"/>
  <c r="DX135" i="3" s="1"/>
  <c r="BX123" i="3"/>
  <c r="DX123" i="3" s="1" a="1"/>
  <c r="DX123" i="3" s="1"/>
  <c r="BX111" i="3"/>
  <c r="DX111" i="3" s="1" a="1"/>
  <c r="DX111" i="3" s="1"/>
  <c r="BX99" i="3"/>
  <c r="DX99" i="3" s="1" a="1"/>
  <c r="DX99" i="3" s="1"/>
  <c r="BX87" i="3"/>
  <c r="DX87" i="3" s="1" a="1"/>
  <c r="DX87" i="3" s="1"/>
  <c r="BX75" i="3"/>
  <c r="DX75" i="3" s="1" a="1"/>
  <c r="DX75" i="3" s="1"/>
  <c r="BX63" i="3"/>
  <c r="DX63" i="3" s="1" a="1"/>
  <c r="DX63" i="3" s="1"/>
  <c r="BX39" i="3"/>
  <c r="DX39" i="3" s="1" a="1"/>
  <c r="DX39" i="3" s="1"/>
  <c r="BX74" i="3"/>
  <c r="DX74" i="3" s="1" a="1"/>
  <c r="DX74" i="3" s="1"/>
  <c r="BX38" i="3"/>
  <c r="DX38" i="3" s="1" a="1"/>
  <c r="DX38" i="3" s="1"/>
  <c r="BX288" i="3"/>
  <c r="DX288" i="3" s="1" a="1"/>
  <c r="DX288" i="3" s="1"/>
  <c r="BX120" i="3"/>
  <c r="DX120" i="3" s="1" a="1"/>
  <c r="DX120" i="3" s="1"/>
  <c r="BX362" i="3"/>
  <c r="DX362" i="3" s="1" a="1"/>
  <c r="DX362" i="3" s="1"/>
  <c r="BX350" i="3"/>
  <c r="DX350" i="3" s="1" a="1"/>
  <c r="DX350" i="3" s="1"/>
  <c r="BX338" i="3"/>
  <c r="DX338" i="3" s="1" a="1"/>
  <c r="DX338" i="3" s="1"/>
  <c r="BX326" i="3"/>
  <c r="DX326" i="3" s="1" a="1"/>
  <c r="DX326" i="3" s="1"/>
  <c r="BX314" i="3"/>
  <c r="DX314" i="3" s="1" a="1"/>
  <c r="DX314" i="3" s="1"/>
  <c r="BX302" i="3"/>
  <c r="DX302" i="3" s="1" a="1"/>
  <c r="DX302" i="3" s="1"/>
  <c r="BX290" i="3"/>
  <c r="DX290" i="3" s="1" a="1"/>
  <c r="DX290" i="3" s="1"/>
  <c r="BX278" i="3"/>
  <c r="DX278" i="3" s="1" a="1"/>
  <c r="DX278" i="3" s="1"/>
  <c r="BX266" i="3"/>
  <c r="DX266" i="3" s="1" a="1"/>
  <c r="DX266" i="3" s="1"/>
  <c r="BX254" i="3"/>
  <c r="DX254" i="3" s="1" a="1"/>
  <c r="DX254" i="3" s="1"/>
  <c r="BX242" i="3"/>
  <c r="DX242" i="3" s="1" a="1"/>
  <c r="DX242" i="3" s="1"/>
  <c r="BX230" i="3"/>
  <c r="DX230" i="3" s="1" a="1"/>
  <c r="DX230" i="3" s="1"/>
  <c r="BX218" i="3"/>
  <c r="DX218" i="3" s="1" a="1"/>
  <c r="DX218" i="3" s="1"/>
  <c r="BX206" i="3"/>
  <c r="DX206" i="3" s="1" a="1"/>
  <c r="DX206" i="3" s="1"/>
  <c r="BX194" i="3"/>
  <c r="DX194" i="3" s="1" a="1"/>
  <c r="DX194" i="3" s="1"/>
  <c r="BX182" i="3"/>
  <c r="DX182" i="3" s="1" a="1"/>
  <c r="DX182" i="3" s="1"/>
  <c r="BX170" i="3"/>
  <c r="DX170" i="3" s="1" a="1"/>
  <c r="DX170" i="3" s="1"/>
  <c r="BX158" i="3"/>
  <c r="DX158" i="3" s="1" a="1"/>
  <c r="DX158" i="3" s="1"/>
  <c r="BX146" i="3"/>
  <c r="DX146" i="3" s="1" a="1"/>
  <c r="DX146" i="3" s="1"/>
  <c r="BX134" i="3"/>
  <c r="DX134" i="3" s="1" a="1"/>
  <c r="DX134" i="3" s="1"/>
  <c r="BX122" i="3"/>
  <c r="DX122" i="3" s="1" a="1"/>
  <c r="DX122" i="3" s="1"/>
  <c r="BX110" i="3"/>
  <c r="DX110" i="3" s="1" a="1"/>
  <c r="DX110" i="3" s="1"/>
  <c r="BX98" i="3"/>
  <c r="DX98" i="3" s="1" a="1"/>
  <c r="DX98" i="3" s="1"/>
  <c r="BX50" i="3"/>
  <c r="DX50" i="3" s="1" a="1"/>
  <c r="DX50" i="3" s="1"/>
  <c r="BX300" i="3"/>
  <c r="DX300" i="3" s="1" a="1"/>
  <c r="DX300" i="3" s="1"/>
  <c r="BX204" i="3"/>
  <c r="DX204" i="3" s="1" a="1"/>
  <c r="DX204" i="3" s="1"/>
  <c r="BX144" i="3"/>
  <c r="DX144" i="3" s="1" a="1"/>
  <c r="DX144" i="3" s="1"/>
  <c r="BX24" i="3"/>
  <c r="DX24" i="3" s="1" a="1"/>
  <c r="DX24" i="3" s="1"/>
  <c r="BX361" i="3"/>
  <c r="DX361" i="3" s="1" a="1"/>
  <c r="DX361" i="3" s="1"/>
  <c r="BX349" i="3"/>
  <c r="DX349" i="3" s="1" a="1"/>
  <c r="DX349" i="3" s="1"/>
  <c r="BX337" i="3"/>
  <c r="DX337" i="3" s="1" a="1"/>
  <c r="DX337" i="3" s="1"/>
  <c r="BX325" i="3"/>
  <c r="DX325" i="3" s="1" a="1"/>
  <c r="DX325" i="3" s="1"/>
  <c r="BX313" i="3"/>
  <c r="DX313" i="3" s="1" a="1"/>
  <c r="DX313" i="3" s="1"/>
  <c r="BX301" i="3"/>
  <c r="DX301" i="3" s="1" a="1"/>
  <c r="DX301" i="3" s="1"/>
  <c r="BX289" i="3"/>
  <c r="DX289" i="3" s="1" a="1"/>
  <c r="DX289" i="3" s="1"/>
  <c r="BX277" i="3"/>
  <c r="DX277" i="3" s="1" a="1"/>
  <c r="DX277" i="3" s="1"/>
  <c r="BX265" i="3"/>
  <c r="DX265" i="3" s="1" a="1"/>
  <c r="DX265" i="3" s="1"/>
  <c r="BX253" i="3"/>
  <c r="DX253" i="3" s="1" a="1"/>
  <c r="DX253" i="3" s="1"/>
  <c r="BX241" i="3"/>
  <c r="DX241" i="3" s="1" a="1"/>
  <c r="DX241" i="3" s="1"/>
  <c r="BX229" i="3"/>
  <c r="DX229" i="3" s="1" a="1"/>
  <c r="DX229" i="3" s="1"/>
  <c r="BX217" i="3"/>
  <c r="DX217" i="3" s="1" a="1"/>
  <c r="DX217" i="3" s="1"/>
  <c r="BX205" i="3"/>
  <c r="DX205" i="3" s="1" a="1"/>
  <c r="DX205" i="3" s="1"/>
  <c r="BX193" i="3"/>
  <c r="DX193" i="3" s="1" a="1"/>
  <c r="DX193" i="3" s="1"/>
  <c r="BX181" i="3"/>
  <c r="DX181" i="3" s="1" a="1"/>
  <c r="DX181" i="3" s="1"/>
  <c r="BX169" i="3"/>
  <c r="DX169" i="3" s="1" a="1"/>
  <c r="DX169" i="3" s="1"/>
  <c r="BX157" i="3"/>
  <c r="DX157" i="3" s="1" a="1"/>
  <c r="DX157" i="3" s="1"/>
  <c r="BX145" i="3"/>
  <c r="DX145" i="3" s="1" a="1"/>
  <c r="DX145" i="3" s="1"/>
  <c r="BX133" i="3"/>
  <c r="DX133" i="3" s="1" a="1"/>
  <c r="DX133" i="3" s="1"/>
  <c r="BX121" i="3"/>
  <c r="DX121" i="3" s="1" a="1"/>
  <c r="DX121" i="3" s="1"/>
  <c r="BX109" i="3"/>
  <c r="DX109" i="3" s="1" a="1"/>
  <c r="DX109" i="3" s="1"/>
  <c r="BX97" i="3"/>
  <c r="DX97" i="3" s="1" a="1"/>
  <c r="DX97" i="3" s="1"/>
  <c r="BX85" i="3"/>
  <c r="DX85" i="3" s="1" a="1"/>
  <c r="DX85" i="3" s="1"/>
  <c r="BX73" i="3"/>
  <c r="DX73" i="3" s="1" a="1"/>
  <c r="DX73" i="3" s="1"/>
  <c r="BX61" i="3"/>
  <c r="DX61" i="3" s="1" a="1"/>
  <c r="DX61" i="3" s="1"/>
  <c r="BX49" i="3"/>
  <c r="DX49" i="3" s="1" a="1"/>
  <c r="DX49" i="3" s="1"/>
  <c r="BX37" i="3"/>
  <c r="DX37" i="3" s="1" a="1"/>
  <c r="DX37" i="3" s="1"/>
  <c r="BX25" i="3"/>
  <c r="DX25" i="3" s="1" a="1"/>
  <c r="DX25" i="3" s="1"/>
  <c r="BX348" i="3"/>
  <c r="DX348" i="3" s="1" a="1"/>
  <c r="DX348" i="3" s="1"/>
  <c r="BX48" i="3"/>
  <c r="DX48" i="3" s="1" a="1"/>
  <c r="DX48" i="3" s="1"/>
  <c r="BX360" i="3"/>
  <c r="DX360" i="3" s="1" a="1"/>
  <c r="DX360" i="3" s="1"/>
  <c r="BX359" i="3"/>
  <c r="DX359" i="3" s="1" a="1"/>
  <c r="DX359" i="3" s="1"/>
  <c r="BX347" i="3"/>
  <c r="DX347" i="3" s="1" a="1"/>
  <c r="DX347" i="3" s="1"/>
  <c r="BX335" i="3"/>
  <c r="DX335" i="3" s="1" a="1"/>
  <c r="DX335" i="3" s="1"/>
  <c r="BX323" i="3"/>
  <c r="DX323" i="3" s="1" a="1"/>
  <c r="DX323" i="3" s="1"/>
  <c r="BX311" i="3"/>
  <c r="DX311" i="3" s="1" a="1"/>
  <c r="DX311" i="3" s="1"/>
  <c r="BX299" i="3"/>
  <c r="DX299" i="3" s="1" a="1"/>
  <c r="DX299" i="3" s="1"/>
  <c r="BX287" i="3"/>
  <c r="DX287" i="3" s="1" a="1"/>
  <c r="DX287" i="3" s="1"/>
  <c r="BX275" i="3"/>
  <c r="DX275" i="3" s="1" a="1"/>
  <c r="DX275" i="3" s="1"/>
  <c r="BX263" i="3"/>
  <c r="DX263" i="3" s="1" a="1"/>
  <c r="DX263" i="3" s="1"/>
  <c r="BX251" i="3"/>
  <c r="DX251" i="3" s="1" a="1"/>
  <c r="DX251" i="3" s="1"/>
  <c r="BX239" i="3"/>
  <c r="DX239" i="3" s="1" a="1"/>
  <c r="DX239" i="3" s="1"/>
  <c r="BX227" i="3"/>
  <c r="DX227" i="3" s="1" a="1"/>
  <c r="DX227" i="3" s="1"/>
  <c r="BX215" i="3"/>
  <c r="DX215" i="3" s="1" a="1"/>
  <c r="DX215" i="3" s="1"/>
  <c r="BX203" i="3"/>
  <c r="DX203" i="3" s="1" a="1"/>
  <c r="DX203" i="3" s="1"/>
  <c r="BX191" i="3"/>
  <c r="DX191" i="3" s="1" a="1"/>
  <c r="DX191" i="3" s="1"/>
  <c r="BX179" i="3"/>
  <c r="DX179" i="3" s="1" a="1"/>
  <c r="DX179" i="3" s="1"/>
  <c r="BX167" i="3"/>
  <c r="DX167" i="3" s="1" a="1"/>
  <c r="DX167" i="3" s="1"/>
  <c r="BX155" i="3"/>
  <c r="DX155" i="3" s="1" a="1"/>
  <c r="DX155" i="3" s="1"/>
  <c r="BX143" i="3"/>
  <c r="DX143" i="3" s="1" a="1"/>
  <c r="DX143" i="3" s="1"/>
  <c r="BX131" i="3"/>
  <c r="DX131" i="3" s="1" a="1"/>
  <c r="DX131" i="3" s="1"/>
  <c r="BX119" i="3"/>
  <c r="DX119" i="3" s="1" a="1"/>
  <c r="DX119" i="3" s="1"/>
  <c r="BX107" i="3"/>
  <c r="DX107" i="3" s="1" a="1"/>
  <c r="DX107" i="3" s="1"/>
  <c r="BX95" i="3"/>
  <c r="DX95" i="3" s="1" a="1"/>
  <c r="DX95" i="3" s="1"/>
  <c r="BX83" i="3"/>
  <c r="DX83" i="3" s="1" a="1"/>
  <c r="DX83" i="3" s="1"/>
  <c r="BX71" i="3"/>
  <c r="DX71" i="3" s="1" a="1"/>
  <c r="DX71" i="3" s="1"/>
  <c r="BX59" i="3"/>
  <c r="DX59" i="3" s="1" a="1"/>
  <c r="DX59" i="3" s="1"/>
  <c r="BX47" i="3"/>
  <c r="DX47" i="3" s="1" a="1"/>
  <c r="DX47" i="3" s="1"/>
  <c r="BX35" i="3"/>
  <c r="DX35" i="3" s="1" a="1"/>
  <c r="DX35" i="3" s="1"/>
  <c r="BX23" i="3"/>
  <c r="DX23" i="3" s="1" a="1"/>
  <c r="DX23" i="3" s="1"/>
  <c r="BX108" i="3"/>
  <c r="DX108" i="3" s="1" a="1"/>
  <c r="DX108" i="3" s="1"/>
  <c r="BX358" i="3"/>
  <c r="DX358" i="3" s="1" a="1"/>
  <c r="DX358" i="3" s="1"/>
  <c r="BX346" i="3"/>
  <c r="DX346" i="3" s="1" a="1"/>
  <c r="DX346" i="3" s="1"/>
  <c r="BX334" i="3"/>
  <c r="DX334" i="3" s="1" a="1"/>
  <c r="DX334" i="3" s="1"/>
  <c r="BX322" i="3"/>
  <c r="DX322" i="3" s="1" a="1"/>
  <c r="DX322" i="3" s="1"/>
  <c r="BX310" i="3"/>
  <c r="DX310" i="3" s="1" a="1"/>
  <c r="DX310" i="3" s="1"/>
  <c r="BX298" i="3"/>
  <c r="DX298" i="3" s="1" a="1"/>
  <c r="DX298" i="3" s="1"/>
  <c r="BX286" i="3"/>
  <c r="DX286" i="3" s="1" a="1"/>
  <c r="DX286" i="3" s="1"/>
  <c r="BX274" i="3"/>
  <c r="DX274" i="3" s="1" a="1"/>
  <c r="DX274" i="3" s="1"/>
  <c r="BX262" i="3"/>
  <c r="DX262" i="3" s="1" a="1"/>
  <c r="DX262" i="3" s="1"/>
  <c r="BX250" i="3"/>
  <c r="DX250" i="3" s="1" a="1"/>
  <c r="DX250" i="3" s="1"/>
  <c r="BX238" i="3"/>
  <c r="DX238" i="3" s="1" a="1"/>
  <c r="DX238" i="3" s="1"/>
  <c r="BX226" i="3"/>
  <c r="DX226" i="3" s="1" a="1"/>
  <c r="DX226" i="3" s="1"/>
  <c r="BX214" i="3"/>
  <c r="DX214" i="3" s="1" a="1"/>
  <c r="DX214" i="3" s="1"/>
  <c r="BX202" i="3"/>
  <c r="DX202" i="3" s="1" a="1"/>
  <c r="DX202" i="3" s="1"/>
  <c r="BX190" i="3"/>
  <c r="DX190" i="3" s="1" a="1"/>
  <c r="DX190" i="3" s="1"/>
  <c r="BX178" i="3"/>
  <c r="DX178" i="3" s="1" a="1"/>
  <c r="DX178" i="3" s="1"/>
  <c r="BX166" i="3"/>
  <c r="DX166" i="3" s="1" a="1"/>
  <c r="DX166" i="3" s="1"/>
  <c r="BX154" i="3"/>
  <c r="DX154" i="3" s="1" a="1"/>
  <c r="DX154" i="3" s="1"/>
  <c r="BX142" i="3"/>
  <c r="DX142" i="3" s="1" a="1"/>
  <c r="DX142" i="3" s="1"/>
  <c r="BX130" i="3"/>
  <c r="DX130" i="3" s="1" a="1"/>
  <c r="DX130" i="3" s="1"/>
  <c r="BX118" i="3"/>
  <c r="DX118" i="3" s="1" a="1"/>
  <c r="DX118" i="3" s="1"/>
  <c r="BX106" i="3"/>
  <c r="DX106" i="3" s="1" a="1"/>
  <c r="DX106" i="3" s="1"/>
  <c r="BX94" i="3"/>
  <c r="DX94" i="3" s="1" a="1"/>
  <c r="DX94" i="3" s="1"/>
  <c r="BX82" i="3"/>
  <c r="DX82" i="3" s="1" a="1"/>
  <c r="DX82" i="3" s="1"/>
  <c r="BX70" i="3"/>
  <c r="DX70" i="3" s="1" a="1"/>
  <c r="DX70" i="3" s="1"/>
  <c r="BX58" i="3"/>
  <c r="DX58" i="3" s="1" a="1"/>
  <c r="DX58" i="3" s="1"/>
  <c r="BX46" i="3"/>
  <c r="DX46" i="3" s="1" a="1"/>
  <c r="DX46" i="3" s="1"/>
  <c r="BX34" i="3"/>
  <c r="DX34" i="3" s="1" a="1"/>
  <c r="DX34" i="3" s="1"/>
  <c r="BX22" i="3"/>
  <c r="DX22" i="3" s="1" a="1"/>
  <c r="DX22" i="3" s="1"/>
  <c r="BX21" i="3"/>
  <c r="DX21" i="3" s="1" a="1"/>
  <c r="DX21" i="3" s="1"/>
  <c r="BX80" i="3"/>
  <c r="DX80" i="3" s="1" a="1"/>
  <c r="DX80" i="3" s="1"/>
  <c r="BX32" i="3"/>
  <c r="DX32" i="3" s="1" a="1"/>
  <c r="DX32" i="3" s="1"/>
  <c r="BX240" i="3"/>
  <c r="DX240" i="3" s="1" a="1"/>
  <c r="DX240" i="3" s="1"/>
  <c r="BX72" i="3"/>
  <c r="DX72" i="3" s="1" a="1"/>
  <c r="DX72" i="3" s="1"/>
  <c r="EC359" i="3"/>
  <c r="EC347" i="3"/>
  <c r="EC335" i="3"/>
  <c r="EC323" i="3"/>
  <c r="EC311" i="3"/>
  <c r="EC299" i="3"/>
  <c r="EC287" i="3"/>
  <c r="EC275" i="3"/>
  <c r="EC263" i="3"/>
  <c r="EC251" i="3"/>
  <c r="EC239" i="3"/>
  <c r="EC226" i="3"/>
  <c r="EC214" i="3"/>
  <c r="EC202" i="3"/>
  <c r="EC190" i="3"/>
  <c r="EC178" i="3"/>
  <c r="EC166" i="3"/>
  <c r="EC154" i="3"/>
  <c r="EC142" i="3"/>
  <c r="EC130" i="3"/>
  <c r="EC118" i="3"/>
  <c r="EC106" i="3"/>
  <c r="EC94" i="3"/>
  <c r="EC82" i="3"/>
  <c r="EC70" i="3"/>
  <c r="EC58" i="3"/>
  <c r="EC46" i="3"/>
  <c r="EC34" i="3"/>
  <c r="EC318" i="3"/>
  <c r="EC282" i="3"/>
  <c r="EC234" i="3"/>
  <c r="EC185" i="3"/>
  <c r="EC125" i="3"/>
  <c r="EC77" i="3"/>
  <c r="EC353" i="3"/>
  <c r="EC281" i="3"/>
  <c r="EC220" i="3"/>
  <c r="EC148" i="3"/>
  <c r="EC88" i="3"/>
  <c r="EC40" i="3"/>
  <c r="EC340" i="3"/>
  <c r="EC268" i="3"/>
  <c r="EC207" i="3"/>
  <c r="EC147" i="3"/>
  <c r="EC99" i="3"/>
  <c r="EC39" i="3"/>
  <c r="EC315" i="3"/>
  <c r="EC255" i="3"/>
  <c r="EC206" i="3"/>
  <c r="EC134" i="3"/>
  <c r="EC86" i="3"/>
  <c r="EC314" i="3"/>
  <c r="EC278" i="3"/>
  <c r="EC205" i="3"/>
  <c r="EC133" i="3"/>
  <c r="EC85" i="3"/>
  <c r="EC25" i="3"/>
  <c r="CP25" i="3" s="1"/>
  <c r="EC337" i="3"/>
  <c r="EC241" i="3"/>
  <c r="EC168" i="3"/>
  <c r="EC108" i="3"/>
  <c r="EC36" i="3"/>
  <c r="EC358" i="3"/>
  <c r="EC346" i="3"/>
  <c r="EC334" i="3"/>
  <c r="EC322" i="3"/>
  <c r="EC310" i="3"/>
  <c r="EC298" i="3"/>
  <c r="EC286" i="3"/>
  <c r="EC274" i="3"/>
  <c r="EC262" i="3"/>
  <c r="EC250" i="3"/>
  <c r="EC238" i="3"/>
  <c r="EC225" i="3"/>
  <c r="EC213" i="3"/>
  <c r="EC201" i="3"/>
  <c r="EC189" i="3"/>
  <c r="EC177" i="3"/>
  <c r="EC165" i="3"/>
  <c r="EC153" i="3"/>
  <c r="EC141" i="3"/>
  <c r="EC129" i="3"/>
  <c r="EC117" i="3"/>
  <c r="EC105" i="3"/>
  <c r="EC93" i="3"/>
  <c r="EC81" i="3"/>
  <c r="EC69" i="3"/>
  <c r="EC57" i="3"/>
  <c r="EC45" i="3"/>
  <c r="EC33" i="3"/>
  <c r="EC330" i="3"/>
  <c r="EC258" i="3"/>
  <c r="EC197" i="3"/>
  <c r="EC137" i="3"/>
  <c r="EC89" i="3"/>
  <c r="EC29" i="3"/>
  <c r="CP29" i="3" s="1"/>
  <c r="EC329" i="3"/>
  <c r="EC245" i="3"/>
  <c r="EC196" i="3"/>
  <c r="EC136" i="3"/>
  <c r="EC76" i="3"/>
  <c r="EC316" i="3"/>
  <c r="EC280" i="3"/>
  <c r="EC219" i="3"/>
  <c r="EC159" i="3"/>
  <c r="EC75" i="3"/>
  <c r="EC351" i="3"/>
  <c r="EC291" i="3"/>
  <c r="EC230" i="3"/>
  <c r="EC182" i="3"/>
  <c r="EC122" i="3"/>
  <c r="EC74" i="3"/>
  <c r="EC338" i="3"/>
  <c r="EC254" i="3"/>
  <c r="EC181" i="3"/>
  <c r="EC97" i="3"/>
  <c r="EC37" i="3"/>
  <c r="EC301" i="3"/>
  <c r="EC204" i="3"/>
  <c r="EC156" i="3"/>
  <c r="EC72" i="3"/>
  <c r="EC369" i="3"/>
  <c r="EC357" i="3"/>
  <c r="EC345" i="3"/>
  <c r="EC333" i="3"/>
  <c r="EC321" i="3"/>
  <c r="EC309" i="3"/>
  <c r="EC297" i="3"/>
  <c r="EC285" i="3"/>
  <c r="EC273" i="3"/>
  <c r="EC261" i="3"/>
  <c r="EC249" i="3"/>
  <c r="EC237" i="3"/>
  <c r="EC224" i="3"/>
  <c r="EC212" i="3"/>
  <c r="EC200" i="3"/>
  <c r="EC188" i="3"/>
  <c r="EC176" i="3"/>
  <c r="EC164" i="3"/>
  <c r="EC152" i="3"/>
  <c r="EC140" i="3"/>
  <c r="EC128" i="3"/>
  <c r="EC116" i="3"/>
  <c r="EC104" i="3"/>
  <c r="EC92" i="3"/>
  <c r="EC80" i="3"/>
  <c r="EC68" i="3"/>
  <c r="EC56" i="3"/>
  <c r="EC44" i="3"/>
  <c r="EC32" i="3"/>
  <c r="EC342" i="3"/>
  <c r="EC246" i="3"/>
  <c r="EC173" i="3"/>
  <c r="EC53" i="3"/>
  <c r="EC305" i="3"/>
  <c r="EC232" i="3"/>
  <c r="EC172" i="3"/>
  <c r="EC112" i="3"/>
  <c r="EC52" i="3"/>
  <c r="EC304" i="3"/>
  <c r="EC292" i="3"/>
  <c r="EC231" i="3"/>
  <c r="EC171" i="3"/>
  <c r="EC111" i="3"/>
  <c r="EC51" i="3"/>
  <c r="EC303" i="3"/>
  <c r="EC279" i="3"/>
  <c r="EC218" i="3"/>
  <c r="EC158" i="3"/>
  <c r="EC98" i="3"/>
  <c r="EC38" i="3"/>
  <c r="EC302" i="3"/>
  <c r="EC290" i="3"/>
  <c r="EC242" i="3"/>
  <c r="EC193" i="3"/>
  <c r="EC121" i="3"/>
  <c r="EC49" i="3"/>
  <c r="EC289" i="3"/>
  <c r="EC228" i="3"/>
  <c r="EC144" i="3"/>
  <c r="EC60" i="3"/>
  <c r="EC368" i="3"/>
  <c r="EC356" i="3"/>
  <c r="EC344" i="3"/>
  <c r="EC332" i="3"/>
  <c r="EC320" i="3"/>
  <c r="EC308" i="3"/>
  <c r="EC296" i="3"/>
  <c r="EC284" i="3"/>
  <c r="EC272" i="3"/>
  <c r="EC260" i="3"/>
  <c r="EC248" i="3"/>
  <c r="EC236" i="3"/>
  <c r="EC223" i="3"/>
  <c r="EC211" i="3"/>
  <c r="EC199" i="3"/>
  <c r="EC187" i="3"/>
  <c r="EC175" i="3"/>
  <c r="EC163" i="3"/>
  <c r="EC151" i="3"/>
  <c r="EC139" i="3"/>
  <c r="EC127" i="3"/>
  <c r="EC115" i="3"/>
  <c r="EC103" i="3"/>
  <c r="EC91" i="3"/>
  <c r="EC79" i="3"/>
  <c r="EC67" i="3"/>
  <c r="EC55" i="3"/>
  <c r="EC43" i="3"/>
  <c r="EC31" i="3"/>
  <c r="EC306" i="3"/>
  <c r="EC294" i="3"/>
  <c r="EC270" i="3"/>
  <c r="EC209" i="3"/>
  <c r="EC149" i="3"/>
  <c r="EC101" i="3"/>
  <c r="EC41" i="3"/>
  <c r="EC317" i="3"/>
  <c r="EC293" i="3"/>
  <c r="EC257" i="3"/>
  <c r="EC208" i="3"/>
  <c r="EC160" i="3"/>
  <c r="EC100" i="3"/>
  <c r="EC28" i="3"/>
  <c r="CP28" i="3" s="1"/>
  <c r="EC352" i="3"/>
  <c r="EC244" i="3"/>
  <c r="EC183" i="3"/>
  <c r="EC123" i="3"/>
  <c r="EC87" i="3"/>
  <c r="EC327" i="3"/>
  <c r="EC267" i="3"/>
  <c r="EC194" i="3"/>
  <c r="EC146" i="3"/>
  <c r="EC62" i="3"/>
  <c r="EC326" i="3"/>
  <c r="EC266" i="3"/>
  <c r="EC217" i="3"/>
  <c r="EC145" i="3"/>
  <c r="EC73" i="3"/>
  <c r="EC325" i="3"/>
  <c r="EC180" i="3"/>
  <c r="EC84" i="3"/>
  <c r="EC367" i="3"/>
  <c r="EC355" i="3"/>
  <c r="EC343" i="3"/>
  <c r="EC331" i="3"/>
  <c r="EC319" i="3"/>
  <c r="EC307" i="3"/>
  <c r="EC295" i="3"/>
  <c r="EC283" i="3"/>
  <c r="EC271" i="3"/>
  <c r="EC259" i="3"/>
  <c r="EC247" i="3"/>
  <c r="EC235" i="3"/>
  <c r="EC222" i="3"/>
  <c r="EC210" i="3"/>
  <c r="EC198" i="3"/>
  <c r="EC186" i="3"/>
  <c r="EC174" i="3"/>
  <c r="EC162" i="3"/>
  <c r="EC150" i="3"/>
  <c r="EC138" i="3"/>
  <c r="EC126" i="3"/>
  <c r="EC114" i="3"/>
  <c r="EC102" i="3"/>
  <c r="EC90" i="3"/>
  <c r="EC78" i="3"/>
  <c r="EC66" i="3"/>
  <c r="EC54" i="3"/>
  <c r="EC42" i="3"/>
  <c r="EC30" i="3"/>
  <c r="CP30" i="3" s="1"/>
  <c r="EC354" i="3"/>
  <c r="EC221" i="3"/>
  <c r="EC161" i="3"/>
  <c r="EC113" i="3"/>
  <c r="EC65" i="3"/>
  <c r="EC341" i="3"/>
  <c r="EC269" i="3"/>
  <c r="EC184" i="3"/>
  <c r="EC124" i="3"/>
  <c r="EC64" i="3"/>
  <c r="EC328" i="3"/>
  <c r="EC256" i="3"/>
  <c r="EC195" i="3"/>
  <c r="EC135" i="3"/>
  <c r="EC63" i="3"/>
  <c r="EC339" i="3"/>
  <c r="EC243" i="3"/>
  <c r="EC170" i="3"/>
  <c r="EC110" i="3"/>
  <c r="EC50" i="3"/>
  <c r="EC350" i="3"/>
  <c r="EC229" i="3"/>
  <c r="EC169" i="3"/>
  <c r="EC109" i="3"/>
  <c r="EC61" i="3"/>
  <c r="EC313" i="3"/>
  <c r="EC216" i="3"/>
  <c r="EC96" i="3"/>
  <c r="EC366" i="3"/>
  <c r="EC365" i="3"/>
  <c r="EC364" i="3"/>
  <c r="EC363" i="3"/>
  <c r="EC362" i="3"/>
  <c r="EC157" i="3"/>
  <c r="EC253" i="3"/>
  <c r="EC120" i="3"/>
  <c r="EC24" i="3"/>
  <c r="CP24" i="3" s="1"/>
  <c r="EC361" i="3"/>
  <c r="EC349" i="3"/>
  <c r="EC277" i="3"/>
  <c r="EC265" i="3"/>
  <c r="EC192" i="3"/>
  <c r="EC132" i="3"/>
  <c r="EC48" i="3"/>
  <c r="EC360" i="3"/>
  <c r="EC348" i="3"/>
  <c r="EC336" i="3"/>
  <c r="EC324" i="3"/>
  <c r="EC312" i="3"/>
  <c r="EC300" i="3"/>
  <c r="EC288" i="3"/>
  <c r="EC276" i="3"/>
  <c r="EC264" i="3"/>
  <c r="EC252" i="3"/>
  <c r="EC240" i="3"/>
  <c r="EC227" i="3"/>
  <c r="EC215" i="3"/>
  <c r="EC203" i="3"/>
  <c r="EC191" i="3"/>
  <c r="EC179" i="3"/>
  <c r="EC167" i="3"/>
  <c r="EC155" i="3"/>
  <c r="EC143" i="3"/>
  <c r="EC131" i="3"/>
  <c r="EC119" i="3"/>
  <c r="EC107" i="3"/>
  <c r="EC95" i="3"/>
  <c r="EC83" i="3"/>
  <c r="EC71" i="3"/>
  <c r="EC59" i="3"/>
  <c r="EC47" i="3"/>
  <c r="EC35" i="3"/>
  <c r="EC22" i="3"/>
  <c r="EC233" i="3"/>
  <c r="BS169" i="3"/>
  <c r="DU169" i="3" s="1"/>
  <c r="BV257" i="3"/>
  <c r="DV257" i="3" s="1"/>
  <c r="BV329" i="3"/>
  <c r="DV329" i="3" s="1"/>
  <c r="BV231" i="3"/>
  <c r="DV231" i="3" s="1"/>
  <c r="BV244" i="3"/>
  <c r="DV244" i="3" s="1"/>
  <c r="BV330" i="3"/>
  <c r="DV330" i="3" s="1"/>
  <c r="BV337" i="3"/>
  <c r="DV337" i="3" s="1"/>
  <c r="BV307" i="3"/>
  <c r="DV307" i="3" s="1"/>
  <c r="BV311" i="3"/>
  <c r="DV311" i="3" s="1"/>
  <c r="BV312" i="3"/>
  <c r="DV312" i="3" s="1"/>
  <c r="BV234" i="3"/>
  <c r="BV348" i="3"/>
  <c r="DV348" i="3" s="1"/>
  <c r="BV214" i="3"/>
  <c r="DV214" i="3" s="1"/>
  <c r="BS159" i="3"/>
  <c r="DU159" i="3" s="1"/>
  <c r="BV343" i="3"/>
  <c r="DV343" i="3" s="1"/>
  <c r="BV344" i="3"/>
  <c r="DV344" i="3" s="1"/>
  <c r="BS271" i="3"/>
  <c r="DU271" i="3" s="1"/>
  <c r="BV292" i="3"/>
  <c r="DV292" i="3" s="1"/>
  <c r="BS295" i="3"/>
  <c r="DU295" i="3" s="1"/>
  <c r="BS291" i="3"/>
  <c r="DU291" i="3" s="1"/>
  <c r="BV308" i="3"/>
  <c r="DV308" i="3" s="1"/>
  <c r="BV287" i="3"/>
  <c r="DV287" i="3" s="1"/>
  <c r="BS343" i="3"/>
  <c r="DU343" i="3" s="1"/>
  <c r="BS267" i="3"/>
  <c r="DU267" i="3" s="1"/>
  <c r="BS319" i="3"/>
  <c r="DU319" i="3" s="1"/>
  <c r="BS275" i="3"/>
  <c r="DU275" i="3" s="1"/>
  <c r="BS327" i="3"/>
  <c r="DU327" i="3" s="1"/>
  <c r="BV290" i="3"/>
  <c r="DV290" i="3" s="1"/>
  <c r="BS345" i="3"/>
  <c r="DU345" i="3" s="1"/>
  <c r="BV319" i="3"/>
  <c r="DV319" i="3" s="1"/>
  <c r="BS95" i="3"/>
  <c r="DU95" i="3" s="1"/>
  <c r="BV351" i="3"/>
  <c r="DV351" i="3" s="1"/>
  <c r="BS355" i="3"/>
  <c r="DU355" i="3" s="1"/>
  <c r="BS170" i="3"/>
  <c r="DU170" i="3" s="1"/>
  <c r="BS116" i="3"/>
  <c r="DU116" i="3" s="1"/>
  <c r="BV106" i="3"/>
  <c r="DV106" i="3" s="1"/>
  <c r="BS237" i="3"/>
  <c r="DU237" i="3" s="1"/>
  <c r="BS25" i="3"/>
  <c r="BV342" i="3"/>
  <c r="DV342" i="3" s="1"/>
  <c r="BS231" i="3"/>
  <c r="DU231" i="3" s="1"/>
  <c r="BS177" i="3"/>
  <c r="DU177" i="3" s="1"/>
  <c r="BV91" i="3"/>
  <c r="DV91" i="3" s="1"/>
  <c r="BV297" i="3"/>
  <c r="DV297" i="3" s="1"/>
  <c r="BV367" i="3"/>
  <c r="DV367" i="3" s="1"/>
  <c r="BV333" i="3"/>
  <c r="DV333" i="3" s="1"/>
  <c r="BS297" i="3"/>
  <c r="DU297" i="3" s="1"/>
  <c r="BV73" i="3"/>
  <c r="DV73" i="3" s="1"/>
  <c r="BS239" i="3"/>
  <c r="DU239" i="3" s="1"/>
  <c r="BS366" i="3"/>
  <c r="DU366" i="3" s="1"/>
  <c r="BV66" i="3"/>
  <c r="DV66" i="3" s="1"/>
  <c r="BV67" i="3"/>
  <c r="DV67" i="3" s="1"/>
  <c r="BV41" i="3"/>
  <c r="DV41" i="3" s="1"/>
  <c r="BV225" i="3"/>
  <c r="DV225" i="3" s="1"/>
  <c r="BS340" i="3"/>
  <c r="DU340" i="3" s="1"/>
  <c r="BV90" i="3"/>
  <c r="DV90" i="3" s="1"/>
  <c r="BV43" i="3"/>
  <c r="DV43" i="3" s="1"/>
  <c r="BS140" i="3"/>
  <c r="DU140" i="3" s="1"/>
  <c r="BV269" i="3"/>
  <c r="DV269" i="3" s="1"/>
  <c r="BS253" i="3"/>
  <c r="DU253" i="3" s="1"/>
  <c r="BS64" i="3"/>
  <c r="DU64" i="3" s="1"/>
  <c r="BV317" i="3"/>
  <c r="DV317" i="3" s="1"/>
  <c r="BS42" i="3"/>
  <c r="DU42" i="3" s="1"/>
  <c r="BS126" i="3"/>
  <c r="DU126" i="3" s="1"/>
  <c r="BS352" i="3"/>
  <c r="DU352" i="3" s="1"/>
  <c r="BV301" i="3"/>
  <c r="DV301" i="3" s="1"/>
  <c r="BS330" i="3"/>
  <c r="DU330" i="3" s="1"/>
  <c r="BV243" i="3"/>
  <c r="DV243" i="3" s="1"/>
  <c r="BS54" i="3"/>
  <c r="DU54" i="3" s="1"/>
  <c r="BS145" i="3"/>
  <c r="DU145" i="3" s="1"/>
  <c r="BV323" i="3"/>
  <c r="DV323" i="3" s="1"/>
  <c r="BS36" i="3"/>
  <c r="DU36" i="3" s="1"/>
  <c r="BV359" i="3"/>
  <c r="DV359" i="3" s="1"/>
  <c r="BS127" i="3"/>
  <c r="DU127" i="3" s="1"/>
  <c r="BS69" i="3"/>
  <c r="DU69" i="3" s="1"/>
  <c r="BS206" i="3"/>
  <c r="DU206" i="3" s="1"/>
  <c r="BS181" i="3"/>
  <c r="DU181" i="3" s="1"/>
  <c r="BV163" i="3"/>
  <c r="DV163" i="3" s="1"/>
  <c r="BS318" i="3"/>
  <c r="DU318" i="3" s="1"/>
  <c r="BS335" i="3"/>
  <c r="DU335" i="3" s="1"/>
  <c r="BS73" i="3"/>
  <c r="DU73" i="3" s="1"/>
  <c r="BS336" i="3"/>
  <c r="DU336" i="3" s="1"/>
  <c r="BV65" i="3"/>
  <c r="DV65" i="3" s="1"/>
  <c r="BS315" i="3"/>
  <c r="DU315" i="3" s="1"/>
  <c r="BV361" i="3"/>
  <c r="DV361" i="3" s="1"/>
  <c r="BS101" i="3"/>
  <c r="DU101" i="3" s="1"/>
  <c r="BV204" i="3"/>
  <c r="DV204" i="3" s="1"/>
  <c r="BV275" i="3"/>
  <c r="DV275" i="3" s="1"/>
  <c r="BV288" i="3"/>
  <c r="DV288" i="3" s="1"/>
  <c r="BS326" i="3"/>
  <c r="DU326" i="3" s="1"/>
  <c r="BS84" i="3"/>
  <c r="DU84" i="3" s="1"/>
  <c r="BV116" i="3"/>
  <c r="DV116" i="3" s="1"/>
  <c r="BV201" i="3"/>
  <c r="DV201" i="3" s="1"/>
  <c r="BS214" i="3"/>
  <c r="DU214" i="3" s="1"/>
  <c r="BS269" i="3"/>
  <c r="DU269" i="3" s="1"/>
  <c r="BV193" i="3"/>
  <c r="DV193" i="3" s="1"/>
  <c r="BS78" i="3"/>
  <c r="DU78" i="3" s="1"/>
  <c r="BV339" i="3"/>
  <c r="DV339" i="3" s="1"/>
  <c r="BV107" i="3"/>
  <c r="DV107" i="3" s="1"/>
  <c r="BV189" i="3"/>
  <c r="DV189" i="3" s="1"/>
  <c r="BS284" i="3"/>
  <c r="DU284" i="3" s="1"/>
  <c r="BV260" i="3"/>
  <c r="DV260" i="3" s="1"/>
  <c r="BV223" i="3"/>
  <c r="DV223" i="3" s="1"/>
  <c r="BV37" i="3"/>
  <c r="DV37" i="3" s="1"/>
  <c r="BV114" i="3"/>
  <c r="DV114" i="3" s="1"/>
  <c r="BV277" i="3"/>
  <c r="DV277" i="3" s="1"/>
  <c r="BV30" i="3"/>
  <c r="BV31" i="3"/>
  <c r="DV31" i="3" s="1"/>
  <c r="BS122" i="3"/>
  <c r="DU122" i="3" s="1"/>
  <c r="BS293" i="3"/>
  <c r="DU293" i="3" s="1"/>
  <c r="BV200" i="3"/>
  <c r="DV200" i="3" s="1"/>
  <c r="BV126" i="3"/>
  <c r="DV126" i="3" s="1"/>
  <c r="BV104" i="3"/>
  <c r="DV104" i="3" s="1"/>
  <c r="BV61" i="3"/>
  <c r="DV61" i="3" s="1"/>
  <c r="BS334" i="3"/>
  <c r="DU334" i="3" s="1"/>
  <c r="BV227" i="3"/>
  <c r="DV227" i="3" s="1"/>
  <c r="BV113" i="3"/>
  <c r="DV113" i="3" s="1"/>
  <c r="BV117" i="3"/>
  <c r="DV117" i="3" s="1"/>
  <c r="BV74" i="3"/>
  <c r="DV74" i="3" s="1"/>
  <c r="BV336" i="3"/>
  <c r="DV336" i="3" s="1"/>
  <c r="BV266" i="3"/>
  <c r="DV266" i="3" s="1"/>
  <c r="BV170" i="3"/>
  <c r="DV170" i="3" s="1"/>
  <c r="BS234" i="3"/>
  <c r="BS200" i="3"/>
  <c r="DU200" i="3" s="1"/>
  <c r="BV146" i="3"/>
  <c r="DV146" i="3" s="1"/>
  <c r="BV197" i="3"/>
  <c r="DV197" i="3" s="1"/>
  <c r="BV156" i="3"/>
  <c r="DV156" i="3" s="1"/>
  <c r="BV240" i="3"/>
  <c r="DV240" i="3" s="1"/>
  <c r="BS182" i="3"/>
  <c r="DU182" i="3" s="1"/>
  <c r="BV44" i="3"/>
  <c r="DV44" i="3" s="1"/>
  <c r="BV326" i="3"/>
  <c r="DV326" i="3" s="1"/>
  <c r="BS33" i="3"/>
  <c r="DU33" i="3" s="1"/>
  <c r="BS283" i="3"/>
  <c r="DU283" i="3" s="1"/>
  <c r="BS223" i="3"/>
  <c r="DU223" i="3" s="1"/>
  <c r="BS37" i="3"/>
  <c r="DU37" i="3" s="1"/>
  <c r="BS263" i="3"/>
  <c r="DU263" i="3" s="1"/>
  <c r="BS74" i="3"/>
  <c r="DU74" i="3" s="1"/>
  <c r="BV368" i="3"/>
  <c r="DV368" i="3" s="1"/>
  <c r="BS256" i="3"/>
  <c r="DU256" i="3" s="1"/>
  <c r="BV68" i="3"/>
  <c r="DV68" i="3" s="1"/>
  <c r="BV314" i="3"/>
  <c r="DV314" i="3" s="1"/>
  <c r="BS307" i="3"/>
  <c r="DU307" i="3" s="1"/>
  <c r="BV254" i="3"/>
  <c r="DV254" i="3" s="1"/>
  <c r="BS71" i="3"/>
  <c r="DU71" i="3" s="1"/>
  <c r="BS212" i="3"/>
  <c r="DU212" i="3" s="1"/>
  <c r="BS141" i="3"/>
  <c r="DU141" i="3" s="1"/>
  <c r="BS40" i="3"/>
  <c r="DU40" i="3" s="1"/>
  <c r="BS359" i="3"/>
  <c r="DU359" i="3" s="1"/>
  <c r="BS113" i="3"/>
  <c r="DU113" i="3" s="1"/>
  <c r="BS161" i="3"/>
  <c r="DU161" i="3" s="1"/>
  <c r="BV349" i="3"/>
  <c r="DV349" i="3" s="1"/>
  <c r="BV42" i="3"/>
  <c r="DV42" i="3" s="1"/>
  <c r="BS158" i="3"/>
  <c r="DU158" i="3" s="1"/>
  <c r="BV39" i="3"/>
  <c r="DV39" i="3" s="1"/>
  <c r="BS277" i="3"/>
  <c r="DU277" i="3" s="1"/>
  <c r="BS250" i="3"/>
  <c r="DU250" i="3" s="1"/>
  <c r="BV224" i="3"/>
  <c r="DV224" i="3" s="1"/>
  <c r="BS189" i="3"/>
  <c r="DU189" i="3" s="1"/>
  <c r="BS48" i="3"/>
  <c r="DU48" i="3" s="1"/>
  <c r="BV47" i="3"/>
  <c r="DV47" i="3" s="1"/>
  <c r="BS147" i="3"/>
  <c r="DU147" i="3" s="1"/>
  <c r="BS75" i="3"/>
  <c r="DU75" i="3" s="1"/>
  <c r="BV129" i="3"/>
  <c r="DV129" i="3" s="1"/>
  <c r="BS130" i="3"/>
  <c r="DU130" i="3" s="1"/>
  <c r="BV123" i="3"/>
  <c r="DV123" i="3" s="1"/>
  <c r="BS216" i="3"/>
  <c r="DU216" i="3" s="1"/>
  <c r="BS55" i="3"/>
  <c r="DU55" i="3" s="1"/>
  <c r="BV36" i="3"/>
  <c r="DV36" i="3" s="1"/>
  <c r="BV25" i="3"/>
  <c r="BV97" i="3"/>
  <c r="DV97" i="3" s="1"/>
  <c r="BS202" i="3"/>
  <c r="DU202" i="3" s="1"/>
  <c r="BS215" i="3"/>
  <c r="DU215" i="3" s="1"/>
  <c r="BV77" i="3"/>
  <c r="DV77" i="3" s="1"/>
  <c r="BV38" i="3"/>
  <c r="DV38" i="3" s="1"/>
  <c r="BV263" i="3"/>
  <c r="DV263" i="3" s="1"/>
  <c r="BV230" i="3"/>
  <c r="DV230" i="3" s="1"/>
  <c r="BV242" i="3"/>
  <c r="DV242" i="3" s="1"/>
  <c r="BV340" i="3"/>
  <c r="DV340" i="3" s="1"/>
  <c r="BV327" i="3"/>
  <c r="DV327" i="3" s="1"/>
  <c r="BS32" i="3"/>
  <c r="DU32" i="3" s="1"/>
  <c r="BS363" i="3"/>
  <c r="DU363" i="3" s="1"/>
  <c r="BV191" i="3"/>
  <c r="DV191" i="3" s="1"/>
  <c r="BS347" i="3"/>
  <c r="DU347" i="3" s="1"/>
  <c r="BS150" i="3"/>
  <c r="DU150" i="3" s="1"/>
  <c r="BV87" i="3"/>
  <c r="DV87" i="3" s="1"/>
  <c r="BS341" i="3"/>
  <c r="DU341" i="3" s="1"/>
  <c r="BS29" i="3"/>
  <c r="BS213" i="3"/>
  <c r="DU213" i="3" s="1"/>
  <c r="BS186" i="3"/>
  <c r="DU186" i="3" s="1"/>
  <c r="BV57" i="3"/>
  <c r="DV57" i="3" s="1"/>
  <c r="BS348" i="3"/>
  <c r="DU348" i="3" s="1"/>
  <c r="BS367" i="3"/>
  <c r="DU367" i="3" s="1"/>
  <c r="BV226" i="3"/>
  <c r="DV226" i="3" s="1"/>
  <c r="BS188" i="3"/>
  <c r="DU188" i="3" s="1"/>
  <c r="BV32" i="3"/>
  <c r="DV32" i="3" s="1"/>
  <c r="BS276" i="3"/>
  <c r="DU276" i="3" s="1"/>
  <c r="BS303" i="3"/>
  <c r="DU303" i="3" s="1"/>
  <c r="BV264" i="3"/>
  <c r="DV264" i="3" s="1"/>
  <c r="BV366" i="3"/>
  <c r="DV366" i="3" s="1"/>
  <c r="BS178" i="3"/>
  <c r="DU178" i="3" s="1"/>
  <c r="BS100" i="3"/>
  <c r="DU100" i="3" s="1"/>
  <c r="BV363" i="3"/>
  <c r="DV363" i="3" s="1"/>
  <c r="BS285" i="3"/>
  <c r="DU285" i="3" s="1"/>
  <c r="BV45" i="3"/>
  <c r="DV45" i="3" s="1"/>
  <c r="BS289" i="3"/>
  <c r="DU289" i="3" s="1"/>
  <c r="BV278" i="3"/>
  <c r="DV278" i="3" s="1"/>
  <c r="BV85" i="3"/>
  <c r="DV85" i="3" s="1"/>
  <c r="BS360" i="3"/>
  <c r="DU360" i="3" s="1"/>
  <c r="BS80" i="3"/>
  <c r="DU80" i="3" s="1"/>
  <c r="BS243" i="3"/>
  <c r="DU243" i="3" s="1"/>
  <c r="BS60" i="3"/>
  <c r="DU60" i="3" s="1"/>
  <c r="BS187" i="3"/>
  <c r="DU187" i="3" s="1"/>
  <c r="BV154" i="3"/>
  <c r="DV154" i="3" s="1"/>
  <c r="BS70" i="3"/>
  <c r="DU70" i="3" s="1"/>
  <c r="BV124" i="3"/>
  <c r="DV124" i="3" s="1"/>
  <c r="BV151" i="3"/>
  <c r="DV151" i="3" s="1"/>
  <c r="BS39" i="3"/>
  <c r="DU39" i="3" s="1"/>
  <c r="BV115" i="3"/>
  <c r="DV115" i="3" s="1"/>
  <c r="BV84" i="3"/>
  <c r="DV84" i="3" s="1"/>
  <c r="BV75" i="3"/>
  <c r="DV75" i="3" s="1"/>
  <c r="BV219" i="3"/>
  <c r="DV219" i="3" s="1"/>
  <c r="BV141" i="3"/>
  <c r="DV141" i="3" s="1"/>
  <c r="BS83" i="3"/>
  <c r="DU83" i="3" s="1"/>
  <c r="BS45" i="3"/>
  <c r="DU45" i="3" s="1"/>
  <c r="BS131" i="3"/>
  <c r="DU131" i="3" s="1"/>
  <c r="BV55" i="3"/>
  <c r="DV55" i="3" s="1"/>
  <c r="BV83" i="3"/>
  <c r="DV83" i="3" s="1"/>
  <c r="BV98" i="3"/>
  <c r="DV98" i="3" s="1"/>
  <c r="BS164" i="3"/>
  <c r="DU164" i="3" s="1"/>
  <c r="BV82" i="3"/>
  <c r="DV82" i="3" s="1"/>
  <c r="BV280" i="3"/>
  <c r="DV280" i="3" s="1"/>
  <c r="BV58" i="3"/>
  <c r="DV58" i="3" s="1"/>
  <c r="BS329" i="3"/>
  <c r="DU329" i="3" s="1"/>
  <c r="BS135" i="3"/>
  <c r="DU135" i="3" s="1"/>
  <c r="BS292" i="3"/>
  <c r="DU292" i="3" s="1"/>
  <c r="BV295" i="3"/>
  <c r="DV295" i="3" s="1"/>
  <c r="BV218" i="3"/>
  <c r="DV218" i="3" s="1"/>
  <c r="BV139" i="3"/>
  <c r="DV139" i="3" s="1"/>
  <c r="BV304" i="3"/>
  <c r="DV304" i="3" s="1"/>
  <c r="BV184" i="3"/>
  <c r="DV184" i="3" s="1"/>
  <c r="BV135" i="3"/>
  <c r="DV135" i="3" s="1"/>
  <c r="BS175" i="3"/>
  <c r="DU175" i="3" s="1"/>
  <c r="BV357" i="3"/>
  <c r="DV357" i="3" s="1"/>
  <c r="BV133" i="3"/>
  <c r="DV133" i="3" s="1"/>
  <c r="BS154" i="3"/>
  <c r="DU154" i="3" s="1"/>
  <c r="BS138" i="3"/>
  <c r="DU138" i="3" s="1"/>
  <c r="BS171" i="3"/>
  <c r="DU171" i="3" s="1"/>
  <c r="BS46" i="3"/>
  <c r="DU46" i="3" s="1"/>
  <c r="BS192" i="3"/>
  <c r="DU192" i="3" s="1"/>
  <c r="BS143" i="3"/>
  <c r="DU143" i="3" s="1"/>
  <c r="BS77" i="3"/>
  <c r="DU77" i="3" s="1"/>
  <c r="BV358" i="3"/>
  <c r="DV358" i="3" s="1"/>
  <c r="BS321" i="3"/>
  <c r="DU321" i="3" s="1"/>
  <c r="BV228" i="3"/>
  <c r="DV228" i="3" s="1"/>
  <c r="BS258" i="3"/>
  <c r="DU258" i="3" s="1"/>
  <c r="BS308" i="3"/>
  <c r="DU308" i="3" s="1"/>
  <c r="BS28" i="3"/>
  <c r="BS328" i="3"/>
  <c r="DU328" i="3" s="1"/>
  <c r="BV143" i="3"/>
  <c r="DV143" i="3" s="1"/>
  <c r="BV59" i="3"/>
  <c r="DV59" i="3" s="1"/>
  <c r="BS252" i="3"/>
  <c r="DU252" i="3" s="1"/>
  <c r="BS209" i="3"/>
  <c r="DU209" i="3" s="1"/>
  <c r="BS51" i="3"/>
  <c r="DU51" i="3" s="1"/>
  <c r="BS249" i="3"/>
  <c r="DU249" i="3" s="1"/>
  <c r="BV108" i="3"/>
  <c r="DV108" i="3" s="1"/>
  <c r="BV173" i="3"/>
  <c r="DV173" i="3" s="1"/>
  <c r="BV105" i="3"/>
  <c r="DV105" i="3" s="1"/>
  <c r="BV152" i="3"/>
  <c r="DV152" i="3" s="1"/>
  <c r="BV364" i="3"/>
  <c r="DV364" i="3" s="1"/>
  <c r="BS358" i="3"/>
  <c r="DU358" i="3" s="1"/>
  <c r="BV127" i="3"/>
  <c r="DV127" i="3" s="1"/>
  <c r="BS349" i="3"/>
  <c r="DU349" i="3" s="1"/>
  <c r="BS236" i="3"/>
  <c r="DU236" i="3" s="1"/>
  <c r="BS43" i="3"/>
  <c r="DU43" i="3" s="1"/>
  <c r="BS272" i="3"/>
  <c r="DU272" i="3" s="1"/>
  <c r="BS76" i="3"/>
  <c r="DU76" i="3" s="1"/>
  <c r="BS66" i="3"/>
  <c r="DU66" i="3" s="1"/>
  <c r="BS268" i="3"/>
  <c r="DU268" i="3" s="1"/>
  <c r="BS120" i="3"/>
  <c r="DU120" i="3" s="1"/>
  <c r="BS85" i="3"/>
  <c r="DU85" i="3" s="1"/>
  <c r="BS107" i="3"/>
  <c r="DU107" i="3" s="1"/>
  <c r="BV112" i="3"/>
  <c r="DV112" i="3" s="1"/>
  <c r="BV245" i="3"/>
  <c r="DV245" i="3" s="1"/>
  <c r="BS369" i="3"/>
  <c r="DU369" i="3" s="1"/>
  <c r="BS368" i="3"/>
  <c r="DU368" i="3" s="1"/>
  <c r="BS136" i="3"/>
  <c r="DU136" i="3" s="1"/>
  <c r="BV210" i="3"/>
  <c r="DV210" i="3" s="1"/>
  <c r="BV180" i="3"/>
  <c r="DV180" i="3" s="1"/>
  <c r="BV313" i="3"/>
  <c r="DV313" i="3" s="1"/>
  <c r="BS255" i="3"/>
  <c r="DU255" i="3" s="1"/>
  <c r="BS114" i="3"/>
  <c r="DU114" i="3" s="1"/>
  <c r="BV341" i="3"/>
  <c r="DV341" i="3" s="1"/>
  <c r="BV72" i="3"/>
  <c r="DV72" i="3" s="1"/>
  <c r="BS144" i="3"/>
  <c r="DU144" i="3" s="1"/>
  <c r="BS309" i="3"/>
  <c r="DU309" i="3" s="1"/>
  <c r="BS53" i="3"/>
  <c r="DU53" i="3" s="1"/>
  <c r="BV140" i="3"/>
  <c r="DV140" i="3" s="1"/>
  <c r="BV321" i="3"/>
  <c r="DV321" i="3" s="1"/>
  <c r="BV262" i="3"/>
  <c r="DV262" i="3" s="1"/>
  <c r="BS317" i="3"/>
  <c r="DU317" i="3" s="1"/>
  <c r="BV71" i="3"/>
  <c r="DV71" i="3" s="1"/>
  <c r="BS257" i="3"/>
  <c r="DU257" i="3" s="1"/>
  <c r="BS82" i="3"/>
  <c r="DU82" i="3" s="1"/>
  <c r="BV353" i="3"/>
  <c r="DV353" i="3" s="1"/>
  <c r="BV158" i="3"/>
  <c r="DV158" i="3" s="1"/>
  <c r="BS87" i="3"/>
  <c r="DU87" i="3" s="1"/>
  <c r="BS217" i="3"/>
  <c r="DU217" i="3" s="1"/>
  <c r="BV306" i="3"/>
  <c r="DV306" i="3" s="1"/>
  <c r="BS191" i="3"/>
  <c r="DU191" i="3" s="1"/>
  <c r="BS185" i="3"/>
  <c r="DU185" i="3" s="1"/>
  <c r="BS162" i="3"/>
  <c r="DU162" i="3" s="1"/>
  <c r="BV48" i="3"/>
  <c r="DV48" i="3" s="1"/>
  <c r="BV147" i="3"/>
  <c r="DV147" i="3" s="1"/>
  <c r="BV281" i="3"/>
  <c r="DV281" i="3" s="1"/>
  <c r="BV136" i="3"/>
  <c r="DV136" i="3" s="1"/>
  <c r="BS361" i="3"/>
  <c r="DU361" i="3" s="1"/>
  <c r="BV119" i="3"/>
  <c r="DV119" i="3" s="1"/>
  <c r="BS246" i="3"/>
  <c r="DU246" i="3" s="1"/>
  <c r="BS98" i="3"/>
  <c r="DU98" i="3" s="1"/>
  <c r="BV335" i="3"/>
  <c r="DV335" i="3" s="1"/>
  <c r="BS124" i="3"/>
  <c r="DU124" i="3" s="1"/>
  <c r="BS354" i="3"/>
  <c r="DU354" i="3" s="1"/>
  <c r="BV293" i="3"/>
  <c r="DV293" i="3" s="1"/>
  <c r="BV86" i="3"/>
  <c r="DV86" i="3" s="1"/>
  <c r="BS93" i="3"/>
  <c r="DU93" i="3" s="1"/>
  <c r="BV208" i="3"/>
  <c r="DV208" i="3" s="1"/>
  <c r="BV160" i="3"/>
  <c r="DV160" i="3" s="1"/>
  <c r="BV96" i="3"/>
  <c r="DV96" i="3" s="1"/>
  <c r="BV195" i="3"/>
  <c r="DV195" i="3" s="1"/>
  <c r="BV60" i="3"/>
  <c r="DV60" i="3" s="1"/>
  <c r="BS232" i="3"/>
  <c r="DU232" i="3" s="1"/>
  <c r="BS88" i="3"/>
  <c r="DU88" i="3" s="1"/>
  <c r="BV50" i="3"/>
  <c r="DV50" i="3" s="1"/>
  <c r="BS298" i="3"/>
  <c r="DU298" i="3" s="1"/>
  <c r="BS86" i="3"/>
  <c r="DU86" i="3" s="1"/>
  <c r="BV320" i="3"/>
  <c r="DV320" i="3" s="1"/>
  <c r="BS274" i="3"/>
  <c r="DU274" i="3" s="1"/>
  <c r="BV259" i="3"/>
  <c r="DV259" i="3" s="1"/>
  <c r="BS197" i="3"/>
  <c r="DU197" i="3" s="1"/>
  <c r="BS339" i="3"/>
  <c r="DU339" i="3" s="1"/>
  <c r="BS121" i="3"/>
  <c r="DU121" i="3" s="1"/>
  <c r="BS311" i="3"/>
  <c r="DU311" i="3" s="1"/>
  <c r="BS198" i="3"/>
  <c r="DU198" i="3" s="1"/>
  <c r="BS238" i="3"/>
  <c r="DU238" i="3" s="1"/>
  <c r="BV305" i="3"/>
  <c r="DV305" i="3" s="1"/>
  <c r="BV272" i="3"/>
  <c r="DV272" i="3" s="1"/>
  <c r="BV138" i="3"/>
  <c r="DV138" i="3" s="1"/>
  <c r="BV220" i="3"/>
  <c r="DV220" i="3" s="1"/>
  <c r="BV235" i="3"/>
  <c r="DV235" i="3" s="1"/>
  <c r="BS196" i="3"/>
  <c r="DU196" i="3" s="1"/>
  <c r="BV283" i="3"/>
  <c r="DV283" i="3" s="1"/>
  <c r="BV229" i="3"/>
  <c r="DV229" i="3" s="1"/>
  <c r="BS248" i="3"/>
  <c r="DU248" i="3" s="1"/>
  <c r="BV35" i="3"/>
  <c r="DV35" i="3" s="1"/>
  <c r="BV350" i="3"/>
  <c r="DV350" i="3" s="1"/>
  <c r="BV354" i="3"/>
  <c r="DV354" i="3" s="1"/>
  <c r="BV282" i="3"/>
  <c r="DV282" i="3" s="1"/>
  <c r="BS225" i="3"/>
  <c r="DU225" i="3" s="1"/>
  <c r="BS52" i="3"/>
  <c r="DU52" i="3" s="1"/>
  <c r="BS156" i="3"/>
  <c r="DU156" i="3" s="1"/>
  <c r="BV252" i="3"/>
  <c r="DV252" i="3" s="1"/>
  <c r="BS323" i="3"/>
  <c r="DU323" i="3" s="1"/>
  <c r="BS241" i="3"/>
  <c r="DU241" i="3" s="1"/>
  <c r="BV355" i="3"/>
  <c r="DV355" i="3" s="1"/>
  <c r="BS134" i="3"/>
  <c r="DU134" i="3" s="1"/>
  <c r="BS139" i="3"/>
  <c r="DU139" i="3" s="1"/>
  <c r="BS222" i="3"/>
  <c r="DU222" i="3" s="1"/>
  <c r="BV103" i="3"/>
  <c r="DV103" i="3" s="1"/>
  <c r="BV268" i="3"/>
  <c r="DV268" i="3" s="1"/>
  <c r="BV255" i="3"/>
  <c r="DV255" i="3" s="1"/>
  <c r="BV56" i="3"/>
  <c r="DV56" i="3" s="1"/>
  <c r="BS176" i="3"/>
  <c r="DU176" i="3" s="1"/>
  <c r="BS62" i="3"/>
  <c r="DU62" i="3" s="1"/>
  <c r="BS300" i="3"/>
  <c r="DU300" i="3" s="1"/>
  <c r="BV89" i="3"/>
  <c r="DV89" i="3" s="1"/>
  <c r="BV315" i="3"/>
  <c r="DV315" i="3" s="1"/>
  <c r="BS259" i="3"/>
  <c r="DU259" i="3" s="1"/>
  <c r="BS49" i="3"/>
  <c r="DU49" i="3" s="1"/>
  <c r="BS56" i="3"/>
  <c r="DU56" i="3" s="1"/>
  <c r="BV70" i="3"/>
  <c r="DV70" i="3" s="1"/>
  <c r="BS254" i="3"/>
  <c r="DU254" i="3" s="1"/>
  <c r="BV128" i="3"/>
  <c r="DV128" i="3" s="1"/>
  <c r="BV176" i="3"/>
  <c r="DV176" i="3" s="1"/>
  <c r="BV24" i="3"/>
  <c r="BV369" i="3"/>
  <c r="DV369" i="3" s="1"/>
  <c r="BS338" i="3"/>
  <c r="DU338" i="3" s="1"/>
  <c r="BV53" i="3"/>
  <c r="DV53" i="3" s="1"/>
  <c r="BS50" i="3"/>
  <c r="DU50" i="3" s="1"/>
  <c r="BV221" i="3"/>
  <c r="DV221" i="3" s="1"/>
  <c r="BV51" i="3"/>
  <c r="DV51" i="3" s="1"/>
  <c r="BV153" i="3"/>
  <c r="DV153" i="3" s="1"/>
  <c r="BV186" i="3"/>
  <c r="DV186" i="3" s="1"/>
  <c r="BS112" i="3"/>
  <c r="DU112" i="3" s="1"/>
  <c r="BS251" i="3"/>
  <c r="DU251" i="3" s="1"/>
  <c r="BS280" i="3"/>
  <c r="DU280" i="3" s="1"/>
  <c r="BS81" i="3"/>
  <c r="DU81" i="3" s="1"/>
  <c r="BS201" i="3"/>
  <c r="DU201" i="3" s="1"/>
  <c r="BV276" i="3"/>
  <c r="DV276" i="3" s="1"/>
  <c r="BS324" i="3"/>
  <c r="DU324" i="3" s="1"/>
  <c r="BV270" i="3"/>
  <c r="DV270" i="3" s="1"/>
  <c r="BV360" i="3"/>
  <c r="DV360" i="3" s="1"/>
  <c r="BS103" i="3"/>
  <c r="DU103" i="3" s="1"/>
  <c r="BS184" i="3"/>
  <c r="DU184" i="3" s="1"/>
  <c r="BS242" i="3"/>
  <c r="DU242" i="3" s="1"/>
  <c r="BS310" i="3"/>
  <c r="DU310" i="3" s="1"/>
  <c r="BV249" i="3"/>
  <c r="DV249" i="3" s="1"/>
  <c r="BV194" i="3"/>
  <c r="DV194" i="3" s="1"/>
  <c r="BV206" i="3"/>
  <c r="DV206" i="3" s="1"/>
  <c r="BS117" i="3"/>
  <c r="DU117" i="3" s="1"/>
  <c r="BS279" i="3"/>
  <c r="DU279" i="3" s="1"/>
  <c r="BV246" i="3"/>
  <c r="DV246" i="3" s="1"/>
  <c r="BS353" i="3"/>
  <c r="DU353" i="3" s="1"/>
  <c r="BV325" i="3"/>
  <c r="DV325" i="3" s="1"/>
  <c r="BS244" i="3"/>
  <c r="DU244" i="3" s="1"/>
  <c r="BS99" i="3"/>
  <c r="DU99" i="3" s="1"/>
  <c r="BV299" i="3"/>
  <c r="DV299" i="3" s="1"/>
  <c r="BV238" i="3"/>
  <c r="DV238" i="3" s="1"/>
  <c r="BV144" i="3"/>
  <c r="DV144" i="3" s="1"/>
  <c r="BV284" i="3"/>
  <c r="DV284" i="3" s="1"/>
  <c r="BS342" i="3"/>
  <c r="DU342" i="3" s="1"/>
  <c r="BS148" i="3"/>
  <c r="DU148" i="3" s="1"/>
  <c r="BS34" i="3"/>
  <c r="DU34" i="3" s="1"/>
  <c r="BV157" i="3"/>
  <c r="DV157" i="3" s="1"/>
  <c r="BV182" i="3"/>
  <c r="DV182" i="3" s="1"/>
  <c r="BS194" i="3"/>
  <c r="DU194" i="3" s="1"/>
  <c r="BS63" i="3"/>
  <c r="DU63" i="3" s="1"/>
  <c r="BS265" i="3"/>
  <c r="DU265" i="3" s="1"/>
  <c r="BS123" i="3"/>
  <c r="DU123" i="3" s="1"/>
  <c r="BV168" i="3"/>
  <c r="DV168" i="3" s="1"/>
  <c r="BS270" i="3"/>
  <c r="DU270" i="3" s="1"/>
  <c r="BV120" i="3"/>
  <c r="DV120" i="3" s="1"/>
  <c r="BS106" i="3"/>
  <c r="DU106" i="3" s="1"/>
  <c r="BV34" i="3"/>
  <c r="DV34" i="3" s="1"/>
  <c r="BV256" i="3"/>
  <c r="DV256" i="3" s="1"/>
  <c r="BV63" i="3"/>
  <c r="DV63" i="3" s="1"/>
  <c r="BV265" i="3"/>
  <c r="DV265" i="3" s="1"/>
  <c r="BV101" i="3"/>
  <c r="DV101" i="3" s="1"/>
  <c r="BS153" i="3"/>
  <c r="DU153" i="3" s="1"/>
  <c r="BV159" i="3"/>
  <c r="DV159" i="3" s="1"/>
  <c r="BS333" i="3"/>
  <c r="DU333" i="3" s="1"/>
  <c r="BS146" i="3"/>
  <c r="DU146" i="3" s="1"/>
  <c r="BV209" i="3"/>
  <c r="DV209" i="3" s="1"/>
  <c r="BS362" i="3"/>
  <c r="DU362" i="3" s="1"/>
  <c r="BS180" i="3"/>
  <c r="DU180" i="3" s="1"/>
  <c r="BV149" i="3"/>
  <c r="DV149" i="3" s="1"/>
  <c r="BV178" i="3"/>
  <c r="DV178" i="3" s="1"/>
  <c r="BV332" i="3"/>
  <c r="DV332" i="3" s="1"/>
  <c r="BV54" i="3"/>
  <c r="DV54" i="3" s="1"/>
  <c r="BV164" i="3"/>
  <c r="DV164" i="3" s="1"/>
  <c r="BS240" i="3"/>
  <c r="DU240" i="3" s="1"/>
  <c r="BS218" i="3"/>
  <c r="DU218" i="3" s="1"/>
  <c r="BV196" i="3"/>
  <c r="DV196" i="3" s="1"/>
  <c r="BS320" i="3"/>
  <c r="DU320" i="3" s="1"/>
  <c r="BS129" i="3"/>
  <c r="DU129" i="3" s="1"/>
  <c r="BS365" i="3"/>
  <c r="DU365" i="3" s="1"/>
  <c r="BV179" i="3"/>
  <c r="DV179" i="3" s="1"/>
  <c r="BV78" i="3"/>
  <c r="DV78" i="3" s="1"/>
  <c r="BV213" i="3"/>
  <c r="DV213" i="3" s="1"/>
  <c r="BV356" i="3"/>
  <c r="DV356" i="3" s="1"/>
  <c r="BV328" i="3"/>
  <c r="DV328" i="3" s="1"/>
  <c r="BV79" i="3"/>
  <c r="DV79" i="3" s="1"/>
  <c r="BV148" i="3"/>
  <c r="DV148" i="3" s="1"/>
  <c r="BV300" i="3"/>
  <c r="DV300" i="3" s="1"/>
  <c r="BV175" i="3"/>
  <c r="DV175" i="3" s="1"/>
  <c r="BV187" i="3"/>
  <c r="DV187" i="3" s="1"/>
  <c r="BS137" i="3"/>
  <c r="DU137" i="3" s="1"/>
  <c r="BS128" i="3"/>
  <c r="DU128" i="3" s="1"/>
  <c r="BS313" i="3"/>
  <c r="DU313" i="3" s="1"/>
  <c r="BS179" i="3"/>
  <c r="DU179" i="3" s="1"/>
  <c r="BV199" i="3"/>
  <c r="DV199" i="3" s="1"/>
  <c r="BV150" i="3"/>
  <c r="DV150" i="3" s="1"/>
  <c r="BV125" i="3"/>
  <c r="DV125" i="3" s="1"/>
  <c r="BS306" i="3"/>
  <c r="DU306" i="3" s="1"/>
  <c r="BV49" i="3"/>
  <c r="DV49" i="3" s="1"/>
  <c r="BS325" i="3"/>
  <c r="DU325" i="3" s="1"/>
  <c r="BV215" i="3"/>
  <c r="DV215" i="3" s="1"/>
  <c r="BV46" i="3"/>
  <c r="DV46" i="3" s="1"/>
  <c r="BS35" i="3"/>
  <c r="DU35" i="3" s="1"/>
  <c r="BS160" i="3"/>
  <c r="DU160" i="3" s="1"/>
  <c r="BS301" i="3"/>
  <c r="DU301" i="3" s="1"/>
  <c r="BS229" i="3"/>
  <c r="DU229" i="3" s="1"/>
  <c r="BV130" i="3"/>
  <c r="DV130" i="3" s="1"/>
  <c r="BV294" i="3"/>
  <c r="DV294" i="3" s="1"/>
  <c r="BS281" i="3"/>
  <c r="DU281" i="3" s="1"/>
  <c r="BV134" i="3"/>
  <c r="DV134" i="3" s="1"/>
  <c r="BS47" i="3"/>
  <c r="DU47" i="3" s="1"/>
  <c r="BS132" i="3"/>
  <c r="DU132" i="3" s="1"/>
  <c r="BV183" i="3"/>
  <c r="DV183" i="3" s="1"/>
  <c r="BV212" i="3"/>
  <c r="DV212" i="3" s="1"/>
  <c r="BV92" i="3"/>
  <c r="DV92" i="3" s="1"/>
  <c r="BS190" i="3"/>
  <c r="DU190" i="3" s="1"/>
  <c r="BS299" i="3"/>
  <c r="DU299" i="3" s="1"/>
  <c r="BV167" i="3"/>
  <c r="DV167" i="3" s="1"/>
  <c r="BV64" i="3"/>
  <c r="DV64" i="3" s="1"/>
  <c r="BS173" i="3"/>
  <c r="DU173" i="3" s="1"/>
  <c r="BS133" i="3"/>
  <c r="DU133" i="3" s="1"/>
  <c r="BS163" i="3"/>
  <c r="DU163" i="3" s="1"/>
  <c r="BV347" i="3"/>
  <c r="DV347" i="3" s="1"/>
  <c r="BS262" i="3"/>
  <c r="DU262" i="3" s="1"/>
  <c r="BV296" i="3"/>
  <c r="DV296" i="3" s="1"/>
  <c r="BS260" i="3"/>
  <c r="DU260" i="3" s="1"/>
  <c r="BS193" i="3"/>
  <c r="DU193" i="3" s="1"/>
  <c r="BV247" i="3"/>
  <c r="DV247" i="3" s="1"/>
  <c r="BV273" i="3"/>
  <c r="DV273" i="3" s="1"/>
  <c r="BS165" i="3"/>
  <c r="DU165" i="3" s="1"/>
  <c r="BV302" i="3"/>
  <c r="DV302" i="3" s="1"/>
  <c r="BV132" i="3"/>
  <c r="DV132" i="3" s="1"/>
  <c r="BS294" i="3"/>
  <c r="DU294" i="3" s="1"/>
  <c r="BV309" i="3"/>
  <c r="DV309" i="3" s="1"/>
  <c r="BV203" i="3"/>
  <c r="DV203" i="3" s="1"/>
  <c r="BS174" i="3"/>
  <c r="DU174" i="3" s="1"/>
  <c r="BV285" i="3"/>
  <c r="DV285" i="3" s="1"/>
  <c r="BS90" i="3"/>
  <c r="DU90" i="3" s="1"/>
  <c r="BV239" i="3"/>
  <c r="DV239" i="3" s="1"/>
  <c r="BS266" i="3"/>
  <c r="DU266" i="3" s="1"/>
  <c r="BS220" i="3"/>
  <c r="DU220" i="3" s="1"/>
  <c r="BV316" i="3"/>
  <c r="DV316" i="3" s="1"/>
  <c r="BS227" i="3"/>
  <c r="DU227" i="3" s="1"/>
  <c r="BV29" i="3"/>
  <c r="BV338" i="3"/>
  <c r="DV338" i="3" s="1"/>
  <c r="BV279" i="3"/>
  <c r="DV279" i="3" s="1"/>
  <c r="BV362" i="3"/>
  <c r="DV362" i="3" s="1"/>
  <c r="BV52" i="3"/>
  <c r="DV52" i="3" s="1"/>
  <c r="BS96" i="3"/>
  <c r="DU96" i="3" s="1"/>
  <c r="BV237" i="3"/>
  <c r="DV237" i="3" s="1"/>
  <c r="BV88" i="3"/>
  <c r="DV88" i="3" s="1"/>
  <c r="BV289" i="3"/>
  <c r="DV289" i="3" s="1"/>
  <c r="BV162" i="3"/>
  <c r="DV162" i="3" s="1"/>
  <c r="BV190" i="3"/>
  <c r="DV190" i="3" s="1"/>
  <c r="BV286" i="3"/>
  <c r="DV286" i="3" s="1"/>
  <c r="BS151" i="3"/>
  <c r="DU151" i="3" s="1"/>
  <c r="BV192" i="3"/>
  <c r="DV192" i="3" s="1"/>
  <c r="BS157" i="3"/>
  <c r="DU157" i="3" s="1"/>
  <c r="BS316" i="3"/>
  <c r="DU316" i="3" s="1"/>
  <c r="BS224" i="3"/>
  <c r="DU224" i="3" s="1"/>
  <c r="BS172" i="3"/>
  <c r="DU172" i="3" s="1"/>
  <c r="BS102" i="3"/>
  <c r="DU102" i="3" s="1"/>
  <c r="BV76" i="3"/>
  <c r="DV76" i="3" s="1"/>
  <c r="BV118" i="3"/>
  <c r="DV118" i="3" s="1"/>
  <c r="BV253" i="3"/>
  <c r="DV253" i="3" s="1"/>
  <c r="BV109" i="3"/>
  <c r="DV109" i="3" s="1"/>
  <c r="BV331" i="3"/>
  <c r="DV331" i="3" s="1"/>
  <c r="BS41" i="3"/>
  <c r="DU41" i="3" s="1"/>
  <c r="BS105" i="3"/>
  <c r="DU105" i="3" s="1"/>
  <c r="BV346" i="3"/>
  <c r="DV346" i="3" s="1"/>
  <c r="BV236" i="3"/>
  <c r="DV236" i="3" s="1"/>
  <c r="BV28" i="3"/>
  <c r="BV250" i="3"/>
  <c r="DV250" i="3" s="1"/>
  <c r="BS72" i="3"/>
  <c r="DU72" i="3" s="1"/>
  <c r="BS221" i="3"/>
  <c r="DU221" i="3" s="1"/>
  <c r="BS273" i="3"/>
  <c r="DU273" i="3" s="1"/>
  <c r="BS226" i="3"/>
  <c r="DU226" i="3" s="1"/>
  <c r="BV258" i="3"/>
  <c r="DV258" i="3" s="1"/>
  <c r="BS332" i="3"/>
  <c r="DU332" i="3" s="1"/>
  <c r="BV111" i="3"/>
  <c r="DV111" i="3" s="1"/>
  <c r="BV102" i="3"/>
  <c r="DV102" i="3" s="1"/>
  <c r="BS57" i="3"/>
  <c r="DU57" i="3" s="1"/>
  <c r="BS305" i="3"/>
  <c r="DU305" i="3" s="1"/>
  <c r="BS219" i="3"/>
  <c r="DU219" i="3" s="1"/>
  <c r="BS322" i="3"/>
  <c r="DU322" i="3" s="1"/>
  <c r="BV95" i="3"/>
  <c r="DV95" i="3" s="1"/>
  <c r="BS302" i="3"/>
  <c r="DU302" i="3" s="1"/>
  <c r="BV202" i="3"/>
  <c r="DV202" i="3" s="1"/>
  <c r="BS94" i="3"/>
  <c r="DU94" i="3" s="1"/>
  <c r="BV303" i="3"/>
  <c r="DV303" i="3" s="1"/>
  <c r="BV248" i="3"/>
  <c r="DV248" i="3" s="1"/>
  <c r="BV161" i="3"/>
  <c r="DV161" i="3" s="1"/>
  <c r="BS91" i="3"/>
  <c r="DU91" i="3" s="1"/>
  <c r="BS67" i="3"/>
  <c r="DU67" i="3" s="1"/>
  <c r="BS230" i="3"/>
  <c r="DU230" i="3" s="1"/>
  <c r="BS245" i="3"/>
  <c r="DU245" i="3" s="1"/>
  <c r="BS89" i="3"/>
  <c r="DU89" i="3" s="1"/>
  <c r="BS205" i="3"/>
  <c r="DU205" i="3" s="1"/>
  <c r="BS38" i="3"/>
  <c r="DU38" i="3" s="1"/>
  <c r="BV267" i="3"/>
  <c r="DV267" i="3" s="1"/>
  <c r="BV205" i="3"/>
  <c r="DV205" i="3" s="1"/>
  <c r="BS168" i="3"/>
  <c r="DU168" i="3" s="1"/>
  <c r="BS58" i="3"/>
  <c r="DU58" i="3" s="1"/>
  <c r="BV62" i="3"/>
  <c r="DV62" i="3" s="1"/>
  <c r="BS199" i="3"/>
  <c r="DU199" i="3" s="1"/>
  <c r="BV81" i="3"/>
  <c r="DV81" i="3" s="1"/>
  <c r="BS211" i="3"/>
  <c r="DU211" i="3" s="1"/>
  <c r="BS282" i="3"/>
  <c r="DU282" i="3" s="1"/>
  <c r="BS30" i="3"/>
  <c r="BS247" i="3"/>
  <c r="DU247" i="3" s="1"/>
  <c r="BV169" i="3"/>
  <c r="DV169" i="3" s="1"/>
  <c r="BV155" i="3"/>
  <c r="DV155" i="3" s="1"/>
  <c r="BS350" i="3"/>
  <c r="DU350" i="3" s="1"/>
  <c r="BV241" i="3"/>
  <c r="DV241" i="3" s="1"/>
  <c r="BS312" i="3"/>
  <c r="DU312" i="3" s="1"/>
  <c r="BV137" i="3"/>
  <c r="DV137" i="3" s="1"/>
  <c r="BV69" i="3"/>
  <c r="DV69" i="3" s="1"/>
  <c r="BS278" i="3"/>
  <c r="DU278" i="3" s="1"/>
  <c r="BS118" i="3"/>
  <c r="DU118" i="3" s="1"/>
  <c r="BV334" i="3"/>
  <c r="DV334" i="3" s="1"/>
  <c r="BS104" i="3"/>
  <c r="DU104" i="3" s="1"/>
  <c r="BS296" i="3"/>
  <c r="DU296" i="3" s="1"/>
  <c r="BS44" i="3"/>
  <c r="DU44" i="3" s="1"/>
  <c r="BS110" i="3"/>
  <c r="DU110" i="3" s="1"/>
  <c r="BV216" i="3"/>
  <c r="DV216" i="3" s="1"/>
  <c r="BV174" i="3"/>
  <c r="DV174" i="3" s="1"/>
  <c r="BV352" i="3"/>
  <c r="DV352" i="3" s="1"/>
  <c r="BV322" i="3"/>
  <c r="DV322" i="3" s="1"/>
  <c r="BS68" i="3"/>
  <c r="DU68" i="3" s="1"/>
  <c r="BS125" i="3"/>
  <c r="DU125" i="3" s="1"/>
  <c r="BV198" i="3"/>
  <c r="DV198" i="3" s="1"/>
  <c r="BV188" i="3"/>
  <c r="DV188" i="3" s="1"/>
  <c r="BV222" i="3"/>
  <c r="DV222" i="3" s="1"/>
  <c r="BS290" i="3"/>
  <c r="DU290" i="3" s="1"/>
  <c r="BV100" i="3"/>
  <c r="DV100" i="3" s="1"/>
  <c r="BS31" i="3"/>
  <c r="DU31" i="3" s="1"/>
  <c r="BS331" i="3"/>
  <c r="DU331" i="3" s="1"/>
  <c r="BS97" i="3"/>
  <c r="DU97" i="3" s="1"/>
  <c r="BS115" i="3"/>
  <c r="DU115" i="3" s="1"/>
  <c r="BV211" i="3"/>
  <c r="DV211" i="3" s="1"/>
  <c r="BS264" i="3"/>
  <c r="DU264" i="3" s="1"/>
  <c r="BS286" i="3"/>
  <c r="DU286" i="3" s="1"/>
  <c r="BV131" i="3"/>
  <c r="DV131" i="3" s="1"/>
  <c r="BS235" i="3"/>
  <c r="DU235" i="3" s="1"/>
  <c r="BS357" i="3"/>
  <c r="DU357" i="3" s="1"/>
  <c r="BV232" i="3"/>
  <c r="DV232" i="3" s="1"/>
  <c r="BS210" i="3"/>
  <c r="DU210" i="3" s="1"/>
  <c r="BS92" i="3"/>
  <c r="DU92" i="3" s="1"/>
  <c r="BS59" i="3"/>
  <c r="DU59" i="3" s="1"/>
  <c r="BV93" i="3"/>
  <c r="DV93" i="3" s="1"/>
  <c r="BS195" i="3"/>
  <c r="DU195" i="3" s="1"/>
  <c r="BS204" i="3"/>
  <c r="DU204" i="3" s="1"/>
  <c r="BV177" i="3"/>
  <c r="DV177" i="3" s="1"/>
  <c r="BV291" i="3"/>
  <c r="DV291" i="3" s="1"/>
  <c r="BS119" i="3"/>
  <c r="DU119" i="3" s="1"/>
  <c r="BV251" i="3"/>
  <c r="DV251" i="3" s="1"/>
  <c r="BV324" i="3"/>
  <c r="DV324" i="3" s="1"/>
  <c r="BS207" i="3"/>
  <c r="DU207" i="3" s="1"/>
  <c r="BV99" i="3"/>
  <c r="DV99" i="3" s="1"/>
  <c r="BS344" i="3"/>
  <c r="DU344" i="3" s="1"/>
  <c r="BS61" i="3"/>
  <c r="DU61" i="3" s="1"/>
  <c r="BS142" i="3"/>
  <c r="DU142" i="3" s="1"/>
  <c r="BV172" i="3"/>
  <c r="DV172" i="3" s="1"/>
  <c r="BV94" i="3"/>
  <c r="DV94" i="3" s="1"/>
  <c r="BS208" i="3"/>
  <c r="DU208" i="3" s="1"/>
  <c r="BS108" i="3"/>
  <c r="DU108" i="3" s="1"/>
  <c r="BV318" i="3"/>
  <c r="DV318" i="3" s="1"/>
  <c r="BS314" i="3"/>
  <c r="DU314" i="3" s="1"/>
  <c r="BV171" i="3"/>
  <c r="DV171" i="3" s="1"/>
  <c r="BV207" i="3"/>
  <c r="DV207" i="3" s="1"/>
  <c r="BV121" i="3"/>
  <c r="DV121" i="3" s="1"/>
  <c r="BV33" i="3"/>
  <c r="DV33" i="3" s="1"/>
  <c r="BS166" i="3"/>
  <c r="DU166" i="3" s="1"/>
  <c r="BV185" i="3"/>
  <c r="DV185" i="3" s="1"/>
  <c r="BV166" i="3"/>
  <c r="DV166" i="3" s="1"/>
  <c r="BS109" i="3"/>
  <c r="DU109" i="3" s="1"/>
  <c r="BV261" i="3"/>
  <c r="DV261" i="3" s="1"/>
  <c r="BS304" i="3"/>
  <c r="DU304" i="3" s="1"/>
  <c r="BV122" i="3"/>
  <c r="DV122" i="3" s="1"/>
  <c r="BV142" i="3"/>
  <c r="DV142" i="3" s="1"/>
  <c r="BV40" i="3"/>
  <c r="DV40" i="3" s="1"/>
  <c r="BS364" i="3"/>
  <c r="DU364" i="3" s="1"/>
  <c r="BS287" i="3"/>
  <c r="DU287" i="3" s="1"/>
  <c r="BS346" i="3"/>
  <c r="DU346" i="3" s="1"/>
  <c r="BV181" i="3"/>
  <c r="DV181" i="3" s="1"/>
  <c r="BV345" i="3"/>
  <c r="DV345" i="3" s="1"/>
  <c r="BS203" i="3"/>
  <c r="DU203" i="3" s="1"/>
  <c r="BV145" i="3"/>
  <c r="DV145" i="3" s="1"/>
  <c r="BS337" i="3"/>
  <c r="DU337" i="3" s="1"/>
  <c r="BV365" i="3"/>
  <c r="DV365" i="3" s="1"/>
  <c r="BS24" i="3"/>
  <c r="BS79" i="3"/>
  <c r="DU79" i="3" s="1"/>
  <c r="BV80" i="3"/>
  <c r="DV80" i="3" s="1"/>
  <c r="BV271" i="3"/>
  <c r="DV271" i="3" s="1"/>
  <c r="BS261" i="3"/>
  <c r="DU261" i="3" s="1"/>
  <c r="BS228" i="3"/>
  <c r="DU228" i="3" s="1"/>
  <c r="BS149" i="3"/>
  <c r="DU149" i="3" s="1"/>
  <c r="BV217" i="3"/>
  <c r="DV217" i="3" s="1"/>
  <c r="BV310" i="3"/>
  <c r="DV310" i="3" s="1"/>
  <c r="BV165" i="3"/>
  <c r="DV165" i="3" s="1"/>
  <c r="BS288" i="3"/>
  <c r="DU288" i="3" s="1"/>
  <c r="BS155" i="3"/>
  <c r="DU155" i="3" s="1"/>
  <c r="BS356" i="3"/>
  <c r="DU356" i="3" s="1"/>
  <c r="BV110" i="3"/>
  <c r="DV110" i="3" s="1"/>
  <c r="BS65" i="3"/>
  <c r="DU65" i="3" s="1"/>
  <c r="BV298" i="3"/>
  <c r="DV298" i="3" s="1"/>
  <c r="BS351" i="3"/>
  <c r="DU351" i="3" s="1"/>
  <c r="BS167" i="3"/>
  <c r="DU167" i="3" s="1"/>
  <c r="BS152" i="3"/>
  <c r="DU152" i="3" s="1"/>
  <c r="BS183" i="3"/>
  <c r="DU183" i="3" s="1"/>
  <c r="BV274" i="3"/>
  <c r="DV274" i="3" s="1"/>
  <c r="BS111" i="3"/>
  <c r="DU111" i="3" s="1"/>
  <c r="V20" i="3"/>
  <c r="W20" i="3"/>
  <c r="V21" i="3"/>
  <c r="W21" i="3"/>
  <c r="V22" i="3"/>
  <c r="W22" i="3"/>
  <c r="V23" i="3"/>
  <c r="W23" i="3"/>
  <c r="V24" i="3"/>
  <c r="W24" i="3"/>
  <c r="V25" i="3"/>
  <c r="W25" i="3"/>
  <c r="V26" i="3"/>
  <c r="W26" i="3"/>
  <c r="V27" i="3"/>
  <c r="W27" i="3"/>
  <c r="V28" i="3"/>
  <c r="W28" i="3"/>
  <c r="V29" i="3"/>
  <c r="W29" i="3"/>
  <c r="V30" i="3"/>
  <c r="W30" i="3"/>
  <c r="V31" i="3"/>
  <c r="W31" i="3"/>
  <c r="V32" i="3"/>
  <c r="W32" i="3"/>
  <c r="V33" i="3"/>
  <c r="W33" i="3"/>
  <c r="V34" i="3"/>
  <c r="W34" i="3"/>
  <c r="V35" i="3"/>
  <c r="W35" i="3"/>
  <c r="V36" i="3"/>
  <c r="W36" i="3"/>
  <c r="V37" i="3"/>
  <c r="W37" i="3"/>
  <c r="V38" i="3"/>
  <c r="W38" i="3"/>
  <c r="V39" i="3"/>
  <c r="W39" i="3"/>
  <c r="V40" i="3"/>
  <c r="W40" i="3"/>
  <c r="V41" i="3"/>
  <c r="W41" i="3"/>
  <c r="V42" i="3"/>
  <c r="W42" i="3"/>
  <c r="V43" i="3"/>
  <c r="W43" i="3"/>
  <c r="V44" i="3"/>
  <c r="W44" i="3"/>
  <c r="V45" i="3"/>
  <c r="W45" i="3"/>
  <c r="V46" i="3"/>
  <c r="W46" i="3"/>
  <c r="V47" i="3"/>
  <c r="W47" i="3"/>
  <c r="V48" i="3"/>
  <c r="W48" i="3"/>
  <c r="V49" i="3"/>
  <c r="W49" i="3"/>
  <c r="V50" i="3"/>
  <c r="W50" i="3"/>
  <c r="V51" i="3"/>
  <c r="W51" i="3"/>
  <c r="V52" i="3"/>
  <c r="W52" i="3"/>
  <c r="V53" i="3"/>
  <c r="W53" i="3"/>
  <c r="V54" i="3"/>
  <c r="W54" i="3"/>
  <c r="V55" i="3"/>
  <c r="W55" i="3"/>
  <c r="V56" i="3"/>
  <c r="W56" i="3"/>
  <c r="V57" i="3"/>
  <c r="W57" i="3"/>
  <c r="V58" i="3"/>
  <c r="W58" i="3"/>
  <c r="V59" i="3"/>
  <c r="W59" i="3"/>
  <c r="V60" i="3"/>
  <c r="W60" i="3"/>
  <c r="V61" i="3"/>
  <c r="W61" i="3"/>
  <c r="V62" i="3"/>
  <c r="W62" i="3"/>
  <c r="V63" i="3"/>
  <c r="W63" i="3"/>
  <c r="V64" i="3"/>
  <c r="W64" i="3"/>
  <c r="V65" i="3"/>
  <c r="W65" i="3"/>
  <c r="V66" i="3"/>
  <c r="W66" i="3"/>
  <c r="V67" i="3"/>
  <c r="W67" i="3"/>
  <c r="V68" i="3"/>
  <c r="W68" i="3"/>
  <c r="V69" i="3"/>
  <c r="W69" i="3"/>
  <c r="V70" i="3"/>
  <c r="W70" i="3"/>
  <c r="V71" i="3"/>
  <c r="W71" i="3"/>
  <c r="V72" i="3"/>
  <c r="W72" i="3"/>
  <c r="V73" i="3"/>
  <c r="W73" i="3"/>
  <c r="V74" i="3"/>
  <c r="W74" i="3"/>
  <c r="V75" i="3"/>
  <c r="W75" i="3"/>
  <c r="V76" i="3"/>
  <c r="W76" i="3"/>
  <c r="V77" i="3"/>
  <c r="W77" i="3"/>
  <c r="V78" i="3"/>
  <c r="W78" i="3"/>
  <c r="V79" i="3"/>
  <c r="W79" i="3"/>
  <c r="V80" i="3"/>
  <c r="W80" i="3"/>
  <c r="V81" i="3"/>
  <c r="W81" i="3"/>
  <c r="V82" i="3"/>
  <c r="W82" i="3"/>
  <c r="V83" i="3"/>
  <c r="W83" i="3"/>
  <c r="V84" i="3"/>
  <c r="W84" i="3"/>
  <c r="V85" i="3"/>
  <c r="W85" i="3"/>
  <c r="V86" i="3"/>
  <c r="W86" i="3"/>
  <c r="V87" i="3"/>
  <c r="W87" i="3"/>
  <c r="V88" i="3"/>
  <c r="W88" i="3"/>
  <c r="V89" i="3"/>
  <c r="W89" i="3"/>
  <c r="V90" i="3"/>
  <c r="W90" i="3"/>
  <c r="V91" i="3"/>
  <c r="W91" i="3"/>
  <c r="V92" i="3"/>
  <c r="W92" i="3"/>
  <c r="V93" i="3"/>
  <c r="W93" i="3"/>
  <c r="V94" i="3"/>
  <c r="W94" i="3"/>
  <c r="V95" i="3"/>
  <c r="W95" i="3"/>
  <c r="V96" i="3"/>
  <c r="W96" i="3"/>
  <c r="V97" i="3"/>
  <c r="W97" i="3"/>
  <c r="V98" i="3"/>
  <c r="W98" i="3"/>
  <c r="V99" i="3"/>
  <c r="W99" i="3"/>
  <c r="V100" i="3"/>
  <c r="W100" i="3"/>
  <c r="V101" i="3"/>
  <c r="W101" i="3"/>
  <c r="V102" i="3"/>
  <c r="W102" i="3"/>
  <c r="V103" i="3"/>
  <c r="W103" i="3"/>
  <c r="V104" i="3"/>
  <c r="W104" i="3"/>
  <c r="V105" i="3"/>
  <c r="W105" i="3"/>
  <c r="V106" i="3"/>
  <c r="W106" i="3"/>
  <c r="V107" i="3"/>
  <c r="W107" i="3"/>
  <c r="V108" i="3"/>
  <c r="W108" i="3"/>
  <c r="V109" i="3"/>
  <c r="W109" i="3"/>
  <c r="V110" i="3"/>
  <c r="W110" i="3"/>
  <c r="V111" i="3"/>
  <c r="W111" i="3"/>
  <c r="V112" i="3"/>
  <c r="W112" i="3"/>
  <c r="V113" i="3"/>
  <c r="W113" i="3"/>
  <c r="V114" i="3"/>
  <c r="W114" i="3"/>
  <c r="V115" i="3"/>
  <c r="W115" i="3"/>
  <c r="V116" i="3"/>
  <c r="W116" i="3"/>
  <c r="V117" i="3"/>
  <c r="W117" i="3"/>
  <c r="V118" i="3"/>
  <c r="W118" i="3"/>
  <c r="V119" i="3"/>
  <c r="W119" i="3"/>
  <c r="V120" i="3"/>
  <c r="W120" i="3"/>
  <c r="V121" i="3"/>
  <c r="W121" i="3"/>
  <c r="V122" i="3"/>
  <c r="W122" i="3"/>
  <c r="V123" i="3"/>
  <c r="W123" i="3"/>
  <c r="V124" i="3"/>
  <c r="W124" i="3"/>
  <c r="V125" i="3"/>
  <c r="W125" i="3"/>
  <c r="V126" i="3"/>
  <c r="W126" i="3"/>
  <c r="V127" i="3"/>
  <c r="W127" i="3"/>
  <c r="V128" i="3"/>
  <c r="W128" i="3"/>
  <c r="V129" i="3"/>
  <c r="W129" i="3"/>
  <c r="V130" i="3"/>
  <c r="W130" i="3"/>
  <c r="V131" i="3"/>
  <c r="W131" i="3"/>
  <c r="V132" i="3"/>
  <c r="W132" i="3"/>
  <c r="V133" i="3"/>
  <c r="W133" i="3"/>
  <c r="V134" i="3"/>
  <c r="W134" i="3"/>
  <c r="V135" i="3"/>
  <c r="W135" i="3"/>
  <c r="V136" i="3"/>
  <c r="W136" i="3"/>
  <c r="V137" i="3"/>
  <c r="W137" i="3"/>
  <c r="V138" i="3"/>
  <c r="W138" i="3"/>
  <c r="V139" i="3"/>
  <c r="W139" i="3"/>
  <c r="V140" i="3"/>
  <c r="W140" i="3"/>
  <c r="V141" i="3"/>
  <c r="W141" i="3"/>
  <c r="V142" i="3"/>
  <c r="W142" i="3"/>
  <c r="V143" i="3"/>
  <c r="W143" i="3"/>
  <c r="V144" i="3"/>
  <c r="W144" i="3"/>
  <c r="V145" i="3"/>
  <c r="W145" i="3"/>
  <c r="V146" i="3"/>
  <c r="W146" i="3"/>
  <c r="V147" i="3"/>
  <c r="W147" i="3"/>
  <c r="V148" i="3"/>
  <c r="W148" i="3"/>
  <c r="V149" i="3"/>
  <c r="W149" i="3"/>
  <c r="V150" i="3"/>
  <c r="W150" i="3"/>
  <c r="V151" i="3"/>
  <c r="W151" i="3"/>
  <c r="V152" i="3"/>
  <c r="W152" i="3"/>
  <c r="V153" i="3"/>
  <c r="W153" i="3"/>
  <c r="V154" i="3"/>
  <c r="W154" i="3"/>
  <c r="V155" i="3"/>
  <c r="W155" i="3"/>
  <c r="V156" i="3"/>
  <c r="W156" i="3"/>
  <c r="V157" i="3"/>
  <c r="W157" i="3"/>
  <c r="V158" i="3"/>
  <c r="W158" i="3"/>
  <c r="V159" i="3"/>
  <c r="W159" i="3"/>
  <c r="V160" i="3"/>
  <c r="W160" i="3"/>
  <c r="V161" i="3"/>
  <c r="W161" i="3"/>
  <c r="V162" i="3"/>
  <c r="W162" i="3"/>
  <c r="V163" i="3"/>
  <c r="W163" i="3"/>
  <c r="V164" i="3"/>
  <c r="W164" i="3"/>
  <c r="V165" i="3"/>
  <c r="W165" i="3"/>
  <c r="V166" i="3"/>
  <c r="W166" i="3"/>
  <c r="V167" i="3"/>
  <c r="W167" i="3"/>
  <c r="V168" i="3"/>
  <c r="W168" i="3"/>
  <c r="V169" i="3"/>
  <c r="W169" i="3"/>
  <c r="V170" i="3"/>
  <c r="W170" i="3"/>
  <c r="V171" i="3"/>
  <c r="W171" i="3"/>
  <c r="V172" i="3"/>
  <c r="W172" i="3"/>
  <c r="V173" i="3"/>
  <c r="W173" i="3"/>
  <c r="V174" i="3"/>
  <c r="W174" i="3"/>
  <c r="V175" i="3"/>
  <c r="W175" i="3"/>
  <c r="V176" i="3"/>
  <c r="W176" i="3"/>
  <c r="V177" i="3"/>
  <c r="W177" i="3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V190" i="3"/>
  <c r="W190" i="3"/>
  <c r="V191" i="3"/>
  <c r="W191" i="3"/>
  <c r="V192" i="3"/>
  <c r="W192" i="3"/>
  <c r="V193" i="3"/>
  <c r="W193" i="3"/>
  <c r="V194" i="3"/>
  <c r="W194" i="3"/>
  <c r="V195" i="3"/>
  <c r="W195" i="3"/>
  <c r="V196" i="3"/>
  <c r="W196" i="3"/>
  <c r="V197" i="3"/>
  <c r="W197" i="3"/>
  <c r="V198" i="3"/>
  <c r="W198" i="3"/>
  <c r="V199" i="3"/>
  <c r="W199" i="3"/>
  <c r="V200" i="3"/>
  <c r="W200" i="3"/>
  <c r="V201" i="3"/>
  <c r="W201" i="3"/>
  <c r="V202" i="3"/>
  <c r="W202" i="3"/>
  <c r="V203" i="3"/>
  <c r="W203" i="3"/>
  <c r="V204" i="3"/>
  <c r="W204" i="3"/>
  <c r="V205" i="3"/>
  <c r="W205" i="3"/>
  <c r="V206" i="3"/>
  <c r="W206" i="3"/>
  <c r="V207" i="3"/>
  <c r="W207" i="3"/>
  <c r="V208" i="3"/>
  <c r="W208" i="3"/>
  <c r="V209" i="3"/>
  <c r="W209" i="3"/>
  <c r="V210" i="3"/>
  <c r="W210" i="3"/>
  <c r="V211" i="3"/>
  <c r="W211" i="3"/>
  <c r="V212" i="3"/>
  <c r="W212" i="3"/>
  <c r="V213" i="3"/>
  <c r="W213" i="3"/>
  <c r="V214" i="3"/>
  <c r="W214" i="3"/>
  <c r="V215" i="3"/>
  <c r="W215" i="3"/>
  <c r="V216" i="3"/>
  <c r="W216" i="3"/>
  <c r="V217" i="3"/>
  <c r="W217" i="3"/>
  <c r="V218" i="3"/>
  <c r="W218" i="3"/>
  <c r="V219" i="3"/>
  <c r="W219" i="3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V228" i="3"/>
  <c r="W228" i="3"/>
  <c r="V229" i="3"/>
  <c r="W229" i="3"/>
  <c r="V230" i="3"/>
  <c r="W230" i="3"/>
  <c r="V231" i="3"/>
  <c r="W231" i="3"/>
  <c r="V232" i="3"/>
  <c r="W232" i="3"/>
  <c r="V233" i="3"/>
  <c r="W233" i="3"/>
  <c r="V234" i="3"/>
  <c r="W234" i="3"/>
  <c r="V235" i="3"/>
  <c r="W235" i="3"/>
  <c r="V236" i="3"/>
  <c r="W236" i="3"/>
  <c r="V237" i="3"/>
  <c r="W237" i="3"/>
  <c r="V238" i="3"/>
  <c r="W238" i="3"/>
  <c r="V239" i="3"/>
  <c r="W239" i="3"/>
  <c r="V240" i="3"/>
  <c r="W240" i="3"/>
  <c r="V241" i="3"/>
  <c r="W241" i="3"/>
  <c r="V242" i="3"/>
  <c r="W242" i="3"/>
  <c r="V243" i="3"/>
  <c r="W243" i="3"/>
  <c r="V244" i="3"/>
  <c r="W244" i="3"/>
  <c r="V245" i="3"/>
  <c r="W245" i="3"/>
  <c r="V246" i="3"/>
  <c r="W246" i="3"/>
  <c r="V247" i="3"/>
  <c r="W247" i="3"/>
  <c r="V248" i="3"/>
  <c r="W248" i="3"/>
  <c r="V249" i="3"/>
  <c r="W249" i="3"/>
  <c r="V250" i="3"/>
  <c r="W250" i="3"/>
  <c r="V251" i="3"/>
  <c r="W251" i="3"/>
  <c r="V252" i="3"/>
  <c r="W252" i="3"/>
  <c r="V253" i="3"/>
  <c r="W253" i="3"/>
  <c r="V254" i="3"/>
  <c r="W254" i="3"/>
  <c r="V255" i="3"/>
  <c r="W255" i="3"/>
  <c r="V256" i="3"/>
  <c r="W256" i="3"/>
  <c r="V257" i="3"/>
  <c r="W257" i="3"/>
  <c r="V258" i="3"/>
  <c r="W258" i="3"/>
  <c r="V259" i="3"/>
  <c r="W259" i="3"/>
  <c r="V260" i="3"/>
  <c r="W260" i="3"/>
  <c r="V261" i="3"/>
  <c r="W261" i="3"/>
  <c r="V262" i="3"/>
  <c r="W262" i="3"/>
  <c r="V263" i="3"/>
  <c r="W263" i="3"/>
  <c r="V264" i="3"/>
  <c r="W264" i="3"/>
  <c r="V265" i="3"/>
  <c r="W265" i="3"/>
  <c r="V266" i="3"/>
  <c r="W266" i="3"/>
  <c r="V267" i="3"/>
  <c r="W267" i="3"/>
  <c r="V268" i="3"/>
  <c r="W268" i="3"/>
  <c r="V269" i="3"/>
  <c r="W269" i="3"/>
  <c r="V270" i="3"/>
  <c r="W270" i="3"/>
  <c r="V271" i="3"/>
  <c r="W271" i="3"/>
  <c r="V272" i="3"/>
  <c r="W272" i="3"/>
  <c r="V273" i="3"/>
  <c r="W273" i="3"/>
  <c r="V274" i="3"/>
  <c r="W274" i="3"/>
  <c r="V275" i="3"/>
  <c r="W275" i="3"/>
  <c r="V276" i="3"/>
  <c r="W276" i="3"/>
  <c r="V277" i="3"/>
  <c r="W277" i="3"/>
  <c r="V278" i="3"/>
  <c r="W278" i="3"/>
  <c r="V279" i="3"/>
  <c r="W279" i="3"/>
  <c r="V280" i="3"/>
  <c r="W280" i="3"/>
  <c r="V281" i="3"/>
  <c r="W281" i="3"/>
  <c r="V282" i="3"/>
  <c r="W282" i="3"/>
  <c r="V283" i="3"/>
  <c r="W283" i="3"/>
  <c r="V284" i="3"/>
  <c r="W284" i="3"/>
  <c r="V285" i="3"/>
  <c r="W285" i="3"/>
  <c r="V286" i="3"/>
  <c r="W286" i="3"/>
  <c r="V287" i="3"/>
  <c r="W287" i="3"/>
  <c r="V288" i="3"/>
  <c r="W288" i="3"/>
  <c r="V289" i="3"/>
  <c r="W289" i="3"/>
  <c r="V290" i="3"/>
  <c r="W290" i="3"/>
  <c r="V291" i="3"/>
  <c r="W291" i="3"/>
  <c r="V292" i="3"/>
  <c r="W292" i="3"/>
  <c r="V293" i="3"/>
  <c r="W293" i="3"/>
  <c r="V294" i="3"/>
  <c r="W294" i="3"/>
  <c r="V295" i="3"/>
  <c r="W295" i="3"/>
  <c r="V296" i="3"/>
  <c r="W296" i="3"/>
  <c r="V297" i="3"/>
  <c r="W297" i="3"/>
  <c r="V298" i="3"/>
  <c r="W298" i="3"/>
  <c r="V299" i="3"/>
  <c r="W299" i="3"/>
  <c r="V300" i="3"/>
  <c r="W300" i="3"/>
  <c r="V301" i="3"/>
  <c r="W301" i="3"/>
  <c r="V302" i="3"/>
  <c r="W302" i="3"/>
  <c r="V303" i="3"/>
  <c r="W303" i="3"/>
  <c r="V304" i="3"/>
  <c r="W304" i="3"/>
  <c r="V305" i="3"/>
  <c r="W305" i="3"/>
  <c r="V306" i="3"/>
  <c r="W306" i="3"/>
  <c r="V307" i="3"/>
  <c r="W307" i="3"/>
  <c r="V308" i="3"/>
  <c r="W308" i="3"/>
  <c r="V309" i="3"/>
  <c r="W309" i="3"/>
  <c r="V310" i="3"/>
  <c r="W310" i="3"/>
  <c r="V311" i="3"/>
  <c r="W311" i="3"/>
  <c r="V312" i="3"/>
  <c r="W312" i="3"/>
  <c r="V313" i="3"/>
  <c r="W313" i="3"/>
  <c r="V314" i="3"/>
  <c r="W314" i="3"/>
  <c r="V315" i="3"/>
  <c r="W315" i="3"/>
  <c r="V316" i="3"/>
  <c r="W316" i="3"/>
  <c r="V317" i="3"/>
  <c r="W317" i="3"/>
  <c r="V318" i="3"/>
  <c r="W318" i="3"/>
  <c r="V319" i="3"/>
  <c r="W319" i="3"/>
  <c r="V320" i="3"/>
  <c r="W320" i="3"/>
  <c r="V321" i="3"/>
  <c r="W321" i="3"/>
  <c r="V322" i="3"/>
  <c r="W322" i="3"/>
  <c r="V323" i="3"/>
  <c r="W323" i="3"/>
  <c r="V324" i="3"/>
  <c r="W324" i="3"/>
  <c r="V325" i="3"/>
  <c r="W325" i="3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V336" i="3"/>
  <c r="W336" i="3"/>
  <c r="V337" i="3"/>
  <c r="W337" i="3"/>
  <c r="V338" i="3"/>
  <c r="W338" i="3"/>
  <c r="V339" i="3"/>
  <c r="W339" i="3"/>
  <c r="V340" i="3"/>
  <c r="W340" i="3"/>
  <c r="V341" i="3"/>
  <c r="W341" i="3"/>
  <c r="V342" i="3"/>
  <c r="W342" i="3"/>
  <c r="V343" i="3"/>
  <c r="W343" i="3"/>
  <c r="V344" i="3"/>
  <c r="W344" i="3"/>
  <c r="V345" i="3"/>
  <c r="W345" i="3"/>
  <c r="V346" i="3"/>
  <c r="W346" i="3"/>
  <c r="V347" i="3"/>
  <c r="W347" i="3"/>
  <c r="V348" i="3"/>
  <c r="W348" i="3"/>
  <c r="V349" i="3"/>
  <c r="W349" i="3"/>
  <c r="V350" i="3"/>
  <c r="W350" i="3"/>
  <c r="V351" i="3"/>
  <c r="W351" i="3"/>
  <c r="V352" i="3"/>
  <c r="W352" i="3"/>
  <c r="V353" i="3"/>
  <c r="W353" i="3"/>
  <c r="V354" i="3"/>
  <c r="W354" i="3"/>
  <c r="V355" i="3"/>
  <c r="W355" i="3"/>
  <c r="V356" i="3"/>
  <c r="W356" i="3"/>
  <c r="V357" i="3"/>
  <c r="W357" i="3"/>
  <c r="V358" i="3"/>
  <c r="W358" i="3"/>
  <c r="V359" i="3"/>
  <c r="W359" i="3"/>
  <c r="V360" i="3"/>
  <c r="W360" i="3"/>
  <c r="V361" i="3"/>
  <c r="W361" i="3"/>
  <c r="V362" i="3"/>
  <c r="W362" i="3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W19" i="3"/>
  <c r="V19" i="3"/>
  <c r="EC27" i="3" l="1"/>
  <c r="CP27" i="3" s="1"/>
  <c r="EC26" i="3" s="1"/>
  <c r="CP26" i="3" s="1"/>
  <c r="EC23" i="3" s="1"/>
  <c r="DV30" i="3"/>
  <c r="DC30" i="3"/>
  <c r="DV28" i="3"/>
  <c r="DC28" i="3"/>
  <c r="DU29" i="3"/>
  <c r="DB29" i="3"/>
  <c r="DV29" i="3"/>
  <c r="DC29" i="3"/>
  <c r="DU28" i="3"/>
  <c r="DB28" i="3"/>
  <c r="DU30" i="3"/>
  <c r="DB30" i="3"/>
  <c r="DU25" i="3"/>
  <c r="DB25" i="3"/>
  <c r="DV24" i="3"/>
  <c r="DC24" i="3"/>
  <c r="DV25" i="3"/>
  <c r="DC25" i="3"/>
  <c r="DU24" i="3"/>
  <c r="DB24" i="3"/>
  <c r="DV234" i="3"/>
  <c r="DC234" i="3"/>
  <c r="DU234" i="3"/>
  <c r="DB234" i="3"/>
  <c r="DA31" i="3"/>
  <c r="DA32" i="3"/>
  <c r="DA33" i="3"/>
  <c r="DA34" i="3"/>
  <c r="DA35" i="3"/>
  <c r="DA36" i="3"/>
  <c r="DA37" i="3"/>
  <c r="DA38" i="3"/>
  <c r="DA39" i="3"/>
  <c r="DA40" i="3"/>
  <c r="DA41" i="3"/>
  <c r="DA42" i="3"/>
  <c r="DA43" i="3"/>
  <c r="DA44" i="3"/>
  <c r="DA45" i="3"/>
  <c r="DA46" i="3"/>
  <c r="DA47" i="3"/>
  <c r="DA48" i="3"/>
  <c r="DA49" i="3"/>
  <c r="DA50" i="3"/>
  <c r="DA51" i="3"/>
  <c r="DA52" i="3"/>
  <c r="DA53" i="3"/>
  <c r="DA54" i="3"/>
  <c r="DA55" i="3"/>
  <c r="DA56" i="3"/>
  <c r="DA57" i="3"/>
  <c r="DA58" i="3"/>
  <c r="DA59" i="3"/>
  <c r="DA60" i="3"/>
  <c r="DA61" i="3"/>
  <c r="DA62" i="3"/>
  <c r="DA63" i="3"/>
  <c r="DA64" i="3"/>
  <c r="DA65" i="3"/>
  <c r="DA66" i="3"/>
  <c r="DA67" i="3"/>
  <c r="DA68" i="3"/>
  <c r="DA69" i="3"/>
  <c r="DA70" i="3"/>
  <c r="DA71" i="3"/>
  <c r="DA72" i="3"/>
  <c r="DA73" i="3"/>
  <c r="DA74" i="3"/>
  <c r="DA75" i="3"/>
  <c r="DA76" i="3"/>
  <c r="DA77" i="3"/>
  <c r="DA78" i="3"/>
  <c r="DA79" i="3"/>
  <c r="DA80" i="3"/>
  <c r="DA81" i="3"/>
  <c r="DA82" i="3"/>
  <c r="DA83" i="3"/>
  <c r="DA84" i="3"/>
  <c r="DA85" i="3"/>
  <c r="DA86" i="3"/>
  <c r="DA87" i="3"/>
  <c r="DA88" i="3"/>
  <c r="DA89" i="3"/>
  <c r="DA90" i="3"/>
  <c r="DA91" i="3"/>
  <c r="DA92" i="3"/>
  <c r="DA93" i="3"/>
  <c r="DA94" i="3"/>
  <c r="DA95" i="3"/>
  <c r="DA96" i="3"/>
  <c r="DA97" i="3"/>
  <c r="DA98" i="3"/>
  <c r="DA99" i="3"/>
  <c r="DA100" i="3"/>
  <c r="DA101" i="3"/>
  <c r="DA102" i="3"/>
  <c r="DA103" i="3"/>
  <c r="DA104" i="3"/>
  <c r="DA105" i="3"/>
  <c r="DA106" i="3"/>
  <c r="DA107" i="3"/>
  <c r="DA108" i="3"/>
  <c r="DA109" i="3"/>
  <c r="DA110" i="3"/>
  <c r="DA111" i="3"/>
  <c r="DA112" i="3"/>
  <c r="DA113" i="3"/>
  <c r="DA114" i="3"/>
  <c r="DA115" i="3"/>
  <c r="DA116" i="3"/>
  <c r="DA117" i="3"/>
  <c r="DA118" i="3"/>
  <c r="DA119" i="3"/>
  <c r="DA120" i="3"/>
  <c r="DA121" i="3"/>
  <c r="DA122" i="3"/>
  <c r="DA123" i="3"/>
  <c r="DA124" i="3"/>
  <c r="DA125" i="3"/>
  <c r="DA126" i="3"/>
  <c r="DA127" i="3"/>
  <c r="DA128" i="3"/>
  <c r="DA129" i="3"/>
  <c r="DA130" i="3"/>
  <c r="DA131" i="3"/>
  <c r="DA132" i="3"/>
  <c r="DA133" i="3"/>
  <c r="DA134" i="3"/>
  <c r="DA135" i="3"/>
  <c r="DA136" i="3"/>
  <c r="DA137" i="3"/>
  <c r="DA138" i="3"/>
  <c r="DA139" i="3"/>
  <c r="DA140" i="3"/>
  <c r="DA141" i="3"/>
  <c r="DA142" i="3"/>
  <c r="DA143" i="3"/>
  <c r="DA144" i="3"/>
  <c r="DA145" i="3"/>
  <c r="DA146" i="3"/>
  <c r="DA147" i="3"/>
  <c r="DA148" i="3"/>
  <c r="DA149" i="3"/>
  <c r="DA150" i="3"/>
  <c r="DA151" i="3"/>
  <c r="DA152" i="3"/>
  <c r="DA153" i="3"/>
  <c r="DA154" i="3"/>
  <c r="DA155" i="3"/>
  <c r="DA156" i="3"/>
  <c r="DA157" i="3"/>
  <c r="DA158" i="3"/>
  <c r="DA159" i="3"/>
  <c r="DA160" i="3"/>
  <c r="DA161" i="3"/>
  <c r="DA162" i="3"/>
  <c r="DA163" i="3"/>
  <c r="DA164" i="3"/>
  <c r="DA165" i="3"/>
  <c r="DA166" i="3"/>
  <c r="DA167" i="3"/>
  <c r="DA168" i="3"/>
  <c r="DA169" i="3"/>
  <c r="DA170" i="3"/>
  <c r="DA171" i="3"/>
  <c r="DA172" i="3"/>
  <c r="DA173" i="3"/>
  <c r="DA174" i="3"/>
  <c r="DA175" i="3"/>
  <c r="DA176" i="3"/>
  <c r="DA177" i="3"/>
  <c r="DA178" i="3"/>
  <c r="DA179" i="3"/>
  <c r="DA180" i="3"/>
  <c r="DA181" i="3"/>
  <c r="DA182" i="3"/>
  <c r="DA183" i="3"/>
  <c r="DA184" i="3"/>
  <c r="DA185" i="3"/>
  <c r="DA186" i="3"/>
  <c r="DA187" i="3"/>
  <c r="DA188" i="3"/>
  <c r="DA189" i="3"/>
  <c r="DA190" i="3"/>
  <c r="DA191" i="3"/>
  <c r="DA192" i="3"/>
  <c r="DA193" i="3"/>
  <c r="DA194" i="3"/>
  <c r="DA195" i="3"/>
  <c r="DA196" i="3"/>
  <c r="DA197" i="3"/>
  <c r="DA198" i="3"/>
  <c r="DA199" i="3"/>
  <c r="DA200" i="3"/>
  <c r="DA201" i="3"/>
  <c r="DA202" i="3"/>
  <c r="DA203" i="3"/>
  <c r="DA204" i="3"/>
  <c r="DA205" i="3"/>
  <c r="DA206" i="3"/>
  <c r="DA207" i="3"/>
  <c r="DA208" i="3"/>
  <c r="DA209" i="3"/>
  <c r="DA210" i="3"/>
  <c r="DA211" i="3"/>
  <c r="DA212" i="3"/>
  <c r="DA213" i="3"/>
  <c r="DA214" i="3"/>
  <c r="DA215" i="3"/>
  <c r="DA216" i="3"/>
  <c r="DA217" i="3"/>
  <c r="DA218" i="3"/>
  <c r="DA219" i="3"/>
  <c r="DA220" i="3"/>
  <c r="DA221" i="3"/>
  <c r="DA222" i="3"/>
  <c r="DA223" i="3"/>
  <c r="DA224" i="3"/>
  <c r="DA225" i="3"/>
  <c r="DA226" i="3"/>
  <c r="DA227" i="3"/>
  <c r="DA228" i="3"/>
  <c r="DA229" i="3"/>
  <c r="DA230" i="3"/>
  <c r="DA231" i="3"/>
  <c r="DA232" i="3"/>
  <c r="DA233" i="3"/>
  <c r="DA235" i="3"/>
  <c r="DA236" i="3"/>
  <c r="DA237" i="3"/>
  <c r="DA238" i="3"/>
  <c r="DA239" i="3"/>
  <c r="DA240" i="3"/>
  <c r="DA241" i="3"/>
  <c r="DA242" i="3"/>
  <c r="DA243" i="3"/>
  <c r="DA244" i="3"/>
  <c r="DA245" i="3"/>
  <c r="DA246" i="3"/>
  <c r="DA247" i="3"/>
  <c r="DA248" i="3"/>
  <c r="DA249" i="3"/>
  <c r="DA250" i="3"/>
  <c r="DA251" i="3"/>
  <c r="DA252" i="3"/>
  <c r="DA253" i="3"/>
  <c r="DA254" i="3"/>
  <c r="DA255" i="3"/>
  <c r="DA256" i="3"/>
  <c r="DA257" i="3"/>
  <c r="DA258" i="3"/>
  <c r="DA259" i="3"/>
  <c r="DA260" i="3"/>
  <c r="DA261" i="3"/>
  <c r="DA262" i="3"/>
  <c r="DA263" i="3"/>
  <c r="DA264" i="3"/>
  <c r="DA265" i="3"/>
  <c r="DA266" i="3"/>
  <c r="DA267" i="3"/>
  <c r="DA268" i="3"/>
  <c r="DA269" i="3"/>
  <c r="DA270" i="3"/>
  <c r="DA271" i="3"/>
  <c r="DA272" i="3"/>
  <c r="DA273" i="3"/>
  <c r="DA274" i="3"/>
  <c r="DA275" i="3"/>
  <c r="DA276" i="3"/>
  <c r="DA277" i="3"/>
  <c r="DA278" i="3"/>
  <c r="DA279" i="3"/>
  <c r="DA280" i="3"/>
  <c r="DA281" i="3"/>
  <c r="DA282" i="3"/>
  <c r="DA283" i="3"/>
  <c r="DA284" i="3"/>
  <c r="DA285" i="3"/>
  <c r="DA286" i="3"/>
  <c r="DA287" i="3"/>
  <c r="DA288" i="3"/>
  <c r="DA289" i="3"/>
  <c r="DA290" i="3"/>
  <c r="DA291" i="3"/>
  <c r="DA292" i="3"/>
  <c r="DA293" i="3"/>
  <c r="DA294" i="3"/>
  <c r="DA295" i="3"/>
  <c r="DA296" i="3"/>
  <c r="DA297" i="3"/>
  <c r="DA298" i="3"/>
  <c r="DA299" i="3"/>
  <c r="DA300" i="3"/>
  <c r="DA301" i="3"/>
  <c r="DA302" i="3"/>
  <c r="DA303" i="3"/>
  <c r="DA304" i="3"/>
  <c r="DA305" i="3"/>
  <c r="DA306" i="3"/>
  <c r="DA307" i="3"/>
  <c r="DA308" i="3"/>
  <c r="DA309" i="3"/>
  <c r="DA310" i="3"/>
  <c r="DA311" i="3"/>
  <c r="DA312" i="3"/>
  <c r="DA313" i="3"/>
  <c r="DA314" i="3"/>
  <c r="DA315" i="3"/>
  <c r="DA316" i="3"/>
  <c r="DA317" i="3"/>
  <c r="DA318" i="3"/>
  <c r="DA319" i="3"/>
  <c r="DA320" i="3"/>
  <c r="DA321" i="3"/>
  <c r="DA322" i="3"/>
  <c r="DA323" i="3"/>
  <c r="DA324" i="3"/>
  <c r="DA325" i="3"/>
  <c r="DA326" i="3"/>
  <c r="DA327" i="3"/>
  <c r="DA328" i="3"/>
  <c r="DA329" i="3"/>
  <c r="DA330" i="3"/>
  <c r="DA331" i="3"/>
  <c r="DA332" i="3"/>
  <c r="DA333" i="3"/>
  <c r="DA334" i="3"/>
  <c r="DA335" i="3"/>
  <c r="DA336" i="3"/>
  <c r="DA337" i="3"/>
  <c r="DA338" i="3"/>
  <c r="DA339" i="3"/>
  <c r="DA340" i="3"/>
  <c r="DA341" i="3"/>
  <c r="DA342" i="3"/>
  <c r="DA343" i="3"/>
  <c r="DA344" i="3"/>
  <c r="DA345" i="3"/>
  <c r="DA346" i="3"/>
  <c r="DA347" i="3"/>
  <c r="DA348" i="3"/>
  <c r="DA349" i="3"/>
  <c r="DA350" i="3"/>
  <c r="DA351" i="3"/>
  <c r="DA352" i="3"/>
  <c r="DA353" i="3"/>
  <c r="DA354" i="3"/>
  <c r="DA355" i="3"/>
  <c r="DA356" i="3"/>
  <c r="DA357" i="3"/>
  <c r="DA358" i="3"/>
  <c r="DA359" i="3"/>
  <c r="DA360" i="3"/>
  <c r="DA361" i="3"/>
  <c r="DA362" i="3"/>
  <c r="DA363" i="3"/>
  <c r="DA364" i="3"/>
  <c r="DA365" i="3"/>
  <c r="DA366" i="3"/>
  <c r="DA367" i="3"/>
  <c r="DA368" i="3"/>
  <c r="DA369" i="3"/>
  <c r="CR369" i="3"/>
  <c r="CR31" i="3"/>
  <c r="CR32" i="3"/>
  <c r="CR33" i="3"/>
  <c r="CR34" i="3"/>
  <c r="CR35" i="3"/>
  <c r="CR36" i="3"/>
  <c r="CR37" i="3"/>
  <c r="CR38" i="3"/>
  <c r="CR39" i="3"/>
  <c r="CR40" i="3"/>
  <c r="CR41" i="3"/>
  <c r="CR42" i="3"/>
  <c r="CR43" i="3"/>
  <c r="CR44" i="3"/>
  <c r="CR45" i="3"/>
  <c r="CR46" i="3"/>
  <c r="CR47" i="3"/>
  <c r="CR48" i="3"/>
  <c r="CR49" i="3"/>
  <c r="CR50" i="3"/>
  <c r="CR51" i="3"/>
  <c r="CR52" i="3"/>
  <c r="CR53" i="3"/>
  <c r="CR54" i="3"/>
  <c r="CR55" i="3"/>
  <c r="CR56" i="3"/>
  <c r="CR57" i="3"/>
  <c r="CR58" i="3"/>
  <c r="CR59" i="3"/>
  <c r="CR60" i="3"/>
  <c r="CR61" i="3"/>
  <c r="CR62" i="3"/>
  <c r="CR63" i="3"/>
  <c r="CR64" i="3"/>
  <c r="CR65" i="3"/>
  <c r="CR66" i="3"/>
  <c r="CR67" i="3"/>
  <c r="CR68" i="3"/>
  <c r="CR69" i="3"/>
  <c r="CR70" i="3"/>
  <c r="CR71" i="3"/>
  <c r="CR72" i="3"/>
  <c r="CR73" i="3"/>
  <c r="CR74" i="3"/>
  <c r="CR75" i="3"/>
  <c r="CR76" i="3"/>
  <c r="CR77" i="3"/>
  <c r="CR78" i="3"/>
  <c r="CR79" i="3"/>
  <c r="CR80" i="3"/>
  <c r="CR81" i="3"/>
  <c r="CR82" i="3"/>
  <c r="CR83" i="3"/>
  <c r="CR84" i="3"/>
  <c r="CR85" i="3"/>
  <c r="CR86" i="3"/>
  <c r="CR87" i="3"/>
  <c r="CR88" i="3"/>
  <c r="CR89" i="3"/>
  <c r="CR90" i="3"/>
  <c r="CR91" i="3"/>
  <c r="CR92" i="3"/>
  <c r="CR93" i="3"/>
  <c r="CR94" i="3"/>
  <c r="CR95" i="3"/>
  <c r="CR96" i="3"/>
  <c r="CR97" i="3"/>
  <c r="CR98" i="3"/>
  <c r="CR99" i="3"/>
  <c r="CR100" i="3"/>
  <c r="CR101" i="3"/>
  <c r="CR102" i="3"/>
  <c r="CR103" i="3"/>
  <c r="CR104" i="3"/>
  <c r="CR105" i="3"/>
  <c r="CR106" i="3"/>
  <c r="CR107" i="3"/>
  <c r="CR108" i="3"/>
  <c r="CR109" i="3"/>
  <c r="CR110" i="3"/>
  <c r="CR111" i="3"/>
  <c r="CR112" i="3"/>
  <c r="CR113" i="3"/>
  <c r="CR114" i="3"/>
  <c r="CR115" i="3"/>
  <c r="CR116" i="3"/>
  <c r="CR117" i="3"/>
  <c r="CR118" i="3"/>
  <c r="CR119" i="3"/>
  <c r="CR120" i="3"/>
  <c r="CR121" i="3"/>
  <c r="CR122" i="3"/>
  <c r="CR123" i="3"/>
  <c r="CR124" i="3"/>
  <c r="CR125" i="3"/>
  <c r="CR126" i="3"/>
  <c r="CR127" i="3"/>
  <c r="CR128" i="3"/>
  <c r="CR129" i="3"/>
  <c r="CR130" i="3"/>
  <c r="CR131" i="3"/>
  <c r="CR132" i="3"/>
  <c r="CR133" i="3"/>
  <c r="CR134" i="3"/>
  <c r="CR135" i="3"/>
  <c r="CR136" i="3"/>
  <c r="CR137" i="3"/>
  <c r="CR138" i="3"/>
  <c r="CR139" i="3"/>
  <c r="CR140" i="3"/>
  <c r="CR141" i="3"/>
  <c r="CR142" i="3"/>
  <c r="CR143" i="3"/>
  <c r="CR144" i="3"/>
  <c r="CR145" i="3"/>
  <c r="CR146" i="3"/>
  <c r="CR147" i="3"/>
  <c r="CR148" i="3"/>
  <c r="CR149" i="3"/>
  <c r="CR150" i="3"/>
  <c r="CR151" i="3"/>
  <c r="CR152" i="3"/>
  <c r="CR153" i="3"/>
  <c r="CR154" i="3"/>
  <c r="CR155" i="3"/>
  <c r="CR156" i="3"/>
  <c r="CR157" i="3"/>
  <c r="CR158" i="3"/>
  <c r="CR159" i="3"/>
  <c r="CR160" i="3"/>
  <c r="CR161" i="3"/>
  <c r="CR162" i="3"/>
  <c r="CR163" i="3"/>
  <c r="CR164" i="3"/>
  <c r="CR165" i="3"/>
  <c r="CR166" i="3"/>
  <c r="CR167" i="3"/>
  <c r="CR168" i="3"/>
  <c r="CR169" i="3"/>
  <c r="CR170" i="3"/>
  <c r="CR171" i="3"/>
  <c r="CR172" i="3"/>
  <c r="CR173" i="3"/>
  <c r="CR174" i="3"/>
  <c r="CR175" i="3"/>
  <c r="CR176" i="3"/>
  <c r="CR177" i="3"/>
  <c r="CR178" i="3"/>
  <c r="CR179" i="3"/>
  <c r="CR180" i="3"/>
  <c r="CR181" i="3"/>
  <c r="CR182" i="3"/>
  <c r="CR183" i="3"/>
  <c r="CR184" i="3"/>
  <c r="CR185" i="3"/>
  <c r="CR186" i="3"/>
  <c r="CR187" i="3"/>
  <c r="CR188" i="3"/>
  <c r="CR189" i="3"/>
  <c r="CR190" i="3"/>
  <c r="CR191" i="3"/>
  <c r="CR192" i="3"/>
  <c r="CR193" i="3"/>
  <c r="CR194" i="3"/>
  <c r="CR195" i="3"/>
  <c r="CR196" i="3"/>
  <c r="CR197" i="3"/>
  <c r="CR198" i="3"/>
  <c r="CR199" i="3"/>
  <c r="CR200" i="3"/>
  <c r="CR201" i="3"/>
  <c r="CR202" i="3"/>
  <c r="CR203" i="3"/>
  <c r="CR204" i="3"/>
  <c r="CR205" i="3"/>
  <c r="CR206" i="3"/>
  <c r="CR207" i="3"/>
  <c r="CR208" i="3"/>
  <c r="CR209" i="3"/>
  <c r="CR210" i="3"/>
  <c r="CR211" i="3"/>
  <c r="CR212" i="3"/>
  <c r="CR213" i="3"/>
  <c r="CR214" i="3"/>
  <c r="CR215" i="3"/>
  <c r="CR216" i="3"/>
  <c r="CR217" i="3"/>
  <c r="CR218" i="3"/>
  <c r="CR219" i="3"/>
  <c r="CR220" i="3"/>
  <c r="CR221" i="3"/>
  <c r="CR222" i="3"/>
  <c r="CR223" i="3"/>
  <c r="CR224" i="3"/>
  <c r="CR225" i="3"/>
  <c r="CR226" i="3"/>
  <c r="CR227" i="3"/>
  <c r="CR228" i="3"/>
  <c r="CR229" i="3"/>
  <c r="CR230" i="3"/>
  <c r="CR231" i="3"/>
  <c r="CR232" i="3"/>
  <c r="CR233" i="3"/>
  <c r="CR235" i="3"/>
  <c r="CR236" i="3"/>
  <c r="CR237" i="3"/>
  <c r="CR238" i="3"/>
  <c r="CR239" i="3"/>
  <c r="CR240" i="3"/>
  <c r="CR241" i="3"/>
  <c r="CR242" i="3"/>
  <c r="CR243" i="3"/>
  <c r="CR244" i="3"/>
  <c r="CR245" i="3"/>
  <c r="CR246" i="3"/>
  <c r="CR247" i="3"/>
  <c r="CR248" i="3"/>
  <c r="CR249" i="3"/>
  <c r="CR250" i="3"/>
  <c r="CR251" i="3"/>
  <c r="CR252" i="3"/>
  <c r="CR253" i="3"/>
  <c r="CR254" i="3"/>
  <c r="CR255" i="3"/>
  <c r="CR256" i="3"/>
  <c r="CR257" i="3"/>
  <c r="CR258" i="3"/>
  <c r="CR259" i="3"/>
  <c r="CR260" i="3"/>
  <c r="CR261" i="3"/>
  <c r="CR262" i="3"/>
  <c r="CR263" i="3"/>
  <c r="CR264" i="3"/>
  <c r="CR265" i="3"/>
  <c r="CR266" i="3"/>
  <c r="CR267" i="3"/>
  <c r="CR268" i="3"/>
  <c r="CR269" i="3"/>
  <c r="CR270" i="3"/>
  <c r="CR271" i="3"/>
  <c r="CR272" i="3"/>
  <c r="CR273" i="3"/>
  <c r="CR274" i="3"/>
  <c r="CR275" i="3"/>
  <c r="CR276" i="3"/>
  <c r="CR277" i="3"/>
  <c r="CR278" i="3"/>
  <c r="CR279" i="3"/>
  <c r="CR280" i="3"/>
  <c r="CR281" i="3"/>
  <c r="CR282" i="3"/>
  <c r="CR283" i="3"/>
  <c r="CR284" i="3"/>
  <c r="CR285" i="3"/>
  <c r="CR286" i="3"/>
  <c r="CR287" i="3"/>
  <c r="CR288" i="3"/>
  <c r="CR289" i="3"/>
  <c r="CR290" i="3"/>
  <c r="CR291" i="3"/>
  <c r="CR292" i="3"/>
  <c r="CR293" i="3"/>
  <c r="CR294" i="3"/>
  <c r="CR295" i="3"/>
  <c r="CR296" i="3"/>
  <c r="CR297" i="3"/>
  <c r="CR298" i="3"/>
  <c r="CR299" i="3"/>
  <c r="CR300" i="3"/>
  <c r="CR301" i="3"/>
  <c r="CR302" i="3"/>
  <c r="CR303" i="3"/>
  <c r="CR304" i="3"/>
  <c r="CR305" i="3"/>
  <c r="CR306" i="3"/>
  <c r="CR307" i="3"/>
  <c r="CR308" i="3"/>
  <c r="CR309" i="3"/>
  <c r="CR310" i="3"/>
  <c r="CR311" i="3"/>
  <c r="CR312" i="3"/>
  <c r="CR313" i="3"/>
  <c r="CR314" i="3"/>
  <c r="CR315" i="3"/>
  <c r="CR316" i="3"/>
  <c r="CR317" i="3"/>
  <c r="CR318" i="3"/>
  <c r="CR319" i="3"/>
  <c r="CR320" i="3"/>
  <c r="CR321" i="3"/>
  <c r="CR322" i="3"/>
  <c r="CR323" i="3"/>
  <c r="CR324" i="3"/>
  <c r="CR325" i="3"/>
  <c r="CR326" i="3"/>
  <c r="CR327" i="3"/>
  <c r="CR328" i="3"/>
  <c r="CR329" i="3"/>
  <c r="CR330" i="3"/>
  <c r="CR331" i="3"/>
  <c r="CR332" i="3"/>
  <c r="CR333" i="3"/>
  <c r="CR334" i="3"/>
  <c r="CR335" i="3"/>
  <c r="CR336" i="3"/>
  <c r="CR337" i="3"/>
  <c r="CR338" i="3"/>
  <c r="CR339" i="3"/>
  <c r="CR340" i="3"/>
  <c r="CR341" i="3"/>
  <c r="CR342" i="3"/>
  <c r="CR343" i="3"/>
  <c r="CR344" i="3"/>
  <c r="CR345" i="3"/>
  <c r="CR346" i="3"/>
  <c r="CR347" i="3"/>
  <c r="CR348" i="3"/>
  <c r="CR349" i="3"/>
  <c r="CR350" i="3"/>
  <c r="CR351" i="3"/>
  <c r="CR352" i="3"/>
  <c r="CR353" i="3"/>
  <c r="CR354" i="3"/>
  <c r="CR355" i="3"/>
  <c r="CR356" i="3"/>
  <c r="CR357" i="3"/>
  <c r="CR358" i="3"/>
  <c r="CR359" i="3"/>
  <c r="CR360" i="3"/>
  <c r="CR361" i="3"/>
  <c r="CR362" i="3"/>
  <c r="CR363" i="3"/>
  <c r="CR364" i="3"/>
  <c r="CR365" i="3"/>
  <c r="CR366" i="3"/>
  <c r="CR367" i="3"/>
  <c r="CR368" i="3"/>
  <c r="BS27" i="3" l="1"/>
  <c r="BV27" i="3"/>
  <c r="BS233" i="3"/>
  <c r="DU233" i="3" s="1"/>
  <c r="BS22" i="3"/>
  <c r="BV22" i="3"/>
  <c r="BV233" i="3"/>
  <c r="DV233" i="3" s="1"/>
  <c r="BN299" i="3"/>
  <c r="BO367" i="3"/>
  <c r="BO364" i="3"/>
  <c r="BN361" i="3"/>
  <c r="BO357" i="3"/>
  <c r="BO354" i="3"/>
  <c r="BO350" i="3"/>
  <c r="BN344" i="3"/>
  <c r="BO337" i="3"/>
  <c r="BN331" i="3"/>
  <c r="BN327" i="3"/>
  <c r="BN324" i="3"/>
  <c r="BO320" i="3"/>
  <c r="BN317" i="3"/>
  <c r="BN314" i="3"/>
  <c r="BN310" i="3"/>
  <c r="BN307" i="3"/>
  <c r="BO293" i="3"/>
  <c r="BN367" i="3"/>
  <c r="BN364" i="3"/>
  <c r="BO360" i="3"/>
  <c r="BN357" i="3"/>
  <c r="BN354" i="3"/>
  <c r="BN350" i="3"/>
  <c r="BO347" i="3"/>
  <c r="BO343" i="3"/>
  <c r="BO340" i="3"/>
  <c r="BN337" i="3"/>
  <c r="BO333" i="3"/>
  <c r="BO330" i="3"/>
  <c r="BO326" i="3"/>
  <c r="BN320" i="3"/>
  <c r="BO313" i="3"/>
  <c r="BN306" i="3"/>
  <c r="BO301" i="3"/>
  <c r="BO292" i="3"/>
  <c r="BO366" i="3"/>
  <c r="BN360" i="3"/>
  <c r="BO353" i="3"/>
  <c r="BN347" i="3"/>
  <c r="BN343" i="3"/>
  <c r="BN340" i="3"/>
  <c r="BO336" i="3"/>
  <c r="BN333" i="3"/>
  <c r="BN330" i="3"/>
  <c r="BN326" i="3"/>
  <c r="BO323" i="3"/>
  <c r="BO319" i="3"/>
  <c r="BO316" i="3"/>
  <c r="BN313" i="3"/>
  <c r="BO309" i="3"/>
  <c r="BO305" i="3"/>
  <c r="BO300" i="3"/>
  <c r="BO290" i="3"/>
  <c r="BN366" i="3"/>
  <c r="BO363" i="3"/>
  <c r="BO359" i="3"/>
  <c r="BO356" i="3"/>
  <c r="BN353" i="3"/>
  <c r="BO349" i="3"/>
  <c r="BO346" i="3"/>
  <c r="BO342" i="3"/>
  <c r="BN336" i="3"/>
  <c r="BO329" i="3"/>
  <c r="BN323" i="3"/>
  <c r="BN319" i="3"/>
  <c r="BN316" i="3"/>
  <c r="BO312" i="3"/>
  <c r="BN309" i="3"/>
  <c r="BN305" i="3"/>
  <c r="BO299" i="3"/>
  <c r="BN19" i="3"/>
  <c r="BN20" i="3"/>
  <c r="BN363" i="3"/>
  <c r="BN359" i="3"/>
  <c r="BN356" i="3"/>
  <c r="BO352" i="3"/>
  <c r="BN349" i="3"/>
  <c r="BN346" i="3"/>
  <c r="BN342" i="3"/>
  <c r="BO339" i="3"/>
  <c r="BO335" i="3"/>
  <c r="BO332" i="3"/>
  <c r="BN329" i="3"/>
  <c r="BO325" i="3"/>
  <c r="BO322" i="3"/>
  <c r="BO318" i="3"/>
  <c r="BN312" i="3"/>
  <c r="BO304" i="3"/>
  <c r="BO21" i="3"/>
  <c r="BO25" i="3"/>
  <c r="BO32" i="3"/>
  <c r="BN36" i="3"/>
  <c r="BO39" i="3"/>
  <c r="BO43" i="3"/>
  <c r="BO46" i="3"/>
  <c r="BO50" i="3"/>
  <c r="BO53" i="3"/>
  <c r="BO57" i="3"/>
  <c r="BO64" i="3"/>
  <c r="BN68" i="3"/>
  <c r="BO71" i="3"/>
  <c r="BO75" i="3"/>
  <c r="BO78" i="3"/>
  <c r="BO82" i="3"/>
  <c r="BO85" i="3"/>
  <c r="BO89" i="3"/>
  <c r="BN96" i="3"/>
  <c r="BO102" i="3"/>
  <c r="BO106" i="3"/>
  <c r="BO109" i="3"/>
  <c r="BN113" i="3"/>
  <c r="BO116" i="3"/>
  <c r="BO119" i="3"/>
  <c r="BO123" i="3"/>
  <c r="BN126" i="3"/>
  <c r="BN130" i="3"/>
  <c r="BN133" i="3"/>
  <c r="BO136" i="3"/>
  <c r="BN140" i="3"/>
  <c r="BN143" i="3"/>
  <c r="BN147" i="3"/>
  <c r="BO153" i="3"/>
  <c r="BN160" i="3"/>
  <c r="BO166" i="3"/>
  <c r="BO170" i="3"/>
  <c r="BO173" i="3"/>
  <c r="BN177" i="3"/>
  <c r="BO180" i="3"/>
  <c r="BO183" i="3"/>
  <c r="BO187" i="3"/>
  <c r="BN190" i="3"/>
  <c r="BN194" i="3"/>
  <c r="BN197" i="3"/>
  <c r="BO200" i="3"/>
  <c r="BN204" i="3"/>
  <c r="BN207" i="3"/>
  <c r="BN211" i="3"/>
  <c r="BO217" i="3"/>
  <c r="BN224" i="3"/>
  <c r="BO230" i="3"/>
  <c r="BO234" i="3"/>
  <c r="BO237" i="3"/>
  <c r="BN241" i="3"/>
  <c r="BO244" i="3"/>
  <c r="BO247" i="3"/>
  <c r="BO251" i="3"/>
  <c r="BN254" i="3"/>
  <c r="BN258" i="3"/>
  <c r="BN261" i="3"/>
  <c r="BO264" i="3"/>
  <c r="BN268" i="3"/>
  <c r="BN271" i="3"/>
  <c r="BN275" i="3"/>
  <c r="BO281" i="3"/>
  <c r="BN288" i="3"/>
  <c r="BO294" i="3"/>
  <c r="BO298" i="3"/>
  <c r="BN22" i="3"/>
  <c r="BN26" i="3"/>
  <c r="BN29" i="3"/>
  <c r="BN33" i="3"/>
  <c r="BO36" i="3"/>
  <c r="BN40" i="3"/>
  <c r="BN47" i="3"/>
  <c r="BN51" i="3"/>
  <c r="BN54" i="3"/>
  <c r="BN58" i="3"/>
  <c r="BN61" i="3"/>
  <c r="BN65" i="3"/>
  <c r="BO68" i="3"/>
  <c r="BN72" i="3"/>
  <c r="BN79" i="3"/>
  <c r="BN83" i="3"/>
  <c r="BN86" i="3"/>
  <c r="BN90" i="3"/>
  <c r="BN93" i="3"/>
  <c r="BO96" i="3"/>
  <c r="BN100" i="3"/>
  <c r="BN103" i="3"/>
  <c r="BN107" i="3"/>
  <c r="BO113" i="3"/>
  <c r="BN120" i="3"/>
  <c r="BO126" i="3"/>
  <c r="BO130" i="3"/>
  <c r="BO133" i="3"/>
  <c r="BN137" i="3"/>
  <c r="BO140" i="3"/>
  <c r="BO143" i="3"/>
  <c r="BO147" i="3"/>
  <c r="BN150" i="3"/>
  <c r="BN154" i="3"/>
  <c r="BN157" i="3"/>
  <c r="BO160" i="3"/>
  <c r="BN164" i="3"/>
  <c r="BN167" i="3"/>
  <c r="BN171" i="3"/>
  <c r="BO177" i="3"/>
  <c r="BN184" i="3"/>
  <c r="BO190" i="3"/>
  <c r="BO194" i="3"/>
  <c r="BO197" i="3"/>
  <c r="BN201" i="3"/>
  <c r="BO204" i="3"/>
  <c r="BO207" i="3"/>
  <c r="BO211" i="3"/>
  <c r="BN214" i="3"/>
  <c r="BN218" i="3"/>
  <c r="BN221" i="3"/>
  <c r="BO224" i="3"/>
  <c r="BN228" i="3"/>
  <c r="BN231" i="3"/>
  <c r="BN235" i="3"/>
  <c r="BO241" i="3"/>
  <c r="BN248" i="3"/>
  <c r="BO254" i="3"/>
  <c r="BO258" i="3"/>
  <c r="BO261" i="3"/>
  <c r="BN265" i="3"/>
  <c r="BO268" i="3"/>
  <c r="BO271" i="3"/>
  <c r="BO275" i="3"/>
  <c r="BN278" i="3"/>
  <c r="BN282" i="3"/>
  <c r="BN285" i="3"/>
  <c r="BO288" i="3"/>
  <c r="BN292" i="3"/>
  <c r="BO22" i="3"/>
  <c r="BO26" i="3"/>
  <c r="BO29" i="3"/>
  <c r="BO33" i="3"/>
  <c r="BO40" i="3"/>
  <c r="BN44" i="3"/>
  <c r="BO47" i="3"/>
  <c r="BO51" i="3"/>
  <c r="BO54" i="3"/>
  <c r="BO58" i="3"/>
  <c r="BO61" i="3"/>
  <c r="BO65" i="3"/>
  <c r="BO72" i="3"/>
  <c r="BN76" i="3"/>
  <c r="BO79" i="3"/>
  <c r="BO83" i="3"/>
  <c r="BO86" i="3"/>
  <c r="BO90" i="3"/>
  <c r="BO93" i="3"/>
  <c r="BN97" i="3"/>
  <c r="BO100" i="3"/>
  <c r="BO103" i="3"/>
  <c r="BO107" i="3"/>
  <c r="BN110" i="3"/>
  <c r="BN114" i="3"/>
  <c r="BN117" i="3"/>
  <c r="BO120" i="3"/>
  <c r="BN124" i="3"/>
  <c r="BN127" i="3"/>
  <c r="BN131" i="3"/>
  <c r="BO137" i="3"/>
  <c r="BN144" i="3"/>
  <c r="BO150" i="3"/>
  <c r="BO154" i="3"/>
  <c r="BO157" i="3"/>
  <c r="BN161" i="3"/>
  <c r="BO164" i="3"/>
  <c r="BO167" i="3"/>
  <c r="BO171" i="3"/>
  <c r="BN174" i="3"/>
  <c r="BN178" i="3"/>
  <c r="BN181" i="3"/>
  <c r="BO184" i="3"/>
  <c r="BN188" i="3"/>
  <c r="BN191" i="3"/>
  <c r="BN195" i="3"/>
  <c r="BO201" i="3"/>
  <c r="BN208" i="3"/>
  <c r="BO214" i="3"/>
  <c r="BO218" i="3"/>
  <c r="BO221" i="3"/>
  <c r="BN225" i="3"/>
  <c r="BO228" i="3"/>
  <c r="BO231" i="3"/>
  <c r="BO235" i="3"/>
  <c r="BN238" i="3"/>
  <c r="BN242" i="3"/>
  <c r="BN245" i="3"/>
  <c r="BO248" i="3"/>
  <c r="BN252" i="3"/>
  <c r="BN255" i="3"/>
  <c r="BN259" i="3"/>
  <c r="BO265" i="3"/>
  <c r="BN272" i="3"/>
  <c r="BO278" i="3"/>
  <c r="BO282" i="3"/>
  <c r="BO285" i="3"/>
  <c r="BN289" i="3"/>
  <c r="BN23" i="3"/>
  <c r="BN27" i="3"/>
  <c r="BN30" i="3"/>
  <c r="BN34" i="3"/>
  <c r="BN37" i="3"/>
  <c r="BN41" i="3"/>
  <c r="BO44" i="3"/>
  <c r="BN48" i="3"/>
  <c r="BN55" i="3"/>
  <c r="BN59" i="3"/>
  <c r="BN62" i="3"/>
  <c r="BN66" i="3"/>
  <c r="BN69" i="3"/>
  <c r="BN73" i="3"/>
  <c r="BO76" i="3"/>
  <c r="BN80" i="3"/>
  <c r="BN87" i="3"/>
  <c r="BN91" i="3"/>
  <c r="BO97" i="3"/>
  <c r="BN104" i="3"/>
  <c r="BO110" i="3"/>
  <c r="BO114" i="3"/>
  <c r="BO117" i="3"/>
  <c r="BN121" i="3"/>
  <c r="BO124" i="3"/>
  <c r="BO127" i="3"/>
  <c r="BO131" i="3"/>
  <c r="BN134" i="3"/>
  <c r="BN138" i="3"/>
  <c r="BN141" i="3"/>
  <c r="BO144" i="3"/>
  <c r="BN148" i="3"/>
  <c r="BN151" i="3"/>
  <c r="BN155" i="3"/>
  <c r="BO161" i="3"/>
  <c r="BN168" i="3"/>
  <c r="BO174" i="3"/>
  <c r="BO178" i="3"/>
  <c r="BO181" i="3"/>
  <c r="BN185" i="3"/>
  <c r="BO188" i="3"/>
  <c r="BO191" i="3"/>
  <c r="BO195" i="3"/>
  <c r="BN198" i="3"/>
  <c r="BN202" i="3"/>
  <c r="BN205" i="3"/>
  <c r="BO208" i="3"/>
  <c r="BN212" i="3"/>
  <c r="BN215" i="3"/>
  <c r="BN219" i="3"/>
  <c r="BO225" i="3"/>
  <c r="BN232" i="3"/>
  <c r="BO238" i="3"/>
  <c r="BO242" i="3"/>
  <c r="BO245" i="3"/>
  <c r="BN249" i="3"/>
  <c r="BO252" i="3"/>
  <c r="BO255" i="3"/>
  <c r="BO259" i="3"/>
  <c r="BN262" i="3"/>
  <c r="BN266" i="3"/>
  <c r="BN269" i="3"/>
  <c r="BO272" i="3"/>
  <c r="BN276" i="3"/>
  <c r="BN279" i="3"/>
  <c r="BN283" i="3"/>
  <c r="BO289" i="3"/>
  <c r="BN296" i="3"/>
  <c r="BO302" i="3"/>
  <c r="BO306" i="3"/>
  <c r="BO23" i="3"/>
  <c r="BO27" i="3"/>
  <c r="BO30" i="3"/>
  <c r="BO34" i="3"/>
  <c r="BO37" i="3"/>
  <c r="BO41" i="3"/>
  <c r="BO48" i="3"/>
  <c r="BN52" i="3"/>
  <c r="BO55" i="3"/>
  <c r="BO59" i="3"/>
  <c r="BO62" i="3"/>
  <c r="BO66" i="3"/>
  <c r="BO69" i="3"/>
  <c r="BO73" i="3"/>
  <c r="BO80" i="3"/>
  <c r="BN84" i="3"/>
  <c r="BO87" i="3"/>
  <c r="BO91" i="3"/>
  <c r="BN94" i="3"/>
  <c r="BN98" i="3"/>
  <c r="BN101" i="3"/>
  <c r="BO104" i="3"/>
  <c r="BN108" i="3"/>
  <c r="BN111" i="3"/>
  <c r="BN115" i="3"/>
  <c r="BO121" i="3"/>
  <c r="BN128" i="3"/>
  <c r="BO134" i="3"/>
  <c r="BO138" i="3"/>
  <c r="BO141" i="3"/>
  <c r="BN145" i="3"/>
  <c r="BO148" i="3"/>
  <c r="BO151" i="3"/>
  <c r="BO155" i="3"/>
  <c r="BN158" i="3"/>
  <c r="BN162" i="3"/>
  <c r="BN165" i="3"/>
  <c r="BO168" i="3"/>
  <c r="BN172" i="3"/>
  <c r="BN175" i="3"/>
  <c r="BN179" i="3"/>
  <c r="BO185" i="3"/>
  <c r="BN192" i="3"/>
  <c r="BO198" i="3"/>
  <c r="BO202" i="3"/>
  <c r="BO205" i="3"/>
  <c r="BN209" i="3"/>
  <c r="BO212" i="3"/>
  <c r="BO215" i="3"/>
  <c r="BO219" i="3"/>
  <c r="BN222" i="3"/>
  <c r="BN226" i="3"/>
  <c r="BN229" i="3"/>
  <c r="BO232" i="3"/>
  <c r="BN236" i="3"/>
  <c r="BN239" i="3"/>
  <c r="BN243" i="3"/>
  <c r="BO249" i="3"/>
  <c r="BN256" i="3"/>
  <c r="BO262" i="3"/>
  <c r="BO266" i="3"/>
  <c r="BO269" i="3"/>
  <c r="BN273" i="3"/>
  <c r="BO276" i="3"/>
  <c r="BO279" i="3"/>
  <c r="BO283" i="3"/>
  <c r="BN286" i="3"/>
  <c r="BN290" i="3"/>
  <c r="BN293" i="3"/>
  <c r="BO296" i="3"/>
  <c r="BN300" i="3"/>
  <c r="BO369" i="3"/>
  <c r="BN24" i="3"/>
  <c r="BN31" i="3"/>
  <c r="BN35" i="3"/>
  <c r="BN38" i="3"/>
  <c r="BN42" i="3"/>
  <c r="BN45" i="3"/>
  <c r="BN49" i="3"/>
  <c r="BO52" i="3"/>
  <c r="BN56" i="3"/>
  <c r="BN63" i="3"/>
  <c r="BN67" i="3"/>
  <c r="BN70" i="3"/>
  <c r="BN74" i="3"/>
  <c r="BN77" i="3"/>
  <c r="BN81" i="3"/>
  <c r="BO84" i="3"/>
  <c r="BN88" i="3"/>
  <c r="BO94" i="3"/>
  <c r="BO98" i="3"/>
  <c r="BO101" i="3"/>
  <c r="BN105" i="3"/>
  <c r="BO108" i="3"/>
  <c r="BO111" i="3"/>
  <c r="BO115" i="3"/>
  <c r="BN118" i="3"/>
  <c r="BN122" i="3"/>
  <c r="BN125" i="3"/>
  <c r="BO128" i="3"/>
  <c r="BN132" i="3"/>
  <c r="BN135" i="3"/>
  <c r="BN139" i="3"/>
  <c r="BO145" i="3"/>
  <c r="BN152" i="3"/>
  <c r="BO158" i="3"/>
  <c r="BO162" i="3"/>
  <c r="BO165" i="3"/>
  <c r="BN169" i="3"/>
  <c r="BO172" i="3"/>
  <c r="BO175" i="3"/>
  <c r="BO179" i="3"/>
  <c r="BN182" i="3"/>
  <c r="BN186" i="3"/>
  <c r="BN189" i="3"/>
  <c r="BO192" i="3"/>
  <c r="BN196" i="3"/>
  <c r="BN199" i="3"/>
  <c r="BN203" i="3"/>
  <c r="BO209" i="3"/>
  <c r="BN216" i="3"/>
  <c r="BO222" i="3"/>
  <c r="BO226" i="3"/>
  <c r="BO229" i="3"/>
  <c r="BN233" i="3"/>
  <c r="BO236" i="3"/>
  <c r="BO239" i="3"/>
  <c r="BO243" i="3"/>
  <c r="BN246" i="3"/>
  <c r="BN250" i="3"/>
  <c r="BN253" i="3"/>
  <c r="BO256" i="3"/>
  <c r="BN260" i="3"/>
  <c r="BN263" i="3"/>
  <c r="BN267" i="3"/>
  <c r="BO273" i="3"/>
  <c r="BN280" i="3"/>
  <c r="BO286" i="3"/>
  <c r="BN369" i="3"/>
  <c r="BO24" i="3"/>
  <c r="BN28" i="3"/>
  <c r="BO31" i="3"/>
  <c r="BO35" i="3"/>
  <c r="BO38" i="3"/>
  <c r="BO42" i="3"/>
  <c r="BO45" i="3"/>
  <c r="BO49" i="3"/>
  <c r="BO56" i="3"/>
  <c r="BN60" i="3"/>
  <c r="BO63" i="3"/>
  <c r="BO67" i="3"/>
  <c r="BO70" i="3"/>
  <c r="BO74" i="3"/>
  <c r="BO77" i="3"/>
  <c r="BO81" i="3"/>
  <c r="BO88" i="3"/>
  <c r="BN92" i="3"/>
  <c r="BN95" i="3"/>
  <c r="BN99" i="3"/>
  <c r="BO105" i="3"/>
  <c r="BN112" i="3"/>
  <c r="BO118" i="3"/>
  <c r="BO122" i="3"/>
  <c r="BO125" i="3"/>
  <c r="BN129" i="3"/>
  <c r="BO132" i="3"/>
  <c r="BO135" i="3"/>
  <c r="BO139" i="3"/>
  <c r="BN142" i="3"/>
  <c r="BN146" i="3"/>
  <c r="BN149" i="3"/>
  <c r="BO152" i="3"/>
  <c r="BN156" i="3"/>
  <c r="BN159" i="3"/>
  <c r="BN163" i="3"/>
  <c r="BO169" i="3"/>
  <c r="BN176" i="3"/>
  <c r="BO182" i="3"/>
  <c r="BO186" i="3"/>
  <c r="BO189" i="3"/>
  <c r="BN193" i="3"/>
  <c r="BO196" i="3"/>
  <c r="BO199" i="3"/>
  <c r="BO203" i="3"/>
  <c r="BN206" i="3"/>
  <c r="BN210" i="3"/>
  <c r="BN213" i="3"/>
  <c r="BO216" i="3"/>
  <c r="BN220" i="3"/>
  <c r="BN223" i="3"/>
  <c r="BN227" i="3"/>
  <c r="BO233" i="3"/>
  <c r="BN240" i="3"/>
  <c r="BO246" i="3"/>
  <c r="BO250" i="3"/>
  <c r="BO253" i="3"/>
  <c r="BN257" i="3"/>
  <c r="BO260" i="3"/>
  <c r="BO263" i="3"/>
  <c r="BO267" i="3"/>
  <c r="BN270" i="3"/>
  <c r="BN274" i="3"/>
  <c r="BN277" i="3"/>
  <c r="BO280" i="3"/>
  <c r="BN284" i="3"/>
  <c r="BN287" i="3"/>
  <c r="BN291" i="3"/>
  <c r="BO297" i="3"/>
  <c r="BN304" i="3"/>
  <c r="BN21" i="3"/>
  <c r="BN25" i="3"/>
  <c r="BO28" i="3"/>
  <c r="BN32" i="3"/>
  <c r="BN39" i="3"/>
  <c r="BN43" i="3"/>
  <c r="BN46" i="3"/>
  <c r="BN50" i="3"/>
  <c r="BN53" i="3"/>
  <c r="BN57" i="3"/>
  <c r="BO60" i="3"/>
  <c r="BN64" i="3"/>
  <c r="BN71" i="3"/>
  <c r="BN75" i="3"/>
  <c r="BN78" i="3"/>
  <c r="BN82" i="3"/>
  <c r="BN85" i="3"/>
  <c r="BN89" i="3"/>
  <c r="BO92" i="3"/>
  <c r="BO95" i="3"/>
  <c r="BO99" i="3"/>
  <c r="BN102" i="3"/>
  <c r="BN106" i="3"/>
  <c r="BN109" i="3"/>
  <c r="BO112" i="3"/>
  <c r="BN116" i="3"/>
  <c r="BN119" i="3"/>
  <c r="BN123" i="3"/>
  <c r="BO129" i="3"/>
  <c r="BN136" i="3"/>
  <c r="BO142" i="3"/>
  <c r="BO146" i="3"/>
  <c r="BO149" i="3"/>
  <c r="BN153" i="3"/>
  <c r="BO156" i="3"/>
  <c r="BO159" i="3"/>
  <c r="BO163" i="3"/>
  <c r="BN166" i="3"/>
  <c r="BN170" i="3"/>
  <c r="BN173" i="3"/>
  <c r="BO176" i="3"/>
  <c r="BN180" i="3"/>
  <c r="BN183" i="3"/>
  <c r="BN187" i="3"/>
  <c r="BO193" i="3"/>
  <c r="BN200" i="3"/>
  <c r="BO206" i="3"/>
  <c r="BO210" i="3"/>
  <c r="BO213" i="3"/>
  <c r="BN217" i="3"/>
  <c r="BO220" i="3"/>
  <c r="BO223" i="3"/>
  <c r="BO227" i="3"/>
  <c r="BN230" i="3"/>
  <c r="BN234" i="3"/>
  <c r="BN237" i="3"/>
  <c r="BO240" i="3"/>
  <c r="BN244" i="3"/>
  <c r="BN247" i="3"/>
  <c r="BN251" i="3"/>
  <c r="BO257" i="3"/>
  <c r="BN264" i="3"/>
  <c r="BO270" i="3"/>
  <c r="BO274" i="3"/>
  <c r="BO277" i="3"/>
  <c r="BN281" i="3"/>
  <c r="BO284" i="3"/>
  <c r="BO287" i="3"/>
  <c r="BO291" i="3"/>
  <c r="BN294" i="3"/>
  <c r="BN298" i="3"/>
  <c r="BN301" i="3"/>
  <c r="BO19" i="3"/>
  <c r="BO20" i="3"/>
  <c r="BO365" i="3"/>
  <c r="BO362" i="3"/>
  <c r="BO358" i="3"/>
  <c r="BN352" i="3"/>
  <c r="BO345" i="3"/>
  <c r="BN339" i="3"/>
  <c r="BN335" i="3"/>
  <c r="BN332" i="3"/>
  <c r="BO328" i="3"/>
  <c r="BN325" i="3"/>
  <c r="BN322" i="3"/>
  <c r="BN318" i="3"/>
  <c r="BO315" i="3"/>
  <c r="BO311" i="3"/>
  <c r="BO308" i="3"/>
  <c r="BO303" i="3"/>
  <c r="BN297" i="3"/>
  <c r="BO368" i="3"/>
  <c r="BN365" i="3"/>
  <c r="BN362" i="3"/>
  <c r="BN358" i="3"/>
  <c r="BO355" i="3"/>
  <c r="BO351" i="3"/>
  <c r="BO348" i="3"/>
  <c r="BN345" i="3"/>
  <c r="BO341" i="3"/>
  <c r="BO338" i="3"/>
  <c r="BO334" i="3"/>
  <c r="BN328" i="3"/>
  <c r="BO321" i="3"/>
  <c r="BN315" i="3"/>
  <c r="BN311" i="3"/>
  <c r="BN308" i="3"/>
  <c r="BN303" i="3"/>
  <c r="BO295" i="3"/>
  <c r="BN368" i="3"/>
  <c r="BO361" i="3"/>
  <c r="BN355" i="3"/>
  <c r="BN351" i="3"/>
  <c r="BN348" i="3"/>
  <c r="BO344" i="3"/>
  <c r="BN341" i="3"/>
  <c r="BN338" i="3"/>
  <c r="BN334" i="3"/>
  <c r="BO331" i="3"/>
  <c r="BO327" i="3"/>
  <c r="BO324" i="3"/>
  <c r="BN321" i="3"/>
  <c r="BO317" i="3"/>
  <c r="BO314" i="3"/>
  <c r="BO310" i="3"/>
  <c r="BO307" i="3"/>
  <c r="BN302" i="3"/>
  <c r="BN295" i="3"/>
  <c r="DU27" i="3" l="1"/>
  <c r="DB27" i="3"/>
  <c r="BS26" i="3" s="1"/>
  <c r="DV27" i="3"/>
  <c r="DC27" i="3"/>
  <c r="BV26" i="3" s="1"/>
  <c r="DV22" i="3"/>
  <c r="DC22" i="3"/>
  <c r="BV21" i="3" s="1"/>
  <c r="DU22" i="3"/>
  <c r="DB22" i="3"/>
  <c r="BS21" i="3" s="1"/>
  <c r="L78" i="45"/>
  <c r="L73" i="45"/>
  <c r="L68" i="45"/>
  <c r="L67" i="45"/>
  <c r="L66" i="45"/>
  <c r="L65" i="45"/>
  <c r="L64" i="45"/>
  <c r="L63" i="45"/>
  <c r="L62" i="45"/>
  <c r="L61" i="45"/>
  <c r="L59" i="45"/>
  <c r="L58" i="45"/>
  <c r="L57" i="45"/>
  <c r="L56" i="45"/>
  <c r="L55" i="45"/>
  <c r="L54" i="45"/>
  <c r="L53" i="45"/>
  <c r="L52" i="45"/>
  <c r="L50" i="45"/>
  <c r="L49" i="45"/>
  <c r="L48" i="45"/>
  <c r="L47" i="45"/>
  <c r="L46" i="45"/>
  <c r="L44" i="45"/>
  <c r="L43" i="45"/>
  <c r="L42" i="45"/>
  <c r="L41" i="45"/>
  <c r="L39" i="45"/>
  <c r="L38" i="45"/>
  <c r="L37" i="45"/>
  <c r="L36" i="45"/>
  <c r="L21" i="45"/>
  <c r="L20" i="45"/>
  <c r="L19" i="45"/>
  <c r="L18" i="45"/>
  <c r="L17" i="45"/>
  <c r="L16" i="45"/>
  <c r="L15" i="45"/>
  <c r="L14" i="45"/>
  <c r="L13" i="45"/>
  <c r="L12" i="45"/>
  <c r="L10" i="45"/>
  <c r="R4" i="45"/>
  <c r="DV26" i="3" l="1"/>
  <c r="DC26" i="3"/>
  <c r="BV23" i="3" s="1"/>
  <c r="DV23" i="3" s="1"/>
  <c r="DU26" i="3"/>
  <c r="DB26" i="3"/>
  <c r="BS23" i="3" s="1"/>
  <c r="DU23" i="3" s="1"/>
  <c r="DU21" i="3"/>
  <c r="DB21" i="3"/>
  <c r="BS20" i="3" s="1"/>
  <c r="DV21" i="3"/>
  <c r="DC21" i="3"/>
  <c r="BV20" i="3" s="1"/>
  <c r="I2" i="45"/>
  <c r="O9" i="3" s="1"/>
  <c r="CC31" i="3"/>
  <c r="DC20" i="3" l="1"/>
  <c r="BV19" i="3" s="1"/>
  <c r="DV19" i="3" s="1"/>
  <c r="DV20" i="3"/>
  <c r="DB20" i="3"/>
  <c r="BS19" i="3" s="1"/>
  <c r="DU19" i="3" s="1"/>
  <c r="DU20" i="3"/>
  <c r="CC155" i="3"/>
  <c r="CC323" i="3"/>
  <c r="CC259" i="3"/>
  <c r="CC315" i="3"/>
  <c r="CC251" i="3"/>
  <c r="CC21" i="3"/>
  <c r="CC307" i="3"/>
  <c r="CC243" i="3"/>
  <c r="CC363" i="3"/>
  <c r="CC299" i="3"/>
  <c r="CC235" i="3"/>
  <c r="CC355" i="3"/>
  <c r="CC291" i="3"/>
  <c r="CC195" i="3"/>
  <c r="CC347" i="3"/>
  <c r="CC283" i="3"/>
  <c r="CC27" i="3"/>
  <c r="CC339" i="3"/>
  <c r="CC275" i="3"/>
  <c r="CC331" i="3"/>
  <c r="CC267" i="3"/>
  <c r="CC187" i="3"/>
  <c r="CC24" i="3"/>
  <c r="CC358" i="3"/>
  <c r="CC342" i="3"/>
  <c r="CC326" i="3"/>
  <c r="CC318" i="3"/>
  <c r="CC302" i="3"/>
  <c r="CC294" i="3"/>
  <c r="CC286" i="3"/>
  <c r="CC278" i="3"/>
  <c r="CC270" i="3"/>
  <c r="CC262" i="3"/>
  <c r="CC254" i="3"/>
  <c r="CC246" i="3"/>
  <c r="CC238" i="3"/>
  <c r="CC230" i="3"/>
  <c r="CC222" i="3"/>
  <c r="CC214" i="3"/>
  <c r="CC206" i="3"/>
  <c r="CC198" i="3"/>
  <c r="CC190" i="3"/>
  <c r="CC182" i="3"/>
  <c r="CC174" i="3"/>
  <c r="CC166" i="3"/>
  <c r="CC158" i="3"/>
  <c r="CC150" i="3"/>
  <c r="CC142" i="3"/>
  <c r="CC134" i="3"/>
  <c r="CC126" i="3"/>
  <c r="CC118" i="3"/>
  <c r="CC110" i="3"/>
  <c r="CC102" i="3"/>
  <c r="CC94" i="3"/>
  <c r="CC86" i="3"/>
  <c r="CC78" i="3"/>
  <c r="CC70" i="3"/>
  <c r="CC62" i="3"/>
  <c r="CC54" i="3"/>
  <c r="CC46" i="3"/>
  <c r="CC38" i="3"/>
  <c r="CC30" i="3"/>
  <c r="CC227" i="3"/>
  <c r="CC163" i="3"/>
  <c r="CC366" i="3"/>
  <c r="CC350" i="3"/>
  <c r="CC334" i="3"/>
  <c r="CC310" i="3"/>
  <c r="CC23" i="3"/>
  <c r="CC365" i="3"/>
  <c r="CC357" i="3"/>
  <c r="CC349" i="3"/>
  <c r="CC341" i="3"/>
  <c r="CC333" i="3"/>
  <c r="CC325" i="3"/>
  <c r="CC317" i="3"/>
  <c r="CC309" i="3"/>
  <c r="CC301" i="3"/>
  <c r="CC293" i="3"/>
  <c r="CC285" i="3"/>
  <c r="CC277" i="3"/>
  <c r="CC269" i="3"/>
  <c r="CC261" i="3"/>
  <c r="CC253" i="3"/>
  <c r="CC245" i="3"/>
  <c r="CC237" i="3"/>
  <c r="CC229" i="3"/>
  <c r="CC221" i="3"/>
  <c r="CC213" i="3"/>
  <c r="CC205" i="3"/>
  <c r="CC197" i="3"/>
  <c r="CC189" i="3"/>
  <c r="CC181" i="3"/>
  <c r="CC173" i="3"/>
  <c r="CC165" i="3"/>
  <c r="CC157" i="3"/>
  <c r="CC149" i="3"/>
  <c r="CC141" i="3"/>
  <c r="CC133" i="3"/>
  <c r="CC125" i="3"/>
  <c r="CC117" i="3"/>
  <c r="CC109" i="3"/>
  <c r="CC101" i="3"/>
  <c r="CC93" i="3"/>
  <c r="CC85" i="3"/>
  <c r="CC77" i="3"/>
  <c r="CC69" i="3"/>
  <c r="CC61" i="3"/>
  <c r="CC53" i="3"/>
  <c r="CC45" i="3"/>
  <c r="CC37" i="3"/>
  <c r="CC29" i="3"/>
  <c r="CC22" i="3"/>
  <c r="CC364" i="3"/>
  <c r="CC356" i="3"/>
  <c r="CC348" i="3"/>
  <c r="CC340" i="3"/>
  <c r="CC332" i="3"/>
  <c r="CC324" i="3"/>
  <c r="CC316" i="3"/>
  <c r="CC308" i="3"/>
  <c r="CC300" i="3"/>
  <c r="CC292" i="3"/>
  <c r="CC284" i="3"/>
  <c r="CC276" i="3"/>
  <c r="CC268" i="3"/>
  <c r="CC260" i="3"/>
  <c r="CC252" i="3"/>
  <c r="CC244" i="3"/>
  <c r="CC236" i="3"/>
  <c r="CC228" i="3"/>
  <c r="CC220" i="3"/>
  <c r="CC212" i="3"/>
  <c r="CC204" i="3"/>
  <c r="CC196" i="3"/>
  <c r="CC188" i="3"/>
  <c r="CC180" i="3"/>
  <c r="CC172" i="3"/>
  <c r="CC164" i="3"/>
  <c r="CC156" i="3"/>
  <c r="CC148" i="3"/>
  <c r="CC140" i="3"/>
  <c r="CC132" i="3"/>
  <c r="CC124" i="3"/>
  <c r="CC116" i="3"/>
  <c r="CC108" i="3"/>
  <c r="CC100" i="3"/>
  <c r="CC92" i="3"/>
  <c r="CC84" i="3"/>
  <c r="CC76" i="3"/>
  <c r="CC68" i="3"/>
  <c r="CC60" i="3"/>
  <c r="CC52" i="3"/>
  <c r="CC44" i="3"/>
  <c r="CC36" i="3"/>
  <c r="CC28" i="3"/>
  <c r="CC219" i="3"/>
  <c r="CC179" i="3"/>
  <c r="CC147" i="3"/>
  <c r="CC131" i="3"/>
  <c r="CC115" i="3"/>
  <c r="CC99" i="3"/>
  <c r="CC83" i="3"/>
  <c r="CC67" i="3"/>
  <c r="CC43" i="3"/>
  <c r="CC20" i="3"/>
  <c r="CD20" i="3" s="1"/>
  <c r="CC362" i="3"/>
  <c r="CC354" i="3"/>
  <c r="CC346" i="3"/>
  <c r="CC338" i="3"/>
  <c r="CC330" i="3"/>
  <c r="CC322" i="3"/>
  <c r="CC314" i="3"/>
  <c r="CC306" i="3"/>
  <c r="CC298" i="3"/>
  <c r="CC290" i="3"/>
  <c r="CC282" i="3"/>
  <c r="CC274" i="3"/>
  <c r="CC266" i="3"/>
  <c r="CC258" i="3"/>
  <c r="CC250" i="3"/>
  <c r="CC242" i="3"/>
  <c r="CC234" i="3"/>
  <c r="CC226" i="3"/>
  <c r="CC218" i="3"/>
  <c r="CC210" i="3"/>
  <c r="CC202" i="3"/>
  <c r="CC194" i="3"/>
  <c r="CC186" i="3"/>
  <c r="CC178" i="3"/>
  <c r="CC170" i="3"/>
  <c r="CC162" i="3"/>
  <c r="CC154" i="3"/>
  <c r="CC146" i="3"/>
  <c r="CC138" i="3"/>
  <c r="CC130" i="3"/>
  <c r="CC122" i="3"/>
  <c r="CC114" i="3"/>
  <c r="CC106" i="3"/>
  <c r="CC98" i="3"/>
  <c r="CC90" i="3"/>
  <c r="CC82" i="3"/>
  <c r="CC74" i="3"/>
  <c r="CC66" i="3"/>
  <c r="CC58" i="3"/>
  <c r="CC50" i="3"/>
  <c r="CC42" i="3"/>
  <c r="CC34" i="3"/>
  <c r="CC26" i="3"/>
  <c r="CC203" i="3"/>
  <c r="CC171" i="3"/>
  <c r="CC139" i="3"/>
  <c r="CC123" i="3"/>
  <c r="CC107" i="3"/>
  <c r="CC91" i="3"/>
  <c r="CC75" i="3"/>
  <c r="CC59" i="3"/>
  <c r="CC51" i="3"/>
  <c r="CC35" i="3"/>
  <c r="CC369" i="3"/>
  <c r="CC361" i="3"/>
  <c r="CC353" i="3"/>
  <c r="CC345" i="3"/>
  <c r="CC337" i="3"/>
  <c r="CC329" i="3"/>
  <c r="CC321" i="3"/>
  <c r="CC313" i="3"/>
  <c r="CC305" i="3"/>
  <c r="CC297" i="3"/>
  <c r="CC289" i="3"/>
  <c r="CC281" i="3"/>
  <c r="CC273" i="3"/>
  <c r="CC265" i="3"/>
  <c r="CC257" i="3"/>
  <c r="CC249" i="3"/>
  <c r="CC241" i="3"/>
  <c r="CC233" i="3"/>
  <c r="CC225" i="3"/>
  <c r="CC217" i="3"/>
  <c r="CC209" i="3"/>
  <c r="CC201" i="3"/>
  <c r="CC193" i="3"/>
  <c r="CC185" i="3"/>
  <c r="CC177" i="3"/>
  <c r="CC169" i="3"/>
  <c r="CC161" i="3"/>
  <c r="CC153" i="3"/>
  <c r="CC145" i="3"/>
  <c r="CC137" i="3"/>
  <c r="CC129" i="3"/>
  <c r="CC121" i="3"/>
  <c r="CC113" i="3"/>
  <c r="CC105" i="3"/>
  <c r="CC97" i="3"/>
  <c r="CC89" i="3"/>
  <c r="CC81" i="3"/>
  <c r="CC73" i="3"/>
  <c r="CC65" i="3"/>
  <c r="CC57" i="3"/>
  <c r="CC49" i="3"/>
  <c r="CC41" i="3"/>
  <c r="CC33" i="3"/>
  <c r="CC25" i="3"/>
  <c r="CC360" i="3"/>
  <c r="CC344" i="3"/>
  <c r="CC328" i="3"/>
  <c r="CC312" i="3"/>
  <c r="CC296" i="3"/>
  <c r="CC280" i="3"/>
  <c r="CC264" i="3"/>
  <c r="CC248" i="3"/>
  <c r="CC232" i="3"/>
  <c r="CC224" i="3"/>
  <c r="CC208" i="3"/>
  <c r="CC200" i="3"/>
  <c r="CC192" i="3"/>
  <c r="CC184" i="3"/>
  <c r="CC176" i="3"/>
  <c r="CC168" i="3"/>
  <c r="CC160" i="3"/>
  <c r="CC152" i="3"/>
  <c r="CC144" i="3"/>
  <c r="CC136" i="3"/>
  <c r="CC128" i="3"/>
  <c r="CC120" i="3"/>
  <c r="CC112" i="3"/>
  <c r="CC104" i="3"/>
  <c r="CC96" i="3"/>
  <c r="CC88" i="3"/>
  <c r="CC80" i="3"/>
  <c r="CC72" i="3"/>
  <c r="CC64" i="3"/>
  <c r="CC56" i="3"/>
  <c r="CC48" i="3"/>
  <c r="CC40" i="3"/>
  <c r="CC32" i="3"/>
  <c r="CC211" i="3"/>
  <c r="CC368" i="3"/>
  <c r="CC352" i="3"/>
  <c r="CC336" i="3"/>
  <c r="CC320" i="3"/>
  <c r="CC304" i="3"/>
  <c r="CC288" i="3"/>
  <c r="CC272" i="3"/>
  <c r="CC256" i="3"/>
  <c r="CC240" i="3"/>
  <c r="CC216" i="3"/>
  <c r="CC367" i="3"/>
  <c r="CC359" i="3"/>
  <c r="CC351" i="3"/>
  <c r="CC343" i="3"/>
  <c r="CC335" i="3"/>
  <c r="CC327" i="3"/>
  <c r="CC319" i="3"/>
  <c r="CC311" i="3"/>
  <c r="CC303" i="3"/>
  <c r="CC295" i="3"/>
  <c r="CC287" i="3"/>
  <c r="CC279" i="3"/>
  <c r="CC271" i="3"/>
  <c r="CC263" i="3"/>
  <c r="CC255" i="3"/>
  <c r="CC247" i="3"/>
  <c r="CC239" i="3"/>
  <c r="CC231" i="3"/>
  <c r="CC223" i="3"/>
  <c r="CC215" i="3"/>
  <c r="CC207" i="3"/>
  <c r="CC199" i="3"/>
  <c r="CC191" i="3"/>
  <c r="CC183" i="3"/>
  <c r="CC175" i="3"/>
  <c r="CC167" i="3"/>
  <c r="CC159" i="3"/>
  <c r="CC151" i="3"/>
  <c r="CC143" i="3"/>
  <c r="CC135" i="3"/>
  <c r="CC127" i="3"/>
  <c r="CC119" i="3"/>
  <c r="CC111" i="3"/>
  <c r="CC103" i="3"/>
  <c r="CC95" i="3"/>
  <c r="CC87" i="3"/>
  <c r="CC79" i="3"/>
  <c r="CC71" i="3"/>
  <c r="CC63" i="3"/>
  <c r="CC55" i="3"/>
  <c r="CC47" i="3"/>
  <c r="CC39" i="3"/>
  <c r="U4" i="36"/>
  <c r="U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36" i="36"/>
  <c r="U37" i="36"/>
  <c r="U38" i="36"/>
  <c r="U39" i="36"/>
  <c r="U40" i="36"/>
  <c r="U41" i="36"/>
  <c r="U42" i="36"/>
  <c r="U43" i="36"/>
  <c r="U44" i="36"/>
  <c r="U45" i="36"/>
  <c r="U46" i="36"/>
  <c r="U47" i="36"/>
  <c r="U48" i="36"/>
  <c r="U49" i="36"/>
  <c r="U50" i="36"/>
  <c r="U51" i="36"/>
  <c r="U52" i="36"/>
  <c r="U53" i="36"/>
  <c r="U54" i="36"/>
  <c r="U55" i="36"/>
  <c r="U56" i="36"/>
  <c r="U57" i="36"/>
  <c r="U58" i="36"/>
  <c r="U59" i="36"/>
  <c r="U60" i="36"/>
  <c r="U61" i="36"/>
  <c r="U62" i="36"/>
  <c r="U63" i="36"/>
  <c r="U64" i="36"/>
  <c r="U65" i="36"/>
  <c r="U66" i="36"/>
  <c r="U67" i="36"/>
  <c r="U68" i="36"/>
  <c r="U69" i="36"/>
  <c r="U70" i="36"/>
  <c r="U71" i="36"/>
  <c r="U72" i="36"/>
  <c r="U73" i="36"/>
  <c r="U74" i="36"/>
  <c r="U75" i="36"/>
  <c r="U76" i="36"/>
  <c r="U77" i="36"/>
  <c r="U78" i="36"/>
  <c r="U79" i="36"/>
  <c r="U80" i="36"/>
  <c r="U81" i="36"/>
  <c r="U82" i="36"/>
  <c r="U83" i="36"/>
  <c r="U84" i="36"/>
  <c r="U85" i="36"/>
  <c r="U86" i="36"/>
  <c r="U87" i="36"/>
  <c r="U88" i="36"/>
  <c r="U89" i="36"/>
  <c r="U90" i="36"/>
  <c r="U91" i="36"/>
  <c r="U92" i="36"/>
  <c r="U93" i="36"/>
  <c r="U94" i="36"/>
  <c r="U95" i="36"/>
  <c r="U96" i="36"/>
  <c r="U97" i="36"/>
  <c r="U98" i="36"/>
  <c r="U99" i="36"/>
  <c r="U100" i="36"/>
  <c r="U101" i="36"/>
  <c r="U102" i="36"/>
  <c r="U103" i="36"/>
  <c r="U104" i="36"/>
  <c r="U105" i="36"/>
  <c r="U106" i="36"/>
  <c r="U107" i="36"/>
  <c r="U108" i="36"/>
  <c r="U109" i="36"/>
  <c r="U110" i="36"/>
  <c r="U111" i="36"/>
  <c r="U112" i="36"/>
  <c r="U113" i="36"/>
  <c r="U114" i="36"/>
  <c r="U115" i="36"/>
  <c r="U116" i="36"/>
  <c r="U117" i="36"/>
  <c r="U118" i="36"/>
  <c r="U119" i="36"/>
  <c r="U120" i="36"/>
  <c r="U121" i="36"/>
  <c r="U122" i="36"/>
  <c r="U123" i="36"/>
  <c r="U124" i="36"/>
  <c r="U125" i="36"/>
  <c r="U126" i="36"/>
  <c r="U127" i="36"/>
  <c r="U128" i="36"/>
  <c r="U129" i="36"/>
  <c r="U130" i="36"/>
  <c r="U131" i="36"/>
  <c r="U132" i="36"/>
  <c r="U133" i="36"/>
  <c r="U134" i="36"/>
  <c r="U135" i="36"/>
  <c r="U136" i="36"/>
  <c r="U137" i="36"/>
  <c r="U138" i="36"/>
  <c r="U139" i="36"/>
  <c r="U140" i="36"/>
  <c r="U141" i="36"/>
  <c r="U142" i="36"/>
  <c r="U143" i="36"/>
  <c r="U144" i="36"/>
  <c r="U145" i="36"/>
  <c r="U146" i="36"/>
  <c r="U147" i="36"/>
  <c r="U148" i="36"/>
  <c r="U149" i="36"/>
  <c r="U150" i="36"/>
  <c r="U151" i="36"/>
  <c r="U152" i="36"/>
  <c r="U153" i="36"/>
  <c r="U154" i="36"/>
  <c r="U155" i="36"/>
  <c r="U156" i="36"/>
  <c r="U157" i="36"/>
  <c r="U158" i="36"/>
  <c r="U159" i="36"/>
  <c r="U160" i="36"/>
  <c r="U161" i="36"/>
  <c r="U162" i="36"/>
  <c r="U163" i="36"/>
  <c r="U164" i="36"/>
  <c r="U165" i="36"/>
  <c r="U166" i="36"/>
  <c r="U167" i="36"/>
  <c r="U168" i="36"/>
  <c r="U169" i="36"/>
  <c r="U170" i="36"/>
  <c r="U171" i="36"/>
  <c r="U172" i="36"/>
  <c r="U173" i="36"/>
  <c r="U174" i="36"/>
  <c r="U175" i="36"/>
  <c r="U176" i="36"/>
  <c r="U177" i="36"/>
  <c r="U178" i="36"/>
  <c r="U179" i="36"/>
  <c r="U180" i="36"/>
  <c r="U181" i="36"/>
  <c r="U182" i="36"/>
  <c r="U183" i="36"/>
  <c r="U184" i="36"/>
  <c r="U185" i="36"/>
  <c r="U186" i="36"/>
  <c r="U187" i="36"/>
  <c r="U188" i="36"/>
  <c r="U189" i="36"/>
  <c r="U190" i="36"/>
  <c r="U191" i="36"/>
  <c r="U192" i="36"/>
  <c r="U193" i="36"/>
  <c r="U194" i="36"/>
  <c r="U195" i="36"/>
  <c r="U196" i="36"/>
  <c r="U197" i="36"/>
  <c r="U198" i="36"/>
  <c r="U199" i="36"/>
  <c r="U200" i="36"/>
  <c r="U201" i="36"/>
  <c r="U202" i="36"/>
  <c r="U203" i="36"/>
  <c r="U204" i="36"/>
  <c r="U205" i="36"/>
  <c r="U206" i="36"/>
  <c r="U207" i="36"/>
  <c r="U208" i="36"/>
  <c r="U209" i="36"/>
  <c r="U210" i="36"/>
  <c r="U211" i="36"/>
  <c r="U212" i="36"/>
  <c r="U213" i="36"/>
  <c r="U214" i="36"/>
  <c r="U215" i="36"/>
  <c r="U216" i="36"/>
  <c r="U217" i="36"/>
  <c r="U218" i="36"/>
  <c r="U219" i="36"/>
  <c r="U220" i="36"/>
  <c r="U221" i="36"/>
  <c r="U222" i="36"/>
  <c r="U223" i="36"/>
  <c r="U224" i="36"/>
  <c r="U225" i="36"/>
  <c r="U226" i="36"/>
  <c r="U227" i="36"/>
  <c r="U228" i="36"/>
  <c r="U229" i="36"/>
  <c r="U230" i="36"/>
  <c r="U231" i="36"/>
  <c r="U232" i="36"/>
  <c r="U233" i="36"/>
  <c r="U234" i="36"/>
  <c r="U235" i="36"/>
  <c r="U236" i="36"/>
  <c r="U237" i="36"/>
  <c r="U238" i="36"/>
  <c r="U239" i="36"/>
  <c r="U240" i="36"/>
  <c r="U241" i="36"/>
  <c r="U242" i="36"/>
  <c r="U243" i="36"/>
  <c r="U244" i="36"/>
  <c r="U245" i="36"/>
  <c r="U246" i="36"/>
  <c r="U247" i="36"/>
  <c r="U248" i="36"/>
  <c r="U249" i="36"/>
  <c r="U250" i="36"/>
  <c r="U251" i="36"/>
  <c r="U252" i="36"/>
  <c r="U253" i="36"/>
  <c r="U254" i="36"/>
  <c r="U255" i="36"/>
  <c r="U256" i="36"/>
  <c r="U257" i="36"/>
  <c r="U258" i="36"/>
  <c r="U259" i="36"/>
  <c r="U260" i="36"/>
  <c r="U261" i="36"/>
  <c r="U262" i="36"/>
  <c r="U263" i="36"/>
  <c r="U264" i="36"/>
  <c r="U265" i="36"/>
  <c r="U266" i="36"/>
  <c r="U267" i="36"/>
  <c r="U268" i="36"/>
  <c r="U269" i="36"/>
  <c r="U270" i="36"/>
  <c r="U271" i="36"/>
  <c r="U272" i="36"/>
  <c r="U273" i="36"/>
  <c r="U274" i="36"/>
  <c r="U275" i="36"/>
  <c r="U276" i="36"/>
  <c r="U277" i="36"/>
  <c r="U278" i="36"/>
  <c r="U279" i="36"/>
  <c r="U280" i="36"/>
  <c r="U281" i="36"/>
  <c r="U282" i="36"/>
  <c r="U283" i="36"/>
  <c r="U284" i="36"/>
  <c r="U285" i="36"/>
  <c r="U286" i="36"/>
  <c r="U287" i="36"/>
  <c r="U288" i="36"/>
  <c r="U289" i="36"/>
  <c r="U290" i="36"/>
  <c r="U291" i="36"/>
  <c r="U292" i="36"/>
  <c r="U293" i="36"/>
  <c r="U294" i="36"/>
  <c r="U295" i="36"/>
  <c r="U296" i="36"/>
  <c r="U297" i="36"/>
  <c r="U298" i="36"/>
  <c r="U299" i="36"/>
  <c r="U300" i="36"/>
  <c r="U301" i="36"/>
  <c r="U302" i="36"/>
  <c r="U303" i="36"/>
  <c r="U304" i="36"/>
  <c r="U305" i="36"/>
  <c r="U306" i="36"/>
  <c r="U307" i="36"/>
  <c r="U308" i="36"/>
  <c r="U309" i="36"/>
  <c r="U310" i="36"/>
  <c r="U311" i="36"/>
  <c r="U312" i="36"/>
  <c r="U313" i="36"/>
  <c r="U314" i="36"/>
  <c r="U315" i="36"/>
  <c r="U316" i="36"/>
  <c r="U317" i="36"/>
  <c r="U318" i="36"/>
  <c r="U319" i="36"/>
  <c r="U320" i="36"/>
  <c r="U321" i="36"/>
  <c r="U322" i="36"/>
  <c r="U323" i="36"/>
  <c r="U324" i="36"/>
  <c r="U325" i="36"/>
  <c r="U326" i="36"/>
  <c r="U327" i="36"/>
  <c r="U328" i="36"/>
  <c r="U329" i="36"/>
  <c r="U330" i="36"/>
  <c r="U331" i="36"/>
  <c r="U332" i="36"/>
  <c r="U333" i="36"/>
  <c r="U334" i="36"/>
  <c r="U335" i="36"/>
  <c r="U336" i="36"/>
  <c r="U337" i="36"/>
  <c r="U338" i="36"/>
  <c r="U339" i="36"/>
  <c r="U340" i="36"/>
  <c r="U341" i="36"/>
  <c r="U342" i="36"/>
  <c r="U343" i="36"/>
  <c r="U344" i="36"/>
  <c r="U345" i="36"/>
  <c r="U346" i="36"/>
  <c r="U347" i="36"/>
  <c r="U348" i="36"/>
  <c r="U349" i="36"/>
  <c r="U350" i="36"/>
  <c r="U351" i="36"/>
  <c r="U352" i="36"/>
  <c r="U353" i="36"/>
  <c r="U3" i="36"/>
  <c r="M15" i="36"/>
  <c r="M16" i="36"/>
  <c r="M17" i="36"/>
  <c r="M18" i="36"/>
  <c r="M19" i="36"/>
  <c r="M20" i="36"/>
  <c r="M21" i="36"/>
  <c r="M22" i="36"/>
  <c r="M23" i="36"/>
  <c r="M24" i="36"/>
  <c r="M25" i="36"/>
  <c r="M26" i="36"/>
  <c r="M27" i="36"/>
  <c r="M28" i="36"/>
  <c r="M29" i="36"/>
  <c r="M30" i="36"/>
  <c r="M31" i="36"/>
  <c r="M32" i="36"/>
  <c r="M33" i="36"/>
  <c r="M34" i="36"/>
  <c r="M35" i="36"/>
  <c r="M36" i="36"/>
  <c r="M37" i="36"/>
  <c r="M38" i="36"/>
  <c r="M39" i="36"/>
  <c r="M40" i="36"/>
  <c r="M41" i="36"/>
  <c r="M42" i="36"/>
  <c r="M43" i="36"/>
  <c r="M44" i="36"/>
  <c r="M45" i="36"/>
  <c r="M46" i="36"/>
  <c r="M47" i="36"/>
  <c r="M48" i="36"/>
  <c r="M49" i="36"/>
  <c r="M50" i="36"/>
  <c r="M51" i="36"/>
  <c r="M52" i="36"/>
  <c r="M53" i="36"/>
  <c r="M54" i="36"/>
  <c r="M55" i="36"/>
  <c r="M56" i="36"/>
  <c r="M57" i="36"/>
  <c r="M58" i="36"/>
  <c r="M59" i="36"/>
  <c r="M60" i="36"/>
  <c r="M61" i="36"/>
  <c r="M62" i="36"/>
  <c r="M63" i="36"/>
  <c r="M64" i="36"/>
  <c r="M65" i="36"/>
  <c r="M66" i="36"/>
  <c r="M67" i="36"/>
  <c r="M68" i="36"/>
  <c r="M69" i="36"/>
  <c r="M70" i="36"/>
  <c r="M71" i="36"/>
  <c r="M72" i="36"/>
  <c r="M73" i="36"/>
  <c r="M74" i="36"/>
  <c r="M75" i="36"/>
  <c r="M76" i="36"/>
  <c r="M77" i="36"/>
  <c r="M78" i="36"/>
  <c r="M79" i="36"/>
  <c r="M80" i="36"/>
  <c r="M81" i="36"/>
  <c r="M82" i="36"/>
  <c r="M83" i="36"/>
  <c r="M84" i="36"/>
  <c r="M85" i="36"/>
  <c r="M86" i="36"/>
  <c r="M87" i="36"/>
  <c r="M88" i="36"/>
  <c r="M89" i="36"/>
  <c r="M90" i="36"/>
  <c r="M91" i="36"/>
  <c r="M92" i="36"/>
  <c r="M93" i="36"/>
  <c r="M94" i="36"/>
  <c r="M95" i="36"/>
  <c r="M96" i="36"/>
  <c r="M97" i="36"/>
  <c r="M98" i="36"/>
  <c r="M99" i="36"/>
  <c r="M100" i="36"/>
  <c r="M101" i="36"/>
  <c r="M102" i="36"/>
  <c r="M103" i="36"/>
  <c r="M104" i="36"/>
  <c r="M105" i="36"/>
  <c r="M106" i="36"/>
  <c r="M107" i="36"/>
  <c r="M108" i="36"/>
  <c r="M109" i="36"/>
  <c r="M110" i="36"/>
  <c r="M111" i="36"/>
  <c r="M112" i="36"/>
  <c r="M113" i="36"/>
  <c r="M114" i="36"/>
  <c r="M115" i="36"/>
  <c r="M116" i="36"/>
  <c r="M117" i="36"/>
  <c r="M118" i="36"/>
  <c r="M119" i="36"/>
  <c r="M120" i="36"/>
  <c r="M121" i="36"/>
  <c r="M122" i="36"/>
  <c r="M123" i="36"/>
  <c r="M124" i="36"/>
  <c r="M125" i="36"/>
  <c r="M126" i="36"/>
  <c r="M127" i="36"/>
  <c r="M128" i="36"/>
  <c r="M129" i="36"/>
  <c r="M130" i="36"/>
  <c r="M131" i="36"/>
  <c r="M132" i="36"/>
  <c r="M133" i="36"/>
  <c r="M134" i="36"/>
  <c r="M135" i="36"/>
  <c r="M136" i="36"/>
  <c r="M137" i="36"/>
  <c r="M138" i="36"/>
  <c r="M139" i="36"/>
  <c r="M140" i="36"/>
  <c r="M141" i="36"/>
  <c r="M142" i="36"/>
  <c r="M143" i="36"/>
  <c r="M144" i="36"/>
  <c r="M145" i="36"/>
  <c r="M146" i="36"/>
  <c r="M147" i="36"/>
  <c r="M148" i="36"/>
  <c r="M149" i="36"/>
  <c r="M150" i="36"/>
  <c r="M151" i="36"/>
  <c r="M152" i="36"/>
  <c r="M153" i="36"/>
  <c r="M154" i="36"/>
  <c r="M155" i="36"/>
  <c r="M156" i="36"/>
  <c r="M157" i="36"/>
  <c r="M158" i="36"/>
  <c r="M159" i="36"/>
  <c r="M160" i="36"/>
  <c r="M161" i="36"/>
  <c r="M162" i="36"/>
  <c r="M163" i="36"/>
  <c r="M164" i="36"/>
  <c r="M165" i="36"/>
  <c r="M166" i="36"/>
  <c r="M167" i="36"/>
  <c r="M168" i="36"/>
  <c r="M169" i="36"/>
  <c r="M170" i="36"/>
  <c r="M171" i="36"/>
  <c r="M172" i="36"/>
  <c r="M173" i="36"/>
  <c r="M174" i="36"/>
  <c r="M175" i="36"/>
  <c r="M176" i="36"/>
  <c r="M177" i="36"/>
  <c r="M178" i="36"/>
  <c r="M179" i="36"/>
  <c r="M180" i="36"/>
  <c r="M181" i="36"/>
  <c r="M182" i="36"/>
  <c r="M183" i="36"/>
  <c r="M184" i="36"/>
  <c r="M185" i="36"/>
  <c r="M186" i="36"/>
  <c r="M187" i="36"/>
  <c r="M188" i="36"/>
  <c r="M189" i="36"/>
  <c r="M190" i="36"/>
  <c r="M191" i="36"/>
  <c r="M192" i="36"/>
  <c r="M193" i="36"/>
  <c r="M194" i="36"/>
  <c r="M195" i="36"/>
  <c r="M196" i="36"/>
  <c r="M197" i="36"/>
  <c r="M198" i="36"/>
  <c r="M199" i="36"/>
  <c r="M200" i="36"/>
  <c r="M201" i="36"/>
  <c r="M202" i="36"/>
  <c r="M203" i="36"/>
  <c r="M204" i="36"/>
  <c r="M205" i="36"/>
  <c r="M206" i="36"/>
  <c r="M207" i="36"/>
  <c r="M208" i="36"/>
  <c r="M209" i="36"/>
  <c r="M210" i="36"/>
  <c r="M211" i="36"/>
  <c r="M212" i="36"/>
  <c r="M213" i="36"/>
  <c r="M214" i="36"/>
  <c r="M215" i="36"/>
  <c r="M216" i="36"/>
  <c r="M219" i="36"/>
  <c r="M220" i="36"/>
  <c r="M221" i="36"/>
  <c r="M222" i="36"/>
  <c r="M223" i="36"/>
  <c r="M224" i="36"/>
  <c r="M225" i="36"/>
  <c r="M226" i="36"/>
  <c r="M227" i="36"/>
  <c r="M228" i="36"/>
  <c r="M229" i="36"/>
  <c r="M230" i="36"/>
  <c r="M231" i="36"/>
  <c r="M232" i="36"/>
  <c r="M233" i="36"/>
  <c r="M234" i="36"/>
  <c r="M235" i="36"/>
  <c r="M236" i="36"/>
  <c r="M237" i="36"/>
  <c r="M238" i="36"/>
  <c r="M239" i="36"/>
  <c r="M240" i="36"/>
  <c r="M241" i="36"/>
  <c r="M242" i="36"/>
  <c r="M243" i="36"/>
  <c r="M244" i="36"/>
  <c r="M245" i="36"/>
  <c r="M246" i="36"/>
  <c r="M247" i="36"/>
  <c r="M248" i="36"/>
  <c r="M249" i="36"/>
  <c r="M250" i="36"/>
  <c r="M251" i="36"/>
  <c r="M252" i="36"/>
  <c r="M253" i="36"/>
  <c r="M254" i="36"/>
  <c r="M255" i="36"/>
  <c r="M256" i="36"/>
  <c r="M257" i="36"/>
  <c r="M258" i="36"/>
  <c r="M259" i="36"/>
  <c r="M260" i="36"/>
  <c r="M261" i="36"/>
  <c r="M262" i="36"/>
  <c r="M263" i="36"/>
  <c r="M264" i="36"/>
  <c r="M265" i="36"/>
  <c r="M266" i="36"/>
  <c r="M267" i="36"/>
  <c r="M268" i="36"/>
  <c r="M269" i="36"/>
  <c r="M270" i="36"/>
  <c r="M271" i="36"/>
  <c r="M272" i="36"/>
  <c r="M273" i="36"/>
  <c r="M274" i="36"/>
  <c r="M275" i="36"/>
  <c r="M276" i="36"/>
  <c r="M277" i="36"/>
  <c r="M278" i="36"/>
  <c r="M279" i="36"/>
  <c r="M280" i="36"/>
  <c r="M281" i="36"/>
  <c r="M282" i="36"/>
  <c r="M283" i="36"/>
  <c r="M284" i="36"/>
  <c r="M285" i="36"/>
  <c r="M286" i="36"/>
  <c r="M287" i="36"/>
  <c r="M288" i="36"/>
  <c r="M289" i="36"/>
  <c r="M290" i="36"/>
  <c r="M291" i="36"/>
  <c r="M292" i="36"/>
  <c r="M293" i="36"/>
  <c r="M294" i="36"/>
  <c r="M295" i="36"/>
  <c r="M296" i="36"/>
  <c r="M297" i="36"/>
  <c r="M298" i="36"/>
  <c r="M299" i="36"/>
  <c r="M300" i="36"/>
  <c r="M301" i="36"/>
  <c r="M302" i="36"/>
  <c r="M303" i="36"/>
  <c r="M304" i="36"/>
  <c r="M305" i="36"/>
  <c r="M306" i="36"/>
  <c r="M307" i="36"/>
  <c r="M308" i="36"/>
  <c r="M309" i="36"/>
  <c r="M310" i="36"/>
  <c r="M311" i="36"/>
  <c r="M312" i="36"/>
  <c r="M313" i="36"/>
  <c r="M314" i="36"/>
  <c r="M315" i="36"/>
  <c r="M316" i="36"/>
  <c r="M317" i="36"/>
  <c r="M318" i="36"/>
  <c r="M319" i="36"/>
  <c r="M320" i="36"/>
  <c r="M321" i="36"/>
  <c r="M322" i="36"/>
  <c r="M323" i="36"/>
  <c r="M324" i="36"/>
  <c r="M325" i="36"/>
  <c r="M326" i="36"/>
  <c r="M327" i="36"/>
  <c r="M328" i="36"/>
  <c r="M329" i="36"/>
  <c r="M330" i="36"/>
  <c r="M331" i="36"/>
  <c r="M332" i="36"/>
  <c r="M333" i="36"/>
  <c r="M334" i="36"/>
  <c r="M335" i="36"/>
  <c r="M336" i="36"/>
  <c r="M337" i="36"/>
  <c r="M338" i="36"/>
  <c r="M339" i="36"/>
  <c r="M340" i="36"/>
  <c r="M341" i="36"/>
  <c r="M342" i="36"/>
  <c r="M343" i="36"/>
  <c r="M344" i="36"/>
  <c r="M345" i="36"/>
  <c r="M346" i="36"/>
  <c r="M347" i="36"/>
  <c r="M348" i="36"/>
  <c r="M349" i="36"/>
  <c r="M350" i="36"/>
  <c r="M351" i="36"/>
  <c r="M352" i="36"/>
  <c r="M353" i="36"/>
  <c r="CE20" i="3" l="1"/>
  <c r="EW20" i="3" s="1"/>
  <c r="F2" i="37"/>
  <c r="EV20" i="3" l="1"/>
  <c r="D5" i="3"/>
  <c r="BP348" i="3" l="1"/>
  <c r="DT348" i="3" s="1"/>
  <c r="BP58" i="3"/>
  <c r="DT58" i="3" s="1"/>
  <c r="BP312" i="3"/>
  <c r="DT312" i="3" s="1"/>
  <c r="BP351" i="3"/>
  <c r="DT351" i="3" s="1"/>
  <c r="BP250" i="3"/>
  <c r="DT250" i="3" s="1"/>
  <c r="BP185" i="3"/>
  <c r="DT185" i="3" s="1"/>
  <c r="BP188" i="3"/>
  <c r="DT188" i="3" s="1"/>
  <c r="BP150" i="3"/>
  <c r="DT150" i="3" s="1"/>
  <c r="BP354" i="3"/>
  <c r="DT354" i="3" s="1"/>
  <c r="BP112" i="3"/>
  <c r="DT112" i="3" s="1"/>
  <c r="BP349" i="3"/>
  <c r="DT349" i="3" s="1"/>
  <c r="BP369" i="3"/>
  <c r="DT369" i="3" s="1"/>
  <c r="BP205" i="3"/>
  <c r="DT205" i="3" s="1"/>
  <c r="BP171" i="3"/>
  <c r="DT171" i="3" s="1"/>
  <c r="BP36" i="3"/>
  <c r="DT36" i="3" s="1"/>
  <c r="BP142" i="3"/>
  <c r="DT142" i="3" s="1"/>
  <c r="BP264" i="3"/>
  <c r="DT264" i="3" s="1"/>
  <c r="BP267" i="3"/>
  <c r="DT267" i="3" s="1"/>
  <c r="BP209" i="3"/>
  <c r="DT209" i="3" s="1"/>
  <c r="BP37" i="3"/>
  <c r="DT37" i="3" s="1"/>
  <c r="BP40" i="3"/>
  <c r="DT40" i="3" s="1"/>
  <c r="BP329" i="3"/>
  <c r="DT329" i="3" s="1"/>
  <c r="BP25" i="3"/>
  <c r="BP328" i="3"/>
  <c r="DT328" i="3" s="1"/>
  <c r="BP287" i="3"/>
  <c r="DT287" i="3" s="1"/>
  <c r="BP45" i="3"/>
  <c r="DT45" i="3" s="1"/>
  <c r="BP66" i="3"/>
  <c r="DT66" i="3" s="1"/>
  <c r="BP292" i="3"/>
  <c r="DT292" i="3" s="1"/>
  <c r="BP316" i="3"/>
  <c r="DT316" i="3" s="1"/>
  <c r="BP189" i="3"/>
  <c r="DT189" i="3" s="1"/>
  <c r="BP56" i="3"/>
  <c r="DT56" i="3" s="1"/>
  <c r="BP230" i="3"/>
  <c r="DT230" i="3" s="1"/>
  <c r="BP187" i="3"/>
  <c r="DT187" i="3" s="1"/>
  <c r="BP156" i="3"/>
  <c r="DT156" i="3" s="1"/>
  <c r="BP169" i="3"/>
  <c r="DT169" i="3" s="1"/>
  <c r="BP101" i="3"/>
  <c r="DT101" i="3" s="1"/>
  <c r="BP363" i="3"/>
  <c r="DT363" i="3" s="1"/>
  <c r="BP277" i="3"/>
  <c r="DT277" i="3" s="1"/>
  <c r="BP88" i="3"/>
  <c r="DT88" i="3" s="1"/>
  <c r="BP200" i="3"/>
  <c r="DT200" i="3" s="1"/>
  <c r="BP38" i="3"/>
  <c r="DT38" i="3" s="1"/>
  <c r="BP91" i="3"/>
  <c r="DT91" i="3" s="1"/>
  <c r="BP285" i="3"/>
  <c r="DT285" i="3" s="1"/>
  <c r="BP143" i="3"/>
  <c r="DT143" i="3" s="1"/>
  <c r="BP184" i="3"/>
  <c r="DT184" i="3" s="1"/>
  <c r="BP280" i="3"/>
  <c r="DT280" i="3" s="1"/>
  <c r="BP69" i="3"/>
  <c r="DT69" i="3" s="1"/>
  <c r="BP110" i="3"/>
  <c r="DT110" i="3" s="1"/>
  <c r="BP318" i="3"/>
  <c r="DT318" i="3" s="1"/>
  <c r="BP206" i="3"/>
  <c r="DT206" i="3" s="1"/>
  <c r="BP57" i="3"/>
  <c r="DT57" i="3" s="1"/>
  <c r="BP342" i="3"/>
  <c r="DT342" i="3" s="1"/>
  <c r="BP315" i="3"/>
  <c r="DT315" i="3" s="1"/>
  <c r="BP186" i="3"/>
  <c r="DT186" i="3" s="1"/>
  <c r="BP148" i="3"/>
  <c r="DT148" i="3" s="1"/>
  <c r="BP161" i="3"/>
  <c r="DT161" i="3" s="1"/>
  <c r="BP120" i="3"/>
  <c r="DT120" i="3" s="1"/>
  <c r="BP314" i="3"/>
  <c r="DT314" i="3" s="1"/>
  <c r="BP152" i="3"/>
  <c r="DT152" i="3" s="1"/>
  <c r="BP305" i="3"/>
  <c r="DT305" i="3" s="1"/>
  <c r="BP67" i="3"/>
  <c r="DT67" i="3" s="1"/>
  <c r="BP141" i="3"/>
  <c r="DT141" i="3" s="1"/>
  <c r="BP107" i="3"/>
  <c r="DT107" i="3" s="1"/>
  <c r="BP309" i="3"/>
  <c r="DT309" i="3" s="1"/>
  <c r="BP246" i="3"/>
  <c r="DT246" i="3" s="1"/>
  <c r="BP136" i="3"/>
  <c r="DT136" i="3" s="1"/>
  <c r="BP203" i="3"/>
  <c r="DT203" i="3" s="1"/>
  <c r="BP172" i="3"/>
  <c r="DT172" i="3" s="1"/>
  <c r="BP242" i="3"/>
  <c r="DT242" i="3" s="1"/>
  <c r="BP288" i="3"/>
  <c r="DT288" i="3" s="1"/>
  <c r="BP356" i="3"/>
  <c r="DT356" i="3" s="1"/>
  <c r="BP253" i="3"/>
  <c r="DT253" i="3" s="1"/>
  <c r="BP78" i="3"/>
  <c r="DT78" i="3" s="1"/>
  <c r="BP223" i="3"/>
  <c r="DT223" i="3" s="1"/>
  <c r="BP296" i="3"/>
  <c r="DT296" i="3" s="1"/>
  <c r="BP34" i="3"/>
  <c r="DT34" i="3" s="1"/>
  <c r="BP265" i="3"/>
  <c r="DT265" i="3" s="1"/>
  <c r="BP353" i="3"/>
  <c r="DT353" i="3" s="1"/>
  <c r="BP256" i="3"/>
  <c r="DT256" i="3" s="1"/>
  <c r="BP115" i="3"/>
  <c r="DT115" i="3" s="1"/>
  <c r="BP102" i="3"/>
  <c r="DT102" i="3" s="1"/>
  <c r="BP123" i="3"/>
  <c r="DT123" i="3" s="1"/>
  <c r="BP129" i="3"/>
  <c r="DT129" i="3" s="1"/>
  <c r="BP132" i="3"/>
  <c r="DT132" i="3" s="1"/>
  <c r="BP62" i="3"/>
  <c r="DT62" i="3" s="1"/>
  <c r="BP319" i="3"/>
  <c r="DT319" i="3" s="1"/>
  <c r="BP35" i="3"/>
  <c r="DT35" i="3" s="1"/>
  <c r="BP243" i="3"/>
  <c r="DT243" i="3" s="1"/>
  <c r="BP308" i="3"/>
  <c r="DT308" i="3" s="1"/>
  <c r="BP290" i="3"/>
  <c r="DT290" i="3" s="1"/>
  <c r="BP59" i="3"/>
  <c r="DT59" i="3" s="1"/>
  <c r="BP221" i="3"/>
  <c r="DT221" i="3" s="1"/>
  <c r="BP226" i="3"/>
  <c r="DT226" i="3" s="1"/>
  <c r="BP157" i="3"/>
  <c r="DT157" i="3" s="1"/>
  <c r="BP297" i="3"/>
  <c r="DT297" i="3" s="1"/>
  <c r="BP93" i="3"/>
  <c r="DT93" i="3" s="1"/>
  <c r="BP113" i="3"/>
  <c r="DT113" i="3" s="1"/>
  <c r="BP133" i="3"/>
  <c r="DT133" i="3" s="1"/>
  <c r="BP236" i="3"/>
  <c r="DT236" i="3" s="1"/>
  <c r="BP24" i="3"/>
  <c r="BP182" i="3"/>
  <c r="DT182" i="3" s="1"/>
  <c r="BP217" i="3"/>
  <c r="DT217" i="3" s="1"/>
  <c r="BP125" i="3"/>
  <c r="DT125" i="3" s="1"/>
  <c r="BP268" i="3"/>
  <c r="DT268" i="3" s="1"/>
  <c r="BP335" i="3"/>
  <c r="DT335" i="3" s="1"/>
  <c r="BP122" i="3"/>
  <c r="DT122" i="3" s="1"/>
  <c r="BP121" i="3"/>
  <c r="DT121" i="3" s="1"/>
  <c r="BP124" i="3"/>
  <c r="DT124" i="3" s="1"/>
  <c r="BP86" i="3"/>
  <c r="DT86" i="3" s="1"/>
  <c r="BP332" i="3"/>
  <c r="DT332" i="3" s="1"/>
  <c r="BP179" i="3"/>
  <c r="DT179" i="3" s="1"/>
  <c r="BP326" i="3"/>
  <c r="DT326" i="3" s="1"/>
  <c r="BP128" i="3"/>
  <c r="DT128" i="3" s="1"/>
  <c r="BP73" i="3"/>
  <c r="DT73" i="3" s="1"/>
  <c r="BP79" i="3"/>
  <c r="DT79" i="3" s="1"/>
  <c r="BP330" i="3"/>
  <c r="DT330" i="3" s="1"/>
  <c r="BP118" i="3"/>
  <c r="DT118" i="3" s="1"/>
  <c r="BP75" i="3"/>
  <c r="DT75" i="3" s="1"/>
  <c r="BP139" i="3"/>
  <c r="DT139" i="3" s="1"/>
  <c r="BP145" i="3"/>
  <c r="DT145" i="3" s="1"/>
  <c r="BP178" i="3"/>
  <c r="DT178" i="3" s="1"/>
  <c r="BP254" i="3"/>
  <c r="DT254" i="3" s="1"/>
  <c r="BP333" i="3"/>
  <c r="DT333" i="3" s="1"/>
  <c r="BP286" i="3"/>
  <c r="DT286" i="3" s="1"/>
  <c r="BP175" i="3"/>
  <c r="DT175" i="3" s="1"/>
  <c r="BP159" i="3"/>
  <c r="DT159" i="3" s="1"/>
  <c r="BP262" i="3"/>
  <c r="DT262" i="3" s="1"/>
  <c r="BP272" i="3"/>
  <c r="DT272" i="3" s="1"/>
  <c r="BP228" i="3"/>
  <c r="DT228" i="3" s="1"/>
  <c r="BP367" i="3"/>
  <c r="DT367" i="3" s="1"/>
  <c r="BP282" i="3"/>
  <c r="DT282" i="3" s="1"/>
  <c r="BP298" i="3"/>
  <c r="DT298" i="3" s="1"/>
  <c r="BP365" i="3"/>
  <c r="DT365" i="3" s="1"/>
  <c r="BP64" i="3"/>
  <c r="DT64" i="3" s="1"/>
  <c r="BP92" i="3"/>
  <c r="DT92" i="3" s="1"/>
  <c r="BP105" i="3"/>
  <c r="DT105" i="3" s="1"/>
  <c r="BP30" i="3"/>
  <c r="BP313" i="3"/>
  <c r="DT313" i="3" s="1"/>
  <c r="BP94" i="3"/>
  <c r="DT94" i="3" s="1"/>
  <c r="BP302" i="3"/>
  <c r="DT302" i="3" s="1"/>
  <c r="BP345" i="3"/>
  <c r="DT345" i="3" s="1"/>
  <c r="BP323" i="3"/>
  <c r="DT323" i="3" s="1"/>
  <c r="BP162" i="3"/>
  <c r="DT162" i="3" s="1"/>
  <c r="BP343" i="3"/>
  <c r="DT343" i="3" s="1"/>
  <c r="BP212" i="3"/>
  <c r="DT212" i="3" s="1"/>
  <c r="BP68" i="3"/>
  <c r="DT68" i="3" s="1"/>
  <c r="BP96" i="3"/>
  <c r="DT96" i="3" s="1"/>
  <c r="BP359" i="3"/>
  <c r="DT359" i="3" s="1"/>
  <c r="BP165" i="3"/>
  <c r="DT165" i="3" s="1"/>
  <c r="BP44" i="3"/>
  <c r="DT44" i="3" s="1"/>
  <c r="BP158" i="3"/>
  <c r="DT158" i="3" s="1"/>
  <c r="BP241" i="3"/>
  <c r="DT241" i="3" s="1"/>
  <c r="BP347" i="3"/>
  <c r="DT347" i="3" s="1"/>
  <c r="BP85" i="3"/>
  <c r="DT85" i="3" s="1"/>
  <c r="BP63" i="3"/>
  <c r="DT63" i="3" s="1"/>
  <c r="BP80" i="3"/>
  <c r="DT80" i="3" s="1"/>
  <c r="BP97" i="3"/>
  <c r="DT97" i="3" s="1"/>
  <c r="BP54" i="3"/>
  <c r="DT54" i="3" s="1"/>
  <c r="BP116" i="3"/>
  <c r="DT116" i="3" s="1"/>
  <c r="BP83" i="3"/>
  <c r="DT83" i="3" s="1"/>
  <c r="BP360" i="3"/>
  <c r="DT360" i="3" s="1"/>
  <c r="BP255" i="3"/>
  <c r="DT255" i="3" s="1"/>
  <c r="BP41" i="3"/>
  <c r="DT41" i="3" s="1"/>
  <c r="BP47" i="3"/>
  <c r="DT47" i="3" s="1"/>
  <c r="BP153" i="3"/>
  <c r="DT153" i="3" s="1"/>
  <c r="BP234" i="3"/>
  <c r="BP43" i="3"/>
  <c r="DT43" i="3" s="1"/>
  <c r="BP81" i="3"/>
  <c r="DT81" i="3" s="1"/>
  <c r="BP108" i="3"/>
  <c r="DT108" i="3" s="1"/>
  <c r="BP114" i="3"/>
  <c r="DT114" i="3" s="1"/>
  <c r="BP224" i="3"/>
  <c r="DT224" i="3" s="1"/>
  <c r="BP337" i="3"/>
  <c r="DT337" i="3" s="1"/>
  <c r="BP87" i="3"/>
  <c r="DT87" i="3" s="1"/>
  <c r="BP294" i="3"/>
  <c r="DT294" i="3" s="1"/>
  <c r="BP95" i="3"/>
  <c r="DT95" i="3" s="1"/>
  <c r="BP232" i="3"/>
  <c r="DT232" i="3" s="1"/>
  <c r="BP238" i="3"/>
  <c r="DT238" i="3" s="1"/>
  <c r="BP201" i="3"/>
  <c r="DT201" i="3" s="1"/>
  <c r="BP327" i="3"/>
  <c r="DT327" i="3" s="1"/>
  <c r="BP355" i="3"/>
  <c r="DT355" i="3" s="1"/>
  <c r="BP170" i="3"/>
  <c r="DT170" i="3" s="1"/>
  <c r="BP71" i="3"/>
  <c r="DT71" i="3" s="1"/>
  <c r="BP32" i="3"/>
  <c r="DT32" i="3" s="1"/>
  <c r="BP60" i="3"/>
  <c r="DT60" i="3" s="1"/>
  <c r="BP74" i="3"/>
  <c r="DT74" i="3" s="1"/>
  <c r="BP65" i="3"/>
  <c r="DT65" i="3" s="1"/>
  <c r="BP340" i="3"/>
  <c r="DT340" i="3" s="1"/>
  <c r="BP191" i="3"/>
  <c r="DT191" i="3" s="1"/>
  <c r="BP358" i="3"/>
  <c r="DT358" i="3" s="1"/>
  <c r="BP259" i="3"/>
  <c r="DT259" i="3" s="1"/>
  <c r="BP146" i="3"/>
  <c r="DT146" i="3" s="1"/>
  <c r="BP366" i="3"/>
  <c r="DT366" i="3" s="1"/>
  <c r="BP50" i="3"/>
  <c r="DT50" i="3" s="1"/>
  <c r="BP104" i="3"/>
  <c r="DT104" i="3" s="1"/>
  <c r="BP196" i="3"/>
  <c r="DT196" i="3" s="1"/>
  <c r="BP155" i="3"/>
  <c r="DT155" i="3" s="1"/>
  <c r="BP151" i="3"/>
  <c r="DT151" i="3" s="1"/>
  <c r="BP204" i="3"/>
  <c r="DT204" i="3" s="1"/>
  <c r="BP320" i="3"/>
  <c r="DT320" i="3" s="1"/>
  <c r="BP53" i="3"/>
  <c r="DT53" i="3" s="1"/>
  <c r="BP31" i="3"/>
  <c r="DT31" i="3" s="1"/>
  <c r="BP48" i="3"/>
  <c r="DT48" i="3" s="1"/>
  <c r="BP278" i="3"/>
  <c r="DT278" i="3" s="1"/>
  <c r="BP192" i="3"/>
  <c r="DT192" i="3" s="1"/>
  <c r="BP51" i="3"/>
  <c r="DT51" i="3" s="1"/>
  <c r="BP357" i="3"/>
  <c r="DT357" i="3" s="1"/>
  <c r="BP295" i="3"/>
  <c r="DT295" i="3" s="1"/>
  <c r="BP245" i="3"/>
  <c r="DT245" i="3" s="1"/>
  <c r="BP258" i="3"/>
  <c r="DT258" i="3" s="1"/>
  <c r="BP222" i="3"/>
  <c r="DT222" i="3" s="1"/>
  <c r="BP106" i="3"/>
  <c r="DT106" i="3" s="1"/>
  <c r="BP291" i="3"/>
  <c r="DT291" i="3" s="1"/>
  <c r="BP49" i="3"/>
  <c r="DT49" i="3" s="1"/>
  <c r="BP266" i="3"/>
  <c r="DT266" i="3" s="1"/>
  <c r="BP231" i="3"/>
  <c r="DT231" i="3" s="1"/>
  <c r="BP190" i="3"/>
  <c r="DT190" i="3" s="1"/>
  <c r="BP364" i="3"/>
  <c r="DT364" i="3" s="1"/>
  <c r="BP301" i="3"/>
  <c r="DT301" i="3" s="1"/>
  <c r="BP166" i="3"/>
  <c r="DT166" i="3" s="1"/>
  <c r="BP263" i="3"/>
  <c r="DT263" i="3" s="1"/>
  <c r="BP198" i="3"/>
  <c r="DT198" i="3" s="1"/>
  <c r="BP208" i="3"/>
  <c r="DT208" i="3" s="1"/>
  <c r="BP164" i="3"/>
  <c r="DT164" i="3" s="1"/>
  <c r="BP311" i="3"/>
  <c r="DT311" i="3" s="1"/>
  <c r="BP237" i="3"/>
  <c r="DT237" i="3" s="1"/>
  <c r="BP46" i="3"/>
  <c r="DT46" i="3" s="1"/>
  <c r="BP341" i="3"/>
  <c r="DT341" i="3" s="1"/>
  <c r="BP284" i="3"/>
  <c r="DT284" i="3" s="1"/>
  <c r="BP28" i="3"/>
  <c r="BP42" i="3"/>
  <c r="DT42" i="3" s="1"/>
  <c r="BP33" i="3"/>
  <c r="DT33" i="3" s="1"/>
  <c r="BP306" i="3"/>
  <c r="DT306" i="3" s="1"/>
  <c r="BP154" i="3"/>
  <c r="DT154" i="3" s="1"/>
  <c r="BP239" i="3"/>
  <c r="DT239" i="3" s="1"/>
  <c r="BP247" i="3"/>
  <c r="DT247" i="3" s="1"/>
  <c r="BP98" i="3"/>
  <c r="DT98" i="3" s="1"/>
  <c r="BP195" i="3"/>
  <c r="DT195" i="3" s="1"/>
  <c r="BP61" i="3"/>
  <c r="DT61" i="3" s="1"/>
  <c r="BP307" i="3"/>
  <c r="DT307" i="3" s="1"/>
  <c r="BP225" i="3"/>
  <c r="DT225" i="3" s="1"/>
  <c r="BP235" i="3"/>
  <c r="DT235" i="3" s="1"/>
  <c r="BP72" i="3"/>
  <c r="DT72" i="3" s="1"/>
  <c r="BP77" i="3"/>
  <c r="DT77" i="3" s="1"/>
  <c r="BP193" i="3"/>
  <c r="DT193" i="3" s="1"/>
  <c r="BP352" i="3"/>
  <c r="DT352" i="3" s="1"/>
  <c r="BP127" i="3"/>
  <c r="DT127" i="3" s="1"/>
  <c r="BP177" i="3"/>
  <c r="DT177" i="3" s="1"/>
  <c r="BP350" i="3"/>
  <c r="DT350" i="3" s="1"/>
  <c r="BP274" i="3"/>
  <c r="DT274" i="3" s="1"/>
  <c r="BP276" i="3"/>
  <c r="DT276" i="3" s="1"/>
  <c r="BP289" i="3"/>
  <c r="DT289" i="3" s="1"/>
  <c r="BP248" i="3"/>
  <c r="DT248" i="3" s="1"/>
  <c r="BP346" i="3"/>
  <c r="DT346" i="3" s="1"/>
  <c r="BP215" i="3"/>
  <c r="DT215" i="3" s="1"/>
  <c r="BP261" i="3"/>
  <c r="DT261" i="3" s="1"/>
  <c r="BP317" i="3"/>
  <c r="DT317" i="3" s="1"/>
  <c r="BP173" i="3"/>
  <c r="DT173" i="3" s="1"/>
  <c r="BP181" i="3"/>
  <c r="DT181" i="3" s="1"/>
  <c r="BP194" i="3"/>
  <c r="DT194" i="3" s="1"/>
  <c r="BP279" i="3"/>
  <c r="DT279" i="3" s="1"/>
  <c r="BP111" i="3"/>
  <c r="DT111" i="3" s="1"/>
  <c r="BP227" i="3"/>
  <c r="DT227" i="3" s="1"/>
  <c r="BP300" i="3"/>
  <c r="DT300" i="3" s="1"/>
  <c r="BP202" i="3"/>
  <c r="DT202" i="3" s="1"/>
  <c r="BP167" i="3"/>
  <c r="DT167" i="3" s="1"/>
  <c r="BP160" i="3"/>
  <c r="DT160" i="3" s="1"/>
  <c r="BP324" i="3"/>
  <c r="DT324" i="3" s="1"/>
  <c r="BP240" i="3"/>
  <c r="DT240" i="3" s="1"/>
  <c r="BP338" i="3"/>
  <c r="DT338" i="3" s="1"/>
  <c r="BP199" i="3"/>
  <c r="DT199" i="3" s="1"/>
  <c r="BP168" i="3"/>
  <c r="DT168" i="3" s="1"/>
  <c r="BP174" i="3"/>
  <c r="DT174" i="3" s="1"/>
  <c r="BP137" i="3"/>
  <c r="DT137" i="3" s="1"/>
  <c r="BP244" i="3"/>
  <c r="DT244" i="3" s="1"/>
  <c r="BP82" i="3"/>
  <c r="DT82" i="3" s="1"/>
  <c r="BP52" i="3"/>
  <c r="DT52" i="3" s="1"/>
  <c r="BP303" i="3"/>
  <c r="DT303" i="3" s="1"/>
  <c r="BP257" i="3"/>
  <c r="DT257" i="3" s="1"/>
  <c r="BP260" i="3"/>
  <c r="DT260" i="3" s="1"/>
  <c r="BP293" i="3"/>
  <c r="DT293" i="3" s="1"/>
  <c r="BP275" i="3"/>
  <c r="DT275" i="3" s="1"/>
  <c r="BP331" i="3"/>
  <c r="DT331" i="3" s="1"/>
  <c r="BP339" i="3"/>
  <c r="DT339" i="3" s="1"/>
  <c r="BP84" i="3"/>
  <c r="DT84" i="3" s="1"/>
  <c r="BP183" i="3"/>
  <c r="DT183" i="3" s="1"/>
  <c r="BP283" i="3"/>
  <c r="DT283" i="3" s="1"/>
  <c r="BP131" i="3"/>
  <c r="DT131" i="3" s="1"/>
  <c r="BP29" i="3"/>
  <c r="BP299" i="3"/>
  <c r="DT299" i="3" s="1"/>
  <c r="BP229" i="3"/>
  <c r="DT229" i="3" s="1"/>
  <c r="BP321" i="3"/>
  <c r="DT321" i="3" s="1"/>
  <c r="BP334" i="3"/>
  <c r="DT334" i="3" s="1"/>
  <c r="BP119" i="3"/>
  <c r="DT119" i="3" s="1"/>
  <c r="BP76" i="3"/>
  <c r="DT76" i="3" s="1"/>
  <c r="BP90" i="3"/>
  <c r="DT90" i="3" s="1"/>
  <c r="BP213" i="3"/>
  <c r="DT213" i="3" s="1"/>
  <c r="BP99" i="3"/>
  <c r="DT99" i="3" s="1"/>
  <c r="BP39" i="3"/>
  <c r="DT39" i="3" s="1"/>
  <c r="BP149" i="3"/>
  <c r="DT149" i="3" s="1"/>
  <c r="BP147" i="3"/>
  <c r="DT147" i="3" s="1"/>
  <c r="BP207" i="3"/>
  <c r="DT207" i="3" s="1"/>
  <c r="BP218" i="3"/>
  <c r="DT218" i="3" s="1"/>
  <c r="BP140" i="3"/>
  <c r="DT140" i="3" s="1"/>
  <c r="BP310" i="3"/>
  <c r="DT310" i="3" s="1"/>
  <c r="BP210" i="3"/>
  <c r="DT210" i="3" s="1"/>
  <c r="BP249" i="3"/>
  <c r="DT249" i="3" s="1"/>
  <c r="BP252" i="3"/>
  <c r="DT252" i="3" s="1"/>
  <c r="BP214" i="3"/>
  <c r="DT214" i="3" s="1"/>
  <c r="BP336" i="3"/>
  <c r="DT336" i="3" s="1"/>
  <c r="BP197" i="3"/>
  <c r="DT197" i="3" s="1"/>
  <c r="BP180" i="3"/>
  <c r="DT180" i="3" s="1"/>
  <c r="BP270" i="3"/>
  <c r="DT270" i="3" s="1"/>
  <c r="BP117" i="3"/>
  <c r="DT117" i="3" s="1"/>
  <c r="BP130" i="3"/>
  <c r="DT130" i="3" s="1"/>
  <c r="BP55" i="3"/>
  <c r="DT55" i="3" s="1"/>
  <c r="BP269" i="3"/>
  <c r="DT269" i="3" s="1"/>
  <c r="BP163" i="3"/>
  <c r="DT163" i="3" s="1"/>
  <c r="BP273" i="3"/>
  <c r="DT273" i="3" s="1"/>
  <c r="BP138" i="3"/>
  <c r="DT138" i="3" s="1"/>
  <c r="BP103" i="3"/>
  <c r="DT103" i="3" s="1"/>
  <c r="BP126" i="3"/>
  <c r="DT126" i="3" s="1"/>
  <c r="BP361" i="3"/>
  <c r="DT361" i="3" s="1"/>
  <c r="BP216" i="3"/>
  <c r="DT216" i="3" s="1"/>
  <c r="BP322" i="3"/>
  <c r="DT322" i="3" s="1"/>
  <c r="BP135" i="3"/>
  <c r="DT135" i="3" s="1"/>
  <c r="BP134" i="3"/>
  <c r="DT134" i="3" s="1"/>
  <c r="BP144" i="3"/>
  <c r="DT144" i="3" s="1"/>
  <c r="BP100" i="3"/>
  <c r="DT100" i="3" s="1"/>
  <c r="BP89" i="3"/>
  <c r="DT89" i="3" s="1"/>
  <c r="BP176" i="3"/>
  <c r="DT176" i="3" s="1"/>
  <c r="BP368" i="3"/>
  <c r="DT368" i="3" s="1"/>
  <c r="BP325" i="3"/>
  <c r="DT325" i="3" s="1"/>
  <c r="BP220" i="3"/>
  <c r="DT220" i="3" s="1"/>
  <c r="BP211" i="3"/>
  <c r="DT211" i="3" s="1"/>
  <c r="BP109" i="3"/>
  <c r="DT109" i="3" s="1"/>
  <c r="BP219" i="3"/>
  <c r="DT219" i="3" s="1"/>
  <c r="BP271" i="3"/>
  <c r="DT271" i="3" s="1"/>
  <c r="BP344" i="3"/>
  <c r="DT344" i="3" s="1"/>
  <c r="BP304" i="3"/>
  <c r="DT304" i="3" s="1"/>
  <c r="BP362" i="3"/>
  <c r="DT362" i="3" s="1"/>
  <c r="BP281" i="3"/>
  <c r="DT281" i="3" s="1"/>
  <c r="BP251" i="3"/>
  <c r="DT251" i="3" s="1"/>
  <c r="BP70" i="3"/>
  <c r="DT70" i="3" s="1"/>
  <c r="AO369" i="3"/>
  <c r="DK369" i="3" s="1"/>
  <c r="AO29" i="3"/>
  <c r="AO37" i="3"/>
  <c r="DK37" i="3" s="1"/>
  <c r="AO45" i="3"/>
  <c r="DK45" i="3" s="1"/>
  <c r="AO53" i="3"/>
  <c r="DK53" i="3" s="1"/>
  <c r="AO61" i="3"/>
  <c r="DK61" i="3" s="1"/>
  <c r="AO69" i="3"/>
  <c r="DK69" i="3" s="1"/>
  <c r="AO77" i="3"/>
  <c r="DK77" i="3" s="1"/>
  <c r="AO85" i="3"/>
  <c r="DK85" i="3" s="1"/>
  <c r="AO93" i="3"/>
  <c r="DK93" i="3" s="1"/>
  <c r="AO101" i="3"/>
  <c r="DK101" i="3" s="1"/>
  <c r="AO109" i="3"/>
  <c r="DK109" i="3" s="1"/>
  <c r="AO117" i="3"/>
  <c r="DK117" i="3" s="1"/>
  <c r="AO125" i="3"/>
  <c r="DK125" i="3" s="1"/>
  <c r="AO133" i="3"/>
  <c r="DK133" i="3" s="1"/>
  <c r="AO141" i="3"/>
  <c r="DK141" i="3" s="1"/>
  <c r="AO149" i="3"/>
  <c r="DK149" i="3" s="1"/>
  <c r="AO157" i="3"/>
  <c r="DK157" i="3" s="1"/>
  <c r="AO165" i="3"/>
  <c r="DK165" i="3" s="1"/>
  <c r="AO173" i="3"/>
  <c r="DK173" i="3" s="1"/>
  <c r="AO181" i="3"/>
  <c r="DK181" i="3" s="1"/>
  <c r="AO189" i="3"/>
  <c r="DK189" i="3" s="1"/>
  <c r="AO197" i="3"/>
  <c r="DK197" i="3" s="1"/>
  <c r="AO205" i="3"/>
  <c r="DK205" i="3" s="1"/>
  <c r="AO213" i="3"/>
  <c r="DK213" i="3" s="1"/>
  <c r="AO221" i="3"/>
  <c r="DK221" i="3" s="1"/>
  <c r="AO229" i="3"/>
  <c r="DK229" i="3" s="1"/>
  <c r="AO237" i="3"/>
  <c r="DK237" i="3" s="1"/>
  <c r="AO245" i="3"/>
  <c r="DK245" i="3" s="1"/>
  <c r="AO253" i="3"/>
  <c r="DK253" i="3" s="1"/>
  <c r="AO261" i="3"/>
  <c r="DK261" i="3" s="1"/>
  <c r="AO269" i="3"/>
  <c r="DK269" i="3" s="1"/>
  <c r="AO277" i="3"/>
  <c r="DK277" i="3" s="1"/>
  <c r="AO285" i="3"/>
  <c r="DK285" i="3" s="1"/>
  <c r="AO293" i="3"/>
  <c r="DK293" i="3" s="1"/>
  <c r="AO301" i="3"/>
  <c r="DK301" i="3" s="1"/>
  <c r="AO309" i="3"/>
  <c r="DK309" i="3" s="1"/>
  <c r="AO317" i="3"/>
  <c r="DK317" i="3" s="1"/>
  <c r="AO325" i="3"/>
  <c r="DK325" i="3" s="1"/>
  <c r="AO333" i="3"/>
  <c r="DK333" i="3" s="1"/>
  <c r="AO341" i="3"/>
  <c r="DK341" i="3" s="1"/>
  <c r="AO349" i="3"/>
  <c r="DK349" i="3" s="1"/>
  <c r="AO357" i="3"/>
  <c r="DK357" i="3" s="1"/>
  <c r="AO365" i="3"/>
  <c r="DK365" i="3" s="1"/>
  <c r="AO124" i="3"/>
  <c r="DK124" i="3" s="1"/>
  <c r="AO244" i="3"/>
  <c r="DK244" i="3" s="1"/>
  <c r="AO300" i="3"/>
  <c r="DK300" i="3" s="1"/>
  <c r="AO356" i="3"/>
  <c r="DK356" i="3" s="1"/>
  <c r="AO30" i="3"/>
  <c r="AO38" i="3"/>
  <c r="DK38" i="3" s="1"/>
  <c r="AO46" i="3"/>
  <c r="DK46" i="3" s="1"/>
  <c r="AO54" i="3"/>
  <c r="DK54" i="3" s="1"/>
  <c r="AO62" i="3"/>
  <c r="DK62" i="3" s="1"/>
  <c r="AO70" i="3"/>
  <c r="DK70" i="3" s="1"/>
  <c r="AO78" i="3"/>
  <c r="DK78" i="3" s="1"/>
  <c r="AO86" i="3"/>
  <c r="DK86" i="3" s="1"/>
  <c r="AO94" i="3"/>
  <c r="DK94" i="3" s="1"/>
  <c r="AO102" i="3"/>
  <c r="DK102" i="3" s="1"/>
  <c r="AO110" i="3"/>
  <c r="DK110" i="3" s="1"/>
  <c r="AO118" i="3"/>
  <c r="DK118" i="3" s="1"/>
  <c r="AO126" i="3"/>
  <c r="DK126" i="3" s="1"/>
  <c r="AO134" i="3"/>
  <c r="DK134" i="3" s="1"/>
  <c r="AO142" i="3"/>
  <c r="DK142" i="3" s="1"/>
  <c r="AO150" i="3"/>
  <c r="DK150" i="3" s="1"/>
  <c r="AO158" i="3"/>
  <c r="DK158" i="3" s="1"/>
  <c r="AO166" i="3"/>
  <c r="DK166" i="3" s="1"/>
  <c r="AO174" i="3"/>
  <c r="DK174" i="3" s="1"/>
  <c r="AO182" i="3"/>
  <c r="DK182" i="3" s="1"/>
  <c r="AO190" i="3"/>
  <c r="DK190" i="3" s="1"/>
  <c r="AO198" i="3"/>
  <c r="DK198" i="3" s="1"/>
  <c r="AO206" i="3"/>
  <c r="DK206" i="3" s="1"/>
  <c r="AO214" i="3"/>
  <c r="DK214" i="3" s="1"/>
  <c r="AO222" i="3"/>
  <c r="DK222" i="3" s="1"/>
  <c r="AO230" i="3"/>
  <c r="DK230" i="3" s="1"/>
  <c r="AO238" i="3"/>
  <c r="DK238" i="3" s="1"/>
  <c r="AO246" i="3"/>
  <c r="DK246" i="3" s="1"/>
  <c r="AO254" i="3"/>
  <c r="DK254" i="3" s="1"/>
  <c r="AO262" i="3"/>
  <c r="DK262" i="3" s="1"/>
  <c r="AO270" i="3"/>
  <c r="DK270" i="3" s="1"/>
  <c r="AO278" i="3"/>
  <c r="DK278" i="3" s="1"/>
  <c r="AO286" i="3"/>
  <c r="DK286" i="3" s="1"/>
  <c r="AO294" i="3"/>
  <c r="DK294" i="3" s="1"/>
  <c r="AO302" i="3"/>
  <c r="DK302" i="3" s="1"/>
  <c r="AO310" i="3"/>
  <c r="DK310" i="3" s="1"/>
  <c r="AO318" i="3"/>
  <c r="DK318" i="3" s="1"/>
  <c r="AO326" i="3"/>
  <c r="DK326" i="3" s="1"/>
  <c r="AO334" i="3"/>
  <c r="DK334" i="3" s="1"/>
  <c r="AO342" i="3"/>
  <c r="DK342" i="3" s="1"/>
  <c r="AO350" i="3"/>
  <c r="DK350" i="3" s="1"/>
  <c r="AO358" i="3"/>
  <c r="DK358" i="3" s="1"/>
  <c r="AO366" i="3"/>
  <c r="DK366" i="3" s="1"/>
  <c r="AO28" i="3"/>
  <c r="AO68" i="3"/>
  <c r="DK68" i="3" s="1"/>
  <c r="AO108" i="3"/>
  <c r="DK108" i="3" s="1"/>
  <c r="AO156" i="3"/>
  <c r="DK156" i="3" s="1"/>
  <c r="AO204" i="3"/>
  <c r="DK204" i="3" s="1"/>
  <c r="AO260" i="3"/>
  <c r="DK260" i="3" s="1"/>
  <c r="AO316" i="3"/>
  <c r="DK316" i="3" s="1"/>
  <c r="AO31" i="3"/>
  <c r="DK31" i="3" s="1"/>
  <c r="AO39" i="3"/>
  <c r="DK39" i="3" s="1"/>
  <c r="AO47" i="3"/>
  <c r="DK47" i="3" s="1"/>
  <c r="AO55" i="3"/>
  <c r="DK55" i="3" s="1"/>
  <c r="AO63" i="3"/>
  <c r="DK63" i="3" s="1"/>
  <c r="AO71" i="3"/>
  <c r="DK71" i="3" s="1"/>
  <c r="AO79" i="3"/>
  <c r="DK79" i="3" s="1"/>
  <c r="AO87" i="3"/>
  <c r="DK87" i="3" s="1"/>
  <c r="AO95" i="3"/>
  <c r="DK95" i="3" s="1"/>
  <c r="AO103" i="3"/>
  <c r="DK103" i="3" s="1"/>
  <c r="AO111" i="3"/>
  <c r="DK111" i="3" s="1"/>
  <c r="AO119" i="3"/>
  <c r="DK119" i="3" s="1"/>
  <c r="AO127" i="3"/>
  <c r="DK127" i="3" s="1"/>
  <c r="AO135" i="3"/>
  <c r="DK135" i="3" s="1"/>
  <c r="AO143" i="3"/>
  <c r="DK143" i="3" s="1"/>
  <c r="AO151" i="3"/>
  <c r="DK151" i="3" s="1"/>
  <c r="AO159" i="3"/>
  <c r="DK159" i="3" s="1"/>
  <c r="AO167" i="3"/>
  <c r="DK167" i="3" s="1"/>
  <c r="AO175" i="3"/>
  <c r="DK175" i="3" s="1"/>
  <c r="AO183" i="3"/>
  <c r="DK183" i="3" s="1"/>
  <c r="AO191" i="3"/>
  <c r="DK191" i="3" s="1"/>
  <c r="AO199" i="3"/>
  <c r="DK199" i="3" s="1"/>
  <c r="AO207" i="3"/>
  <c r="DK207" i="3" s="1"/>
  <c r="AO215" i="3"/>
  <c r="DK215" i="3" s="1"/>
  <c r="AO223" i="3"/>
  <c r="DK223" i="3" s="1"/>
  <c r="AO231" i="3"/>
  <c r="DK231" i="3" s="1"/>
  <c r="AO239" i="3"/>
  <c r="DK239" i="3" s="1"/>
  <c r="AO247" i="3"/>
  <c r="DK247" i="3" s="1"/>
  <c r="AO255" i="3"/>
  <c r="DK255" i="3" s="1"/>
  <c r="AO263" i="3"/>
  <c r="DK263" i="3" s="1"/>
  <c r="AO271" i="3"/>
  <c r="DK271" i="3" s="1"/>
  <c r="AO279" i="3"/>
  <c r="DK279" i="3" s="1"/>
  <c r="AO287" i="3"/>
  <c r="DK287" i="3" s="1"/>
  <c r="AO295" i="3"/>
  <c r="DK295" i="3" s="1"/>
  <c r="AO303" i="3"/>
  <c r="DK303" i="3" s="1"/>
  <c r="AO311" i="3"/>
  <c r="DK311" i="3" s="1"/>
  <c r="AO319" i="3"/>
  <c r="DK319" i="3" s="1"/>
  <c r="AO327" i="3"/>
  <c r="DK327" i="3" s="1"/>
  <c r="AO335" i="3"/>
  <c r="DK335" i="3" s="1"/>
  <c r="AO343" i="3"/>
  <c r="DK343" i="3" s="1"/>
  <c r="AO351" i="3"/>
  <c r="DK351" i="3" s="1"/>
  <c r="AO359" i="3"/>
  <c r="DK359" i="3" s="1"/>
  <c r="AO367" i="3"/>
  <c r="DK367" i="3" s="1"/>
  <c r="AO52" i="3"/>
  <c r="DK52" i="3" s="1"/>
  <c r="AO100" i="3"/>
  <c r="DK100" i="3" s="1"/>
  <c r="AO140" i="3"/>
  <c r="DK140" i="3" s="1"/>
  <c r="AO172" i="3"/>
  <c r="DK172" i="3" s="1"/>
  <c r="AO220" i="3"/>
  <c r="DK220" i="3" s="1"/>
  <c r="AO276" i="3"/>
  <c r="DK276" i="3" s="1"/>
  <c r="AO332" i="3"/>
  <c r="DK332" i="3" s="1"/>
  <c r="AO24" i="3"/>
  <c r="AO32" i="3"/>
  <c r="DK32" i="3" s="1"/>
  <c r="AO40" i="3"/>
  <c r="DK40" i="3" s="1"/>
  <c r="AO48" i="3"/>
  <c r="DK48" i="3" s="1"/>
  <c r="AO56" i="3"/>
  <c r="DK56" i="3" s="1"/>
  <c r="AO64" i="3"/>
  <c r="DK64" i="3" s="1"/>
  <c r="AO72" i="3"/>
  <c r="DK72" i="3" s="1"/>
  <c r="AO80" i="3"/>
  <c r="DK80" i="3" s="1"/>
  <c r="AO88" i="3"/>
  <c r="DK88" i="3" s="1"/>
  <c r="AO96" i="3"/>
  <c r="DK96" i="3" s="1"/>
  <c r="AO104" i="3"/>
  <c r="DK104" i="3" s="1"/>
  <c r="AO112" i="3"/>
  <c r="DK112" i="3" s="1"/>
  <c r="AO120" i="3"/>
  <c r="DK120" i="3" s="1"/>
  <c r="AO128" i="3"/>
  <c r="DK128" i="3" s="1"/>
  <c r="AO136" i="3"/>
  <c r="DK136" i="3" s="1"/>
  <c r="AO144" i="3"/>
  <c r="DK144" i="3" s="1"/>
  <c r="AO152" i="3"/>
  <c r="DK152" i="3" s="1"/>
  <c r="AO160" i="3"/>
  <c r="DK160" i="3" s="1"/>
  <c r="AO168" i="3"/>
  <c r="DK168" i="3" s="1"/>
  <c r="AO176" i="3"/>
  <c r="DK176" i="3" s="1"/>
  <c r="AO184" i="3"/>
  <c r="DK184" i="3" s="1"/>
  <c r="AO192" i="3"/>
  <c r="DK192" i="3" s="1"/>
  <c r="AO200" i="3"/>
  <c r="DK200" i="3" s="1"/>
  <c r="AO208" i="3"/>
  <c r="DK208" i="3" s="1"/>
  <c r="AO216" i="3"/>
  <c r="DK216" i="3" s="1"/>
  <c r="AO224" i="3"/>
  <c r="DK224" i="3" s="1"/>
  <c r="AO232" i="3"/>
  <c r="DK232" i="3" s="1"/>
  <c r="AO240" i="3"/>
  <c r="DK240" i="3" s="1"/>
  <c r="AO248" i="3"/>
  <c r="DK248" i="3" s="1"/>
  <c r="AO256" i="3"/>
  <c r="DK256" i="3" s="1"/>
  <c r="AO264" i="3"/>
  <c r="DK264" i="3" s="1"/>
  <c r="AO272" i="3"/>
  <c r="DK272" i="3" s="1"/>
  <c r="AO280" i="3"/>
  <c r="DK280" i="3" s="1"/>
  <c r="AO288" i="3"/>
  <c r="DK288" i="3" s="1"/>
  <c r="AO296" i="3"/>
  <c r="DK296" i="3" s="1"/>
  <c r="AO304" i="3"/>
  <c r="DK304" i="3" s="1"/>
  <c r="AO312" i="3"/>
  <c r="DK312" i="3" s="1"/>
  <c r="AO320" i="3"/>
  <c r="DK320" i="3" s="1"/>
  <c r="AO328" i="3"/>
  <c r="DK328" i="3" s="1"/>
  <c r="AO336" i="3"/>
  <c r="DK336" i="3" s="1"/>
  <c r="AO344" i="3"/>
  <c r="DK344" i="3" s="1"/>
  <c r="AO352" i="3"/>
  <c r="DK352" i="3" s="1"/>
  <c r="AO360" i="3"/>
  <c r="DK360" i="3" s="1"/>
  <c r="AO368" i="3"/>
  <c r="DK368" i="3" s="1"/>
  <c r="AO60" i="3"/>
  <c r="DK60" i="3" s="1"/>
  <c r="AO116" i="3"/>
  <c r="DK116" i="3" s="1"/>
  <c r="AO164" i="3"/>
  <c r="DK164" i="3" s="1"/>
  <c r="AO228" i="3"/>
  <c r="DK228" i="3" s="1"/>
  <c r="AO284" i="3"/>
  <c r="DK284" i="3" s="1"/>
  <c r="AO340" i="3"/>
  <c r="DK340" i="3" s="1"/>
  <c r="AO25" i="3"/>
  <c r="AO33" i="3"/>
  <c r="DK33" i="3" s="1"/>
  <c r="AO41" i="3"/>
  <c r="DK41" i="3" s="1"/>
  <c r="AO49" i="3"/>
  <c r="DK49" i="3" s="1"/>
  <c r="AO57" i="3"/>
  <c r="DK57" i="3" s="1"/>
  <c r="AO65" i="3"/>
  <c r="DK65" i="3" s="1"/>
  <c r="AO73" i="3"/>
  <c r="DK73" i="3" s="1"/>
  <c r="AO81" i="3"/>
  <c r="DK81" i="3" s="1"/>
  <c r="AO89" i="3"/>
  <c r="DK89" i="3" s="1"/>
  <c r="AO97" i="3"/>
  <c r="DK97" i="3" s="1"/>
  <c r="AO105" i="3"/>
  <c r="DK105" i="3" s="1"/>
  <c r="AO113" i="3"/>
  <c r="DK113" i="3" s="1"/>
  <c r="AO121" i="3"/>
  <c r="DK121" i="3" s="1"/>
  <c r="AO129" i="3"/>
  <c r="DK129" i="3" s="1"/>
  <c r="AO137" i="3"/>
  <c r="DK137" i="3" s="1"/>
  <c r="AO145" i="3"/>
  <c r="DK145" i="3" s="1"/>
  <c r="AO153" i="3"/>
  <c r="DK153" i="3" s="1"/>
  <c r="AO161" i="3"/>
  <c r="DK161" i="3" s="1"/>
  <c r="AO169" i="3"/>
  <c r="DK169" i="3" s="1"/>
  <c r="AO177" i="3"/>
  <c r="DK177" i="3" s="1"/>
  <c r="AO185" i="3"/>
  <c r="DK185" i="3" s="1"/>
  <c r="AO193" i="3"/>
  <c r="DK193" i="3" s="1"/>
  <c r="AO201" i="3"/>
  <c r="DK201" i="3" s="1"/>
  <c r="AO209" i="3"/>
  <c r="DK209" i="3" s="1"/>
  <c r="AO217" i="3"/>
  <c r="DK217" i="3" s="1"/>
  <c r="AO225" i="3"/>
  <c r="DK225" i="3" s="1"/>
  <c r="AO241" i="3"/>
  <c r="DK241" i="3" s="1"/>
  <c r="AO249" i="3"/>
  <c r="DK249" i="3" s="1"/>
  <c r="AO257" i="3"/>
  <c r="DK257" i="3" s="1"/>
  <c r="AO265" i="3"/>
  <c r="DK265" i="3" s="1"/>
  <c r="AO273" i="3"/>
  <c r="DK273" i="3" s="1"/>
  <c r="AO281" i="3"/>
  <c r="DK281" i="3" s="1"/>
  <c r="AO289" i="3"/>
  <c r="DK289" i="3" s="1"/>
  <c r="AO297" i="3"/>
  <c r="DK297" i="3" s="1"/>
  <c r="AO305" i="3"/>
  <c r="DK305" i="3" s="1"/>
  <c r="AO313" i="3"/>
  <c r="DK313" i="3" s="1"/>
  <c r="AO321" i="3"/>
  <c r="DK321" i="3" s="1"/>
  <c r="AO329" i="3"/>
  <c r="DK329" i="3" s="1"/>
  <c r="AO337" i="3"/>
  <c r="DK337" i="3" s="1"/>
  <c r="AO345" i="3"/>
  <c r="DK345" i="3" s="1"/>
  <c r="AO353" i="3"/>
  <c r="DK353" i="3" s="1"/>
  <c r="AO361" i="3"/>
  <c r="DK361" i="3" s="1"/>
  <c r="AO36" i="3"/>
  <c r="DK36" i="3" s="1"/>
  <c r="AO92" i="3"/>
  <c r="DK92" i="3" s="1"/>
  <c r="AO148" i="3"/>
  <c r="DK148" i="3" s="1"/>
  <c r="AO188" i="3"/>
  <c r="DK188" i="3" s="1"/>
  <c r="AO236" i="3"/>
  <c r="DK236" i="3" s="1"/>
  <c r="AO292" i="3"/>
  <c r="DK292" i="3" s="1"/>
  <c r="AO348" i="3"/>
  <c r="DK348" i="3" s="1"/>
  <c r="AO34" i="3"/>
  <c r="DK34" i="3" s="1"/>
  <c r="AO42" i="3"/>
  <c r="DK42" i="3" s="1"/>
  <c r="AO50" i="3"/>
  <c r="DK50" i="3" s="1"/>
  <c r="AO58" i="3"/>
  <c r="DK58" i="3" s="1"/>
  <c r="AO66" i="3"/>
  <c r="DK66" i="3" s="1"/>
  <c r="AO74" i="3"/>
  <c r="DK74" i="3" s="1"/>
  <c r="AO82" i="3"/>
  <c r="DK82" i="3" s="1"/>
  <c r="AO90" i="3"/>
  <c r="DK90" i="3" s="1"/>
  <c r="AO98" i="3"/>
  <c r="DK98" i="3" s="1"/>
  <c r="AO106" i="3"/>
  <c r="DK106" i="3" s="1"/>
  <c r="AO114" i="3"/>
  <c r="DK114" i="3" s="1"/>
  <c r="AO122" i="3"/>
  <c r="DK122" i="3" s="1"/>
  <c r="AO130" i="3"/>
  <c r="DK130" i="3" s="1"/>
  <c r="AO138" i="3"/>
  <c r="DK138" i="3" s="1"/>
  <c r="AO146" i="3"/>
  <c r="DK146" i="3" s="1"/>
  <c r="AO154" i="3"/>
  <c r="DK154" i="3" s="1"/>
  <c r="AO162" i="3"/>
  <c r="DK162" i="3" s="1"/>
  <c r="AO170" i="3"/>
  <c r="DK170" i="3" s="1"/>
  <c r="AO178" i="3"/>
  <c r="DK178" i="3" s="1"/>
  <c r="AO186" i="3"/>
  <c r="DK186" i="3" s="1"/>
  <c r="AO194" i="3"/>
  <c r="DK194" i="3" s="1"/>
  <c r="AO202" i="3"/>
  <c r="DK202" i="3" s="1"/>
  <c r="AO210" i="3"/>
  <c r="DK210" i="3" s="1"/>
  <c r="AO218" i="3"/>
  <c r="DK218" i="3" s="1"/>
  <c r="AO226" i="3"/>
  <c r="DK226" i="3" s="1"/>
  <c r="AO234" i="3"/>
  <c r="AO242" i="3"/>
  <c r="DK242" i="3" s="1"/>
  <c r="AO250" i="3"/>
  <c r="DK250" i="3" s="1"/>
  <c r="AO258" i="3"/>
  <c r="DK258" i="3" s="1"/>
  <c r="AO266" i="3"/>
  <c r="DK266" i="3" s="1"/>
  <c r="AO274" i="3"/>
  <c r="DK274" i="3" s="1"/>
  <c r="AO282" i="3"/>
  <c r="DK282" i="3" s="1"/>
  <c r="AO290" i="3"/>
  <c r="DK290" i="3" s="1"/>
  <c r="AO298" i="3"/>
  <c r="DK298" i="3" s="1"/>
  <c r="AO306" i="3"/>
  <c r="DK306" i="3" s="1"/>
  <c r="AO314" i="3"/>
  <c r="DK314" i="3" s="1"/>
  <c r="AO322" i="3"/>
  <c r="DK322" i="3" s="1"/>
  <c r="AO330" i="3"/>
  <c r="DK330" i="3" s="1"/>
  <c r="AO338" i="3"/>
  <c r="DK338" i="3" s="1"/>
  <c r="AO346" i="3"/>
  <c r="DK346" i="3" s="1"/>
  <c r="AO354" i="3"/>
  <c r="DK354" i="3" s="1"/>
  <c r="AO362" i="3"/>
  <c r="DK362" i="3" s="1"/>
  <c r="AO76" i="3"/>
  <c r="DK76" i="3" s="1"/>
  <c r="AO196" i="3"/>
  <c r="DK196" i="3" s="1"/>
  <c r="AO252" i="3"/>
  <c r="DK252" i="3" s="1"/>
  <c r="AO308" i="3"/>
  <c r="DK308" i="3" s="1"/>
  <c r="AO364" i="3"/>
  <c r="DK364" i="3" s="1"/>
  <c r="AO35" i="3"/>
  <c r="DK35" i="3" s="1"/>
  <c r="AO43" i="3"/>
  <c r="DK43" i="3" s="1"/>
  <c r="AO51" i="3"/>
  <c r="DK51" i="3" s="1"/>
  <c r="AO59" i="3"/>
  <c r="DK59" i="3" s="1"/>
  <c r="AO67" i="3"/>
  <c r="DK67" i="3" s="1"/>
  <c r="AO75" i="3"/>
  <c r="DK75" i="3" s="1"/>
  <c r="AO83" i="3"/>
  <c r="DK83" i="3" s="1"/>
  <c r="AO91" i="3"/>
  <c r="DK91" i="3" s="1"/>
  <c r="AO99" i="3"/>
  <c r="DK99" i="3" s="1"/>
  <c r="AO107" i="3"/>
  <c r="DK107" i="3" s="1"/>
  <c r="AO115" i="3"/>
  <c r="DK115" i="3" s="1"/>
  <c r="AO123" i="3"/>
  <c r="DK123" i="3" s="1"/>
  <c r="AO131" i="3"/>
  <c r="DK131" i="3" s="1"/>
  <c r="AO139" i="3"/>
  <c r="DK139" i="3" s="1"/>
  <c r="AO147" i="3"/>
  <c r="DK147" i="3" s="1"/>
  <c r="AO155" i="3"/>
  <c r="DK155" i="3" s="1"/>
  <c r="AO163" i="3"/>
  <c r="DK163" i="3" s="1"/>
  <c r="AO171" i="3"/>
  <c r="DK171" i="3" s="1"/>
  <c r="AO179" i="3"/>
  <c r="DK179" i="3" s="1"/>
  <c r="AO187" i="3"/>
  <c r="DK187" i="3" s="1"/>
  <c r="AO195" i="3"/>
  <c r="DK195" i="3" s="1"/>
  <c r="AO203" i="3"/>
  <c r="DK203" i="3" s="1"/>
  <c r="AO211" i="3"/>
  <c r="DK211" i="3" s="1"/>
  <c r="AO219" i="3"/>
  <c r="DK219" i="3" s="1"/>
  <c r="AO227" i="3"/>
  <c r="DK227" i="3" s="1"/>
  <c r="AO235" i="3"/>
  <c r="DK235" i="3" s="1"/>
  <c r="AO243" i="3"/>
  <c r="DK243" i="3" s="1"/>
  <c r="AO251" i="3"/>
  <c r="DK251" i="3" s="1"/>
  <c r="AO259" i="3"/>
  <c r="DK259" i="3" s="1"/>
  <c r="AO267" i="3"/>
  <c r="DK267" i="3" s="1"/>
  <c r="AO275" i="3"/>
  <c r="DK275" i="3" s="1"/>
  <c r="AO283" i="3"/>
  <c r="DK283" i="3" s="1"/>
  <c r="AO291" i="3"/>
  <c r="DK291" i="3" s="1"/>
  <c r="AO299" i="3"/>
  <c r="DK299" i="3" s="1"/>
  <c r="AO307" i="3"/>
  <c r="DK307" i="3" s="1"/>
  <c r="AO315" i="3"/>
  <c r="DK315" i="3" s="1"/>
  <c r="AO323" i="3"/>
  <c r="DK323" i="3" s="1"/>
  <c r="AO331" i="3"/>
  <c r="DK331" i="3" s="1"/>
  <c r="AO339" i="3"/>
  <c r="DK339" i="3" s="1"/>
  <c r="AO347" i="3"/>
  <c r="DK347" i="3" s="1"/>
  <c r="AO355" i="3"/>
  <c r="DK355" i="3" s="1"/>
  <c r="AO363" i="3"/>
  <c r="DK363" i="3" s="1"/>
  <c r="AO44" i="3"/>
  <c r="DK44" i="3" s="1"/>
  <c r="AO84" i="3"/>
  <c r="DK84" i="3" s="1"/>
  <c r="AO132" i="3"/>
  <c r="DK132" i="3" s="1"/>
  <c r="AO180" i="3"/>
  <c r="DK180" i="3" s="1"/>
  <c r="AO212" i="3"/>
  <c r="DK212" i="3" s="1"/>
  <c r="AO268" i="3"/>
  <c r="DK268" i="3" s="1"/>
  <c r="AO324" i="3"/>
  <c r="DK324" i="3" s="1"/>
  <c r="CI25" i="3"/>
  <c r="DG25" i="3" s="1"/>
  <c r="CH28" i="3"/>
  <c r="CJ30" i="3"/>
  <c r="DH30" i="3" s="1"/>
  <c r="CI33" i="3"/>
  <c r="DG33" i="3" s="1"/>
  <c r="CH36" i="3"/>
  <c r="CJ38" i="3"/>
  <c r="DH38" i="3" s="1"/>
  <c r="CI41" i="3"/>
  <c r="DG41" i="3" s="1"/>
  <c r="CH44" i="3"/>
  <c r="CJ46" i="3"/>
  <c r="DH46" i="3" s="1"/>
  <c r="CI49" i="3"/>
  <c r="DG49" i="3" s="1"/>
  <c r="CH52" i="3"/>
  <c r="CJ54" i="3"/>
  <c r="DH54" i="3" s="1"/>
  <c r="CI57" i="3"/>
  <c r="DG57" i="3" s="1"/>
  <c r="CH60" i="3"/>
  <c r="CJ62" i="3"/>
  <c r="DH62" i="3" s="1"/>
  <c r="CI65" i="3"/>
  <c r="DG65" i="3" s="1"/>
  <c r="CH68" i="3"/>
  <c r="CJ70" i="3"/>
  <c r="DH70" i="3" s="1"/>
  <c r="CI73" i="3"/>
  <c r="DG73" i="3" s="1"/>
  <c r="CH76" i="3"/>
  <c r="CJ78" i="3"/>
  <c r="DH78" i="3" s="1"/>
  <c r="CI81" i="3"/>
  <c r="DG81" i="3" s="1"/>
  <c r="CH84" i="3"/>
  <c r="CJ86" i="3"/>
  <c r="DH86" i="3" s="1"/>
  <c r="CI89" i="3"/>
  <c r="DG89" i="3" s="1"/>
  <c r="CH92" i="3"/>
  <c r="CJ94" i="3"/>
  <c r="DH94" i="3" s="1"/>
  <c r="CI97" i="3"/>
  <c r="DG97" i="3" s="1"/>
  <c r="CH100" i="3"/>
  <c r="CJ102" i="3"/>
  <c r="DH102" i="3" s="1"/>
  <c r="CI105" i="3"/>
  <c r="DG105" i="3" s="1"/>
  <c r="CH108" i="3"/>
  <c r="CJ110" i="3"/>
  <c r="DH110" i="3" s="1"/>
  <c r="CI113" i="3"/>
  <c r="DG113" i="3" s="1"/>
  <c r="CH116" i="3"/>
  <c r="CJ118" i="3"/>
  <c r="DH118" i="3" s="1"/>
  <c r="CI121" i="3"/>
  <c r="DG121" i="3" s="1"/>
  <c r="CH124" i="3"/>
  <c r="CJ126" i="3"/>
  <c r="DH126" i="3" s="1"/>
  <c r="CI129" i="3"/>
  <c r="DG129" i="3" s="1"/>
  <c r="CH132" i="3"/>
  <c r="CJ134" i="3"/>
  <c r="DH134" i="3" s="1"/>
  <c r="CI137" i="3"/>
  <c r="DG137" i="3" s="1"/>
  <c r="CH140" i="3"/>
  <c r="CJ142" i="3"/>
  <c r="DH142" i="3" s="1"/>
  <c r="CI145" i="3"/>
  <c r="DG145" i="3" s="1"/>
  <c r="CH148" i="3"/>
  <c r="CJ150" i="3"/>
  <c r="DH150" i="3" s="1"/>
  <c r="CI153" i="3"/>
  <c r="DG153" i="3" s="1"/>
  <c r="CH156" i="3"/>
  <c r="CJ158" i="3"/>
  <c r="DH158" i="3" s="1"/>
  <c r="CI161" i="3"/>
  <c r="DG161" i="3" s="1"/>
  <c r="CH164" i="3"/>
  <c r="CJ166" i="3"/>
  <c r="DH166" i="3" s="1"/>
  <c r="CI169" i="3"/>
  <c r="DG169" i="3" s="1"/>
  <c r="CH172" i="3"/>
  <c r="CJ174" i="3"/>
  <c r="DH174" i="3" s="1"/>
  <c r="CI177" i="3"/>
  <c r="DG177" i="3" s="1"/>
  <c r="CH180" i="3"/>
  <c r="CJ182" i="3"/>
  <c r="DH182" i="3" s="1"/>
  <c r="CI185" i="3"/>
  <c r="DG185" i="3" s="1"/>
  <c r="CH188" i="3"/>
  <c r="CJ190" i="3"/>
  <c r="DH190" i="3" s="1"/>
  <c r="CI193" i="3"/>
  <c r="DG193" i="3" s="1"/>
  <c r="CH196" i="3"/>
  <c r="CJ198" i="3"/>
  <c r="DH198" i="3" s="1"/>
  <c r="CI201" i="3"/>
  <c r="DG201" i="3" s="1"/>
  <c r="CH204" i="3"/>
  <c r="CJ206" i="3"/>
  <c r="DH206" i="3" s="1"/>
  <c r="CI209" i="3"/>
  <c r="DG209" i="3" s="1"/>
  <c r="CH212" i="3"/>
  <c r="CJ214" i="3"/>
  <c r="DH214" i="3" s="1"/>
  <c r="CI217" i="3"/>
  <c r="DG217" i="3" s="1"/>
  <c r="CH220" i="3"/>
  <c r="CJ222" i="3"/>
  <c r="DH222" i="3" s="1"/>
  <c r="CI225" i="3"/>
  <c r="DG225" i="3" s="1"/>
  <c r="CH228" i="3"/>
  <c r="CJ230" i="3"/>
  <c r="DH230" i="3" s="1"/>
  <c r="CH236" i="3"/>
  <c r="CJ238" i="3"/>
  <c r="DH238" i="3" s="1"/>
  <c r="CI241" i="3"/>
  <c r="DG241" i="3" s="1"/>
  <c r="CH244" i="3"/>
  <c r="CJ246" i="3"/>
  <c r="DH246" i="3" s="1"/>
  <c r="CJ25" i="3"/>
  <c r="DH25" i="3" s="1"/>
  <c r="CI28" i="3"/>
  <c r="DG28" i="3" s="1"/>
  <c r="CH31" i="3"/>
  <c r="CJ33" i="3"/>
  <c r="DH33" i="3" s="1"/>
  <c r="CI36" i="3"/>
  <c r="DG36" i="3" s="1"/>
  <c r="CH39" i="3"/>
  <c r="CJ41" i="3"/>
  <c r="DH41" i="3" s="1"/>
  <c r="CI44" i="3"/>
  <c r="DG44" i="3" s="1"/>
  <c r="CH47" i="3"/>
  <c r="CJ49" i="3"/>
  <c r="DH49" i="3" s="1"/>
  <c r="CI52" i="3"/>
  <c r="DG52" i="3" s="1"/>
  <c r="CH55" i="3"/>
  <c r="CJ57" i="3"/>
  <c r="DH57" i="3" s="1"/>
  <c r="CI60" i="3"/>
  <c r="DG60" i="3" s="1"/>
  <c r="CH63" i="3"/>
  <c r="CJ65" i="3"/>
  <c r="DH65" i="3" s="1"/>
  <c r="CI68" i="3"/>
  <c r="DG68" i="3" s="1"/>
  <c r="CH71" i="3"/>
  <c r="CJ73" i="3"/>
  <c r="DH73" i="3" s="1"/>
  <c r="CI76" i="3"/>
  <c r="DG76" i="3" s="1"/>
  <c r="CH79" i="3"/>
  <c r="CJ81" i="3"/>
  <c r="DH81" i="3" s="1"/>
  <c r="CI84" i="3"/>
  <c r="DG84" i="3" s="1"/>
  <c r="CH87" i="3"/>
  <c r="CJ89" i="3"/>
  <c r="DH89" i="3" s="1"/>
  <c r="CI92" i="3"/>
  <c r="DG92" i="3" s="1"/>
  <c r="CH95" i="3"/>
  <c r="CJ97" i="3"/>
  <c r="DH97" i="3" s="1"/>
  <c r="CI100" i="3"/>
  <c r="DG100" i="3" s="1"/>
  <c r="CH103" i="3"/>
  <c r="CJ105" i="3"/>
  <c r="DH105" i="3" s="1"/>
  <c r="CI108" i="3"/>
  <c r="DG108" i="3" s="1"/>
  <c r="CH111" i="3"/>
  <c r="CJ113" i="3"/>
  <c r="DH113" i="3" s="1"/>
  <c r="CI116" i="3"/>
  <c r="DG116" i="3" s="1"/>
  <c r="CH119" i="3"/>
  <c r="CJ121" i="3"/>
  <c r="DH121" i="3" s="1"/>
  <c r="CI124" i="3"/>
  <c r="DG124" i="3" s="1"/>
  <c r="CH127" i="3"/>
  <c r="CJ129" i="3"/>
  <c r="DH129" i="3" s="1"/>
  <c r="CI132" i="3"/>
  <c r="DG132" i="3" s="1"/>
  <c r="CH135" i="3"/>
  <c r="CJ137" i="3"/>
  <c r="DH137" i="3" s="1"/>
  <c r="CI140" i="3"/>
  <c r="DG140" i="3" s="1"/>
  <c r="CH143" i="3"/>
  <c r="CJ145" i="3"/>
  <c r="DH145" i="3" s="1"/>
  <c r="CI148" i="3"/>
  <c r="DG148" i="3" s="1"/>
  <c r="CH151" i="3"/>
  <c r="CJ153" i="3"/>
  <c r="DH153" i="3" s="1"/>
  <c r="CI156" i="3"/>
  <c r="DG156" i="3" s="1"/>
  <c r="CH159" i="3"/>
  <c r="CJ161" i="3"/>
  <c r="DH161" i="3" s="1"/>
  <c r="CI164" i="3"/>
  <c r="DG164" i="3" s="1"/>
  <c r="CH167" i="3"/>
  <c r="CJ169" i="3"/>
  <c r="DH169" i="3" s="1"/>
  <c r="CI172" i="3"/>
  <c r="DG172" i="3" s="1"/>
  <c r="CH175" i="3"/>
  <c r="CJ177" i="3"/>
  <c r="DH177" i="3" s="1"/>
  <c r="CI180" i="3"/>
  <c r="DG180" i="3" s="1"/>
  <c r="CH183" i="3"/>
  <c r="CJ185" i="3"/>
  <c r="DH185" i="3" s="1"/>
  <c r="CI188" i="3"/>
  <c r="DG188" i="3" s="1"/>
  <c r="CH191" i="3"/>
  <c r="CJ193" i="3"/>
  <c r="DH193" i="3" s="1"/>
  <c r="CI196" i="3"/>
  <c r="DG196" i="3" s="1"/>
  <c r="CH199" i="3"/>
  <c r="CJ201" i="3"/>
  <c r="DH201" i="3" s="1"/>
  <c r="CI204" i="3"/>
  <c r="DG204" i="3" s="1"/>
  <c r="CH207" i="3"/>
  <c r="CJ209" i="3"/>
  <c r="DH209" i="3" s="1"/>
  <c r="CI212" i="3"/>
  <c r="DG212" i="3" s="1"/>
  <c r="CH215" i="3"/>
  <c r="CJ217" i="3"/>
  <c r="DH217" i="3" s="1"/>
  <c r="CI220" i="3"/>
  <c r="DG220" i="3" s="1"/>
  <c r="CH223" i="3"/>
  <c r="CJ225" i="3"/>
  <c r="DH225" i="3" s="1"/>
  <c r="CI228" i="3"/>
  <c r="DG228" i="3" s="1"/>
  <c r="CH231" i="3"/>
  <c r="CI236" i="3"/>
  <c r="DG236" i="3" s="1"/>
  <c r="CH239" i="3"/>
  <c r="CJ241" i="3"/>
  <c r="DH241" i="3" s="1"/>
  <c r="CI244" i="3"/>
  <c r="DG244" i="3" s="1"/>
  <c r="CH247" i="3"/>
  <c r="CJ28" i="3"/>
  <c r="DH28" i="3" s="1"/>
  <c r="CI31" i="3"/>
  <c r="DG31" i="3" s="1"/>
  <c r="CH34" i="3"/>
  <c r="CJ36" i="3"/>
  <c r="DH36" i="3" s="1"/>
  <c r="CI39" i="3"/>
  <c r="DG39" i="3" s="1"/>
  <c r="CH42" i="3"/>
  <c r="CJ44" i="3"/>
  <c r="DH44" i="3" s="1"/>
  <c r="CI47" i="3"/>
  <c r="DG47" i="3" s="1"/>
  <c r="CH50" i="3"/>
  <c r="CJ52" i="3"/>
  <c r="DH52" i="3" s="1"/>
  <c r="CI55" i="3"/>
  <c r="DG55" i="3" s="1"/>
  <c r="CH58" i="3"/>
  <c r="CJ60" i="3"/>
  <c r="DH60" i="3" s="1"/>
  <c r="CI63" i="3"/>
  <c r="DG63" i="3" s="1"/>
  <c r="CH66" i="3"/>
  <c r="CJ68" i="3"/>
  <c r="DH68" i="3" s="1"/>
  <c r="CI71" i="3"/>
  <c r="DG71" i="3" s="1"/>
  <c r="CH74" i="3"/>
  <c r="CJ76" i="3"/>
  <c r="DH76" i="3" s="1"/>
  <c r="CI79" i="3"/>
  <c r="DG79" i="3" s="1"/>
  <c r="CH82" i="3"/>
  <c r="CJ84" i="3"/>
  <c r="DH84" i="3" s="1"/>
  <c r="CI87" i="3"/>
  <c r="DG87" i="3" s="1"/>
  <c r="CH90" i="3"/>
  <c r="CJ92" i="3"/>
  <c r="DH92" i="3" s="1"/>
  <c r="CI95" i="3"/>
  <c r="DG95" i="3" s="1"/>
  <c r="CH98" i="3"/>
  <c r="CJ100" i="3"/>
  <c r="DH100" i="3" s="1"/>
  <c r="CI103" i="3"/>
  <c r="DG103" i="3" s="1"/>
  <c r="CH106" i="3"/>
  <c r="CJ108" i="3"/>
  <c r="DH108" i="3" s="1"/>
  <c r="CI111" i="3"/>
  <c r="DG111" i="3" s="1"/>
  <c r="CH114" i="3"/>
  <c r="CJ116" i="3"/>
  <c r="DH116" i="3" s="1"/>
  <c r="CI119" i="3"/>
  <c r="DG119" i="3" s="1"/>
  <c r="CH122" i="3"/>
  <c r="CJ124" i="3"/>
  <c r="DH124" i="3" s="1"/>
  <c r="CI127" i="3"/>
  <c r="DG127" i="3" s="1"/>
  <c r="CH130" i="3"/>
  <c r="CJ132" i="3"/>
  <c r="DH132" i="3" s="1"/>
  <c r="CI135" i="3"/>
  <c r="DG135" i="3" s="1"/>
  <c r="CH138" i="3"/>
  <c r="CJ140" i="3"/>
  <c r="DH140" i="3" s="1"/>
  <c r="CI143" i="3"/>
  <c r="DG143" i="3" s="1"/>
  <c r="CH146" i="3"/>
  <c r="CJ148" i="3"/>
  <c r="DH148" i="3" s="1"/>
  <c r="CI151" i="3"/>
  <c r="DG151" i="3" s="1"/>
  <c r="CH154" i="3"/>
  <c r="CJ156" i="3"/>
  <c r="DH156" i="3" s="1"/>
  <c r="CI159" i="3"/>
  <c r="DG159" i="3" s="1"/>
  <c r="CH162" i="3"/>
  <c r="CJ164" i="3"/>
  <c r="DH164" i="3" s="1"/>
  <c r="CI167" i="3"/>
  <c r="DG167" i="3" s="1"/>
  <c r="CH170" i="3"/>
  <c r="CJ172" i="3"/>
  <c r="DH172" i="3" s="1"/>
  <c r="CI175" i="3"/>
  <c r="DG175" i="3" s="1"/>
  <c r="CH178" i="3"/>
  <c r="CJ180" i="3"/>
  <c r="DH180" i="3" s="1"/>
  <c r="CI183" i="3"/>
  <c r="DG183" i="3" s="1"/>
  <c r="CH186" i="3"/>
  <c r="CJ188" i="3"/>
  <c r="DH188" i="3" s="1"/>
  <c r="CI191" i="3"/>
  <c r="DG191" i="3" s="1"/>
  <c r="CH194" i="3"/>
  <c r="CJ196" i="3"/>
  <c r="DH196" i="3" s="1"/>
  <c r="CI199" i="3"/>
  <c r="DG199" i="3" s="1"/>
  <c r="CH202" i="3"/>
  <c r="CJ204" i="3"/>
  <c r="DH204" i="3" s="1"/>
  <c r="CI207" i="3"/>
  <c r="DG207" i="3" s="1"/>
  <c r="CH210" i="3"/>
  <c r="CJ212" i="3"/>
  <c r="DH212" i="3" s="1"/>
  <c r="CI215" i="3"/>
  <c r="DG215" i="3" s="1"/>
  <c r="CH218" i="3"/>
  <c r="CJ220" i="3"/>
  <c r="DH220" i="3" s="1"/>
  <c r="CI223" i="3"/>
  <c r="DG223" i="3" s="1"/>
  <c r="CH226" i="3"/>
  <c r="CJ228" i="3"/>
  <c r="DH228" i="3" s="1"/>
  <c r="CI231" i="3"/>
  <c r="DG231" i="3" s="1"/>
  <c r="CH234" i="3"/>
  <c r="CJ236" i="3"/>
  <c r="DH236" i="3" s="1"/>
  <c r="CI239" i="3"/>
  <c r="DG239" i="3" s="1"/>
  <c r="CH242" i="3"/>
  <c r="CJ244" i="3"/>
  <c r="DH244" i="3" s="1"/>
  <c r="CI247" i="3"/>
  <c r="DG247" i="3" s="1"/>
  <c r="CH29" i="3"/>
  <c r="CJ31" i="3"/>
  <c r="DH31" i="3" s="1"/>
  <c r="CI34" i="3"/>
  <c r="DG34" i="3" s="1"/>
  <c r="CH37" i="3"/>
  <c r="CJ39" i="3"/>
  <c r="DH39" i="3" s="1"/>
  <c r="CI42" i="3"/>
  <c r="DG42" i="3" s="1"/>
  <c r="CH45" i="3"/>
  <c r="CJ47" i="3"/>
  <c r="DH47" i="3" s="1"/>
  <c r="CI50" i="3"/>
  <c r="DG50" i="3" s="1"/>
  <c r="CH53" i="3"/>
  <c r="CJ55" i="3"/>
  <c r="DH55" i="3" s="1"/>
  <c r="CI58" i="3"/>
  <c r="DG58" i="3" s="1"/>
  <c r="CH61" i="3"/>
  <c r="CJ63" i="3"/>
  <c r="DH63" i="3" s="1"/>
  <c r="CI66" i="3"/>
  <c r="DG66" i="3" s="1"/>
  <c r="CH69" i="3"/>
  <c r="CJ71" i="3"/>
  <c r="DH71" i="3" s="1"/>
  <c r="CI74" i="3"/>
  <c r="DG74" i="3" s="1"/>
  <c r="CH77" i="3"/>
  <c r="CJ79" i="3"/>
  <c r="DH79" i="3" s="1"/>
  <c r="CI82" i="3"/>
  <c r="DG82" i="3" s="1"/>
  <c r="CH85" i="3"/>
  <c r="CJ87" i="3"/>
  <c r="DH87" i="3" s="1"/>
  <c r="CI90" i="3"/>
  <c r="DG90" i="3" s="1"/>
  <c r="CH93" i="3"/>
  <c r="CJ95" i="3"/>
  <c r="DH95" i="3" s="1"/>
  <c r="CI98" i="3"/>
  <c r="DG98" i="3" s="1"/>
  <c r="CH101" i="3"/>
  <c r="CJ103" i="3"/>
  <c r="DH103" i="3" s="1"/>
  <c r="CI106" i="3"/>
  <c r="DG106" i="3" s="1"/>
  <c r="CH109" i="3"/>
  <c r="CJ111" i="3"/>
  <c r="DH111" i="3" s="1"/>
  <c r="CI114" i="3"/>
  <c r="DG114" i="3" s="1"/>
  <c r="CH117" i="3"/>
  <c r="CJ119" i="3"/>
  <c r="DH119" i="3" s="1"/>
  <c r="CI122" i="3"/>
  <c r="DG122" i="3" s="1"/>
  <c r="CH125" i="3"/>
  <c r="CJ127" i="3"/>
  <c r="DH127" i="3" s="1"/>
  <c r="CI130" i="3"/>
  <c r="DG130" i="3" s="1"/>
  <c r="CH133" i="3"/>
  <c r="CJ135" i="3"/>
  <c r="DH135" i="3" s="1"/>
  <c r="CI138" i="3"/>
  <c r="DG138" i="3" s="1"/>
  <c r="CH141" i="3"/>
  <c r="CJ143" i="3"/>
  <c r="DH143" i="3" s="1"/>
  <c r="CI146" i="3"/>
  <c r="DG146" i="3" s="1"/>
  <c r="CH149" i="3"/>
  <c r="CJ151" i="3"/>
  <c r="DH151" i="3" s="1"/>
  <c r="CI154" i="3"/>
  <c r="DG154" i="3" s="1"/>
  <c r="CH157" i="3"/>
  <c r="CJ159" i="3"/>
  <c r="DH159" i="3" s="1"/>
  <c r="CI162" i="3"/>
  <c r="DG162" i="3" s="1"/>
  <c r="CH165" i="3"/>
  <c r="CJ167" i="3"/>
  <c r="DH167" i="3" s="1"/>
  <c r="CI170" i="3"/>
  <c r="DG170" i="3" s="1"/>
  <c r="CH173" i="3"/>
  <c r="CJ175" i="3"/>
  <c r="DH175" i="3" s="1"/>
  <c r="CI178" i="3"/>
  <c r="DG178" i="3" s="1"/>
  <c r="CH181" i="3"/>
  <c r="CJ183" i="3"/>
  <c r="DH183" i="3" s="1"/>
  <c r="CI186" i="3"/>
  <c r="DG186" i="3" s="1"/>
  <c r="CH189" i="3"/>
  <c r="CJ191" i="3"/>
  <c r="DH191" i="3" s="1"/>
  <c r="CI194" i="3"/>
  <c r="DG194" i="3" s="1"/>
  <c r="CH197" i="3"/>
  <c r="CJ199" i="3"/>
  <c r="DH199" i="3" s="1"/>
  <c r="CI202" i="3"/>
  <c r="DG202" i="3" s="1"/>
  <c r="CH205" i="3"/>
  <c r="CJ207" i="3"/>
  <c r="DH207" i="3" s="1"/>
  <c r="CI210" i="3"/>
  <c r="DG210" i="3" s="1"/>
  <c r="CH213" i="3"/>
  <c r="CJ215" i="3"/>
  <c r="DH215" i="3" s="1"/>
  <c r="CI218" i="3"/>
  <c r="DG218" i="3" s="1"/>
  <c r="CH221" i="3"/>
  <c r="CI29" i="3"/>
  <c r="DG29" i="3" s="1"/>
  <c r="CH32" i="3"/>
  <c r="CJ34" i="3"/>
  <c r="DH34" i="3" s="1"/>
  <c r="CI37" i="3"/>
  <c r="DG37" i="3" s="1"/>
  <c r="CH40" i="3"/>
  <c r="CJ42" i="3"/>
  <c r="DH42" i="3" s="1"/>
  <c r="CI45" i="3"/>
  <c r="DG45" i="3" s="1"/>
  <c r="CH48" i="3"/>
  <c r="CJ50" i="3"/>
  <c r="DH50" i="3" s="1"/>
  <c r="CI53" i="3"/>
  <c r="DG53" i="3" s="1"/>
  <c r="CH56" i="3"/>
  <c r="CJ58" i="3"/>
  <c r="DH58" i="3" s="1"/>
  <c r="CI61" i="3"/>
  <c r="DG61" i="3" s="1"/>
  <c r="CH64" i="3"/>
  <c r="CJ66" i="3"/>
  <c r="DH66" i="3" s="1"/>
  <c r="CI69" i="3"/>
  <c r="DG69" i="3" s="1"/>
  <c r="CH72" i="3"/>
  <c r="CJ74" i="3"/>
  <c r="DH74" i="3" s="1"/>
  <c r="CI77" i="3"/>
  <c r="DG77" i="3" s="1"/>
  <c r="CH80" i="3"/>
  <c r="CJ82" i="3"/>
  <c r="DH82" i="3" s="1"/>
  <c r="CI85" i="3"/>
  <c r="DG85" i="3" s="1"/>
  <c r="CH88" i="3"/>
  <c r="CJ90" i="3"/>
  <c r="DH90" i="3" s="1"/>
  <c r="CI93" i="3"/>
  <c r="DG93" i="3" s="1"/>
  <c r="CH96" i="3"/>
  <c r="CJ98" i="3"/>
  <c r="DH98" i="3" s="1"/>
  <c r="CI101" i="3"/>
  <c r="DG101" i="3" s="1"/>
  <c r="CH104" i="3"/>
  <c r="CJ106" i="3"/>
  <c r="DH106" i="3" s="1"/>
  <c r="CI109" i="3"/>
  <c r="DG109" i="3" s="1"/>
  <c r="CH112" i="3"/>
  <c r="CJ114" i="3"/>
  <c r="DH114" i="3" s="1"/>
  <c r="CI117" i="3"/>
  <c r="DG117" i="3" s="1"/>
  <c r="CH120" i="3"/>
  <c r="CJ122" i="3"/>
  <c r="DH122" i="3" s="1"/>
  <c r="CI125" i="3"/>
  <c r="DG125" i="3" s="1"/>
  <c r="CH128" i="3"/>
  <c r="CJ130" i="3"/>
  <c r="DH130" i="3" s="1"/>
  <c r="CI133" i="3"/>
  <c r="DG133" i="3" s="1"/>
  <c r="CH136" i="3"/>
  <c r="CJ138" i="3"/>
  <c r="DH138" i="3" s="1"/>
  <c r="CI141" i="3"/>
  <c r="DG141" i="3" s="1"/>
  <c r="CH144" i="3"/>
  <c r="CJ146" i="3"/>
  <c r="DH146" i="3" s="1"/>
  <c r="CI149" i="3"/>
  <c r="DG149" i="3" s="1"/>
  <c r="CH152" i="3"/>
  <c r="CJ154" i="3"/>
  <c r="DH154" i="3" s="1"/>
  <c r="CI157" i="3"/>
  <c r="DG157" i="3" s="1"/>
  <c r="CH160" i="3"/>
  <c r="CJ162" i="3"/>
  <c r="DH162" i="3" s="1"/>
  <c r="CI165" i="3"/>
  <c r="DG165" i="3" s="1"/>
  <c r="CH168" i="3"/>
  <c r="CJ170" i="3"/>
  <c r="DH170" i="3" s="1"/>
  <c r="CI173" i="3"/>
  <c r="DG173" i="3" s="1"/>
  <c r="CH176" i="3"/>
  <c r="CJ178" i="3"/>
  <c r="DH178" i="3" s="1"/>
  <c r="CI181" i="3"/>
  <c r="DG181" i="3" s="1"/>
  <c r="CH184" i="3"/>
  <c r="CJ186" i="3"/>
  <c r="DH186" i="3" s="1"/>
  <c r="CI189" i="3"/>
  <c r="DG189" i="3" s="1"/>
  <c r="CH192" i="3"/>
  <c r="CJ194" i="3"/>
  <c r="DH194" i="3" s="1"/>
  <c r="CI197" i="3"/>
  <c r="DG197" i="3" s="1"/>
  <c r="CH200" i="3"/>
  <c r="CJ202" i="3"/>
  <c r="DH202" i="3" s="1"/>
  <c r="CI205" i="3"/>
  <c r="DG205" i="3" s="1"/>
  <c r="CH208" i="3"/>
  <c r="CJ210" i="3"/>
  <c r="DH210" i="3" s="1"/>
  <c r="CI213" i="3"/>
  <c r="DG213" i="3" s="1"/>
  <c r="CH216" i="3"/>
  <c r="CJ218" i="3"/>
  <c r="DH218" i="3" s="1"/>
  <c r="CI221" i="3"/>
  <c r="DG221" i="3" s="1"/>
  <c r="CH224" i="3"/>
  <c r="CJ226" i="3"/>
  <c r="DH226" i="3" s="1"/>
  <c r="CI229" i="3"/>
  <c r="DG229" i="3" s="1"/>
  <c r="CH232" i="3"/>
  <c r="CJ234" i="3"/>
  <c r="DH234" i="3" s="1"/>
  <c r="CJ22" i="3" s="1"/>
  <c r="DH22" i="3" s="1"/>
  <c r="CI237" i="3"/>
  <c r="DG237" i="3" s="1"/>
  <c r="CH240" i="3"/>
  <c r="CJ242" i="3"/>
  <c r="DH242" i="3" s="1"/>
  <c r="CI245" i="3"/>
  <c r="DG245" i="3" s="1"/>
  <c r="CH248" i="3"/>
  <c r="CJ29" i="3"/>
  <c r="DH29" i="3" s="1"/>
  <c r="CI32" i="3"/>
  <c r="DG32" i="3" s="1"/>
  <c r="CH35" i="3"/>
  <c r="CJ37" i="3"/>
  <c r="DH37" i="3" s="1"/>
  <c r="CI40" i="3"/>
  <c r="DG40" i="3" s="1"/>
  <c r="CH43" i="3"/>
  <c r="CJ45" i="3"/>
  <c r="DH45" i="3" s="1"/>
  <c r="CI48" i="3"/>
  <c r="DG48" i="3" s="1"/>
  <c r="CH51" i="3"/>
  <c r="CJ53" i="3"/>
  <c r="DH53" i="3" s="1"/>
  <c r="CI56" i="3"/>
  <c r="DG56" i="3" s="1"/>
  <c r="CH59" i="3"/>
  <c r="CJ61" i="3"/>
  <c r="DH61" i="3" s="1"/>
  <c r="CI64" i="3"/>
  <c r="DG64" i="3" s="1"/>
  <c r="CH67" i="3"/>
  <c r="CJ69" i="3"/>
  <c r="DH69" i="3" s="1"/>
  <c r="CI72" i="3"/>
  <c r="DG72" i="3" s="1"/>
  <c r="CH75" i="3"/>
  <c r="CJ77" i="3"/>
  <c r="DH77" i="3" s="1"/>
  <c r="CI80" i="3"/>
  <c r="DG80" i="3" s="1"/>
  <c r="CH83" i="3"/>
  <c r="CJ85" i="3"/>
  <c r="DH85" i="3" s="1"/>
  <c r="CI88" i="3"/>
  <c r="DG88" i="3" s="1"/>
  <c r="CH91" i="3"/>
  <c r="CJ93" i="3"/>
  <c r="DH93" i="3" s="1"/>
  <c r="CI96" i="3"/>
  <c r="DG96" i="3" s="1"/>
  <c r="CH99" i="3"/>
  <c r="CJ101" i="3"/>
  <c r="DH101" i="3" s="1"/>
  <c r="CI104" i="3"/>
  <c r="DG104" i="3" s="1"/>
  <c r="CH107" i="3"/>
  <c r="CJ109" i="3"/>
  <c r="DH109" i="3" s="1"/>
  <c r="CI112" i="3"/>
  <c r="DG112" i="3" s="1"/>
  <c r="CH115" i="3"/>
  <c r="CJ117" i="3"/>
  <c r="DH117" i="3" s="1"/>
  <c r="CI120" i="3"/>
  <c r="DG120" i="3" s="1"/>
  <c r="CH123" i="3"/>
  <c r="CJ125" i="3"/>
  <c r="DH125" i="3" s="1"/>
  <c r="CI128" i="3"/>
  <c r="DG128" i="3" s="1"/>
  <c r="CH131" i="3"/>
  <c r="CJ133" i="3"/>
  <c r="DH133" i="3" s="1"/>
  <c r="CI136" i="3"/>
  <c r="DG136" i="3" s="1"/>
  <c r="CH139" i="3"/>
  <c r="CJ141" i="3"/>
  <c r="DH141" i="3" s="1"/>
  <c r="CI144" i="3"/>
  <c r="DG144" i="3" s="1"/>
  <c r="CH147" i="3"/>
  <c r="CJ149" i="3"/>
  <c r="DH149" i="3" s="1"/>
  <c r="CI152" i="3"/>
  <c r="DG152" i="3" s="1"/>
  <c r="CH155" i="3"/>
  <c r="CJ157" i="3"/>
  <c r="DH157" i="3" s="1"/>
  <c r="CI160" i="3"/>
  <c r="DG160" i="3" s="1"/>
  <c r="CH163" i="3"/>
  <c r="CJ165" i="3"/>
  <c r="DH165" i="3" s="1"/>
  <c r="CI168" i="3"/>
  <c r="DG168" i="3" s="1"/>
  <c r="CH171" i="3"/>
  <c r="CJ173" i="3"/>
  <c r="DH173" i="3" s="1"/>
  <c r="CI176" i="3"/>
  <c r="DG176" i="3" s="1"/>
  <c r="CH179" i="3"/>
  <c r="CJ181" i="3"/>
  <c r="DH181" i="3" s="1"/>
  <c r="CI184" i="3"/>
  <c r="DG184" i="3" s="1"/>
  <c r="CH187" i="3"/>
  <c r="CJ189" i="3"/>
  <c r="DH189" i="3" s="1"/>
  <c r="CI192" i="3"/>
  <c r="DG192" i="3" s="1"/>
  <c r="CH195" i="3"/>
  <c r="CJ197" i="3"/>
  <c r="DH197" i="3" s="1"/>
  <c r="CI200" i="3"/>
  <c r="DG200" i="3" s="1"/>
  <c r="CH203" i="3"/>
  <c r="CJ205" i="3"/>
  <c r="DH205" i="3" s="1"/>
  <c r="CI208" i="3"/>
  <c r="DG208" i="3" s="1"/>
  <c r="CH211" i="3"/>
  <c r="CJ213" i="3"/>
  <c r="DH213" i="3" s="1"/>
  <c r="CI216" i="3"/>
  <c r="DG216" i="3" s="1"/>
  <c r="CH219" i="3"/>
  <c r="CJ221" i="3"/>
  <c r="DH221" i="3" s="1"/>
  <c r="CI224" i="3"/>
  <c r="DG224" i="3" s="1"/>
  <c r="CH227" i="3"/>
  <c r="CJ229" i="3"/>
  <c r="DH229" i="3" s="1"/>
  <c r="CI232" i="3"/>
  <c r="DG232" i="3" s="1"/>
  <c r="CH235" i="3"/>
  <c r="CJ237" i="3"/>
  <c r="DH237" i="3" s="1"/>
  <c r="CI240" i="3"/>
  <c r="DG240" i="3" s="1"/>
  <c r="CH243" i="3"/>
  <c r="CJ245" i="3"/>
  <c r="DH245" i="3" s="1"/>
  <c r="CI248" i="3"/>
  <c r="DG248" i="3" s="1"/>
  <c r="CH30" i="3"/>
  <c r="CJ32" i="3"/>
  <c r="DH32" i="3" s="1"/>
  <c r="CI35" i="3"/>
  <c r="DG35" i="3" s="1"/>
  <c r="CH38" i="3"/>
  <c r="CJ40" i="3"/>
  <c r="DH40" i="3" s="1"/>
  <c r="CI43" i="3"/>
  <c r="DG43" i="3" s="1"/>
  <c r="CH46" i="3"/>
  <c r="CJ48" i="3"/>
  <c r="DH48" i="3" s="1"/>
  <c r="CI51" i="3"/>
  <c r="DG51" i="3" s="1"/>
  <c r="CH54" i="3"/>
  <c r="CJ56" i="3"/>
  <c r="DH56" i="3" s="1"/>
  <c r="CI59" i="3"/>
  <c r="DG59" i="3" s="1"/>
  <c r="CH62" i="3"/>
  <c r="CJ64" i="3"/>
  <c r="DH64" i="3" s="1"/>
  <c r="CI67" i="3"/>
  <c r="DG67" i="3" s="1"/>
  <c r="CH70" i="3"/>
  <c r="CJ72" i="3"/>
  <c r="DH72" i="3" s="1"/>
  <c r="CI75" i="3"/>
  <c r="DG75" i="3" s="1"/>
  <c r="CH78" i="3"/>
  <c r="CJ80" i="3"/>
  <c r="DH80" i="3" s="1"/>
  <c r="CI83" i="3"/>
  <c r="DG83" i="3" s="1"/>
  <c r="CH86" i="3"/>
  <c r="CJ88" i="3"/>
  <c r="DH88" i="3" s="1"/>
  <c r="CI91" i="3"/>
  <c r="DG91" i="3" s="1"/>
  <c r="CH94" i="3"/>
  <c r="CJ96" i="3"/>
  <c r="DH96" i="3" s="1"/>
  <c r="CI99" i="3"/>
  <c r="DG99" i="3" s="1"/>
  <c r="CH102" i="3"/>
  <c r="CJ104" i="3"/>
  <c r="DH104" i="3" s="1"/>
  <c r="CI107" i="3"/>
  <c r="DG107" i="3" s="1"/>
  <c r="CH110" i="3"/>
  <c r="CJ112" i="3"/>
  <c r="DH112" i="3" s="1"/>
  <c r="CI115" i="3"/>
  <c r="DG115" i="3" s="1"/>
  <c r="CH118" i="3"/>
  <c r="CJ120" i="3"/>
  <c r="DH120" i="3" s="1"/>
  <c r="CI123" i="3"/>
  <c r="DG123" i="3" s="1"/>
  <c r="CH126" i="3"/>
  <c r="CJ128" i="3"/>
  <c r="DH128" i="3" s="1"/>
  <c r="CI131" i="3"/>
  <c r="DG131" i="3" s="1"/>
  <c r="CH134" i="3"/>
  <c r="CJ136" i="3"/>
  <c r="DH136" i="3" s="1"/>
  <c r="CI139" i="3"/>
  <c r="DG139" i="3" s="1"/>
  <c r="CH142" i="3"/>
  <c r="CJ144" i="3"/>
  <c r="DH144" i="3" s="1"/>
  <c r="CI147" i="3"/>
  <c r="DG147" i="3" s="1"/>
  <c r="CH150" i="3"/>
  <c r="CJ152" i="3"/>
  <c r="DH152" i="3" s="1"/>
  <c r="CI155" i="3"/>
  <c r="DG155" i="3" s="1"/>
  <c r="CH158" i="3"/>
  <c r="CJ160" i="3"/>
  <c r="DH160" i="3" s="1"/>
  <c r="CI163" i="3"/>
  <c r="DG163" i="3" s="1"/>
  <c r="CH166" i="3"/>
  <c r="CJ168" i="3"/>
  <c r="DH168" i="3" s="1"/>
  <c r="CI171" i="3"/>
  <c r="DG171" i="3" s="1"/>
  <c r="CH174" i="3"/>
  <c r="CJ176" i="3"/>
  <c r="DH176" i="3" s="1"/>
  <c r="CI179" i="3"/>
  <c r="DG179" i="3" s="1"/>
  <c r="CH182" i="3"/>
  <c r="CH25" i="3"/>
  <c r="CI30" i="3"/>
  <c r="DG30" i="3" s="1"/>
  <c r="CH33" i="3"/>
  <c r="CJ35" i="3"/>
  <c r="DH35" i="3" s="1"/>
  <c r="CI38" i="3"/>
  <c r="DG38" i="3" s="1"/>
  <c r="CH41" i="3"/>
  <c r="CJ43" i="3"/>
  <c r="DH43" i="3" s="1"/>
  <c r="CI46" i="3"/>
  <c r="DG46" i="3" s="1"/>
  <c r="CH49" i="3"/>
  <c r="CJ51" i="3"/>
  <c r="DH51" i="3" s="1"/>
  <c r="CI54" i="3"/>
  <c r="DG54" i="3" s="1"/>
  <c r="CH57" i="3"/>
  <c r="CJ59" i="3"/>
  <c r="DH59" i="3" s="1"/>
  <c r="CI62" i="3"/>
  <c r="DG62" i="3" s="1"/>
  <c r="CH65" i="3"/>
  <c r="CJ67" i="3"/>
  <c r="DH67" i="3" s="1"/>
  <c r="CI70" i="3"/>
  <c r="DG70" i="3" s="1"/>
  <c r="CH73" i="3"/>
  <c r="CJ75" i="3"/>
  <c r="DH75" i="3" s="1"/>
  <c r="CI78" i="3"/>
  <c r="DG78" i="3" s="1"/>
  <c r="CH81" i="3"/>
  <c r="CJ83" i="3"/>
  <c r="DH83" i="3" s="1"/>
  <c r="CI86" i="3"/>
  <c r="DG86" i="3" s="1"/>
  <c r="CH89" i="3"/>
  <c r="CJ91" i="3"/>
  <c r="DH91" i="3" s="1"/>
  <c r="CI94" i="3"/>
  <c r="DG94" i="3" s="1"/>
  <c r="CH97" i="3"/>
  <c r="CJ99" i="3"/>
  <c r="DH99" i="3" s="1"/>
  <c r="CI102" i="3"/>
  <c r="DG102" i="3" s="1"/>
  <c r="CH105" i="3"/>
  <c r="CJ107" i="3"/>
  <c r="DH107" i="3" s="1"/>
  <c r="CI110" i="3"/>
  <c r="DG110" i="3" s="1"/>
  <c r="CH113" i="3"/>
  <c r="CJ115" i="3"/>
  <c r="DH115" i="3" s="1"/>
  <c r="CI118" i="3"/>
  <c r="DG118" i="3" s="1"/>
  <c r="CH121" i="3"/>
  <c r="CJ123" i="3"/>
  <c r="DH123" i="3" s="1"/>
  <c r="CI126" i="3"/>
  <c r="DG126" i="3" s="1"/>
  <c r="CH129" i="3"/>
  <c r="CJ131" i="3"/>
  <c r="DH131" i="3" s="1"/>
  <c r="CI134" i="3"/>
  <c r="DG134" i="3" s="1"/>
  <c r="CH137" i="3"/>
  <c r="CJ139" i="3"/>
  <c r="DH139" i="3" s="1"/>
  <c r="CI142" i="3"/>
  <c r="DG142" i="3" s="1"/>
  <c r="CH145" i="3"/>
  <c r="CJ147" i="3"/>
  <c r="DH147" i="3" s="1"/>
  <c r="CI150" i="3"/>
  <c r="DG150" i="3" s="1"/>
  <c r="CH153" i="3"/>
  <c r="CJ155" i="3"/>
  <c r="DH155" i="3" s="1"/>
  <c r="CI158" i="3"/>
  <c r="DG158" i="3" s="1"/>
  <c r="CH161" i="3"/>
  <c r="CJ163" i="3"/>
  <c r="DH163" i="3" s="1"/>
  <c r="CI166" i="3"/>
  <c r="DG166" i="3" s="1"/>
  <c r="CH169" i="3"/>
  <c r="CJ171" i="3"/>
  <c r="DH171" i="3" s="1"/>
  <c r="CI174" i="3"/>
  <c r="DG174" i="3" s="1"/>
  <c r="CH177" i="3"/>
  <c r="CJ179" i="3"/>
  <c r="DH179" i="3" s="1"/>
  <c r="CI182" i="3"/>
  <c r="DG182" i="3" s="1"/>
  <c r="CH185" i="3"/>
  <c r="CJ187" i="3"/>
  <c r="DH187" i="3" s="1"/>
  <c r="CI190" i="3"/>
  <c r="DG190" i="3" s="1"/>
  <c r="CH193" i="3"/>
  <c r="CJ195" i="3"/>
  <c r="DH195" i="3" s="1"/>
  <c r="CI198" i="3"/>
  <c r="DG198" i="3" s="1"/>
  <c r="CH201" i="3"/>
  <c r="CJ203" i="3"/>
  <c r="DH203" i="3" s="1"/>
  <c r="CI206" i="3"/>
  <c r="DG206" i="3" s="1"/>
  <c r="CH209" i="3"/>
  <c r="CJ211" i="3"/>
  <c r="DH211" i="3" s="1"/>
  <c r="CI214" i="3"/>
  <c r="DG214" i="3" s="1"/>
  <c r="CH217" i="3"/>
  <c r="CJ219" i="3"/>
  <c r="DH219" i="3" s="1"/>
  <c r="CI222" i="3"/>
  <c r="DG222" i="3" s="1"/>
  <c r="CH225" i="3"/>
  <c r="CJ227" i="3"/>
  <c r="DH227" i="3" s="1"/>
  <c r="CI230" i="3"/>
  <c r="DG230" i="3" s="1"/>
  <c r="CJ235" i="3"/>
  <c r="DH235" i="3" s="1"/>
  <c r="CI238" i="3"/>
  <c r="DG238" i="3" s="1"/>
  <c r="CH241" i="3"/>
  <c r="CH190" i="3"/>
  <c r="CI211" i="3"/>
  <c r="DG211" i="3" s="1"/>
  <c r="CI227" i="3"/>
  <c r="DG227" i="3" s="1"/>
  <c r="CH238" i="3"/>
  <c r="CI246" i="3"/>
  <c r="DG246" i="3" s="1"/>
  <c r="CJ250" i="3"/>
  <c r="DH250" i="3" s="1"/>
  <c r="CI253" i="3"/>
  <c r="DG253" i="3" s="1"/>
  <c r="CH256" i="3"/>
  <c r="CJ258" i="3"/>
  <c r="DH258" i="3" s="1"/>
  <c r="CI261" i="3"/>
  <c r="DG261" i="3" s="1"/>
  <c r="CH264" i="3"/>
  <c r="CJ266" i="3"/>
  <c r="DH266" i="3" s="1"/>
  <c r="CI269" i="3"/>
  <c r="DG269" i="3" s="1"/>
  <c r="CH272" i="3"/>
  <c r="CJ274" i="3"/>
  <c r="DH274" i="3" s="1"/>
  <c r="CI277" i="3"/>
  <c r="DG277" i="3" s="1"/>
  <c r="CH280" i="3"/>
  <c r="CJ282" i="3"/>
  <c r="DH282" i="3" s="1"/>
  <c r="CI285" i="3"/>
  <c r="DG285" i="3" s="1"/>
  <c r="CH288" i="3"/>
  <c r="CJ290" i="3"/>
  <c r="DH290" i="3" s="1"/>
  <c r="CI293" i="3"/>
  <c r="DG293" i="3" s="1"/>
  <c r="CH296" i="3"/>
  <c r="CJ298" i="3"/>
  <c r="DH298" i="3" s="1"/>
  <c r="CI301" i="3"/>
  <c r="DG301" i="3" s="1"/>
  <c r="CH304" i="3"/>
  <c r="CJ306" i="3"/>
  <c r="DH306" i="3" s="1"/>
  <c r="CI309" i="3"/>
  <c r="DG309" i="3" s="1"/>
  <c r="CH312" i="3"/>
  <c r="CJ314" i="3"/>
  <c r="DH314" i="3" s="1"/>
  <c r="CI317" i="3"/>
  <c r="DG317" i="3" s="1"/>
  <c r="CH320" i="3"/>
  <c r="CJ322" i="3"/>
  <c r="DH322" i="3" s="1"/>
  <c r="CI325" i="3"/>
  <c r="DG325" i="3" s="1"/>
  <c r="CH328" i="3"/>
  <c r="CJ330" i="3"/>
  <c r="DH330" i="3" s="1"/>
  <c r="CI333" i="3"/>
  <c r="DG333" i="3" s="1"/>
  <c r="CH336" i="3"/>
  <c r="CJ338" i="3"/>
  <c r="DH338" i="3" s="1"/>
  <c r="CI341" i="3"/>
  <c r="DG341" i="3" s="1"/>
  <c r="CH344" i="3"/>
  <c r="CJ346" i="3"/>
  <c r="DH346" i="3" s="1"/>
  <c r="CI349" i="3"/>
  <c r="DG349" i="3" s="1"/>
  <c r="CH352" i="3"/>
  <c r="CJ354" i="3"/>
  <c r="DH354" i="3" s="1"/>
  <c r="CH360" i="3"/>
  <c r="CJ192" i="3"/>
  <c r="DH192" i="3" s="1"/>
  <c r="CH214" i="3"/>
  <c r="CH229" i="3"/>
  <c r="CJ239" i="3"/>
  <c r="DH239" i="3" s="1"/>
  <c r="CJ247" i="3"/>
  <c r="DH247" i="3" s="1"/>
  <c r="CH251" i="3"/>
  <c r="CJ253" i="3"/>
  <c r="DH253" i="3" s="1"/>
  <c r="CI256" i="3"/>
  <c r="DG256" i="3" s="1"/>
  <c r="CH259" i="3"/>
  <c r="CJ261" i="3"/>
  <c r="DH261" i="3" s="1"/>
  <c r="CI264" i="3"/>
  <c r="DG264" i="3" s="1"/>
  <c r="CH267" i="3"/>
  <c r="CJ269" i="3"/>
  <c r="DH269" i="3" s="1"/>
  <c r="CI272" i="3"/>
  <c r="DG272" i="3" s="1"/>
  <c r="CH275" i="3"/>
  <c r="CJ277" i="3"/>
  <c r="DH277" i="3" s="1"/>
  <c r="CI280" i="3"/>
  <c r="DG280" i="3" s="1"/>
  <c r="CH283" i="3"/>
  <c r="CJ285" i="3"/>
  <c r="DH285" i="3" s="1"/>
  <c r="CI288" i="3"/>
  <c r="DG288" i="3" s="1"/>
  <c r="CH291" i="3"/>
  <c r="CJ293" i="3"/>
  <c r="DH293" i="3" s="1"/>
  <c r="CI296" i="3"/>
  <c r="DG296" i="3" s="1"/>
  <c r="CH299" i="3"/>
  <c r="CJ301" i="3"/>
  <c r="DH301" i="3" s="1"/>
  <c r="CI304" i="3"/>
  <c r="DG304" i="3" s="1"/>
  <c r="CH307" i="3"/>
  <c r="CJ309" i="3"/>
  <c r="DH309" i="3" s="1"/>
  <c r="CI312" i="3"/>
  <c r="DG312" i="3" s="1"/>
  <c r="CH315" i="3"/>
  <c r="CJ317" i="3"/>
  <c r="DH317" i="3" s="1"/>
  <c r="CI320" i="3"/>
  <c r="DG320" i="3" s="1"/>
  <c r="CH323" i="3"/>
  <c r="CJ325" i="3"/>
  <c r="DH325" i="3" s="1"/>
  <c r="CI328" i="3"/>
  <c r="DG328" i="3" s="1"/>
  <c r="CH331" i="3"/>
  <c r="CJ333" i="3"/>
  <c r="DH333" i="3" s="1"/>
  <c r="CI336" i="3"/>
  <c r="DG336" i="3" s="1"/>
  <c r="CH339" i="3"/>
  <c r="CJ341" i="3"/>
  <c r="DH341" i="3" s="1"/>
  <c r="CI344" i="3"/>
  <c r="DG344" i="3" s="1"/>
  <c r="CH347" i="3"/>
  <c r="CJ349" i="3"/>
  <c r="DH349" i="3" s="1"/>
  <c r="CI352" i="3"/>
  <c r="DG352" i="3" s="1"/>
  <c r="CH355" i="3"/>
  <c r="CJ357" i="3"/>
  <c r="DH357" i="3" s="1"/>
  <c r="CI360" i="3"/>
  <c r="DG360" i="3" s="1"/>
  <c r="CH363" i="3"/>
  <c r="CJ365" i="3"/>
  <c r="DH365" i="3" s="1"/>
  <c r="CI368" i="3"/>
  <c r="DG368" i="3" s="1"/>
  <c r="CH364" i="3"/>
  <c r="CH368" i="3"/>
  <c r="CI195" i="3"/>
  <c r="DG195" i="3" s="1"/>
  <c r="CJ216" i="3"/>
  <c r="DH216" i="3" s="1"/>
  <c r="CH230" i="3"/>
  <c r="CJ240" i="3"/>
  <c r="DH240" i="3" s="1"/>
  <c r="CJ248" i="3"/>
  <c r="DH248" i="3" s="1"/>
  <c r="CI251" i="3"/>
  <c r="DG251" i="3" s="1"/>
  <c r="CH254" i="3"/>
  <c r="CJ256" i="3"/>
  <c r="DH256" i="3" s="1"/>
  <c r="CI259" i="3"/>
  <c r="DG259" i="3" s="1"/>
  <c r="CH262" i="3"/>
  <c r="CJ264" i="3"/>
  <c r="DH264" i="3" s="1"/>
  <c r="CI267" i="3"/>
  <c r="DG267" i="3" s="1"/>
  <c r="CH270" i="3"/>
  <c r="CJ272" i="3"/>
  <c r="DH272" i="3" s="1"/>
  <c r="CI275" i="3"/>
  <c r="DG275" i="3" s="1"/>
  <c r="CH278" i="3"/>
  <c r="CJ280" i="3"/>
  <c r="DH280" i="3" s="1"/>
  <c r="CI283" i="3"/>
  <c r="DG283" i="3" s="1"/>
  <c r="CH286" i="3"/>
  <c r="CJ288" i="3"/>
  <c r="DH288" i="3" s="1"/>
  <c r="CI291" i="3"/>
  <c r="DG291" i="3" s="1"/>
  <c r="CH294" i="3"/>
  <c r="CJ296" i="3"/>
  <c r="DH296" i="3" s="1"/>
  <c r="CI299" i="3"/>
  <c r="DG299" i="3" s="1"/>
  <c r="CH302" i="3"/>
  <c r="CJ304" i="3"/>
  <c r="DH304" i="3" s="1"/>
  <c r="CI307" i="3"/>
  <c r="DG307" i="3" s="1"/>
  <c r="CH310" i="3"/>
  <c r="CJ312" i="3"/>
  <c r="DH312" i="3" s="1"/>
  <c r="CI315" i="3"/>
  <c r="DG315" i="3" s="1"/>
  <c r="CH318" i="3"/>
  <c r="CJ320" i="3"/>
  <c r="DH320" i="3" s="1"/>
  <c r="CI323" i="3"/>
  <c r="DG323" i="3" s="1"/>
  <c r="CH326" i="3"/>
  <c r="CJ328" i="3"/>
  <c r="DH328" i="3" s="1"/>
  <c r="CI331" i="3"/>
  <c r="DG331" i="3" s="1"/>
  <c r="CH334" i="3"/>
  <c r="CJ336" i="3"/>
  <c r="DH336" i="3" s="1"/>
  <c r="CI339" i="3"/>
  <c r="DG339" i="3" s="1"/>
  <c r="CH342" i="3"/>
  <c r="CJ344" i="3"/>
  <c r="DH344" i="3" s="1"/>
  <c r="CI347" i="3"/>
  <c r="DG347" i="3" s="1"/>
  <c r="CH350" i="3"/>
  <c r="CJ352" i="3"/>
  <c r="DH352" i="3" s="1"/>
  <c r="CI355" i="3"/>
  <c r="DG355" i="3" s="1"/>
  <c r="CH358" i="3"/>
  <c r="CJ360" i="3"/>
  <c r="DH360" i="3" s="1"/>
  <c r="CI363" i="3"/>
  <c r="DG363" i="3" s="1"/>
  <c r="CH366" i="3"/>
  <c r="CJ368" i="3"/>
  <c r="DH368" i="3" s="1"/>
  <c r="CI361" i="3"/>
  <c r="DG361" i="3" s="1"/>
  <c r="CI369" i="3"/>
  <c r="DG369" i="3" s="1"/>
  <c r="CH198" i="3"/>
  <c r="CI219" i="3"/>
  <c r="DG219" i="3" s="1"/>
  <c r="CJ231" i="3"/>
  <c r="DH231" i="3" s="1"/>
  <c r="CI242" i="3"/>
  <c r="DG242" i="3" s="1"/>
  <c r="CH249" i="3"/>
  <c r="CJ251" i="3"/>
  <c r="DH251" i="3" s="1"/>
  <c r="CI254" i="3"/>
  <c r="DG254" i="3" s="1"/>
  <c r="CH257" i="3"/>
  <c r="CJ259" i="3"/>
  <c r="DH259" i="3" s="1"/>
  <c r="CI262" i="3"/>
  <c r="DG262" i="3" s="1"/>
  <c r="CH265" i="3"/>
  <c r="CJ267" i="3"/>
  <c r="DH267" i="3" s="1"/>
  <c r="CI270" i="3"/>
  <c r="DG270" i="3" s="1"/>
  <c r="CH273" i="3"/>
  <c r="CJ275" i="3"/>
  <c r="DH275" i="3" s="1"/>
  <c r="CI278" i="3"/>
  <c r="DG278" i="3" s="1"/>
  <c r="CH281" i="3"/>
  <c r="CJ283" i="3"/>
  <c r="DH283" i="3" s="1"/>
  <c r="CI286" i="3"/>
  <c r="DG286" i="3" s="1"/>
  <c r="CH289" i="3"/>
  <c r="CJ291" i="3"/>
  <c r="DH291" i="3" s="1"/>
  <c r="CI294" i="3"/>
  <c r="DG294" i="3" s="1"/>
  <c r="CH297" i="3"/>
  <c r="CJ299" i="3"/>
  <c r="DH299" i="3" s="1"/>
  <c r="CI302" i="3"/>
  <c r="DG302" i="3" s="1"/>
  <c r="CH305" i="3"/>
  <c r="CJ307" i="3"/>
  <c r="DH307" i="3" s="1"/>
  <c r="CI310" i="3"/>
  <c r="DG310" i="3" s="1"/>
  <c r="CH313" i="3"/>
  <c r="CJ315" i="3"/>
  <c r="DH315" i="3" s="1"/>
  <c r="CI318" i="3"/>
  <c r="DG318" i="3" s="1"/>
  <c r="CH321" i="3"/>
  <c r="CJ323" i="3"/>
  <c r="DH323" i="3" s="1"/>
  <c r="CI326" i="3"/>
  <c r="DG326" i="3" s="1"/>
  <c r="CH329" i="3"/>
  <c r="CJ331" i="3"/>
  <c r="DH331" i="3" s="1"/>
  <c r="CI334" i="3"/>
  <c r="DG334" i="3" s="1"/>
  <c r="CH337" i="3"/>
  <c r="CJ339" i="3"/>
  <c r="DH339" i="3" s="1"/>
  <c r="CI342" i="3"/>
  <c r="DG342" i="3" s="1"/>
  <c r="CH345" i="3"/>
  <c r="CJ347" i="3"/>
  <c r="DH347" i="3" s="1"/>
  <c r="CI350" i="3"/>
  <c r="DG350" i="3" s="1"/>
  <c r="CH353" i="3"/>
  <c r="CJ355" i="3"/>
  <c r="DH355" i="3" s="1"/>
  <c r="CI358" i="3"/>
  <c r="DG358" i="3" s="1"/>
  <c r="CH361" i="3"/>
  <c r="CJ363" i="3"/>
  <c r="DH363" i="3" s="1"/>
  <c r="CI366" i="3"/>
  <c r="DG366" i="3" s="1"/>
  <c r="CH369" i="3"/>
  <c r="CJ358" i="3"/>
  <c r="DH358" i="3" s="1"/>
  <c r="CI365" i="3"/>
  <c r="DG365" i="3" s="1"/>
  <c r="CJ200" i="3"/>
  <c r="DH200" i="3" s="1"/>
  <c r="CH222" i="3"/>
  <c r="CJ232" i="3"/>
  <c r="DH232" i="3" s="1"/>
  <c r="CI243" i="3"/>
  <c r="DG243" i="3" s="1"/>
  <c r="CI249" i="3"/>
  <c r="DG249" i="3" s="1"/>
  <c r="CH252" i="3"/>
  <c r="CJ254" i="3"/>
  <c r="DH254" i="3" s="1"/>
  <c r="CI257" i="3"/>
  <c r="DG257" i="3" s="1"/>
  <c r="CH260" i="3"/>
  <c r="CJ262" i="3"/>
  <c r="DH262" i="3" s="1"/>
  <c r="CI265" i="3"/>
  <c r="DG265" i="3" s="1"/>
  <c r="CH268" i="3"/>
  <c r="CJ270" i="3"/>
  <c r="DH270" i="3" s="1"/>
  <c r="CI273" i="3"/>
  <c r="DG273" i="3" s="1"/>
  <c r="CH276" i="3"/>
  <c r="CJ278" i="3"/>
  <c r="DH278" i="3" s="1"/>
  <c r="CI281" i="3"/>
  <c r="DG281" i="3" s="1"/>
  <c r="CH284" i="3"/>
  <c r="CJ286" i="3"/>
  <c r="DH286" i="3" s="1"/>
  <c r="CI289" i="3"/>
  <c r="DG289" i="3" s="1"/>
  <c r="CH292" i="3"/>
  <c r="CJ294" i="3"/>
  <c r="DH294" i="3" s="1"/>
  <c r="CI297" i="3"/>
  <c r="DG297" i="3" s="1"/>
  <c r="CH300" i="3"/>
  <c r="CJ302" i="3"/>
  <c r="DH302" i="3" s="1"/>
  <c r="CI305" i="3"/>
  <c r="DG305" i="3" s="1"/>
  <c r="CH308" i="3"/>
  <c r="CJ310" i="3"/>
  <c r="DH310" i="3" s="1"/>
  <c r="CI313" i="3"/>
  <c r="DG313" i="3" s="1"/>
  <c r="CH316" i="3"/>
  <c r="CJ318" i="3"/>
  <c r="DH318" i="3" s="1"/>
  <c r="CI321" i="3"/>
  <c r="DG321" i="3" s="1"/>
  <c r="CH324" i="3"/>
  <c r="CJ326" i="3"/>
  <c r="DH326" i="3" s="1"/>
  <c r="CI329" i="3"/>
  <c r="DG329" i="3" s="1"/>
  <c r="CH332" i="3"/>
  <c r="CJ334" i="3"/>
  <c r="DH334" i="3" s="1"/>
  <c r="CI337" i="3"/>
  <c r="DG337" i="3" s="1"/>
  <c r="CH340" i="3"/>
  <c r="CJ342" i="3"/>
  <c r="DH342" i="3" s="1"/>
  <c r="CI345" i="3"/>
  <c r="DG345" i="3" s="1"/>
  <c r="CH348" i="3"/>
  <c r="CJ350" i="3"/>
  <c r="DH350" i="3" s="1"/>
  <c r="CI353" i="3"/>
  <c r="DG353" i="3" s="1"/>
  <c r="CH356" i="3"/>
  <c r="CJ366" i="3"/>
  <c r="DH366" i="3" s="1"/>
  <c r="CI203" i="3"/>
  <c r="DG203" i="3" s="1"/>
  <c r="CJ223" i="3"/>
  <c r="DH223" i="3" s="1"/>
  <c r="CI234" i="3"/>
  <c r="DG234" i="3" s="1"/>
  <c r="CI22" i="3" s="1"/>
  <c r="DG22" i="3" s="1"/>
  <c r="CJ243" i="3"/>
  <c r="DH243" i="3" s="1"/>
  <c r="CJ249" i="3"/>
  <c r="DH249" i="3" s="1"/>
  <c r="CI252" i="3"/>
  <c r="DG252" i="3" s="1"/>
  <c r="CH255" i="3"/>
  <c r="CJ257" i="3"/>
  <c r="DH257" i="3" s="1"/>
  <c r="CI260" i="3"/>
  <c r="DG260" i="3" s="1"/>
  <c r="CH263" i="3"/>
  <c r="CJ265" i="3"/>
  <c r="DH265" i="3" s="1"/>
  <c r="CI268" i="3"/>
  <c r="DG268" i="3" s="1"/>
  <c r="CH271" i="3"/>
  <c r="CJ273" i="3"/>
  <c r="DH273" i="3" s="1"/>
  <c r="CI276" i="3"/>
  <c r="DG276" i="3" s="1"/>
  <c r="CH279" i="3"/>
  <c r="CJ281" i="3"/>
  <c r="DH281" i="3" s="1"/>
  <c r="CI284" i="3"/>
  <c r="DG284" i="3" s="1"/>
  <c r="CH287" i="3"/>
  <c r="CJ289" i="3"/>
  <c r="DH289" i="3" s="1"/>
  <c r="CI292" i="3"/>
  <c r="DG292" i="3" s="1"/>
  <c r="CH295" i="3"/>
  <c r="CJ297" i="3"/>
  <c r="DH297" i="3" s="1"/>
  <c r="CI300" i="3"/>
  <c r="DG300" i="3" s="1"/>
  <c r="CH303" i="3"/>
  <c r="CJ305" i="3"/>
  <c r="DH305" i="3" s="1"/>
  <c r="CI308" i="3"/>
  <c r="DG308" i="3" s="1"/>
  <c r="CH311" i="3"/>
  <c r="CJ313" i="3"/>
  <c r="DH313" i="3" s="1"/>
  <c r="CI316" i="3"/>
  <c r="DG316" i="3" s="1"/>
  <c r="CH319" i="3"/>
  <c r="CJ321" i="3"/>
  <c r="DH321" i="3" s="1"/>
  <c r="CI324" i="3"/>
  <c r="DG324" i="3" s="1"/>
  <c r="CH327" i="3"/>
  <c r="CJ329" i="3"/>
  <c r="DH329" i="3" s="1"/>
  <c r="CI332" i="3"/>
  <c r="DG332" i="3" s="1"/>
  <c r="CH335" i="3"/>
  <c r="CJ337" i="3"/>
  <c r="DH337" i="3" s="1"/>
  <c r="CI340" i="3"/>
  <c r="DG340" i="3" s="1"/>
  <c r="CH343" i="3"/>
  <c r="CJ345" i="3"/>
  <c r="DH345" i="3" s="1"/>
  <c r="CI348" i="3"/>
  <c r="DG348" i="3" s="1"/>
  <c r="CH351" i="3"/>
  <c r="CJ353" i="3"/>
  <c r="DH353" i="3" s="1"/>
  <c r="CI356" i="3"/>
  <c r="DG356" i="3" s="1"/>
  <c r="CH359" i="3"/>
  <c r="CJ361" i="3"/>
  <c r="DH361" i="3" s="1"/>
  <c r="CI364" i="3"/>
  <c r="DG364" i="3" s="1"/>
  <c r="CH367" i="3"/>
  <c r="CJ369" i="3"/>
  <c r="DH369" i="3" s="1"/>
  <c r="CI357" i="3"/>
  <c r="DG357" i="3" s="1"/>
  <c r="CJ362" i="3"/>
  <c r="DH362" i="3" s="1"/>
  <c r="CJ184" i="3"/>
  <c r="DH184" i="3" s="1"/>
  <c r="CH206" i="3"/>
  <c r="CJ224" i="3"/>
  <c r="DH224" i="3" s="1"/>
  <c r="CI235" i="3"/>
  <c r="DG235" i="3" s="1"/>
  <c r="CH245" i="3"/>
  <c r="CH250" i="3"/>
  <c r="CJ252" i="3"/>
  <c r="DH252" i="3" s="1"/>
  <c r="CI255" i="3"/>
  <c r="DG255" i="3" s="1"/>
  <c r="CH258" i="3"/>
  <c r="CJ260" i="3"/>
  <c r="DH260" i="3" s="1"/>
  <c r="CI263" i="3"/>
  <c r="DG263" i="3" s="1"/>
  <c r="CH266" i="3"/>
  <c r="CJ268" i="3"/>
  <c r="DH268" i="3" s="1"/>
  <c r="CI271" i="3"/>
  <c r="DG271" i="3" s="1"/>
  <c r="CH274" i="3"/>
  <c r="CJ276" i="3"/>
  <c r="DH276" i="3" s="1"/>
  <c r="CI279" i="3"/>
  <c r="DG279" i="3" s="1"/>
  <c r="CH282" i="3"/>
  <c r="CJ284" i="3"/>
  <c r="DH284" i="3" s="1"/>
  <c r="CI287" i="3"/>
  <c r="DG287" i="3" s="1"/>
  <c r="CH290" i="3"/>
  <c r="CJ292" i="3"/>
  <c r="DH292" i="3" s="1"/>
  <c r="CI295" i="3"/>
  <c r="DG295" i="3" s="1"/>
  <c r="CH298" i="3"/>
  <c r="CJ300" i="3"/>
  <c r="DH300" i="3" s="1"/>
  <c r="CI303" i="3"/>
  <c r="DG303" i="3" s="1"/>
  <c r="CH306" i="3"/>
  <c r="CJ308" i="3"/>
  <c r="DH308" i="3" s="1"/>
  <c r="CI311" i="3"/>
  <c r="DG311" i="3" s="1"/>
  <c r="CH314" i="3"/>
  <c r="CJ316" i="3"/>
  <c r="DH316" i="3" s="1"/>
  <c r="CI319" i="3"/>
  <c r="DG319" i="3" s="1"/>
  <c r="CH322" i="3"/>
  <c r="CJ324" i="3"/>
  <c r="DH324" i="3" s="1"/>
  <c r="CI327" i="3"/>
  <c r="DG327" i="3" s="1"/>
  <c r="CH330" i="3"/>
  <c r="CJ332" i="3"/>
  <c r="DH332" i="3" s="1"/>
  <c r="CI335" i="3"/>
  <c r="DG335" i="3" s="1"/>
  <c r="CH338" i="3"/>
  <c r="CJ340" i="3"/>
  <c r="DH340" i="3" s="1"/>
  <c r="CI343" i="3"/>
  <c r="DG343" i="3" s="1"/>
  <c r="CH346" i="3"/>
  <c r="CJ348" i="3"/>
  <c r="DH348" i="3" s="1"/>
  <c r="CI351" i="3"/>
  <c r="DG351" i="3" s="1"/>
  <c r="CH354" i="3"/>
  <c r="CJ356" i="3"/>
  <c r="DH356" i="3" s="1"/>
  <c r="CI359" i="3"/>
  <c r="DG359" i="3" s="1"/>
  <c r="CH362" i="3"/>
  <c r="CJ364" i="3"/>
  <c r="DH364" i="3" s="1"/>
  <c r="CI367" i="3"/>
  <c r="DG367" i="3" s="1"/>
  <c r="CI187" i="3"/>
  <c r="DG187" i="3" s="1"/>
  <c r="CJ208" i="3"/>
  <c r="DH208" i="3" s="1"/>
  <c r="CI226" i="3"/>
  <c r="DG226" i="3" s="1"/>
  <c r="CH237" i="3"/>
  <c r="CH246" i="3"/>
  <c r="CI250" i="3"/>
  <c r="DG250" i="3" s="1"/>
  <c r="CH253" i="3"/>
  <c r="CJ255" i="3"/>
  <c r="DH255" i="3" s="1"/>
  <c r="CI258" i="3"/>
  <c r="DG258" i="3" s="1"/>
  <c r="CH261" i="3"/>
  <c r="CJ263" i="3"/>
  <c r="DH263" i="3" s="1"/>
  <c r="CI266" i="3"/>
  <c r="DG266" i="3" s="1"/>
  <c r="CH269" i="3"/>
  <c r="CJ271" i="3"/>
  <c r="DH271" i="3" s="1"/>
  <c r="CI274" i="3"/>
  <c r="DG274" i="3" s="1"/>
  <c r="CH277" i="3"/>
  <c r="CJ279" i="3"/>
  <c r="DH279" i="3" s="1"/>
  <c r="CI282" i="3"/>
  <c r="DG282" i="3" s="1"/>
  <c r="CH285" i="3"/>
  <c r="CJ287" i="3"/>
  <c r="DH287" i="3" s="1"/>
  <c r="CI290" i="3"/>
  <c r="DG290" i="3" s="1"/>
  <c r="CH293" i="3"/>
  <c r="CJ295" i="3"/>
  <c r="DH295" i="3" s="1"/>
  <c r="CI298" i="3"/>
  <c r="DG298" i="3" s="1"/>
  <c r="CH301" i="3"/>
  <c r="CJ303" i="3"/>
  <c r="DH303" i="3" s="1"/>
  <c r="CI306" i="3"/>
  <c r="DG306" i="3" s="1"/>
  <c r="CH309" i="3"/>
  <c r="CJ311" i="3"/>
  <c r="DH311" i="3" s="1"/>
  <c r="CI314" i="3"/>
  <c r="DG314" i="3" s="1"/>
  <c r="CH317" i="3"/>
  <c r="CJ319" i="3"/>
  <c r="DH319" i="3" s="1"/>
  <c r="CI322" i="3"/>
  <c r="DG322" i="3" s="1"/>
  <c r="CH325" i="3"/>
  <c r="CJ327" i="3"/>
  <c r="DH327" i="3" s="1"/>
  <c r="CI330" i="3"/>
  <c r="DG330" i="3" s="1"/>
  <c r="CH333" i="3"/>
  <c r="CJ335" i="3"/>
  <c r="DH335" i="3" s="1"/>
  <c r="CI338" i="3"/>
  <c r="DG338" i="3" s="1"/>
  <c r="CH341" i="3"/>
  <c r="CJ343" i="3"/>
  <c r="DH343" i="3" s="1"/>
  <c r="CI346" i="3"/>
  <c r="DG346" i="3" s="1"/>
  <c r="CH349" i="3"/>
  <c r="CJ351" i="3"/>
  <c r="DH351" i="3" s="1"/>
  <c r="CI354" i="3"/>
  <c r="DG354" i="3" s="1"/>
  <c r="CH357" i="3"/>
  <c r="CJ359" i="3"/>
  <c r="DH359" i="3" s="1"/>
  <c r="CI362" i="3"/>
  <c r="DG362" i="3" s="1"/>
  <c r="CH365" i="3"/>
  <c r="CJ367" i="3"/>
  <c r="DH367" i="3" s="1"/>
  <c r="CJ27" i="3" l="1"/>
  <c r="DH27" i="3" s="1"/>
  <c r="CJ26" i="3" s="1"/>
  <c r="DH26" i="3" s="1"/>
  <c r="CI27" i="3"/>
  <c r="DG27" i="3" s="1"/>
  <c r="CI26" i="3" s="1"/>
  <c r="DG26" i="3" s="1"/>
  <c r="DK30" i="3"/>
  <c r="CR30" i="3"/>
  <c r="DT30" i="3"/>
  <c r="DA30" i="3"/>
  <c r="DK28" i="3"/>
  <c r="CR28" i="3"/>
  <c r="DK29" i="3"/>
  <c r="CR29" i="3"/>
  <c r="DT28" i="3"/>
  <c r="DA28" i="3"/>
  <c r="DT29" i="3"/>
  <c r="DA29" i="3"/>
  <c r="DT234" i="3"/>
  <c r="DA234" i="3"/>
  <c r="CJ233" i="3"/>
  <c r="DH233" i="3" s="1"/>
  <c r="CI233" i="3"/>
  <c r="DG233" i="3" s="1"/>
  <c r="DK234" i="3"/>
  <c r="CR234" i="3"/>
  <c r="DT25" i="3"/>
  <c r="DA25" i="3"/>
  <c r="DK25" i="3"/>
  <c r="CR25" i="3"/>
  <c r="DT24" i="3"/>
  <c r="DA24" i="3"/>
  <c r="DK24" i="3"/>
  <c r="CR24" i="3"/>
  <c r="DA23" i="3"/>
  <c r="CR23" i="3"/>
  <c r="CI21" i="3"/>
  <c r="DG21" i="3" s="1"/>
  <c r="CI20" i="3" s="1"/>
  <c r="DG20" i="3" s="1"/>
  <c r="CI19" i="3" s="1"/>
  <c r="DF309" i="3"/>
  <c r="CK309" i="3"/>
  <c r="DF237" i="3"/>
  <c r="CK237" i="3"/>
  <c r="DF338" i="3"/>
  <c r="CK338" i="3"/>
  <c r="DF274" i="3"/>
  <c r="CK274" i="3"/>
  <c r="DF351" i="3"/>
  <c r="CK351" i="3"/>
  <c r="DF287" i="3"/>
  <c r="CK287" i="3"/>
  <c r="DF324" i="3"/>
  <c r="CK324" i="3"/>
  <c r="DF260" i="3"/>
  <c r="CK260" i="3"/>
  <c r="DF313" i="3"/>
  <c r="CK313" i="3"/>
  <c r="DF249" i="3"/>
  <c r="CK249" i="3"/>
  <c r="DF326" i="3"/>
  <c r="CK326" i="3"/>
  <c r="DF262" i="3"/>
  <c r="CK262" i="3"/>
  <c r="DF315" i="3"/>
  <c r="CK315" i="3"/>
  <c r="DF251" i="3"/>
  <c r="CK251" i="3"/>
  <c r="DF352" i="3"/>
  <c r="CK352" i="3"/>
  <c r="DF288" i="3"/>
  <c r="CK288" i="3"/>
  <c r="DF238" i="3"/>
  <c r="CK238" i="3"/>
  <c r="DF209" i="3"/>
  <c r="CK209" i="3"/>
  <c r="DF145" i="3"/>
  <c r="CK145" i="3"/>
  <c r="DF81" i="3"/>
  <c r="CK81" i="3"/>
  <c r="DF158" i="3"/>
  <c r="CK158" i="3"/>
  <c r="DF94" i="3"/>
  <c r="CK94" i="3"/>
  <c r="DF30" i="3"/>
  <c r="CK30" i="3"/>
  <c r="DF195" i="3"/>
  <c r="CK195" i="3"/>
  <c r="DF131" i="3"/>
  <c r="CK131" i="3"/>
  <c r="DF67" i="3"/>
  <c r="CK67" i="3"/>
  <c r="DF208" i="3"/>
  <c r="CK208" i="3"/>
  <c r="DF144" i="3"/>
  <c r="CK144" i="3"/>
  <c r="DF80" i="3"/>
  <c r="CK80" i="3"/>
  <c r="DF173" i="3"/>
  <c r="CK173" i="3"/>
  <c r="DF109" i="3"/>
  <c r="CK109" i="3"/>
  <c r="DF45" i="3"/>
  <c r="CK45" i="3"/>
  <c r="DF186" i="3"/>
  <c r="CK186" i="3"/>
  <c r="DF122" i="3"/>
  <c r="CK122" i="3"/>
  <c r="DF58" i="3"/>
  <c r="CK58" i="3"/>
  <c r="DF199" i="3"/>
  <c r="CK199" i="3"/>
  <c r="DF135" i="3"/>
  <c r="CK135" i="3"/>
  <c r="DF71" i="3"/>
  <c r="CK71" i="3"/>
  <c r="DF212" i="3"/>
  <c r="CK212" i="3"/>
  <c r="DF148" i="3"/>
  <c r="CK148" i="3"/>
  <c r="DF84" i="3"/>
  <c r="CK84" i="3"/>
  <c r="DF349" i="3"/>
  <c r="CK349" i="3"/>
  <c r="DF285" i="3"/>
  <c r="CK285" i="3"/>
  <c r="DF314" i="3"/>
  <c r="CK314" i="3"/>
  <c r="DF250" i="3"/>
  <c r="CK250" i="3"/>
  <c r="DF327" i="3"/>
  <c r="CK327" i="3"/>
  <c r="DF263" i="3"/>
  <c r="CK263" i="3"/>
  <c r="DF300" i="3"/>
  <c r="CK300" i="3"/>
  <c r="DF353" i="3"/>
  <c r="CK353" i="3"/>
  <c r="DF289" i="3"/>
  <c r="CK289" i="3"/>
  <c r="DF366" i="3"/>
  <c r="CK366" i="3"/>
  <c r="DF302" i="3"/>
  <c r="CK302" i="3"/>
  <c r="DF355" i="3"/>
  <c r="CK355" i="3"/>
  <c r="DF291" i="3"/>
  <c r="CK291" i="3"/>
  <c r="DF328" i="3"/>
  <c r="CK328" i="3"/>
  <c r="DF264" i="3"/>
  <c r="CK264" i="3"/>
  <c r="DF185" i="3"/>
  <c r="CK185" i="3"/>
  <c r="DF121" i="3"/>
  <c r="CK121" i="3"/>
  <c r="DF57" i="3"/>
  <c r="CK57" i="3"/>
  <c r="DF134" i="3"/>
  <c r="CK134" i="3"/>
  <c r="DF70" i="3"/>
  <c r="CK70" i="3"/>
  <c r="DF235" i="3"/>
  <c r="CK235" i="3"/>
  <c r="DF171" i="3"/>
  <c r="CK171" i="3"/>
  <c r="DF107" i="3"/>
  <c r="CK107" i="3"/>
  <c r="DF43" i="3"/>
  <c r="CK43" i="3"/>
  <c r="DF248" i="3"/>
  <c r="CK248" i="3"/>
  <c r="DF184" i="3"/>
  <c r="CK184" i="3"/>
  <c r="DF120" i="3"/>
  <c r="CK120" i="3"/>
  <c r="DF56" i="3"/>
  <c r="CK56" i="3"/>
  <c r="DF213" i="3"/>
  <c r="CK213" i="3"/>
  <c r="DF149" i="3"/>
  <c r="CK149" i="3"/>
  <c r="DF85" i="3"/>
  <c r="CK85" i="3"/>
  <c r="DF226" i="3"/>
  <c r="CK226" i="3"/>
  <c r="DF162" i="3"/>
  <c r="CK162" i="3"/>
  <c r="DF98" i="3"/>
  <c r="CK98" i="3"/>
  <c r="DF34" i="3"/>
  <c r="CK34" i="3"/>
  <c r="DF239" i="3"/>
  <c r="CK239" i="3"/>
  <c r="DF175" i="3"/>
  <c r="CK175" i="3"/>
  <c r="DF111" i="3"/>
  <c r="CK111" i="3"/>
  <c r="DF47" i="3"/>
  <c r="CK47" i="3"/>
  <c r="DF188" i="3"/>
  <c r="CK188" i="3"/>
  <c r="DF124" i="3"/>
  <c r="CK124" i="3"/>
  <c r="DF60" i="3"/>
  <c r="CK60" i="3"/>
  <c r="DF325" i="3"/>
  <c r="CK325" i="3"/>
  <c r="DF261" i="3"/>
  <c r="CK261" i="3"/>
  <c r="DF354" i="3"/>
  <c r="CK354" i="3"/>
  <c r="DF290" i="3"/>
  <c r="CK290" i="3"/>
  <c r="DF245" i="3"/>
  <c r="CK245" i="3"/>
  <c r="DF367" i="3"/>
  <c r="CK367" i="3"/>
  <c r="DF303" i="3"/>
  <c r="CK303" i="3"/>
  <c r="DF340" i="3"/>
  <c r="CK340" i="3"/>
  <c r="DF276" i="3"/>
  <c r="CK276" i="3"/>
  <c r="DF329" i="3"/>
  <c r="CK329" i="3"/>
  <c r="DF265" i="3"/>
  <c r="CK265" i="3"/>
  <c r="DF342" i="3"/>
  <c r="CK342" i="3"/>
  <c r="DF278" i="3"/>
  <c r="CK278" i="3"/>
  <c r="DF368" i="3"/>
  <c r="CK368" i="3"/>
  <c r="DF331" i="3"/>
  <c r="CK331" i="3"/>
  <c r="DF267" i="3"/>
  <c r="CK267" i="3"/>
  <c r="DF304" i="3"/>
  <c r="CK304" i="3"/>
  <c r="DF225" i="3"/>
  <c r="CK225" i="3"/>
  <c r="DF161" i="3"/>
  <c r="CK161" i="3"/>
  <c r="DF97" i="3"/>
  <c r="CK97" i="3"/>
  <c r="DF33" i="3"/>
  <c r="CK33" i="3"/>
  <c r="DF174" i="3"/>
  <c r="CK174" i="3"/>
  <c r="DF110" i="3"/>
  <c r="CK110" i="3"/>
  <c r="DF46" i="3"/>
  <c r="CK46" i="3"/>
  <c r="DF211" i="3"/>
  <c r="CK211" i="3"/>
  <c r="DF147" i="3"/>
  <c r="CK147" i="3"/>
  <c r="DF83" i="3"/>
  <c r="CK83" i="3"/>
  <c r="DF224" i="3"/>
  <c r="CK224" i="3"/>
  <c r="DF160" i="3"/>
  <c r="CK160" i="3"/>
  <c r="DF96" i="3"/>
  <c r="CK96" i="3"/>
  <c r="DF32" i="3"/>
  <c r="CK32" i="3"/>
  <c r="DF189" i="3"/>
  <c r="CK189" i="3"/>
  <c r="DF125" i="3"/>
  <c r="CK125" i="3"/>
  <c r="DF61" i="3"/>
  <c r="CK61" i="3"/>
  <c r="DF202" i="3"/>
  <c r="CK202" i="3"/>
  <c r="DF138" i="3"/>
  <c r="CK138" i="3"/>
  <c r="DF74" i="3"/>
  <c r="CK74" i="3"/>
  <c r="DF215" i="3"/>
  <c r="CK215" i="3"/>
  <c r="DF151" i="3"/>
  <c r="CK151" i="3"/>
  <c r="DF87" i="3"/>
  <c r="CK87" i="3"/>
  <c r="DF228" i="3"/>
  <c r="CK228" i="3"/>
  <c r="DF164" i="3"/>
  <c r="CK164" i="3"/>
  <c r="DF100" i="3"/>
  <c r="CK100" i="3"/>
  <c r="DF36" i="3"/>
  <c r="CK36" i="3"/>
  <c r="DF365" i="3"/>
  <c r="CK365" i="3"/>
  <c r="DF301" i="3"/>
  <c r="CK301" i="3"/>
  <c r="DF330" i="3"/>
  <c r="CK330" i="3"/>
  <c r="DF266" i="3"/>
  <c r="CK266" i="3"/>
  <c r="DF343" i="3"/>
  <c r="CK343" i="3"/>
  <c r="DF279" i="3"/>
  <c r="CK279" i="3"/>
  <c r="DF316" i="3"/>
  <c r="CK316" i="3"/>
  <c r="DF252" i="3"/>
  <c r="CK252" i="3"/>
  <c r="DF369" i="3"/>
  <c r="CK369" i="3"/>
  <c r="DF305" i="3"/>
  <c r="CK305" i="3"/>
  <c r="DF318" i="3"/>
  <c r="CK318" i="3"/>
  <c r="DF254" i="3"/>
  <c r="CK254" i="3"/>
  <c r="DF364" i="3"/>
  <c r="CK364" i="3"/>
  <c r="DF307" i="3"/>
  <c r="CK307" i="3"/>
  <c r="DF229" i="3"/>
  <c r="CK229" i="3"/>
  <c r="DF344" i="3"/>
  <c r="CK344" i="3"/>
  <c r="DF280" i="3"/>
  <c r="CK280" i="3"/>
  <c r="DF190" i="3"/>
  <c r="CK190" i="3"/>
  <c r="DF201" i="3"/>
  <c r="CK201" i="3"/>
  <c r="DF137" i="3"/>
  <c r="CK137" i="3"/>
  <c r="DF73" i="3"/>
  <c r="CK73" i="3"/>
  <c r="DF150" i="3"/>
  <c r="CK150" i="3"/>
  <c r="DF86" i="3"/>
  <c r="CK86" i="3"/>
  <c r="DF187" i="3"/>
  <c r="CK187" i="3"/>
  <c r="DF123" i="3"/>
  <c r="CK123" i="3"/>
  <c r="DF59" i="3"/>
  <c r="CK59" i="3"/>
  <c r="DF200" i="3"/>
  <c r="CK200" i="3"/>
  <c r="DF136" i="3"/>
  <c r="CK136" i="3"/>
  <c r="DF72" i="3"/>
  <c r="CK72" i="3"/>
  <c r="DF165" i="3"/>
  <c r="CK165" i="3"/>
  <c r="DF101" i="3"/>
  <c r="CK101" i="3"/>
  <c r="DF37" i="3"/>
  <c r="CK37" i="3"/>
  <c r="DF242" i="3"/>
  <c r="CK242" i="3"/>
  <c r="DF178" i="3"/>
  <c r="CK178" i="3"/>
  <c r="DF114" i="3"/>
  <c r="CK114" i="3"/>
  <c r="DF50" i="3"/>
  <c r="CK50" i="3"/>
  <c r="DF191" i="3"/>
  <c r="CK191" i="3"/>
  <c r="DF127" i="3"/>
  <c r="CK127" i="3"/>
  <c r="DF63" i="3"/>
  <c r="CK63" i="3"/>
  <c r="DF204" i="3"/>
  <c r="CK204" i="3"/>
  <c r="DF140" i="3"/>
  <c r="CK140" i="3"/>
  <c r="DF76" i="3"/>
  <c r="CK76" i="3"/>
  <c r="DF341" i="3"/>
  <c r="CK341" i="3"/>
  <c r="DF277" i="3"/>
  <c r="CK277" i="3"/>
  <c r="DF306" i="3"/>
  <c r="CK306" i="3"/>
  <c r="DF319" i="3"/>
  <c r="CK319" i="3"/>
  <c r="DF255" i="3"/>
  <c r="CK255" i="3"/>
  <c r="DF356" i="3"/>
  <c r="CK356" i="3"/>
  <c r="DF292" i="3"/>
  <c r="CK292" i="3"/>
  <c r="DF345" i="3"/>
  <c r="CK345" i="3"/>
  <c r="DF281" i="3"/>
  <c r="CK281" i="3"/>
  <c r="DF198" i="3"/>
  <c r="CK198" i="3"/>
  <c r="DF358" i="3"/>
  <c r="CK358" i="3"/>
  <c r="DF294" i="3"/>
  <c r="CK294" i="3"/>
  <c r="DF347" i="3"/>
  <c r="CK347" i="3"/>
  <c r="DF283" i="3"/>
  <c r="CK283" i="3"/>
  <c r="DF214" i="3"/>
  <c r="CK214" i="3"/>
  <c r="DF320" i="3"/>
  <c r="CK320" i="3"/>
  <c r="DF256" i="3"/>
  <c r="CK256" i="3"/>
  <c r="DF241" i="3"/>
  <c r="CK241" i="3"/>
  <c r="DF177" i="3"/>
  <c r="CK177" i="3"/>
  <c r="DF113" i="3"/>
  <c r="CK113" i="3"/>
  <c r="DF49" i="3"/>
  <c r="CK49" i="3"/>
  <c r="DF126" i="3"/>
  <c r="CK126" i="3"/>
  <c r="DF62" i="3"/>
  <c r="CK62" i="3"/>
  <c r="DF227" i="3"/>
  <c r="CK227" i="3"/>
  <c r="DF163" i="3"/>
  <c r="CK163" i="3"/>
  <c r="DF99" i="3"/>
  <c r="CK99" i="3"/>
  <c r="DF35" i="3"/>
  <c r="CK35" i="3"/>
  <c r="DF240" i="3"/>
  <c r="CK240" i="3"/>
  <c r="DF176" i="3"/>
  <c r="CK176" i="3"/>
  <c r="DF112" i="3"/>
  <c r="CK112" i="3"/>
  <c r="DF48" i="3"/>
  <c r="CK48" i="3"/>
  <c r="DF205" i="3"/>
  <c r="CK205" i="3"/>
  <c r="DF141" i="3"/>
  <c r="CK141" i="3"/>
  <c r="DF77" i="3"/>
  <c r="CK77" i="3"/>
  <c r="DF218" i="3"/>
  <c r="CK218" i="3"/>
  <c r="DF154" i="3"/>
  <c r="CK154" i="3"/>
  <c r="DF90" i="3"/>
  <c r="CK90" i="3"/>
  <c r="DF231" i="3"/>
  <c r="CK231" i="3"/>
  <c r="DF167" i="3"/>
  <c r="CK167" i="3"/>
  <c r="DF103" i="3"/>
  <c r="CK103" i="3"/>
  <c r="DF39" i="3"/>
  <c r="CK39" i="3"/>
  <c r="DF244" i="3"/>
  <c r="CK244" i="3"/>
  <c r="DF180" i="3"/>
  <c r="CK180" i="3"/>
  <c r="DF116" i="3"/>
  <c r="CK116" i="3"/>
  <c r="DF52" i="3"/>
  <c r="CK52" i="3"/>
  <c r="DF317" i="3"/>
  <c r="CK317" i="3"/>
  <c r="DF253" i="3"/>
  <c r="CK253" i="3"/>
  <c r="DF346" i="3"/>
  <c r="CK346" i="3"/>
  <c r="DF282" i="3"/>
  <c r="CK282" i="3"/>
  <c r="DF206" i="3"/>
  <c r="CK206" i="3"/>
  <c r="DF359" i="3"/>
  <c r="CK359" i="3"/>
  <c r="DF295" i="3"/>
  <c r="CK295" i="3"/>
  <c r="DF332" i="3"/>
  <c r="CK332" i="3"/>
  <c r="DF268" i="3"/>
  <c r="CK268" i="3"/>
  <c r="DF321" i="3"/>
  <c r="CK321" i="3"/>
  <c r="DF257" i="3"/>
  <c r="CK257" i="3"/>
  <c r="DF334" i="3"/>
  <c r="CK334" i="3"/>
  <c r="DF270" i="3"/>
  <c r="CK270" i="3"/>
  <c r="DF323" i="3"/>
  <c r="CK323" i="3"/>
  <c r="DF259" i="3"/>
  <c r="CK259" i="3"/>
  <c r="DF296" i="3"/>
  <c r="CK296" i="3"/>
  <c r="DF217" i="3"/>
  <c r="CK217" i="3"/>
  <c r="DF153" i="3"/>
  <c r="CK153" i="3"/>
  <c r="DF89" i="3"/>
  <c r="CK89" i="3"/>
  <c r="DF25" i="3"/>
  <c r="CK25" i="3"/>
  <c r="DF166" i="3"/>
  <c r="CK166" i="3"/>
  <c r="DF102" i="3"/>
  <c r="CK102" i="3"/>
  <c r="DF38" i="3"/>
  <c r="CK38" i="3"/>
  <c r="DF203" i="3"/>
  <c r="CK203" i="3"/>
  <c r="DF139" i="3"/>
  <c r="CK139" i="3"/>
  <c r="DF75" i="3"/>
  <c r="CK75" i="3"/>
  <c r="DF216" i="3"/>
  <c r="CK216" i="3"/>
  <c r="DF152" i="3"/>
  <c r="CK152" i="3"/>
  <c r="DF88" i="3"/>
  <c r="CK88" i="3"/>
  <c r="DF181" i="3"/>
  <c r="CK181" i="3"/>
  <c r="DF117" i="3"/>
  <c r="CK117" i="3"/>
  <c r="DF53" i="3"/>
  <c r="CK53" i="3"/>
  <c r="DF194" i="3"/>
  <c r="CK194" i="3"/>
  <c r="DF130" i="3"/>
  <c r="CK130" i="3"/>
  <c r="DF66" i="3"/>
  <c r="CK66" i="3"/>
  <c r="DF207" i="3"/>
  <c r="CK207" i="3"/>
  <c r="DF143" i="3"/>
  <c r="CK143" i="3"/>
  <c r="DF79" i="3"/>
  <c r="CK79" i="3"/>
  <c r="DF220" i="3"/>
  <c r="CK220" i="3"/>
  <c r="DF156" i="3"/>
  <c r="CK156" i="3"/>
  <c r="DF92" i="3"/>
  <c r="CK92" i="3"/>
  <c r="DF28" i="3"/>
  <c r="CK28" i="3"/>
  <c r="DF357" i="3"/>
  <c r="CK357" i="3"/>
  <c r="DF293" i="3"/>
  <c r="CK293" i="3"/>
  <c r="DF322" i="3"/>
  <c r="CK322" i="3"/>
  <c r="DF258" i="3"/>
  <c r="CK258" i="3"/>
  <c r="DF335" i="3"/>
  <c r="CK335" i="3"/>
  <c r="DF271" i="3"/>
  <c r="CK271" i="3"/>
  <c r="DF308" i="3"/>
  <c r="CK308" i="3"/>
  <c r="DF361" i="3"/>
  <c r="CK361" i="3"/>
  <c r="DF297" i="3"/>
  <c r="CK297" i="3"/>
  <c r="DF310" i="3"/>
  <c r="CK310" i="3"/>
  <c r="DF363" i="3"/>
  <c r="CK363" i="3"/>
  <c r="DF299" i="3"/>
  <c r="CK299" i="3"/>
  <c r="DF360" i="3"/>
  <c r="CK360" i="3"/>
  <c r="DF336" i="3"/>
  <c r="CK336" i="3"/>
  <c r="DF272" i="3"/>
  <c r="CK272" i="3"/>
  <c r="DF193" i="3"/>
  <c r="CK193" i="3"/>
  <c r="DF129" i="3"/>
  <c r="CK129" i="3"/>
  <c r="DF65" i="3"/>
  <c r="CK65" i="3"/>
  <c r="DF142" i="3"/>
  <c r="CK142" i="3"/>
  <c r="DF78" i="3"/>
  <c r="CK78" i="3"/>
  <c r="DF243" i="3"/>
  <c r="CK243" i="3"/>
  <c r="DF179" i="3"/>
  <c r="CK179" i="3"/>
  <c r="DF115" i="3"/>
  <c r="CK115" i="3"/>
  <c r="DF51" i="3"/>
  <c r="CK51" i="3"/>
  <c r="DF192" i="3"/>
  <c r="CK192" i="3"/>
  <c r="DF128" i="3"/>
  <c r="CK128" i="3"/>
  <c r="DF64" i="3"/>
  <c r="CK64" i="3"/>
  <c r="DF221" i="3"/>
  <c r="CK221" i="3"/>
  <c r="DF157" i="3"/>
  <c r="CK157" i="3"/>
  <c r="DF93" i="3"/>
  <c r="CK93" i="3"/>
  <c r="DF29" i="3"/>
  <c r="CK29" i="3"/>
  <c r="DF234" i="3"/>
  <c r="CK234" i="3"/>
  <c r="DF170" i="3"/>
  <c r="CK170" i="3"/>
  <c r="DF106" i="3"/>
  <c r="CK106" i="3"/>
  <c r="DF42" i="3"/>
  <c r="CK42" i="3"/>
  <c r="DF247" i="3"/>
  <c r="CK247" i="3"/>
  <c r="DF183" i="3"/>
  <c r="CK183" i="3"/>
  <c r="DF119" i="3"/>
  <c r="CK119" i="3"/>
  <c r="DF55" i="3"/>
  <c r="CK55" i="3"/>
  <c r="DF196" i="3"/>
  <c r="CK196" i="3"/>
  <c r="DF132" i="3"/>
  <c r="CK132" i="3"/>
  <c r="DF68" i="3"/>
  <c r="CK68" i="3"/>
  <c r="DF333" i="3"/>
  <c r="CK333" i="3"/>
  <c r="DF269" i="3"/>
  <c r="CK269" i="3"/>
  <c r="DF246" i="3"/>
  <c r="CK246" i="3"/>
  <c r="DF362" i="3"/>
  <c r="CK362" i="3"/>
  <c r="DF298" i="3"/>
  <c r="CK298" i="3"/>
  <c r="DF311" i="3"/>
  <c r="CK311" i="3"/>
  <c r="DF348" i="3"/>
  <c r="CK348" i="3"/>
  <c r="DF284" i="3"/>
  <c r="CK284" i="3"/>
  <c r="DF222" i="3"/>
  <c r="CK222" i="3"/>
  <c r="DF337" i="3"/>
  <c r="CK337" i="3"/>
  <c r="DF273" i="3"/>
  <c r="CK273" i="3"/>
  <c r="DF350" i="3"/>
  <c r="CK350" i="3"/>
  <c r="DF286" i="3"/>
  <c r="CK286" i="3"/>
  <c r="DF230" i="3"/>
  <c r="CK230" i="3"/>
  <c r="DF339" i="3"/>
  <c r="CK339" i="3"/>
  <c r="DF275" i="3"/>
  <c r="CK275" i="3"/>
  <c r="DF312" i="3"/>
  <c r="CK312" i="3"/>
  <c r="DF169" i="3"/>
  <c r="CK169" i="3"/>
  <c r="DF105" i="3"/>
  <c r="CK105" i="3"/>
  <c r="DF41" i="3"/>
  <c r="CK41" i="3"/>
  <c r="DF182" i="3"/>
  <c r="CK182" i="3"/>
  <c r="DF118" i="3"/>
  <c r="CK118" i="3"/>
  <c r="DF54" i="3"/>
  <c r="CK54" i="3"/>
  <c r="DF219" i="3"/>
  <c r="CK219" i="3"/>
  <c r="DF155" i="3"/>
  <c r="CK155" i="3"/>
  <c r="DF91" i="3"/>
  <c r="CK91" i="3"/>
  <c r="DF232" i="3"/>
  <c r="CK232" i="3"/>
  <c r="DF168" i="3"/>
  <c r="CK168" i="3"/>
  <c r="DF104" i="3"/>
  <c r="CK104" i="3"/>
  <c r="DF40" i="3"/>
  <c r="CK40" i="3"/>
  <c r="DF197" i="3"/>
  <c r="CK197" i="3"/>
  <c r="DF133" i="3"/>
  <c r="CK133" i="3"/>
  <c r="DF69" i="3"/>
  <c r="CK69" i="3"/>
  <c r="DF210" i="3"/>
  <c r="CK210" i="3"/>
  <c r="DF146" i="3"/>
  <c r="CK146" i="3"/>
  <c r="DF82" i="3"/>
  <c r="CK82" i="3"/>
  <c r="DF223" i="3"/>
  <c r="CK223" i="3"/>
  <c r="DF159" i="3"/>
  <c r="CK159" i="3"/>
  <c r="DF95" i="3"/>
  <c r="CK95" i="3"/>
  <c r="DF31" i="3"/>
  <c r="CK31" i="3"/>
  <c r="DF236" i="3"/>
  <c r="CK236" i="3"/>
  <c r="DF172" i="3"/>
  <c r="CK172" i="3"/>
  <c r="DF108" i="3"/>
  <c r="CK108" i="3"/>
  <c r="DF44" i="3"/>
  <c r="CK44" i="3"/>
  <c r="CI24" i="3"/>
  <c r="DG24" i="3" s="1"/>
  <c r="CI23" i="3" s="1"/>
  <c r="DG23" i="3" s="1"/>
  <c r="W4" i="36"/>
  <c r="W5" i="36"/>
  <c r="W6" i="36"/>
  <c r="W7" i="36"/>
  <c r="W8" i="36"/>
  <c r="W9" i="36"/>
  <c r="W10" i="36"/>
  <c r="W11" i="36"/>
  <c r="W12" i="36"/>
  <c r="W13" i="36"/>
  <c r="W14" i="36"/>
  <c r="W15" i="36"/>
  <c r="W16" i="36"/>
  <c r="W17" i="36"/>
  <c r="W18" i="36"/>
  <c r="W19" i="36"/>
  <c r="W20" i="36"/>
  <c r="W21" i="36"/>
  <c r="W22" i="36"/>
  <c r="W23" i="36"/>
  <c r="W24" i="36"/>
  <c r="W25" i="36"/>
  <c r="W26" i="36"/>
  <c r="W27" i="36"/>
  <c r="W28" i="36"/>
  <c r="W29" i="36"/>
  <c r="W30" i="36"/>
  <c r="W31" i="36"/>
  <c r="W32" i="36"/>
  <c r="W33" i="36"/>
  <c r="W34" i="36"/>
  <c r="W35" i="36"/>
  <c r="W36" i="36"/>
  <c r="W37" i="36"/>
  <c r="W38" i="36"/>
  <c r="W39" i="36"/>
  <c r="W40" i="36"/>
  <c r="W41" i="36"/>
  <c r="W42" i="36"/>
  <c r="W43" i="36"/>
  <c r="W44" i="36"/>
  <c r="W45" i="36"/>
  <c r="W46" i="36"/>
  <c r="W47" i="36"/>
  <c r="W48" i="36"/>
  <c r="W49" i="36"/>
  <c r="W50" i="36"/>
  <c r="W51" i="36"/>
  <c r="W52" i="36"/>
  <c r="W53" i="36"/>
  <c r="W54" i="36"/>
  <c r="W55" i="36"/>
  <c r="W56" i="36"/>
  <c r="W57" i="36"/>
  <c r="W58" i="36"/>
  <c r="W59" i="36"/>
  <c r="W60" i="36"/>
  <c r="W61" i="36"/>
  <c r="W62" i="36"/>
  <c r="W63" i="36"/>
  <c r="W64" i="36"/>
  <c r="W65" i="36"/>
  <c r="W66" i="36"/>
  <c r="W67" i="36"/>
  <c r="W68" i="36"/>
  <c r="W69" i="36"/>
  <c r="W70" i="36"/>
  <c r="W71" i="36"/>
  <c r="W72" i="36"/>
  <c r="W73" i="36"/>
  <c r="W74" i="36"/>
  <c r="W75" i="36"/>
  <c r="W76" i="36"/>
  <c r="W77" i="36"/>
  <c r="W78" i="36"/>
  <c r="W79" i="36"/>
  <c r="W80" i="36"/>
  <c r="W81" i="36"/>
  <c r="W82" i="36"/>
  <c r="W83" i="36"/>
  <c r="W84" i="36"/>
  <c r="W85" i="36"/>
  <c r="W86" i="36"/>
  <c r="W87" i="36"/>
  <c r="W88" i="36"/>
  <c r="W89" i="36"/>
  <c r="W90" i="36"/>
  <c r="W91" i="36"/>
  <c r="W92" i="36"/>
  <c r="W93" i="36"/>
  <c r="W94" i="36"/>
  <c r="W95" i="36"/>
  <c r="W96" i="36"/>
  <c r="W97" i="36"/>
  <c r="W98" i="36"/>
  <c r="W99" i="36"/>
  <c r="W100" i="36"/>
  <c r="W101" i="36"/>
  <c r="W102" i="36"/>
  <c r="W103" i="36"/>
  <c r="W104" i="36"/>
  <c r="W105" i="36"/>
  <c r="W106" i="36"/>
  <c r="W107" i="36"/>
  <c r="W108" i="36"/>
  <c r="W109" i="36"/>
  <c r="W110" i="36"/>
  <c r="W111" i="36"/>
  <c r="W112" i="36"/>
  <c r="W113" i="36"/>
  <c r="W114" i="36"/>
  <c r="W115" i="36"/>
  <c r="W116" i="36"/>
  <c r="W117" i="36"/>
  <c r="W118" i="36"/>
  <c r="W119" i="36"/>
  <c r="W120" i="36"/>
  <c r="W121" i="36"/>
  <c r="W122" i="36"/>
  <c r="W123" i="36"/>
  <c r="W124" i="36"/>
  <c r="W125" i="36"/>
  <c r="W126" i="36"/>
  <c r="W127" i="36"/>
  <c r="W128" i="36"/>
  <c r="W129" i="36"/>
  <c r="W130" i="36"/>
  <c r="W131" i="36"/>
  <c r="W132" i="36"/>
  <c r="W133" i="36"/>
  <c r="W134" i="36"/>
  <c r="W135" i="36"/>
  <c r="W136" i="36"/>
  <c r="W137" i="36"/>
  <c r="W138" i="36"/>
  <c r="W139" i="36"/>
  <c r="W140" i="36"/>
  <c r="W141" i="36"/>
  <c r="W142" i="36"/>
  <c r="W143" i="36"/>
  <c r="W144" i="36"/>
  <c r="W145" i="36"/>
  <c r="W146" i="36"/>
  <c r="W147" i="36"/>
  <c r="W148" i="36"/>
  <c r="W149" i="36"/>
  <c r="W150" i="36"/>
  <c r="W151" i="36"/>
  <c r="W152" i="36"/>
  <c r="W153" i="36"/>
  <c r="W154" i="36"/>
  <c r="W155" i="36"/>
  <c r="W156" i="36"/>
  <c r="W157" i="36"/>
  <c r="W158" i="36"/>
  <c r="W159" i="36"/>
  <c r="W160" i="36"/>
  <c r="W161" i="36"/>
  <c r="W162" i="36"/>
  <c r="W163" i="36"/>
  <c r="W164" i="36"/>
  <c r="W165" i="36"/>
  <c r="W166" i="36"/>
  <c r="W167" i="36"/>
  <c r="W168" i="36"/>
  <c r="W169" i="36"/>
  <c r="W170" i="36"/>
  <c r="W171" i="36"/>
  <c r="W172" i="36"/>
  <c r="W173" i="36"/>
  <c r="W174" i="36"/>
  <c r="W175" i="36"/>
  <c r="W176" i="36"/>
  <c r="W177" i="36"/>
  <c r="W178" i="36"/>
  <c r="W179" i="36"/>
  <c r="W180" i="36"/>
  <c r="W181" i="36"/>
  <c r="W182" i="36"/>
  <c r="W183" i="36"/>
  <c r="W184" i="36"/>
  <c r="W185" i="36"/>
  <c r="W186" i="36"/>
  <c r="W187" i="36"/>
  <c r="W188" i="36"/>
  <c r="W189" i="36"/>
  <c r="W190" i="36"/>
  <c r="W191" i="36"/>
  <c r="W192" i="36"/>
  <c r="W193" i="36"/>
  <c r="W194" i="36"/>
  <c r="W195" i="36"/>
  <c r="W196" i="36"/>
  <c r="W197" i="36"/>
  <c r="W198" i="36"/>
  <c r="W199" i="36"/>
  <c r="W200" i="36"/>
  <c r="W201" i="36"/>
  <c r="W202" i="36"/>
  <c r="W203" i="36"/>
  <c r="W204" i="36"/>
  <c r="W205" i="36"/>
  <c r="W206" i="36"/>
  <c r="W207" i="36"/>
  <c r="W208" i="36"/>
  <c r="W209" i="36"/>
  <c r="W210" i="36"/>
  <c r="W211" i="36"/>
  <c r="W212" i="36"/>
  <c r="W213" i="36"/>
  <c r="W214" i="36"/>
  <c r="W215" i="36"/>
  <c r="W216" i="36"/>
  <c r="W217" i="36"/>
  <c r="W218" i="36"/>
  <c r="W219" i="36"/>
  <c r="W220" i="36"/>
  <c r="W221" i="36"/>
  <c r="W222" i="36"/>
  <c r="W223" i="36"/>
  <c r="W224" i="36"/>
  <c r="W225" i="36"/>
  <c r="W226" i="36"/>
  <c r="W227" i="36"/>
  <c r="W228" i="36"/>
  <c r="W229" i="36"/>
  <c r="W230" i="36"/>
  <c r="W231" i="36"/>
  <c r="W232" i="36"/>
  <c r="W233" i="36"/>
  <c r="W234" i="36"/>
  <c r="W235" i="36"/>
  <c r="W236" i="36"/>
  <c r="W237" i="36"/>
  <c r="W238" i="36"/>
  <c r="W239" i="36"/>
  <c r="W240" i="36"/>
  <c r="W241" i="36"/>
  <c r="W242" i="36"/>
  <c r="W243" i="36"/>
  <c r="W244" i="36"/>
  <c r="W245" i="36"/>
  <c r="W246" i="36"/>
  <c r="W247" i="36"/>
  <c r="W248" i="36"/>
  <c r="W249" i="36"/>
  <c r="W250" i="36"/>
  <c r="W251" i="36"/>
  <c r="W252" i="36"/>
  <c r="W253" i="36"/>
  <c r="W254" i="36"/>
  <c r="W255" i="36"/>
  <c r="W256" i="36"/>
  <c r="W257" i="36"/>
  <c r="W258" i="36"/>
  <c r="W259" i="36"/>
  <c r="W260" i="36"/>
  <c r="W261" i="36"/>
  <c r="W262" i="36"/>
  <c r="W263" i="36"/>
  <c r="W264" i="36"/>
  <c r="W265" i="36"/>
  <c r="W266" i="36"/>
  <c r="W267" i="36"/>
  <c r="W268" i="36"/>
  <c r="W269" i="36"/>
  <c r="W270" i="36"/>
  <c r="W271" i="36"/>
  <c r="W272" i="36"/>
  <c r="W273" i="36"/>
  <c r="W274" i="36"/>
  <c r="W275" i="36"/>
  <c r="W276" i="36"/>
  <c r="W277" i="36"/>
  <c r="W278" i="36"/>
  <c r="W279" i="36"/>
  <c r="W280" i="36"/>
  <c r="W281" i="36"/>
  <c r="W282" i="36"/>
  <c r="W283" i="36"/>
  <c r="W284" i="36"/>
  <c r="W285" i="36"/>
  <c r="W286" i="36"/>
  <c r="W287" i="36"/>
  <c r="W288" i="36"/>
  <c r="W289" i="36"/>
  <c r="W290" i="36"/>
  <c r="W291" i="36"/>
  <c r="W292" i="36"/>
  <c r="W293" i="36"/>
  <c r="W294" i="36"/>
  <c r="W295" i="36"/>
  <c r="W296" i="36"/>
  <c r="W297" i="36"/>
  <c r="W298" i="36"/>
  <c r="W299" i="36"/>
  <c r="W300" i="36"/>
  <c r="W301" i="36"/>
  <c r="W302" i="36"/>
  <c r="W303" i="36"/>
  <c r="W304" i="36"/>
  <c r="W305" i="36"/>
  <c r="W306" i="36"/>
  <c r="W307" i="36"/>
  <c r="W308" i="36"/>
  <c r="W309" i="36"/>
  <c r="W310" i="36"/>
  <c r="W311" i="36"/>
  <c r="W312" i="36"/>
  <c r="W313" i="36"/>
  <c r="W314" i="36"/>
  <c r="W315" i="36"/>
  <c r="W316" i="36"/>
  <c r="W317" i="36"/>
  <c r="W318" i="36"/>
  <c r="W319" i="36"/>
  <c r="W320" i="36"/>
  <c r="W321" i="36"/>
  <c r="W322" i="36"/>
  <c r="W323" i="36"/>
  <c r="W324" i="36"/>
  <c r="W325" i="36"/>
  <c r="W326" i="36"/>
  <c r="W327" i="36"/>
  <c r="W328" i="36"/>
  <c r="W329" i="36"/>
  <c r="W330" i="36"/>
  <c r="W331" i="36"/>
  <c r="W332" i="36"/>
  <c r="W333" i="36"/>
  <c r="W334" i="36"/>
  <c r="W335" i="36"/>
  <c r="W336" i="36"/>
  <c r="W337" i="36"/>
  <c r="W338" i="36"/>
  <c r="W339" i="36"/>
  <c r="W340" i="36"/>
  <c r="W341" i="36"/>
  <c r="W342" i="36"/>
  <c r="W343" i="36"/>
  <c r="W344" i="36"/>
  <c r="W345" i="36"/>
  <c r="W346" i="36"/>
  <c r="W347" i="36"/>
  <c r="W348" i="36"/>
  <c r="W349" i="36"/>
  <c r="W350" i="36"/>
  <c r="W351" i="36"/>
  <c r="W352" i="36"/>
  <c r="W353" i="36"/>
  <c r="W3" i="36"/>
  <c r="L4" i="36"/>
  <c r="N4" i="36"/>
  <c r="P4" i="36"/>
  <c r="T4" i="36"/>
  <c r="L5" i="36"/>
  <c r="N5" i="36"/>
  <c r="P5" i="36"/>
  <c r="T5" i="36"/>
  <c r="L6" i="36"/>
  <c r="N6" i="36"/>
  <c r="P6" i="36"/>
  <c r="T6" i="36"/>
  <c r="V6" i="36"/>
  <c r="L7" i="36"/>
  <c r="N7" i="36"/>
  <c r="P7" i="36"/>
  <c r="T7" i="36"/>
  <c r="V7" i="36"/>
  <c r="L8" i="36"/>
  <c r="N8" i="36"/>
  <c r="P8" i="36"/>
  <c r="T8" i="36"/>
  <c r="L9" i="36"/>
  <c r="N9" i="36"/>
  <c r="P9" i="36"/>
  <c r="T9" i="36"/>
  <c r="V9" i="36"/>
  <c r="L10" i="36"/>
  <c r="N10" i="36"/>
  <c r="P10" i="36"/>
  <c r="T10" i="36"/>
  <c r="V10" i="36"/>
  <c r="L11" i="36"/>
  <c r="N11" i="36"/>
  <c r="P11" i="36"/>
  <c r="T11" i="36"/>
  <c r="V11" i="36"/>
  <c r="L12" i="36"/>
  <c r="N12" i="36"/>
  <c r="P12" i="36"/>
  <c r="T12" i="36"/>
  <c r="V12" i="36"/>
  <c r="L13" i="36"/>
  <c r="N13" i="36"/>
  <c r="P13" i="36"/>
  <c r="T13" i="36"/>
  <c r="V13" i="36"/>
  <c r="L14" i="36"/>
  <c r="N14" i="36"/>
  <c r="P14" i="36"/>
  <c r="T14" i="36"/>
  <c r="V14" i="36"/>
  <c r="L15" i="36"/>
  <c r="N15" i="36"/>
  <c r="O15" i="36"/>
  <c r="P15" i="36"/>
  <c r="Q15" i="36"/>
  <c r="R15" i="36"/>
  <c r="S15" i="36"/>
  <c r="T15" i="36"/>
  <c r="V15" i="36"/>
  <c r="X15" i="36"/>
  <c r="Y15" i="36"/>
  <c r="L16" i="36"/>
  <c r="N16" i="36"/>
  <c r="O16" i="36"/>
  <c r="P16" i="36"/>
  <c r="Q16" i="36"/>
  <c r="R16" i="36"/>
  <c r="S16" i="36"/>
  <c r="T16" i="36"/>
  <c r="V16" i="36"/>
  <c r="X16" i="36"/>
  <c r="Y16" i="36"/>
  <c r="L17" i="36"/>
  <c r="N17" i="36"/>
  <c r="O17" i="36"/>
  <c r="P17" i="36"/>
  <c r="Q17" i="36"/>
  <c r="R17" i="36"/>
  <c r="S17" i="36"/>
  <c r="T17" i="36"/>
  <c r="V17" i="36"/>
  <c r="X17" i="36"/>
  <c r="Y17" i="36"/>
  <c r="L18" i="36"/>
  <c r="N18" i="36"/>
  <c r="O18" i="36"/>
  <c r="P18" i="36"/>
  <c r="Q18" i="36"/>
  <c r="R18" i="36"/>
  <c r="S18" i="36"/>
  <c r="T18" i="36"/>
  <c r="V18" i="36"/>
  <c r="X18" i="36"/>
  <c r="Y18" i="36"/>
  <c r="L19" i="36"/>
  <c r="N19" i="36"/>
  <c r="O19" i="36"/>
  <c r="P19" i="36"/>
  <c r="Q19" i="36"/>
  <c r="R19" i="36"/>
  <c r="S19" i="36"/>
  <c r="T19" i="36"/>
  <c r="V19" i="36"/>
  <c r="X19" i="36"/>
  <c r="Y19" i="36"/>
  <c r="L20" i="36"/>
  <c r="N20" i="36"/>
  <c r="O20" i="36"/>
  <c r="P20" i="36"/>
  <c r="Q20" i="36"/>
  <c r="R20" i="36"/>
  <c r="S20" i="36"/>
  <c r="T20" i="36"/>
  <c r="V20" i="36"/>
  <c r="X20" i="36"/>
  <c r="Y20" i="36"/>
  <c r="L21" i="36"/>
  <c r="N21" i="36"/>
  <c r="O21" i="36"/>
  <c r="P21" i="36"/>
  <c r="Q21" i="36"/>
  <c r="R21" i="36"/>
  <c r="S21" i="36"/>
  <c r="T21" i="36"/>
  <c r="V21" i="36"/>
  <c r="X21" i="36"/>
  <c r="Y21" i="36"/>
  <c r="L22" i="36"/>
  <c r="N22" i="36"/>
  <c r="O22" i="36"/>
  <c r="P22" i="36"/>
  <c r="Q22" i="36"/>
  <c r="R22" i="36"/>
  <c r="S22" i="36"/>
  <c r="T22" i="36"/>
  <c r="V22" i="36"/>
  <c r="X22" i="36"/>
  <c r="Y22" i="36"/>
  <c r="L23" i="36"/>
  <c r="N23" i="36"/>
  <c r="O23" i="36"/>
  <c r="P23" i="36"/>
  <c r="Q23" i="36"/>
  <c r="R23" i="36"/>
  <c r="S23" i="36"/>
  <c r="T23" i="36"/>
  <c r="V23" i="36"/>
  <c r="X23" i="36"/>
  <c r="Y23" i="36"/>
  <c r="L24" i="36"/>
  <c r="N24" i="36"/>
  <c r="O24" i="36"/>
  <c r="P24" i="36"/>
  <c r="Q24" i="36"/>
  <c r="R24" i="36"/>
  <c r="S24" i="36"/>
  <c r="T24" i="36"/>
  <c r="V24" i="36"/>
  <c r="X24" i="36"/>
  <c r="Y24" i="36"/>
  <c r="L25" i="36"/>
  <c r="N25" i="36"/>
  <c r="O25" i="36"/>
  <c r="P25" i="36"/>
  <c r="Q25" i="36"/>
  <c r="R25" i="36"/>
  <c r="S25" i="36"/>
  <c r="T25" i="36"/>
  <c r="V25" i="36"/>
  <c r="X25" i="36"/>
  <c r="Y25" i="36"/>
  <c r="L26" i="36"/>
  <c r="N26" i="36"/>
  <c r="O26" i="36"/>
  <c r="P26" i="36"/>
  <c r="Q26" i="36"/>
  <c r="R26" i="36"/>
  <c r="S26" i="36"/>
  <c r="T26" i="36"/>
  <c r="V26" i="36"/>
  <c r="X26" i="36"/>
  <c r="Y26" i="36"/>
  <c r="L27" i="36"/>
  <c r="N27" i="36"/>
  <c r="O27" i="36"/>
  <c r="P27" i="36"/>
  <c r="Q27" i="36"/>
  <c r="R27" i="36"/>
  <c r="S27" i="36"/>
  <c r="T27" i="36"/>
  <c r="V27" i="36"/>
  <c r="X27" i="36"/>
  <c r="Y27" i="36"/>
  <c r="L28" i="36"/>
  <c r="N28" i="36"/>
  <c r="O28" i="36"/>
  <c r="P28" i="36"/>
  <c r="Q28" i="36"/>
  <c r="R28" i="36"/>
  <c r="S28" i="36"/>
  <c r="T28" i="36"/>
  <c r="V28" i="36"/>
  <c r="X28" i="36"/>
  <c r="Y28" i="36"/>
  <c r="L29" i="36"/>
  <c r="N29" i="36"/>
  <c r="O29" i="36"/>
  <c r="P29" i="36"/>
  <c r="Q29" i="36"/>
  <c r="R29" i="36"/>
  <c r="S29" i="36"/>
  <c r="T29" i="36"/>
  <c r="V29" i="36"/>
  <c r="X29" i="36"/>
  <c r="Y29" i="36"/>
  <c r="L30" i="36"/>
  <c r="N30" i="36"/>
  <c r="O30" i="36"/>
  <c r="P30" i="36"/>
  <c r="Q30" i="36"/>
  <c r="R30" i="36"/>
  <c r="S30" i="36"/>
  <c r="T30" i="36"/>
  <c r="V30" i="36"/>
  <c r="X30" i="36"/>
  <c r="Y30" i="36"/>
  <c r="L31" i="36"/>
  <c r="N31" i="36"/>
  <c r="O31" i="36"/>
  <c r="P31" i="36"/>
  <c r="Q31" i="36"/>
  <c r="R31" i="36"/>
  <c r="S31" i="36"/>
  <c r="T31" i="36"/>
  <c r="V31" i="36"/>
  <c r="X31" i="36"/>
  <c r="Y31" i="36"/>
  <c r="L32" i="36"/>
  <c r="N32" i="36"/>
  <c r="O32" i="36"/>
  <c r="P32" i="36"/>
  <c r="Q32" i="36"/>
  <c r="R32" i="36"/>
  <c r="S32" i="36"/>
  <c r="T32" i="36"/>
  <c r="V32" i="36"/>
  <c r="X32" i="36"/>
  <c r="Y32" i="36"/>
  <c r="L33" i="36"/>
  <c r="N33" i="36"/>
  <c r="O33" i="36"/>
  <c r="P33" i="36"/>
  <c r="Q33" i="36"/>
  <c r="R33" i="36"/>
  <c r="S33" i="36"/>
  <c r="T33" i="36"/>
  <c r="V33" i="36"/>
  <c r="X33" i="36"/>
  <c r="Y33" i="36"/>
  <c r="L34" i="36"/>
  <c r="N34" i="36"/>
  <c r="O34" i="36"/>
  <c r="P34" i="36"/>
  <c r="Q34" i="36"/>
  <c r="R34" i="36"/>
  <c r="S34" i="36"/>
  <c r="T34" i="36"/>
  <c r="V34" i="36"/>
  <c r="X34" i="36"/>
  <c r="Y34" i="36"/>
  <c r="L35" i="36"/>
  <c r="N35" i="36"/>
  <c r="O35" i="36"/>
  <c r="P35" i="36"/>
  <c r="Q35" i="36"/>
  <c r="R35" i="36"/>
  <c r="S35" i="36"/>
  <c r="T35" i="36"/>
  <c r="V35" i="36"/>
  <c r="X35" i="36"/>
  <c r="Y35" i="36"/>
  <c r="L36" i="36"/>
  <c r="N36" i="36"/>
  <c r="O36" i="36"/>
  <c r="P36" i="36"/>
  <c r="Q36" i="36"/>
  <c r="R36" i="36"/>
  <c r="S36" i="36"/>
  <c r="T36" i="36"/>
  <c r="V36" i="36"/>
  <c r="X36" i="36"/>
  <c r="Y36" i="36"/>
  <c r="L37" i="36"/>
  <c r="N37" i="36"/>
  <c r="O37" i="36"/>
  <c r="P37" i="36"/>
  <c r="Q37" i="36"/>
  <c r="R37" i="36"/>
  <c r="S37" i="36"/>
  <c r="T37" i="36"/>
  <c r="V37" i="36"/>
  <c r="X37" i="36"/>
  <c r="Y37" i="36"/>
  <c r="L38" i="36"/>
  <c r="N38" i="36"/>
  <c r="O38" i="36"/>
  <c r="P38" i="36"/>
  <c r="Q38" i="36"/>
  <c r="R38" i="36"/>
  <c r="S38" i="36"/>
  <c r="T38" i="36"/>
  <c r="V38" i="36"/>
  <c r="X38" i="36"/>
  <c r="Y38" i="36"/>
  <c r="L39" i="36"/>
  <c r="N39" i="36"/>
  <c r="O39" i="36"/>
  <c r="P39" i="36"/>
  <c r="Q39" i="36"/>
  <c r="R39" i="36"/>
  <c r="S39" i="36"/>
  <c r="T39" i="36"/>
  <c r="V39" i="36"/>
  <c r="X39" i="36"/>
  <c r="Y39" i="36"/>
  <c r="L40" i="36"/>
  <c r="N40" i="36"/>
  <c r="O40" i="36"/>
  <c r="P40" i="36"/>
  <c r="Q40" i="36"/>
  <c r="R40" i="36"/>
  <c r="S40" i="36"/>
  <c r="T40" i="36"/>
  <c r="V40" i="36"/>
  <c r="X40" i="36"/>
  <c r="Y40" i="36"/>
  <c r="L41" i="36"/>
  <c r="N41" i="36"/>
  <c r="O41" i="36"/>
  <c r="P41" i="36"/>
  <c r="Q41" i="36"/>
  <c r="R41" i="36"/>
  <c r="S41" i="36"/>
  <c r="T41" i="36"/>
  <c r="V41" i="36"/>
  <c r="X41" i="36"/>
  <c r="Y41" i="36"/>
  <c r="L42" i="36"/>
  <c r="N42" i="36"/>
  <c r="O42" i="36"/>
  <c r="P42" i="36"/>
  <c r="Q42" i="36"/>
  <c r="R42" i="36"/>
  <c r="S42" i="36"/>
  <c r="T42" i="36"/>
  <c r="V42" i="36"/>
  <c r="X42" i="36"/>
  <c r="Y42" i="36"/>
  <c r="L43" i="36"/>
  <c r="N43" i="36"/>
  <c r="O43" i="36"/>
  <c r="P43" i="36"/>
  <c r="Q43" i="36"/>
  <c r="R43" i="36"/>
  <c r="S43" i="36"/>
  <c r="T43" i="36"/>
  <c r="V43" i="36"/>
  <c r="X43" i="36"/>
  <c r="Y43" i="36"/>
  <c r="L44" i="36"/>
  <c r="N44" i="36"/>
  <c r="O44" i="36"/>
  <c r="P44" i="36"/>
  <c r="Q44" i="36"/>
  <c r="R44" i="36"/>
  <c r="S44" i="36"/>
  <c r="T44" i="36"/>
  <c r="V44" i="36"/>
  <c r="X44" i="36"/>
  <c r="Y44" i="36"/>
  <c r="L45" i="36"/>
  <c r="N45" i="36"/>
  <c r="O45" i="36"/>
  <c r="P45" i="36"/>
  <c r="Q45" i="36"/>
  <c r="R45" i="36"/>
  <c r="S45" i="36"/>
  <c r="T45" i="36"/>
  <c r="V45" i="36"/>
  <c r="X45" i="36"/>
  <c r="Y45" i="36"/>
  <c r="L46" i="36"/>
  <c r="N46" i="36"/>
  <c r="O46" i="36"/>
  <c r="P46" i="36"/>
  <c r="Q46" i="36"/>
  <c r="R46" i="36"/>
  <c r="S46" i="36"/>
  <c r="T46" i="36"/>
  <c r="V46" i="36"/>
  <c r="X46" i="36"/>
  <c r="Y46" i="36"/>
  <c r="L47" i="36"/>
  <c r="N47" i="36"/>
  <c r="O47" i="36"/>
  <c r="P47" i="36"/>
  <c r="Q47" i="36"/>
  <c r="R47" i="36"/>
  <c r="S47" i="36"/>
  <c r="T47" i="36"/>
  <c r="V47" i="36"/>
  <c r="X47" i="36"/>
  <c r="Y47" i="36"/>
  <c r="L48" i="36"/>
  <c r="N48" i="36"/>
  <c r="O48" i="36"/>
  <c r="P48" i="36"/>
  <c r="Q48" i="36"/>
  <c r="R48" i="36"/>
  <c r="S48" i="36"/>
  <c r="T48" i="36"/>
  <c r="V48" i="36"/>
  <c r="X48" i="36"/>
  <c r="Y48" i="36"/>
  <c r="L49" i="36"/>
  <c r="N49" i="36"/>
  <c r="O49" i="36"/>
  <c r="P49" i="36"/>
  <c r="Q49" i="36"/>
  <c r="R49" i="36"/>
  <c r="S49" i="36"/>
  <c r="T49" i="36"/>
  <c r="V49" i="36"/>
  <c r="X49" i="36"/>
  <c r="Y49" i="36"/>
  <c r="L50" i="36"/>
  <c r="N50" i="36"/>
  <c r="O50" i="36"/>
  <c r="P50" i="36"/>
  <c r="Q50" i="36"/>
  <c r="R50" i="36"/>
  <c r="S50" i="36"/>
  <c r="T50" i="36"/>
  <c r="V50" i="36"/>
  <c r="X50" i="36"/>
  <c r="Y50" i="36"/>
  <c r="L51" i="36"/>
  <c r="N51" i="36"/>
  <c r="O51" i="36"/>
  <c r="P51" i="36"/>
  <c r="Q51" i="36"/>
  <c r="R51" i="36"/>
  <c r="S51" i="36"/>
  <c r="T51" i="36"/>
  <c r="V51" i="36"/>
  <c r="X51" i="36"/>
  <c r="Y51" i="36"/>
  <c r="L52" i="36"/>
  <c r="N52" i="36"/>
  <c r="O52" i="36"/>
  <c r="P52" i="36"/>
  <c r="Q52" i="36"/>
  <c r="R52" i="36"/>
  <c r="S52" i="36"/>
  <c r="T52" i="36"/>
  <c r="V52" i="36"/>
  <c r="X52" i="36"/>
  <c r="Y52" i="36"/>
  <c r="L53" i="36"/>
  <c r="N53" i="36"/>
  <c r="O53" i="36"/>
  <c r="P53" i="36"/>
  <c r="Q53" i="36"/>
  <c r="R53" i="36"/>
  <c r="S53" i="36"/>
  <c r="T53" i="36"/>
  <c r="V53" i="36"/>
  <c r="X53" i="36"/>
  <c r="Y53" i="36"/>
  <c r="L54" i="36"/>
  <c r="N54" i="36"/>
  <c r="O54" i="36"/>
  <c r="P54" i="36"/>
  <c r="Q54" i="36"/>
  <c r="R54" i="36"/>
  <c r="S54" i="36"/>
  <c r="T54" i="36"/>
  <c r="V54" i="36"/>
  <c r="X54" i="36"/>
  <c r="Y54" i="36"/>
  <c r="L55" i="36"/>
  <c r="N55" i="36"/>
  <c r="O55" i="36"/>
  <c r="P55" i="36"/>
  <c r="Q55" i="36"/>
  <c r="R55" i="36"/>
  <c r="S55" i="36"/>
  <c r="T55" i="36"/>
  <c r="V55" i="36"/>
  <c r="X55" i="36"/>
  <c r="Y55" i="36"/>
  <c r="L56" i="36"/>
  <c r="N56" i="36"/>
  <c r="O56" i="36"/>
  <c r="P56" i="36"/>
  <c r="Q56" i="36"/>
  <c r="R56" i="36"/>
  <c r="S56" i="36"/>
  <c r="T56" i="36"/>
  <c r="V56" i="36"/>
  <c r="X56" i="36"/>
  <c r="Y56" i="36"/>
  <c r="L57" i="36"/>
  <c r="N57" i="36"/>
  <c r="O57" i="36"/>
  <c r="P57" i="36"/>
  <c r="Q57" i="36"/>
  <c r="R57" i="36"/>
  <c r="S57" i="36"/>
  <c r="T57" i="36"/>
  <c r="V57" i="36"/>
  <c r="X57" i="36"/>
  <c r="Y57" i="36"/>
  <c r="L58" i="36"/>
  <c r="N58" i="36"/>
  <c r="O58" i="36"/>
  <c r="P58" i="36"/>
  <c r="Q58" i="36"/>
  <c r="R58" i="36"/>
  <c r="S58" i="36"/>
  <c r="T58" i="36"/>
  <c r="V58" i="36"/>
  <c r="X58" i="36"/>
  <c r="Y58" i="36"/>
  <c r="L59" i="36"/>
  <c r="N59" i="36"/>
  <c r="O59" i="36"/>
  <c r="P59" i="36"/>
  <c r="Q59" i="36"/>
  <c r="R59" i="36"/>
  <c r="S59" i="36"/>
  <c r="T59" i="36"/>
  <c r="V59" i="36"/>
  <c r="X59" i="36"/>
  <c r="Y59" i="36"/>
  <c r="L60" i="36"/>
  <c r="N60" i="36"/>
  <c r="O60" i="36"/>
  <c r="P60" i="36"/>
  <c r="Q60" i="36"/>
  <c r="R60" i="36"/>
  <c r="S60" i="36"/>
  <c r="T60" i="36"/>
  <c r="V60" i="36"/>
  <c r="X60" i="36"/>
  <c r="Y60" i="36"/>
  <c r="L61" i="36"/>
  <c r="N61" i="36"/>
  <c r="O61" i="36"/>
  <c r="P61" i="36"/>
  <c r="Q61" i="36"/>
  <c r="R61" i="36"/>
  <c r="S61" i="36"/>
  <c r="T61" i="36"/>
  <c r="V61" i="36"/>
  <c r="X61" i="36"/>
  <c r="Y61" i="36"/>
  <c r="L62" i="36"/>
  <c r="N62" i="36"/>
  <c r="O62" i="36"/>
  <c r="P62" i="36"/>
  <c r="Q62" i="36"/>
  <c r="R62" i="36"/>
  <c r="S62" i="36"/>
  <c r="T62" i="36"/>
  <c r="V62" i="36"/>
  <c r="X62" i="36"/>
  <c r="Y62" i="36"/>
  <c r="L63" i="36"/>
  <c r="N63" i="36"/>
  <c r="O63" i="36"/>
  <c r="P63" i="36"/>
  <c r="Q63" i="36"/>
  <c r="R63" i="36"/>
  <c r="S63" i="36"/>
  <c r="T63" i="36"/>
  <c r="V63" i="36"/>
  <c r="X63" i="36"/>
  <c r="Y63" i="36"/>
  <c r="L64" i="36"/>
  <c r="N64" i="36"/>
  <c r="O64" i="36"/>
  <c r="P64" i="36"/>
  <c r="Q64" i="36"/>
  <c r="R64" i="36"/>
  <c r="S64" i="36"/>
  <c r="T64" i="36"/>
  <c r="V64" i="36"/>
  <c r="X64" i="36"/>
  <c r="Y64" i="36"/>
  <c r="L65" i="36"/>
  <c r="N65" i="36"/>
  <c r="O65" i="36"/>
  <c r="P65" i="36"/>
  <c r="Q65" i="36"/>
  <c r="R65" i="36"/>
  <c r="S65" i="36"/>
  <c r="T65" i="36"/>
  <c r="V65" i="36"/>
  <c r="X65" i="36"/>
  <c r="Y65" i="36"/>
  <c r="L66" i="36"/>
  <c r="N66" i="36"/>
  <c r="O66" i="36"/>
  <c r="P66" i="36"/>
  <c r="Q66" i="36"/>
  <c r="R66" i="36"/>
  <c r="S66" i="36"/>
  <c r="T66" i="36"/>
  <c r="V66" i="36"/>
  <c r="X66" i="36"/>
  <c r="Y66" i="36"/>
  <c r="L67" i="36"/>
  <c r="N67" i="36"/>
  <c r="O67" i="36"/>
  <c r="P67" i="36"/>
  <c r="Q67" i="36"/>
  <c r="R67" i="36"/>
  <c r="S67" i="36"/>
  <c r="T67" i="36"/>
  <c r="V67" i="36"/>
  <c r="X67" i="36"/>
  <c r="Y67" i="36"/>
  <c r="L68" i="36"/>
  <c r="N68" i="36"/>
  <c r="O68" i="36"/>
  <c r="P68" i="36"/>
  <c r="Q68" i="36"/>
  <c r="R68" i="36"/>
  <c r="S68" i="36"/>
  <c r="T68" i="36"/>
  <c r="V68" i="36"/>
  <c r="X68" i="36"/>
  <c r="Y68" i="36"/>
  <c r="L69" i="36"/>
  <c r="N69" i="36"/>
  <c r="O69" i="36"/>
  <c r="P69" i="36"/>
  <c r="Q69" i="36"/>
  <c r="R69" i="36"/>
  <c r="S69" i="36"/>
  <c r="T69" i="36"/>
  <c r="V69" i="36"/>
  <c r="X69" i="36"/>
  <c r="Y69" i="36"/>
  <c r="L70" i="36"/>
  <c r="N70" i="36"/>
  <c r="O70" i="36"/>
  <c r="P70" i="36"/>
  <c r="Q70" i="36"/>
  <c r="R70" i="36"/>
  <c r="S70" i="36"/>
  <c r="T70" i="36"/>
  <c r="V70" i="36"/>
  <c r="X70" i="36"/>
  <c r="Y70" i="36"/>
  <c r="L71" i="36"/>
  <c r="N71" i="36"/>
  <c r="O71" i="36"/>
  <c r="P71" i="36"/>
  <c r="Q71" i="36"/>
  <c r="R71" i="36"/>
  <c r="S71" i="36"/>
  <c r="T71" i="36"/>
  <c r="V71" i="36"/>
  <c r="X71" i="36"/>
  <c r="Y71" i="36"/>
  <c r="L72" i="36"/>
  <c r="N72" i="36"/>
  <c r="O72" i="36"/>
  <c r="P72" i="36"/>
  <c r="Q72" i="36"/>
  <c r="R72" i="36"/>
  <c r="S72" i="36"/>
  <c r="T72" i="36"/>
  <c r="V72" i="36"/>
  <c r="X72" i="36"/>
  <c r="Y72" i="36"/>
  <c r="L73" i="36"/>
  <c r="N73" i="36"/>
  <c r="O73" i="36"/>
  <c r="P73" i="36"/>
  <c r="Q73" i="36"/>
  <c r="R73" i="36"/>
  <c r="S73" i="36"/>
  <c r="T73" i="36"/>
  <c r="V73" i="36"/>
  <c r="X73" i="36"/>
  <c r="Y73" i="36"/>
  <c r="L74" i="36"/>
  <c r="N74" i="36"/>
  <c r="O74" i="36"/>
  <c r="P74" i="36"/>
  <c r="Q74" i="36"/>
  <c r="R74" i="36"/>
  <c r="S74" i="36"/>
  <c r="T74" i="36"/>
  <c r="V74" i="36"/>
  <c r="X74" i="36"/>
  <c r="Y74" i="36"/>
  <c r="L75" i="36"/>
  <c r="N75" i="36"/>
  <c r="O75" i="36"/>
  <c r="P75" i="36"/>
  <c r="Q75" i="36"/>
  <c r="R75" i="36"/>
  <c r="S75" i="36"/>
  <c r="T75" i="36"/>
  <c r="V75" i="36"/>
  <c r="X75" i="36"/>
  <c r="Y75" i="36"/>
  <c r="L76" i="36"/>
  <c r="N76" i="36"/>
  <c r="O76" i="36"/>
  <c r="P76" i="36"/>
  <c r="Q76" i="36"/>
  <c r="R76" i="36"/>
  <c r="S76" i="36"/>
  <c r="T76" i="36"/>
  <c r="V76" i="36"/>
  <c r="X76" i="36"/>
  <c r="Y76" i="36"/>
  <c r="L77" i="36"/>
  <c r="N77" i="36"/>
  <c r="O77" i="36"/>
  <c r="P77" i="36"/>
  <c r="Q77" i="36"/>
  <c r="R77" i="36"/>
  <c r="S77" i="36"/>
  <c r="T77" i="36"/>
  <c r="V77" i="36"/>
  <c r="X77" i="36"/>
  <c r="Y77" i="36"/>
  <c r="L78" i="36"/>
  <c r="N78" i="36"/>
  <c r="O78" i="36"/>
  <c r="P78" i="36"/>
  <c r="Q78" i="36"/>
  <c r="R78" i="36"/>
  <c r="S78" i="36"/>
  <c r="T78" i="36"/>
  <c r="V78" i="36"/>
  <c r="X78" i="36"/>
  <c r="Y78" i="36"/>
  <c r="L79" i="36"/>
  <c r="N79" i="36"/>
  <c r="O79" i="36"/>
  <c r="P79" i="36"/>
  <c r="Q79" i="36"/>
  <c r="R79" i="36"/>
  <c r="S79" i="36"/>
  <c r="T79" i="36"/>
  <c r="V79" i="36"/>
  <c r="X79" i="36"/>
  <c r="Y79" i="36"/>
  <c r="L80" i="36"/>
  <c r="N80" i="36"/>
  <c r="O80" i="36"/>
  <c r="P80" i="36"/>
  <c r="Q80" i="36"/>
  <c r="R80" i="36"/>
  <c r="S80" i="36"/>
  <c r="T80" i="36"/>
  <c r="V80" i="36"/>
  <c r="X80" i="36"/>
  <c r="Y80" i="36"/>
  <c r="L81" i="36"/>
  <c r="N81" i="36"/>
  <c r="O81" i="36"/>
  <c r="P81" i="36"/>
  <c r="Q81" i="36"/>
  <c r="R81" i="36"/>
  <c r="S81" i="36"/>
  <c r="T81" i="36"/>
  <c r="V81" i="36"/>
  <c r="X81" i="36"/>
  <c r="Y81" i="36"/>
  <c r="L82" i="36"/>
  <c r="N82" i="36"/>
  <c r="O82" i="36"/>
  <c r="P82" i="36"/>
  <c r="Q82" i="36"/>
  <c r="R82" i="36"/>
  <c r="S82" i="36"/>
  <c r="T82" i="36"/>
  <c r="V82" i="36"/>
  <c r="X82" i="36"/>
  <c r="Y82" i="36"/>
  <c r="L83" i="36"/>
  <c r="N83" i="36"/>
  <c r="O83" i="36"/>
  <c r="P83" i="36"/>
  <c r="Q83" i="36"/>
  <c r="R83" i="36"/>
  <c r="S83" i="36"/>
  <c r="T83" i="36"/>
  <c r="V83" i="36"/>
  <c r="X83" i="36"/>
  <c r="Y83" i="36"/>
  <c r="L84" i="36"/>
  <c r="N84" i="36"/>
  <c r="O84" i="36"/>
  <c r="P84" i="36"/>
  <c r="Q84" i="36"/>
  <c r="R84" i="36"/>
  <c r="S84" i="36"/>
  <c r="T84" i="36"/>
  <c r="V84" i="36"/>
  <c r="X84" i="36"/>
  <c r="Y84" i="36"/>
  <c r="L85" i="36"/>
  <c r="N85" i="36"/>
  <c r="O85" i="36"/>
  <c r="P85" i="36"/>
  <c r="Q85" i="36"/>
  <c r="R85" i="36"/>
  <c r="S85" i="36"/>
  <c r="T85" i="36"/>
  <c r="V85" i="36"/>
  <c r="X85" i="36"/>
  <c r="Y85" i="36"/>
  <c r="L86" i="36"/>
  <c r="N86" i="36"/>
  <c r="O86" i="36"/>
  <c r="P86" i="36"/>
  <c r="Q86" i="36"/>
  <c r="R86" i="36"/>
  <c r="S86" i="36"/>
  <c r="T86" i="36"/>
  <c r="V86" i="36"/>
  <c r="X86" i="36"/>
  <c r="Y86" i="36"/>
  <c r="L87" i="36"/>
  <c r="N87" i="36"/>
  <c r="O87" i="36"/>
  <c r="P87" i="36"/>
  <c r="Q87" i="36"/>
  <c r="R87" i="36"/>
  <c r="S87" i="36"/>
  <c r="T87" i="36"/>
  <c r="V87" i="36"/>
  <c r="X87" i="36"/>
  <c r="Y87" i="36"/>
  <c r="L88" i="36"/>
  <c r="N88" i="36"/>
  <c r="O88" i="36"/>
  <c r="P88" i="36"/>
  <c r="Q88" i="36"/>
  <c r="R88" i="36"/>
  <c r="S88" i="36"/>
  <c r="T88" i="36"/>
  <c r="V88" i="36"/>
  <c r="X88" i="36"/>
  <c r="Y88" i="36"/>
  <c r="L89" i="36"/>
  <c r="N89" i="36"/>
  <c r="O89" i="36"/>
  <c r="P89" i="36"/>
  <c r="Q89" i="36"/>
  <c r="R89" i="36"/>
  <c r="S89" i="36"/>
  <c r="T89" i="36"/>
  <c r="V89" i="36"/>
  <c r="X89" i="36"/>
  <c r="Y89" i="36"/>
  <c r="L90" i="36"/>
  <c r="N90" i="36"/>
  <c r="O90" i="36"/>
  <c r="P90" i="36"/>
  <c r="Q90" i="36"/>
  <c r="R90" i="36"/>
  <c r="S90" i="36"/>
  <c r="T90" i="36"/>
  <c r="V90" i="36"/>
  <c r="X90" i="36"/>
  <c r="Y90" i="36"/>
  <c r="L91" i="36"/>
  <c r="N91" i="36"/>
  <c r="O91" i="36"/>
  <c r="P91" i="36"/>
  <c r="Q91" i="36"/>
  <c r="R91" i="36"/>
  <c r="S91" i="36"/>
  <c r="T91" i="36"/>
  <c r="V91" i="36"/>
  <c r="X91" i="36"/>
  <c r="Y91" i="36"/>
  <c r="L92" i="36"/>
  <c r="N92" i="36"/>
  <c r="O92" i="36"/>
  <c r="P92" i="36"/>
  <c r="Q92" i="36"/>
  <c r="R92" i="36"/>
  <c r="S92" i="36"/>
  <c r="T92" i="36"/>
  <c r="V92" i="36"/>
  <c r="X92" i="36"/>
  <c r="Y92" i="36"/>
  <c r="L93" i="36"/>
  <c r="N93" i="36"/>
  <c r="O93" i="36"/>
  <c r="P93" i="36"/>
  <c r="Q93" i="36"/>
  <c r="R93" i="36"/>
  <c r="S93" i="36"/>
  <c r="T93" i="36"/>
  <c r="V93" i="36"/>
  <c r="X93" i="36"/>
  <c r="Y93" i="36"/>
  <c r="L94" i="36"/>
  <c r="N94" i="36"/>
  <c r="O94" i="36"/>
  <c r="P94" i="36"/>
  <c r="Q94" i="36"/>
  <c r="R94" i="36"/>
  <c r="S94" i="36"/>
  <c r="T94" i="36"/>
  <c r="V94" i="36"/>
  <c r="X94" i="36"/>
  <c r="Y94" i="36"/>
  <c r="L95" i="36"/>
  <c r="N95" i="36"/>
  <c r="O95" i="36"/>
  <c r="P95" i="36"/>
  <c r="Q95" i="36"/>
  <c r="R95" i="36"/>
  <c r="S95" i="36"/>
  <c r="T95" i="36"/>
  <c r="V95" i="36"/>
  <c r="X95" i="36"/>
  <c r="Y95" i="36"/>
  <c r="L96" i="36"/>
  <c r="N96" i="36"/>
  <c r="O96" i="36"/>
  <c r="P96" i="36"/>
  <c r="Q96" i="36"/>
  <c r="R96" i="36"/>
  <c r="S96" i="36"/>
  <c r="T96" i="36"/>
  <c r="V96" i="36"/>
  <c r="X96" i="36"/>
  <c r="Y96" i="36"/>
  <c r="L97" i="36"/>
  <c r="N97" i="36"/>
  <c r="O97" i="36"/>
  <c r="P97" i="36"/>
  <c r="Q97" i="36"/>
  <c r="R97" i="36"/>
  <c r="S97" i="36"/>
  <c r="T97" i="36"/>
  <c r="V97" i="36"/>
  <c r="X97" i="36"/>
  <c r="Y97" i="36"/>
  <c r="L98" i="36"/>
  <c r="N98" i="36"/>
  <c r="O98" i="36"/>
  <c r="P98" i="36"/>
  <c r="Q98" i="36"/>
  <c r="R98" i="36"/>
  <c r="S98" i="36"/>
  <c r="T98" i="36"/>
  <c r="V98" i="36"/>
  <c r="X98" i="36"/>
  <c r="Y98" i="36"/>
  <c r="L99" i="36"/>
  <c r="N99" i="36"/>
  <c r="O99" i="36"/>
  <c r="P99" i="36"/>
  <c r="Q99" i="36"/>
  <c r="R99" i="36"/>
  <c r="S99" i="36"/>
  <c r="T99" i="36"/>
  <c r="V99" i="36"/>
  <c r="X99" i="36"/>
  <c r="Y99" i="36"/>
  <c r="L100" i="36"/>
  <c r="N100" i="36"/>
  <c r="O100" i="36"/>
  <c r="P100" i="36"/>
  <c r="Q100" i="36"/>
  <c r="R100" i="36"/>
  <c r="S100" i="36"/>
  <c r="T100" i="36"/>
  <c r="V100" i="36"/>
  <c r="X100" i="36"/>
  <c r="Y100" i="36"/>
  <c r="L101" i="36"/>
  <c r="N101" i="36"/>
  <c r="O101" i="36"/>
  <c r="P101" i="36"/>
  <c r="Q101" i="36"/>
  <c r="R101" i="36"/>
  <c r="S101" i="36"/>
  <c r="T101" i="36"/>
  <c r="V101" i="36"/>
  <c r="X101" i="36"/>
  <c r="Y101" i="36"/>
  <c r="L102" i="36"/>
  <c r="N102" i="36"/>
  <c r="O102" i="36"/>
  <c r="P102" i="36"/>
  <c r="Q102" i="36"/>
  <c r="R102" i="36"/>
  <c r="S102" i="36"/>
  <c r="T102" i="36"/>
  <c r="V102" i="36"/>
  <c r="X102" i="36"/>
  <c r="Y102" i="36"/>
  <c r="L103" i="36"/>
  <c r="N103" i="36"/>
  <c r="O103" i="36"/>
  <c r="P103" i="36"/>
  <c r="Q103" i="36"/>
  <c r="R103" i="36"/>
  <c r="S103" i="36"/>
  <c r="T103" i="36"/>
  <c r="V103" i="36"/>
  <c r="X103" i="36"/>
  <c r="Y103" i="36"/>
  <c r="L104" i="36"/>
  <c r="N104" i="36"/>
  <c r="O104" i="36"/>
  <c r="P104" i="36"/>
  <c r="Q104" i="36"/>
  <c r="R104" i="36"/>
  <c r="S104" i="36"/>
  <c r="T104" i="36"/>
  <c r="V104" i="36"/>
  <c r="X104" i="36"/>
  <c r="Y104" i="36"/>
  <c r="L105" i="36"/>
  <c r="N105" i="36"/>
  <c r="O105" i="36"/>
  <c r="P105" i="36"/>
  <c r="Q105" i="36"/>
  <c r="R105" i="36"/>
  <c r="S105" i="36"/>
  <c r="T105" i="36"/>
  <c r="V105" i="36"/>
  <c r="X105" i="36"/>
  <c r="Y105" i="36"/>
  <c r="L106" i="36"/>
  <c r="N106" i="36"/>
  <c r="O106" i="36"/>
  <c r="P106" i="36"/>
  <c r="Q106" i="36"/>
  <c r="R106" i="36"/>
  <c r="S106" i="36"/>
  <c r="T106" i="36"/>
  <c r="V106" i="36"/>
  <c r="X106" i="36"/>
  <c r="Y106" i="36"/>
  <c r="L107" i="36"/>
  <c r="N107" i="36"/>
  <c r="O107" i="36"/>
  <c r="P107" i="36"/>
  <c r="Q107" i="36"/>
  <c r="R107" i="36"/>
  <c r="S107" i="36"/>
  <c r="T107" i="36"/>
  <c r="V107" i="36"/>
  <c r="X107" i="36"/>
  <c r="Y107" i="36"/>
  <c r="L108" i="36"/>
  <c r="N108" i="36"/>
  <c r="O108" i="36"/>
  <c r="P108" i="36"/>
  <c r="Q108" i="36"/>
  <c r="R108" i="36"/>
  <c r="S108" i="36"/>
  <c r="T108" i="36"/>
  <c r="V108" i="36"/>
  <c r="X108" i="36"/>
  <c r="Y108" i="36"/>
  <c r="L109" i="36"/>
  <c r="N109" i="36"/>
  <c r="O109" i="36"/>
  <c r="P109" i="36"/>
  <c r="Q109" i="36"/>
  <c r="R109" i="36"/>
  <c r="S109" i="36"/>
  <c r="T109" i="36"/>
  <c r="V109" i="36"/>
  <c r="X109" i="36"/>
  <c r="Y109" i="36"/>
  <c r="L110" i="36"/>
  <c r="N110" i="36"/>
  <c r="O110" i="36"/>
  <c r="P110" i="36"/>
  <c r="Q110" i="36"/>
  <c r="R110" i="36"/>
  <c r="S110" i="36"/>
  <c r="T110" i="36"/>
  <c r="V110" i="36"/>
  <c r="X110" i="36"/>
  <c r="Y110" i="36"/>
  <c r="L111" i="36"/>
  <c r="N111" i="36"/>
  <c r="O111" i="36"/>
  <c r="P111" i="36"/>
  <c r="Q111" i="36"/>
  <c r="R111" i="36"/>
  <c r="S111" i="36"/>
  <c r="T111" i="36"/>
  <c r="V111" i="36"/>
  <c r="X111" i="36"/>
  <c r="Y111" i="36"/>
  <c r="L112" i="36"/>
  <c r="N112" i="36"/>
  <c r="O112" i="36"/>
  <c r="P112" i="36"/>
  <c r="Q112" i="36"/>
  <c r="R112" i="36"/>
  <c r="S112" i="36"/>
  <c r="T112" i="36"/>
  <c r="V112" i="36"/>
  <c r="X112" i="36"/>
  <c r="Y112" i="36"/>
  <c r="L113" i="36"/>
  <c r="N113" i="36"/>
  <c r="O113" i="36"/>
  <c r="P113" i="36"/>
  <c r="Q113" i="36"/>
  <c r="R113" i="36"/>
  <c r="S113" i="36"/>
  <c r="T113" i="36"/>
  <c r="V113" i="36"/>
  <c r="X113" i="36"/>
  <c r="Y113" i="36"/>
  <c r="L114" i="36"/>
  <c r="N114" i="36"/>
  <c r="O114" i="36"/>
  <c r="P114" i="36"/>
  <c r="Q114" i="36"/>
  <c r="R114" i="36"/>
  <c r="S114" i="36"/>
  <c r="T114" i="36"/>
  <c r="V114" i="36"/>
  <c r="X114" i="36"/>
  <c r="Y114" i="36"/>
  <c r="L115" i="36"/>
  <c r="N115" i="36"/>
  <c r="O115" i="36"/>
  <c r="P115" i="36"/>
  <c r="Q115" i="36"/>
  <c r="R115" i="36"/>
  <c r="S115" i="36"/>
  <c r="T115" i="36"/>
  <c r="V115" i="36"/>
  <c r="X115" i="36"/>
  <c r="Y115" i="36"/>
  <c r="L116" i="36"/>
  <c r="N116" i="36"/>
  <c r="O116" i="36"/>
  <c r="P116" i="36"/>
  <c r="Q116" i="36"/>
  <c r="R116" i="36"/>
  <c r="S116" i="36"/>
  <c r="T116" i="36"/>
  <c r="V116" i="36"/>
  <c r="X116" i="36"/>
  <c r="Y116" i="36"/>
  <c r="L117" i="36"/>
  <c r="N117" i="36"/>
  <c r="O117" i="36"/>
  <c r="P117" i="36"/>
  <c r="Q117" i="36"/>
  <c r="R117" i="36"/>
  <c r="S117" i="36"/>
  <c r="T117" i="36"/>
  <c r="V117" i="36"/>
  <c r="X117" i="36"/>
  <c r="Y117" i="36"/>
  <c r="L118" i="36"/>
  <c r="N118" i="36"/>
  <c r="O118" i="36"/>
  <c r="P118" i="36"/>
  <c r="Q118" i="36"/>
  <c r="R118" i="36"/>
  <c r="S118" i="36"/>
  <c r="T118" i="36"/>
  <c r="V118" i="36"/>
  <c r="X118" i="36"/>
  <c r="Y118" i="36"/>
  <c r="L119" i="36"/>
  <c r="N119" i="36"/>
  <c r="O119" i="36"/>
  <c r="P119" i="36"/>
  <c r="Q119" i="36"/>
  <c r="R119" i="36"/>
  <c r="S119" i="36"/>
  <c r="T119" i="36"/>
  <c r="V119" i="36"/>
  <c r="X119" i="36"/>
  <c r="Y119" i="36"/>
  <c r="L120" i="36"/>
  <c r="N120" i="36"/>
  <c r="O120" i="36"/>
  <c r="P120" i="36"/>
  <c r="Q120" i="36"/>
  <c r="R120" i="36"/>
  <c r="S120" i="36"/>
  <c r="T120" i="36"/>
  <c r="V120" i="36"/>
  <c r="X120" i="36"/>
  <c r="Y120" i="36"/>
  <c r="L121" i="36"/>
  <c r="N121" i="36"/>
  <c r="O121" i="36"/>
  <c r="P121" i="36"/>
  <c r="Q121" i="36"/>
  <c r="R121" i="36"/>
  <c r="S121" i="36"/>
  <c r="T121" i="36"/>
  <c r="V121" i="36"/>
  <c r="X121" i="36"/>
  <c r="Y121" i="36"/>
  <c r="L122" i="36"/>
  <c r="N122" i="36"/>
  <c r="O122" i="36"/>
  <c r="P122" i="36"/>
  <c r="Q122" i="36"/>
  <c r="R122" i="36"/>
  <c r="S122" i="36"/>
  <c r="T122" i="36"/>
  <c r="V122" i="36"/>
  <c r="X122" i="36"/>
  <c r="Y122" i="36"/>
  <c r="L123" i="36"/>
  <c r="N123" i="36"/>
  <c r="O123" i="36"/>
  <c r="P123" i="36"/>
  <c r="Q123" i="36"/>
  <c r="R123" i="36"/>
  <c r="S123" i="36"/>
  <c r="T123" i="36"/>
  <c r="V123" i="36"/>
  <c r="X123" i="36"/>
  <c r="Y123" i="36"/>
  <c r="L124" i="36"/>
  <c r="N124" i="36"/>
  <c r="O124" i="36"/>
  <c r="P124" i="36"/>
  <c r="Q124" i="36"/>
  <c r="R124" i="36"/>
  <c r="S124" i="36"/>
  <c r="T124" i="36"/>
  <c r="V124" i="36"/>
  <c r="X124" i="36"/>
  <c r="Y124" i="36"/>
  <c r="L125" i="36"/>
  <c r="N125" i="36"/>
  <c r="O125" i="36"/>
  <c r="P125" i="36"/>
  <c r="Q125" i="36"/>
  <c r="R125" i="36"/>
  <c r="S125" i="36"/>
  <c r="T125" i="36"/>
  <c r="V125" i="36"/>
  <c r="X125" i="36"/>
  <c r="Y125" i="36"/>
  <c r="L126" i="36"/>
  <c r="N126" i="36"/>
  <c r="O126" i="36"/>
  <c r="P126" i="36"/>
  <c r="Q126" i="36"/>
  <c r="R126" i="36"/>
  <c r="S126" i="36"/>
  <c r="T126" i="36"/>
  <c r="V126" i="36"/>
  <c r="X126" i="36"/>
  <c r="Y126" i="36"/>
  <c r="L127" i="36"/>
  <c r="N127" i="36"/>
  <c r="O127" i="36"/>
  <c r="P127" i="36"/>
  <c r="Q127" i="36"/>
  <c r="R127" i="36"/>
  <c r="S127" i="36"/>
  <c r="T127" i="36"/>
  <c r="V127" i="36"/>
  <c r="X127" i="36"/>
  <c r="Y127" i="36"/>
  <c r="L128" i="36"/>
  <c r="N128" i="36"/>
  <c r="O128" i="36"/>
  <c r="P128" i="36"/>
  <c r="Q128" i="36"/>
  <c r="R128" i="36"/>
  <c r="S128" i="36"/>
  <c r="T128" i="36"/>
  <c r="V128" i="36"/>
  <c r="X128" i="36"/>
  <c r="Y128" i="36"/>
  <c r="L129" i="36"/>
  <c r="N129" i="36"/>
  <c r="O129" i="36"/>
  <c r="P129" i="36"/>
  <c r="Q129" i="36"/>
  <c r="R129" i="36"/>
  <c r="S129" i="36"/>
  <c r="T129" i="36"/>
  <c r="V129" i="36"/>
  <c r="X129" i="36"/>
  <c r="Y129" i="36"/>
  <c r="L130" i="36"/>
  <c r="N130" i="36"/>
  <c r="O130" i="36"/>
  <c r="P130" i="36"/>
  <c r="Q130" i="36"/>
  <c r="R130" i="36"/>
  <c r="S130" i="36"/>
  <c r="T130" i="36"/>
  <c r="V130" i="36"/>
  <c r="X130" i="36"/>
  <c r="Y130" i="36"/>
  <c r="L131" i="36"/>
  <c r="N131" i="36"/>
  <c r="O131" i="36"/>
  <c r="P131" i="36"/>
  <c r="Q131" i="36"/>
  <c r="R131" i="36"/>
  <c r="S131" i="36"/>
  <c r="T131" i="36"/>
  <c r="V131" i="36"/>
  <c r="X131" i="36"/>
  <c r="Y131" i="36"/>
  <c r="L132" i="36"/>
  <c r="N132" i="36"/>
  <c r="O132" i="36"/>
  <c r="P132" i="36"/>
  <c r="Q132" i="36"/>
  <c r="R132" i="36"/>
  <c r="S132" i="36"/>
  <c r="T132" i="36"/>
  <c r="V132" i="36"/>
  <c r="X132" i="36"/>
  <c r="Y132" i="36"/>
  <c r="L133" i="36"/>
  <c r="N133" i="36"/>
  <c r="O133" i="36"/>
  <c r="P133" i="36"/>
  <c r="Q133" i="36"/>
  <c r="R133" i="36"/>
  <c r="S133" i="36"/>
  <c r="T133" i="36"/>
  <c r="V133" i="36"/>
  <c r="X133" i="36"/>
  <c r="Y133" i="36"/>
  <c r="L134" i="36"/>
  <c r="N134" i="36"/>
  <c r="O134" i="36"/>
  <c r="P134" i="36"/>
  <c r="Q134" i="36"/>
  <c r="R134" i="36"/>
  <c r="S134" i="36"/>
  <c r="T134" i="36"/>
  <c r="V134" i="36"/>
  <c r="X134" i="36"/>
  <c r="Y134" i="36"/>
  <c r="L135" i="36"/>
  <c r="N135" i="36"/>
  <c r="O135" i="36"/>
  <c r="P135" i="36"/>
  <c r="Q135" i="36"/>
  <c r="R135" i="36"/>
  <c r="S135" i="36"/>
  <c r="T135" i="36"/>
  <c r="V135" i="36"/>
  <c r="X135" i="36"/>
  <c r="Y135" i="36"/>
  <c r="L136" i="36"/>
  <c r="N136" i="36"/>
  <c r="O136" i="36"/>
  <c r="P136" i="36"/>
  <c r="Q136" i="36"/>
  <c r="R136" i="36"/>
  <c r="S136" i="36"/>
  <c r="T136" i="36"/>
  <c r="V136" i="36"/>
  <c r="X136" i="36"/>
  <c r="Y136" i="36"/>
  <c r="L137" i="36"/>
  <c r="N137" i="36"/>
  <c r="O137" i="36"/>
  <c r="P137" i="36"/>
  <c r="Q137" i="36"/>
  <c r="R137" i="36"/>
  <c r="S137" i="36"/>
  <c r="T137" i="36"/>
  <c r="V137" i="36"/>
  <c r="X137" i="36"/>
  <c r="Y137" i="36"/>
  <c r="L138" i="36"/>
  <c r="N138" i="36"/>
  <c r="O138" i="36"/>
  <c r="P138" i="36"/>
  <c r="Q138" i="36"/>
  <c r="R138" i="36"/>
  <c r="S138" i="36"/>
  <c r="T138" i="36"/>
  <c r="V138" i="36"/>
  <c r="X138" i="36"/>
  <c r="Y138" i="36"/>
  <c r="L139" i="36"/>
  <c r="N139" i="36"/>
  <c r="O139" i="36"/>
  <c r="P139" i="36"/>
  <c r="Q139" i="36"/>
  <c r="R139" i="36"/>
  <c r="S139" i="36"/>
  <c r="T139" i="36"/>
  <c r="V139" i="36"/>
  <c r="X139" i="36"/>
  <c r="Y139" i="36"/>
  <c r="L140" i="36"/>
  <c r="N140" i="36"/>
  <c r="O140" i="36"/>
  <c r="P140" i="36"/>
  <c r="Q140" i="36"/>
  <c r="R140" i="36"/>
  <c r="S140" i="36"/>
  <c r="T140" i="36"/>
  <c r="V140" i="36"/>
  <c r="X140" i="36"/>
  <c r="Y140" i="36"/>
  <c r="L141" i="36"/>
  <c r="N141" i="36"/>
  <c r="O141" i="36"/>
  <c r="P141" i="36"/>
  <c r="Q141" i="36"/>
  <c r="R141" i="36"/>
  <c r="S141" i="36"/>
  <c r="T141" i="36"/>
  <c r="V141" i="36"/>
  <c r="X141" i="36"/>
  <c r="Y141" i="36"/>
  <c r="L142" i="36"/>
  <c r="N142" i="36"/>
  <c r="O142" i="36"/>
  <c r="P142" i="36"/>
  <c r="Q142" i="36"/>
  <c r="R142" i="36"/>
  <c r="S142" i="36"/>
  <c r="T142" i="36"/>
  <c r="V142" i="36"/>
  <c r="X142" i="36"/>
  <c r="Y142" i="36"/>
  <c r="L143" i="36"/>
  <c r="N143" i="36"/>
  <c r="O143" i="36"/>
  <c r="P143" i="36"/>
  <c r="Q143" i="36"/>
  <c r="R143" i="36"/>
  <c r="S143" i="36"/>
  <c r="T143" i="36"/>
  <c r="V143" i="36"/>
  <c r="X143" i="36"/>
  <c r="Y143" i="36"/>
  <c r="L144" i="36"/>
  <c r="N144" i="36"/>
  <c r="O144" i="36"/>
  <c r="P144" i="36"/>
  <c r="Q144" i="36"/>
  <c r="R144" i="36"/>
  <c r="S144" i="36"/>
  <c r="T144" i="36"/>
  <c r="V144" i="36"/>
  <c r="X144" i="36"/>
  <c r="Y144" i="36"/>
  <c r="L145" i="36"/>
  <c r="N145" i="36"/>
  <c r="O145" i="36"/>
  <c r="P145" i="36"/>
  <c r="Q145" i="36"/>
  <c r="R145" i="36"/>
  <c r="S145" i="36"/>
  <c r="T145" i="36"/>
  <c r="V145" i="36"/>
  <c r="X145" i="36"/>
  <c r="Y145" i="36"/>
  <c r="L146" i="36"/>
  <c r="N146" i="36"/>
  <c r="O146" i="36"/>
  <c r="P146" i="36"/>
  <c r="Q146" i="36"/>
  <c r="R146" i="36"/>
  <c r="S146" i="36"/>
  <c r="T146" i="36"/>
  <c r="V146" i="36"/>
  <c r="X146" i="36"/>
  <c r="Y146" i="36"/>
  <c r="L147" i="36"/>
  <c r="N147" i="36"/>
  <c r="O147" i="36"/>
  <c r="P147" i="36"/>
  <c r="Q147" i="36"/>
  <c r="R147" i="36"/>
  <c r="S147" i="36"/>
  <c r="T147" i="36"/>
  <c r="V147" i="36"/>
  <c r="X147" i="36"/>
  <c r="Y147" i="36"/>
  <c r="L148" i="36"/>
  <c r="N148" i="36"/>
  <c r="O148" i="36"/>
  <c r="P148" i="36"/>
  <c r="Q148" i="36"/>
  <c r="R148" i="36"/>
  <c r="S148" i="36"/>
  <c r="T148" i="36"/>
  <c r="V148" i="36"/>
  <c r="X148" i="36"/>
  <c r="Y148" i="36"/>
  <c r="L149" i="36"/>
  <c r="N149" i="36"/>
  <c r="O149" i="36"/>
  <c r="P149" i="36"/>
  <c r="Q149" i="36"/>
  <c r="R149" i="36"/>
  <c r="S149" i="36"/>
  <c r="T149" i="36"/>
  <c r="V149" i="36"/>
  <c r="X149" i="36"/>
  <c r="Y149" i="36"/>
  <c r="L150" i="36"/>
  <c r="N150" i="36"/>
  <c r="O150" i="36"/>
  <c r="P150" i="36"/>
  <c r="Q150" i="36"/>
  <c r="R150" i="36"/>
  <c r="S150" i="36"/>
  <c r="T150" i="36"/>
  <c r="V150" i="36"/>
  <c r="X150" i="36"/>
  <c r="Y150" i="36"/>
  <c r="L151" i="36"/>
  <c r="N151" i="36"/>
  <c r="O151" i="36"/>
  <c r="P151" i="36"/>
  <c r="Q151" i="36"/>
  <c r="R151" i="36"/>
  <c r="S151" i="36"/>
  <c r="T151" i="36"/>
  <c r="V151" i="36"/>
  <c r="X151" i="36"/>
  <c r="Y151" i="36"/>
  <c r="L152" i="36"/>
  <c r="N152" i="36"/>
  <c r="O152" i="36"/>
  <c r="P152" i="36"/>
  <c r="Q152" i="36"/>
  <c r="R152" i="36"/>
  <c r="S152" i="36"/>
  <c r="T152" i="36"/>
  <c r="V152" i="36"/>
  <c r="X152" i="36"/>
  <c r="Y152" i="36"/>
  <c r="L153" i="36"/>
  <c r="N153" i="36"/>
  <c r="O153" i="36"/>
  <c r="P153" i="36"/>
  <c r="Q153" i="36"/>
  <c r="R153" i="36"/>
  <c r="S153" i="36"/>
  <c r="T153" i="36"/>
  <c r="V153" i="36"/>
  <c r="X153" i="36"/>
  <c r="Y153" i="36"/>
  <c r="L154" i="36"/>
  <c r="N154" i="36"/>
  <c r="O154" i="36"/>
  <c r="P154" i="36"/>
  <c r="Q154" i="36"/>
  <c r="R154" i="36"/>
  <c r="S154" i="36"/>
  <c r="T154" i="36"/>
  <c r="V154" i="36"/>
  <c r="X154" i="36"/>
  <c r="Y154" i="36"/>
  <c r="L155" i="36"/>
  <c r="N155" i="36"/>
  <c r="O155" i="36"/>
  <c r="P155" i="36"/>
  <c r="Q155" i="36"/>
  <c r="R155" i="36"/>
  <c r="S155" i="36"/>
  <c r="T155" i="36"/>
  <c r="V155" i="36"/>
  <c r="X155" i="36"/>
  <c r="Y155" i="36"/>
  <c r="L156" i="36"/>
  <c r="N156" i="36"/>
  <c r="O156" i="36"/>
  <c r="P156" i="36"/>
  <c r="Q156" i="36"/>
  <c r="R156" i="36"/>
  <c r="S156" i="36"/>
  <c r="T156" i="36"/>
  <c r="V156" i="36"/>
  <c r="X156" i="36"/>
  <c r="Y156" i="36"/>
  <c r="L157" i="36"/>
  <c r="N157" i="36"/>
  <c r="O157" i="36"/>
  <c r="P157" i="36"/>
  <c r="Q157" i="36"/>
  <c r="R157" i="36"/>
  <c r="S157" i="36"/>
  <c r="T157" i="36"/>
  <c r="V157" i="36"/>
  <c r="X157" i="36"/>
  <c r="Y157" i="36"/>
  <c r="L158" i="36"/>
  <c r="N158" i="36"/>
  <c r="O158" i="36"/>
  <c r="P158" i="36"/>
  <c r="Q158" i="36"/>
  <c r="R158" i="36"/>
  <c r="S158" i="36"/>
  <c r="T158" i="36"/>
  <c r="V158" i="36"/>
  <c r="X158" i="36"/>
  <c r="Y158" i="36"/>
  <c r="L159" i="36"/>
  <c r="N159" i="36"/>
  <c r="O159" i="36"/>
  <c r="P159" i="36"/>
  <c r="Q159" i="36"/>
  <c r="R159" i="36"/>
  <c r="S159" i="36"/>
  <c r="T159" i="36"/>
  <c r="V159" i="36"/>
  <c r="X159" i="36"/>
  <c r="Y159" i="36"/>
  <c r="L160" i="36"/>
  <c r="N160" i="36"/>
  <c r="O160" i="36"/>
  <c r="P160" i="36"/>
  <c r="Q160" i="36"/>
  <c r="R160" i="36"/>
  <c r="S160" i="36"/>
  <c r="T160" i="36"/>
  <c r="V160" i="36"/>
  <c r="X160" i="36"/>
  <c r="Y160" i="36"/>
  <c r="L161" i="36"/>
  <c r="N161" i="36"/>
  <c r="O161" i="36"/>
  <c r="P161" i="36"/>
  <c r="Q161" i="36"/>
  <c r="R161" i="36"/>
  <c r="S161" i="36"/>
  <c r="T161" i="36"/>
  <c r="V161" i="36"/>
  <c r="X161" i="36"/>
  <c r="Y161" i="36"/>
  <c r="L162" i="36"/>
  <c r="N162" i="36"/>
  <c r="O162" i="36"/>
  <c r="P162" i="36"/>
  <c r="Q162" i="36"/>
  <c r="R162" i="36"/>
  <c r="S162" i="36"/>
  <c r="T162" i="36"/>
  <c r="V162" i="36"/>
  <c r="X162" i="36"/>
  <c r="Y162" i="36"/>
  <c r="L163" i="36"/>
  <c r="N163" i="36"/>
  <c r="O163" i="36"/>
  <c r="P163" i="36"/>
  <c r="Q163" i="36"/>
  <c r="R163" i="36"/>
  <c r="S163" i="36"/>
  <c r="T163" i="36"/>
  <c r="V163" i="36"/>
  <c r="X163" i="36"/>
  <c r="Y163" i="36"/>
  <c r="L164" i="36"/>
  <c r="N164" i="36"/>
  <c r="O164" i="36"/>
  <c r="P164" i="36"/>
  <c r="Q164" i="36"/>
  <c r="R164" i="36"/>
  <c r="S164" i="36"/>
  <c r="T164" i="36"/>
  <c r="V164" i="36"/>
  <c r="X164" i="36"/>
  <c r="Y164" i="36"/>
  <c r="L165" i="36"/>
  <c r="N165" i="36"/>
  <c r="O165" i="36"/>
  <c r="P165" i="36"/>
  <c r="Q165" i="36"/>
  <c r="R165" i="36"/>
  <c r="S165" i="36"/>
  <c r="T165" i="36"/>
  <c r="V165" i="36"/>
  <c r="X165" i="36"/>
  <c r="Y165" i="36"/>
  <c r="L166" i="36"/>
  <c r="N166" i="36"/>
  <c r="O166" i="36"/>
  <c r="P166" i="36"/>
  <c r="Q166" i="36"/>
  <c r="R166" i="36"/>
  <c r="S166" i="36"/>
  <c r="T166" i="36"/>
  <c r="V166" i="36"/>
  <c r="X166" i="36"/>
  <c r="Y166" i="36"/>
  <c r="L167" i="36"/>
  <c r="N167" i="36"/>
  <c r="O167" i="36"/>
  <c r="P167" i="36"/>
  <c r="Q167" i="36"/>
  <c r="R167" i="36"/>
  <c r="S167" i="36"/>
  <c r="T167" i="36"/>
  <c r="V167" i="36"/>
  <c r="X167" i="36"/>
  <c r="Y167" i="36"/>
  <c r="L168" i="36"/>
  <c r="N168" i="36"/>
  <c r="O168" i="36"/>
  <c r="P168" i="36"/>
  <c r="Q168" i="36"/>
  <c r="R168" i="36"/>
  <c r="S168" i="36"/>
  <c r="T168" i="36"/>
  <c r="V168" i="36"/>
  <c r="X168" i="36"/>
  <c r="Y168" i="36"/>
  <c r="L169" i="36"/>
  <c r="N169" i="36"/>
  <c r="O169" i="36"/>
  <c r="P169" i="36"/>
  <c r="Q169" i="36"/>
  <c r="R169" i="36"/>
  <c r="S169" i="36"/>
  <c r="T169" i="36"/>
  <c r="V169" i="36"/>
  <c r="X169" i="36"/>
  <c r="Y169" i="36"/>
  <c r="L170" i="36"/>
  <c r="N170" i="36"/>
  <c r="O170" i="36"/>
  <c r="P170" i="36"/>
  <c r="Q170" i="36"/>
  <c r="R170" i="36"/>
  <c r="S170" i="36"/>
  <c r="T170" i="36"/>
  <c r="V170" i="36"/>
  <c r="X170" i="36"/>
  <c r="Y170" i="36"/>
  <c r="L171" i="36"/>
  <c r="N171" i="36"/>
  <c r="O171" i="36"/>
  <c r="P171" i="36"/>
  <c r="Q171" i="36"/>
  <c r="R171" i="36"/>
  <c r="S171" i="36"/>
  <c r="T171" i="36"/>
  <c r="V171" i="36"/>
  <c r="X171" i="36"/>
  <c r="Y171" i="36"/>
  <c r="L172" i="36"/>
  <c r="N172" i="36"/>
  <c r="O172" i="36"/>
  <c r="P172" i="36"/>
  <c r="Q172" i="36"/>
  <c r="R172" i="36"/>
  <c r="S172" i="36"/>
  <c r="T172" i="36"/>
  <c r="V172" i="36"/>
  <c r="X172" i="36"/>
  <c r="Y172" i="36"/>
  <c r="L173" i="36"/>
  <c r="N173" i="36"/>
  <c r="O173" i="36"/>
  <c r="P173" i="36"/>
  <c r="Q173" i="36"/>
  <c r="R173" i="36"/>
  <c r="S173" i="36"/>
  <c r="T173" i="36"/>
  <c r="V173" i="36"/>
  <c r="X173" i="36"/>
  <c r="Y173" i="36"/>
  <c r="L174" i="36"/>
  <c r="N174" i="36"/>
  <c r="O174" i="36"/>
  <c r="P174" i="36"/>
  <c r="Q174" i="36"/>
  <c r="R174" i="36"/>
  <c r="S174" i="36"/>
  <c r="T174" i="36"/>
  <c r="V174" i="36"/>
  <c r="X174" i="36"/>
  <c r="Y174" i="36"/>
  <c r="L175" i="36"/>
  <c r="N175" i="36"/>
  <c r="O175" i="36"/>
  <c r="P175" i="36"/>
  <c r="Q175" i="36"/>
  <c r="R175" i="36"/>
  <c r="S175" i="36"/>
  <c r="T175" i="36"/>
  <c r="V175" i="36"/>
  <c r="X175" i="36"/>
  <c r="Y175" i="36"/>
  <c r="L176" i="36"/>
  <c r="N176" i="36"/>
  <c r="O176" i="36"/>
  <c r="P176" i="36"/>
  <c r="Q176" i="36"/>
  <c r="R176" i="36"/>
  <c r="S176" i="36"/>
  <c r="T176" i="36"/>
  <c r="V176" i="36"/>
  <c r="X176" i="36"/>
  <c r="Y176" i="36"/>
  <c r="L177" i="36"/>
  <c r="N177" i="36"/>
  <c r="O177" i="36"/>
  <c r="P177" i="36"/>
  <c r="Q177" i="36"/>
  <c r="R177" i="36"/>
  <c r="S177" i="36"/>
  <c r="T177" i="36"/>
  <c r="V177" i="36"/>
  <c r="X177" i="36"/>
  <c r="Y177" i="36"/>
  <c r="L178" i="36"/>
  <c r="N178" i="36"/>
  <c r="O178" i="36"/>
  <c r="P178" i="36"/>
  <c r="Q178" i="36"/>
  <c r="R178" i="36"/>
  <c r="S178" i="36"/>
  <c r="T178" i="36"/>
  <c r="V178" i="36"/>
  <c r="X178" i="36"/>
  <c r="Y178" i="36"/>
  <c r="L179" i="36"/>
  <c r="N179" i="36"/>
  <c r="O179" i="36"/>
  <c r="P179" i="36"/>
  <c r="Q179" i="36"/>
  <c r="R179" i="36"/>
  <c r="S179" i="36"/>
  <c r="T179" i="36"/>
  <c r="V179" i="36"/>
  <c r="X179" i="36"/>
  <c r="Y179" i="36"/>
  <c r="L180" i="36"/>
  <c r="N180" i="36"/>
  <c r="O180" i="36"/>
  <c r="P180" i="36"/>
  <c r="Q180" i="36"/>
  <c r="R180" i="36"/>
  <c r="S180" i="36"/>
  <c r="T180" i="36"/>
  <c r="V180" i="36"/>
  <c r="X180" i="36"/>
  <c r="Y180" i="36"/>
  <c r="L181" i="36"/>
  <c r="N181" i="36"/>
  <c r="O181" i="36"/>
  <c r="P181" i="36"/>
  <c r="Q181" i="36"/>
  <c r="R181" i="36"/>
  <c r="S181" i="36"/>
  <c r="T181" i="36"/>
  <c r="V181" i="36"/>
  <c r="X181" i="36"/>
  <c r="Y181" i="36"/>
  <c r="L182" i="36"/>
  <c r="N182" i="36"/>
  <c r="O182" i="36"/>
  <c r="P182" i="36"/>
  <c r="Q182" i="36"/>
  <c r="R182" i="36"/>
  <c r="S182" i="36"/>
  <c r="T182" i="36"/>
  <c r="V182" i="36"/>
  <c r="X182" i="36"/>
  <c r="Y182" i="36"/>
  <c r="L183" i="36"/>
  <c r="N183" i="36"/>
  <c r="O183" i="36"/>
  <c r="P183" i="36"/>
  <c r="Q183" i="36"/>
  <c r="R183" i="36"/>
  <c r="S183" i="36"/>
  <c r="T183" i="36"/>
  <c r="V183" i="36"/>
  <c r="X183" i="36"/>
  <c r="Y183" i="36"/>
  <c r="L184" i="36"/>
  <c r="N184" i="36"/>
  <c r="O184" i="36"/>
  <c r="P184" i="36"/>
  <c r="Q184" i="36"/>
  <c r="R184" i="36"/>
  <c r="S184" i="36"/>
  <c r="T184" i="36"/>
  <c r="V184" i="36"/>
  <c r="X184" i="36"/>
  <c r="Y184" i="36"/>
  <c r="L185" i="36"/>
  <c r="N185" i="36"/>
  <c r="O185" i="36"/>
  <c r="P185" i="36"/>
  <c r="Q185" i="36"/>
  <c r="R185" i="36"/>
  <c r="S185" i="36"/>
  <c r="T185" i="36"/>
  <c r="V185" i="36"/>
  <c r="X185" i="36"/>
  <c r="Y185" i="36"/>
  <c r="L186" i="36"/>
  <c r="N186" i="36"/>
  <c r="O186" i="36"/>
  <c r="P186" i="36"/>
  <c r="Q186" i="36"/>
  <c r="R186" i="36"/>
  <c r="S186" i="36"/>
  <c r="T186" i="36"/>
  <c r="V186" i="36"/>
  <c r="X186" i="36"/>
  <c r="Y186" i="36"/>
  <c r="L187" i="36"/>
  <c r="N187" i="36"/>
  <c r="O187" i="36"/>
  <c r="P187" i="36"/>
  <c r="Q187" i="36"/>
  <c r="R187" i="36"/>
  <c r="S187" i="36"/>
  <c r="T187" i="36"/>
  <c r="V187" i="36"/>
  <c r="X187" i="36"/>
  <c r="Y187" i="36"/>
  <c r="L188" i="36"/>
  <c r="N188" i="36"/>
  <c r="O188" i="36"/>
  <c r="P188" i="36"/>
  <c r="Q188" i="36"/>
  <c r="R188" i="36"/>
  <c r="S188" i="36"/>
  <c r="T188" i="36"/>
  <c r="V188" i="36"/>
  <c r="X188" i="36"/>
  <c r="Y188" i="36"/>
  <c r="L189" i="36"/>
  <c r="N189" i="36"/>
  <c r="O189" i="36"/>
  <c r="P189" i="36"/>
  <c r="Q189" i="36"/>
  <c r="R189" i="36"/>
  <c r="S189" i="36"/>
  <c r="T189" i="36"/>
  <c r="V189" i="36"/>
  <c r="X189" i="36"/>
  <c r="Y189" i="36"/>
  <c r="L190" i="36"/>
  <c r="N190" i="36"/>
  <c r="O190" i="36"/>
  <c r="P190" i="36"/>
  <c r="Q190" i="36"/>
  <c r="R190" i="36"/>
  <c r="S190" i="36"/>
  <c r="T190" i="36"/>
  <c r="V190" i="36"/>
  <c r="X190" i="36"/>
  <c r="Y190" i="36"/>
  <c r="L191" i="36"/>
  <c r="N191" i="36"/>
  <c r="O191" i="36"/>
  <c r="P191" i="36"/>
  <c r="Q191" i="36"/>
  <c r="R191" i="36"/>
  <c r="S191" i="36"/>
  <c r="T191" i="36"/>
  <c r="V191" i="36"/>
  <c r="X191" i="36"/>
  <c r="Y191" i="36"/>
  <c r="L192" i="36"/>
  <c r="N192" i="36"/>
  <c r="O192" i="36"/>
  <c r="P192" i="36"/>
  <c r="Q192" i="36"/>
  <c r="R192" i="36"/>
  <c r="S192" i="36"/>
  <c r="T192" i="36"/>
  <c r="V192" i="36"/>
  <c r="X192" i="36"/>
  <c r="Y192" i="36"/>
  <c r="L193" i="36"/>
  <c r="N193" i="36"/>
  <c r="O193" i="36"/>
  <c r="P193" i="36"/>
  <c r="Q193" i="36"/>
  <c r="R193" i="36"/>
  <c r="S193" i="36"/>
  <c r="T193" i="36"/>
  <c r="V193" i="36"/>
  <c r="X193" i="36"/>
  <c r="Y193" i="36"/>
  <c r="L194" i="36"/>
  <c r="N194" i="36"/>
  <c r="O194" i="36"/>
  <c r="P194" i="36"/>
  <c r="Q194" i="36"/>
  <c r="R194" i="36"/>
  <c r="S194" i="36"/>
  <c r="T194" i="36"/>
  <c r="V194" i="36"/>
  <c r="X194" i="36"/>
  <c r="Y194" i="36"/>
  <c r="L195" i="36"/>
  <c r="N195" i="36"/>
  <c r="O195" i="36"/>
  <c r="P195" i="36"/>
  <c r="Q195" i="36"/>
  <c r="R195" i="36"/>
  <c r="S195" i="36"/>
  <c r="T195" i="36"/>
  <c r="V195" i="36"/>
  <c r="X195" i="36"/>
  <c r="Y195" i="36"/>
  <c r="L196" i="36"/>
  <c r="N196" i="36"/>
  <c r="O196" i="36"/>
  <c r="P196" i="36"/>
  <c r="Q196" i="36"/>
  <c r="R196" i="36"/>
  <c r="S196" i="36"/>
  <c r="T196" i="36"/>
  <c r="V196" i="36"/>
  <c r="X196" i="36"/>
  <c r="Y196" i="36"/>
  <c r="L197" i="36"/>
  <c r="N197" i="36"/>
  <c r="O197" i="36"/>
  <c r="P197" i="36"/>
  <c r="Q197" i="36"/>
  <c r="R197" i="36"/>
  <c r="S197" i="36"/>
  <c r="T197" i="36"/>
  <c r="V197" i="36"/>
  <c r="X197" i="36"/>
  <c r="Y197" i="36"/>
  <c r="L198" i="36"/>
  <c r="N198" i="36"/>
  <c r="O198" i="36"/>
  <c r="P198" i="36"/>
  <c r="Q198" i="36"/>
  <c r="R198" i="36"/>
  <c r="S198" i="36"/>
  <c r="T198" i="36"/>
  <c r="V198" i="36"/>
  <c r="X198" i="36"/>
  <c r="Y198" i="36"/>
  <c r="L199" i="36"/>
  <c r="N199" i="36"/>
  <c r="O199" i="36"/>
  <c r="P199" i="36"/>
  <c r="Q199" i="36"/>
  <c r="R199" i="36"/>
  <c r="S199" i="36"/>
  <c r="T199" i="36"/>
  <c r="V199" i="36"/>
  <c r="X199" i="36"/>
  <c r="Y199" i="36"/>
  <c r="L200" i="36"/>
  <c r="N200" i="36"/>
  <c r="O200" i="36"/>
  <c r="P200" i="36"/>
  <c r="Q200" i="36"/>
  <c r="R200" i="36"/>
  <c r="S200" i="36"/>
  <c r="T200" i="36"/>
  <c r="V200" i="36"/>
  <c r="X200" i="36"/>
  <c r="Y200" i="36"/>
  <c r="L201" i="36"/>
  <c r="N201" i="36"/>
  <c r="O201" i="36"/>
  <c r="P201" i="36"/>
  <c r="Q201" i="36"/>
  <c r="R201" i="36"/>
  <c r="S201" i="36"/>
  <c r="T201" i="36"/>
  <c r="V201" i="36"/>
  <c r="X201" i="36"/>
  <c r="Y201" i="36"/>
  <c r="L202" i="36"/>
  <c r="N202" i="36"/>
  <c r="O202" i="36"/>
  <c r="P202" i="36"/>
  <c r="Q202" i="36"/>
  <c r="R202" i="36"/>
  <c r="S202" i="36"/>
  <c r="T202" i="36"/>
  <c r="V202" i="36"/>
  <c r="X202" i="36"/>
  <c r="Y202" i="36"/>
  <c r="L203" i="36"/>
  <c r="N203" i="36"/>
  <c r="O203" i="36"/>
  <c r="P203" i="36"/>
  <c r="Q203" i="36"/>
  <c r="R203" i="36"/>
  <c r="S203" i="36"/>
  <c r="T203" i="36"/>
  <c r="V203" i="36"/>
  <c r="X203" i="36"/>
  <c r="Y203" i="36"/>
  <c r="L204" i="36"/>
  <c r="N204" i="36"/>
  <c r="O204" i="36"/>
  <c r="P204" i="36"/>
  <c r="Q204" i="36"/>
  <c r="R204" i="36"/>
  <c r="S204" i="36"/>
  <c r="T204" i="36"/>
  <c r="V204" i="36"/>
  <c r="X204" i="36"/>
  <c r="Y204" i="36"/>
  <c r="L205" i="36"/>
  <c r="N205" i="36"/>
  <c r="O205" i="36"/>
  <c r="P205" i="36"/>
  <c r="Q205" i="36"/>
  <c r="R205" i="36"/>
  <c r="S205" i="36"/>
  <c r="T205" i="36"/>
  <c r="V205" i="36"/>
  <c r="X205" i="36"/>
  <c r="Y205" i="36"/>
  <c r="L206" i="36"/>
  <c r="N206" i="36"/>
  <c r="O206" i="36"/>
  <c r="P206" i="36"/>
  <c r="Q206" i="36"/>
  <c r="R206" i="36"/>
  <c r="S206" i="36"/>
  <c r="T206" i="36"/>
  <c r="V206" i="36"/>
  <c r="X206" i="36"/>
  <c r="Y206" i="36"/>
  <c r="L207" i="36"/>
  <c r="N207" i="36"/>
  <c r="O207" i="36"/>
  <c r="P207" i="36"/>
  <c r="Q207" i="36"/>
  <c r="R207" i="36"/>
  <c r="S207" i="36"/>
  <c r="T207" i="36"/>
  <c r="V207" i="36"/>
  <c r="X207" i="36"/>
  <c r="Y207" i="36"/>
  <c r="L208" i="36"/>
  <c r="N208" i="36"/>
  <c r="O208" i="36"/>
  <c r="P208" i="36"/>
  <c r="Q208" i="36"/>
  <c r="R208" i="36"/>
  <c r="S208" i="36"/>
  <c r="T208" i="36"/>
  <c r="V208" i="36"/>
  <c r="X208" i="36"/>
  <c r="Y208" i="36"/>
  <c r="L209" i="36"/>
  <c r="N209" i="36"/>
  <c r="O209" i="36"/>
  <c r="P209" i="36"/>
  <c r="Q209" i="36"/>
  <c r="R209" i="36"/>
  <c r="S209" i="36"/>
  <c r="T209" i="36"/>
  <c r="V209" i="36"/>
  <c r="X209" i="36"/>
  <c r="Y209" i="36"/>
  <c r="L210" i="36"/>
  <c r="N210" i="36"/>
  <c r="O210" i="36"/>
  <c r="P210" i="36"/>
  <c r="Q210" i="36"/>
  <c r="R210" i="36"/>
  <c r="S210" i="36"/>
  <c r="T210" i="36"/>
  <c r="V210" i="36"/>
  <c r="X210" i="36"/>
  <c r="Y210" i="36"/>
  <c r="L211" i="36"/>
  <c r="N211" i="36"/>
  <c r="O211" i="36"/>
  <c r="P211" i="36"/>
  <c r="Q211" i="36"/>
  <c r="R211" i="36"/>
  <c r="S211" i="36"/>
  <c r="T211" i="36"/>
  <c r="V211" i="36"/>
  <c r="X211" i="36"/>
  <c r="Y211" i="36"/>
  <c r="L212" i="36"/>
  <c r="N212" i="36"/>
  <c r="O212" i="36"/>
  <c r="P212" i="36"/>
  <c r="Q212" i="36"/>
  <c r="R212" i="36"/>
  <c r="S212" i="36"/>
  <c r="T212" i="36"/>
  <c r="V212" i="36"/>
  <c r="X212" i="36"/>
  <c r="Y212" i="36"/>
  <c r="L213" i="36"/>
  <c r="N213" i="36"/>
  <c r="O213" i="36"/>
  <c r="P213" i="36"/>
  <c r="Q213" i="36"/>
  <c r="R213" i="36"/>
  <c r="S213" i="36"/>
  <c r="T213" i="36"/>
  <c r="V213" i="36"/>
  <c r="X213" i="36"/>
  <c r="Y213" i="36"/>
  <c r="L214" i="36"/>
  <c r="N214" i="36"/>
  <c r="O214" i="36"/>
  <c r="P214" i="36"/>
  <c r="Q214" i="36"/>
  <c r="R214" i="36"/>
  <c r="S214" i="36"/>
  <c r="T214" i="36"/>
  <c r="V214" i="36"/>
  <c r="X214" i="36"/>
  <c r="Y214" i="36"/>
  <c r="L215" i="36"/>
  <c r="N215" i="36"/>
  <c r="O215" i="36"/>
  <c r="P215" i="36"/>
  <c r="Q215" i="36"/>
  <c r="R215" i="36"/>
  <c r="S215" i="36"/>
  <c r="T215" i="36"/>
  <c r="V215" i="36"/>
  <c r="X215" i="36"/>
  <c r="Y215" i="36"/>
  <c r="L216" i="36"/>
  <c r="N216" i="36"/>
  <c r="O216" i="36"/>
  <c r="P216" i="36"/>
  <c r="Q216" i="36"/>
  <c r="R216" i="36"/>
  <c r="S216" i="36"/>
  <c r="T216" i="36"/>
  <c r="V216" i="36"/>
  <c r="X216" i="36"/>
  <c r="Y216" i="36"/>
  <c r="L217" i="36"/>
  <c r="N217" i="36"/>
  <c r="P217" i="36"/>
  <c r="T217" i="36"/>
  <c r="V217" i="36"/>
  <c r="L218" i="36"/>
  <c r="N218" i="36"/>
  <c r="P218" i="36"/>
  <c r="T218" i="36"/>
  <c r="V218" i="36"/>
  <c r="L219" i="36"/>
  <c r="N219" i="36"/>
  <c r="O219" i="36"/>
  <c r="P219" i="36"/>
  <c r="Q219" i="36"/>
  <c r="R219" i="36"/>
  <c r="S219" i="36"/>
  <c r="T219" i="36"/>
  <c r="V219" i="36"/>
  <c r="X219" i="36"/>
  <c r="Y219" i="36"/>
  <c r="L220" i="36"/>
  <c r="N220" i="36"/>
  <c r="O220" i="36"/>
  <c r="P220" i="36"/>
  <c r="Q220" i="36"/>
  <c r="R220" i="36"/>
  <c r="S220" i="36"/>
  <c r="T220" i="36"/>
  <c r="V220" i="36"/>
  <c r="X220" i="36"/>
  <c r="Y220" i="36"/>
  <c r="L221" i="36"/>
  <c r="N221" i="36"/>
  <c r="O221" i="36"/>
  <c r="P221" i="36"/>
  <c r="Q221" i="36"/>
  <c r="R221" i="36"/>
  <c r="S221" i="36"/>
  <c r="T221" i="36"/>
  <c r="V221" i="36"/>
  <c r="X221" i="36"/>
  <c r="Y221" i="36"/>
  <c r="L222" i="36"/>
  <c r="N222" i="36"/>
  <c r="O222" i="36"/>
  <c r="P222" i="36"/>
  <c r="Q222" i="36"/>
  <c r="R222" i="36"/>
  <c r="S222" i="36"/>
  <c r="T222" i="36"/>
  <c r="V222" i="36"/>
  <c r="X222" i="36"/>
  <c r="Y222" i="36"/>
  <c r="L223" i="36"/>
  <c r="N223" i="36"/>
  <c r="O223" i="36"/>
  <c r="P223" i="36"/>
  <c r="Q223" i="36"/>
  <c r="R223" i="36"/>
  <c r="S223" i="36"/>
  <c r="T223" i="36"/>
  <c r="V223" i="36"/>
  <c r="X223" i="36"/>
  <c r="Y223" i="36"/>
  <c r="L224" i="36"/>
  <c r="N224" i="36"/>
  <c r="O224" i="36"/>
  <c r="P224" i="36"/>
  <c r="Q224" i="36"/>
  <c r="R224" i="36"/>
  <c r="S224" i="36"/>
  <c r="T224" i="36"/>
  <c r="V224" i="36"/>
  <c r="X224" i="36"/>
  <c r="Y224" i="36"/>
  <c r="L225" i="36"/>
  <c r="N225" i="36"/>
  <c r="O225" i="36"/>
  <c r="P225" i="36"/>
  <c r="Q225" i="36"/>
  <c r="R225" i="36"/>
  <c r="S225" i="36"/>
  <c r="T225" i="36"/>
  <c r="V225" i="36"/>
  <c r="X225" i="36"/>
  <c r="Y225" i="36"/>
  <c r="L226" i="36"/>
  <c r="N226" i="36"/>
  <c r="O226" i="36"/>
  <c r="P226" i="36"/>
  <c r="Q226" i="36"/>
  <c r="R226" i="36"/>
  <c r="S226" i="36"/>
  <c r="T226" i="36"/>
  <c r="V226" i="36"/>
  <c r="X226" i="36"/>
  <c r="Y226" i="36"/>
  <c r="L227" i="36"/>
  <c r="N227" i="36"/>
  <c r="O227" i="36"/>
  <c r="P227" i="36"/>
  <c r="Q227" i="36"/>
  <c r="R227" i="36"/>
  <c r="S227" i="36"/>
  <c r="T227" i="36"/>
  <c r="V227" i="36"/>
  <c r="X227" i="36"/>
  <c r="Y227" i="36"/>
  <c r="L228" i="36"/>
  <c r="N228" i="36"/>
  <c r="O228" i="36"/>
  <c r="P228" i="36"/>
  <c r="Q228" i="36"/>
  <c r="R228" i="36"/>
  <c r="S228" i="36"/>
  <c r="T228" i="36"/>
  <c r="V228" i="36"/>
  <c r="X228" i="36"/>
  <c r="Y228" i="36"/>
  <c r="L229" i="36"/>
  <c r="N229" i="36"/>
  <c r="O229" i="36"/>
  <c r="P229" i="36"/>
  <c r="Q229" i="36"/>
  <c r="R229" i="36"/>
  <c r="S229" i="36"/>
  <c r="T229" i="36"/>
  <c r="V229" i="36"/>
  <c r="X229" i="36"/>
  <c r="Y229" i="36"/>
  <c r="L230" i="36"/>
  <c r="N230" i="36"/>
  <c r="O230" i="36"/>
  <c r="P230" i="36"/>
  <c r="Q230" i="36"/>
  <c r="R230" i="36"/>
  <c r="S230" i="36"/>
  <c r="T230" i="36"/>
  <c r="V230" i="36"/>
  <c r="X230" i="36"/>
  <c r="Y230" i="36"/>
  <c r="L231" i="36"/>
  <c r="N231" i="36"/>
  <c r="O231" i="36"/>
  <c r="P231" i="36"/>
  <c r="Q231" i="36"/>
  <c r="R231" i="36"/>
  <c r="S231" i="36"/>
  <c r="T231" i="36"/>
  <c r="V231" i="36"/>
  <c r="X231" i="36"/>
  <c r="Y231" i="36"/>
  <c r="L232" i="36"/>
  <c r="N232" i="36"/>
  <c r="O232" i="36"/>
  <c r="P232" i="36"/>
  <c r="Q232" i="36"/>
  <c r="R232" i="36"/>
  <c r="S232" i="36"/>
  <c r="T232" i="36"/>
  <c r="V232" i="36"/>
  <c r="X232" i="36"/>
  <c r="Y232" i="36"/>
  <c r="L233" i="36"/>
  <c r="N233" i="36"/>
  <c r="O233" i="36"/>
  <c r="P233" i="36"/>
  <c r="Q233" i="36"/>
  <c r="R233" i="36"/>
  <c r="S233" i="36"/>
  <c r="T233" i="36"/>
  <c r="V233" i="36"/>
  <c r="X233" i="36"/>
  <c r="Y233" i="36"/>
  <c r="L234" i="36"/>
  <c r="N234" i="36"/>
  <c r="O234" i="36"/>
  <c r="P234" i="36"/>
  <c r="Q234" i="36"/>
  <c r="R234" i="36"/>
  <c r="S234" i="36"/>
  <c r="T234" i="36"/>
  <c r="V234" i="36"/>
  <c r="X234" i="36"/>
  <c r="Y234" i="36"/>
  <c r="L235" i="36"/>
  <c r="N235" i="36"/>
  <c r="O235" i="36"/>
  <c r="P235" i="36"/>
  <c r="Q235" i="36"/>
  <c r="R235" i="36"/>
  <c r="S235" i="36"/>
  <c r="T235" i="36"/>
  <c r="V235" i="36"/>
  <c r="X235" i="36"/>
  <c r="Y235" i="36"/>
  <c r="L236" i="36"/>
  <c r="N236" i="36"/>
  <c r="O236" i="36"/>
  <c r="P236" i="36"/>
  <c r="Q236" i="36"/>
  <c r="R236" i="36"/>
  <c r="S236" i="36"/>
  <c r="T236" i="36"/>
  <c r="V236" i="36"/>
  <c r="X236" i="36"/>
  <c r="Y236" i="36"/>
  <c r="L237" i="36"/>
  <c r="N237" i="36"/>
  <c r="O237" i="36"/>
  <c r="P237" i="36"/>
  <c r="Q237" i="36"/>
  <c r="R237" i="36"/>
  <c r="S237" i="36"/>
  <c r="T237" i="36"/>
  <c r="V237" i="36"/>
  <c r="X237" i="36"/>
  <c r="Y237" i="36"/>
  <c r="L238" i="36"/>
  <c r="N238" i="36"/>
  <c r="O238" i="36"/>
  <c r="P238" i="36"/>
  <c r="Q238" i="36"/>
  <c r="R238" i="36"/>
  <c r="S238" i="36"/>
  <c r="T238" i="36"/>
  <c r="V238" i="36"/>
  <c r="X238" i="36"/>
  <c r="Y238" i="36"/>
  <c r="L239" i="36"/>
  <c r="N239" i="36"/>
  <c r="O239" i="36"/>
  <c r="P239" i="36"/>
  <c r="Q239" i="36"/>
  <c r="R239" i="36"/>
  <c r="S239" i="36"/>
  <c r="T239" i="36"/>
  <c r="V239" i="36"/>
  <c r="X239" i="36"/>
  <c r="Y239" i="36"/>
  <c r="L240" i="36"/>
  <c r="N240" i="36"/>
  <c r="O240" i="36"/>
  <c r="P240" i="36"/>
  <c r="Q240" i="36"/>
  <c r="R240" i="36"/>
  <c r="S240" i="36"/>
  <c r="T240" i="36"/>
  <c r="V240" i="36"/>
  <c r="X240" i="36"/>
  <c r="Y240" i="36"/>
  <c r="L241" i="36"/>
  <c r="N241" i="36"/>
  <c r="O241" i="36"/>
  <c r="P241" i="36"/>
  <c r="Q241" i="36"/>
  <c r="R241" i="36"/>
  <c r="S241" i="36"/>
  <c r="T241" i="36"/>
  <c r="V241" i="36"/>
  <c r="X241" i="36"/>
  <c r="Y241" i="36"/>
  <c r="L242" i="36"/>
  <c r="N242" i="36"/>
  <c r="O242" i="36"/>
  <c r="P242" i="36"/>
  <c r="Q242" i="36"/>
  <c r="R242" i="36"/>
  <c r="S242" i="36"/>
  <c r="T242" i="36"/>
  <c r="V242" i="36"/>
  <c r="X242" i="36"/>
  <c r="Y242" i="36"/>
  <c r="L243" i="36"/>
  <c r="N243" i="36"/>
  <c r="O243" i="36"/>
  <c r="P243" i="36"/>
  <c r="Q243" i="36"/>
  <c r="R243" i="36"/>
  <c r="S243" i="36"/>
  <c r="T243" i="36"/>
  <c r="V243" i="36"/>
  <c r="X243" i="36"/>
  <c r="Y243" i="36"/>
  <c r="L244" i="36"/>
  <c r="N244" i="36"/>
  <c r="O244" i="36"/>
  <c r="P244" i="36"/>
  <c r="Q244" i="36"/>
  <c r="R244" i="36"/>
  <c r="S244" i="36"/>
  <c r="T244" i="36"/>
  <c r="V244" i="36"/>
  <c r="X244" i="36"/>
  <c r="Y244" i="36"/>
  <c r="L245" i="36"/>
  <c r="N245" i="36"/>
  <c r="O245" i="36"/>
  <c r="P245" i="36"/>
  <c r="Q245" i="36"/>
  <c r="R245" i="36"/>
  <c r="S245" i="36"/>
  <c r="T245" i="36"/>
  <c r="V245" i="36"/>
  <c r="X245" i="36"/>
  <c r="Y245" i="36"/>
  <c r="L246" i="36"/>
  <c r="N246" i="36"/>
  <c r="O246" i="36"/>
  <c r="P246" i="36"/>
  <c r="Q246" i="36"/>
  <c r="R246" i="36"/>
  <c r="S246" i="36"/>
  <c r="T246" i="36"/>
  <c r="V246" i="36"/>
  <c r="X246" i="36"/>
  <c r="Y246" i="36"/>
  <c r="L247" i="36"/>
  <c r="N247" i="36"/>
  <c r="O247" i="36"/>
  <c r="P247" i="36"/>
  <c r="Q247" i="36"/>
  <c r="R247" i="36"/>
  <c r="S247" i="36"/>
  <c r="T247" i="36"/>
  <c r="V247" i="36"/>
  <c r="X247" i="36"/>
  <c r="Y247" i="36"/>
  <c r="L248" i="36"/>
  <c r="N248" i="36"/>
  <c r="O248" i="36"/>
  <c r="P248" i="36"/>
  <c r="Q248" i="36"/>
  <c r="R248" i="36"/>
  <c r="S248" i="36"/>
  <c r="T248" i="36"/>
  <c r="V248" i="36"/>
  <c r="X248" i="36"/>
  <c r="Y248" i="36"/>
  <c r="L249" i="36"/>
  <c r="N249" i="36"/>
  <c r="O249" i="36"/>
  <c r="P249" i="36"/>
  <c r="Q249" i="36"/>
  <c r="R249" i="36"/>
  <c r="S249" i="36"/>
  <c r="T249" i="36"/>
  <c r="V249" i="36"/>
  <c r="X249" i="36"/>
  <c r="Y249" i="36"/>
  <c r="L250" i="36"/>
  <c r="N250" i="36"/>
  <c r="O250" i="36"/>
  <c r="P250" i="36"/>
  <c r="Q250" i="36"/>
  <c r="R250" i="36"/>
  <c r="S250" i="36"/>
  <c r="T250" i="36"/>
  <c r="V250" i="36"/>
  <c r="X250" i="36"/>
  <c r="Y250" i="36"/>
  <c r="L251" i="36"/>
  <c r="N251" i="36"/>
  <c r="O251" i="36"/>
  <c r="P251" i="36"/>
  <c r="Q251" i="36"/>
  <c r="R251" i="36"/>
  <c r="S251" i="36"/>
  <c r="T251" i="36"/>
  <c r="V251" i="36"/>
  <c r="X251" i="36"/>
  <c r="Y251" i="36"/>
  <c r="L252" i="36"/>
  <c r="N252" i="36"/>
  <c r="O252" i="36"/>
  <c r="P252" i="36"/>
  <c r="Q252" i="36"/>
  <c r="R252" i="36"/>
  <c r="S252" i="36"/>
  <c r="T252" i="36"/>
  <c r="V252" i="36"/>
  <c r="X252" i="36"/>
  <c r="Y252" i="36"/>
  <c r="L253" i="36"/>
  <c r="N253" i="36"/>
  <c r="O253" i="36"/>
  <c r="P253" i="36"/>
  <c r="Q253" i="36"/>
  <c r="R253" i="36"/>
  <c r="S253" i="36"/>
  <c r="T253" i="36"/>
  <c r="V253" i="36"/>
  <c r="X253" i="36"/>
  <c r="Y253" i="36"/>
  <c r="L254" i="36"/>
  <c r="N254" i="36"/>
  <c r="O254" i="36"/>
  <c r="P254" i="36"/>
  <c r="Q254" i="36"/>
  <c r="R254" i="36"/>
  <c r="S254" i="36"/>
  <c r="T254" i="36"/>
  <c r="V254" i="36"/>
  <c r="X254" i="36"/>
  <c r="Y254" i="36"/>
  <c r="L255" i="36"/>
  <c r="N255" i="36"/>
  <c r="O255" i="36"/>
  <c r="P255" i="36"/>
  <c r="Q255" i="36"/>
  <c r="R255" i="36"/>
  <c r="S255" i="36"/>
  <c r="T255" i="36"/>
  <c r="V255" i="36"/>
  <c r="X255" i="36"/>
  <c r="Y255" i="36"/>
  <c r="L256" i="36"/>
  <c r="N256" i="36"/>
  <c r="O256" i="36"/>
  <c r="P256" i="36"/>
  <c r="Q256" i="36"/>
  <c r="R256" i="36"/>
  <c r="S256" i="36"/>
  <c r="T256" i="36"/>
  <c r="V256" i="36"/>
  <c r="X256" i="36"/>
  <c r="Y256" i="36"/>
  <c r="L257" i="36"/>
  <c r="N257" i="36"/>
  <c r="O257" i="36"/>
  <c r="P257" i="36"/>
  <c r="Q257" i="36"/>
  <c r="R257" i="36"/>
  <c r="S257" i="36"/>
  <c r="T257" i="36"/>
  <c r="V257" i="36"/>
  <c r="X257" i="36"/>
  <c r="Y257" i="36"/>
  <c r="L258" i="36"/>
  <c r="N258" i="36"/>
  <c r="O258" i="36"/>
  <c r="P258" i="36"/>
  <c r="Q258" i="36"/>
  <c r="R258" i="36"/>
  <c r="S258" i="36"/>
  <c r="T258" i="36"/>
  <c r="V258" i="36"/>
  <c r="X258" i="36"/>
  <c r="Y258" i="36"/>
  <c r="L259" i="36"/>
  <c r="N259" i="36"/>
  <c r="O259" i="36"/>
  <c r="P259" i="36"/>
  <c r="Q259" i="36"/>
  <c r="R259" i="36"/>
  <c r="S259" i="36"/>
  <c r="T259" i="36"/>
  <c r="V259" i="36"/>
  <c r="X259" i="36"/>
  <c r="Y259" i="36"/>
  <c r="L260" i="36"/>
  <c r="N260" i="36"/>
  <c r="O260" i="36"/>
  <c r="P260" i="36"/>
  <c r="Q260" i="36"/>
  <c r="R260" i="36"/>
  <c r="S260" i="36"/>
  <c r="T260" i="36"/>
  <c r="V260" i="36"/>
  <c r="X260" i="36"/>
  <c r="Y260" i="36"/>
  <c r="L261" i="36"/>
  <c r="N261" i="36"/>
  <c r="O261" i="36"/>
  <c r="P261" i="36"/>
  <c r="Q261" i="36"/>
  <c r="R261" i="36"/>
  <c r="S261" i="36"/>
  <c r="T261" i="36"/>
  <c r="V261" i="36"/>
  <c r="X261" i="36"/>
  <c r="Y261" i="36"/>
  <c r="L262" i="36"/>
  <c r="N262" i="36"/>
  <c r="O262" i="36"/>
  <c r="P262" i="36"/>
  <c r="Q262" i="36"/>
  <c r="R262" i="36"/>
  <c r="S262" i="36"/>
  <c r="T262" i="36"/>
  <c r="V262" i="36"/>
  <c r="X262" i="36"/>
  <c r="Y262" i="36"/>
  <c r="L263" i="36"/>
  <c r="N263" i="36"/>
  <c r="O263" i="36"/>
  <c r="P263" i="36"/>
  <c r="Q263" i="36"/>
  <c r="R263" i="36"/>
  <c r="S263" i="36"/>
  <c r="T263" i="36"/>
  <c r="V263" i="36"/>
  <c r="X263" i="36"/>
  <c r="Y263" i="36"/>
  <c r="L264" i="36"/>
  <c r="N264" i="36"/>
  <c r="O264" i="36"/>
  <c r="P264" i="36"/>
  <c r="Q264" i="36"/>
  <c r="R264" i="36"/>
  <c r="S264" i="36"/>
  <c r="T264" i="36"/>
  <c r="V264" i="36"/>
  <c r="X264" i="36"/>
  <c r="Y264" i="36"/>
  <c r="L265" i="36"/>
  <c r="N265" i="36"/>
  <c r="O265" i="36"/>
  <c r="P265" i="36"/>
  <c r="Q265" i="36"/>
  <c r="R265" i="36"/>
  <c r="S265" i="36"/>
  <c r="T265" i="36"/>
  <c r="V265" i="36"/>
  <c r="X265" i="36"/>
  <c r="Y265" i="36"/>
  <c r="L266" i="36"/>
  <c r="N266" i="36"/>
  <c r="O266" i="36"/>
  <c r="P266" i="36"/>
  <c r="Q266" i="36"/>
  <c r="R266" i="36"/>
  <c r="S266" i="36"/>
  <c r="T266" i="36"/>
  <c r="V266" i="36"/>
  <c r="X266" i="36"/>
  <c r="Y266" i="36"/>
  <c r="L267" i="36"/>
  <c r="N267" i="36"/>
  <c r="O267" i="36"/>
  <c r="P267" i="36"/>
  <c r="Q267" i="36"/>
  <c r="R267" i="36"/>
  <c r="S267" i="36"/>
  <c r="T267" i="36"/>
  <c r="V267" i="36"/>
  <c r="X267" i="36"/>
  <c r="Y267" i="36"/>
  <c r="L268" i="36"/>
  <c r="N268" i="36"/>
  <c r="O268" i="36"/>
  <c r="P268" i="36"/>
  <c r="Q268" i="36"/>
  <c r="R268" i="36"/>
  <c r="S268" i="36"/>
  <c r="T268" i="36"/>
  <c r="V268" i="36"/>
  <c r="X268" i="36"/>
  <c r="Y268" i="36"/>
  <c r="L269" i="36"/>
  <c r="N269" i="36"/>
  <c r="O269" i="36"/>
  <c r="P269" i="36"/>
  <c r="Q269" i="36"/>
  <c r="R269" i="36"/>
  <c r="S269" i="36"/>
  <c r="T269" i="36"/>
  <c r="V269" i="36"/>
  <c r="X269" i="36"/>
  <c r="Y269" i="36"/>
  <c r="L270" i="36"/>
  <c r="N270" i="36"/>
  <c r="O270" i="36"/>
  <c r="P270" i="36"/>
  <c r="Q270" i="36"/>
  <c r="R270" i="36"/>
  <c r="S270" i="36"/>
  <c r="T270" i="36"/>
  <c r="V270" i="36"/>
  <c r="X270" i="36"/>
  <c r="Y270" i="36"/>
  <c r="L271" i="36"/>
  <c r="N271" i="36"/>
  <c r="O271" i="36"/>
  <c r="P271" i="36"/>
  <c r="Q271" i="36"/>
  <c r="R271" i="36"/>
  <c r="S271" i="36"/>
  <c r="T271" i="36"/>
  <c r="V271" i="36"/>
  <c r="X271" i="36"/>
  <c r="Y271" i="36"/>
  <c r="L272" i="36"/>
  <c r="N272" i="36"/>
  <c r="O272" i="36"/>
  <c r="P272" i="36"/>
  <c r="Q272" i="36"/>
  <c r="R272" i="36"/>
  <c r="S272" i="36"/>
  <c r="T272" i="36"/>
  <c r="V272" i="36"/>
  <c r="X272" i="36"/>
  <c r="Y272" i="36"/>
  <c r="L273" i="36"/>
  <c r="N273" i="36"/>
  <c r="O273" i="36"/>
  <c r="P273" i="36"/>
  <c r="Q273" i="36"/>
  <c r="R273" i="36"/>
  <c r="S273" i="36"/>
  <c r="T273" i="36"/>
  <c r="V273" i="36"/>
  <c r="X273" i="36"/>
  <c r="Y273" i="36"/>
  <c r="L274" i="36"/>
  <c r="N274" i="36"/>
  <c r="O274" i="36"/>
  <c r="P274" i="36"/>
  <c r="Q274" i="36"/>
  <c r="R274" i="36"/>
  <c r="S274" i="36"/>
  <c r="T274" i="36"/>
  <c r="V274" i="36"/>
  <c r="X274" i="36"/>
  <c r="Y274" i="36"/>
  <c r="L275" i="36"/>
  <c r="N275" i="36"/>
  <c r="O275" i="36"/>
  <c r="P275" i="36"/>
  <c r="Q275" i="36"/>
  <c r="R275" i="36"/>
  <c r="S275" i="36"/>
  <c r="T275" i="36"/>
  <c r="V275" i="36"/>
  <c r="X275" i="36"/>
  <c r="Y275" i="36"/>
  <c r="L276" i="36"/>
  <c r="N276" i="36"/>
  <c r="O276" i="36"/>
  <c r="P276" i="36"/>
  <c r="Q276" i="36"/>
  <c r="R276" i="36"/>
  <c r="S276" i="36"/>
  <c r="T276" i="36"/>
  <c r="V276" i="36"/>
  <c r="X276" i="36"/>
  <c r="Y276" i="36"/>
  <c r="L277" i="36"/>
  <c r="N277" i="36"/>
  <c r="O277" i="36"/>
  <c r="P277" i="36"/>
  <c r="Q277" i="36"/>
  <c r="R277" i="36"/>
  <c r="S277" i="36"/>
  <c r="T277" i="36"/>
  <c r="V277" i="36"/>
  <c r="X277" i="36"/>
  <c r="Y277" i="36"/>
  <c r="L278" i="36"/>
  <c r="N278" i="36"/>
  <c r="O278" i="36"/>
  <c r="P278" i="36"/>
  <c r="Q278" i="36"/>
  <c r="R278" i="36"/>
  <c r="S278" i="36"/>
  <c r="T278" i="36"/>
  <c r="V278" i="36"/>
  <c r="X278" i="36"/>
  <c r="Y278" i="36"/>
  <c r="L279" i="36"/>
  <c r="N279" i="36"/>
  <c r="O279" i="36"/>
  <c r="P279" i="36"/>
  <c r="Q279" i="36"/>
  <c r="R279" i="36"/>
  <c r="S279" i="36"/>
  <c r="T279" i="36"/>
  <c r="V279" i="36"/>
  <c r="X279" i="36"/>
  <c r="Y279" i="36"/>
  <c r="L280" i="36"/>
  <c r="N280" i="36"/>
  <c r="O280" i="36"/>
  <c r="P280" i="36"/>
  <c r="Q280" i="36"/>
  <c r="R280" i="36"/>
  <c r="S280" i="36"/>
  <c r="T280" i="36"/>
  <c r="V280" i="36"/>
  <c r="X280" i="36"/>
  <c r="Y280" i="36"/>
  <c r="L281" i="36"/>
  <c r="N281" i="36"/>
  <c r="O281" i="36"/>
  <c r="P281" i="36"/>
  <c r="Q281" i="36"/>
  <c r="R281" i="36"/>
  <c r="S281" i="36"/>
  <c r="T281" i="36"/>
  <c r="V281" i="36"/>
  <c r="X281" i="36"/>
  <c r="Y281" i="36"/>
  <c r="L282" i="36"/>
  <c r="N282" i="36"/>
  <c r="O282" i="36"/>
  <c r="P282" i="36"/>
  <c r="Q282" i="36"/>
  <c r="R282" i="36"/>
  <c r="S282" i="36"/>
  <c r="T282" i="36"/>
  <c r="V282" i="36"/>
  <c r="X282" i="36"/>
  <c r="Y282" i="36"/>
  <c r="L283" i="36"/>
  <c r="N283" i="36"/>
  <c r="O283" i="36"/>
  <c r="P283" i="36"/>
  <c r="Q283" i="36"/>
  <c r="R283" i="36"/>
  <c r="S283" i="36"/>
  <c r="T283" i="36"/>
  <c r="V283" i="36"/>
  <c r="X283" i="36"/>
  <c r="Y283" i="36"/>
  <c r="L284" i="36"/>
  <c r="N284" i="36"/>
  <c r="O284" i="36"/>
  <c r="P284" i="36"/>
  <c r="Q284" i="36"/>
  <c r="R284" i="36"/>
  <c r="S284" i="36"/>
  <c r="T284" i="36"/>
  <c r="V284" i="36"/>
  <c r="X284" i="36"/>
  <c r="Y284" i="36"/>
  <c r="L285" i="36"/>
  <c r="N285" i="36"/>
  <c r="O285" i="36"/>
  <c r="P285" i="36"/>
  <c r="Q285" i="36"/>
  <c r="R285" i="36"/>
  <c r="S285" i="36"/>
  <c r="T285" i="36"/>
  <c r="V285" i="36"/>
  <c r="X285" i="36"/>
  <c r="Y285" i="36"/>
  <c r="L286" i="36"/>
  <c r="N286" i="36"/>
  <c r="O286" i="36"/>
  <c r="P286" i="36"/>
  <c r="Q286" i="36"/>
  <c r="R286" i="36"/>
  <c r="S286" i="36"/>
  <c r="T286" i="36"/>
  <c r="V286" i="36"/>
  <c r="X286" i="36"/>
  <c r="Y286" i="36"/>
  <c r="L287" i="36"/>
  <c r="N287" i="36"/>
  <c r="O287" i="36"/>
  <c r="P287" i="36"/>
  <c r="Q287" i="36"/>
  <c r="R287" i="36"/>
  <c r="S287" i="36"/>
  <c r="T287" i="36"/>
  <c r="V287" i="36"/>
  <c r="X287" i="36"/>
  <c r="Y287" i="36"/>
  <c r="L288" i="36"/>
  <c r="N288" i="36"/>
  <c r="O288" i="36"/>
  <c r="P288" i="36"/>
  <c r="Q288" i="36"/>
  <c r="R288" i="36"/>
  <c r="S288" i="36"/>
  <c r="T288" i="36"/>
  <c r="V288" i="36"/>
  <c r="X288" i="36"/>
  <c r="Y288" i="36"/>
  <c r="L289" i="36"/>
  <c r="N289" i="36"/>
  <c r="O289" i="36"/>
  <c r="P289" i="36"/>
  <c r="Q289" i="36"/>
  <c r="R289" i="36"/>
  <c r="S289" i="36"/>
  <c r="T289" i="36"/>
  <c r="V289" i="36"/>
  <c r="X289" i="36"/>
  <c r="Y289" i="36"/>
  <c r="L290" i="36"/>
  <c r="N290" i="36"/>
  <c r="O290" i="36"/>
  <c r="P290" i="36"/>
  <c r="Q290" i="36"/>
  <c r="R290" i="36"/>
  <c r="S290" i="36"/>
  <c r="T290" i="36"/>
  <c r="V290" i="36"/>
  <c r="X290" i="36"/>
  <c r="Y290" i="36"/>
  <c r="L291" i="36"/>
  <c r="N291" i="36"/>
  <c r="O291" i="36"/>
  <c r="P291" i="36"/>
  <c r="Q291" i="36"/>
  <c r="R291" i="36"/>
  <c r="S291" i="36"/>
  <c r="T291" i="36"/>
  <c r="V291" i="36"/>
  <c r="X291" i="36"/>
  <c r="Y291" i="36"/>
  <c r="L292" i="36"/>
  <c r="N292" i="36"/>
  <c r="O292" i="36"/>
  <c r="P292" i="36"/>
  <c r="Q292" i="36"/>
  <c r="R292" i="36"/>
  <c r="S292" i="36"/>
  <c r="T292" i="36"/>
  <c r="V292" i="36"/>
  <c r="X292" i="36"/>
  <c r="Y292" i="36"/>
  <c r="L293" i="36"/>
  <c r="N293" i="36"/>
  <c r="O293" i="36"/>
  <c r="P293" i="36"/>
  <c r="Q293" i="36"/>
  <c r="R293" i="36"/>
  <c r="S293" i="36"/>
  <c r="T293" i="36"/>
  <c r="V293" i="36"/>
  <c r="X293" i="36"/>
  <c r="Y293" i="36"/>
  <c r="L294" i="36"/>
  <c r="N294" i="36"/>
  <c r="O294" i="36"/>
  <c r="P294" i="36"/>
  <c r="Q294" i="36"/>
  <c r="R294" i="36"/>
  <c r="S294" i="36"/>
  <c r="T294" i="36"/>
  <c r="V294" i="36"/>
  <c r="X294" i="36"/>
  <c r="Y294" i="36"/>
  <c r="L295" i="36"/>
  <c r="N295" i="36"/>
  <c r="O295" i="36"/>
  <c r="P295" i="36"/>
  <c r="Q295" i="36"/>
  <c r="R295" i="36"/>
  <c r="S295" i="36"/>
  <c r="T295" i="36"/>
  <c r="V295" i="36"/>
  <c r="X295" i="36"/>
  <c r="Y295" i="36"/>
  <c r="L296" i="36"/>
  <c r="N296" i="36"/>
  <c r="O296" i="36"/>
  <c r="P296" i="36"/>
  <c r="Q296" i="36"/>
  <c r="R296" i="36"/>
  <c r="S296" i="36"/>
  <c r="T296" i="36"/>
  <c r="V296" i="36"/>
  <c r="X296" i="36"/>
  <c r="Y296" i="36"/>
  <c r="L297" i="36"/>
  <c r="N297" i="36"/>
  <c r="O297" i="36"/>
  <c r="P297" i="36"/>
  <c r="Q297" i="36"/>
  <c r="R297" i="36"/>
  <c r="S297" i="36"/>
  <c r="T297" i="36"/>
  <c r="V297" i="36"/>
  <c r="X297" i="36"/>
  <c r="Y297" i="36"/>
  <c r="L298" i="36"/>
  <c r="N298" i="36"/>
  <c r="O298" i="36"/>
  <c r="P298" i="36"/>
  <c r="Q298" i="36"/>
  <c r="R298" i="36"/>
  <c r="S298" i="36"/>
  <c r="T298" i="36"/>
  <c r="V298" i="36"/>
  <c r="X298" i="36"/>
  <c r="Y298" i="36"/>
  <c r="L299" i="36"/>
  <c r="N299" i="36"/>
  <c r="O299" i="36"/>
  <c r="P299" i="36"/>
  <c r="Q299" i="36"/>
  <c r="R299" i="36"/>
  <c r="S299" i="36"/>
  <c r="T299" i="36"/>
  <c r="V299" i="36"/>
  <c r="X299" i="36"/>
  <c r="Y299" i="36"/>
  <c r="L300" i="36"/>
  <c r="N300" i="36"/>
  <c r="O300" i="36"/>
  <c r="P300" i="36"/>
  <c r="Q300" i="36"/>
  <c r="R300" i="36"/>
  <c r="S300" i="36"/>
  <c r="T300" i="36"/>
  <c r="V300" i="36"/>
  <c r="X300" i="36"/>
  <c r="Y300" i="36"/>
  <c r="L301" i="36"/>
  <c r="N301" i="36"/>
  <c r="O301" i="36"/>
  <c r="P301" i="36"/>
  <c r="Q301" i="36"/>
  <c r="R301" i="36"/>
  <c r="S301" i="36"/>
  <c r="T301" i="36"/>
  <c r="V301" i="36"/>
  <c r="X301" i="36"/>
  <c r="Y301" i="36"/>
  <c r="L302" i="36"/>
  <c r="N302" i="36"/>
  <c r="O302" i="36"/>
  <c r="P302" i="36"/>
  <c r="Q302" i="36"/>
  <c r="R302" i="36"/>
  <c r="S302" i="36"/>
  <c r="T302" i="36"/>
  <c r="V302" i="36"/>
  <c r="X302" i="36"/>
  <c r="Y302" i="36"/>
  <c r="L303" i="36"/>
  <c r="N303" i="36"/>
  <c r="O303" i="36"/>
  <c r="P303" i="36"/>
  <c r="Q303" i="36"/>
  <c r="R303" i="36"/>
  <c r="S303" i="36"/>
  <c r="T303" i="36"/>
  <c r="V303" i="36"/>
  <c r="X303" i="36"/>
  <c r="Y303" i="36"/>
  <c r="L304" i="36"/>
  <c r="N304" i="36"/>
  <c r="O304" i="36"/>
  <c r="P304" i="36"/>
  <c r="Q304" i="36"/>
  <c r="R304" i="36"/>
  <c r="S304" i="36"/>
  <c r="T304" i="36"/>
  <c r="V304" i="36"/>
  <c r="X304" i="36"/>
  <c r="Y304" i="36"/>
  <c r="L305" i="36"/>
  <c r="N305" i="36"/>
  <c r="O305" i="36"/>
  <c r="P305" i="36"/>
  <c r="Q305" i="36"/>
  <c r="R305" i="36"/>
  <c r="S305" i="36"/>
  <c r="T305" i="36"/>
  <c r="V305" i="36"/>
  <c r="X305" i="36"/>
  <c r="Y305" i="36"/>
  <c r="L306" i="36"/>
  <c r="N306" i="36"/>
  <c r="O306" i="36"/>
  <c r="P306" i="36"/>
  <c r="Q306" i="36"/>
  <c r="R306" i="36"/>
  <c r="S306" i="36"/>
  <c r="T306" i="36"/>
  <c r="V306" i="36"/>
  <c r="X306" i="36"/>
  <c r="Y306" i="36"/>
  <c r="L307" i="36"/>
  <c r="N307" i="36"/>
  <c r="O307" i="36"/>
  <c r="P307" i="36"/>
  <c r="Q307" i="36"/>
  <c r="R307" i="36"/>
  <c r="S307" i="36"/>
  <c r="T307" i="36"/>
  <c r="V307" i="36"/>
  <c r="X307" i="36"/>
  <c r="Y307" i="36"/>
  <c r="L308" i="36"/>
  <c r="N308" i="36"/>
  <c r="O308" i="36"/>
  <c r="P308" i="36"/>
  <c r="Q308" i="36"/>
  <c r="R308" i="36"/>
  <c r="S308" i="36"/>
  <c r="T308" i="36"/>
  <c r="V308" i="36"/>
  <c r="X308" i="36"/>
  <c r="Y308" i="36"/>
  <c r="L309" i="36"/>
  <c r="N309" i="36"/>
  <c r="O309" i="36"/>
  <c r="P309" i="36"/>
  <c r="Q309" i="36"/>
  <c r="R309" i="36"/>
  <c r="S309" i="36"/>
  <c r="T309" i="36"/>
  <c r="V309" i="36"/>
  <c r="X309" i="36"/>
  <c r="Y309" i="36"/>
  <c r="L310" i="36"/>
  <c r="N310" i="36"/>
  <c r="O310" i="36"/>
  <c r="P310" i="36"/>
  <c r="Q310" i="36"/>
  <c r="R310" i="36"/>
  <c r="S310" i="36"/>
  <c r="T310" i="36"/>
  <c r="V310" i="36"/>
  <c r="X310" i="36"/>
  <c r="Y310" i="36"/>
  <c r="L311" i="36"/>
  <c r="N311" i="36"/>
  <c r="O311" i="36"/>
  <c r="P311" i="36"/>
  <c r="Q311" i="36"/>
  <c r="R311" i="36"/>
  <c r="S311" i="36"/>
  <c r="T311" i="36"/>
  <c r="V311" i="36"/>
  <c r="X311" i="36"/>
  <c r="Y311" i="36"/>
  <c r="L312" i="36"/>
  <c r="N312" i="36"/>
  <c r="O312" i="36"/>
  <c r="P312" i="36"/>
  <c r="Q312" i="36"/>
  <c r="R312" i="36"/>
  <c r="S312" i="36"/>
  <c r="T312" i="36"/>
  <c r="V312" i="36"/>
  <c r="X312" i="36"/>
  <c r="Y312" i="36"/>
  <c r="L313" i="36"/>
  <c r="N313" i="36"/>
  <c r="O313" i="36"/>
  <c r="P313" i="36"/>
  <c r="Q313" i="36"/>
  <c r="R313" i="36"/>
  <c r="S313" i="36"/>
  <c r="T313" i="36"/>
  <c r="V313" i="36"/>
  <c r="X313" i="36"/>
  <c r="Y313" i="36"/>
  <c r="L314" i="36"/>
  <c r="N314" i="36"/>
  <c r="O314" i="36"/>
  <c r="P314" i="36"/>
  <c r="Q314" i="36"/>
  <c r="R314" i="36"/>
  <c r="S314" i="36"/>
  <c r="T314" i="36"/>
  <c r="V314" i="36"/>
  <c r="X314" i="36"/>
  <c r="Y314" i="36"/>
  <c r="L315" i="36"/>
  <c r="N315" i="36"/>
  <c r="O315" i="36"/>
  <c r="P315" i="36"/>
  <c r="Q315" i="36"/>
  <c r="R315" i="36"/>
  <c r="S315" i="36"/>
  <c r="T315" i="36"/>
  <c r="V315" i="36"/>
  <c r="X315" i="36"/>
  <c r="Y315" i="36"/>
  <c r="L316" i="36"/>
  <c r="N316" i="36"/>
  <c r="O316" i="36"/>
  <c r="P316" i="36"/>
  <c r="Q316" i="36"/>
  <c r="R316" i="36"/>
  <c r="S316" i="36"/>
  <c r="T316" i="36"/>
  <c r="V316" i="36"/>
  <c r="X316" i="36"/>
  <c r="Y316" i="36"/>
  <c r="L317" i="36"/>
  <c r="N317" i="36"/>
  <c r="O317" i="36"/>
  <c r="P317" i="36"/>
  <c r="Q317" i="36"/>
  <c r="R317" i="36"/>
  <c r="S317" i="36"/>
  <c r="T317" i="36"/>
  <c r="V317" i="36"/>
  <c r="X317" i="36"/>
  <c r="Y317" i="36"/>
  <c r="L318" i="36"/>
  <c r="N318" i="36"/>
  <c r="O318" i="36"/>
  <c r="P318" i="36"/>
  <c r="Q318" i="36"/>
  <c r="R318" i="36"/>
  <c r="S318" i="36"/>
  <c r="T318" i="36"/>
  <c r="V318" i="36"/>
  <c r="X318" i="36"/>
  <c r="Y318" i="36"/>
  <c r="L319" i="36"/>
  <c r="N319" i="36"/>
  <c r="O319" i="36"/>
  <c r="P319" i="36"/>
  <c r="Q319" i="36"/>
  <c r="R319" i="36"/>
  <c r="S319" i="36"/>
  <c r="T319" i="36"/>
  <c r="V319" i="36"/>
  <c r="X319" i="36"/>
  <c r="Y319" i="36"/>
  <c r="L320" i="36"/>
  <c r="N320" i="36"/>
  <c r="O320" i="36"/>
  <c r="P320" i="36"/>
  <c r="Q320" i="36"/>
  <c r="R320" i="36"/>
  <c r="S320" i="36"/>
  <c r="T320" i="36"/>
  <c r="V320" i="36"/>
  <c r="X320" i="36"/>
  <c r="Y320" i="36"/>
  <c r="L321" i="36"/>
  <c r="N321" i="36"/>
  <c r="O321" i="36"/>
  <c r="P321" i="36"/>
  <c r="Q321" i="36"/>
  <c r="R321" i="36"/>
  <c r="S321" i="36"/>
  <c r="T321" i="36"/>
  <c r="V321" i="36"/>
  <c r="X321" i="36"/>
  <c r="Y321" i="36"/>
  <c r="L322" i="36"/>
  <c r="N322" i="36"/>
  <c r="O322" i="36"/>
  <c r="P322" i="36"/>
  <c r="Q322" i="36"/>
  <c r="R322" i="36"/>
  <c r="S322" i="36"/>
  <c r="T322" i="36"/>
  <c r="V322" i="36"/>
  <c r="X322" i="36"/>
  <c r="Y322" i="36"/>
  <c r="L323" i="36"/>
  <c r="N323" i="36"/>
  <c r="O323" i="36"/>
  <c r="P323" i="36"/>
  <c r="Q323" i="36"/>
  <c r="R323" i="36"/>
  <c r="S323" i="36"/>
  <c r="T323" i="36"/>
  <c r="V323" i="36"/>
  <c r="X323" i="36"/>
  <c r="Y323" i="36"/>
  <c r="L324" i="36"/>
  <c r="N324" i="36"/>
  <c r="O324" i="36"/>
  <c r="P324" i="36"/>
  <c r="Q324" i="36"/>
  <c r="R324" i="36"/>
  <c r="S324" i="36"/>
  <c r="T324" i="36"/>
  <c r="V324" i="36"/>
  <c r="X324" i="36"/>
  <c r="Y324" i="36"/>
  <c r="L325" i="36"/>
  <c r="N325" i="36"/>
  <c r="O325" i="36"/>
  <c r="P325" i="36"/>
  <c r="Q325" i="36"/>
  <c r="R325" i="36"/>
  <c r="S325" i="36"/>
  <c r="T325" i="36"/>
  <c r="V325" i="36"/>
  <c r="X325" i="36"/>
  <c r="Y325" i="36"/>
  <c r="L326" i="36"/>
  <c r="N326" i="36"/>
  <c r="O326" i="36"/>
  <c r="P326" i="36"/>
  <c r="Q326" i="36"/>
  <c r="R326" i="36"/>
  <c r="S326" i="36"/>
  <c r="T326" i="36"/>
  <c r="V326" i="36"/>
  <c r="X326" i="36"/>
  <c r="Y326" i="36"/>
  <c r="L327" i="36"/>
  <c r="N327" i="36"/>
  <c r="O327" i="36"/>
  <c r="P327" i="36"/>
  <c r="Q327" i="36"/>
  <c r="R327" i="36"/>
  <c r="S327" i="36"/>
  <c r="T327" i="36"/>
  <c r="V327" i="36"/>
  <c r="X327" i="36"/>
  <c r="Y327" i="36"/>
  <c r="L328" i="36"/>
  <c r="N328" i="36"/>
  <c r="O328" i="36"/>
  <c r="P328" i="36"/>
  <c r="Q328" i="36"/>
  <c r="R328" i="36"/>
  <c r="S328" i="36"/>
  <c r="T328" i="36"/>
  <c r="V328" i="36"/>
  <c r="X328" i="36"/>
  <c r="Y328" i="36"/>
  <c r="L329" i="36"/>
  <c r="N329" i="36"/>
  <c r="O329" i="36"/>
  <c r="P329" i="36"/>
  <c r="Q329" i="36"/>
  <c r="R329" i="36"/>
  <c r="S329" i="36"/>
  <c r="T329" i="36"/>
  <c r="V329" i="36"/>
  <c r="X329" i="36"/>
  <c r="Y329" i="36"/>
  <c r="L330" i="36"/>
  <c r="N330" i="36"/>
  <c r="O330" i="36"/>
  <c r="P330" i="36"/>
  <c r="Q330" i="36"/>
  <c r="R330" i="36"/>
  <c r="S330" i="36"/>
  <c r="T330" i="36"/>
  <c r="V330" i="36"/>
  <c r="X330" i="36"/>
  <c r="Y330" i="36"/>
  <c r="L331" i="36"/>
  <c r="N331" i="36"/>
  <c r="O331" i="36"/>
  <c r="P331" i="36"/>
  <c r="Q331" i="36"/>
  <c r="R331" i="36"/>
  <c r="S331" i="36"/>
  <c r="T331" i="36"/>
  <c r="V331" i="36"/>
  <c r="X331" i="36"/>
  <c r="Y331" i="36"/>
  <c r="L332" i="36"/>
  <c r="N332" i="36"/>
  <c r="O332" i="36"/>
  <c r="P332" i="36"/>
  <c r="Q332" i="36"/>
  <c r="R332" i="36"/>
  <c r="S332" i="36"/>
  <c r="T332" i="36"/>
  <c r="V332" i="36"/>
  <c r="X332" i="36"/>
  <c r="Y332" i="36"/>
  <c r="L333" i="36"/>
  <c r="N333" i="36"/>
  <c r="O333" i="36"/>
  <c r="P333" i="36"/>
  <c r="Q333" i="36"/>
  <c r="R333" i="36"/>
  <c r="S333" i="36"/>
  <c r="T333" i="36"/>
  <c r="V333" i="36"/>
  <c r="X333" i="36"/>
  <c r="Y333" i="36"/>
  <c r="L334" i="36"/>
  <c r="N334" i="36"/>
  <c r="O334" i="36"/>
  <c r="P334" i="36"/>
  <c r="Q334" i="36"/>
  <c r="R334" i="36"/>
  <c r="S334" i="36"/>
  <c r="T334" i="36"/>
  <c r="V334" i="36"/>
  <c r="X334" i="36"/>
  <c r="Y334" i="36"/>
  <c r="L335" i="36"/>
  <c r="N335" i="36"/>
  <c r="O335" i="36"/>
  <c r="P335" i="36"/>
  <c r="Q335" i="36"/>
  <c r="R335" i="36"/>
  <c r="S335" i="36"/>
  <c r="T335" i="36"/>
  <c r="V335" i="36"/>
  <c r="X335" i="36"/>
  <c r="Y335" i="36"/>
  <c r="L336" i="36"/>
  <c r="N336" i="36"/>
  <c r="O336" i="36"/>
  <c r="P336" i="36"/>
  <c r="Q336" i="36"/>
  <c r="R336" i="36"/>
  <c r="S336" i="36"/>
  <c r="T336" i="36"/>
  <c r="V336" i="36"/>
  <c r="X336" i="36"/>
  <c r="Y336" i="36"/>
  <c r="L337" i="36"/>
  <c r="N337" i="36"/>
  <c r="O337" i="36"/>
  <c r="P337" i="36"/>
  <c r="Q337" i="36"/>
  <c r="R337" i="36"/>
  <c r="S337" i="36"/>
  <c r="T337" i="36"/>
  <c r="V337" i="36"/>
  <c r="X337" i="36"/>
  <c r="Y337" i="36"/>
  <c r="L338" i="36"/>
  <c r="N338" i="36"/>
  <c r="O338" i="36"/>
  <c r="P338" i="36"/>
  <c r="Q338" i="36"/>
  <c r="R338" i="36"/>
  <c r="S338" i="36"/>
  <c r="T338" i="36"/>
  <c r="V338" i="36"/>
  <c r="X338" i="36"/>
  <c r="Y338" i="36"/>
  <c r="L339" i="36"/>
  <c r="N339" i="36"/>
  <c r="O339" i="36"/>
  <c r="P339" i="36"/>
  <c r="Q339" i="36"/>
  <c r="R339" i="36"/>
  <c r="S339" i="36"/>
  <c r="T339" i="36"/>
  <c r="V339" i="36"/>
  <c r="X339" i="36"/>
  <c r="Y339" i="36"/>
  <c r="L340" i="36"/>
  <c r="N340" i="36"/>
  <c r="O340" i="36"/>
  <c r="P340" i="36"/>
  <c r="Q340" i="36"/>
  <c r="R340" i="36"/>
  <c r="S340" i="36"/>
  <c r="T340" i="36"/>
  <c r="V340" i="36"/>
  <c r="X340" i="36"/>
  <c r="Y340" i="36"/>
  <c r="L341" i="36"/>
  <c r="N341" i="36"/>
  <c r="O341" i="36"/>
  <c r="P341" i="36"/>
  <c r="Q341" i="36"/>
  <c r="R341" i="36"/>
  <c r="S341" i="36"/>
  <c r="T341" i="36"/>
  <c r="V341" i="36"/>
  <c r="X341" i="36"/>
  <c r="Y341" i="36"/>
  <c r="L342" i="36"/>
  <c r="N342" i="36"/>
  <c r="O342" i="36"/>
  <c r="P342" i="36"/>
  <c r="Q342" i="36"/>
  <c r="R342" i="36"/>
  <c r="S342" i="36"/>
  <c r="T342" i="36"/>
  <c r="V342" i="36"/>
  <c r="X342" i="36"/>
  <c r="Y342" i="36"/>
  <c r="L343" i="36"/>
  <c r="N343" i="36"/>
  <c r="O343" i="36"/>
  <c r="P343" i="36"/>
  <c r="Q343" i="36"/>
  <c r="R343" i="36"/>
  <c r="S343" i="36"/>
  <c r="T343" i="36"/>
  <c r="V343" i="36"/>
  <c r="X343" i="36"/>
  <c r="Y343" i="36"/>
  <c r="L344" i="36"/>
  <c r="N344" i="36"/>
  <c r="O344" i="36"/>
  <c r="P344" i="36"/>
  <c r="Q344" i="36"/>
  <c r="R344" i="36"/>
  <c r="S344" i="36"/>
  <c r="T344" i="36"/>
  <c r="V344" i="36"/>
  <c r="X344" i="36"/>
  <c r="Y344" i="36"/>
  <c r="L345" i="36"/>
  <c r="N345" i="36"/>
  <c r="O345" i="36"/>
  <c r="P345" i="36"/>
  <c r="Q345" i="36"/>
  <c r="R345" i="36"/>
  <c r="S345" i="36"/>
  <c r="T345" i="36"/>
  <c r="V345" i="36"/>
  <c r="X345" i="36"/>
  <c r="Y345" i="36"/>
  <c r="L346" i="36"/>
  <c r="N346" i="36"/>
  <c r="O346" i="36"/>
  <c r="P346" i="36"/>
  <c r="Q346" i="36"/>
  <c r="R346" i="36"/>
  <c r="S346" i="36"/>
  <c r="T346" i="36"/>
  <c r="V346" i="36"/>
  <c r="X346" i="36"/>
  <c r="Y346" i="36"/>
  <c r="L347" i="36"/>
  <c r="N347" i="36"/>
  <c r="O347" i="36"/>
  <c r="P347" i="36"/>
  <c r="Q347" i="36"/>
  <c r="R347" i="36"/>
  <c r="S347" i="36"/>
  <c r="T347" i="36"/>
  <c r="V347" i="36"/>
  <c r="X347" i="36"/>
  <c r="Y347" i="36"/>
  <c r="L348" i="36"/>
  <c r="N348" i="36"/>
  <c r="O348" i="36"/>
  <c r="P348" i="36"/>
  <c r="Q348" i="36"/>
  <c r="R348" i="36"/>
  <c r="S348" i="36"/>
  <c r="T348" i="36"/>
  <c r="V348" i="36"/>
  <c r="X348" i="36"/>
  <c r="Y348" i="36"/>
  <c r="L349" i="36"/>
  <c r="N349" i="36"/>
  <c r="O349" i="36"/>
  <c r="P349" i="36"/>
  <c r="Q349" i="36"/>
  <c r="R349" i="36"/>
  <c r="S349" i="36"/>
  <c r="T349" i="36"/>
  <c r="V349" i="36"/>
  <c r="X349" i="36"/>
  <c r="Y349" i="36"/>
  <c r="L350" i="36"/>
  <c r="N350" i="36"/>
  <c r="O350" i="36"/>
  <c r="P350" i="36"/>
  <c r="Q350" i="36"/>
  <c r="R350" i="36"/>
  <c r="S350" i="36"/>
  <c r="T350" i="36"/>
  <c r="V350" i="36"/>
  <c r="X350" i="36"/>
  <c r="Y350" i="36"/>
  <c r="L351" i="36"/>
  <c r="N351" i="36"/>
  <c r="O351" i="36"/>
  <c r="P351" i="36"/>
  <c r="Q351" i="36"/>
  <c r="R351" i="36"/>
  <c r="S351" i="36"/>
  <c r="T351" i="36"/>
  <c r="V351" i="36"/>
  <c r="X351" i="36"/>
  <c r="Y351" i="36"/>
  <c r="L352" i="36"/>
  <c r="N352" i="36"/>
  <c r="O352" i="36"/>
  <c r="P352" i="36"/>
  <c r="Q352" i="36"/>
  <c r="R352" i="36"/>
  <c r="S352" i="36"/>
  <c r="T352" i="36"/>
  <c r="V352" i="36"/>
  <c r="X352" i="36"/>
  <c r="Y352" i="36"/>
  <c r="L353" i="36"/>
  <c r="N353" i="36"/>
  <c r="O353" i="36"/>
  <c r="P353" i="36"/>
  <c r="Q353" i="36"/>
  <c r="R353" i="36"/>
  <c r="S353" i="36"/>
  <c r="T353" i="36"/>
  <c r="V353" i="36"/>
  <c r="X353" i="36"/>
  <c r="Y353" i="36"/>
  <c r="BP27" i="3" l="1"/>
  <c r="CH27" i="3"/>
  <c r="AO27" i="3"/>
  <c r="AO22" i="3"/>
  <c r="AO233" i="3"/>
  <c r="DK233" i="3" s="1"/>
  <c r="CH22" i="3"/>
  <c r="CH233" i="3"/>
  <c r="BP22" i="3"/>
  <c r="BP233" i="3"/>
  <c r="DT233" i="3" s="1"/>
  <c r="BP21" i="3"/>
  <c r="AO21" i="3"/>
  <c r="CJ24" i="3"/>
  <c r="DH24" i="3" s="1"/>
  <c r="CJ23" i="3" s="1"/>
  <c r="DH23" i="3" s="1"/>
  <c r="CM22" i="3"/>
  <c r="CN22" i="3"/>
  <c r="CM23" i="3"/>
  <c r="CN23" i="3"/>
  <c r="CM24" i="3"/>
  <c r="CN24" i="3"/>
  <c r="Z25" i="3"/>
  <c r="EU25" i="3" s="1"/>
  <c r="AK25" i="3"/>
  <c r="DJ25" i="3" s="1"/>
  <c r="CF25" i="3"/>
  <c r="CG25" i="3"/>
  <c r="FO25" i="3" s="1"/>
  <c r="CM25" i="3"/>
  <c r="CN25" i="3"/>
  <c r="CM26" i="3"/>
  <c r="CN26" i="3"/>
  <c r="CM27" i="3"/>
  <c r="CN27" i="3"/>
  <c r="Z28" i="3"/>
  <c r="EU28" i="3" s="1"/>
  <c r="AK28" i="3"/>
  <c r="DJ28" i="3" s="1"/>
  <c r="CF28" i="3"/>
  <c r="CG28" i="3"/>
  <c r="FO28" i="3" s="1"/>
  <c r="CM28" i="3"/>
  <c r="CN28" i="3"/>
  <c r="Z29" i="3"/>
  <c r="EU29" i="3" s="1"/>
  <c r="AK29" i="3"/>
  <c r="CQ29" i="3" s="1"/>
  <c r="CF29" i="3"/>
  <c r="CG29" i="3"/>
  <c r="EK29" i="3" s="1"/>
  <c r="EX29" i="3" s="1"/>
  <c r="CM29" i="3"/>
  <c r="CN29" i="3"/>
  <c r="Z30" i="3"/>
  <c r="EU30" i="3" s="1"/>
  <c r="AK30" i="3"/>
  <c r="FB30" i="3" s="1"/>
  <c r="CF30" i="3"/>
  <c r="CG30" i="3"/>
  <c r="FO30" i="3" s="1"/>
  <c r="CM30" i="3"/>
  <c r="CN30" i="3"/>
  <c r="Z31" i="3"/>
  <c r="EU31" i="3" s="1"/>
  <c r="AK31" i="3"/>
  <c r="DJ31" i="3" s="1"/>
  <c r="CF31" i="3"/>
  <c r="CG31" i="3"/>
  <c r="EK31" i="3" s="1"/>
  <c r="EX31" i="3" s="1"/>
  <c r="CM31" i="3"/>
  <c r="CN31" i="3"/>
  <c r="CO31" i="3"/>
  <c r="CQ31" i="3"/>
  <c r="CS31" i="3"/>
  <c r="CT31" i="3"/>
  <c r="CU31" i="3"/>
  <c r="CV31" i="3"/>
  <c r="CW31" i="3"/>
  <c r="CX31" i="3"/>
  <c r="CY31" i="3"/>
  <c r="CZ31" i="3"/>
  <c r="DD31" i="3"/>
  <c r="DE31" i="3"/>
  <c r="Z32" i="3"/>
  <c r="EU32" i="3" s="1"/>
  <c r="AK32" i="3"/>
  <c r="DJ32" i="3" s="1"/>
  <c r="CF32" i="3"/>
  <c r="CG32" i="3"/>
  <c r="FO32" i="3" s="1"/>
  <c r="CM32" i="3"/>
  <c r="CN32" i="3"/>
  <c r="CO32" i="3"/>
  <c r="CQ32" i="3"/>
  <c r="CS32" i="3"/>
  <c r="CT32" i="3"/>
  <c r="CU32" i="3"/>
  <c r="CV32" i="3"/>
  <c r="CW32" i="3"/>
  <c r="CX32" i="3"/>
  <c r="CY32" i="3"/>
  <c r="CZ32" i="3"/>
  <c r="DD32" i="3"/>
  <c r="DE32" i="3"/>
  <c r="Z33" i="3"/>
  <c r="EU33" i="3" s="1"/>
  <c r="AK33" i="3"/>
  <c r="DJ33" i="3" s="1"/>
  <c r="CF33" i="3"/>
  <c r="CG33" i="3"/>
  <c r="EK33" i="3" s="1"/>
  <c r="EX33" i="3" s="1"/>
  <c r="CM33" i="3"/>
  <c r="CN33" i="3"/>
  <c r="CO33" i="3"/>
  <c r="CQ33" i="3"/>
  <c r="CS33" i="3"/>
  <c r="CT33" i="3"/>
  <c r="CU33" i="3"/>
  <c r="CV33" i="3"/>
  <c r="CW33" i="3"/>
  <c r="CX33" i="3"/>
  <c r="CY33" i="3"/>
  <c r="CZ33" i="3"/>
  <c r="DD33" i="3"/>
  <c r="DE33" i="3"/>
  <c r="Z34" i="3"/>
  <c r="EU34" i="3" s="1"/>
  <c r="AK34" i="3"/>
  <c r="DJ34" i="3" s="1"/>
  <c r="CF34" i="3"/>
  <c r="CG34" i="3"/>
  <c r="EK34" i="3" s="1"/>
  <c r="EX34" i="3" s="1"/>
  <c r="CM34" i="3"/>
  <c r="CN34" i="3"/>
  <c r="CO34" i="3"/>
  <c r="CQ34" i="3"/>
  <c r="CS34" i="3"/>
  <c r="CT34" i="3"/>
  <c r="CU34" i="3"/>
  <c r="CV34" i="3"/>
  <c r="CW34" i="3"/>
  <c r="CX34" i="3"/>
  <c r="CY34" i="3"/>
  <c r="CZ34" i="3"/>
  <c r="DD34" i="3"/>
  <c r="DE34" i="3"/>
  <c r="Z35" i="3"/>
  <c r="EU35" i="3" s="1"/>
  <c r="AK35" i="3"/>
  <c r="DJ35" i="3" s="1"/>
  <c r="CF35" i="3"/>
  <c r="CG35" i="3"/>
  <c r="EK35" i="3" s="1"/>
  <c r="EX35" i="3" s="1"/>
  <c r="CM35" i="3"/>
  <c r="CN35" i="3"/>
  <c r="CO35" i="3"/>
  <c r="CQ35" i="3"/>
  <c r="CS35" i="3"/>
  <c r="CT35" i="3"/>
  <c r="CU35" i="3"/>
  <c r="CV35" i="3"/>
  <c r="CW35" i="3"/>
  <c r="CX35" i="3"/>
  <c r="CY35" i="3"/>
  <c r="CZ35" i="3"/>
  <c r="DD35" i="3"/>
  <c r="DE35" i="3"/>
  <c r="Z36" i="3"/>
  <c r="EU36" i="3" s="1"/>
  <c r="AK36" i="3"/>
  <c r="FB36" i="3" s="1"/>
  <c r="CF36" i="3"/>
  <c r="CG36" i="3"/>
  <c r="EK36" i="3" s="1"/>
  <c r="EX36" i="3" s="1"/>
  <c r="CM36" i="3"/>
  <c r="CN36" i="3"/>
  <c r="CO36" i="3"/>
  <c r="CQ36" i="3"/>
  <c r="CS36" i="3"/>
  <c r="CT36" i="3"/>
  <c r="CU36" i="3"/>
  <c r="CV36" i="3"/>
  <c r="CW36" i="3"/>
  <c r="CX36" i="3"/>
  <c r="CY36" i="3"/>
  <c r="CZ36" i="3"/>
  <c r="DD36" i="3"/>
  <c r="DE36" i="3"/>
  <c r="Z37" i="3"/>
  <c r="EU37" i="3" s="1"/>
  <c r="AK37" i="3"/>
  <c r="DJ37" i="3" s="1"/>
  <c r="CF37" i="3"/>
  <c r="CG37" i="3"/>
  <c r="EK37" i="3" s="1"/>
  <c r="EX37" i="3" s="1"/>
  <c r="CM37" i="3"/>
  <c r="CN37" i="3"/>
  <c r="CO37" i="3"/>
  <c r="CQ37" i="3"/>
  <c r="CS37" i="3"/>
  <c r="CT37" i="3"/>
  <c r="CU37" i="3"/>
  <c r="CV37" i="3"/>
  <c r="CW37" i="3"/>
  <c r="CX37" i="3"/>
  <c r="CY37" i="3"/>
  <c r="CZ37" i="3"/>
  <c r="DD37" i="3"/>
  <c r="DE37" i="3"/>
  <c r="Z38" i="3"/>
  <c r="EU38" i="3" s="1"/>
  <c r="AK38" i="3"/>
  <c r="FB38" i="3" s="1"/>
  <c r="CF38" i="3"/>
  <c r="CG38" i="3"/>
  <c r="CM38" i="3"/>
  <c r="CN38" i="3"/>
  <c r="CO38" i="3"/>
  <c r="CQ38" i="3"/>
  <c r="CS38" i="3"/>
  <c r="CT38" i="3"/>
  <c r="CU38" i="3"/>
  <c r="CV38" i="3"/>
  <c r="CW38" i="3"/>
  <c r="CX38" i="3"/>
  <c r="CY38" i="3"/>
  <c r="CZ38" i="3"/>
  <c r="DD38" i="3"/>
  <c r="DE38" i="3"/>
  <c r="Z39" i="3"/>
  <c r="EU39" i="3" s="1"/>
  <c r="AK39" i="3"/>
  <c r="DJ39" i="3" s="1"/>
  <c r="CF39" i="3"/>
  <c r="CG39" i="3"/>
  <c r="EK39" i="3" s="1"/>
  <c r="EX39" i="3" s="1"/>
  <c r="CM39" i="3"/>
  <c r="CN39" i="3"/>
  <c r="CO39" i="3"/>
  <c r="CQ39" i="3"/>
  <c r="CS39" i="3"/>
  <c r="CT39" i="3"/>
  <c r="CU39" i="3"/>
  <c r="CV39" i="3"/>
  <c r="CW39" i="3"/>
  <c r="CX39" i="3"/>
  <c r="CY39" i="3"/>
  <c r="CZ39" i="3"/>
  <c r="DD39" i="3"/>
  <c r="DE39" i="3"/>
  <c r="Z40" i="3"/>
  <c r="EU40" i="3" s="1"/>
  <c r="AK40" i="3"/>
  <c r="DJ40" i="3" s="1"/>
  <c r="CF40" i="3"/>
  <c r="CG40" i="3"/>
  <c r="EK40" i="3" s="1"/>
  <c r="EX40" i="3" s="1"/>
  <c r="CM40" i="3"/>
  <c r="CN40" i="3"/>
  <c r="CO40" i="3"/>
  <c r="CQ40" i="3"/>
  <c r="CS40" i="3"/>
  <c r="CT40" i="3"/>
  <c r="CU40" i="3"/>
  <c r="CV40" i="3"/>
  <c r="CW40" i="3"/>
  <c r="CX40" i="3"/>
  <c r="CY40" i="3"/>
  <c r="CZ40" i="3"/>
  <c r="DD40" i="3"/>
  <c r="DE40" i="3"/>
  <c r="Z41" i="3"/>
  <c r="EU41" i="3" s="1"/>
  <c r="AK41" i="3"/>
  <c r="DJ41" i="3" s="1"/>
  <c r="CF41" i="3"/>
  <c r="CG41" i="3"/>
  <c r="EK41" i="3" s="1"/>
  <c r="EX41" i="3" s="1"/>
  <c r="CM41" i="3"/>
  <c r="CN41" i="3"/>
  <c r="CO41" i="3"/>
  <c r="CQ41" i="3"/>
  <c r="CS41" i="3"/>
  <c r="CT41" i="3"/>
  <c r="CU41" i="3"/>
  <c r="CV41" i="3"/>
  <c r="CW41" i="3"/>
  <c r="CX41" i="3"/>
  <c r="CY41" i="3"/>
  <c r="CZ41" i="3"/>
  <c r="DD41" i="3"/>
  <c r="DE41" i="3"/>
  <c r="Z42" i="3"/>
  <c r="EU42" i="3" s="1"/>
  <c r="AK42" i="3"/>
  <c r="FB42" i="3" s="1"/>
  <c r="CF42" i="3"/>
  <c r="CG42" i="3"/>
  <c r="EK42" i="3" s="1"/>
  <c r="EX42" i="3" s="1"/>
  <c r="CM42" i="3"/>
  <c r="CN42" i="3"/>
  <c r="CO42" i="3"/>
  <c r="CQ42" i="3"/>
  <c r="CS42" i="3"/>
  <c r="CT42" i="3"/>
  <c r="CU42" i="3"/>
  <c r="CV42" i="3"/>
  <c r="CW42" i="3"/>
  <c r="CX42" i="3"/>
  <c r="CY42" i="3"/>
  <c r="CZ42" i="3"/>
  <c r="DD42" i="3"/>
  <c r="DE42" i="3"/>
  <c r="Z43" i="3"/>
  <c r="EU43" i="3" s="1"/>
  <c r="AK43" i="3"/>
  <c r="DJ43" i="3" s="1"/>
  <c r="CF43" i="3"/>
  <c r="CG43" i="3"/>
  <c r="FO43" i="3" s="1"/>
  <c r="CM43" i="3"/>
  <c r="CN43" i="3"/>
  <c r="CO43" i="3"/>
  <c r="CQ43" i="3"/>
  <c r="CS43" i="3"/>
  <c r="CT43" i="3"/>
  <c r="CU43" i="3"/>
  <c r="CV43" i="3"/>
  <c r="CW43" i="3"/>
  <c r="CX43" i="3"/>
  <c r="CY43" i="3"/>
  <c r="CZ43" i="3"/>
  <c r="DD43" i="3"/>
  <c r="DE43" i="3"/>
  <c r="Z44" i="3"/>
  <c r="EU44" i="3" s="1"/>
  <c r="AK44" i="3"/>
  <c r="DJ44" i="3" s="1"/>
  <c r="CF44" i="3"/>
  <c r="CG44" i="3"/>
  <c r="CM44" i="3"/>
  <c r="CN44" i="3"/>
  <c r="CO44" i="3"/>
  <c r="CQ44" i="3"/>
  <c r="CS44" i="3"/>
  <c r="CT44" i="3"/>
  <c r="CU44" i="3"/>
  <c r="CV44" i="3"/>
  <c r="CW44" i="3"/>
  <c r="CX44" i="3"/>
  <c r="CY44" i="3"/>
  <c r="CZ44" i="3"/>
  <c r="DD44" i="3"/>
  <c r="DE44" i="3"/>
  <c r="Z45" i="3"/>
  <c r="EU45" i="3" s="1"/>
  <c r="AK45" i="3"/>
  <c r="DJ45" i="3" s="1"/>
  <c r="CF45" i="3"/>
  <c r="CG45" i="3"/>
  <c r="EK45" i="3" s="1"/>
  <c r="EX45" i="3" s="1"/>
  <c r="CM45" i="3"/>
  <c r="CN45" i="3"/>
  <c r="CO45" i="3"/>
  <c r="CQ45" i="3"/>
  <c r="CS45" i="3"/>
  <c r="CT45" i="3"/>
  <c r="CU45" i="3"/>
  <c r="CV45" i="3"/>
  <c r="CW45" i="3"/>
  <c r="CX45" i="3"/>
  <c r="CY45" i="3"/>
  <c r="CZ45" i="3"/>
  <c r="DD45" i="3"/>
  <c r="DE45" i="3"/>
  <c r="Z46" i="3"/>
  <c r="EU46" i="3" s="1"/>
  <c r="AK46" i="3"/>
  <c r="FB46" i="3" s="1"/>
  <c r="CF46" i="3"/>
  <c r="CG46" i="3"/>
  <c r="FO46" i="3" s="1"/>
  <c r="CM46" i="3"/>
  <c r="CN46" i="3"/>
  <c r="CO46" i="3"/>
  <c r="CQ46" i="3"/>
  <c r="CS46" i="3"/>
  <c r="CT46" i="3"/>
  <c r="CU46" i="3"/>
  <c r="CV46" i="3"/>
  <c r="CW46" i="3"/>
  <c r="CX46" i="3"/>
  <c r="CY46" i="3"/>
  <c r="CZ46" i="3"/>
  <c r="DD46" i="3"/>
  <c r="DE46" i="3"/>
  <c r="Z47" i="3"/>
  <c r="EU47" i="3" s="1"/>
  <c r="AK47" i="3"/>
  <c r="CF47" i="3"/>
  <c r="CG47" i="3"/>
  <c r="EK47" i="3" s="1"/>
  <c r="EX47" i="3" s="1"/>
  <c r="CM47" i="3"/>
  <c r="CN47" i="3"/>
  <c r="CO47" i="3"/>
  <c r="CQ47" i="3"/>
  <c r="CS47" i="3"/>
  <c r="CT47" i="3"/>
  <c r="CU47" i="3"/>
  <c r="CV47" i="3"/>
  <c r="CW47" i="3"/>
  <c r="CX47" i="3"/>
  <c r="CY47" i="3"/>
  <c r="CZ47" i="3"/>
  <c r="DD47" i="3"/>
  <c r="DE47" i="3"/>
  <c r="Z48" i="3"/>
  <c r="EU48" i="3" s="1"/>
  <c r="AK48" i="3"/>
  <c r="FB48" i="3" s="1"/>
  <c r="CF48" i="3"/>
  <c r="CG48" i="3"/>
  <c r="CM48" i="3"/>
  <c r="CN48" i="3"/>
  <c r="CO48" i="3"/>
  <c r="CQ48" i="3"/>
  <c r="CS48" i="3"/>
  <c r="CT48" i="3"/>
  <c r="CU48" i="3"/>
  <c r="CV48" i="3"/>
  <c r="CW48" i="3"/>
  <c r="CX48" i="3"/>
  <c r="CY48" i="3"/>
  <c r="CZ48" i="3"/>
  <c r="DD48" i="3"/>
  <c r="DE48" i="3"/>
  <c r="Z49" i="3"/>
  <c r="EU49" i="3" s="1"/>
  <c r="AK49" i="3"/>
  <c r="FB49" i="3" s="1"/>
  <c r="CF49" i="3"/>
  <c r="CG49" i="3"/>
  <c r="EK49" i="3" s="1"/>
  <c r="EX49" i="3" s="1"/>
  <c r="CM49" i="3"/>
  <c r="CN49" i="3"/>
  <c r="CO49" i="3"/>
  <c r="CQ49" i="3"/>
  <c r="CS49" i="3"/>
  <c r="CT49" i="3"/>
  <c r="CU49" i="3"/>
  <c r="CV49" i="3"/>
  <c r="CW49" i="3"/>
  <c r="CX49" i="3"/>
  <c r="CY49" i="3"/>
  <c r="CZ49" i="3"/>
  <c r="DD49" i="3"/>
  <c r="DE49" i="3"/>
  <c r="Z50" i="3"/>
  <c r="EU50" i="3" s="1"/>
  <c r="AK50" i="3"/>
  <c r="FB50" i="3" s="1"/>
  <c r="CF50" i="3"/>
  <c r="CG50" i="3"/>
  <c r="EK50" i="3" s="1"/>
  <c r="EX50" i="3" s="1"/>
  <c r="CM50" i="3"/>
  <c r="CN50" i="3"/>
  <c r="CO50" i="3"/>
  <c r="CQ50" i="3"/>
  <c r="CS50" i="3"/>
  <c r="CT50" i="3"/>
  <c r="CU50" i="3"/>
  <c r="CV50" i="3"/>
  <c r="CW50" i="3"/>
  <c r="CX50" i="3"/>
  <c r="CY50" i="3"/>
  <c r="CZ50" i="3"/>
  <c r="DD50" i="3"/>
  <c r="DE50" i="3"/>
  <c r="Z51" i="3"/>
  <c r="EU51" i="3" s="1"/>
  <c r="AK51" i="3"/>
  <c r="CF51" i="3"/>
  <c r="CG51" i="3"/>
  <c r="FO51" i="3" s="1"/>
  <c r="CM51" i="3"/>
  <c r="CN51" i="3"/>
  <c r="CO51" i="3"/>
  <c r="CQ51" i="3"/>
  <c r="CS51" i="3"/>
  <c r="CT51" i="3"/>
  <c r="CU51" i="3"/>
  <c r="CV51" i="3"/>
  <c r="CW51" i="3"/>
  <c r="CX51" i="3"/>
  <c r="CY51" i="3"/>
  <c r="CZ51" i="3"/>
  <c r="DD51" i="3"/>
  <c r="DE51" i="3"/>
  <c r="Z52" i="3"/>
  <c r="EU52" i="3" s="1"/>
  <c r="AK52" i="3"/>
  <c r="FB52" i="3" s="1"/>
  <c r="CF52" i="3"/>
  <c r="CG52" i="3"/>
  <c r="CM52" i="3"/>
  <c r="CN52" i="3"/>
  <c r="CO52" i="3"/>
  <c r="CQ52" i="3"/>
  <c r="CS52" i="3"/>
  <c r="CT52" i="3"/>
  <c r="CU52" i="3"/>
  <c r="CV52" i="3"/>
  <c r="CW52" i="3"/>
  <c r="CX52" i="3"/>
  <c r="CY52" i="3"/>
  <c r="CZ52" i="3"/>
  <c r="DD52" i="3"/>
  <c r="DE52" i="3"/>
  <c r="Z53" i="3"/>
  <c r="EU53" i="3" s="1"/>
  <c r="AK53" i="3"/>
  <c r="DJ53" i="3" s="1"/>
  <c r="CF53" i="3"/>
  <c r="CG53" i="3"/>
  <c r="CM53" i="3"/>
  <c r="CN53" i="3"/>
  <c r="CO53" i="3"/>
  <c r="CQ53" i="3"/>
  <c r="CS53" i="3"/>
  <c r="CT53" i="3"/>
  <c r="CU53" i="3"/>
  <c r="CV53" i="3"/>
  <c r="CW53" i="3"/>
  <c r="CX53" i="3"/>
  <c r="CY53" i="3"/>
  <c r="CZ53" i="3"/>
  <c r="DD53" i="3"/>
  <c r="DE53" i="3"/>
  <c r="Z54" i="3"/>
  <c r="EU54" i="3" s="1"/>
  <c r="AK54" i="3"/>
  <c r="DJ54" i="3" s="1"/>
  <c r="CF54" i="3"/>
  <c r="CG54" i="3"/>
  <c r="CM54" i="3"/>
  <c r="CN54" i="3"/>
  <c r="CO54" i="3"/>
  <c r="CQ54" i="3"/>
  <c r="CS54" i="3"/>
  <c r="CT54" i="3"/>
  <c r="CU54" i="3"/>
  <c r="CV54" i="3"/>
  <c r="CW54" i="3"/>
  <c r="CX54" i="3"/>
  <c r="CY54" i="3"/>
  <c r="CZ54" i="3"/>
  <c r="DD54" i="3"/>
  <c r="DE54" i="3"/>
  <c r="Z55" i="3"/>
  <c r="EU55" i="3" s="1"/>
  <c r="AK55" i="3"/>
  <c r="DJ55" i="3" s="1"/>
  <c r="CF55" i="3"/>
  <c r="CG55" i="3"/>
  <c r="EK55" i="3" s="1"/>
  <c r="EX55" i="3" s="1"/>
  <c r="CM55" i="3"/>
  <c r="CN55" i="3"/>
  <c r="CO55" i="3"/>
  <c r="CQ55" i="3"/>
  <c r="CS55" i="3"/>
  <c r="CT55" i="3"/>
  <c r="CU55" i="3"/>
  <c r="CV55" i="3"/>
  <c r="CW55" i="3"/>
  <c r="CX55" i="3"/>
  <c r="CY55" i="3"/>
  <c r="CZ55" i="3"/>
  <c r="DD55" i="3"/>
  <c r="DE55" i="3"/>
  <c r="Z56" i="3"/>
  <c r="EU56" i="3" s="1"/>
  <c r="AK56" i="3"/>
  <c r="DJ56" i="3" s="1"/>
  <c r="CF56" i="3"/>
  <c r="CG56" i="3"/>
  <c r="FO56" i="3" s="1"/>
  <c r="CM56" i="3"/>
  <c r="CN56" i="3"/>
  <c r="CO56" i="3"/>
  <c r="CQ56" i="3"/>
  <c r="CS56" i="3"/>
  <c r="CT56" i="3"/>
  <c r="CU56" i="3"/>
  <c r="CV56" i="3"/>
  <c r="CW56" i="3"/>
  <c r="CX56" i="3"/>
  <c r="CY56" i="3"/>
  <c r="CZ56" i="3"/>
  <c r="DD56" i="3"/>
  <c r="DE56" i="3"/>
  <c r="Z57" i="3"/>
  <c r="EU57" i="3" s="1"/>
  <c r="AK57" i="3"/>
  <c r="FB57" i="3" s="1"/>
  <c r="CF57" i="3"/>
  <c r="CG57" i="3"/>
  <c r="EK57" i="3" s="1"/>
  <c r="EX57" i="3" s="1"/>
  <c r="CM57" i="3"/>
  <c r="CN57" i="3"/>
  <c r="CO57" i="3"/>
  <c r="CQ57" i="3"/>
  <c r="CS57" i="3"/>
  <c r="CT57" i="3"/>
  <c r="CU57" i="3"/>
  <c r="CV57" i="3"/>
  <c r="CW57" i="3"/>
  <c r="CX57" i="3"/>
  <c r="CY57" i="3"/>
  <c r="CZ57" i="3"/>
  <c r="DD57" i="3"/>
  <c r="DE57" i="3"/>
  <c r="Z58" i="3"/>
  <c r="EU58" i="3" s="1"/>
  <c r="AK58" i="3"/>
  <c r="FB58" i="3" s="1"/>
  <c r="CF58" i="3"/>
  <c r="CG58" i="3"/>
  <c r="FO58" i="3" s="1"/>
  <c r="CM58" i="3"/>
  <c r="CN58" i="3"/>
  <c r="CO58" i="3"/>
  <c r="CQ58" i="3"/>
  <c r="CS58" i="3"/>
  <c r="CT58" i="3"/>
  <c r="CU58" i="3"/>
  <c r="CV58" i="3"/>
  <c r="CW58" i="3"/>
  <c r="CX58" i="3"/>
  <c r="CY58" i="3"/>
  <c r="CZ58" i="3"/>
  <c r="DD58" i="3"/>
  <c r="DE58" i="3"/>
  <c r="Z59" i="3"/>
  <c r="EU59" i="3" s="1"/>
  <c r="AK59" i="3"/>
  <c r="DJ59" i="3" s="1"/>
  <c r="CF59" i="3"/>
  <c r="CG59" i="3"/>
  <c r="FO59" i="3" s="1"/>
  <c r="CM59" i="3"/>
  <c r="CN59" i="3"/>
  <c r="CO59" i="3"/>
  <c r="CQ59" i="3"/>
  <c r="CS59" i="3"/>
  <c r="CT59" i="3"/>
  <c r="CU59" i="3"/>
  <c r="CV59" i="3"/>
  <c r="CW59" i="3"/>
  <c r="CX59" i="3"/>
  <c r="CY59" i="3"/>
  <c r="CZ59" i="3"/>
  <c r="DD59" i="3"/>
  <c r="DE59" i="3"/>
  <c r="Z60" i="3"/>
  <c r="EU60" i="3" s="1"/>
  <c r="AK60" i="3"/>
  <c r="DJ60" i="3" s="1"/>
  <c r="CF60" i="3"/>
  <c r="CG60" i="3"/>
  <c r="EK60" i="3" s="1"/>
  <c r="EX60" i="3" s="1"/>
  <c r="CM60" i="3"/>
  <c r="CN60" i="3"/>
  <c r="CO60" i="3"/>
  <c r="CQ60" i="3"/>
  <c r="CS60" i="3"/>
  <c r="CT60" i="3"/>
  <c r="CU60" i="3"/>
  <c r="CV60" i="3"/>
  <c r="CW60" i="3"/>
  <c r="CX60" i="3"/>
  <c r="CY60" i="3"/>
  <c r="CZ60" i="3"/>
  <c r="DD60" i="3"/>
  <c r="DE60" i="3"/>
  <c r="Z61" i="3"/>
  <c r="EU61" i="3" s="1"/>
  <c r="AK61" i="3"/>
  <c r="FB61" i="3" s="1"/>
  <c r="CF61" i="3"/>
  <c r="CG61" i="3"/>
  <c r="EK61" i="3" s="1"/>
  <c r="EX61" i="3" s="1"/>
  <c r="CM61" i="3"/>
  <c r="CN61" i="3"/>
  <c r="CO61" i="3"/>
  <c r="CQ61" i="3"/>
  <c r="CS61" i="3"/>
  <c r="CT61" i="3"/>
  <c r="CU61" i="3"/>
  <c r="CV61" i="3"/>
  <c r="CW61" i="3"/>
  <c r="CX61" i="3"/>
  <c r="CY61" i="3"/>
  <c r="CZ61" i="3"/>
  <c r="DD61" i="3"/>
  <c r="DE61" i="3"/>
  <c r="Z62" i="3"/>
  <c r="EU62" i="3" s="1"/>
  <c r="AK62" i="3"/>
  <c r="DJ62" i="3" s="1"/>
  <c r="CF62" i="3"/>
  <c r="CG62" i="3"/>
  <c r="CM62" i="3"/>
  <c r="CN62" i="3"/>
  <c r="CO62" i="3"/>
  <c r="CQ62" i="3"/>
  <c r="CS62" i="3"/>
  <c r="CT62" i="3"/>
  <c r="CU62" i="3"/>
  <c r="CV62" i="3"/>
  <c r="CW62" i="3"/>
  <c r="CX62" i="3"/>
  <c r="CY62" i="3"/>
  <c r="CZ62" i="3"/>
  <c r="DD62" i="3"/>
  <c r="DE62" i="3"/>
  <c r="Z63" i="3"/>
  <c r="EU63" i="3" s="1"/>
  <c r="AK63" i="3"/>
  <c r="DJ63" i="3" s="1"/>
  <c r="CF63" i="3"/>
  <c r="CG63" i="3"/>
  <c r="FO63" i="3" s="1"/>
  <c r="CM63" i="3"/>
  <c r="CN63" i="3"/>
  <c r="CO63" i="3"/>
  <c r="CQ63" i="3"/>
  <c r="CS63" i="3"/>
  <c r="CT63" i="3"/>
  <c r="CU63" i="3"/>
  <c r="CV63" i="3"/>
  <c r="CW63" i="3"/>
  <c r="CX63" i="3"/>
  <c r="CY63" i="3"/>
  <c r="CZ63" i="3"/>
  <c r="DD63" i="3"/>
  <c r="DE63" i="3"/>
  <c r="Z64" i="3"/>
  <c r="EU64" i="3" s="1"/>
  <c r="AK64" i="3"/>
  <c r="FB64" i="3" s="1"/>
  <c r="CF64" i="3"/>
  <c r="CG64" i="3"/>
  <c r="EK64" i="3" s="1"/>
  <c r="EX64" i="3" s="1"/>
  <c r="CM64" i="3"/>
  <c r="CN64" i="3"/>
  <c r="CO64" i="3"/>
  <c r="CQ64" i="3"/>
  <c r="CS64" i="3"/>
  <c r="CT64" i="3"/>
  <c r="CU64" i="3"/>
  <c r="CV64" i="3"/>
  <c r="CW64" i="3"/>
  <c r="CX64" i="3"/>
  <c r="CY64" i="3"/>
  <c r="CZ64" i="3"/>
  <c r="DD64" i="3"/>
  <c r="DE64" i="3"/>
  <c r="Z65" i="3"/>
  <c r="EU65" i="3" s="1"/>
  <c r="AK65" i="3"/>
  <c r="DJ65" i="3" s="1"/>
  <c r="CF65" i="3"/>
  <c r="CG65" i="3"/>
  <c r="EK65" i="3" s="1"/>
  <c r="EX65" i="3" s="1"/>
  <c r="CM65" i="3"/>
  <c r="CN65" i="3"/>
  <c r="CO65" i="3"/>
  <c r="CQ65" i="3"/>
  <c r="CS65" i="3"/>
  <c r="CT65" i="3"/>
  <c r="CU65" i="3"/>
  <c r="CV65" i="3"/>
  <c r="CW65" i="3"/>
  <c r="CX65" i="3"/>
  <c r="CY65" i="3"/>
  <c r="CZ65" i="3"/>
  <c r="DD65" i="3"/>
  <c r="DE65" i="3"/>
  <c r="Z66" i="3"/>
  <c r="EU66" i="3" s="1"/>
  <c r="AK66" i="3"/>
  <c r="FB66" i="3" s="1"/>
  <c r="CF66" i="3"/>
  <c r="CG66" i="3"/>
  <c r="EK66" i="3" s="1"/>
  <c r="EX66" i="3" s="1"/>
  <c r="CM66" i="3"/>
  <c r="CN66" i="3"/>
  <c r="CO66" i="3"/>
  <c r="CQ66" i="3"/>
  <c r="CS66" i="3"/>
  <c r="CT66" i="3"/>
  <c r="CU66" i="3"/>
  <c r="CV66" i="3"/>
  <c r="CW66" i="3"/>
  <c r="CX66" i="3"/>
  <c r="CY66" i="3"/>
  <c r="CZ66" i="3"/>
  <c r="DD66" i="3"/>
  <c r="DE66" i="3"/>
  <c r="Z67" i="3"/>
  <c r="EU67" i="3" s="1"/>
  <c r="AK67" i="3"/>
  <c r="CF67" i="3"/>
  <c r="CG67" i="3"/>
  <c r="FO67" i="3" s="1"/>
  <c r="CM67" i="3"/>
  <c r="CN67" i="3"/>
  <c r="CO67" i="3"/>
  <c r="CQ67" i="3"/>
  <c r="CS67" i="3"/>
  <c r="CT67" i="3"/>
  <c r="CU67" i="3"/>
  <c r="CV67" i="3"/>
  <c r="CW67" i="3"/>
  <c r="CX67" i="3"/>
  <c r="CY67" i="3"/>
  <c r="CZ67" i="3"/>
  <c r="DD67" i="3"/>
  <c r="DE67" i="3"/>
  <c r="Z68" i="3"/>
  <c r="EU68" i="3" s="1"/>
  <c r="AK68" i="3"/>
  <c r="FB68" i="3" s="1"/>
  <c r="CF68" i="3"/>
  <c r="CG68" i="3"/>
  <c r="EK68" i="3" s="1"/>
  <c r="EX68" i="3" s="1"/>
  <c r="CM68" i="3"/>
  <c r="CN68" i="3"/>
  <c r="CO68" i="3"/>
  <c r="CQ68" i="3"/>
  <c r="CS68" i="3"/>
  <c r="CT68" i="3"/>
  <c r="CU68" i="3"/>
  <c r="CV68" i="3"/>
  <c r="CW68" i="3"/>
  <c r="CX68" i="3"/>
  <c r="CY68" i="3"/>
  <c r="CZ68" i="3"/>
  <c r="DD68" i="3"/>
  <c r="DE68" i="3"/>
  <c r="Z69" i="3"/>
  <c r="EU69" i="3" s="1"/>
  <c r="AK69" i="3"/>
  <c r="DJ69" i="3" s="1"/>
  <c r="CF69" i="3"/>
  <c r="CG69" i="3"/>
  <c r="EK69" i="3" s="1"/>
  <c r="EX69" i="3" s="1"/>
  <c r="CM69" i="3"/>
  <c r="CN69" i="3"/>
  <c r="CO69" i="3"/>
  <c r="CQ69" i="3"/>
  <c r="CS69" i="3"/>
  <c r="CT69" i="3"/>
  <c r="CU69" i="3"/>
  <c r="CV69" i="3"/>
  <c r="CW69" i="3"/>
  <c r="CX69" i="3"/>
  <c r="CY69" i="3"/>
  <c r="CZ69" i="3"/>
  <c r="DD69" i="3"/>
  <c r="DE69" i="3"/>
  <c r="Z70" i="3"/>
  <c r="EU70" i="3" s="1"/>
  <c r="AK70" i="3"/>
  <c r="DJ70" i="3" s="1"/>
  <c r="CF70" i="3"/>
  <c r="CG70" i="3"/>
  <c r="EK70" i="3" s="1"/>
  <c r="EX70" i="3" s="1"/>
  <c r="CM70" i="3"/>
  <c r="CN70" i="3"/>
  <c r="CO70" i="3"/>
  <c r="CQ70" i="3"/>
  <c r="CS70" i="3"/>
  <c r="CT70" i="3"/>
  <c r="CU70" i="3"/>
  <c r="CV70" i="3"/>
  <c r="CW70" i="3"/>
  <c r="CX70" i="3"/>
  <c r="CY70" i="3"/>
  <c r="CZ70" i="3"/>
  <c r="DD70" i="3"/>
  <c r="DE70" i="3"/>
  <c r="Z71" i="3"/>
  <c r="EU71" i="3" s="1"/>
  <c r="AK71" i="3"/>
  <c r="DJ71" i="3" s="1"/>
  <c r="CF71" i="3"/>
  <c r="CG71" i="3"/>
  <c r="EK71" i="3" s="1"/>
  <c r="EX71" i="3" s="1"/>
  <c r="CM71" i="3"/>
  <c r="CN71" i="3"/>
  <c r="CO71" i="3"/>
  <c r="CQ71" i="3"/>
  <c r="CS71" i="3"/>
  <c r="CT71" i="3"/>
  <c r="CU71" i="3"/>
  <c r="CV71" i="3"/>
  <c r="CW71" i="3"/>
  <c r="CX71" i="3"/>
  <c r="CY71" i="3"/>
  <c r="CZ71" i="3"/>
  <c r="DD71" i="3"/>
  <c r="DE71" i="3"/>
  <c r="Z72" i="3"/>
  <c r="EU72" i="3" s="1"/>
  <c r="AK72" i="3"/>
  <c r="DJ72" i="3" s="1"/>
  <c r="CF72" i="3"/>
  <c r="CG72" i="3"/>
  <c r="EK72" i="3" s="1"/>
  <c r="EX72" i="3" s="1"/>
  <c r="CM72" i="3"/>
  <c r="CN72" i="3"/>
  <c r="CO72" i="3"/>
  <c r="CQ72" i="3"/>
  <c r="CS72" i="3"/>
  <c r="CT72" i="3"/>
  <c r="CU72" i="3"/>
  <c r="CV72" i="3"/>
  <c r="CW72" i="3"/>
  <c r="CX72" i="3"/>
  <c r="CY72" i="3"/>
  <c r="CZ72" i="3"/>
  <c r="DD72" i="3"/>
  <c r="DE72" i="3"/>
  <c r="Z73" i="3"/>
  <c r="EU73" i="3" s="1"/>
  <c r="AK73" i="3"/>
  <c r="DJ73" i="3" s="1"/>
  <c r="CF73" i="3"/>
  <c r="CG73" i="3"/>
  <c r="FO73" i="3" s="1"/>
  <c r="CM73" i="3"/>
  <c r="CN73" i="3"/>
  <c r="CO73" i="3"/>
  <c r="CQ73" i="3"/>
  <c r="CS73" i="3"/>
  <c r="CT73" i="3"/>
  <c r="CU73" i="3"/>
  <c r="CV73" i="3"/>
  <c r="CW73" i="3"/>
  <c r="CX73" i="3"/>
  <c r="CY73" i="3"/>
  <c r="CZ73" i="3"/>
  <c r="DD73" i="3"/>
  <c r="DE73" i="3"/>
  <c r="Z74" i="3"/>
  <c r="EU74" i="3" s="1"/>
  <c r="AK74" i="3"/>
  <c r="DJ74" i="3" s="1"/>
  <c r="CF74" i="3"/>
  <c r="CG74" i="3"/>
  <c r="EK74" i="3" s="1"/>
  <c r="EX74" i="3" s="1"/>
  <c r="CM74" i="3"/>
  <c r="CN74" i="3"/>
  <c r="CO74" i="3"/>
  <c r="CQ74" i="3"/>
  <c r="CS74" i="3"/>
  <c r="CT74" i="3"/>
  <c r="CU74" i="3"/>
  <c r="CV74" i="3"/>
  <c r="CW74" i="3"/>
  <c r="CX74" i="3"/>
  <c r="CY74" i="3"/>
  <c r="CZ74" i="3"/>
  <c r="DD74" i="3"/>
  <c r="DE74" i="3"/>
  <c r="Z75" i="3"/>
  <c r="EU75" i="3" s="1"/>
  <c r="AK75" i="3"/>
  <c r="CF75" i="3"/>
  <c r="CG75" i="3"/>
  <c r="EK75" i="3" s="1"/>
  <c r="EX75" i="3" s="1"/>
  <c r="CM75" i="3"/>
  <c r="CN75" i="3"/>
  <c r="CO75" i="3"/>
  <c r="CQ75" i="3"/>
  <c r="CS75" i="3"/>
  <c r="CT75" i="3"/>
  <c r="CU75" i="3"/>
  <c r="CV75" i="3"/>
  <c r="CW75" i="3"/>
  <c r="CX75" i="3"/>
  <c r="CY75" i="3"/>
  <c r="CZ75" i="3"/>
  <c r="DD75" i="3"/>
  <c r="DE75" i="3"/>
  <c r="Z76" i="3"/>
  <c r="EU76" i="3" s="1"/>
  <c r="AK76" i="3"/>
  <c r="DJ76" i="3" s="1"/>
  <c r="CF76" i="3"/>
  <c r="CG76" i="3"/>
  <c r="EK76" i="3" s="1"/>
  <c r="EX76" i="3" s="1"/>
  <c r="CM76" i="3"/>
  <c r="CN76" i="3"/>
  <c r="CO76" i="3"/>
  <c r="CQ76" i="3"/>
  <c r="CS76" i="3"/>
  <c r="CT76" i="3"/>
  <c r="CU76" i="3"/>
  <c r="CV76" i="3"/>
  <c r="CW76" i="3"/>
  <c r="CX76" i="3"/>
  <c r="CY76" i="3"/>
  <c r="CZ76" i="3"/>
  <c r="DD76" i="3"/>
  <c r="DE76" i="3"/>
  <c r="Z77" i="3"/>
  <c r="EU77" i="3" s="1"/>
  <c r="AK77" i="3"/>
  <c r="CF77" i="3"/>
  <c r="CG77" i="3"/>
  <c r="FO77" i="3" s="1"/>
  <c r="CM77" i="3"/>
  <c r="CN77" i="3"/>
  <c r="CO77" i="3"/>
  <c r="CQ77" i="3"/>
  <c r="CS77" i="3"/>
  <c r="CT77" i="3"/>
  <c r="CU77" i="3"/>
  <c r="CV77" i="3"/>
  <c r="CW77" i="3"/>
  <c r="CX77" i="3"/>
  <c r="CY77" i="3"/>
  <c r="CZ77" i="3"/>
  <c r="DD77" i="3"/>
  <c r="DE77" i="3"/>
  <c r="Z78" i="3"/>
  <c r="EU78" i="3" s="1"/>
  <c r="AK78" i="3"/>
  <c r="DJ78" i="3" s="1"/>
  <c r="CF78" i="3"/>
  <c r="CG78" i="3"/>
  <c r="FO78" i="3" s="1"/>
  <c r="CM78" i="3"/>
  <c r="CN78" i="3"/>
  <c r="CO78" i="3"/>
  <c r="CQ78" i="3"/>
  <c r="CS78" i="3"/>
  <c r="CT78" i="3"/>
  <c r="CU78" i="3"/>
  <c r="CV78" i="3"/>
  <c r="CW78" i="3"/>
  <c r="CX78" i="3"/>
  <c r="CY78" i="3"/>
  <c r="CZ78" i="3"/>
  <c r="DD78" i="3"/>
  <c r="DE78" i="3"/>
  <c r="Z79" i="3"/>
  <c r="EU79" i="3" s="1"/>
  <c r="AK79" i="3"/>
  <c r="DJ79" i="3" s="1"/>
  <c r="CF79" i="3"/>
  <c r="CG79" i="3"/>
  <c r="EK79" i="3" s="1"/>
  <c r="EX79" i="3" s="1"/>
  <c r="CM79" i="3"/>
  <c r="CN79" i="3"/>
  <c r="CO79" i="3"/>
  <c r="CQ79" i="3"/>
  <c r="CS79" i="3"/>
  <c r="CT79" i="3"/>
  <c r="CU79" i="3"/>
  <c r="CV79" i="3"/>
  <c r="CW79" i="3"/>
  <c r="CX79" i="3"/>
  <c r="CY79" i="3"/>
  <c r="CZ79" i="3"/>
  <c r="DD79" i="3"/>
  <c r="DE79" i="3"/>
  <c r="Z80" i="3"/>
  <c r="EU80" i="3" s="1"/>
  <c r="AK80" i="3"/>
  <c r="DJ80" i="3" s="1"/>
  <c r="CF80" i="3"/>
  <c r="CG80" i="3"/>
  <c r="FO80" i="3" s="1"/>
  <c r="CM80" i="3"/>
  <c r="CN80" i="3"/>
  <c r="CO80" i="3"/>
  <c r="CQ80" i="3"/>
  <c r="CS80" i="3"/>
  <c r="CT80" i="3"/>
  <c r="CU80" i="3"/>
  <c r="CV80" i="3"/>
  <c r="CW80" i="3"/>
  <c r="CX80" i="3"/>
  <c r="CY80" i="3"/>
  <c r="CZ80" i="3"/>
  <c r="DD80" i="3"/>
  <c r="DE80" i="3"/>
  <c r="Z81" i="3"/>
  <c r="EU81" i="3" s="1"/>
  <c r="AK81" i="3"/>
  <c r="CF81" i="3"/>
  <c r="CG81" i="3"/>
  <c r="FO81" i="3" s="1"/>
  <c r="CM81" i="3"/>
  <c r="CN81" i="3"/>
  <c r="CO81" i="3"/>
  <c r="CQ81" i="3"/>
  <c r="CS81" i="3"/>
  <c r="CT81" i="3"/>
  <c r="CU81" i="3"/>
  <c r="CV81" i="3"/>
  <c r="CW81" i="3"/>
  <c r="CX81" i="3"/>
  <c r="CY81" i="3"/>
  <c r="CZ81" i="3"/>
  <c r="DD81" i="3"/>
  <c r="DE81" i="3"/>
  <c r="Z82" i="3"/>
  <c r="EU82" i="3" s="1"/>
  <c r="AK82" i="3"/>
  <c r="DJ82" i="3" s="1"/>
  <c r="CF82" i="3"/>
  <c r="CG82" i="3"/>
  <c r="EK82" i="3" s="1"/>
  <c r="EX82" i="3" s="1"/>
  <c r="CM82" i="3"/>
  <c r="CN82" i="3"/>
  <c r="CO82" i="3"/>
  <c r="CQ82" i="3"/>
  <c r="CS82" i="3"/>
  <c r="CT82" i="3"/>
  <c r="CU82" i="3"/>
  <c r="CV82" i="3"/>
  <c r="CW82" i="3"/>
  <c r="CX82" i="3"/>
  <c r="CY82" i="3"/>
  <c r="CZ82" i="3"/>
  <c r="DD82" i="3"/>
  <c r="DE82" i="3"/>
  <c r="Z83" i="3"/>
  <c r="EU83" i="3" s="1"/>
  <c r="AK83" i="3"/>
  <c r="DJ83" i="3" s="1"/>
  <c r="CF83" i="3"/>
  <c r="CG83" i="3"/>
  <c r="FO83" i="3" s="1"/>
  <c r="CM83" i="3"/>
  <c r="CN83" i="3"/>
  <c r="CO83" i="3"/>
  <c r="CQ83" i="3"/>
  <c r="CS83" i="3"/>
  <c r="CT83" i="3"/>
  <c r="CU83" i="3"/>
  <c r="CV83" i="3"/>
  <c r="CW83" i="3"/>
  <c r="CX83" i="3"/>
  <c r="CY83" i="3"/>
  <c r="CZ83" i="3"/>
  <c r="DD83" i="3"/>
  <c r="DE83" i="3"/>
  <c r="Z84" i="3"/>
  <c r="EU84" i="3" s="1"/>
  <c r="AK84" i="3"/>
  <c r="DJ84" i="3" s="1"/>
  <c r="CF84" i="3"/>
  <c r="CG84" i="3"/>
  <c r="FO84" i="3" s="1"/>
  <c r="CM84" i="3"/>
  <c r="CN84" i="3"/>
  <c r="CO84" i="3"/>
  <c r="CQ84" i="3"/>
  <c r="CS84" i="3"/>
  <c r="CT84" i="3"/>
  <c r="CU84" i="3"/>
  <c r="CV84" i="3"/>
  <c r="CW84" i="3"/>
  <c r="CX84" i="3"/>
  <c r="CY84" i="3"/>
  <c r="CZ84" i="3"/>
  <c r="DD84" i="3"/>
  <c r="DE84" i="3"/>
  <c r="Z85" i="3"/>
  <c r="EU85" i="3" s="1"/>
  <c r="AK85" i="3"/>
  <c r="DJ85" i="3" s="1"/>
  <c r="CF85" i="3"/>
  <c r="CG85" i="3"/>
  <c r="FO85" i="3" s="1"/>
  <c r="CM85" i="3"/>
  <c r="CN85" i="3"/>
  <c r="CO85" i="3"/>
  <c r="CQ85" i="3"/>
  <c r="CS85" i="3"/>
  <c r="CT85" i="3"/>
  <c r="CU85" i="3"/>
  <c r="CV85" i="3"/>
  <c r="CW85" i="3"/>
  <c r="CX85" i="3"/>
  <c r="CY85" i="3"/>
  <c r="CZ85" i="3"/>
  <c r="DD85" i="3"/>
  <c r="DE85" i="3"/>
  <c r="Z86" i="3"/>
  <c r="EU86" i="3" s="1"/>
  <c r="AK86" i="3"/>
  <c r="DJ86" i="3" s="1"/>
  <c r="CF86" i="3"/>
  <c r="CG86" i="3"/>
  <c r="FO86" i="3" s="1"/>
  <c r="CM86" i="3"/>
  <c r="CN86" i="3"/>
  <c r="CO86" i="3"/>
  <c r="CQ86" i="3"/>
  <c r="CS86" i="3"/>
  <c r="CT86" i="3"/>
  <c r="CU86" i="3"/>
  <c r="CV86" i="3"/>
  <c r="CW86" i="3"/>
  <c r="CX86" i="3"/>
  <c r="CY86" i="3"/>
  <c r="CZ86" i="3"/>
  <c r="DD86" i="3"/>
  <c r="DE86" i="3"/>
  <c r="Z87" i="3"/>
  <c r="EU87" i="3" s="1"/>
  <c r="AK87" i="3"/>
  <c r="DJ87" i="3" s="1"/>
  <c r="CF87" i="3"/>
  <c r="CG87" i="3"/>
  <c r="FO87" i="3" s="1"/>
  <c r="CM87" i="3"/>
  <c r="CN87" i="3"/>
  <c r="CO87" i="3"/>
  <c r="CQ87" i="3"/>
  <c r="CS87" i="3"/>
  <c r="CT87" i="3"/>
  <c r="CU87" i="3"/>
  <c r="CV87" i="3"/>
  <c r="CW87" i="3"/>
  <c r="CX87" i="3"/>
  <c r="CY87" i="3"/>
  <c r="CZ87" i="3"/>
  <c r="DD87" i="3"/>
  <c r="DE87" i="3"/>
  <c r="Z88" i="3"/>
  <c r="EU88" i="3" s="1"/>
  <c r="AK88" i="3"/>
  <c r="DJ88" i="3" s="1"/>
  <c r="CF88" i="3"/>
  <c r="CG88" i="3"/>
  <c r="EK88" i="3" s="1"/>
  <c r="EX88" i="3" s="1"/>
  <c r="CM88" i="3"/>
  <c r="CN88" i="3"/>
  <c r="CO88" i="3"/>
  <c r="CQ88" i="3"/>
  <c r="CS88" i="3"/>
  <c r="CT88" i="3"/>
  <c r="CU88" i="3"/>
  <c r="CV88" i="3"/>
  <c r="CW88" i="3"/>
  <c r="CX88" i="3"/>
  <c r="CY88" i="3"/>
  <c r="CZ88" i="3"/>
  <c r="DD88" i="3"/>
  <c r="DE88" i="3"/>
  <c r="Z89" i="3"/>
  <c r="EU89" i="3" s="1"/>
  <c r="AK89" i="3"/>
  <c r="DJ89" i="3" s="1"/>
  <c r="CF89" i="3"/>
  <c r="CG89" i="3"/>
  <c r="FO89" i="3" s="1"/>
  <c r="CM89" i="3"/>
  <c r="CN89" i="3"/>
  <c r="CO89" i="3"/>
  <c r="CQ89" i="3"/>
  <c r="CS89" i="3"/>
  <c r="CT89" i="3"/>
  <c r="CU89" i="3"/>
  <c r="CV89" i="3"/>
  <c r="CW89" i="3"/>
  <c r="CX89" i="3"/>
  <c r="CY89" i="3"/>
  <c r="CZ89" i="3"/>
  <c r="DD89" i="3"/>
  <c r="DE89" i="3"/>
  <c r="Z90" i="3"/>
  <c r="EU90" i="3" s="1"/>
  <c r="AK90" i="3"/>
  <c r="CF90" i="3"/>
  <c r="CG90" i="3"/>
  <c r="FO90" i="3" s="1"/>
  <c r="CM90" i="3"/>
  <c r="CN90" i="3"/>
  <c r="CO90" i="3"/>
  <c r="CQ90" i="3"/>
  <c r="CS90" i="3"/>
  <c r="CT90" i="3"/>
  <c r="CU90" i="3"/>
  <c r="CV90" i="3"/>
  <c r="CW90" i="3"/>
  <c r="CX90" i="3"/>
  <c r="CY90" i="3"/>
  <c r="CZ90" i="3"/>
  <c r="DD90" i="3"/>
  <c r="DE90" i="3"/>
  <c r="Z91" i="3"/>
  <c r="EU91" i="3" s="1"/>
  <c r="AK91" i="3"/>
  <c r="CF91" i="3"/>
  <c r="CG91" i="3"/>
  <c r="EK91" i="3" s="1"/>
  <c r="EX91" i="3" s="1"/>
  <c r="CM91" i="3"/>
  <c r="CN91" i="3"/>
  <c r="CO91" i="3"/>
  <c r="CQ91" i="3"/>
  <c r="CS91" i="3"/>
  <c r="CT91" i="3"/>
  <c r="CU91" i="3"/>
  <c r="CV91" i="3"/>
  <c r="CW91" i="3"/>
  <c r="CX91" i="3"/>
  <c r="CY91" i="3"/>
  <c r="CZ91" i="3"/>
  <c r="DD91" i="3"/>
  <c r="DE91" i="3"/>
  <c r="Z92" i="3"/>
  <c r="EU92" i="3" s="1"/>
  <c r="AK92" i="3"/>
  <c r="CF92" i="3"/>
  <c r="CG92" i="3"/>
  <c r="FO92" i="3" s="1"/>
  <c r="CM92" i="3"/>
  <c r="CN92" i="3"/>
  <c r="CO92" i="3"/>
  <c r="CQ92" i="3"/>
  <c r="CS92" i="3"/>
  <c r="CT92" i="3"/>
  <c r="CU92" i="3"/>
  <c r="CV92" i="3"/>
  <c r="CW92" i="3"/>
  <c r="CX92" i="3"/>
  <c r="CY92" i="3"/>
  <c r="CZ92" i="3"/>
  <c r="DD92" i="3"/>
  <c r="DE92" i="3"/>
  <c r="Z93" i="3"/>
  <c r="EU93" i="3" s="1"/>
  <c r="AK93" i="3"/>
  <c r="DJ93" i="3" s="1"/>
  <c r="CF93" i="3"/>
  <c r="CG93" i="3"/>
  <c r="CM93" i="3"/>
  <c r="CN93" i="3"/>
  <c r="CO93" i="3"/>
  <c r="CQ93" i="3"/>
  <c r="CS93" i="3"/>
  <c r="CT93" i="3"/>
  <c r="CU93" i="3"/>
  <c r="CV93" i="3"/>
  <c r="CW93" i="3"/>
  <c r="CX93" i="3"/>
  <c r="CY93" i="3"/>
  <c r="CZ93" i="3"/>
  <c r="DD93" i="3"/>
  <c r="DE93" i="3"/>
  <c r="Z94" i="3"/>
  <c r="EU94" i="3" s="1"/>
  <c r="AK94" i="3"/>
  <c r="DJ94" i="3" s="1"/>
  <c r="CF94" i="3"/>
  <c r="CG94" i="3"/>
  <c r="FO94" i="3" s="1"/>
  <c r="CM94" i="3"/>
  <c r="CN94" i="3"/>
  <c r="CO94" i="3"/>
  <c r="CQ94" i="3"/>
  <c r="CS94" i="3"/>
  <c r="CT94" i="3"/>
  <c r="CU94" i="3"/>
  <c r="CV94" i="3"/>
  <c r="CW94" i="3"/>
  <c r="CX94" i="3"/>
  <c r="CY94" i="3"/>
  <c r="CZ94" i="3"/>
  <c r="DD94" i="3"/>
  <c r="DE94" i="3"/>
  <c r="Z95" i="3"/>
  <c r="EU95" i="3" s="1"/>
  <c r="AK95" i="3"/>
  <c r="DJ95" i="3" s="1"/>
  <c r="CF95" i="3"/>
  <c r="CG95" i="3"/>
  <c r="FO95" i="3" s="1"/>
  <c r="CM95" i="3"/>
  <c r="CN95" i="3"/>
  <c r="CO95" i="3"/>
  <c r="CQ95" i="3"/>
  <c r="CS95" i="3"/>
  <c r="CT95" i="3"/>
  <c r="CU95" i="3"/>
  <c r="CV95" i="3"/>
  <c r="CW95" i="3"/>
  <c r="CX95" i="3"/>
  <c r="CY95" i="3"/>
  <c r="CZ95" i="3"/>
  <c r="DD95" i="3"/>
  <c r="DE95" i="3"/>
  <c r="Z96" i="3"/>
  <c r="EU96" i="3" s="1"/>
  <c r="AK96" i="3"/>
  <c r="DJ96" i="3" s="1"/>
  <c r="CF96" i="3"/>
  <c r="CG96" i="3"/>
  <c r="FO96" i="3" s="1"/>
  <c r="CM96" i="3"/>
  <c r="CN96" i="3"/>
  <c r="CO96" i="3"/>
  <c r="CQ96" i="3"/>
  <c r="CS96" i="3"/>
  <c r="CT96" i="3"/>
  <c r="CU96" i="3"/>
  <c r="CV96" i="3"/>
  <c r="CW96" i="3"/>
  <c r="CX96" i="3"/>
  <c r="CY96" i="3"/>
  <c r="CZ96" i="3"/>
  <c r="DD96" i="3"/>
  <c r="DE96" i="3"/>
  <c r="Z97" i="3"/>
  <c r="EU97" i="3" s="1"/>
  <c r="AK97" i="3"/>
  <c r="DJ97" i="3" s="1"/>
  <c r="CF97" i="3"/>
  <c r="CG97" i="3"/>
  <c r="CM97" i="3"/>
  <c r="CN97" i="3"/>
  <c r="CO97" i="3"/>
  <c r="CQ97" i="3"/>
  <c r="CS97" i="3"/>
  <c r="CT97" i="3"/>
  <c r="CU97" i="3"/>
  <c r="CV97" i="3"/>
  <c r="CW97" i="3"/>
  <c r="CX97" i="3"/>
  <c r="CY97" i="3"/>
  <c r="CZ97" i="3"/>
  <c r="DD97" i="3"/>
  <c r="DE97" i="3"/>
  <c r="Z98" i="3"/>
  <c r="EU98" i="3" s="1"/>
  <c r="AK98" i="3"/>
  <c r="FB98" i="3" s="1"/>
  <c r="CF98" i="3"/>
  <c r="CG98" i="3"/>
  <c r="EK98" i="3" s="1"/>
  <c r="EX98" i="3" s="1"/>
  <c r="CM98" i="3"/>
  <c r="CN98" i="3"/>
  <c r="CO98" i="3"/>
  <c r="CQ98" i="3"/>
  <c r="CS98" i="3"/>
  <c r="CT98" i="3"/>
  <c r="CU98" i="3"/>
  <c r="CV98" i="3"/>
  <c r="CW98" i="3"/>
  <c r="CX98" i="3"/>
  <c r="CY98" i="3"/>
  <c r="CZ98" i="3"/>
  <c r="DD98" i="3"/>
  <c r="DE98" i="3"/>
  <c r="Z99" i="3"/>
  <c r="EU99" i="3" s="1"/>
  <c r="AK99" i="3"/>
  <c r="DJ99" i="3" s="1"/>
  <c r="CF99" i="3"/>
  <c r="CG99" i="3"/>
  <c r="EK99" i="3" s="1"/>
  <c r="EX99" i="3" s="1"/>
  <c r="CM99" i="3"/>
  <c r="CN99" i="3"/>
  <c r="CO99" i="3"/>
  <c r="CQ99" i="3"/>
  <c r="CS99" i="3"/>
  <c r="CT99" i="3"/>
  <c r="CU99" i="3"/>
  <c r="CV99" i="3"/>
  <c r="CW99" i="3"/>
  <c r="CX99" i="3"/>
  <c r="CY99" i="3"/>
  <c r="CZ99" i="3"/>
  <c r="DD99" i="3"/>
  <c r="DE99" i="3"/>
  <c r="Z100" i="3"/>
  <c r="EU100" i="3" s="1"/>
  <c r="AK100" i="3"/>
  <c r="FB100" i="3" s="1"/>
  <c r="CF100" i="3"/>
  <c r="CG100" i="3"/>
  <c r="EK100" i="3" s="1"/>
  <c r="EX100" i="3" s="1"/>
  <c r="CM100" i="3"/>
  <c r="CN100" i="3"/>
  <c r="CO100" i="3"/>
  <c r="CQ100" i="3"/>
  <c r="CS100" i="3"/>
  <c r="CT100" i="3"/>
  <c r="CU100" i="3"/>
  <c r="CV100" i="3"/>
  <c r="CW100" i="3"/>
  <c r="CX100" i="3"/>
  <c r="CY100" i="3"/>
  <c r="CZ100" i="3"/>
  <c r="DD100" i="3"/>
  <c r="DE100" i="3"/>
  <c r="Z101" i="3"/>
  <c r="EU101" i="3" s="1"/>
  <c r="AK101" i="3"/>
  <c r="DJ101" i="3" s="1"/>
  <c r="CF101" i="3"/>
  <c r="CG101" i="3"/>
  <c r="FO101" i="3" s="1"/>
  <c r="CM101" i="3"/>
  <c r="CN101" i="3"/>
  <c r="CO101" i="3"/>
  <c r="CQ101" i="3"/>
  <c r="CS101" i="3"/>
  <c r="CT101" i="3"/>
  <c r="CU101" i="3"/>
  <c r="CV101" i="3"/>
  <c r="CW101" i="3"/>
  <c r="CX101" i="3"/>
  <c r="CY101" i="3"/>
  <c r="CZ101" i="3"/>
  <c r="DD101" i="3"/>
  <c r="DE101" i="3"/>
  <c r="Z102" i="3"/>
  <c r="EU102" i="3" s="1"/>
  <c r="AK102" i="3"/>
  <c r="DJ102" i="3" s="1"/>
  <c r="CF102" i="3"/>
  <c r="CG102" i="3"/>
  <c r="EK102" i="3" s="1"/>
  <c r="EX102" i="3" s="1"/>
  <c r="CM102" i="3"/>
  <c r="CN102" i="3"/>
  <c r="CO102" i="3"/>
  <c r="CQ102" i="3"/>
  <c r="CS102" i="3"/>
  <c r="CT102" i="3"/>
  <c r="CU102" i="3"/>
  <c r="CV102" i="3"/>
  <c r="CW102" i="3"/>
  <c r="CX102" i="3"/>
  <c r="CY102" i="3"/>
  <c r="CZ102" i="3"/>
  <c r="DD102" i="3"/>
  <c r="DE102" i="3"/>
  <c r="Z103" i="3"/>
  <c r="EU103" i="3" s="1"/>
  <c r="AK103" i="3"/>
  <c r="FB103" i="3" s="1"/>
  <c r="CF103" i="3"/>
  <c r="CG103" i="3"/>
  <c r="EK103" i="3" s="1"/>
  <c r="EX103" i="3" s="1"/>
  <c r="CM103" i="3"/>
  <c r="CN103" i="3"/>
  <c r="CO103" i="3"/>
  <c r="CQ103" i="3"/>
  <c r="CS103" i="3"/>
  <c r="CT103" i="3"/>
  <c r="CU103" i="3"/>
  <c r="CV103" i="3"/>
  <c r="CW103" i="3"/>
  <c r="CX103" i="3"/>
  <c r="CY103" i="3"/>
  <c r="CZ103" i="3"/>
  <c r="DD103" i="3"/>
  <c r="DE103" i="3"/>
  <c r="Z104" i="3"/>
  <c r="EU104" i="3" s="1"/>
  <c r="AK104" i="3"/>
  <c r="DJ104" i="3" s="1"/>
  <c r="CF104" i="3"/>
  <c r="CG104" i="3"/>
  <c r="CM104" i="3"/>
  <c r="CN104" i="3"/>
  <c r="CO104" i="3"/>
  <c r="CQ104" i="3"/>
  <c r="CS104" i="3"/>
  <c r="CT104" i="3"/>
  <c r="CU104" i="3"/>
  <c r="CV104" i="3"/>
  <c r="CW104" i="3"/>
  <c r="CX104" i="3"/>
  <c r="CY104" i="3"/>
  <c r="CZ104" i="3"/>
  <c r="DD104" i="3"/>
  <c r="DE104" i="3"/>
  <c r="Z105" i="3"/>
  <c r="EU105" i="3" s="1"/>
  <c r="AK105" i="3"/>
  <c r="DJ105" i="3" s="1"/>
  <c r="CF105" i="3"/>
  <c r="CG105" i="3"/>
  <c r="EK105" i="3" s="1"/>
  <c r="EX105" i="3" s="1"/>
  <c r="CM105" i="3"/>
  <c r="CN105" i="3"/>
  <c r="CO105" i="3"/>
  <c r="CQ105" i="3"/>
  <c r="CS105" i="3"/>
  <c r="CT105" i="3"/>
  <c r="CU105" i="3"/>
  <c r="CV105" i="3"/>
  <c r="CW105" i="3"/>
  <c r="CX105" i="3"/>
  <c r="CY105" i="3"/>
  <c r="CZ105" i="3"/>
  <c r="DD105" i="3"/>
  <c r="DE105" i="3"/>
  <c r="Z106" i="3"/>
  <c r="EU106" i="3" s="1"/>
  <c r="AK106" i="3"/>
  <c r="DJ106" i="3" s="1"/>
  <c r="CF106" i="3"/>
  <c r="CG106" i="3"/>
  <c r="FO106" i="3" s="1"/>
  <c r="CM106" i="3"/>
  <c r="CN106" i="3"/>
  <c r="CO106" i="3"/>
  <c r="CQ106" i="3"/>
  <c r="CS106" i="3"/>
  <c r="CT106" i="3"/>
  <c r="CU106" i="3"/>
  <c r="CV106" i="3"/>
  <c r="CW106" i="3"/>
  <c r="CX106" i="3"/>
  <c r="CY106" i="3"/>
  <c r="CZ106" i="3"/>
  <c r="DD106" i="3"/>
  <c r="DE106" i="3"/>
  <c r="Z107" i="3"/>
  <c r="EU107" i="3" s="1"/>
  <c r="AK107" i="3"/>
  <c r="FB107" i="3" s="1"/>
  <c r="CF107" i="3"/>
  <c r="CG107" i="3"/>
  <c r="CM107" i="3"/>
  <c r="CN107" i="3"/>
  <c r="CO107" i="3"/>
  <c r="CQ107" i="3"/>
  <c r="CS107" i="3"/>
  <c r="CT107" i="3"/>
  <c r="CU107" i="3"/>
  <c r="CV107" i="3"/>
  <c r="CW107" i="3"/>
  <c r="CX107" i="3"/>
  <c r="CY107" i="3"/>
  <c r="CZ107" i="3"/>
  <c r="DD107" i="3"/>
  <c r="DE107" i="3"/>
  <c r="Z108" i="3"/>
  <c r="EU108" i="3" s="1"/>
  <c r="AK108" i="3"/>
  <c r="DJ108" i="3" s="1"/>
  <c r="CF108" i="3"/>
  <c r="CG108" i="3"/>
  <c r="CM108" i="3"/>
  <c r="CN108" i="3"/>
  <c r="CO108" i="3"/>
  <c r="CQ108" i="3"/>
  <c r="CS108" i="3"/>
  <c r="CT108" i="3"/>
  <c r="CU108" i="3"/>
  <c r="CV108" i="3"/>
  <c r="CW108" i="3"/>
  <c r="CX108" i="3"/>
  <c r="CY108" i="3"/>
  <c r="CZ108" i="3"/>
  <c r="DD108" i="3"/>
  <c r="DE108" i="3"/>
  <c r="Z109" i="3"/>
  <c r="EU109" i="3" s="1"/>
  <c r="AK109" i="3"/>
  <c r="CF109" i="3"/>
  <c r="CG109" i="3"/>
  <c r="FO109" i="3" s="1"/>
  <c r="CM109" i="3"/>
  <c r="CN109" i="3"/>
  <c r="CO109" i="3"/>
  <c r="CQ109" i="3"/>
  <c r="CS109" i="3"/>
  <c r="CT109" i="3"/>
  <c r="CU109" i="3"/>
  <c r="CV109" i="3"/>
  <c r="CW109" i="3"/>
  <c r="CX109" i="3"/>
  <c r="CY109" i="3"/>
  <c r="CZ109" i="3"/>
  <c r="DD109" i="3"/>
  <c r="DE109" i="3"/>
  <c r="Z110" i="3"/>
  <c r="EU110" i="3" s="1"/>
  <c r="AK110" i="3"/>
  <c r="DJ110" i="3" s="1"/>
  <c r="CF110" i="3"/>
  <c r="CG110" i="3"/>
  <c r="FO110" i="3" s="1"/>
  <c r="CM110" i="3"/>
  <c r="CN110" i="3"/>
  <c r="CO110" i="3"/>
  <c r="CQ110" i="3"/>
  <c r="CS110" i="3"/>
  <c r="CT110" i="3"/>
  <c r="CU110" i="3"/>
  <c r="CV110" i="3"/>
  <c r="CW110" i="3"/>
  <c r="CX110" i="3"/>
  <c r="CY110" i="3"/>
  <c r="CZ110" i="3"/>
  <c r="DD110" i="3"/>
  <c r="DE110" i="3"/>
  <c r="Z111" i="3"/>
  <c r="EU111" i="3" s="1"/>
  <c r="AK111" i="3"/>
  <c r="DJ111" i="3" s="1"/>
  <c r="CF111" i="3"/>
  <c r="CG111" i="3"/>
  <c r="FO111" i="3" s="1"/>
  <c r="CM111" i="3"/>
  <c r="CN111" i="3"/>
  <c r="CO111" i="3"/>
  <c r="CQ111" i="3"/>
  <c r="CS111" i="3"/>
  <c r="CT111" i="3"/>
  <c r="CU111" i="3"/>
  <c r="CV111" i="3"/>
  <c r="CW111" i="3"/>
  <c r="CX111" i="3"/>
  <c r="CY111" i="3"/>
  <c r="CZ111" i="3"/>
  <c r="DD111" i="3"/>
  <c r="DE111" i="3"/>
  <c r="Z112" i="3"/>
  <c r="EU112" i="3" s="1"/>
  <c r="AK112" i="3"/>
  <c r="DJ112" i="3" s="1"/>
  <c r="CF112" i="3"/>
  <c r="CG112" i="3"/>
  <c r="FO112" i="3" s="1"/>
  <c r="CM112" i="3"/>
  <c r="CN112" i="3"/>
  <c r="CO112" i="3"/>
  <c r="CQ112" i="3"/>
  <c r="CS112" i="3"/>
  <c r="CT112" i="3"/>
  <c r="CU112" i="3"/>
  <c r="CV112" i="3"/>
  <c r="CW112" i="3"/>
  <c r="CX112" i="3"/>
  <c r="CY112" i="3"/>
  <c r="CZ112" i="3"/>
  <c r="DD112" i="3"/>
  <c r="DE112" i="3"/>
  <c r="Z113" i="3"/>
  <c r="EU113" i="3" s="1"/>
  <c r="AK113" i="3"/>
  <c r="DJ113" i="3" s="1"/>
  <c r="CF113" i="3"/>
  <c r="CG113" i="3"/>
  <c r="FO113" i="3" s="1"/>
  <c r="CM113" i="3"/>
  <c r="CN113" i="3"/>
  <c r="CO113" i="3"/>
  <c r="CQ113" i="3"/>
  <c r="CS113" i="3"/>
  <c r="CT113" i="3"/>
  <c r="CU113" i="3"/>
  <c r="CV113" i="3"/>
  <c r="CW113" i="3"/>
  <c r="CX113" i="3"/>
  <c r="CY113" i="3"/>
  <c r="CZ113" i="3"/>
  <c r="DD113" i="3"/>
  <c r="DE113" i="3"/>
  <c r="Z114" i="3"/>
  <c r="EU114" i="3" s="1"/>
  <c r="AK114" i="3"/>
  <c r="DJ114" i="3" s="1"/>
  <c r="CF114" i="3"/>
  <c r="CG114" i="3"/>
  <c r="FO114" i="3" s="1"/>
  <c r="CM114" i="3"/>
  <c r="CN114" i="3"/>
  <c r="CO114" i="3"/>
  <c r="CQ114" i="3"/>
  <c r="CS114" i="3"/>
  <c r="CT114" i="3"/>
  <c r="CU114" i="3"/>
  <c r="CV114" i="3"/>
  <c r="CW114" i="3"/>
  <c r="CX114" i="3"/>
  <c r="CY114" i="3"/>
  <c r="CZ114" i="3"/>
  <c r="DD114" i="3"/>
  <c r="DE114" i="3"/>
  <c r="Z115" i="3"/>
  <c r="EU115" i="3" s="1"/>
  <c r="AK115" i="3"/>
  <c r="DJ115" i="3" s="1"/>
  <c r="CF115" i="3"/>
  <c r="CG115" i="3"/>
  <c r="FO115" i="3" s="1"/>
  <c r="CM115" i="3"/>
  <c r="CN115" i="3"/>
  <c r="CO115" i="3"/>
  <c r="CQ115" i="3"/>
  <c r="CS115" i="3"/>
  <c r="CT115" i="3"/>
  <c r="CU115" i="3"/>
  <c r="CV115" i="3"/>
  <c r="CW115" i="3"/>
  <c r="CX115" i="3"/>
  <c r="CY115" i="3"/>
  <c r="CZ115" i="3"/>
  <c r="DD115" i="3"/>
  <c r="DE115" i="3"/>
  <c r="Z116" i="3"/>
  <c r="EU116" i="3" s="1"/>
  <c r="AK116" i="3"/>
  <c r="DJ116" i="3" s="1"/>
  <c r="CF116" i="3"/>
  <c r="CG116" i="3"/>
  <c r="EK116" i="3" s="1"/>
  <c r="EX116" i="3" s="1"/>
  <c r="CM116" i="3"/>
  <c r="CN116" i="3"/>
  <c r="CO116" i="3"/>
  <c r="CQ116" i="3"/>
  <c r="CS116" i="3"/>
  <c r="CT116" i="3"/>
  <c r="CU116" i="3"/>
  <c r="CV116" i="3"/>
  <c r="CW116" i="3"/>
  <c r="CX116" i="3"/>
  <c r="CY116" i="3"/>
  <c r="CZ116" i="3"/>
  <c r="DD116" i="3"/>
  <c r="DE116" i="3"/>
  <c r="Z117" i="3"/>
  <c r="EU117" i="3" s="1"/>
  <c r="AK117" i="3"/>
  <c r="DJ117" i="3" s="1"/>
  <c r="CF117" i="3"/>
  <c r="CG117" i="3"/>
  <c r="EK117" i="3" s="1"/>
  <c r="EX117" i="3" s="1"/>
  <c r="CM117" i="3"/>
  <c r="CN117" i="3"/>
  <c r="CO117" i="3"/>
  <c r="CQ117" i="3"/>
  <c r="CS117" i="3"/>
  <c r="CT117" i="3"/>
  <c r="CU117" i="3"/>
  <c r="CV117" i="3"/>
  <c r="CW117" i="3"/>
  <c r="CX117" i="3"/>
  <c r="CY117" i="3"/>
  <c r="CZ117" i="3"/>
  <c r="DD117" i="3"/>
  <c r="DE117" i="3"/>
  <c r="Z118" i="3"/>
  <c r="EU118" i="3" s="1"/>
  <c r="AK118" i="3"/>
  <c r="CF118" i="3"/>
  <c r="CG118" i="3"/>
  <c r="FO118" i="3" s="1"/>
  <c r="CM118" i="3"/>
  <c r="CN118" i="3"/>
  <c r="CO118" i="3"/>
  <c r="CQ118" i="3"/>
  <c r="CS118" i="3"/>
  <c r="CT118" i="3"/>
  <c r="CU118" i="3"/>
  <c r="CV118" i="3"/>
  <c r="CW118" i="3"/>
  <c r="CX118" i="3"/>
  <c r="CY118" i="3"/>
  <c r="CZ118" i="3"/>
  <c r="DD118" i="3"/>
  <c r="DE118" i="3"/>
  <c r="Z119" i="3"/>
  <c r="EU119" i="3" s="1"/>
  <c r="AK119" i="3"/>
  <c r="DJ119" i="3" s="1"/>
  <c r="CF119" i="3"/>
  <c r="CG119" i="3"/>
  <c r="CM119" i="3"/>
  <c r="CN119" i="3"/>
  <c r="CO119" i="3"/>
  <c r="CQ119" i="3"/>
  <c r="CS119" i="3"/>
  <c r="CT119" i="3"/>
  <c r="CU119" i="3"/>
  <c r="CV119" i="3"/>
  <c r="CW119" i="3"/>
  <c r="CX119" i="3"/>
  <c r="CY119" i="3"/>
  <c r="CZ119" i="3"/>
  <c r="DD119" i="3"/>
  <c r="DE119" i="3"/>
  <c r="Z120" i="3"/>
  <c r="EU120" i="3" s="1"/>
  <c r="AK120" i="3"/>
  <c r="CF120" i="3"/>
  <c r="CG120" i="3"/>
  <c r="EK120" i="3" s="1"/>
  <c r="EX120" i="3" s="1"/>
  <c r="CM120" i="3"/>
  <c r="CN120" i="3"/>
  <c r="CO120" i="3"/>
  <c r="CQ120" i="3"/>
  <c r="CS120" i="3"/>
  <c r="CT120" i="3"/>
  <c r="CU120" i="3"/>
  <c r="CV120" i="3"/>
  <c r="CW120" i="3"/>
  <c r="CX120" i="3"/>
  <c r="CY120" i="3"/>
  <c r="CZ120" i="3"/>
  <c r="DD120" i="3"/>
  <c r="DE120" i="3"/>
  <c r="Z121" i="3"/>
  <c r="EU121" i="3" s="1"/>
  <c r="AK121" i="3"/>
  <c r="DJ121" i="3" s="1"/>
  <c r="CF121" i="3"/>
  <c r="CG121" i="3"/>
  <c r="EK121" i="3" s="1"/>
  <c r="EX121" i="3" s="1"/>
  <c r="CM121" i="3"/>
  <c r="CN121" i="3"/>
  <c r="CO121" i="3"/>
  <c r="CQ121" i="3"/>
  <c r="CS121" i="3"/>
  <c r="CT121" i="3"/>
  <c r="CU121" i="3"/>
  <c r="CV121" i="3"/>
  <c r="CW121" i="3"/>
  <c r="CX121" i="3"/>
  <c r="CY121" i="3"/>
  <c r="CZ121" i="3"/>
  <c r="DD121" i="3"/>
  <c r="DE121" i="3"/>
  <c r="Z122" i="3"/>
  <c r="EU122" i="3" s="1"/>
  <c r="AK122" i="3"/>
  <c r="FB122" i="3" s="1"/>
  <c r="CF122" i="3"/>
  <c r="CG122" i="3"/>
  <c r="EK122" i="3" s="1"/>
  <c r="EX122" i="3" s="1"/>
  <c r="CM122" i="3"/>
  <c r="CN122" i="3"/>
  <c r="CO122" i="3"/>
  <c r="CQ122" i="3"/>
  <c r="CS122" i="3"/>
  <c r="CT122" i="3"/>
  <c r="CU122" i="3"/>
  <c r="CV122" i="3"/>
  <c r="CW122" i="3"/>
  <c r="CX122" i="3"/>
  <c r="CY122" i="3"/>
  <c r="CZ122" i="3"/>
  <c r="DD122" i="3"/>
  <c r="DE122" i="3"/>
  <c r="Z123" i="3"/>
  <c r="EU123" i="3" s="1"/>
  <c r="AK123" i="3"/>
  <c r="DJ123" i="3" s="1"/>
  <c r="CF123" i="3"/>
  <c r="CG123" i="3"/>
  <c r="CM123" i="3"/>
  <c r="CN123" i="3"/>
  <c r="CO123" i="3"/>
  <c r="CQ123" i="3"/>
  <c r="CS123" i="3"/>
  <c r="CT123" i="3"/>
  <c r="CU123" i="3"/>
  <c r="CV123" i="3"/>
  <c r="CW123" i="3"/>
  <c r="CX123" i="3"/>
  <c r="CY123" i="3"/>
  <c r="CZ123" i="3"/>
  <c r="DD123" i="3"/>
  <c r="DE123" i="3"/>
  <c r="Z124" i="3"/>
  <c r="EU124" i="3" s="1"/>
  <c r="AK124" i="3"/>
  <c r="DJ124" i="3" s="1"/>
  <c r="CF124" i="3"/>
  <c r="CG124" i="3"/>
  <c r="CM124" i="3"/>
  <c r="CN124" i="3"/>
  <c r="CO124" i="3"/>
  <c r="CQ124" i="3"/>
  <c r="CS124" i="3"/>
  <c r="CT124" i="3"/>
  <c r="CU124" i="3"/>
  <c r="CV124" i="3"/>
  <c r="CW124" i="3"/>
  <c r="CX124" i="3"/>
  <c r="CY124" i="3"/>
  <c r="CZ124" i="3"/>
  <c r="DD124" i="3"/>
  <c r="DE124" i="3"/>
  <c r="Z125" i="3"/>
  <c r="EU125" i="3" s="1"/>
  <c r="AK125" i="3"/>
  <c r="FB125" i="3" s="1"/>
  <c r="CF125" i="3"/>
  <c r="CG125" i="3"/>
  <c r="CM125" i="3"/>
  <c r="CN125" i="3"/>
  <c r="CO125" i="3"/>
  <c r="CQ125" i="3"/>
  <c r="CS125" i="3"/>
  <c r="CT125" i="3"/>
  <c r="CU125" i="3"/>
  <c r="CV125" i="3"/>
  <c r="CW125" i="3"/>
  <c r="CX125" i="3"/>
  <c r="CY125" i="3"/>
  <c r="CZ125" i="3"/>
  <c r="DD125" i="3"/>
  <c r="DE125" i="3"/>
  <c r="Z126" i="3"/>
  <c r="EU126" i="3" s="1"/>
  <c r="AK126" i="3"/>
  <c r="DJ126" i="3" s="1"/>
  <c r="CF126" i="3"/>
  <c r="CG126" i="3"/>
  <c r="EK126" i="3" s="1"/>
  <c r="EX126" i="3" s="1"/>
  <c r="CM126" i="3"/>
  <c r="CN126" i="3"/>
  <c r="CO126" i="3"/>
  <c r="CQ126" i="3"/>
  <c r="CS126" i="3"/>
  <c r="CT126" i="3"/>
  <c r="CU126" i="3"/>
  <c r="CV126" i="3"/>
  <c r="CW126" i="3"/>
  <c r="CX126" i="3"/>
  <c r="CY126" i="3"/>
  <c r="CZ126" i="3"/>
  <c r="DD126" i="3"/>
  <c r="DE126" i="3"/>
  <c r="Z127" i="3"/>
  <c r="EU127" i="3" s="1"/>
  <c r="AK127" i="3"/>
  <c r="FB127" i="3" s="1"/>
  <c r="CF127" i="3"/>
  <c r="CG127" i="3"/>
  <c r="CM127" i="3"/>
  <c r="CN127" i="3"/>
  <c r="CO127" i="3"/>
  <c r="CQ127" i="3"/>
  <c r="CS127" i="3"/>
  <c r="CT127" i="3"/>
  <c r="CU127" i="3"/>
  <c r="CV127" i="3"/>
  <c r="CW127" i="3"/>
  <c r="CX127" i="3"/>
  <c r="CY127" i="3"/>
  <c r="CZ127" i="3"/>
  <c r="DD127" i="3"/>
  <c r="DE127" i="3"/>
  <c r="Z128" i="3"/>
  <c r="EU128" i="3" s="1"/>
  <c r="AK128" i="3"/>
  <c r="DJ128" i="3" s="1"/>
  <c r="CF128" i="3"/>
  <c r="CG128" i="3"/>
  <c r="EK128" i="3" s="1"/>
  <c r="EX128" i="3" s="1"/>
  <c r="CM128" i="3"/>
  <c r="CN128" i="3"/>
  <c r="CO128" i="3"/>
  <c r="CQ128" i="3"/>
  <c r="CS128" i="3"/>
  <c r="CT128" i="3"/>
  <c r="CU128" i="3"/>
  <c r="CV128" i="3"/>
  <c r="CW128" i="3"/>
  <c r="CX128" i="3"/>
  <c r="CY128" i="3"/>
  <c r="CZ128" i="3"/>
  <c r="DD128" i="3"/>
  <c r="DE128" i="3"/>
  <c r="Z129" i="3"/>
  <c r="EU129" i="3" s="1"/>
  <c r="AK129" i="3"/>
  <c r="FB129" i="3" s="1"/>
  <c r="CF129" i="3"/>
  <c r="CG129" i="3"/>
  <c r="CM129" i="3"/>
  <c r="CN129" i="3"/>
  <c r="CO129" i="3"/>
  <c r="CQ129" i="3"/>
  <c r="CS129" i="3"/>
  <c r="CT129" i="3"/>
  <c r="CU129" i="3"/>
  <c r="CV129" i="3"/>
  <c r="CW129" i="3"/>
  <c r="CX129" i="3"/>
  <c r="CY129" i="3"/>
  <c r="CZ129" i="3"/>
  <c r="DD129" i="3"/>
  <c r="DE129" i="3"/>
  <c r="Z130" i="3"/>
  <c r="EU130" i="3" s="1"/>
  <c r="AK130" i="3"/>
  <c r="DJ130" i="3" s="1"/>
  <c r="CF130" i="3"/>
  <c r="CG130" i="3"/>
  <c r="FO130" i="3" s="1"/>
  <c r="CM130" i="3"/>
  <c r="CN130" i="3"/>
  <c r="CO130" i="3"/>
  <c r="CQ130" i="3"/>
  <c r="CS130" i="3"/>
  <c r="CT130" i="3"/>
  <c r="CU130" i="3"/>
  <c r="CV130" i="3"/>
  <c r="CW130" i="3"/>
  <c r="CX130" i="3"/>
  <c r="CY130" i="3"/>
  <c r="CZ130" i="3"/>
  <c r="DD130" i="3"/>
  <c r="DE130" i="3"/>
  <c r="Z131" i="3"/>
  <c r="EU131" i="3" s="1"/>
  <c r="AK131" i="3"/>
  <c r="FB131" i="3" s="1"/>
  <c r="CF131" i="3"/>
  <c r="CG131" i="3"/>
  <c r="FO131" i="3" s="1"/>
  <c r="CM131" i="3"/>
  <c r="CN131" i="3"/>
  <c r="CO131" i="3"/>
  <c r="CQ131" i="3"/>
  <c r="CS131" i="3"/>
  <c r="CT131" i="3"/>
  <c r="CU131" i="3"/>
  <c r="CV131" i="3"/>
  <c r="CW131" i="3"/>
  <c r="CX131" i="3"/>
  <c r="CY131" i="3"/>
  <c r="CZ131" i="3"/>
  <c r="DD131" i="3"/>
  <c r="DE131" i="3"/>
  <c r="Z132" i="3"/>
  <c r="EU132" i="3" s="1"/>
  <c r="AK132" i="3"/>
  <c r="CF132" i="3"/>
  <c r="CG132" i="3"/>
  <c r="FO132" i="3" s="1"/>
  <c r="CM132" i="3"/>
  <c r="CN132" i="3"/>
  <c r="CO132" i="3"/>
  <c r="CQ132" i="3"/>
  <c r="CS132" i="3"/>
  <c r="CT132" i="3"/>
  <c r="CU132" i="3"/>
  <c r="CV132" i="3"/>
  <c r="CW132" i="3"/>
  <c r="CX132" i="3"/>
  <c r="CY132" i="3"/>
  <c r="CZ132" i="3"/>
  <c r="DD132" i="3"/>
  <c r="DE132" i="3"/>
  <c r="Z133" i="3"/>
  <c r="EU133" i="3" s="1"/>
  <c r="AK133" i="3"/>
  <c r="FB133" i="3" s="1"/>
  <c r="CF133" i="3"/>
  <c r="CG133" i="3"/>
  <c r="EK133" i="3" s="1"/>
  <c r="EX133" i="3" s="1"/>
  <c r="CM133" i="3"/>
  <c r="CN133" i="3"/>
  <c r="CO133" i="3"/>
  <c r="CQ133" i="3"/>
  <c r="CS133" i="3"/>
  <c r="CT133" i="3"/>
  <c r="CU133" i="3"/>
  <c r="CV133" i="3"/>
  <c r="CW133" i="3"/>
  <c r="CX133" i="3"/>
  <c r="CY133" i="3"/>
  <c r="CZ133" i="3"/>
  <c r="DD133" i="3"/>
  <c r="DE133" i="3"/>
  <c r="Z134" i="3"/>
  <c r="EU134" i="3" s="1"/>
  <c r="AK134" i="3"/>
  <c r="CF134" i="3"/>
  <c r="CG134" i="3"/>
  <c r="FO134" i="3" s="1"/>
  <c r="CM134" i="3"/>
  <c r="CN134" i="3"/>
  <c r="CO134" i="3"/>
  <c r="CQ134" i="3"/>
  <c r="CS134" i="3"/>
  <c r="CT134" i="3"/>
  <c r="CU134" i="3"/>
  <c r="CV134" i="3"/>
  <c r="CW134" i="3"/>
  <c r="CX134" i="3"/>
  <c r="CY134" i="3"/>
  <c r="CZ134" i="3"/>
  <c r="DD134" i="3"/>
  <c r="DE134" i="3"/>
  <c r="Z135" i="3"/>
  <c r="EU135" i="3" s="1"/>
  <c r="AK135" i="3"/>
  <c r="FB135" i="3" s="1"/>
  <c r="CF135" i="3"/>
  <c r="CG135" i="3"/>
  <c r="EK135" i="3" s="1"/>
  <c r="EX135" i="3" s="1"/>
  <c r="CM135" i="3"/>
  <c r="CN135" i="3"/>
  <c r="CO135" i="3"/>
  <c r="CQ135" i="3"/>
  <c r="CS135" i="3"/>
  <c r="CT135" i="3"/>
  <c r="CU135" i="3"/>
  <c r="CV135" i="3"/>
  <c r="CW135" i="3"/>
  <c r="CX135" i="3"/>
  <c r="CY135" i="3"/>
  <c r="CZ135" i="3"/>
  <c r="DD135" i="3"/>
  <c r="DE135" i="3"/>
  <c r="Z136" i="3"/>
  <c r="EU136" i="3" s="1"/>
  <c r="AK136" i="3"/>
  <c r="FB136" i="3" s="1"/>
  <c r="CF136" i="3"/>
  <c r="CG136" i="3"/>
  <c r="CM136" i="3"/>
  <c r="CN136" i="3"/>
  <c r="CO136" i="3"/>
  <c r="CQ136" i="3"/>
  <c r="CS136" i="3"/>
  <c r="CT136" i="3"/>
  <c r="CU136" i="3"/>
  <c r="CV136" i="3"/>
  <c r="CW136" i="3"/>
  <c r="CX136" i="3"/>
  <c r="CY136" i="3"/>
  <c r="CZ136" i="3"/>
  <c r="DD136" i="3"/>
  <c r="DE136" i="3"/>
  <c r="Z137" i="3"/>
  <c r="EU137" i="3" s="1"/>
  <c r="AK137" i="3"/>
  <c r="FB137" i="3" s="1"/>
  <c r="CF137" i="3"/>
  <c r="CG137" i="3"/>
  <c r="EK137" i="3" s="1"/>
  <c r="EX137" i="3" s="1"/>
  <c r="CM137" i="3"/>
  <c r="CN137" i="3"/>
  <c r="CO137" i="3"/>
  <c r="CQ137" i="3"/>
  <c r="CS137" i="3"/>
  <c r="CT137" i="3"/>
  <c r="CU137" i="3"/>
  <c r="CV137" i="3"/>
  <c r="CW137" i="3"/>
  <c r="CX137" i="3"/>
  <c r="CY137" i="3"/>
  <c r="CZ137" i="3"/>
  <c r="DD137" i="3"/>
  <c r="DE137" i="3"/>
  <c r="Z138" i="3"/>
  <c r="EU138" i="3" s="1"/>
  <c r="AK138" i="3"/>
  <c r="DJ138" i="3" s="1"/>
  <c r="CF138" i="3"/>
  <c r="CG138" i="3"/>
  <c r="EK138" i="3" s="1"/>
  <c r="EX138" i="3" s="1"/>
  <c r="CM138" i="3"/>
  <c r="CN138" i="3"/>
  <c r="CO138" i="3"/>
  <c r="CQ138" i="3"/>
  <c r="CS138" i="3"/>
  <c r="CT138" i="3"/>
  <c r="CU138" i="3"/>
  <c r="CV138" i="3"/>
  <c r="CW138" i="3"/>
  <c r="CX138" i="3"/>
  <c r="CY138" i="3"/>
  <c r="CZ138" i="3"/>
  <c r="DD138" i="3"/>
  <c r="DE138" i="3"/>
  <c r="Z139" i="3"/>
  <c r="EU139" i="3" s="1"/>
  <c r="AK139" i="3"/>
  <c r="DJ139" i="3" s="1"/>
  <c r="CF139" i="3"/>
  <c r="CG139" i="3"/>
  <c r="EK139" i="3" s="1"/>
  <c r="EX139" i="3" s="1"/>
  <c r="CM139" i="3"/>
  <c r="CN139" i="3"/>
  <c r="CO139" i="3"/>
  <c r="CQ139" i="3"/>
  <c r="CS139" i="3"/>
  <c r="CT139" i="3"/>
  <c r="CU139" i="3"/>
  <c r="CV139" i="3"/>
  <c r="CW139" i="3"/>
  <c r="CX139" i="3"/>
  <c r="CY139" i="3"/>
  <c r="CZ139" i="3"/>
  <c r="DD139" i="3"/>
  <c r="DE139" i="3"/>
  <c r="Z140" i="3"/>
  <c r="EU140" i="3" s="1"/>
  <c r="AK140" i="3"/>
  <c r="FB140" i="3" s="1"/>
  <c r="CF140" i="3"/>
  <c r="CG140" i="3"/>
  <c r="EK140" i="3" s="1"/>
  <c r="EX140" i="3" s="1"/>
  <c r="CM140" i="3"/>
  <c r="CN140" i="3"/>
  <c r="CO140" i="3"/>
  <c r="CQ140" i="3"/>
  <c r="CS140" i="3"/>
  <c r="CT140" i="3"/>
  <c r="CU140" i="3"/>
  <c r="CV140" i="3"/>
  <c r="CW140" i="3"/>
  <c r="CX140" i="3"/>
  <c r="CY140" i="3"/>
  <c r="CZ140" i="3"/>
  <c r="DD140" i="3"/>
  <c r="DE140" i="3"/>
  <c r="Z141" i="3"/>
  <c r="EU141" i="3" s="1"/>
  <c r="AK141" i="3"/>
  <c r="DJ141" i="3" s="1"/>
  <c r="CF141" i="3"/>
  <c r="CG141" i="3"/>
  <c r="EK141" i="3" s="1"/>
  <c r="EX141" i="3" s="1"/>
  <c r="CM141" i="3"/>
  <c r="CN141" i="3"/>
  <c r="CO141" i="3"/>
  <c r="CQ141" i="3"/>
  <c r="CS141" i="3"/>
  <c r="CT141" i="3"/>
  <c r="CU141" i="3"/>
  <c r="CV141" i="3"/>
  <c r="CW141" i="3"/>
  <c r="CX141" i="3"/>
  <c r="CY141" i="3"/>
  <c r="CZ141" i="3"/>
  <c r="DD141" i="3"/>
  <c r="DE141" i="3"/>
  <c r="Z142" i="3"/>
  <c r="EU142" i="3" s="1"/>
  <c r="AK142" i="3"/>
  <c r="DJ142" i="3" s="1"/>
  <c r="CF142" i="3"/>
  <c r="CG142" i="3"/>
  <c r="EK142" i="3" s="1"/>
  <c r="EX142" i="3" s="1"/>
  <c r="CM142" i="3"/>
  <c r="CN142" i="3"/>
  <c r="CO142" i="3"/>
  <c r="CQ142" i="3"/>
  <c r="CS142" i="3"/>
  <c r="CT142" i="3"/>
  <c r="CU142" i="3"/>
  <c r="CV142" i="3"/>
  <c r="CW142" i="3"/>
  <c r="CX142" i="3"/>
  <c r="CY142" i="3"/>
  <c r="CZ142" i="3"/>
  <c r="DD142" i="3"/>
  <c r="DE142" i="3"/>
  <c r="Z143" i="3"/>
  <c r="EU143" i="3" s="1"/>
  <c r="AK143" i="3"/>
  <c r="DJ143" i="3" s="1"/>
  <c r="CF143" i="3"/>
  <c r="CG143" i="3"/>
  <c r="EK143" i="3" s="1"/>
  <c r="EX143" i="3" s="1"/>
  <c r="CM143" i="3"/>
  <c r="CN143" i="3"/>
  <c r="CO143" i="3"/>
  <c r="CQ143" i="3"/>
  <c r="CS143" i="3"/>
  <c r="CT143" i="3"/>
  <c r="CU143" i="3"/>
  <c r="CV143" i="3"/>
  <c r="CW143" i="3"/>
  <c r="CX143" i="3"/>
  <c r="CY143" i="3"/>
  <c r="CZ143" i="3"/>
  <c r="DD143" i="3"/>
  <c r="DE143" i="3"/>
  <c r="Z144" i="3"/>
  <c r="EU144" i="3" s="1"/>
  <c r="AK144" i="3"/>
  <c r="FB144" i="3" s="1"/>
  <c r="CF144" i="3"/>
  <c r="CG144" i="3"/>
  <c r="FO144" i="3" s="1"/>
  <c r="CM144" i="3"/>
  <c r="CN144" i="3"/>
  <c r="CO144" i="3"/>
  <c r="CQ144" i="3"/>
  <c r="CS144" i="3"/>
  <c r="CT144" i="3"/>
  <c r="CU144" i="3"/>
  <c r="CV144" i="3"/>
  <c r="CW144" i="3"/>
  <c r="CX144" i="3"/>
  <c r="CY144" i="3"/>
  <c r="CZ144" i="3"/>
  <c r="DD144" i="3"/>
  <c r="DE144" i="3"/>
  <c r="Z145" i="3"/>
  <c r="EU145" i="3" s="1"/>
  <c r="AK145" i="3"/>
  <c r="DJ145" i="3" s="1"/>
  <c r="CF145" i="3"/>
  <c r="CG145" i="3"/>
  <c r="FO145" i="3" s="1"/>
  <c r="CM145" i="3"/>
  <c r="CN145" i="3"/>
  <c r="CO145" i="3"/>
  <c r="CQ145" i="3"/>
  <c r="CS145" i="3"/>
  <c r="CT145" i="3"/>
  <c r="CU145" i="3"/>
  <c r="CV145" i="3"/>
  <c r="CW145" i="3"/>
  <c r="CX145" i="3"/>
  <c r="CY145" i="3"/>
  <c r="CZ145" i="3"/>
  <c r="DD145" i="3"/>
  <c r="DE145" i="3"/>
  <c r="Z146" i="3"/>
  <c r="EU146" i="3" s="1"/>
  <c r="AK146" i="3"/>
  <c r="DJ146" i="3" s="1"/>
  <c r="CF146" i="3"/>
  <c r="CG146" i="3"/>
  <c r="EK146" i="3" s="1"/>
  <c r="EX146" i="3" s="1"/>
  <c r="CM146" i="3"/>
  <c r="CN146" i="3"/>
  <c r="CO146" i="3"/>
  <c r="CQ146" i="3"/>
  <c r="CS146" i="3"/>
  <c r="CT146" i="3"/>
  <c r="CU146" i="3"/>
  <c r="CV146" i="3"/>
  <c r="CW146" i="3"/>
  <c r="CX146" i="3"/>
  <c r="CY146" i="3"/>
  <c r="CZ146" i="3"/>
  <c r="DD146" i="3"/>
  <c r="DE146" i="3"/>
  <c r="Z147" i="3"/>
  <c r="EU147" i="3" s="1"/>
  <c r="AK147" i="3"/>
  <c r="DJ147" i="3" s="1"/>
  <c r="CF147" i="3"/>
  <c r="CG147" i="3"/>
  <c r="CM147" i="3"/>
  <c r="CN147" i="3"/>
  <c r="CO147" i="3"/>
  <c r="CQ147" i="3"/>
  <c r="CS147" i="3"/>
  <c r="CT147" i="3"/>
  <c r="CU147" i="3"/>
  <c r="CV147" i="3"/>
  <c r="CW147" i="3"/>
  <c r="CX147" i="3"/>
  <c r="CY147" i="3"/>
  <c r="CZ147" i="3"/>
  <c r="DD147" i="3"/>
  <c r="DE147" i="3"/>
  <c r="Z148" i="3"/>
  <c r="EU148" i="3" s="1"/>
  <c r="AK148" i="3"/>
  <c r="DJ148" i="3" s="1"/>
  <c r="CF148" i="3"/>
  <c r="CG148" i="3"/>
  <c r="EK148" i="3" s="1"/>
  <c r="EX148" i="3" s="1"/>
  <c r="CM148" i="3"/>
  <c r="CN148" i="3"/>
  <c r="CO148" i="3"/>
  <c r="CQ148" i="3"/>
  <c r="CS148" i="3"/>
  <c r="CT148" i="3"/>
  <c r="CU148" i="3"/>
  <c r="CV148" i="3"/>
  <c r="CW148" i="3"/>
  <c r="CX148" i="3"/>
  <c r="CY148" i="3"/>
  <c r="CZ148" i="3"/>
  <c r="DD148" i="3"/>
  <c r="DE148" i="3"/>
  <c r="Z149" i="3"/>
  <c r="EU149" i="3" s="1"/>
  <c r="AK149" i="3"/>
  <c r="DJ149" i="3" s="1"/>
  <c r="CF149" i="3"/>
  <c r="CG149" i="3"/>
  <c r="FO149" i="3" s="1"/>
  <c r="CM149" i="3"/>
  <c r="CN149" i="3"/>
  <c r="CO149" i="3"/>
  <c r="CQ149" i="3"/>
  <c r="CS149" i="3"/>
  <c r="CT149" i="3"/>
  <c r="CU149" i="3"/>
  <c r="CV149" i="3"/>
  <c r="CW149" i="3"/>
  <c r="CX149" i="3"/>
  <c r="CY149" i="3"/>
  <c r="CZ149" i="3"/>
  <c r="DD149" i="3"/>
  <c r="DE149" i="3"/>
  <c r="Z150" i="3"/>
  <c r="EU150" i="3" s="1"/>
  <c r="AK150" i="3"/>
  <c r="DJ150" i="3" s="1"/>
  <c r="CF150" i="3"/>
  <c r="CG150" i="3"/>
  <c r="EK150" i="3" s="1"/>
  <c r="EX150" i="3" s="1"/>
  <c r="CM150" i="3"/>
  <c r="CN150" i="3"/>
  <c r="CO150" i="3"/>
  <c r="CQ150" i="3"/>
  <c r="CS150" i="3"/>
  <c r="CT150" i="3"/>
  <c r="CU150" i="3"/>
  <c r="CV150" i="3"/>
  <c r="CW150" i="3"/>
  <c r="CX150" i="3"/>
  <c r="CY150" i="3"/>
  <c r="CZ150" i="3"/>
  <c r="DD150" i="3"/>
  <c r="DE150" i="3"/>
  <c r="Z151" i="3"/>
  <c r="EU151" i="3" s="1"/>
  <c r="AK151" i="3"/>
  <c r="DJ151" i="3" s="1"/>
  <c r="CF151" i="3"/>
  <c r="CG151" i="3"/>
  <c r="EK151" i="3" s="1"/>
  <c r="EX151" i="3" s="1"/>
  <c r="CM151" i="3"/>
  <c r="CN151" i="3"/>
  <c r="CO151" i="3"/>
  <c r="CQ151" i="3"/>
  <c r="CS151" i="3"/>
  <c r="CT151" i="3"/>
  <c r="CU151" i="3"/>
  <c r="CV151" i="3"/>
  <c r="CW151" i="3"/>
  <c r="CX151" i="3"/>
  <c r="CY151" i="3"/>
  <c r="CZ151" i="3"/>
  <c r="DD151" i="3"/>
  <c r="DE151" i="3"/>
  <c r="Z152" i="3"/>
  <c r="EU152" i="3" s="1"/>
  <c r="AK152" i="3"/>
  <c r="FB152" i="3" s="1"/>
  <c r="CF152" i="3"/>
  <c r="CG152" i="3"/>
  <c r="FO152" i="3" s="1"/>
  <c r="CM152" i="3"/>
  <c r="CN152" i="3"/>
  <c r="CO152" i="3"/>
  <c r="CQ152" i="3"/>
  <c r="CS152" i="3"/>
  <c r="CT152" i="3"/>
  <c r="CU152" i="3"/>
  <c r="CV152" i="3"/>
  <c r="CW152" i="3"/>
  <c r="CX152" i="3"/>
  <c r="CY152" i="3"/>
  <c r="CZ152" i="3"/>
  <c r="DD152" i="3"/>
  <c r="DE152" i="3"/>
  <c r="Z153" i="3"/>
  <c r="EU153" i="3" s="1"/>
  <c r="AK153" i="3"/>
  <c r="DJ153" i="3" s="1"/>
  <c r="CF153" i="3"/>
  <c r="CG153" i="3"/>
  <c r="EK153" i="3" s="1"/>
  <c r="EX153" i="3" s="1"/>
  <c r="CM153" i="3"/>
  <c r="CN153" i="3"/>
  <c r="CO153" i="3"/>
  <c r="CQ153" i="3"/>
  <c r="CS153" i="3"/>
  <c r="CT153" i="3"/>
  <c r="CU153" i="3"/>
  <c r="CV153" i="3"/>
  <c r="CW153" i="3"/>
  <c r="CX153" i="3"/>
  <c r="CY153" i="3"/>
  <c r="CZ153" i="3"/>
  <c r="DD153" i="3"/>
  <c r="DE153" i="3"/>
  <c r="Z154" i="3"/>
  <c r="EU154" i="3" s="1"/>
  <c r="AK154" i="3"/>
  <c r="FB154" i="3" s="1"/>
  <c r="CF154" i="3"/>
  <c r="CG154" i="3"/>
  <c r="FO154" i="3" s="1"/>
  <c r="CM154" i="3"/>
  <c r="CN154" i="3"/>
  <c r="CO154" i="3"/>
  <c r="CQ154" i="3"/>
  <c r="CS154" i="3"/>
  <c r="CT154" i="3"/>
  <c r="CU154" i="3"/>
  <c r="CV154" i="3"/>
  <c r="CW154" i="3"/>
  <c r="CX154" i="3"/>
  <c r="CY154" i="3"/>
  <c r="CZ154" i="3"/>
  <c r="DD154" i="3"/>
  <c r="DE154" i="3"/>
  <c r="Z155" i="3"/>
  <c r="EU155" i="3" s="1"/>
  <c r="AK155" i="3"/>
  <c r="DJ155" i="3" s="1"/>
  <c r="CF155" i="3"/>
  <c r="CG155" i="3"/>
  <c r="FO155" i="3" s="1"/>
  <c r="CM155" i="3"/>
  <c r="CN155" i="3"/>
  <c r="CO155" i="3"/>
  <c r="CQ155" i="3"/>
  <c r="CS155" i="3"/>
  <c r="CT155" i="3"/>
  <c r="CU155" i="3"/>
  <c r="CV155" i="3"/>
  <c r="CW155" i="3"/>
  <c r="CX155" i="3"/>
  <c r="CY155" i="3"/>
  <c r="CZ155" i="3"/>
  <c r="DD155" i="3"/>
  <c r="DE155" i="3"/>
  <c r="Z156" i="3"/>
  <c r="EU156" i="3" s="1"/>
  <c r="AK156" i="3"/>
  <c r="DJ156" i="3" s="1"/>
  <c r="CF156" i="3"/>
  <c r="CG156" i="3"/>
  <c r="FO156" i="3" s="1"/>
  <c r="CM156" i="3"/>
  <c r="CN156" i="3"/>
  <c r="CO156" i="3"/>
  <c r="CQ156" i="3"/>
  <c r="CS156" i="3"/>
  <c r="CT156" i="3"/>
  <c r="CU156" i="3"/>
  <c r="CV156" i="3"/>
  <c r="CW156" i="3"/>
  <c r="CX156" i="3"/>
  <c r="CY156" i="3"/>
  <c r="CZ156" i="3"/>
  <c r="DD156" i="3"/>
  <c r="DE156" i="3"/>
  <c r="Z157" i="3"/>
  <c r="EU157" i="3" s="1"/>
  <c r="AK157" i="3"/>
  <c r="DJ157" i="3" s="1"/>
  <c r="CF157" i="3"/>
  <c r="CG157" i="3"/>
  <c r="FO157" i="3" s="1"/>
  <c r="CM157" i="3"/>
  <c r="CN157" i="3"/>
  <c r="CO157" i="3"/>
  <c r="CQ157" i="3"/>
  <c r="CS157" i="3"/>
  <c r="CT157" i="3"/>
  <c r="CU157" i="3"/>
  <c r="CV157" i="3"/>
  <c r="CW157" i="3"/>
  <c r="CX157" i="3"/>
  <c r="CY157" i="3"/>
  <c r="CZ157" i="3"/>
  <c r="DD157" i="3"/>
  <c r="DE157" i="3"/>
  <c r="Z158" i="3"/>
  <c r="EU158" i="3" s="1"/>
  <c r="AK158" i="3"/>
  <c r="DJ158" i="3" s="1"/>
  <c r="CF158" i="3"/>
  <c r="CG158" i="3"/>
  <c r="EK158" i="3" s="1"/>
  <c r="EX158" i="3" s="1"/>
  <c r="CM158" i="3"/>
  <c r="CN158" i="3"/>
  <c r="CO158" i="3"/>
  <c r="CQ158" i="3"/>
  <c r="CS158" i="3"/>
  <c r="CT158" i="3"/>
  <c r="CU158" i="3"/>
  <c r="CV158" i="3"/>
  <c r="CW158" i="3"/>
  <c r="CX158" i="3"/>
  <c r="CY158" i="3"/>
  <c r="CZ158" i="3"/>
  <c r="DD158" i="3"/>
  <c r="DE158" i="3"/>
  <c r="Z159" i="3"/>
  <c r="EU159" i="3" s="1"/>
  <c r="AK159" i="3"/>
  <c r="DJ159" i="3" s="1"/>
  <c r="CF159" i="3"/>
  <c r="CG159" i="3"/>
  <c r="CM159" i="3"/>
  <c r="CN159" i="3"/>
  <c r="CO159" i="3"/>
  <c r="CQ159" i="3"/>
  <c r="CS159" i="3"/>
  <c r="CT159" i="3"/>
  <c r="CU159" i="3"/>
  <c r="CV159" i="3"/>
  <c r="CW159" i="3"/>
  <c r="CX159" i="3"/>
  <c r="CY159" i="3"/>
  <c r="CZ159" i="3"/>
  <c r="DD159" i="3"/>
  <c r="DE159" i="3"/>
  <c r="Z160" i="3"/>
  <c r="EU160" i="3" s="1"/>
  <c r="AK160" i="3"/>
  <c r="DJ160" i="3" s="1"/>
  <c r="CF160" i="3"/>
  <c r="CG160" i="3"/>
  <c r="EK160" i="3" s="1"/>
  <c r="EX160" i="3" s="1"/>
  <c r="CM160" i="3"/>
  <c r="CN160" i="3"/>
  <c r="CO160" i="3"/>
  <c r="CQ160" i="3"/>
  <c r="CS160" i="3"/>
  <c r="CT160" i="3"/>
  <c r="CU160" i="3"/>
  <c r="CV160" i="3"/>
  <c r="CW160" i="3"/>
  <c r="CX160" i="3"/>
  <c r="CY160" i="3"/>
  <c r="CZ160" i="3"/>
  <c r="DD160" i="3"/>
  <c r="DE160" i="3"/>
  <c r="Z161" i="3"/>
  <c r="EU161" i="3" s="1"/>
  <c r="AK161" i="3"/>
  <c r="DJ161" i="3" s="1"/>
  <c r="CF161" i="3"/>
  <c r="CG161" i="3"/>
  <c r="EK161" i="3" s="1"/>
  <c r="EX161" i="3" s="1"/>
  <c r="CM161" i="3"/>
  <c r="CN161" i="3"/>
  <c r="CO161" i="3"/>
  <c r="CQ161" i="3"/>
  <c r="CS161" i="3"/>
  <c r="CT161" i="3"/>
  <c r="CU161" i="3"/>
  <c r="CV161" i="3"/>
  <c r="CW161" i="3"/>
  <c r="CX161" i="3"/>
  <c r="CY161" i="3"/>
  <c r="CZ161" i="3"/>
  <c r="DD161" i="3"/>
  <c r="DE161" i="3"/>
  <c r="Z162" i="3"/>
  <c r="EU162" i="3" s="1"/>
  <c r="AK162" i="3"/>
  <c r="DJ162" i="3" s="1"/>
  <c r="CF162" i="3"/>
  <c r="CG162" i="3"/>
  <c r="EK162" i="3" s="1"/>
  <c r="EX162" i="3" s="1"/>
  <c r="CM162" i="3"/>
  <c r="CN162" i="3"/>
  <c r="CO162" i="3"/>
  <c r="CQ162" i="3"/>
  <c r="CS162" i="3"/>
  <c r="CT162" i="3"/>
  <c r="CU162" i="3"/>
  <c r="CV162" i="3"/>
  <c r="CW162" i="3"/>
  <c r="CX162" i="3"/>
  <c r="CY162" i="3"/>
  <c r="CZ162" i="3"/>
  <c r="DD162" i="3"/>
  <c r="DE162" i="3"/>
  <c r="Z163" i="3"/>
  <c r="EU163" i="3" s="1"/>
  <c r="AK163" i="3"/>
  <c r="DJ163" i="3" s="1"/>
  <c r="CF163" i="3"/>
  <c r="CG163" i="3"/>
  <c r="EK163" i="3" s="1"/>
  <c r="EX163" i="3" s="1"/>
  <c r="CM163" i="3"/>
  <c r="CN163" i="3"/>
  <c r="CO163" i="3"/>
  <c r="CQ163" i="3"/>
  <c r="CS163" i="3"/>
  <c r="CT163" i="3"/>
  <c r="CU163" i="3"/>
  <c r="CV163" i="3"/>
  <c r="CW163" i="3"/>
  <c r="CX163" i="3"/>
  <c r="CY163" i="3"/>
  <c r="CZ163" i="3"/>
  <c r="DD163" i="3"/>
  <c r="DE163" i="3"/>
  <c r="Z164" i="3"/>
  <c r="EU164" i="3" s="1"/>
  <c r="AK164" i="3"/>
  <c r="DJ164" i="3" s="1"/>
  <c r="CF164" i="3"/>
  <c r="CG164" i="3"/>
  <c r="EK164" i="3" s="1"/>
  <c r="EX164" i="3" s="1"/>
  <c r="CM164" i="3"/>
  <c r="CN164" i="3"/>
  <c r="CO164" i="3"/>
  <c r="CQ164" i="3"/>
  <c r="CS164" i="3"/>
  <c r="CT164" i="3"/>
  <c r="CU164" i="3"/>
  <c r="CV164" i="3"/>
  <c r="CW164" i="3"/>
  <c r="CX164" i="3"/>
  <c r="CY164" i="3"/>
  <c r="CZ164" i="3"/>
  <c r="DD164" i="3"/>
  <c r="DE164" i="3"/>
  <c r="Z165" i="3"/>
  <c r="EU165" i="3" s="1"/>
  <c r="AK165" i="3"/>
  <c r="FB165" i="3" s="1"/>
  <c r="CF165" i="3"/>
  <c r="CG165" i="3"/>
  <c r="CM165" i="3"/>
  <c r="CN165" i="3"/>
  <c r="CO165" i="3"/>
  <c r="CQ165" i="3"/>
  <c r="CS165" i="3"/>
  <c r="CT165" i="3"/>
  <c r="CU165" i="3"/>
  <c r="CV165" i="3"/>
  <c r="CW165" i="3"/>
  <c r="CX165" i="3"/>
  <c r="CY165" i="3"/>
  <c r="CZ165" i="3"/>
  <c r="DD165" i="3"/>
  <c r="DE165" i="3"/>
  <c r="Z166" i="3"/>
  <c r="EU166" i="3" s="1"/>
  <c r="AK166" i="3"/>
  <c r="CF166" i="3"/>
  <c r="CG166" i="3"/>
  <c r="EK166" i="3" s="1"/>
  <c r="EX166" i="3" s="1"/>
  <c r="CM166" i="3"/>
  <c r="CN166" i="3"/>
  <c r="CO166" i="3"/>
  <c r="CQ166" i="3"/>
  <c r="CS166" i="3"/>
  <c r="CT166" i="3"/>
  <c r="CU166" i="3"/>
  <c r="CV166" i="3"/>
  <c r="CW166" i="3"/>
  <c r="CX166" i="3"/>
  <c r="CY166" i="3"/>
  <c r="CZ166" i="3"/>
  <c r="DD166" i="3"/>
  <c r="DE166" i="3"/>
  <c r="Z167" i="3"/>
  <c r="EU167" i="3" s="1"/>
  <c r="AK167" i="3"/>
  <c r="FB167" i="3" s="1"/>
  <c r="CF167" i="3"/>
  <c r="CG167" i="3"/>
  <c r="EK167" i="3" s="1"/>
  <c r="EX167" i="3" s="1"/>
  <c r="CM167" i="3"/>
  <c r="CN167" i="3"/>
  <c r="CO167" i="3"/>
  <c r="CQ167" i="3"/>
  <c r="CS167" i="3"/>
  <c r="CT167" i="3"/>
  <c r="CU167" i="3"/>
  <c r="CV167" i="3"/>
  <c r="CW167" i="3"/>
  <c r="CX167" i="3"/>
  <c r="CY167" i="3"/>
  <c r="CZ167" i="3"/>
  <c r="DD167" i="3"/>
  <c r="DE167" i="3"/>
  <c r="Z168" i="3"/>
  <c r="EU168" i="3" s="1"/>
  <c r="AK168" i="3"/>
  <c r="FB168" i="3" s="1"/>
  <c r="CF168" i="3"/>
  <c r="CG168" i="3"/>
  <c r="EK168" i="3" s="1"/>
  <c r="EX168" i="3" s="1"/>
  <c r="CM168" i="3"/>
  <c r="CN168" i="3"/>
  <c r="CO168" i="3"/>
  <c r="CQ168" i="3"/>
  <c r="CS168" i="3"/>
  <c r="CT168" i="3"/>
  <c r="CU168" i="3"/>
  <c r="CV168" i="3"/>
  <c r="CW168" i="3"/>
  <c r="CX168" i="3"/>
  <c r="CY168" i="3"/>
  <c r="CZ168" i="3"/>
  <c r="DD168" i="3"/>
  <c r="DE168" i="3"/>
  <c r="Z169" i="3"/>
  <c r="EU169" i="3" s="1"/>
  <c r="AK169" i="3"/>
  <c r="DJ169" i="3" s="1"/>
  <c r="CF169" i="3"/>
  <c r="CG169" i="3"/>
  <c r="CM169" i="3"/>
  <c r="CN169" i="3"/>
  <c r="CO169" i="3"/>
  <c r="CQ169" i="3"/>
  <c r="CS169" i="3"/>
  <c r="CT169" i="3"/>
  <c r="CU169" i="3"/>
  <c r="CV169" i="3"/>
  <c r="CW169" i="3"/>
  <c r="CX169" i="3"/>
  <c r="CY169" i="3"/>
  <c r="CZ169" i="3"/>
  <c r="DD169" i="3"/>
  <c r="DE169" i="3"/>
  <c r="Z170" i="3"/>
  <c r="EU170" i="3" s="1"/>
  <c r="AK170" i="3"/>
  <c r="DJ170" i="3" s="1"/>
  <c r="CF170" i="3"/>
  <c r="CG170" i="3"/>
  <c r="EK170" i="3" s="1"/>
  <c r="EX170" i="3" s="1"/>
  <c r="CM170" i="3"/>
  <c r="CN170" i="3"/>
  <c r="CO170" i="3"/>
  <c r="CQ170" i="3"/>
  <c r="CS170" i="3"/>
  <c r="CT170" i="3"/>
  <c r="CU170" i="3"/>
  <c r="CV170" i="3"/>
  <c r="CW170" i="3"/>
  <c r="CX170" i="3"/>
  <c r="CY170" i="3"/>
  <c r="CZ170" i="3"/>
  <c r="DD170" i="3"/>
  <c r="DE170" i="3"/>
  <c r="Z171" i="3"/>
  <c r="EU171" i="3" s="1"/>
  <c r="AK171" i="3"/>
  <c r="CF171" i="3"/>
  <c r="CG171" i="3"/>
  <c r="EK171" i="3" s="1"/>
  <c r="EX171" i="3" s="1"/>
  <c r="CM171" i="3"/>
  <c r="CN171" i="3"/>
  <c r="CO171" i="3"/>
  <c r="CQ171" i="3"/>
  <c r="CS171" i="3"/>
  <c r="CT171" i="3"/>
  <c r="CU171" i="3"/>
  <c r="CV171" i="3"/>
  <c r="CW171" i="3"/>
  <c r="CX171" i="3"/>
  <c r="CY171" i="3"/>
  <c r="CZ171" i="3"/>
  <c r="DD171" i="3"/>
  <c r="DE171" i="3"/>
  <c r="Z172" i="3"/>
  <c r="EU172" i="3" s="1"/>
  <c r="AK172" i="3"/>
  <c r="FB172" i="3" s="1"/>
  <c r="CF172" i="3"/>
  <c r="CG172" i="3"/>
  <c r="EK172" i="3" s="1"/>
  <c r="EX172" i="3" s="1"/>
  <c r="CM172" i="3"/>
  <c r="CN172" i="3"/>
  <c r="CO172" i="3"/>
  <c r="CQ172" i="3"/>
  <c r="CS172" i="3"/>
  <c r="CT172" i="3"/>
  <c r="CU172" i="3"/>
  <c r="CV172" i="3"/>
  <c r="CW172" i="3"/>
  <c r="CX172" i="3"/>
  <c r="CY172" i="3"/>
  <c r="CZ172" i="3"/>
  <c r="DD172" i="3"/>
  <c r="DE172" i="3"/>
  <c r="Z173" i="3"/>
  <c r="EU173" i="3" s="1"/>
  <c r="AK173" i="3"/>
  <c r="FB173" i="3" s="1"/>
  <c r="CF173" i="3"/>
  <c r="CG173" i="3"/>
  <c r="CM173" i="3"/>
  <c r="CN173" i="3"/>
  <c r="CO173" i="3"/>
  <c r="CQ173" i="3"/>
  <c r="CS173" i="3"/>
  <c r="CT173" i="3"/>
  <c r="CU173" i="3"/>
  <c r="CV173" i="3"/>
  <c r="CW173" i="3"/>
  <c r="CX173" i="3"/>
  <c r="CY173" i="3"/>
  <c r="CZ173" i="3"/>
  <c r="DD173" i="3"/>
  <c r="DE173" i="3"/>
  <c r="Z174" i="3"/>
  <c r="EU174" i="3" s="1"/>
  <c r="AK174" i="3"/>
  <c r="DJ174" i="3" s="1"/>
  <c r="CF174" i="3"/>
  <c r="CG174" i="3"/>
  <c r="EK174" i="3" s="1"/>
  <c r="EX174" i="3" s="1"/>
  <c r="CM174" i="3"/>
  <c r="CN174" i="3"/>
  <c r="CO174" i="3"/>
  <c r="CQ174" i="3"/>
  <c r="CS174" i="3"/>
  <c r="CT174" i="3"/>
  <c r="CU174" i="3"/>
  <c r="CV174" i="3"/>
  <c r="CW174" i="3"/>
  <c r="CX174" i="3"/>
  <c r="CY174" i="3"/>
  <c r="CZ174" i="3"/>
  <c r="DD174" i="3"/>
  <c r="DE174" i="3"/>
  <c r="Z175" i="3"/>
  <c r="EU175" i="3" s="1"/>
  <c r="AK175" i="3"/>
  <c r="DJ175" i="3" s="1"/>
  <c r="CF175" i="3"/>
  <c r="CG175" i="3"/>
  <c r="EK175" i="3" s="1"/>
  <c r="EX175" i="3" s="1"/>
  <c r="CM175" i="3"/>
  <c r="CN175" i="3"/>
  <c r="CO175" i="3"/>
  <c r="CQ175" i="3"/>
  <c r="CS175" i="3"/>
  <c r="CT175" i="3"/>
  <c r="CU175" i="3"/>
  <c r="CV175" i="3"/>
  <c r="CW175" i="3"/>
  <c r="CX175" i="3"/>
  <c r="CY175" i="3"/>
  <c r="CZ175" i="3"/>
  <c r="DD175" i="3"/>
  <c r="DE175" i="3"/>
  <c r="Z176" i="3"/>
  <c r="EU176" i="3" s="1"/>
  <c r="AK176" i="3"/>
  <c r="DJ176" i="3" s="1"/>
  <c r="CF176" i="3"/>
  <c r="CG176" i="3"/>
  <c r="EK176" i="3" s="1"/>
  <c r="EX176" i="3" s="1"/>
  <c r="CM176" i="3"/>
  <c r="CN176" i="3"/>
  <c r="CO176" i="3"/>
  <c r="CQ176" i="3"/>
  <c r="CS176" i="3"/>
  <c r="CT176" i="3"/>
  <c r="CU176" i="3"/>
  <c r="CV176" i="3"/>
  <c r="CW176" i="3"/>
  <c r="CX176" i="3"/>
  <c r="CY176" i="3"/>
  <c r="CZ176" i="3"/>
  <c r="DD176" i="3"/>
  <c r="DE176" i="3"/>
  <c r="Z177" i="3"/>
  <c r="EU177" i="3" s="1"/>
  <c r="AK177" i="3"/>
  <c r="DJ177" i="3" s="1"/>
  <c r="CF177" i="3"/>
  <c r="CG177" i="3"/>
  <c r="EK177" i="3" s="1"/>
  <c r="EX177" i="3" s="1"/>
  <c r="CM177" i="3"/>
  <c r="CN177" i="3"/>
  <c r="CO177" i="3"/>
  <c r="CQ177" i="3"/>
  <c r="CS177" i="3"/>
  <c r="CT177" i="3"/>
  <c r="CU177" i="3"/>
  <c r="CV177" i="3"/>
  <c r="CW177" i="3"/>
  <c r="CX177" i="3"/>
  <c r="CY177" i="3"/>
  <c r="CZ177" i="3"/>
  <c r="DD177" i="3"/>
  <c r="DE177" i="3"/>
  <c r="Z178" i="3"/>
  <c r="EU178" i="3" s="1"/>
  <c r="AK178" i="3"/>
  <c r="DJ178" i="3" s="1"/>
  <c r="CF178" i="3"/>
  <c r="CG178" i="3"/>
  <c r="FO178" i="3" s="1"/>
  <c r="CM178" i="3"/>
  <c r="CN178" i="3"/>
  <c r="CO178" i="3"/>
  <c r="CQ178" i="3"/>
  <c r="CS178" i="3"/>
  <c r="CT178" i="3"/>
  <c r="CU178" i="3"/>
  <c r="CV178" i="3"/>
  <c r="CW178" i="3"/>
  <c r="CX178" i="3"/>
  <c r="CY178" i="3"/>
  <c r="CZ178" i="3"/>
  <c r="DD178" i="3"/>
  <c r="DE178" i="3"/>
  <c r="Z179" i="3"/>
  <c r="EU179" i="3" s="1"/>
  <c r="AK179" i="3"/>
  <c r="DJ179" i="3" s="1"/>
  <c r="CF179" i="3"/>
  <c r="CG179" i="3"/>
  <c r="CM179" i="3"/>
  <c r="CN179" i="3"/>
  <c r="CO179" i="3"/>
  <c r="CQ179" i="3"/>
  <c r="CS179" i="3"/>
  <c r="CT179" i="3"/>
  <c r="CU179" i="3"/>
  <c r="CV179" i="3"/>
  <c r="CW179" i="3"/>
  <c r="CX179" i="3"/>
  <c r="CY179" i="3"/>
  <c r="CZ179" i="3"/>
  <c r="DD179" i="3"/>
  <c r="DE179" i="3"/>
  <c r="Z180" i="3"/>
  <c r="EU180" i="3" s="1"/>
  <c r="AK180" i="3"/>
  <c r="DJ180" i="3" s="1"/>
  <c r="CF180" i="3"/>
  <c r="CG180" i="3"/>
  <c r="EK180" i="3" s="1"/>
  <c r="EX180" i="3" s="1"/>
  <c r="CM180" i="3"/>
  <c r="CN180" i="3"/>
  <c r="CO180" i="3"/>
  <c r="CQ180" i="3"/>
  <c r="CS180" i="3"/>
  <c r="CT180" i="3"/>
  <c r="CU180" i="3"/>
  <c r="CV180" i="3"/>
  <c r="CW180" i="3"/>
  <c r="CX180" i="3"/>
  <c r="CY180" i="3"/>
  <c r="CZ180" i="3"/>
  <c r="DD180" i="3"/>
  <c r="DE180" i="3"/>
  <c r="Z181" i="3"/>
  <c r="EU181" i="3" s="1"/>
  <c r="AK181" i="3"/>
  <c r="DJ181" i="3" s="1"/>
  <c r="CF181" i="3"/>
  <c r="CG181" i="3"/>
  <c r="CM181" i="3"/>
  <c r="CN181" i="3"/>
  <c r="CO181" i="3"/>
  <c r="CQ181" i="3"/>
  <c r="CS181" i="3"/>
  <c r="CT181" i="3"/>
  <c r="CU181" i="3"/>
  <c r="CV181" i="3"/>
  <c r="CW181" i="3"/>
  <c r="CX181" i="3"/>
  <c r="CY181" i="3"/>
  <c r="CZ181" i="3"/>
  <c r="DD181" i="3"/>
  <c r="DE181" i="3"/>
  <c r="Z182" i="3"/>
  <c r="EU182" i="3" s="1"/>
  <c r="AK182" i="3"/>
  <c r="CF182" i="3"/>
  <c r="CG182" i="3"/>
  <c r="FO182" i="3" s="1"/>
  <c r="CM182" i="3"/>
  <c r="CN182" i="3"/>
  <c r="CO182" i="3"/>
  <c r="CQ182" i="3"/>
  <c r="CS182" i="3"/>
  <c r="CT182" i="3"/>
  <c r="CU182" i="3"/>
  <c r="CV182" i="3"/>
  <c r="CW182" i="3"/>
  <c r="CX182" i="3"/>
  <c r="CY182" i="3"/>
  <c r="CZ182" i="3"/>
  <c r="DD182" i="3"/>
  <c r="DE182" i="3"/>
  <c r="Z183" i="3"/>
  <c r="EU183" i="3" s="1"/>
  <c r="AK183" i="3"/>
  <c r="DJ183" i="3" s="1"/>
  <c r="CF183" i="3"/>
  <c r="CG183" i="3"/>
  <c r="EK183" i="3" s="1"/>
  <c r="EX183" i="3" s="1"/>
  <c r="CM183" i="3"/>
  <c r="CN183" i="3"/>
  <c r="CO183" i="3"/>
  <c r="CQ183" i="3"/>
  <c r="CS183" i="3"/>
  <c r="CT183" i="3"/>
  <c r="CU183" i="3"/>
  <c r="CV183" i="3"/>
  <c r="CW183" i="3"/>
  <c r="CX183" i="3"/>
  <c r="CY183" i="3"/>
  <c r="CZ183" i="3"/>
  <c r="DD183" i="3"/>
  <c r="DE183" i="3"/>
  <c r="Z184" i="3"/>
  <c r="EU184" i="3" s="1"/>
  <c r="AK184" i="3"/>
  <c r="DJ184" i="3" s="1"/>
  <c r="CF184" i="3"/>
  <c r="CG184" i="3"/>
  <c r="EK184" i="3" s="1"/>
  <c r="EX184" i="3" s="1"/>
  <c r="CM184" i="3"/>
  <c r="CN184" i="3"/>
  <c r="CO184" i="3"/>
  <c r="CQ184" i="3"/>
  <c r="CS184" i="3"/>
  <c r="CT184" i="3"/>
  <c r="CU184" i="3"/>
  <c r="CV184" i="3"/>
  <c r="CW184" i="3"/>
  <c r="CX184" i="3"/>
  <c r="CY184" i="3"/>
  <c r="CZ184" i="3"/>
  <c r="DD184" i="3"/>
  <c r="DE184" i="3"/>
  <c r="Z185" i="3"/>
  <c r="EU185" i="3" s="1"/>
  <c r="AK185" i="3"/>
  <c r="FB185" i="3" s="1"/>
  <c r="CF185" i="3"/>
  <c r="CG185" i="3"/>
  <c r="EK185" i="3" s="1"/>
  <c r="EX185" i="3" s="1"/>
  <c r="CM185" i="3"/>
  <c r="CN185" i="3"/>
  <c r="CO185" i="3"/>
  <c r="CQ185" i="3"/>
  <c r="CS185" i="3"/>
  <c r="CT185" i="3"/>
  <c r="CU185" i="3"/>
  <c r="CV185" i="3"/>
  <c r="CW185" i="3"/>
  <c r="CX185" i="3"/>
  <c r="CY185" i="3"/>
  <c r="CZ185" i="3"/>
  <c r="DD185" i="3"/>
  <c r="DE185" i="3"/>
  <c r="Z186" i="3"/>
  <c r="EU186" i="3" s="1"/>
  <c r="AK186" i="3"/>
  <c r="CF186" i="3"/>
  <c r="CG186" i="3"/>
  <c r="EK186" i="3" s="1"/>
  <c r="EX186" i="3" s="1"/>
  <c r="CM186" i="3"/>
  <c r="CN186" i="3"/>
  <c r="CO186" i="3"/>
  <c r="CQ186" i="3"/>
  <c r="CS186" i="3"/>
  <c r="CT186" i="3"/>
  <c r="CU186" i="3"/>
  <c r="CV186" i="3"/>
  <c r="CW186" i="3"/>
  <c r="CX186" i="3"/>
  <c r="CY186" i="3"/>
  <c r="CZ186" i="3"/>
  <c r="DD186" i="3"/>
  <c r="DE186" i="3"/>
  <c r="Z187" i="3"/>
  <c r="EU187" i="3" s="1"/>
  <c r="AK187" i="3"/>
  <c r="FB187" i="3" s="1"/>
  <c r="CF187" i="3"/>
  <c r="CG187" i="3"/>
  <c r="FO187" i="3" s="1"/>
  <c r="CM187" i="3"/>
  <c r="CN187" i="3"/>
  <c r="CO187" i="3"/>
  <c r="CQ187" i="3"/>
  <c r="CS187" i="3"/>
  <c r="CT187" i="3"/>
  <c r="CU187" i="3"/>
  <c r="CV187" i="3"/>
  <c r="CW187" i="3"/>
  <c r="CX187" i="3"/>
  <c r="CY187" i="3"/>
  <c r="CZ187" i="3"/>
  <c r="DD187" i="3"/>
  <c r="DE187" i="3"/>
  <c r="Z188" i="3"/>
  <c r="EU188" i="3" s="1"/>
  <c r="AK188" i="3"/>
  <c r="CF188" i="3"/>
  <c r="CG188" i="3"/>
  <c r="EK188" i="3" s="1"/>
  <c r="EX188" i="3" s="1"/>
  <c r="CM188" i="3"/>
  <c r="CN188" i="3"/>
  <c r="CO188" i="3"/>
  <c r="CQ188" i="3"/>
  <c r="CS188" i="3"/>
  <c r="CT188" i="3"/>
  <c r="CU188" i="3"/>
  <c r="CV188" i="3"/>
  <c r="CW188" i="3"/>
  <c r="CX188" i="3"/>
  <c r="CY188" i="3"/>
  <c r="CZ188" i="3"/>
  <c r="DD188" i="3"/>
  <c r="DE188" i="3"/>
  <c r="Z189" i="3"/>
  <c r="EU189" i="3" s="1"/>
  <c r="AK189" i="3"/>
  <c r="FB189" i="3" s="1"/>
  <c r="CF189" i="3"/>
  <c r="CG189" i="3"/>
  <c r="CM189" i="3"/>
  <c r="CN189" i="3"/>
  <c r="CO189" i="3"/>
  <c r="CQ189" i="3"/>
  <c r="CS189" i="3"/>
  <c r="CT189" i="3"/>
  <c r="CU189" i="3"/>
  <c r="CV189" i="3"/>
  <c r="CW189" i="3"/>
  <c r="CX189" i="3"/>
  <c r="CY189" i="3"/>
  <c r="CZ189" i="3"/>
  <c r="DD189" i="3"/>
  <c r="DE189" i="3"/>
  <c r="Z190" i="3"/>
  <c r="EU190" i="3" s="1"/>
  <c r="AK190" i="3"/>
  <c r="DJ190" i="3" s="1"/>
  <c r="CF190" i="3"/>
  <c r="CG190" i="3"/>
  <c r="CM190" i="3"/>
  <c r="CN190" i="3"/>
  <c r="CO190" i="3"/>
  <c r="CQ190" i="3"/>
  <c r="CS190" i="3"/>
  <c r="CT190" i="3"/>
  <c r="CU190" i="3"/>
  <c r="CV190" i="3"/>
  <c r="CW190" i="3"/>
  <c r="CX190" i="3"/>
  <c r="CY190" i="3"/>
  <c r="CZ190" i="3"/>
  <c r="DD190" i="3"/>
  <c r="DE190" i="3"/>
  <c r="Z191" i="3"/>
  <c r="EU191" i="3" s="1"/>
  <c r="AK191" i="3"/>
  <c r="DJ191" i="3" s="1"/>
  <c r="CF191" i="3"/>
  <c r="CG191" i="3"/>
  <c r="EK191" i="3" s="1"/>
  <c r="EX191" i="3" s="1"/>
  <c r="CM191" i="3"/>
  <c r="CN191" i="3"/>
  <c r="CO191" i="3"/>
  <c r="CQ191" i="3"/>
  <c r="CS191" i="3"/>
  <c r="CT191" i="3"/>
  <c r="CU191" i="3"/>
  <c r="CV191" i="3"/>
  <c r="CW191" i="3"/>
  <c r="CX191" i="3"/>
  <c r="CY191" i="3"/>
  <c r="CZ191" i="3"/>
  <c r="DD191" i="3"/>
  <c r="DE191" i="3"/>
  <c r="Z192" i="3"/>
  <c r="EU192" i="3" s="1"/>
  <c r="AK192" i="3"/>
  <c r="CF192" i="3"/>
  <c r="CG192" i="3"/>
  <c r="EK192" i="3" s="1"/>
  <c r="EX192" i="3" s="1"/>
  <c r="CM192" i="3"/>
  <c r="CN192" i="3"/>
  <c r="CO192" i="3"/>
  <c r="CQ192" i="3"/>
  <c r="CS192" i="3"/>
  <c r="CT192" i="3"/>
  <c r="CU192" i="3"/>
  <c r="CV192" i="3"/>
  <c r="CW192" i="3"/>
  <c r="CX192" i="3"/>
  <c r="CY192" i="3"/>
  <c r="CZ192" i="3"/>
  <c r="DD192" i="3"/>
  <c r="DE192" i="3"/>
  <c r="Z193" i="3"/>
  <c r="EU193" i="3" s="1"/>
  <c r="AK193" i="3"/>
  <c r="CF193" i="3"/>
  <c r="CG193" i="3"/>
  <c r="EK193" i="3" s="1"/>
  <c r="EX193" i="3" s="1"/>
  <c r="CM193" i="3"/>
  <c r="CN193" i="3"/>
  <c r="CO193" i="3"/>
  <c r="CQ193" i="3"/>
  <c r="CS193" i="3"/>
  <c r="CT193" i="3"/>
  <c r="CU193" i="3"/>
  <c r="CV193" i="3"/>
  <c r="CW193" i="3"/>
  <c r="CX193" i="3"/>
  <c r="CY193" i="3"/>
  <c r="CZ193" i="3"/>
  <c r="DD193" i="3"/>
  <c r="DE193" i="3"/>
  <c r="Z194" i="3"/>
  <c r="EU194" i="3" s="1"/>
  <c r="AK194" i="3"/>
  <c r="DJ194" i="3" s="1"/>
  <c r="CF194" i="3"/>
  <c r="CG194" i="3"/>
  <c r="EK194" i="3" s="1"/>
  <c r="EX194" i="3" s="1"/>
  <c r="CM194" i="3"/>
  <c r="CN194" i="3"/>
  <c r="CO194" i="3"/>
  <c r="CQ194" i="3"/>
  <c r="CS194" i="3"/>
  <c r="CT194" i="3"/>
  <c r="CU194" i="3"/>
  <c r="CV194" i="3"/>
  <c r="CW194" i="3"/>
  <c r="CX194" i="3"/>
  <c r="CY194" i="3"/>
  <c r="CZ194" i="3"/>
  <c r="DD194" i="3"/>
  <c r="DE194" i="3"/>
  <c r="Z195" i="3"/>
  <c r="EU195" i="3" s="1"/>
  <c r="AK195" i="3"/>
  <c r="FB195" i="3" s="1"/>
  <c r="CF195" i="3"/>
  <c r="CG195" i="3"/>
  <c r="EK195" i="3" s="1"/>
  <c r="EX195" i="3" s="1"/>
  <c r="CM195" i="3"/>
  <c r="CN195" i="3"/>
  <c r="CO195" i="3"/>
  <c r="CQ195" i="3"/>
  <c r="CS195" i="3"/>
  <c r="CT195" i="3"/>
  <c r="CU195" i="3"/>
  <c r="CV195" i="3"/>
  <c r="CW195" i="3"/>
  <c r="CX195" i="3"/>
  <c r="CY195" i="3"/>
  <c r="CZ195" i="3"/>
  <c r="DD195" i="3"/>
  <c r="DE195" i="3"/>
  <c r="Z196" i="3"/>
  <c r="EU196" i="3" s="1"/>
  <c r="AK196" i="3"/>
  <c r="FB196" i="3" s="1"/>
  <c r="CF196" i="3"/>
  <c r="CG196" i="3"/>
  <c r="CM196" i="3"/>
  <c r="CN196" i="3"/>
  <c r="CO196" i="3"/>
  <c r="CQ196" i="3"/>
  <c r="CS196" i="3"/>
  <c r="CT196" i="3"/>
  <c r="CU196" i="3"/>
  <c r="CV196" i="3"/>
  <c r="CW196" i="3"/>
  <c r="CX196" i="3"/>
  <c r="CY196" i="3"/>
  <c r="CZ196" i="3"/>
  <c r="DD196" i="3"/>
  <c r="DE196" i="3"/>
  <c r="Z197" i="3"/>
  <c r="EU197" i="3" s="1"/>
  <c r="AK197" i="3"/>
  <c r="CF197" i="3"/>
  <c r="CG197" i="3"/>
  <c r="CM197" i="3"/>
  <c r="CN197" i="3"/>
  <c r="CO197" i="3"/>
  <c r="CQ197" i="3"/>
  <c r="CS197" i="3"/>
  <c r="CT197" i="3"/>
  <c r="CU197" i="3"/>
  <c r="CV197" i="3"/>
  <c r="CW197" i="3"/>
  <c r="CX197" i="3"/>
  <c r="CY197" i="3"/>
  <c r="CZ197" i="3"/>
  <c r="DD197" i="3"/>
  <c r="DE197" i="3"/>
  <c r="Z198" i="3"/>
  <c r="EU198" i="3" s="1"/>
  <c r="AK198" i="3"/>
  <c r="DJ198" i="3" s="1"/>
  <c r="CF198" i="3"/>
  <c r="CG198" i="3"/>
  <c r="EK198" i="3" s="1"/>
  <c r="EX198" i="3" s="1"/>
  <c r="CM198" i="3"/>
  <c r="CN198" i="3"/>
  <c r="CO198" i="3"/>
  <c r="CQ198" i="3"/>
  <c r="CS198" i="3"/>
  <c r="CT198" i="3"/>
  <c r="CU198" i="3"/>
  <c r="CV198" i="3"/>
  <c r="CW198" i="3"/>
  <c r="CX198" i="3"/>
  <c r="CY198" i="3"/>
  <c r="CZ198" i="3"/>
  <c r="DD198" i="3"/>
  <c r="DE198" i="3"/>
  <c r="Z199" i="3"/>
  <c r="EU199" i="3" s="1"/>
  <c r="AK199" i="3"/>
  <c r="DJ199" i="3" s="1"/>
  <c r="CF199" i="3"/>
  <c r="CG199" i="3"/>
  <c r="CM199" i="3"/>
  <c r="CN199" i="3"/>
  <c r="CO199" i="3"/>
  <c r="CQ199" i="3"/>
  <c r="CS199" i="3"/>
  <c r="CT199" i="3"/>
  <c r="CU199" i="3"/>
  <c r="CV199" i="3"/>
  <c r="CW199" i="3"/>
  <c r="CX199" i="3"/>
  <c r="CY199" i="3"/>
  <c r="CZ199" i="3"/>
  <c r="DD199" i="3"/>
  <c r="DE199" i="3"/>
  <c r="Z200" i="3"/>
  <c r="EU200" i="3" s="1"/>
  <c r="AK200" i="3"/>
  <c r="DJ200" i="3" s="1"/>
  <c r="CF200" i="3"/>
  <c r="CG200" i="3"/>
  <c r="CM200" i="3"/>
  <c r="CN200" i="3"/>
  <c r="CO200" i="3"/>
  <c r="CQ200" i="3"/>
  <c r="CS200" i="3"/>
  <c r="CT200" i="3"/>
  <c r="CU200" i="3"/>
  <c r="CV200" i="3"/>
  <c r="CW200" i="3"/>
  <c r="CX200" i="3"/>
  <c r="CY200" i="3"/>
  <c r="CZ200" i="3"/>
  <c r="DD200" i="3"/>
  <c r="DE200" i="3"/>
  <c r="Z201" i="3"/>
  <c r="EU201" i="3" s="1"/>
  <c r="AK201" i="3"/>
  <c r="FB201" i="3" s="1"/>
  <c r="CF201" i="3"/>
  <c r="CG201" i="3"/>
  <c r="EK201" i="3" s="1"/>
  <c r="EX201" i="3" s="1"/>
  <c r="CM201" i="3"/>
  <c r="CN201" i="3"/>
  <c r="CO201" i="3"/>
  <c r="CQ201" i="3"/>
  <c r="CS201" i="3"/>
  <c r="CT201" i="3"/>
  <c r="CU201" i="3"/>
  <c r="CV201" i="3"/>
  <c r="CW201" i="3"/>
  <c r="CX201" i="3"/>
  <c r="CY201" i="3"/>
  <c r="CZ201" i="3"/>
  <c r="DD201" i="3"/>
  <c r="DE201" i="3"/>
  <c r="Z202" i="3"/>
  <c r="EU202" i="3" s="1"/>
  <c r="AK202" i="3"/>
  <c r="DJ202" i="3" s="1"/>
  <c r="CF202" i="3"/>
  <c r="CG202" i="3"/>
  <c r="CM202" i="3"/>
  <c r="CN202" i="3"/>
  <c r="CO202" i="3"/>
  <c r="CQ202" i="3"/>
  <c r="CS202" i="3"/>
  <c r="CT202" i="3"/>
  <c r="CU202" i="3"/>
  <c r="CV202" i="3"/>
  <c r="CW202" i="3"/>
  <c r="CX202" i="3"/>
  <c r="CY202" i="3"/>
  <c r="CZ202" i="3"/>
  <c r="DD202" i="3"/>
  <c r="DE202" i="3"/>
  <c r="Z203" i="3"/>
  <c r="EU203" i="3" s="1"/>
  <c r="AK203" i="3"/>
  <c r="FB203" i="3" s="1"/>
  <c r="CF203" i="3"/>
  <c r="CG203" i="3"/>
  <c r="CM203" i="3"/>
  <c r="CN203" i="3"/>
  <c r="CO203" i="3"/>
  <c r="CQ203" i="3"/>
  <c r="CS203" i="3"/>
  <c r="CT203" i="3"/>
  <c r="CU203" i="3"/>
  <c r="CV203" i="3"/>
  <c r="CW203" i="3"/>
  <c r="CX203" i="3"/>
  <c r="CY203" i="3"/>
  <c r="CZ203" i="3"/>
  <c r="DD203" i="3"/>
  <c r="DE203" i="3"/>
  <c r="Z204" i="3"/>
  <c r="EU204" i="3" s="1"/>
  <c r="AK204" i="3"/>
  <c r="FB204" i="3" s="1"/>
  <c r="CF204" i="3"/>
  <c r="CG204" i="3"/>
  <c r="CM204" i="3"/>
  <c r="CN204" i="3"/>
  <c r="CO204" i="3"/>
  <c r="CQ204" i="3"/>
  <c r="CS204" i="3"/>
  <c r="CT204" i="3"/>
  <c r="CU204" i="3"/>
  <c r="CV204" i="3"/>
  <c r="CW204" i="3"/>
  <c r="CX204" i="3"/>
  <c r="CY204" i="3"/>
  <c r="CZ204" i="3"/>
  <c r="DD204" i="3"/>
  <c r="DE204" i="3"/>
  <c r="Z205" i="3"/>
  <c r="EU205" i="3" s="1"/>
  <c r="AK205" i="3"/>
  <c r="CF205" i="3"/>
  <c r="CG205" i="3"/>
  <c r="CM205" i="3"/>
  <c r="CN205" i="3"/>
  <c r="CO205" i="3"/>
  <c r="CQ205" i="3"/>
  <c r="CS205" i="3"/>
  <c r="CT205" i="3"/>
  <c r="CU205" i="3"/>
  <c r="CV205" i="3"/>
  <c r="CW205" i="3"/>
  <c r="CX205" i="3"/>
  <c r="CY205" i="3"/>
  <c r="CZ205" i="3"/>
  <c r="DD205" i="3"/>
  <c r="DE205" i="3"/>
  <c r="Z206" i="3"/>
  <c r="EU206" i="3" s="1"/>
  <c r="AK206" i="3"/>
  <c r="DJ206" i="3" s="1"/>
  <c r="CF206" i="3"/>
  <c r="CG206" i="3"/>
  <c r="CM206" i="3"/>
  <c r="CN206" i="3"/>
  <c r="CO206" i="3"/>
  <c r="CQ206" i="3"/>
  <c r="CS206" i="3"/>
  <c r="CT206" i="3"/>
  <c r="CU206" i="3"/>
  <c r="CV206" i="3"/>
  <c r="CW206" i="3"/>
  <c r="CX206" i="3"/>
  <c r="CY206" i="3"/>
  <c r="CZ206" i="3"/>
  <c r="DD206" i="3"/>
  <c r="DE206" i="3"/>
  <c r="Z207" i="3"/>
  <c r="EU207" i="3" s="1"/>
  <c r="AK207" i="3"/>
  <c r="DJ207" i="3" s="1"/>
  <c r="CF207" i="3"/>
  <c r="CG207" i="3"/>
  <c r="EK207" i="3" s="1"/>
  <c r="EX207" i="3" s="1"/>
  <c r="CM207" i="3"/>
  <c r="CN207" i="3"/>
  <c r="CO207" i="3"/>
  <c r="CQ207" i="3"/>
  <c r="CS207" i="3"/>
  <c r="CT207" i="3"/>
  <c r="CU207" i="3"/>
  <c r="CV207" i="3"/>
  <c r="CW207" i="3"/>
  <c r="CX207" i="3"/>
  <c r="CY207" i="3"/>
  <c r="CZ207" i="3"/>
  <c r="DD207" i="3"/>
  <c r="DE207" i="3"/>
  <c r="Z208" i="3"/>
  <c r="EU208" i="3" s="1"/>
  <c r="AK208" i="3"/>
  <c r="DJ208" i="3" s="1"/>
  <c r="CF208" i="3"/>
  <c r="CG208" i="3"/>
  <c r="CM208" i="3"/>
  <c r="CN208" i="3"/>
  <c r="CO208" i="3"/>
  <c r="CQ208" i="3"/>
  <c r="CS208" i="3"/>
  <c r="CT208" i="3"/>
  <c r="CU208" i="3"/>
  <c r="CV208" i="3"/>
  <c r="CW208" i="3"/>
  <c r="CX208" i="3"/>
  <c r="CY208" i="3"/>
  <c r="CZ208" i="3"/>
  <c r="DD208" i="3"/>
  <c r="DE208" i="3"/>
  <c r="Z209" i="3"/>
  <c r="EU209" i="3" s="1"/>
  <c r="AK209" i="3"/>
  <c r="DJ209" i="3" s="1"/>
  <c r="CF209" i="3"/>
  <c r="CG209" i="3"/>
  <c r="FO209" i="3" s="1"/>
  <c r="CM209" i="3"/>
  <c r="CN209" i="3"/>
  <c r="CO209" i="3"/>
  <c r="CQ209" i="3"/>
  <c r="CS209" i="3"/>
  <c r="CT209" i="3"/>
  <c r="CU209" i="3"/>
  <c r="CV209" i="3"/>
  <c r="CW209" i="3"/>
  <c r="CX209" i="3"/>
  <c r="CY209" i="3"/>
  <c r="CZ209" i="3"/>
  <c r="DD209" i="3"/>
  <c r="DE209" i="3"/>
  <c r="Z210" i="3"/>
  <c r="EU210" i="3" s="1"/>
  <c r="AK210" i="3"/>
  <c r="FB210" i="3" s="1"/>
  <c r="CF210" i="3"/>
  <c r="CG210" i="3"/>
  <c r="EK210" i="3" s="1"/>
  <c r="EX210" i="3" s="1"/>
  <c r="CM210" i="3"/>
  <c r="CN210" i="3"/>
  <c r="CO210" i="3"/>
  <c r="CQ210" i="3"/>
  <c r="CS210" i="3"/>
  <c r="CT210" i="3"/>
  <c r="CU210" i="3"/>
  <c r="CV210" i="3"/>
  <c r="CW210" i="3"/>
  <c r="CX210" i="3"/>
  <c r="CY210" i="3"/>
  <c r="CZ210" i="3"/>
  <c r="DD210" i="3"/>
  <c r="DE210" i="3"/>
  <c r="Z211" i="3"/>
  <c r="EU211" i="3" s="1"/>
  <c r="AK211" i="3"/>
  <c r="DJ211" i="3" s="1"/>
  <c r="CF211" i="3"/>
  <c r="CG211" i="3"/>
  <c r="CM211" i="3"/>
  <c r="CN211" i="3"/>
  <c r="CO211" i="3"/>
  <c r="CQ211" i="3"/>
  <c r="CS211" i="3"/>
  <c r="CT211" i="3"/>
  <c r="CU211" i="3"/>
  <c r="CV211" i="3"/>
  <c r="CW211" i="3"/>
  <c r="CX211" i="3"/>
  <c r="CY211" i="3"/>
  <c r="CZ211" i="3"/>
  <c r="DD211" i="3"/>
  <c r="DE211" i="3"/>
  <c r="Z212" i="3"/>
  <c r="EU212" i="3" s="1"/>
  <c r="AK212" i="3"/>
  <c r="DJ212" i="3" s="1"/>
  <c r="CF212" i="3"/>
  <c r="CG212" i="3"/>
  <c r="FO212" i="3" s="1"/>
  <c r="CM212" i="3"/>
  <c r="CN212" i="3"/>
  <c r="CO212" i="3"/>
  <c r="CQ212" i="3"/>
  <c r="CS212" i="3"/>
  <c r="CT212" i="3"/>
  <c r="CU212" i="3"/>
  <c r="CV212" i="3"/>
  <c r="CW212" i="3"/>
  <c r="CX212" i="3"/>
  <c r="CY212" i="3"/>
  <c r="CZ212" i="3"/>
  <c r="DD212" i="3"/>
  <c r="DE212" i="3"/>
  <c r="Z213" i="3"/>
  <c r="EU213" i="3" s="1"/>
  <c r="AK213" i="3"/>
  <c r="DJ213" i="3" s="1"/>
  <c r="CF213" i="3"/>
  <c r="CG213" i="3"/>
  <c r="FO213" i="3" s="1"/>
  <c r="CM213" i="3"/>
  <c r="CN213" i="3"/>
  <c r="CO213" i="3"/>
  <c r="CQ213" i="3"/>
  <c r="CS213" i="3"/>
  <c r="CT213" i="3"/>
  <c r="CU213" i="3"/>
  <c r="CV213" i="3"/>
  <c r="CW213" i="3"/>
  <c r="CX213" i="3"/>
  <c r="CY213" i="3"/>
  <c r="CZ213" i="3"/>
  <c r="DD213" i="3"/>
  <c r="DE213" i="3"/>
  <c r="Z214" i="3"/>
  <c r="EU214" i="3" s="1"/>
  <c r="AK214" i="3"/>
  <c r="DJ214" i="3" s="1"/>
  <c r="CF214" i="3"/>
  <c r="CG214" i="3"/>
  <c r="FO214" i="3" s="1"/>
  <c r="CM214" i="3"/>
  <c r="CN214" i="3"/>
  <c r="CO214" i="3"/>
  <c r="CQ214" i="3"/>
  <c r="CS214" i="3"/>
  <c r="CT214" i="3"/>
  <c r="CU214" i="3"/>
  <c r="CV214" i="3"/>
  <c r="CW214" i="3"/>
  <c r="CX214" i="3"/>
  <c r="CY214" i="3"/>
  <c r="CZ214" i="3"/>
  <c r="DD214" i="3"/>
  <c r="DE214" i="3"/>
  <c r="Z215" i="3"/>
  <c r="EU215" i="3" s="1"/>
  <c r="AK215" i="3"/>
  <c r="FB215" i="3" s="1"/>
  <c r="CF215" i="3"/>
  <c r="CG215" i="3"/>
  <c r="CM215" i="3"/>
  <c r="CN215" i="3"/>
  <c r="CO215" i="3"/>
  <c r="CQ215" i="3"/>
  <c r="CS215" i="3"/>
  <c r="CT215" i="3"/>
  <c r="CU215" i="3"/>
  <c r="CV215" i="3"/>
  <c r="CW215" i="3"/>
  <c r="CX215" i="3"/>
  <c r="CY215" i="3"/>
  <c r="CZ215" i="3"/>
  <c r="DD215" i="3"/>
  <c r="DE215" i="3"/>
  <c r="Z216" i="3"/>
  <c r="EU216" i="3" s="1"/>
  <c r="AK216" i="3"/>
  <c r="DJ216" i="3" s="1"/>
  <c r="CF216" i="3"/>
  <c r="CG216" i="3"/>
  <c r="EK216" i="3" s="1"/>
  <c r="EX216" i="3" s="1"/>
  <c r="CM216" i="3"/>
  <c r="CN216" i="3"/>
  <c r="CO216" i="3"/>
  <c r="CQ216" i="3"/>
  <c r="CS216" i="3"/>
  <c r="CT216" i="3"/>
  <c r="CU216" i="3"/>
  <c r="CV216" i="3"/>
  <c r="CW216" i="3"/>
  <c r="CX216" i="3"/>
  <c r="CY216" i="3"/>
  <c r="CZ216" i="3"/>
  <c r="DD216" i="3"/>
  <c r="DE216" i="3"/>
  <c r="Z217" i="3"/>
  <c r="EU217" i="3" s="1"/>
  <c r="AK217" i="3"/>
  <c r="DJ217" i="3" s="1"/>
  <c r="CF217" i="3"/>
  <c r="CG217" i="3"/>
  <c r="FO217" i="3" s="1"/>
  <c r="CM217" i="3"/>
  <c r="CN217" i="3"/>
  <c r="CO217" i="3"/>
  <c r="CQ217" i="3"/>
  <c r="CS217" i="3"/>
  <c r="CT217" i="3"/>
  <c r="CU217" i="3"/>
  <c r="CV217" i="3"/>
  <c r="CW217" i="3"/>
  <c r="CX217" i="3"/>
  <c r="CY217" i="3"/>
  <c r="CZ217" i="3"/>
  <c r="DD217" i="3"/>
  <c r="DE217" i="3"/>
  <c r="Z218" i="3"/>
  <c r="EU218" i="3" s="1"/>
  <c r="AK218" i="3"/>
  <c r="FB218" i="3" s="1"/>
  <c r="CF218" i="3"/>
  <c r="CG218" i="3"/>
  <c r="CM218" i="3"/>
  <c r="CN218" i="3"/>
  <c r="CO218" i="3"/>
  <c r="CQ218" i="3"/>
  <c r="CS218" i="3"/>
  <c r="CT218" i="3"/>
  <c r="CU218" i="3"/>
  <c r="CV218" i="3"/>
  <c r="CW218" i="3"/>
  <c r="CX218" i="3"/>
  <c r="CY218" i="3"/>
  <c r="CZ218" i="3"/>
  <c r="DD218" i="3"/>
  <c r="DE218" i="3"/>
  <c r="Z219" i="3"/>
  <c r="EU219" i="3" s="1"/>
  <c r="AK219" i="3"/>
  <c r="FB219" i="3" s="1"/>
  <c r="CF219" i="3"/>
  <c r="CG219" i="3"/>
  <c r="CM219" i="3"/>
  <c r="CN219" i="3"/>
  <c r="CO219" i="3"/>
  <c r="CQ219" i="3"/>
  <c r="CS219" i="3"/>
  <c r="CT219" i="3"/>
  <c r="CU219" i="3"/>
  <c r="CV219" i="3"/>
  <c r="CW219" i="3"/>
  <c r="CX219" i="3"/>
  <c r="CY219" i="3"/>
  <c r="CZ219" i="3"/>
  <c r="DD219" i="3"/>
  <c r="DE219" i="3"/>
  <c r="Z220" i="3"/>
  <c r="EU220" i="3" s="1"/>
  <c r="AK220" i="3"/>
  <c r="FB220" i="3" s="1"/>
  <c r="CF220" i="3"/>
  <c r="CG220" i="3"/>
  <c r="EK220" i="3" s="1"/>
  <c r="EX220" i="3" s="1"/>
  <c r="CM220" i="3"/>
  <c r="CN220" i="3"/>
  <c r="CO220" i="3"/>
  <c r="CQ220" i="3"/>
  <c r="CS220" i="3"/>
  <c r="CT220" i="3"/>
  <c r="CU220" i="3"/>
  <c r="CV220" i="3"/>
  <c r="CW220" i="3"/>
  <c r="CX220" i="3"/>
  <c r="CY220" i="3"/>
  <c r="CZ220" i="3"/>
  <c r="DD220" i="3"/>
  <c r="DE220" i="3"/>
  <c r="Z221" i="3"/>
  <c r="EU221" i="3" s="1"/>
  <c r="AK221" i="3"/>
  <c r="DJ221" i="3" s="1"/>
  <c r="CF221" i="3"/>
  <c r="CG221" i="3"/>
  <c r="EK221" i="3" s="1"/>
  <c r="EX221" i="3" s="1"/>
  <c r="CM221" i="3"/>
  <c r="CN221" i="3"/>
  <c r="CO221" i="3"/>
  <c r="CQ221" i="3"/>
  <c r="CS221" i="3"/>
  <c r="CT221" i="3"/>
  <c r="CU221" i="3"/>
  <c r="CV221" i="3"/>
  <c r="CW221" i="3"/>
  <c r="CX221" i="3"/>
  <c r="CY221" i="3"/>
  <c r="CZ221" i="3"/>
  <c r="DD221" i="3"/>
  <c r="DE221" i="3"/>
  <c r="Z222" i="3"/>
  <c r="EU222" i="3" s="1"/>
  <c r="AK222" i="3"/>
  <c r="FB222" i="3" s="1"/>
  <c r="CF222" i="3"/>
  <c r="CG222" i="3"/>
  <c r="CM222" i="3"/>
  <c r="CN222" i="3"/>
  <c r="CO222" i="3"/>
  <c r="CQ222" i="3"/>
  <c r="CS222" i="3"/>
  <c r="CT222" i="3"/>
  <c r="CU222" i="3"/>
  <c r="CV222" i="3"/>
  <c r="CW222" i="3"/>
  <c r="CX222" i="3"/>
  <c r="CY222" i="3"/>
  <c r="CZ222" i="3"/>
  <c r="DD222" i="3"/>
  <c r="DE222" i="3"/>
  <c r="Z223" i="3"/>
  <c r="EU223" i="3" s="1"/>
  <c r="AK223" i="3"/>
  <c r="FB223" i="3" s="1"/>
  <c r="CF223" i="3"/>
  <c r="CG223" i="3"/>
  <c r="EK223" i="3" s="1"/>
  <c r="EX223" i="3" s="1"/>
  <c r="CM223" i="3"/>
  <c r="CN223" i="3"/>
  <c r="CO223" i="3"/>
  <c r="CQ223" i="3"/>
  <c r="CS223" i="3"/>
  <c r="CT223" i="3"/>
  <c r="CU223" i="3"/>
  <c r="CV223" i="3"/>
  <c r="CW223" i="3"/>
  <c r="CX223" i="3"/>
  <c r="CY223" i="3"/>
  <c r="CZ223" i="3"/>
  <c r="DD223" i="3"/>
  <c r="DE223" i="3"/>
  <c r="Z224" i="3"/>
  <c r="EU224" i="3" s="1"/>
  <c r="AK224" i="3"/>
  <c r="FB224" i="3" s="1"/>
  <c r="CF224" i="3"/>
  <c r="CG224" i="3"/>
  <c r="EK224" i="3" s="1"/>
  <c r="EX224" i="3" s="1"/>
  <c r="CM224" i="3"/>
  <c r="CN224" i="3"/>
  <c r="CO224" i="3"/>
  <c r="CQ224" i="3"/>
  <c r="CS224" i="3"/>
  <c r="CT224" i="3"/>
  <c r="CU224" i="3"/>
  <c r="CV224" i="3"/>
  <c r="CW224" i="3"/>
  <c r="CX224" i="3"/>
  <c r="CY224" i="3"/>
  <c r="CZ224" i="3"/>
  <c r="DD224" i="3"/>
  <c r="DE224" i="3"/>
  <c r="Z225" i="3"/>
  <c r="EU225" i="3" s="1"/>
  <c r="AK225" i="3"/>
  <c r="FB225" i="3" s="1"/>
  <c r="CF225" i="3"/>
  <c r="CG225" i="3"/>
  <c r="EK225" i="3" s="1"/>
  <c r="EX225" i="3" s="1"/>
  <c r="CM225" i="3"/>
  <c r="CN225" i="3"/>
  <c r="CO225" i="3"/>
  <c r="CQ225" i="3"/>
  <c r="CS225" i="3"/>
  <c r="CT225" i="3"/>
  <c r="CU225" i="3"/>
  <c r="CV225" i="3"/>
  <c r="CW225" i="3"/>
  <c r="CX225" i="3"/>
  <c r="CY225" i="3"/>
  <c r="CZ225" i="3"/>
  <c r="DD225" i="3"/>
  <c r="DE225" i="3"/>
  <c r="Z226" i="3"/>
  <c r="EU226" i="3" s="1"/>
  <c r="AK226" i="3"/>
  <c r="DJ226" i="3" s="1"/>
  <c r="CF226" i="3"/>
  <c r="CG226" i="3"/>
  <c r="EK226" i="3" s="1"/>
  <c r="EX226" i="3" s="1"/>
  <c r="CM226" i="3"/>
  <c r="CN226" i="3"/>
  <c r="CO226" i="3"/>
  <c r="CQ226" i="3"/>
  <c r="CS226" i="3"/>
  <c r="CT226" i="3"/>
  <c r="CU226" i="3"/>
  <c r="CV226" i="3"/>
  <c r="CW226" i="3"/>
  <c r="CX226" i="3"/>
  <c r="CY226" i="3"/>
  <c r="CZ226" i="3"/>
  <c r="DD226" i="3"/>
  <c r="DE226" i="3"/>
  <c r="Z227" i="3"/>
  <c r="EU227" i="3" s="1"/>
  <c r="AK227" i="3"/>
  <c r="DJ227" i="3" s="1"/>
  <c r="CF227" i="3"/>
  <c r="CG227" i="3"/>
  <c r="CM227" i="3"/>
  <c r="CN227" i="3"/>
  <c r="CO227" i="3"/>
  <c r="CQ227" i="3"/>
  <c r="CS227" i="3"/>
  <c r="CT227" i="3"/>
  <c r="CU227" i="3"/>
  <c r="CV227" i="3"/>
  <c r="CW227" i="3"/>
  <c r="CX227" i="3"/>
  <c r="CY227" i="3"/>
  <c r="CZ227" i="3"/>
  <c r="DD227" i="3"/>
  <c r="DE227" i="3"/>
  <c r="Z228" i="3"/>
  <c r="EU228" i="3" s="1"/>
  <c r="AK228" i="3"/>
  <c r="FB228" i="3" s="1"/>
  <c r="CF228" i="3"/>
  <c r="CG228" i="3"/>
  <c r="EK228" i="3" s="1"/>
  <c r="EX228" i="3" s="1"/>
  <c r="CM228" i="3"/>
  <c r="CN228" i="3"/>
  <c r="CO228" i="3"/>
  <c r="CQ228" i="3"/>
  <c r="CS228" i="3"/>
  <c r="CT228" i="3"/>
  <c r="CU228" i="3"/>
  <c r="CV228" i="3"/>
  <c r="CW228" i="3"/>
  <c r="CX228" i="3"/>
  <c r="CY228" i="3"/>
  <c r="CZ228" i="3"/>
  <c r="DD228" i="3"/>
  <c r="DE228" i="3"/>
  <c r="Z229" i="3"/>
  <c r="EU229" i="3" s="1"/>
  <c r="AK229" i="3"/>
  <c r="DJ229" i="3" s="1"/>
  <c r="CF229" i="3"/>
  <c r="CG229" i="3"/>
  <c r="EK229" i="3" s="1"/>
  <c r="EX229" i="3" s="1"/>
  <c r="CM229" i="3"/>
  <c r="CN229" i="3"/>
  <c r="CO229" i="3"/>
  <c r="CQ229" i="3"/>
  <c r="CS229" i="3"/>
  <c r="CT229" i="3"/>
  <c r="CU229" i="3"/>
  <c r="CV229" i="3"/>
  <c r="CW229" i="3"/>
  <c r="CX229" i="3"/>
  <c r="CY229" i="3"/>
  <c r="CZ229" i="3"/>
  <c r="DD229" i="3"/>
  <c r="DE229" i="3"/>
  <c r="Z230" i="3"/>
  <c r="EU230" i="3" s="1"/>
  <c r="AK230" i="3"/>
  <c r="CF230" i="3"/>
  <c r="CG230" i="3"/>
  <c r="EK230" i="3" s="1"/>
  <c r="EX230" i="3" s="1"/>
  <c r="CM230" i="3"/>
  <c r="CN230" i="3"/>
  <c r="CO230" i="3"/>
  <c r="CQ230" i="3"/>
  <c r="CS230" i="3"/>
  <c r="CT230" i="3"/>
  <c r="CU230" i="3"/>
  <c r="CV230" i="3"/>
  <c r="CW230" i="3"/>
  <c r="CX230" i="3"/>
  <c r="CY230" i="3"/>
  <c r="CZ230" i="3"/>
  <c r="DD230" i="3"/>
  <c r="DE230" i="3"/>
  <c r="Z231" i="3"/>
  <c r="EU231" i="3" s="1"/>
  <c r="AK231" i="3"/>
  <c r="DJ231" i="3" s="1"/>
  <c r="CF231" i="3"/>
  <c r="CG231" i="3"/>
  <c r="EK231" i="3" s="1"/>
  <c r="EX231" i="3" s="1"/>
  <c r="CM231" i="3"/>
  <c r="CN231" i="3"/>
  <c r="CO231" i="3"/>
  <c r="CQ231" i="3"/>
  <c r="CS231" i="3"/>
  <c r="CT231" i="3"/>
  <c r="CU231" i="3"/>
  <c r="CV231" i="3"/>
  <c r="CW231" i="3"/>
  <c r="CX231" i="3"/>
  <c r="CY231" i="3"/>
  <c r="CZ231" i="3"/>
  <c r="DD231" i="3"/>
  <c r="DE231" i="3"/>
  <c r="Z232" i="3"/>
  <c r="EU232" i="3" s="1"/>
  <c r="AK232" i="3"/>
  <c r="DJ232" i="3" s="1"/>
  <c r="CF232" i="3"/>
  <c r="CG232" i="3"/>
  <c r="CM232" i="3"/>
  <c r="CN232" i="3"/>
  <c r="CO232" i="3"/>
  <c r="CQ232" i="3"/>
  <c r="CS232" i="3"/>
  <c r="CT232" i="3"/>
  <c r="CU232" i="3"/>
  <c r="CV232" i="3"/>
  <c r="CW232" i="3"/>
  <c r="CX232" i="3"/>
  <c r="CY232" i="3"/>
  <c r="CZ232" i="3"/>
  <c r="DD232" i="3"/>
  <c r="DE232" i="3"/>
  <c r="AK233" i="3"/>
  <c r="DJ233" i="3" s="1"/>
  <c r="CF233" i="3"/>
  <c r="CM233" i="3"/>
  <c r="CN233" i="3"/>
  <c r="CO233" i="3"/>
  <c r="CQ233" i="3"/>
  <c r="CS233" i="3"/>
  <c r="CT233" i="3"/>
  <c r="CU233" i="3"/>
  <c r="CV233" i="3"/>
  <c r="CW233" i="3"/>
  <c r="CX233" i="3"/>
  <c r="CY233" i="3"/>
  <c r="CZ233" i="3"/>
  <c r="DD233" i="3"/>
  <c r="DE233" i="3"/>
  <c r="Z234" i="3"/>
  <c r="AK234" i="3"/>
  <c r="DJ234" i="3" s="1"/>
  <c r="CF234" i="3"/>
  <c r="CF22" i="3" s="1"/>
  <c r="CG234" i="3"/>
  <c r="EK234" i="3" s="1"/>
  <c r="EX234" i="3" s="1"/>
  <c r="CM234" i="3"/>
  <c r="CN234" i="3"/>
  <c r="CQ234" i="3"/>
  <c r="Z235" i="3"/>
  <c r="EU235" i="3" s="1"/>
  <c r="AK235" i="3"/>
  <c r="DJ235" i="3" s="1"/>
  <c r="CF235" i="3"/>
  <c r="CG235" i="3"/>
  <c r="FO235" i="3" s="1"/>
  <c r="CM235" i="3"/>
  <c r="CN235" i="3"/>
  <c r="CO235" i="3"/>
  <c r="CQ235" i="3"/>
  <c r="CS235" i="3"/>
  <c r="CT235" i="3"/>
  <c r="CU235" i="3"/>
  <c r="CV235" i="3"/>
  <c r="CW235" i="3"/>
  <c r="CX235" i="3"/>
  <c r="CY235" i="3"/>
  <c r="CZ235" i="3"/>
  <c r="DD235" i="3"/>
  <c r="DE235" i="3"/>
  <c r="Z236" i="3"/>
  <c r="EU236" i="3" s="1"/>
  <c r="AK236" i="3"/>
  <c r="DJ236" i="3" s="1"/>
  <c r="CF236" i="3"/>
  <c r="CG236" i="3"/>
  <c r="FO236" i="3" s="1"/>
  <c r="CM236" i="3"/>
  <c r="CN236" i="3"/>
  <c r="CO236" i="3"/>
  <c r="CQ236" i="3"/>
  <c r="CS236" i="3"/>
  <c r="CT236" i="3"/>
  <c r="CU236" i="3"/>
  <c r="CV236" i="3"/>
  <c r="CW236" i="3"/>
  <c r="CX236" i="3"/>
  <c r="CY236" i="3"/>
  <c r="CZ236" i="3"/>
  <c r="DD236" i="3"/>
  <c r="DE236" i="3"/>
  <c r="Z237" i="3"/>
  <c r="EU237" i="3" s="1"/>
  <c r="AK237" i="3"/>
  <c r="FB237" i="3" s="1"/>
  <c r="CF237" i="3"/>
  <c r="CG237" i="3"/>
  <c r="EK237" i="3" s="1"/>
  <c r="EX237" i="3" s="1"/>
  <c r="CM237" i="3"/>
  <c r="CN237" i="3"/>
  <c r="CO237" i="3"/>
  <c r="CQ237" i="3"/>
  <c r="CS237" i="3"/>
  <c r="CT237" i="3"/>
  <c r="CU237" i="3"/>
  <c r="CV237" i="3"/>
  <c r="CW237" i="3"/>
  <c r="CX237" i="3"/>
  <c r="CY237" i="3"/>
  <c r="CZ237" i="3"/>
  <c r="DD237" i="3"/>
  <c r="DE237" i="3"/>
  <c r="Z238" i="3"/>
  <c r="EU238" i="3" s="1"/>
  <c r="AK238" i="3"/>
  <c r="DJ238" i="3" s="1"/>
  <c r="CF238" i="3"/>
  <c r="CG238" i="3"/>
  <c r="FO238" i="3" s="1"/>
  <c r="CM238" i="3"/>
  <c r="CN238" i="3"/>
  <c r="CO238" i="3"/>
  <c r="CQ238" i="3"/>
  <c r="CS238" i="3"/>
  <c r="CT238" i="3"/>
  <c r="CU238" i="3"/>
  <c r="CV238" i="3"/>
  <c r="CW238" i="3"/>
  <c r="CX238" i="3"/>
  <c r="CY238" i="3"/>
  <c r="CZ238" i="3"/>
  <c r="DD238" i="3"/>
  <c r="DE238" i="3"/>
  <c r="Z239" i="3"/>
  <c r="EU239" i="3" s="1"/>
  <c r="AK239" i="3"/>
  <c r="DJ239" i="3" s="1"/>
  <c r="CF239" i="3"/>
  <c r="CG239" i="3"/>
  <c r="CM239" i="3"/>
  <c r="CN239" i="3"/>
  <c r="CO239" i="3"/>
  <c r="CQ239" i="3"/>
  <c r="CS239" i="3"/>
  <c r="CT239" i="3"/>
  <c r="CU239" i="3"/>
  <c r="CV239" i="3"/>
  <c r="CW239" i="3"/>
  <c r="CX239" i="3"/>
  <c r="CY239" i="3"/>
  <c r="CZ239" i="3"/>
  <c r="DD239" i="3"/>
  <c r="DE239" i="3"/>
  <c r="Z240" i="3"/>
  <c r="EU240" i="3" s="1"/>
  <c r="AK240" i="3"/>
  <c r="CF240" i="3"/>
  <c r="CG240" i="3"/>
  <c r="FO240" i="3" s="1"/>
  <c r="CM240" i="3"/>
  <c r="CN240" i="3"/>
  <c r="CO240" i="3"/>
  <c r="CQ240" i="3"/>
  <c r="CS240" i="3"/>
  <c r="CT240" i="3"/>
  <c r="CU240" i="3"/>
  <c r="CV240" i="3"/>
  <c r="CW240" i="3"/>
  <c r="CX240" i="3"/>
  <c r="CY240" i="3"/>
  <c r="CZ240" i="3"/>
  <c r="DD240" i="3"/>
  <c r="DE240" i="3"/>
  <c r="Z241" i="3"/>
  <c r="EU241" i="3" s="1"/>
  <c r="AK241" i="3"/>
  <c r="DJ241" i="3" s="1"/>
  <c r="CF241" i="3"/>
  <c r="CG241" i="3"/>
  <c r="FO241" i="3" s="1"/>
  <c r="CM241" i="3"/>
  <c r="CN241" i="3"/>
  <c r="CO241" i="3"/>
  <c r="CQ241" i="3"/>
  <c r="CS241" i="3"/>
  <c r="CT241" i="3"/>
  <c r="CU241" i="3"/>
  <c r="CV241" i="3"/>
  <c r="CW241" i="3"/>
  <c r="CX241" i="3"/>
  <c r="CY241" i="3"/>
  <c r="CZ241" i="3"/>
  <c r="DD241" i="3"/>
  <c r="DE241" i="3"/>
  <c r="Z242" i="3"/>
  <c r="EU242" i="3" s="1"/>
  <c r="AK242" i="3"/>
  <c r="CF242" i="3"/>
  <c r="CG242" i="3"/>
  <c r="FO242" i="3" s="1"/>
  <c r="CM242" i="3"/>
  <c r="CN242" i="3"/>
  <c r="CO242" i="3"/>
  <c r="CQ242" i="3"/>
  <c r="CS242" i="3"/>
  <c r="CT242" i="3"/>
  <c r="CU242" i="3"/>
  <c r="CV242" i="3"/>
  <c r="CW242" i="3"/>
  <c r="CX242" i="3"/>
  <c r="CY242" i="3"/>
  <c r="CZ242" i="3"/>
  <c r="DD242" i="3"/>
  <c r="DE242" i="3"/>
  <c r="Z243" i="3"/>
  <c r="EU243" i="3" s="1"/>
  <c r="AK243" i="3"/>
  <c r="DJ243" i="3" s="1"/>
  <c r="CF243" i="3"/>
  <c r="CG243" i="3"/>
  <c r="FO243" i="3" s="1"/>
  <c r="CM243" i="3"/>
  <c r="CN243" i="3"/>
  <c r="CO243" i="3"/>
  <c r="CQ243" i="3"/>
  <c r="CS243" i="3"/>
  <c r="CT243" i="3"/>
  <c r="CU243" i="3"/>
  <c r="CV243" i="3"/>
  <c r="CW243" i="3"/>
  <c r="CX243" i="3"/>
  <c r="CY243" i="3"/>
  <c r="CZ243" i="3"/>
  <c r="DD243" i="3"/>
  <c r="DE243" i="3"/>
  <c r="Z244" i="3"/>
  <c r="EU244" i="3" s="1"/>
  <c r="AK244" i="3"/>
  <c r="CF244" i="3"/>
  <c r="CG244" i="3"/>
  <c r="FO244" i="3" s="1"/>
  <c r="CM244" i="3"/>
  <c r="CN244" i="3"/>
  <c r="CO244" i="3"/>
  <c r="CQ244" i="3"/>
  <c r="CS244" i="3"/>
  <c r="CT244" i="3"/>
  <c r="CU244" i="3"/>
  <c r="CV244" i="3"/>
  <c r="CW244" i="3"/>
  <c r="CX244" i="3"/>
  <c r="CY244" i="3"/>
  <c r="CZ244" i="3"/>
  <c r="DD244" i="3"/>
  <c r="DE244" i="3"/>
  <c r="Z245" i="3"/>
  <c r="EU245" i="3" s="1"/>
  <c r="AK245" i="3"/>
  <c r="FB245" i="3" s="1"/>
  <c r="CF245" i="3"/>
  <c r="CG245" i="3"/>
  <c r="FO245" i="3" s="1"/>
  <c r="CM245" i="3"/>
  <c r="CN245" i="3"/>
  <c r="CO245" i="3"/>
  <c r="CQ245" i="3"/>
  <c r="CS245" i="3"/>
  <c r="CT245" i="3"/>
  <c r="CU245" i="3"/>
  <c r="CV245" i="3"/>
  <c r="CW245" i="3"/>
  <c r="CX245" i="3"/>
  <c r="CY245" i="3"/>
  <c r="CZ245" i="3"/>
  <c r="DD245" i="3"/>
  <c r="DE245" i="3"/>
  <c r="Z246" i="3"/>
  <c r="EU246" i="3" s="1"/>
  <c r="AK246" i="3"/>
  <c r="CF246" i="3"/>
  <c r="CG246" i="3"/>
  <c r="FO246" i="3" s="1"/>
  <c r="CM246" i="3"/>
  <c r="CN246" i="3"/>
  <c r="CO246" i="3"/>
  <c r="CQ246" i="3"/>
  <c r="CS246" i="3"/>
  <c r="CT246" i="3"/>
  <c r="CU246" i="3"/>
  <c r="CV246" i="3"/>
  <c r="CW246" i="3"/>
  <c r="CX246" i="3"/>
  <c r="CY246" i="3"/>
  <c r="CZ246" i="3"/>
  <c r="DD246" i="3"/>
  <c r="DE246" i="3"/>
  <c r="Z247" i="3"/>
  <c r="EU247" i="3" s="1"/>
  <c r="AK247" i="3"/>
  <c r="DJ247" i="3" s="1"/>
  <c r="CF247" i="3"/>
  <c r="CG247" i="3"/>
  <c r="FO247" i="3" s="1"/>
  <c r="CM247" i="3"/>
  <c r="CN247" i="3"/>
  <c r="CO247" i="3"/>
  <c r="CQ247" i="3"/>
  <c r="CS247" i="3"/>
  <c r="CT247" i="3"/>
  <c r="CU247" i="3"/>
  <c r="CV247" i="3"/>
  <c r="CW247" i="3"/>
  <c r="CX247" i="3"/>
  <c r="CY247" i="3"/>
  <c r="CZ247" i="3"/>
  <c r="DD247" i="3"/>
  <c r="DE247" i="3"/>
  <c r="Z248" i="3"/>
  <c r="EU248" i="3" s="1"/>
  <c r="AK248" i="3"/>
  <c r="CF248" i="3"/>
  <c r="CG248" i="3"/>
  <c r="FO248" i="3" s="1"/>
  <c r="CM248" i="3"/>
  <c r="CN248" i="3"/>
  <c r="CO248" i="3"/>
  <c r="CQ248" i="3"/>
  <c r="CS248" i="3"/>
  <c r="CT248" i="3"/>
  <c r="CU248" i="3"/>
  <c r="CV248" i="3"/>
  <c r="CW248" i="3"/>
  <c r="CX248" i="3"/>
  <c r="CY248" i="3"/>
  <c r="CZ248" i="3"/>
  <c r="DD248" i="3"/>
  <c r="DE248" i="3"/>
  <c r="Z249" i="3"/>
  <c r="EU249" i="3" s="1"/>
  <c r="AK249" i="3"/>
  <c r="DJ249" i="3" s="1"/>
  <c r="CF249" i="3"/>
  <c r="CG249" i="3"/>
  <c r="FO249" i="3" s="1"/>
  <c r="CM249" i="3"/>
  <c r="CN249" i="3"/>
  <c r="CO249" i="3"/>
  <c r="CQ249" i="3"/>
  <c r="CS249" i="3"/>
  <c r="CT249" i="3"/>
  <c r="CU249" i="3"/>
  <c r="CV249" i="3"/>
  <c r="CW249" i="3"/>
  <c r="CX249" i="3"/>
  <c r="CY249" i="3"/>
  <c r="CZ249" i="3"/>
  <c r="DD249" i="3"/>
  <c r="DE249" i="3"/>
  <c r="Z250" i="3"/>
  <c r="EU250" i="3" s="1"/>
  <c r="AK250" i="3"/>
  <c r="CF250" i="3"/>
  <c r="CG250" i="3"/>
  <c r="FO250" i="3" s="1"/>
  <c r="CM250" i="3"/>
  <c r="CN250" i="3"/>
  <c r="CO250" i="3"/>
  <c r="CQ250" i="3"/>
  <c r="CS250" i="3"/>
  <c r="CT250" i="3"/>
  <c r="CU250" i="3"/>
  <c r="CV250" i="3"/>
  <c r="CW250" i="3"/>
  <c r="CX250" i="3"/>
  <c r="CY250" i="3"/>
  <c r="CZ250" i="3"/>
  <c r="DD250" i="3"/>
  <c r="DE250" i="3"/>
  <c r="Z251" i="3"/>
  <c r="EU251" i="3" s="1"/>
  <c r="AK251" i="3"/>
  <c r="FB251" i="3" s="1"/>
  <c r="CF251" i="3"/>
  <c r="CG251" i="3"/>
  <c r="FO251" i="3" s="1"/>
  <c r="CM251" i="3"/>
  <c r="CN251" i="3"/>
  <c r="CO251" i="3"/>
  <c r="CQ251" i="3"/>
  <c r="CS251" i="3"/>
  <c r="CT251" i="3"/>
  <c r="CU251" i="3"/>
  <c r="CV251" i="3"/>
  <c r="CW251" i="3"/>
  <c r="CX251" i="3"/>
  <c r="CY251" i="3"/>
  <c r="CZ251" i="3"/>
  <c r="DD251" i="3"/>
  <c r="DE251" i="3"/>
  <c r="Z252" i="3"/>
  <c r="EU252" i="3" s="1"/>
  <c r="AK252" i="3"/>
  <c r="CF252" i="3"/>
  <c r="CG252" i="3"/>
  <c r="CM252" i="3"/>
  <c r="CN252" i="3"/>
  <c r="CO252" i="3"/>
  <c r="CQ252" i="3"/>
  <c r="CS252" i="3"/>
  <c r="CT252" i="3"/>
  <c r="CU252" i="3"/>
  <c r="CV252" i="3"/>
  <c r="CW252" i="3"/>
  <c r="CX252" i="3"/>
  <c r="CY252" i="3"/>
  <c r="CZ252" i="3"/>
  <c r="DD252" i="3"/>
  <c r="DE252" i="3"/>
  <c r="Z253" i="3"/>
  <c r="EU253" i="3" s="1"/>
  <c r="AK253" i="3"/>
  <c r="DJ253" i="3" s="1"/>
  <c r="CF253" i="3"/>
  <c r="CG253" i="3"/>
  <c r="EK253" i="3" s="1"/>
  <c r="EX253" i="3" s="1"/>
  <c r="CM253" i="3"/>
  <c r="CN253" i="3"/>
  <c r="CO253" i="3"/>
  <c r="CQ253" i="3"/>
  <c r="CS253" i="3"/>
  <c r="CT253" i="3"/>
  <c r="CU253" i="3"/>
  <c r="CV253" i="3"/>
  <c r="CW253" i="3"/>
  <c r="CX253" i="3"/>
  <c r="CY253" i="3"/>
  <c r="CZ253" i="3"/>
  <c r="DD253" i="3"/>
  <c r="DE253" i="3"/>
  <c r="Z254" i="3"/>
  <c r="EU254" i="3" s="1"/>
  <c r="AK254" i="3"/>
  <c r="CF254" i="3"/>
  <c r="CG254" i="3"/>
  <c r="CM254" i="3"/>
  <c r="CN254" i="3"/>
  <c r="CO254" i="3"/>
  <c r="CQ254" i="3"/>
  <c r="CS254" i="3"/>
  <c r="CT254" i="3"/>
  <c r="CU254" i="3"/>
  <c r="CV254" i="3"/>
  <c r="CW254" i="3"/>
  <c r="CX254" i="3"/>
  <c r="CY254" i="3"/>
  <c r="CZ254" i="3"/>
  <c r="DD254" i="3"/>
  <c r="DE254" i="3"/>
  <c r="Z255" i="3"/>
  <c r="EU255" i="3" s="1"/>
  <c r="AK255" i="3"/>
  <c r="DJ255" i="3" s="1"/>
  <c r="CF255" i="3"/>
  <c r="CG255" i="3"/>
  <c r="CM255" i="3"/>
  <c r="CN255" i="3"/>
  <c r="CO255" i="3"/>
  <c r="CQ255" i="3"/>
  <c r="CS255" i="3"/>
  <c r="CT255" i="3"/>
  <c r="CU255" i="3"/>
  <c r="CV255" i="3"/>
  <c r="CW255" i="3"/>
  <c r="CX255" i="3"/>
  <c r="CY255" i="3"/>
  <c r="CZ255" i="3"/>
  <c r="DD255" i="3"/>
  <c r="DE255" i="3"/>
  <c r="Z256" i="3"/>
  <c r="EU256" i="3" s="1"/>
  <c r="AK256" i="3"/>
  <c r="DJ256" i="3" s="1"/>
  <c r="CF256" i="3"/>
  <c r="CG256" i="3"/>
  <c r="EK256" i="3" s="1"/>
  <c r="EX256" i="3" s="1"/>
  <c r="CM256" i="3"/>
  <c r="CN256" i="3"/>
  <c r="CO256" i="3"/>
  <c r="CQ256" i="3"/>
  <c r="CS256" i="3"/>
  <c r="CT256" i="3"/>
  <c r="CU256" i="3"/>
  <c r="CV256" i="3"/>
  <c r="CW256" i="3"/>
  <c r="CX256" i="3"/>
  <c r="CY256" i="3"/>
  <c r="CZ256" i="3"/>
  <c r="DD256" i="3"/>
  <c r="DE256" i="3"/>
  <c r="Z257" i="3"/>
  <c r="EU257" i="3" s="1"/>
  <c r="AK257" i="3"/>
  <c r="DJ257" i="3" s="1"/>
  <c r="CF257" i="3"/>
  <c r="CG257" i="3"/>
  <c r="CM257" i="3"/>
  <c r="CN257" i="3"/>
  <c r="CO257" i="3"/>
  <c r="CQ257" i="3"/>
  <c r="CS257" i="3"/>
  <c r="CT257" i="3"/>
  <c r="CU257" i="3"/>
  <c r="CV257" i="3"/>
  <c r="CW257" i="3"/>
  <c r="CX257" i="3"/>
  <c r="CY257" i="3"/>
  <c r="CZ257" i="3"/>
  <c r="DD257" i="3"/>
  <c r="DE257" i="3"/>
  <c r="Z258" i="3"/>
  <c r="EU258" i="3" s="1"/>
  <c r="AK258" i="3"/>
  <c r="FB258" i="3" s="1"/>
  <c r="CF258" i="3"/>
  <c r="CG258" i="3"/>
  <c r="EK258" i="3" s="1"/>
  <c r="EX258" i="3" s="1"/>
  <c r="CM258" i="3"/>
  <c r="CN258" i="3"/>
  <c r="CO258" i="3"/>
  <c r="CQ258" i="3"/>
  <c r="CS258" i="3"/>
  <c r="CT258" i="3"/>
  <c r="CU258" i="3"/>
  <c r="CV258" i="3"/>
  <c r="CW258" i="3"/>
  <c r="CX258" i="3"/>
  <c r="CY258" i="3"/>
  <c r="CZ258" i="3"/>
  <c r="DD258" i="3"/>
  <c r="DE258" i="3"/>
  <c r="Z259" i="3"/>
  <c r="EU259" i="3" s="1"/>
  <c r="AK259" i="3"/>
  <c r="DJ259" i="3" s="1"/>
  <c r="CF259" i="3"/>
  <c r="CG259" i="3"/>
  <c r="FO259" i="3" s="1"/>
  <c r="CM259" i="3"/>
  <c r="CN259" i="3"/>
  <c r="CO259" i="3"/>
  <c r="CQ259" i="3"/>
  <c r="CS259" i="3"/>
  <c r="CT259" i="3"/>
  <c r="CU259" i="3"/>
  <c r="CV259" i="3"/>
  <c r="CW259" i="3"/>
  <c r="CX259" i="3"/>
  <c r="CY259" i="3"/>
  <c r="CZ259" i="3"/>
  <c r="DD259" i="3"/>
  <c r="DE259" i="3"/>
  <c r="Z260" i="3"/>
  <c r="EU260" i="3" s="1"/>
  <c r="AK260" i="3"/>
  <c r="FB260" i="3" s="1"/>
  <c r="CF260" i="3"/>
  <c r="CG260" i="3"/>
  <c r="EK260" i="3" s="1"/>
  <c r="EX260" i="3" s="1"/>
  <c r="CM260" i="3"/>
  <c r="CN260" i="3"/>
  <c r="CO260" i="3"/>
  <c r="CQ260" i="3"/>
  <c r="CS260" i="3"/>
  <c r="CT260" i="3"/>
  <c r="CU260" i="3"/>
  <c r="CV260" i="3"/>
  <c r="CW260" i="3"/>
  <c r="CX260" i="3"/>
  <c r="CY260" i="3"/>
  <c r="CZ260" i="3"/>
  <c r="DD260" i="3"/>
  <c r="DE260" i="3"/>
  <c r="Z261" i="3"/>
  <c r="EU261" i="3" s="1"/>
  <c r="AK261" i="3"/>
  <c r="DJ261" i="3" s="1"/>
  <c r="CF261" i="3"/>
  <c r="CG261" i="3"/>
  <c r="FO261" i="3" s="1"/>
  <c r="CM261" i="3"/>
  <c r="CN261" i="3"/>
  <c r="CO261" i="3"/>
  <c r="CQ261" i="3"/>
  <c r="CS261" i="3"/>
  <c r="CT261" i="3"/>
  <c r="CU261" i="3"/>
  <c r="CV261" i="3"/>
  <c r="CW261" i="3"/>
  <c r="CX261" i="3"/>
  <c r="CY261" i="3"/>
  <c r="CZ261" i="3"/>
  <c r="DD261" i="3"/>
  <c r="DE261" i="3"/>
  <c r="Z262" i="3"/>
  <c r="EU262" i="3" s="1"/>
  <c r="AK262" i="3"/>
  <c r="CF262" i="3"/>
  <c r="CG262" i="3"/>
  <c r="EK262" i="3" s="1"/>
  <c r="EX262" i="3" s="1"/>
  <c r="CM262" i="3"/>
  <c r="CN262" i="3"/>
  <c r="CO262" i="3"/>
  <c r="CQ262" i="3"/>
  <c r="CS262" i="3"/>
  <c r="CT262" i="3"/>
  <c r="CU262" i="3"/>
  <c r="CV262" i="3"/>
  <c r="CW262" i="3"/>
  <c r="CX262" i="3"/>
  <c r="CY262" i="3"/>
  <c r="CZ262" i="3"/>
  <c r="DD262" i="3"/>
  <c r="DE262" i="3"/>
  <c r="Z263" i="3"/>
  <c r="EU263" i="3" s="1"/>
  <c r="AK263" i="3"/>
  <c r="CF263" i="3"/>
  <c r="CG263" i="3"/>
  <c r="CM263" i="3"/>
  <c r="CN263" i="3"/>
  <c r="CO263" i="3"/>
  <c r="CQ263" i="3"/>
  <c r="CS263" i="3"/>
  <c r="CT263" i="3"/>
  <c r="CU263" i="3"/>
  <c r="CV263" i="3"/>
  <c r="CW263" i="3"/>
  <c r="CX263" i="3"/>
  <c r="CY263" i="3"/>
  <c r="CZ263" i="3"/>
  <c r="DD263" i="3"/>
  <c r="DE263" i="3"/>
  <c r="Z264" i="3"/>
  <c r="EU264" i="3" s="1"/>
  <c r="AK264" i="3"/>
  <c r="CF264" i="3"/>
  <c r="CG264" i="3"/>
  <c r="FO264" i="3" s="1"/>
  <c r="CM264" i="3"/>
  <c r="CN264" i="3"/>
  <c r="CO264" i="3"/>
  <c r="CQ264" i="3"/>
  <c r="CS264" i="3"/>
  <c r="CT264" i="3"/>
  <c r="CU264" i="3"/>
  <c r="CV264" i="3"/>
  <c r="CW264" i="3"/>
  <c r="CX264" i="3"/>
  <c r="CY264" i="3"/>
  <c r="CZ264" i="3"/>
  <c r="DD264" i="3"/>
  <c r="DE264" i="3"/>
  <c r="Z265" i="3"/>
  <c r="EU265" i="3" s="1"/>
  <c r="AK265" i="3"/>
  <c r="DJ265" i="3" s="1"/>
  <c r="CF265" i="3"/>
  <c r="CG265" i="3"/>
  <c r="CM265" i="3"/>
  <c r="CN265" i="3"/>
  <c r="CO265" i="3"/>
  <c r="CQ265" i="3"/>
  <c r="CS265" i="3"/>
  <c r="CT265" i="3"/>
  <c r="CU265" i="3"/>
  <c r="CV265" i="3"/>
  <c r="CW265" i="3"/>
  <c r="CX265" i="3"/>
  <c r="CY265" i="3"/>
  <c r="CZ265" i="3"/>
  <c r="DD265" i="3"/>
  <c r="DE265" i="3"/>
  <c r="Z266" i="3"/>
  <c r="EU266" i="3" s="1"/>
  <c r="AK266" i="3"/>
  <c r="CF266" i="3"/>
  <c r="CG266" i="3"/>
  <c r="EK266" i="3" s="1"/>
  <c r="EX266" i="3" s="1"/>
  <c r="CM266" i="3"/>
  <c r="CN266" i="3"/>
  <c r="CO266" i="3"/>
  <c r="CQ266" i="3"/>
  <c r="CS266" i="3"/>
  <c r="CT266" i="3"/>
  <c r="CU266" i="3"/>
  <c r="CV266" i="3"/>
  <c r="CW266" i="3"/>
  <c r="CX266" i="3"/>
  <c r="CY266" i="3"/>
  <c r="CZ266" i="3"/>
  <c r="DD266" i="3"/>
  <c r="DE266" i="3"/>
  <c r="Z267" i="3"/>
  <c r="EU267" i="3" s="1"/>
  <c r="AK267" i="3"/>
  <c r="DJ267" i="3" s="1"/>
  <c r="CF267" i="3"/>
  <c r="CG267" i="3"/>
  <c r="EK267" i="3" s="1"/>
  <c r="EX267" i="3" s="1"/>
  <c r="CM267" i="3"/>
  <c r="CN267" i="3"/>
  <c r="CO267" i="3"/>
  <c r="CQ267" i="3"/>
  <c r="CS267" i="3"/>
  <c r="CT267" i="3"/>
  <c r="CU267" i="3"/>
  <c r="CV267" i="3"/>
  <c r="CW267" i="3"/>
  <c r="CX267" i="3"/>
  <c r="CY267" i="3"/>
  <c r="CZ267" i="3"/>
  <c r="DD267" i="3"/>
  <c r="DE267" i="3"/>
  <c r="Z268" i="3"/>
  <c r="EU268" i="3" s="1"/>
  <c r="AK268" i="3"/>
  <c r="FB268" i="3" s="1"/>
  <c r="CF268" i="3"/>
  <c r="CG268" i="3"/>
  <c r="FO268" i="3" s="1"/>
  <c r="CM268" i="3"/>
  <c r="CN268" i="3"/>
  <c r="CO268" i="3"/>
  <c r="CQ268" i="3"/>
  <c r="CS268" i="3"/>
  <c r="CT268" i="3"/>
  <c r="CU268" i="3"/>
  <c r="CV268" i="3"/>
  <c r="CW268" i="3"/>
  <c r="CX268" i="3"/>
  <c r="CY268" i="3"/>
  <c r="CZ268" i="3"/>
  <c r="DD268" i="3"/>
  <c r="DE268" i="3"/>
  <c r="Z269" i="3"/>
  <c r="EU269" i="3" s="1"/>
  <c r="AK269" i="3"/>
  <c r="CF269" i="3"/>
  <c r="CG269" i="3"/>
  <c r="FO269" i="3" s="1"/>
  <c r="CM269" i="3"/>
  <c r="CN269" i="3"/>
  <c r="CO269" i="3"/>
  <c r="CQ269" i="3"/>
  <c r="CS269" i="3"/>
  <c r="CT269" i="3"/>
  <c r="CU269" i="3"/>
  <c r="CV269" i="3"/>
  <c r="CW269" i="3"/>
  <c r="CX269" i="3"/>
  <c r="CY269" i="3"/>
  <c r="CZ269" i="3"/>
  <c r="DD269" i="3"/>
  <c r="DE269" i="3"/>
  <c r="Z270" i="3"/>
  <c r="EU270" i="3" s="1"/>
  <c r="AK270" i="3"/>
  <c r="DJ270" i="3" s="1"/>
  <c r="CF270" i="3"/>
  <c r="CG270" i="3"/>
  <c r="CM270" i="3"/>
  <c r="CN270" i="3"/>
  <c r="CO270" i="3"/>
  <c r="CQ270" i="3"/>
  <c r="CS270" i="3"/>
  <c r="CT270" i="3"/>
  <c r="CU270" i="3"/>
  <c r="CV270" i="3"/>
  <c r="CW270" i="3"/>
  <c r="CX270" i="3"/>
  <c r="CY270" i="3"/>
  <c r="CZ270" i="3"/>
  <c r="DD270" i="3"/>
  <c r="DE270" i="3"/>
  <c r="Z271" i="3"/>
  <c r="EU271" i="3" s="1"/>
  <c r="AK271" i="3"/>
  <c r="CF271" i="3"/>
  <c r="CG271" i="3"/>
  <c r="EK271" i="3" s="1"/>
  <c r="EX271" i="3" s="1"/>
  <c r="CM271" i="3"/>
  <c r="CN271" i="3"/>
  <c r="CO271" i="3"/>
  <c r="CQ271" i="3"/>
  <c r="CS271" i="3"/>
  <c r="CT271" i="3"/>
  <c r="CU271" i="3"/>
  <c r="CV271" i="3"/>
  <c r="CW271" i="3"/>
  <c r="CX271" i="3"/>
  <c r="CY271" i="3"/>
  <c r="CZ271" i="3"/>
  <c r="DD271" i="3"/>
  <c r="DE271" i="3"/>
  <c r="Z272" i="3"/>
  <c r="EU272" i="3" s="1"/>
  <c r="AK272" i="3"/>
  <c r="DJ272" i="3" s="1"/>
  <c r="CF272" i="3"/>
  <c r="CG272" i="3"/>
  <c r="FO272" i="3" s="1"/>
  <c r="CM272" i="3"/>
  <c r="CN272" i="3"/>
  <c r="CO272" i="3"/>
  <c r="CQ272" i="3"/>
  <c r="CS272" i="3"/>
  <c r="CT272" i="3"/>
  <c r="CU272" i="3"/>
  <c r="CV272" i="3"/>
  <c r="CW272" i="3"/>
  <c r="CX272" i="3"/>
  <c r="CY272" i="3"/>
  <c r="CZ272" i="3"/>
  <c r="DD272" i="3"/>
  <c r="DE272" i="3"/>
  <c r="Z273" i="3"/>
  <c r="EU273" i="3" s="1"/>
  <c r="AK273" i="3"/>
  <c r="CF273" i="3"/>
  <c r="CG273" i="3"/>
  <c r="EK273" i="3" s="1"/>
  <c r="EX273" i="3" s="1"/>
  <c r="CM273" i="3"/>
  <c r="CN273" i="3"/>
  <c r="CO273" i="3"/>
  <c r="CQ273" i="3"/>
  <c r="CS273" i="3"/>
  <c r="CT273" i="3"/>
  <c r="CU273" i="3"/>
  <c r="CV273" i="3"/>
  <c r="CW273" i="3"/>
  <c r="CX273" i="3"/>
  <c r="CY273" i="3"/>
  <c r="CZ273" i="3"/>
  <c r="DD273" i="3"/>
  <c r="DE273" i="3"/>
  <c r="Z274" i="3"/>
  <c r="EU274" i="3" s="1"/>
  <c r="AK274" i="3"/>
  <c r="FB274" i="3" s="1"/>
  <c r="CF274" i="3"/>
  <c r="CG274" i="3"/>
  <c r="EK274" i="3" s="1"/>
  <c r="EX274" i="3" s="1"/>
  <c r="CM274" i="3"/>
  <c r="CN274" i="3"/>
  <c r="CO274" i="3"/>
  <c r="CQ274" i="3"/>
  <c r="CS274" i="3"/>
  <c r="CT274" i="3"/>
  <c r="CU274" i="3"/>
  <c r="CV274" i="3"/>
  <c r="CW274" i="3"/>
  <c r="CX274" i="3"/>
  <c r="CY274" i="3"/>
  <c r="CZ274" i="3"/>
  <c r="DD274" i="3"/>
  <c r="DE274" i="3"/>
  <c r="Z275" i="3"/>
  <c r="EU275" i="3" s="1"/>
  <c r="AK275" i="3"/>
  <c r="FB275" i="3" s="1"/>
  <c r="CF275" i="3"/>
  <c r="CG275" i="3"/>
  <c r="CM275" i="3"/>
  <c r="CN275" i="3"/>
  <c r="CO275" i="3"/>
  <c r="CQ275" i="3"/>
  <c r="CS275" i="3"/>
  <c r="CT275" i="3"/>
  <c r="CU275" i="3"/>
  <c r="CV275" i="3"/>
  <c r="CW275" i="3"/>
  <c r="CX275" i="3"/>
  <c r="CY275" i="3"/>
  <c r="CZ275" i="3"/>
  <c r="DD275" i="3"/>
  <c r="DE275" i="3"/>
  <c r="Z276" i="3"/>
  <c r="EU276" i="3" s="1"/>
  <c r="AK276" i="3"/>
  <c r="FB276" i="3" s="1"/>
  <c r="CF276" i="3"/>
  <c r="CG276" i="3"/>
  <c r="EK276" i="3" s="1"/>
  <c r="EX276" i="3" s="1"/>
  <c r="CM276" i="3"/>
  <c r="CN276" i="3"/>
  <c r="CO276" i="3"/>
  <c r="CQ276" i="3"/>
  <c r="CS276" i="3"/>
  <c r="CT276" i="3"/>
  <c r="CU276" i="3"/>
  <c r="CV276" i="3"/>
  <c r="CW276" i="3"/>
  <c r="CX276" i="3"/>
  <c r="CY276" i="3"/>
  <c r="CZ276" i="3"/>
  <c r="DD276" i="3"/>
  <c r="DE276" i="3"/>
  <c r="Z277" i="3"/>
  <c r="EU277" i="3" s="1"/>
  <c r="AK277" i="3"/>
  <c r="CF277" i="3"/>
  <c r="CG277" i="3"/>
  <c r="EK277" i="3" s="1"/>
  <c r="EX277" i="3" s="1"/>
  <c r="CM277" i="3"/>
  <c r="CN277" i="3"/>
  <c r="CO277" i="3"/>
  <c r="CQ277" i="3"/>
  <c r="CS277" i="3"/>
  <c r="CT277" i="3"/>
  <c r="CU277" i="3"/>
  <c r="CV277" i="3"/>
  <c r="CW277" i="3"/>
  <c r="CX277" i="3"/>
  <c r="CY277" i="3"/>
  <c r="CZ277" i="3"/>
  <c r="DD277" i="3"/>
  <c r="DE277" i="3"/>
  <c r="Z278" i="3"/>
  <c r="EU278" i="3" s="1"/>
  <c r="AK278" i="3"/>
  <c r="CF278" i="3"/>
  <c r="CG278" i="3"/>
  <c r="EK278" i="3" s="1"/>
  <c r="EX278" i="3" s="1"/>
  <c r="CM278" i="3"/>
  <c r="CN278" i="3"/>
  <c r="CO278" i="3"/>
  <c r="CQ278" i="3"/>
  <c r="CS278" i="3"/>
  <c r="CT278" i="3"/>
  <c r="CU278" i="3"/>
  <c r="CV278" i="3"/>
  <c r="CW278" i="3"/>
  <c r="CX278" i="3"/>
  <c r="CY278" i="3"/>
  <c r="CZ278" i="3"/>
  <c r="DD278" i="3"/>
  <c r="DE278" i="3"/>
  <c r="Z279" i="3"/>
  <c r="EU279" i="3" s="1"/>
  <c r="AK279" i="3"/>
  <c r="FB279" i="3" s="1"/>
  <c r="CF279" i="3"/>
  <c r="CG279" i="3"/>
  <c r="CM279" i="3"/>
  <c r="CN279" i="3"/>
  <c r="CO279" i="3"/>
  <c r="CQ279" i="3"/>
  <c r="CS279" i="3"/>
  <c r="CT279" i="3"/>
  <c r="CU279" i="3"/>
  <c r="CV279" i="3"/>
  <c r="CW279" i="3"/>
  <c r="CX279" i="3"/>
  <c r="CY279" i="3"/>
  <c r="CZ279" i="3"/>
  <c r="DD279" i="3"/>
  <c r="DE279" i="3"/>
  <c r="Z280" i="3"/>
  <c r="EU280" i="3" s="1"/>
  <c r="AK280" i="3"/>
  <c r="FB280" i="3" s="1"/>
  <c r="CF280" i="3"/>
  <c r="CG280" i="3"/>
  <c r="CM280" i="3"/>
  <c r="CN280" i="3"/>
  <c r="CO280" i="3"/>
  <c r="CQ280" i="3"/>
  <c r="CS280" i="3"/>
  <c r="CT280" i="3"/>
  <c r="CU280" i="3"/>
  <c r="CV280" i="3"/>
  <c r="CW280" i="3"/>
  <c r="CX280" i="3"/>
  <c r="CY280" i="3"/>
  <c r="CZ280" i="3"/>
  <c r="DD280" i="3"/>
  <c r="DE280" i="3"/>
  <c r="Z281" i="3"/>
  <c r="EU281" i="3" s="1"/>
  <c r="AK281" i="3"/>
  <c r="DJ281" i="3" s="1"/>
  <c r="CF281" i="3"/>
  <c r="CG281" i="3"/>
  <c r="EK281" i="3" s="1"/>
  <c r="EX281" i="3" s="1"/>
  <c r="CM281" i="3"/>
  <c r="CN281" i="3"/>
  <c r="CO281" i="3"/>
  <c r="CQ281" i="3"/>
  <c r="CS281" i="3"/>
  <c r="CT281" i="3"/>
  <c r="CU281" i="3"/>
  <c r="CV281" i="3"/>
  <c r="CW281" i="3"/>
  <c r="CX281" i="3"/>
  <c r="CY281" i="3"/>
  <c r="CZ281" i="3"/>
  <c r="DD281" i="3"/>
  <c r="DE281" i="3"/>
  <c r="Z282" i="3"/>
  <c r="EU282" i="3" s="1"/>
  <c r="AK282" i="3"/>
  <c r="CF282" i="3"/>
  <c r="CG282" i="3"/>
  <c r="EK282" i="3" s="1"/>
  <c r="EX282" i="3" s="1"/>
  <c r="CM282" i="3"/>
  <c r="CN282" i="3"/>
  <c r="CO282" i="3"/>
  <c r="CQ282" i="3"/>
  <c r="CS282" i="3"/>
  <c r="CT282" i="3"/>
  <c r="CU282" i="3"/>
  <c r="CV282" i="3"/>
  <c r="CW282" i="3"/>
  <c r="CX282" i="3"/>
  <c r="CY282" i="3"/>
  <c r="CZ282" i="3"/>
  <c r="DD282" i="3"/>
  <c r="DE282" i="3"/>
  <c r="Z283" i="3"/>
  <c r="EU283" i="3" s="1"/>
  <c r="AK283" i="3"/>
  <c r="DJ283" i="3" s="1"/>
  <c r="CF283" i="3"/>
  <c r="CG283" i="3"/>
  <c r="CM283" i="3"/>
  <c r="CN283" i="3"/>
  <c r="CO283" i="3"/>
  <c r="CQ283" i="3"/>
  <c r="CS283" i="3"/>
  <c r="CT283" i="3"/>
  <c r="CU283" i="3"/>
  <c r="CV283" i="3"/>
  <c r="CW283" i="3"/>
  <c r="CX283" i="3"/>
  <c r="CY283" i="3"/>
  <c r="CZ283" i="3"/>
  <c r="DD283" i="3"/>
  <c r="DE283" i="3"/>
  <c r="Z284" i="3"/>
  <c r="EU284" i="3" s="1"/>
  <c r="AK284" i="3"/>
  <c r="DJ284" i="3" s="1"/>
  <c r="CF284" i="3"/>
  <c r="CG284" i="3"/>
  <c r="EK284" i="3" s="1"/>
  <c r="EX284" i="3" s="1"/>
  <c r="CM284" i="3"/>
  <c r="CN284" i="3"/>
  <c r="CO284" i="3"/>
  <c r="CQ284" i="3"/>
  <c r="CS284" i="3"/>
  <c r="CT284" i="3"/>
  <c r="CU284" i="3"/>
  <c r="CV284" i="3"/>
  <c r="CW284" i="3"/>
  <c r="CX284" i="3"/>
  <c r="CY284" i="3"/>
  <c r="CZ284" i="3"/>
  <c r="DD284" i="3"/>
  <c r="DE284" i="3"/>
  <c r="Z285" i="3"/>
  <c r="EU285" i="3" s="1"/>
  <c r="AK285" i="3"/>
  <c r="CF285" i="3"/>
  <c r="CG285" i="3"/>
  <c r="EK285" i="3" s="1"/>
  <c r="EX285" i="3" s="1"/>
  <c r="CM285" i="3"/>
  <c r="CN285" i="3"/>
  <c r="CO285" i="3"/>
  <c r="CQ285" i="3"/>
  <c r="CS285" i="3"/>
  <c r="CT285" i="3"/>
  <c r="CU285" i="3"/>
  <c r="CV285" i="3"/>
  <c r="CW285" i="3"/>
  <c r="CX285" i="3"/>
  <c r="CY285" i="3"/>
  <c r="CZ285" i="3"/>
  <c r="DD285" i="3"/>
  <c r="DE285" i="3"/>
  <c r="Z286" i="3"/>
  <c r="EU286" i="3" s="1"/>
  <c r="AK286" i="3"/>
  <c r="FB286" i="3" s="1"/>
  <c r="CF286" i="3"/>
  <c r="CG286" i="3"/>
  <c r="EK286" i="3" s="1"/>
  <c r="EX286" i="3" s="1"/>
  <c r="CM286" i="3"/>
  <c r="CN286" i="3"/>
  <c r="CO286" i="3"/>
  <c r="CQ286" i="3"/>
  <c r="CS286" i="3"/>
  <c r="CT286" i="3"/>
  <c r="CU286" i="3"/>
  <c r="CV286" i="3"/>
  <c r="CW286" i="3"/>
  <c r="CX286" i="3"/>
  <c r="CY286" i="3"/>
  <c r="CZ286" i="3"/>
  <c r="DD286" i="3"/>
  <c r="DE286" i="3"/>
  <c r="Z287" i="3"/>
  <c r="EU287" i="3" s="1"/>
  <c r="AK287" i="3"/>
  <c r="FB287" i="3" s="1"/>
  <c r="CF287" i="3"/>
  <c r="CG287" i="3"/>
  <c r="EK287" i="3" s="1"/>
  <c r="EX287" i="3" s="1"/>
  <c r="CM287" i="3"/>
  <c r="CN287" i="3"/>
  <c r="CO287" i="3"/>
  <c r="CQ287" i="3"/>
  <c r="CS287" i="3"/>
  <c r="CT287" i="3"/>
  <c r="CU287" i="3"/>
  <c r="CV287" i="3"/>
  <c r="CW287" i="3"/>
  <c r="CX287" i="3"/>
  <c r="CY287" i="3"/>
  <c r="CZ287" i="3"/>
  <c r="DD287" i="3"/>
  <c r="DE287" i="3"/>
  <c r="Z288" i="3"/>
  <c r="EU288" i="3" s="1"/>
  <c r="AK288" i="3"/>
  <c r="FB288" i="3" s="1"/>
  <c r="CF288" i="3"/>
  <c r="CG288" i="3"/>
  <c r="EK288" i="3" s="1"/>
  <c r="EX288" i="3" s="1"/>
  <c r="CM288" i="3"/>
  <c r="CN288" i="3"/>
  <c r="CO288" i="3"/>
  <c r="CQ288" i="3"/>
  <c r="CS288" i="3"/>
  <c r="CT288" i="3"/>
  <c r="CU288" i="3"/>
  <c r="CV288" i="3"/>
  <c r="CW288" i="3"/>
  <c r="CX288" i="3"/>
  <c r="CY288" i="3"/>
  <c r="CZ288" i="3"/>
  <c r="DD288" i="3"/>
  <c r="DE288" i="3"/>
  <c r="Z289" i="3"/>
  <c r="EU289" i="3" s="1"/>
  <c r="AK289" i="3"/>
  <c r="CF289" i="3"/>
  <c r="CG289" i="3"/>
  <c r="EK289" i="3" s="1"/>
  <c r="EX289" i="3" s="1"/>
  <c r="CM289" i="3"/>
  <c r="CN289" i="3"/>
  <c r="CO289" i="3"/>
  <c r="CQ289" i="3"/>
  <c r="CS289" i="3"/>
  <c r="CT289" i="3"/>
  <c r="CU289" i="3"/>
  <c r="CV289" i="3"/>
  <c r="CW289" i="3"/>
  <c r="CX289" i="3"/>
  <c r="CY289" i="3"/>
  <c r="CZ289" i="3"/>
  <c r="DD289" i="3"/>
  <c r="DE289" i="3"/>
  <c r="Z290" i="3"/>
  <c r="EU290" i="3" s="1"/>
  <c r="AK290" i="3"/>
  <c r="FB290" i="3" s="1"/>
  <c r="CF290" i="3"/>
  <c r="CG290" i="3"/>
  <c r="CM290" i="3"/>
  <c r="CN290" i="3"/>
  <c r="CO290" i="3"/>
  <c r="CQ290" i="3"/>
  <c r="CS290" i="3"/>
  <c r="CT290" i="3"/>
  <c r="CU290" i="3"/>
  <c r="CV290" i="3"/>
  <c r="CW290" i="3"/>
  <c r="CX290" i="3"/>
  <c r="CY290" i="3"/>
  <c r="CZ290" i="3"/>
  <c r="DD290" i="3"/>
  <c r="DE290" i="3"/>
  <c r="Z291" i="3"/>
  <c r="EU291" i="3" s="1"/>
  <c r="AK291" i="3"/>
  <c r="FB291" i="3" s="1"/>
  <c r="CF291" i="3"/>
  <c r="CG291" i="3"/>
  <c r="EK291" i="3" s="1"/>
  <c r="EX291" i="3" s="1"/>
  <c r="CM291" i="3"/>
  <c r="CN291" i="3"/>
  <c r="CO291" i="3"/>
  <c r="CQ291" i="3"/>
  <c r="CS291" i="3"/>
  <c r="CT291" i="3"/>
  <c r="CU291" i="3"/>
  <c r="CV291" i="3"/>
  <c r="CW291" i="3"/>
  <c r="CX291" i="3"/>
  <c r="CY291" i="3"/>
  <c r="CZ291" i="3"/>
  <c r="DD291" i="3"/>
  <c r="DE291" i="3"/>
  <c r="Z292" i="3"/>
  <c r="EU292" i="3" s="1"/>
  <c r="AK292" i="3"/>
  <c r="CF292" i="3"/>
  <c r="CG292" i="3"/>
  <c r="EK292" i="3" s="1"/>
  <c r="EX292" i="3" s="1"/>
  <c r="CM292" i="3"/>
  <c r="CN292" i="3"/>
  <c r="CO292" i="3"/>
  <c r="CQ292" i="3"/>
  <c r="CS292" i="3"/>
  <c r="CT292" i="3"/>
  <c r="CU292" i="3"/>
  <c r="CV292" i="3"/>
  <c r="CW292" i="3"/>
  <c r="CX292" i="3"/>
  <c r="CY292" i="3"/>
  <c r="CZ292" i="3"/>
  <c r="DD292" i="3"/>
  <c r="DE292" i="3"/>
  <c r="Z293" i="3"/>
  <c r="EU293" i="3" s="1"/>
  <c r="AK293" i="3"/>
  <c r="DJ293" i="3" s="1"/>
  <c r="CF293" i="3"/>
  <c r="CG293" i="3"/>
  <c r="CM293" i="3"/>
  <c r="CN293" i="3"/>
  <c r="CO293" i="3"/>
  <c r="CQ293" i="3"/>
  <c r="CS293" i="3"/>
  <c r="CT293" i="3"/>
  <c r="CU293" i="3"/>
  <c r="CV293" i="3"/>
  <c r="CW293" i="3"/>
  <c r="CX293" i="3"/>
  <c r="CY293" i="3"/>
  <c r="CZ293" i="3"/>
  <c r="DD293" i="3"/>
  <c r="DE293" i="3"/>
  <c r="Z294" i="3"/>
  <c r="EU294" i="3" s="1"/>
  <c r="AK294" i="3"/>
  <c r="FB294" i="3" s="1"/>
  <c r="CF294" i="3"/>
  <c r="CG294" i="3"/>
  <c r="EK294" i="3" s="1"/>
  <c r="EX294" i="3" s="1"/>
  <c r="CM294" i="3"/>
  <c r="CN294" i="3"/>
  <c r="CO294" i="3"/>
  <c r="CQ294" i="3"/>
  <c r="CS294" i="3"/>
  <c r="CT294" i="3"/>
  <c r="CU294" i="3"/>
  <c r="CV294" i="3"/>
  <c r="CW294" i="3"/>
  <c r="CX294" i="3"/>
  <c r="CY294" i="3"/>
  <c r="CZ294" i="3"/>
  <c r="DD294" i="3"/>
  <c r="DE294" i="3"/>
  <c r="Z295" i="3"/>
  <c r="EU295" i="3" s="1"/>
  <c r="AK295" i="3"/>
  <c r="FB295" i="3" s="1"/>
  <c r="CF295" i="3"/>
  <c r="CG295" i="3"/>
  <c r="CM295" i="3"/>
  <c r="CN295" i="3"/>
  <c r="CO295" i="3"/>
  <c r="CQ295" i="3"/>
  <c r="CS295" i="3"/>
  <c r="CT295" i="3"/>
  <c r="CU295" i="3"/>
  <c r="CV295" i="3"/>
  <c r="CW295" i="3"/>
  <c r="CX295" i="3"/>
  <c r="CY295" i="3"/>
  <c r="CZ295" i="3"/>
  <c r="DD295" i="3"/>
  <c r="DE295" i="3"/>
  <c r="Z296" i="3"/>
  <c r="EU296" i="3" s="1"/>
  <c r="AK296" i="3"/>
  <c r="FB296" i="3" s="1"/>
  <c r="CF296" i="3"/>
  <c r="CG296" i="3"/>
  <c r="CM296" i="3"/>
  <c r="CN296" i="3"/>
  <c r="CO296" i="3"/>
  <c r="CQ296" i="3"/>
  <c r="CS296" i="3"/>
  <c r="CT296" i="3"/>
  <c r="CU296" i="3"/>
  <c r="CV296" i="3"/>
  <c r="CW296" i="3"/>
  <c r="CX296" i="3"/>
  <c r="CY296" i="3"/>
  <c r="CZ296" i="3"/>
  <c r="DD296" i="3"/>
  <c r="DE296" i="3"/>
  <c r="Z297" i="3"/>
  <c r="EU297" i="3" s="1"/>
  <c r="AK297" i="3"/>
  <c r="DJ297" i="3" s="1"/>
  <c r="CF297" i="3"/>
  <c r="CG297" i="3"/>
  <c r="CM297" i="3"/>
  <c r="CN297" i="3"/>
  <c r="CO297" i="3"/>
  <c r="CQ297" i="3"/>
  <c r="CS297" i="3"/>
  <c r="CT297" i="3"/>
  <c r="CU297" i="3"/>
  <c r="CV297" i="3"/>
  <c r="CW297" i="3"/>
  <c r="CX297" i="3"/>
  <c r="CY297" i="3"/>
  <c r="CZ297" i="3"/>
  <c r="DD297" i="3"/>
  <c r="DE297" i="3"/>
  <c r="Z298" i="3"/>
  <c r="EU298" i="3" s="1"/>
  <c r="AK298" i="3"/>
  <c r="FB298" i="3" s="1"/>
  <c r="CF298" i="3"/>
  <c r="CG298" i="3"/>
  <c r="EK298" i="3" s="1"/>
  <c r="EX298" i="3" s="1"/>
  <c r="CM298" i="3"/>
  <c r="CN298" i="3"/>
  <c r="CO298" i="3"/>
  <c r="CQ298" i="3"/>
  <c r="CS298" i="3"/>
  <c r="CT298" i="3"/>
  <c r="CU298" i="3"/>
  <c r="CV298" i="3"/>
  <c r="CW298" i="3"/>
  <c r="CX298" i="3"/>
  <c r="CY298" i="3"/>
  <c r="CZ298" i="3"/>
  <c r="DD298" i="3"/>
  <c r="DE298" i="3"/>
  <c r="Z299" i="3"/>
  <c r="EU299" i="3" s="1"/>
  <c r="AK299" i="3"/>
  <c r="DJ299" i="3" s="1"/>
  <c r="CF299" i="3"/>
  <c r="CG299" i="3"/>
  <c r="FO299" i="3" s="1"/>
  <c r="CM299" i="3"/>
  <c r="CN299" i="3"/>
  <c r="CO299" i="3"/>
  <c r="CQ299" i="3"/>
  <c r="CS299" i="3"/>
  <c r="CT299" i="3"/>
  <c r="CU299" i="3"/>
  <c r="CV299" i="3"/>
  <c r="CW299" i="3"/>
  <c r="CX299" i="3"/>
  <c r="CY299" i="3"/>
  <c r="CZ299" i="3"/>
  <c r="DD299" i="3"/>
  <c r="DE299" i="3"/>
  <c r="Z300" i="3"/>
  <c r="EU300" i="3" s="1"/>
  <c r="AK300" i="3"/>
  <c r="DJ300" i="3" s="1"/>
  <c r="CF300" i="3"/>
  <c r="CG300" i="3"/>
  <c r="EK300" i="3" s="1"/>
  <c r="EX300" i="3" s="1"/>
  <c r="CM300" i="3"/>
  <c r="CN300" i="3"/>
  <c r="CO300" i="3"/>
  <c r="CQ300" i="3"/>
  <c r="CS300" i="3"/>
  <c r="CT300" i="3"/>
  <c r="CU300" i="3"/>
  <c r="CV300" i="3"/>
  <c r="CW300" i="3"/>
  <c r="CX300" i="3"/>
  <c r="CY300" i="3"/>
  <c r="CZ300" i="3"/>
  <c r="DD300" i="3"/>
  <c r="DE300" i="3"/>
  <c r="Z301" i="3"/>
  <c r="EU301" i="3" s="1"/>
  <c r="AK301" i="3"/>
  <c r="FB301" i="3" s="1"/>
  <c r="CF301" i="3"/>
  <c r="CG301" i="3"/>
  <c r="EK301" i="3" s="1"/>
  <c r="EX301" i="3" s="1"/>
  <c r="CM301" i="3"/>
  <c r="CN301" i="3"/>
  <c r="CO301" i="3"/>
  <c r="CQ301" i="3"/>
  <c r="CS301" i="3"/>
  <c r="CT301" i="3"/>
  <c r="CU301" i="3"/>
  <c r="CV301" i="3"/>
  <c r="CW301" i="3"/>
  <c r="CX301" i="3"/>
  <c r="CY301" i="3"/>
  <c r="CZ301" i="3"/>
  <c r="DD301" i="3"/>
  <c r="DE301" i="3"/>
  <c r="Z302" i="3"/>
  <c r="EU302" i="3" s="1"/>
  <c r="AK302" i="3"/>
  <c r="DJ302" i="3" s="1"/>
  <c r="CF302" i="3"/>
  <c r="CG302" i="3"/>
  <c r="EK302" i="3" s="1"/>
  <c r="EX302" i="3" s="1"/>
  <c r="CM302" i="3"/>
  <c r="CN302" i="3"/>
  <c r="CO302" i="3"/>
  <c r="CQ302" i="3"/>
  <c r="CS302" i="3"/>
  <c r="CT302" i="3"/>
  <c r="CU302" i="3"/>
  <c r="CV302" i="3"/>
  <c r="CW302" i="3"/>
  <c r="CX302" i="3"/>
  <c r="CY302" i="3"/>
  <c r="CZ302" i="3"/>
  <c r="DD302" i="3"/>
  <c r="DE302" i="3"/>
  <c r="Z303" i="3"/>
  <c r="EU303" i="3" s="1"/>
  <c r="AK303" i="3"/>
  <c r="CF303" i="3"/>
  <c r="CG303" i="3"/>
  <c r="EK303" i="3" s="1"/>
  <c r="EX303" i="3" s="1"/>
  <c r="CM303" i="3"/>
  <c r="CN303" i="3"/>
  <c r="CO303" i="3"/>
  <c r="CQ303" i="3"/>
  <c r="CS303" i="3"/>
  <c r="CT303" i="3"/>
  <c r="CU303" i="3"/>
  <c r="CV303" i="3"/>
  <c r="CW303" i="3"/>
  <c r="CX303" i="3"/>
  <c r="CY303" i="3"/>
  <c r="CZ303" i="3"/>
  <c r="DD303" i="3"/>
  <c r="DE303" i="3"/>
  <c r="Z304" i="3"/>
  <c r="EU304" i="3" s="1"/>
  <c r="AK304" i="3"/>
  <c r="FB304" i="3" s="1"/>
  <c r="CF304" i="3"/>
  <c r="CG304" i="3"/>
  <c r="CM304" i="3"/>
  <c r="CN304" i="3"/>
  <c r="CO304" i="3"/>
  <c r="CQ304" i="3"/>
  <c r="CS304" i="3"/>
  <c r="CT304" i="3"/>
  <c r="CU304" i="3"/>
  <c r="CV304" i="3"/>
  <c r="CW304" i="3"/>
  <c r="CX304" i="3"/>
  <c r="CY304" i="3"/>
  <c r="CZ304" i="3"/>
  <c r="DD304" i="3"/>
  <c r="DE304" i="3"/>
  <c r="Z305" i="3"/>
  <c r="EU305" i="3" s="1"/>
  <c r="AK305" i="3"/>
  <c r="FB305" i="3" s="1"/>
  <c r="CF305" i="3"/>
  <c r="CG305" i="3"/>
  <c r="EK305" i="3" s="1"/>
  <c r="EX305" i="3" s="1"/>
  <c r="CM305" i="3"/>
  <c r="CN305" i="3"/>
  <c r="CO305" i="3"/>
  <c r="CQ305" i="3"/>
  <c r="CS305" i="3"/>
  <c r="CT305" i="3"/>
  <c r="CU305" i="3"/>
  <c r="CV305" i="3"/>
  <c r="CW305" i="3"/>
  <c r="CX305" i="3"/>
  <c r="CY305" i="3"/>
  <c r="CZ305" i="3"/>
  <c r="DD305" i="3"/>
  <c r="DE305" i="3"/>
  <c r="Z306" i="3"/>
  <c r="EU306" i="3" s="1"/>
  <c r="AK306" i="3"/>
  <c r="CF306" i="3"/>
  <c r="CG306" i="3"/>
  <c r="EK306" i="3" s="1"/>
  <c r="EX306" i="3" s="1"/>
  <c r="CM306" i="3"/>
  <c r="CN306" i="3"/>
  <c r="CO306" i="3"/>
  <c r="CQ306" i="3"/>
  <c r="CS306" i="3"/>
  <c r="CT306" i="3"/>
  <c r="CU306" i="3"/>
  <c r="CV306" i="3"/>
  <c r="CW306" i="3"/>
  <c r="CX306" i="3"/>
  <c r="CY306" i="3"/>
  <c r="CZ306" i="3"/>
  <c r="DD306" i="3"/>
  <c r="DE306" i="3"/>
  <c r="Z307" i="3"/>
  <c r="EU307" i="3" s="1"/>
  <c r="AK307" i="3"/>
  <c r="DJ307" i="3" s="1"/>
  <c r="CF307" i="3"/>
  <c r="CG307" i="3"/>
  <c r="EK307" i="3" s="1"/>
  <c r="EX307" i="3" s="1"/>
  <c r="CM307" i="3"/>
  <c r="CN307" i="3"/>
  <c r="CO307" i="3"/>
  <c r="CQ307" i="3"/>
  <c r="CS307" i="3"/>
  <c r="CT307" i="3"/>
  <c r="CU307" i="3"/>
  <c r="CV307" i="3"/>
  <c r="CW307" i="3"/>
  <c r="CX307" i="3"/>
  <c r="CY307" i="3"/>
  <c r="CZ307" i="3"/>
  <c r="DD307" i="3"/>
  <c r="DE307" i="3"/>
  <c r="Z308" i="3"/>
  <c r="EU308" i="3" s="1"/>
  <c r="AK308" i="3"/>
  <c r="DJ308" i="3" s="1"/>
  <c r="CF308" i="3"/>
  <c r="CG308" i="3"/>
  <c r="EK308" i="3" s="1"/>
  <c r="EX308" i="3" s="1"/>
  <c r="CM308" i="3"/>
  <c r="CN308" i="3"/>
  <c r="CO308" i="3"/>
  <c r="CQ308" i="3"/>
  <c r="CS308" i="3"/>
  <c r="CT308" i="3"/>
  <c r="CU308" i="3"/>
  <c r="CV308" i="3"/>
  <c r="CW308" i="3"/>
  <c r="CX308" i="3"/>
  <c r="CY308" i="3"/>
  <c r="CZ308" i="3"/>
  <c r="DD308" i="3"/>
  <c r="DE308" i="3"/>
  <c r="Z309" i="3"/>
  <c r="EU309" i="3" s="1"/>
  <c r="AK309" i="3"/>
  <c r="FB309" i="3" s="1"/>
  <c r="CF309" i="3"/>
  <c r="CG309" i="3"/>
  <c r="EK309" i="3" s="1"/>
  <c r="EX309" i="3" s="1"/>
  <c r="CM309" i="3"/>
  <c r="CN309" i="3"/>
  <c r="CO309" i="3"/>
  <c r="CQ309" i="3"/>
  <c r="CS309" i="3"/>
  <c r="CT309" i="3"/>
  <c r="CU309" i="3"/>
  <c r="CV309" i="3"/>
  <c r="CW309" i="3"/>
  <c r="CX309" i="3"/>
  <c r="CY309" i="3"/>
  <c r="CZ309" i="3"/>
  <c r="DD309" i="3"/>
  <c r="DE309" i="3"/>
  <c r="Z310" i="3"/>
  <c r="EU310" i="3" s="1"/>
  <c r="AK310" i="3"/>
  <c r="DJ310" i="3" s="1"/>
  <c r="CF310" i="3"/>
  <c r="CG310" i="3"/>
  <c r="CM310" i="3"/>
  <c r="CN310" i="3"/>
  <c r="CO310" i="3"/>
  <c r="CQ310" i="3"/>
  <c r="CS310" i="3"/>
  <c r="CT310" i="3"/>
  <c r="CU310" i="3"/>
  <c r="CV310" i="3"/>
  <c r="CW310" i="3"/>
  <c r="CX310" i="3"/>
  <c r="CY310" i="3"/>
  <c r="CZ310" i="3"/>
  <c r="DD310" i="3"/>
  <c r="DE310" i="3"/>
  <c r="Z311" i="3"/>
  <c r="EU311" i="3" s="1"/>
  <c r="AK311" i="3"/>
  <c r="DJ311" i="3" s="1"/>
  <c r="CF311" i="3"/>
  <c r="CG311" i="3"/>
  <c r="EK311" i="3" s="1"/>
  <c r="EX311" i="3" s="1"/>
  <c r="CM311" i="3"/>
  <c r="CN311" i="3"/>
  <c r="CO311" i="3"/>
  <c r="CQ311" i="3"/>
  <c r="CS311" i="3"/>
  <c r="CT311" i="3"/>
  <c r="CU311" i="3"/>
  <c r="CV311" i="3"/>
  <c r="CW311" i="3"/>
  <c r="CX311" i="3"/>
  <c r="CY311" i="3"/>
  <c r="CZ311" i="3"/>
  <c r="DD311" i="3"/>
  <c r="DE311" i="3"/>
  <c r="Z312" i="3"/>
  <c r="EU312" i="3" s="1"/>
  <c r="AK312" i="3"/>
  <c r="FB312" i="3" s="1"/>
  <c r="CF312" i="3"/>
  <c r="CG312" i="3"/>
  <c r="EK312" i="3" s="1"/>
  <c r="EX312" i="3" s="1"/>
  <c r="CM312" i="3"/>
  <c r="CN312" i="3"/>
  <c r="CO312" i="3"/>
  <c r="CQ312" i="3"/>
  <c r="CS312" i="3"/>
  <c r="CT312" i="3"/>
  <c r="CU312" i="3"/>
  <c r="CV312" i="3"/>
  <c r="CW312" i="3"/>
  <c r="CX312" i="3"/>
  <c r="CY312" i="3"/>
  <c r="CZ312" i="3"/>
  <c r="DD312" i="3"/>
  <c r="DE312" i="3"/>
  <c r="Z313" i="3"/>
  <c r="EU313" i="3" s="1"/>
  <c r="AK313" i="3"/>
  <c r="FB313" i="3" s="1"/>
  <c r="CF313" i="3"/>
  <c r="CG313" i="3"/>
  <c r="EK313" i="3" s="1"/>
  <c r="EX313" i="3" s="1"/>
  <c r="CM313" i="3"/>
  <c r="CN313" i="3"/>
  <c r="CO313" i="3"/>
  <c r="CQ313" i="3"/>
  <c r="CS313" i="3"/>
  <c r="CT313" i="3"/>
  <c r="CU313" i="3"/>
  <c r="CV313" i="3"/>
  <c r="CW313" i="3"/>
  <c r="CX313" i="3"/>
  <c r="CY313" i="3"/>
  <c r="CZ313" i="3"/>
  <c r="DD313" i="3"/>
  <c r="DE313" i="3"/>
  <c r="Z314" i="3"/>
  <c r="EU314" i="3" s="1"/>
  <c r="AK314" i="3"/>
  <c r="FB314" i="3" s="1"/>
  <c r="CF314" i="3"/>
  <c r="CG314" i="3"/>
  <c r="CM314" i="3"/>
  <c r="CN314" i="3"/>
  <c r="CO314" i="3"/>
  <c r="CQ314" i="3"/>
  <c r="CS314" i="3"/>
  <c r="CT314" i="3"/>
  <c r="CU314" i="3"/>
  <c r="CV314" i="3"/>
  <c r="CW314" i="3"/>
  <c r="CX314" i="3"/>
  <c r="CY314" i="3"/>
  <c r="CZ314" i="3"/>
  <c r="DD314" i="3"/>
  <c r="DE314" i="3"/>
  <c r="Z315" i="3"/>
  <c r="EU315" i="3" s="1"/>
  <c r="AK315" i="3"/>
  <c r="FB315" i="3" s="1"/>
  <c r="CF315" i="3"/>
  <c r="CG315" i="3"/>
  <c r="EK315" i="3" s="1"/>
  <c r="EX315" i="3" s="1"/>
  <c r="CM315" i="3"/>
  <c r="CN315" i="3"/>
  <c r="CO315" i="3"/>
  <c r="CQ315" i="3"/>
  <c r="CS315" i="3"/>
  <c r="CT315" i="3"/>
  <c r="CU315" i="3"/>
  <c r="CV315" i="3"/>
  <c r="CW315" i="3"/>
  <c r="CX315" i="3"/>
  <c r="CY315" i="3"/>
  <c r="CZ315" i="3"/>
  <c r="DD315" i="3"/>
  <c r="DE315" i="3"/>
  <c r="Z316" i="3"/>
  <c r="EU316" i="3" s="1"/>
  <c r="AK316" i="3"/>
  <c r="FB316" i="3" s="1"/>
  <c r="CF316" i="3"/>
  <c r="CG316" i="3"/>
  <c r="EK316" i="3" s="1"/>
  <c r="EX316" i="3" s="1"/>
  <c r="CM316" i="3"/>
  <c r="CN316" i="3"/>
  <c r="CO316" i="3"/>
  <c r="CQ316" i="3"/>
  <c r="CS316" i="3"/>
  <c r="CT316" i="3"/>
  <c r="CU316" i="3"/>
  <c r="CV316" i="3"/>
  <c r="CW316" i="3"/>
  <c r="CX316" i="3"/>
  <c r="CY316" i="3"/>
  <c r="CZ316" i="3"/>
  <c r="DD316" i="3"/>
  <c r="DE316" i="3"/>
  <c r="Z317" i="3"/>
  <c r="EU317" i="3" s="1"/>
  <c r="AK317" i="3"/>
  <c r="FB317" i="3" s="1"/>
  <c r="CF317" i="3"/>
  <c r="CG317" i="3"/>
  <c r="CM317" i="3"/>
  <c r="CN317" i="3"/>
  <c r="CO317" i="3"/>
  <c r="CQ317" i="3"/>
  <c r="CS317" i="3"/>
  <c r="CT317" i="3"/>
  <c r="CU317" i="3"/>
  <c r="CV317" i="3"/>
  <c r="CW317" i="3"/>
  <c r="CX317" i="3"/>
  <c r="CY317" i="3"/>
  <c r="CZ317" i="3"/>
  <c r="DD317" i="3"/>
  <c r="DE317" i="3"/>
  <c r="Z318" i="3"/>
  <c r="EU318" i="3" s="1"/>
  <c r="AK318" i="3"/>
  <c r="DJ318" i="3" s="1"/>
  <c r="CF318" i="3"/>
  <c r="CG318" i="3"/>
  <c r="EK318" i="3" s="1"/>
  <c r="EX318" i="3" s="1"/>
  <c r="CM318" i="3"/>
  <c r="CN318" i="3"/>
  <c r="CO318" i="3"/>
  <c r="CQ318" i="3"/>
  <c r="CS318" i="3"/>
  <c r="CT318" i="3"/>
  <c r="CU318" i="3"/>
  <c r="CV318" i="3"/>
  <c r="CW318" i="3"/>
  <c r="CX318" i="3"/>
  <c r="CY318" i="3"/>
  <c r="CZ318" i="3"/>
  <c r="DD318" i="3"/>
  <c r="DE318" i="3"/>
  <c r="Z319" i="3"/>
  <c r="EU319" i="3" s="1"/>
  <c r="AK319" i="3"/>
  <c r="DJ319" i="3" s="1"/>
  <c r="CF319" i="3"/>
  <c r="CG319" i="3"/>
  <c r="EK319" i="3" s="1"/>
  <c r="EX319" i="3" s="1"/>
  <c r="CM319" i="3"/>
  <c r="CN319" i="3"/>
  <c r="CO319" i="3"/>
  <c r="CQ319" i="3"/>
  <c r="CS319" i="3"/>
  <c r="CT319" i="3"/>
  <c r="CU319" i="3"/>
  <c r="CV319" i="3"/>
  <c r="CW319" i="3"/>
  <c r="CX319" i="3"/>
  <c r="CY319" i="3"/>
  <c r="CZ319" i="3"/>
  <c r="DD319" i="3"/>
  <c r="DE319" i="3"/>
  <c r="Z320" i="3"/>
  <c r="EU320" i="3" s="1"/>
  <c r="AK320" i="3"/>
  <c r="DJ320" i="3" s="1"/>
  <c r="CF320" i="3"/>
  <c r="CG320" i="3"/>
  <c r="EK320" i="3" s="1"/>
  <c r="EX320" i="3" s="1"/>
  <c r="CM320" i="3"/>
  <c r="CN320" i="3"/>
  <c r="CO320" i="3"/>
  <c r="CQ320" i="3"/>
  <c r="CS320" i="3"/>
  <c r="CT320" i="3"/>
  <c r="CU320" i="3"/>
  <c r="CV320" i="3"/>
  <c r="CW320" i="3"/>
  <c r="CX320" i="3"/>
  <c r="CY320" i="3"/>
  <c r="CZ320" i="3"/>
  <c r="DD320" i="3"/>
  <c r="DE320" i="3"/>
  <c r="Z321" i="3"/>
  <c r="EU321" i="3" s="1"/>
  <c r="AK321" i="3"/>
  <c r="DJ321" i="3" s="1"/>
  <c r="CF321" i="3"/>
  <c r="CG321" i="3"/>
  <c r="EK321" i="3" s="1"/>
  <c r="EX321" i="3" s="1"/>
  <c r="CM321" i="3"/>
  <c r="CN321" i="3"/>
  <c r="CO321" i="3"/>
  <c r="CQ321" i="3"/>
  <c r="CS321" i="3"/>
  <c r="CT321" i="3"/>
  <c r="CU321" i="3"/>
  <c r="CV321" i="3"/>
  <c r="CW321" i="3"/>
  <c r="CX321" i="3"/>
  <c r="CY321" i="3"/>
  <c r="CZ321" i="3"/>
  <c r="DD321" i="3"/>
  <c r="DE321" i="3"/>
  <c r="Z322" i="3"/>
  <c r="EU322" i="3" s="1"/>
  <c r="AK322" i="3"/>
  <c r="DJ322" i="3" s="1"/>
  <c r="CF322" i="3"/>
  <c r="CG322" i="3"/>
  <c r="EK322" i="3" s="1"/>
  <c r="EX322" i="3" s="1"/>
  <c r="CM322" i="3"/>
  <c r="CN322" i="3"/>
  <c r="CO322" i="3"/>
  <c r="CQ322" i="3"/>
  <c r="CS322" i="3"/>
  <c r="CT322" i="3"/>
  <c r="CU322" i="3"/>
  <c r="CV322" i="3"/>
  <c r="CW322" i="3"/>
  <c r="CX322" i="3"/>
  <c r="CY322" i="3"/>
  <c r="CZ322" i="3"/>
  <c r="DD322" i="3"/>
  <c r="DE322" i="3"/>
  <c r="Z323" i="3"/>
  <c r="EU323" i="3" s="1"/>
  <c r="AK323" i="3"/>
  <c r="DJ323" i="3" s="1"/>
  <c r="CF323" i="3"/>
  <c r="CG323" i="3"/>
  <c r="FO323" i="3" s="1"/>
  <c r="CM323" i="3"/>
  <c r="CN323" i="3"/>
  <c r="CO323" i="3"/>
  <c r="CQ323" i="3"/>
  <c r="CS323" i="3"/>
  <c r="CT323" i="3"/>
  <c r="CU323" i="3"/>
  <c r="CV323" i="3"/>
  <c r="CW323" i="3"/>
  <c r="CX323" i="3"/>
  <c r="CY323" i="3"/>
  <c r="CZ323" i="3"/>
  <c r="DD323" i="3"/>
  <c r="DE323" i="3"/>
  <c r="Z324" i="3"/>
  <c r="EU324" i="3" s="1"/>
  <c r="AK324" i="3"/>
  <c r="DJ324" i="3" s="1"/>
  <c r="CF324" i="3"/>
  <c r="CG324" i="3"/>
  <c r="EK324" i="3" s="1"/>
  <c r="EX324" i="3" s="1"/>
  <c r="CM324" i="3"/>
  <c r="CN324" i="3"/>
  <c r="CO324" i="3"/>
  <c r="CQ324" i="3"/>
  <c r="CS324" i="3"/>
  <c r="CT324" i="3"/>
  <c r="CU324" i="3"/>
  <c r="CV324" i="3"/>
  <c r="CW324" i="3"/>
  <c r="CX324" i="3"/>
  <c r="CY324" i="3"/>
  <c r="CZ324" i="3"/>
  <c r="DD324" i="3"/>
  <c r="DE324" i="3"/>
  <c r="Z325" i="3"/>
  <c r="EU325" i="3" s="1"/>
  <c r="AK325" i="3"/>
  <c r="DJ325" i="3" s="1"/>
  <c r="CF325" i="3"/>
  <c r="CG325" i="3"/>
  <c r="FO325" i="3" s="1"/>
  <c r="CM325" i="3"/>
  <c r="CN325" i="3"/>
  <c r="CO325" i="3"/>
  <c r="CQ325" i="3"/>
  <c r="CS325" i="3"/>
  <c r="CT325" i="3"/>
  <c r="CU325" i="3"/>
  <c r="CV325" i="3"/>
  <c r="CW325" i="3"/>
  <c r="CX325" i="3"/>
  <c r="CY325" i="3"/>
  <c r="CZ325" i="3"/>
  <c r="DD325" i="3"/>
  <c r="DE325" i="3"/>
  <c r="Z326" i="3"/>
  <c r="EU326" i="3" s="1"/>
  <c r="AK326" i="3"/>
  <c r="DJ326" i="3" s="1"/>
  <c r="CF326" i="3"/>
  <c r="CG326" i="3"/>
  <c r="EK326" i="3" s="1"/>
  <c r="EX326" i="3" s="1"/>
  <c r="CM326" i="3"/>
  <c r="CN326" i="3"/>
  <c r="CO326" i="3"/>
  <c r="CQ326" i="3"/>
  <c r="CS326" i="3"/>
  <c r="CT326" i="3"/>
  <c r="CU326" i="3"/>
  <c r="CV326" i="3"/>
  <c r="CW326" i="3"/>
  <c r="CX326" i="3"/>
  <c r="CY326" i="3"/>
  <c r="CZ326" i="3"/>
  <c r="DD326" i="3"/>
  <c r="DE326" i="3"/>
  <c r="Z327" i="3"/>
  <c r="EU327" i="3" s="1"/>
  <c r="AK327" i="3"/>
  <c r="DJ327" i="3" s="1"/>
  <c r="CF327" i="3"/>
  <c r="CG327" i="3"/>
  <c r="FO327" i="3" s="1"/>
  <c r="CM327" i="3"/>
  <c r="CN327" i="3"/>
  <c r="CO327" i="3"/>
  <c r="CQ327" i="3"/>
  <c r="CS327" i="3"/>
  <c r="CT327" i="3"/>
  <c r="CU327" i="3"/>
  <c r="CV327" i="3"/>
  <c r="CW327" i="3"/>
  <c r="CX327" i="3"/>
  <c r="CY327" i="3"/>
  <c r="CZ327" i="3"/>
  <c r="DD327" i="3"/>
  <c r="DE327" i="3"/>
  <c r="Z328" i="3"/>
  <c r="EU328" i="3" s="1"/>
  <c r="AK328" i="3"/>
  <c r="DJ328" i="3" s="1"/>
  <c r="CF328" i="3"/>
  <c r="CG328" i="3"/>
  <c r="EK328" i="3" s="1"/>
  <c r="EX328" i="3" s="1"/>
  <c r="CM328" i="3"/>
  <c r="CN328" i="3"/>
  <c r="CO328" i="3"/>
  <c r="CQ328" i="3"/>
  <c r="CS328" i="3"/>
  <c r="CT328" i="3"/>
  <c r="CU328" i="3"/>
  <c r="CV328" i="3"/>
  <c r="CW328" i="3"/>
  <c r="CX328" i="3"/>
  <c r="CY328" i="3"/>
  <c r="CZ328" i="3"/>
  <c r="DD328" i="3"/>
  <c r="DE328" i="3"/>
  <c r="Z329" i="3"/>
  <c r="EU329" i="3" s="1"/>
  <c r="AK329" i="3"/>
  <c r="FB329" i="3" s="1"/>
  <c r="CF329" i="3"/>
  <c r="CG329" i="3"/>
  <c r="EK329" i="3" s="1"/>
  <c r="EX329" i="3" s="1"/>
  <c r="CM329" i="3"/>
  <c r="CN329" i="3"/>
  <c r="CO329" i="3"/>
  <c r="CQ329" i="3"/>
  <c r="CS329" i="3"/>
  <c r="CT329" i="3"/>
  <c r="CU329" i="3"/>
  <c r="CV329" i="3"/>
  <c r="CW329" i="3"/>
  <c r="CX329" i="3"/>
  <c r="CY329" i="3"/>
  <c r="CZ329" i="3"/>
  <c r="DD329" i="3"/>
  <c r="DE329" i="3"/>
  <c r="Z330" i="3"/>
  <c r="EU330" i="3" s="1"/>
  <c r="AK330" i="3"/>
  <c r="DJ330" i="3" s="1"/>
  <c r="CF330" i="3"/>
  <c r="CG330" i="3"/>
  <c r="EK330" i="3" s="1"/>
  <c r="EX330" i="3" s="1"/>
  <c r="CM330" i="3"/>
  <c r="CN330" i="3"/>
  <c r="CO330" i="3"/>
  <c r="CQ330" i="3"/>
  <c r="CS330" i="3"/>
  <c r="CT330" i="3"/>
  <c r="CU330" i="3"/>
  <c r="CV330" i="3"/>
  <c r="CW330" i="3"/>
  <c r="CX330" i="3"/>
  <c r="CY330" i="3"/>
  <c r="CZ330" i="3"/>
  <c r="DD330" i="3"/>
  <c r="DE330" i="3"/>
  <c r="Z331" i="3"/>
  <c r="EU331" i="3" s="1"/>
  <c r="AK331" i="3"/>
  <c r="FB331" i="3" s="1"/>
  <c r="CF331" i="3"/>
  <c r="CG331" i="3"/>
  <c r="FO331" i="3" s="1"/>
  <c r="CM331" i="3"/>
  <c r="CN331" i="3"/>
  <c r="CO331" i="3"/>
  <c r="CQ331" i="3"/>
  <c r="CS331" i="3"/>
  <c r="CT331" i="3"/>
  <c r="CU331" i="3"/>
  <c r="CV331" i="3"/>
  <c r="CW331" i="3"/>
  <c r="CX331" i="3"/>
  <c r="CY331" i="3"/>
  <c r="CZ331" i="3"/>
  <c r="DD331" i="3"/>
  <c r="DE331" i="3"/>
  <c r="Z332" i="3"/>
  <c r="EU332" i="3" s="1"/>
  <c r="AK332" i="3"/>
  <c r="FB332" i="3" s="1"/>
  <c r="CF332" i="3"/>
  <c r="CG332" i="3"/>
  <c r="EK332" i="3" s="1"/>
  <c r="EX332" i="3" s="1"/>
  <c r="CM332" i="3"/>
  <c r="CN332" i="3"/>
  <c r="CO332" i="3"/>
  <c r="CQ332" i="3"/>
  <c r="CS332" i="3"/>
  <c r="CT332" i="3"/>
  <c r="CU332" i="3"/>
  <c r="CV332" i="3"/>
  <c r="CW332" i="3"/>
  <c r="CX332" i="3"/>
  <c r="CY332" i="3"/>
  <c r="CZ332" i="3"/>
  <c r="DD332" i="3"/>
  <c r="DE332" i="3"/>
  <c r="Z333" i="3"/>
  <c r="EU333" i="3" s="1"/>
  <c r="AK333" i="3"/>
  <c r="FB333" i="3" s="1"/>
  <c r="CF333" i="3"/>
  <c r="CG333" i="3"/>
  <c r="EK333" i="3" s="1"/>
  <c r="EX333" i="3" s="1"/>
  <c r="CM333" i="3"/>
  <c r="CN333" i="3"/>
  <c r="CO333" i="3"/>
  <c r="CQ333" i="3"/>
  <c r="CS333" i="3"/>
  <c r="CT333" i="3"/>
  <c r="CU333" i="3"/>
  <c r="CV333" i="3"/>
  <c r="CW333" i="3"/>
  <c r="CX333" i="3"/>
  <c r="CY333" i="3"/>
  <c r="CZ333" i="3"/>
  <c r="DD333" i="3"/>
  <c r="DE333" i="3"/>
  <c r="Z334" i="3"/>
  <c r="EU334" i="3" s="1"/>
  <c r="AK334" i="3"/>
  <c r="FB334" i="3" s="1"/>
  <c r="CF334" i="3"/>
  <c r="CG334" i="3"/>
  <c r="EK334" i="3" s="1"/>
  <c r="EX334" i="3" s="1"/>
  <c r="CM334" i="3"/>
  <c r="CN334" i="3"/>
  <c r="CO334" i="3"/>
  <c r="CQ334" i="3"/>
  <c r="CS334" i="3"/>
  <c r="CT334" i="3"/>
  <c r="CU334" i="3"/>
  <c r="CV334" i="3"/>
  <c r="CW334" i="3"/>
  <c r="CX334" i="3"/>
  <c r="CY334" i="3"/>
  <c r="CZ334" i="3"/>
  <c r="DD334" i="3"/>
  <c r="DE334" i="3"/>
  <c r="Z335" i="3"/>
  <c r="EU335" i="3" s="1"/>
  <c r="AK335" i="3"/>
  <c r="FB335" i="3" s="1"/>
  <c r="CF335" i="3"/>
  <c r="CG335" i="3"/>
  <c r="EK335" i="3" s="1"/>
  <c r="EX335" i="3" s="1"/>
  <c r="CM335" i="3"/>
  <c r="CN335" i="3"/>
  <c r="CO335" i="3"/>
  <c r="CQ335" i="3"/>
  <c r="CS335" i="3"/>
  <c r="CT335" i="3"/>
  <c r="CU335" i="3"/>
  <c r="CV335" i="3"/>
  <c r="CW335" i="3"/>
  <c r="CX335" i="3"/>
  <c r="CY335" i="3"/>
  <c r="CZ335" i="3"/>
  <c r="DD335" i="3"/>
  <c r="DE335" i="3"/>
  <c r="Z336" i="3"/>
  <c r="EU336" i="3" s="1"/>
  <c r="AK336" i="3"/>
  <c r="FB336" i="3" s="1"/>
  <c r="CF336" i="3"/>
  <c r="CG336" i="3"/>
  <c r="EK336" i="3" s="1"/>
  <c r="EX336" i="3" s="1"/>
  <c r="CM336" i="3"/>
  <c r="CN336" i="3"/>
  <c r="CO336" i="3"/>
  <c r="CQ336" i="3"/>
  <c r="CS336" i="3"/>
  <c r="CT336" i="3"/>
  <c r="CU336" i="3"/>
  <c r="CV336" i="3"/>
  <c r="CW336" i="3"/>
  <c r="CX336" i="3"/>
  <c r="CY336" i="3"/>
  <c r="CZ336" i="3"/>
  <c r="DD336" i="3"/>
  <c r="DE336" i="3"/>
  <c r="Z337" i="3"/>
  <c r="EU337" i="3" s="1"/>
  <c r="AK337" i="3"/>
  <c r="FB337" i="3" s="1"/>
  <c r="CF337" i="3"/>
  <c r="CG337" i="3"/>
  <c r="CM337" i="3"/>
  <c r="CN337" i="3"/>
  <c r="CO337" i="3"/>
  <c r="CQ337" i="3"/>
  <c r="CS337" i="3"/>
  <c r="CT337" i="3"/>
  <c r="CU337" i="3"/>
  <c r="CV337" i="3"/>
  <c r="CW337" i="3"/>
  <c r="CX337" i="3"/>
  <c r="CY337" i="3"/>
  <c r="CZ337" i="3"/>
  <c r="DD337" i="3"/>
  <c r="DE337" i="3"/>
  <c r="Z338" i="3"/>
  <c r="EU338" i="3" s="1"/>
  <c r="AK338" i="3"/>
  <c r="FB338" i="3" s="1"/>
  <c r="CF338" i="3"/>
  <c r="CG338" i="3"/>
  <c r="FO338" i="3" s="1"/>
  <c r="CM338" i="3"/>
  <c r="CN338" i="3"/>
  <c r="CO338" i="3"/>
  <c r="CQ338" i="3"/>
  <c r="CS338" i="3"/>
  <c r="CT338" i="3"/>
  <c r="CU338" i="3"/>
  <c r="CV338" i="3"/>
  <c r="CW338" i="3"/>
  <c r="CX338" i="3"/>
  <c r="CY338" i="3"/>
  <c r="CZ338" i="3"/>
  <c r="DD338" i="3"/>
  <c r="DE338" i="3"/>
  <c r="Z339" i="3"/>
  <c r="EU339" i="3" s="1"/>
  <c r="AK339" i="3"/>
  <c r="DJ339" i="3" s="1"/>
  <c r="CF339" i="3"/>
  <c r="CG339" i="3"/>
  <c r="FO339" i="3" s="1"/>
  <c r="CM339" i="3"/>
  <c r="CN339" i="3"/>
  <c r="CO339" i="3"/>
  <c r="CQ339" i="3"/>
  <c r="CS339" i="3"/>
  <c r="CT339" i="3"/>
  <c r="CU339" i="3"/>
  <c r="CV339" i="3"/>
  <c r="CW339" i="3"/>
  <c r="CX339" i="3"/>
  <c r="CY339" i="3"/>
  <c r="CZ339" i="3"/>
  <c r="DD339" i="3"/>
  <c r="DE339" i="3"/>
  <c r="Z340" i="3"/>
  <c r="EU340" i="3" s="1"/>
  <c r="AK340" i="3"/>
  <c r="DJ340" i="3" s="1"/>
  <c r="CF340" i="3"/>
  <c r="CG340" i="3"/>
  <c r="EK340" i="3" s="1"/>
  <c r="EX340" i="3" s="1"/>
  <c r="CM340" i="3"/>
  <c r="CN340" i="3"/>
  <c r="CO340" i="3"/>
  <c r="CQ340" i="3"/>
  <c r="CS340" i="3"/>
  <c r="CT340" i="3"/>
  <c r="CU340" i="3"/>
  <c r="CV340" i="3"/>
  <c r="CW340" i="3"/>
  <c r="CX340" i="3"/>
  <c r="CY340" i="3"/>
  <c r="CZ340" i="3"/>
  <c r="DD340" i="3"/>
  <c r="DE340" i="3"/>
  <c r="Z341" i="3"/>
  <c r="EU341" i="3" s="1"/>
  <c r="AK341" i="3"/>
  <c r="DJ341" i="3" s="1"/>
  <c r="CF341" i="3"/>
  <c r="CG341" i="3"/>
  <c r="EK341" i="3" s="1"/>
  <c r="EX341" i="3" s="1"/>
  <c r="CM341" i="3"/>
  <c r="CN341" i="3"/>
  <c r="CO341" i="3"/>
  <c r="CQ341" i="3"/>
  <c r="CS341" i="3"/>
  <c r="CT341" i="3"/>
  <c r="CU341" i="3"/>
  <c r="CV341" i="3"/>
  <c r="CW341" i="3"/>
  <c r="CX341" i="3"/>
  <c r="CY341" i="3"/>
  <c r="CZ341" i="3"/>
  <c r="DD341" i="3"/>
  <c r="DE341" i="3"/>
  <c r="Z342" i="3"/>
  <c r="EU342" i="3" s="1"/>
  <c r="AK342" i="3"/>
  <c r="FB342" i="3" s="1"/>
  <c r="CF342" i="3"/>
  <c r="CG342" i="3"/>
  <c r="FO342" i="3" s="1"/>
  <c r="CM342" i="3"/>
  <c r="CN342" i="3"/>
  <c r="CO342" i="3"/>
  <c r="CQ342" i="3"/>
  <c r="CS342" i="3"/>
  <c r="CT342" i="3"/>
  <c r="CU342" i="3"/>
  <c r="CV342" i="3"/>
  <c r="CW342" i="3"/>
  <c r="CX342" i="3"/>
  <c r="CY342" i="3"/>
  <c r="CZ342" i="3"/>
  <c r="DD342" i="3"/>
  <c r="DE342" i="3"/>
  <c r="Z343" i="3"/>
  <c r="EU343" i="3" s="1"/>
  <c r="AK343" i="3"/>
  <c r="FB343" i="3" s="1"/>
  <c r="CF343" i="3"/>
  <c r="CG343" i="3"/>
  <c r="FO343" i="3" s="1"/>
  <c r="CM343" i="3"/>
  <c r="CN343" i="3"/>
  <c r="CO343" i="3"/>
  <c r="CQ343" i="3"/>
  <c r="CS343" i="3"/>
  <c r="CT343" i="3"/>
  <c r="CU343" i="3"/>
  <c r="CV343" i="3"/>
  <c r="CW343" i="3"/>
  <c r="CX343" i="3"/>
  <c r="CY343" i="3"/>
  <c r="CZ343" i="3"/>
  <c r="DD343" i="3"/>
  <c r="DE343" i="3"/>
  <c r="Z344" i="3"/>
  <c r="EU344" i="3" s="1"/>
  <c r="AK344" i="3"/>
  <c r="DJ344" i="3" s="1"/>
  <c r="CF344" i="3"/>
  <c r="CG344" i="3"/>
  <c r="EK344" i="3" s="1"/>
  <c r="EX344" i="3" s="1"/>
  <c r="CM344" i="3"/>
  <c r="CN344" i="3"/>
  <c r="CO344" i="3"/>
  <c r="CQ344" i="3"/>
  <c r="CS344" i="3"/>
  <c r="CT344" i="3"/>
  <c r="CU344" i="3"/>
  <c r="CV344" i="3"/>
  <c r="CW344" i="3"/>
  <c r="CX344" i="3"/>
  <c r="CY344" i="3"/>
  <c r="CZ344" i="3"/>
  <c r="DD344" i="3"/>
  <c r="DE344" i="3"/>
  <c r="Z345" i="3"/>
  <c r="EU345" i="3" s="1"/>
  <c r="AK345" i="3"/>
  <c r="FB345" i="3" s="1"/>
  <c r="CF345" i="3"/>
  <c r="CG345" i="3"/>
  <c r="EK345" i="3" s="1"/>
  <c r="EX345" i="3" s="1"/>
  <c r="CM345" i="3"/>
  <c r="CN345" i="3"/>
  <c r="CO345" i="3"/>
  <c r="CQ345" i="3"/>
  <c r="CS345" i="3"/>
  <c r="CT345" i="3"/>
  <c r="CU345" i="3"/>
  <c r="CV345" i="3"/>
  <c r="CW345" i="3"/>
  <c r="CX345" i="3"/>
  <c r="CY345" i="3"/>
  <c r="CZ345" i="3"/>
  <c r="DD345" i="3"/>
  <c r="DE345" i="3"/>
  <c r="Z346" i="3"/>
  <c r="EU346" i="3" s="1"/>
  <c r="AK346" i="3"/>
  <c r="FB346" i="3" s="1"/>
  <c r="CF346" i="3"/>
  <c r="CG346" i="3"/>
  <c r="FO346" i="3" s="1"/>
  <c r="CM346" i="3"/>
  <c r="CN346" i="3"/>
  <c r="CO346" i="3"/>
  <c r="CQ346" i="3"/>
  <c r="CS346" i="3"/>
  <c r="CT346" i="3"/>
  <c r="CU346" i="3"/>
  <c r="CV346" i="3"/>
  <c r="CW346" i="3"/>
  <c r="CX346" i="3"/>
  <c r="CY346" i="3"/>
  <c r="CZ346" i="3"/>
  <c r="DD346" i="3"/>
  <c r="DE346" i="3"/>
  <c r="Z347" i="3"/>
  <c r="EU347" i="3" s="1"/>
  <c r="AK347" i="3"/>
  <c r="CF347" i="3"/>
  <c r="CG347" i="3"/>
  <c r="EK347" i="3" s="1"/>
  <c r="EX347" i="3" s="1"/>
  <c r="CM347" i="3"/>
  <c r="CN347" i="3"/>
  <c r="CO347" i="3"/>
  <c r="CQ347" i="3"/>
  <c r="CS347" i="3"/>
  <c r="CT347" i="3"/>
  <c r="CU347" i="3"/>
  <c r="CV347" i="3"/>
  <c r="CW347" i="3"/>
  <c r="CX347" i="3"/>
  <c r="CY347" i="3"/>
  <c r="CZ347" i="3"/>
  <c r="DD347" i="3"/>
  <c r="DE347" i="3"/>
  <c r="Z348" i="3"/>
  <c r="EU348" i="3" s="1"/>
  <c r="AK348" i="3"/>
  <c r="FB348" i="3" s="1"/>
  <c r="CF348" i="3"/>
  <c r="CG348" i="3"/>
  <c r="EK348" i="3" s="1"/>
  <c r="EX348" i="3" s="1"/>
  <c r="CM348" i="3"/>
  <c r="CN348" i="3"/>
  <c r="CO348" i="3"/>
  <c r="CQ348" i="3"/>
  <c r="CS348" i="3"/>
  <c r="CT348" i="3"/>
  <c r="CU348" i="3"/>
  <c r="CV348" i="3"/>
  <c r="CW348" i="3"/>
  <c r="CX348" i="3"/>
  <c r="CY348" i="3"/>
  <c r="CZ348" i="3"/>
  <c r="DD348" i="3"/>
  <c r="DE348" i="3"/>
  <c r="Z349" i="3"/>
  <c r="EU349" i="3" s="1"/>
  <c r="AK349" i="3"/>
  <c r="FB349" i="3" s="1"/>
  <c r="CF349" i="3"/>
  <c r="CG349" i="3"/>
  <c r="EK349" i="3" s="1"/>
  <c r="EX349" i="3" s="1"/>
  <c r="CM349" i="3"/>
  <c r="CN349" i="3"/>
  <c r="CO349" i="3"/>
  <c r="CQ349" i="3"/>
  <c r="CS349" i="3"/>
  <c r="CT349" i="3"/>
  <c r="CU349" i="3"/>
  <c r="CV349" i="3"/>
  <c r="CW349" i="3"/>
  <c r="CX349" i="3"/>
  <c r="CY349" i="3"/>
  <c r="CZ349" i="3"/>
  <c r="DD349" i="3"/>
  <c r="DE349" i="3"/>
  <c r="Z350" i="3"/>
  <c r="EU350" i="3" s="1"/>
  <c r="AK350" i="3"/>
  <c r="FB350" i="3" s="1"/>
  <c r="CF350" i="3"/>
  <c r="CG350" i="3"/>
  <c r="FO350" i="3" s="1"/>
  <c r="CM350" i="3"/>
  <c r="CN350" i="3"/>
  <c r="CO350" i="3"/>
  <c r="CQ350" i="3"/>
  <c r="CS350" i="3"/>
  <c r="CT350" i="3"/>
  <c r="CU350" i="3"/>
  <c r="CV350" i="3"/>
  <c r="CW350" i="3"/>
  <c r="CX350" i="3"/>
  <c r="CY350" i="3"/>
  <c r="CZ350" i="3"/>
  <c r="DD350" i="3"/>
  <c r="DE350" i="3"/>
  <c r="Z351" i="3"/>
  <c r="EU351" i="3" s="1"/>
  <c r="AK351" i="3"/>
  <c r="FB351" i="3" s="1"/>
  <c r="CF351" i="3"/>
  <c r="CG351" i="3"/>
  <c r="FO351" i="3" s="1"/>
  <c r="CM351" i="3"/>
  <c r="CN351" i="3"/>
  <c r="CO351" i="3"/>
  <c r="CQ351" i="3"/>
  <c r="CS351" i="3"/>
  <c r="CT351" i="3"/>
  <c r="CU351" i="3"/>
  <c r="CV351" i="3"/>
  <c r="CW351" i="3"/>
  <c r="CX351" i="3"/>
  <c r="CY351" i="3"/>
  <c r="CZ351" i="3"/>
  <c r="DD351" i="3"/>
  <c r="DE351" i="3"/>
  <c r="Z352" i="3"/>
  <c r="EU352" i="3" s="1"/>
  <c r="AK352" i="3"/>
  <c r="FB352" i="3" s="1"/>
  <c r="CF352" i="3"/>
  <c r="CG352" i="3"/>
  <c r="FO352" i="3" s="1"/>
  <c r="CM352" i="3"/>
  <c r="CN352" i="3"/>
  <c r="CO352" i="3"/>
  <c r="CQ352" i="3"/>
  <c r="CS352" i="3"/>
  <c r="CT352" i="3"/>
  <c r="CU352" i="3"/>
  <c r="CV352" i="3"/>
  <c r="CW352" i="3"/>
  <c r="CX352" i="3"/>
  <c r="CY352" i="3"/>
  <c r="CZ352" i="3"/>
  <c r="DD352" i="3"/>
  <c r="DE352" i="3"/>
  <c r="Z353" i="3"/>
  <c r="EU353" i="3" s="1"/>
  <c r="AK353" i="3"/>
  <c r="DJ353" i="3" s="1"/>
  <c r="CF353" i="3"/>
  <c r="CG353" i="3"/>
  <c r="FO353" i="3" s="1"/>
  <c r="CM353" i="3"/>
  <c r="CN353" i="3"/>
  <c r="CO353" i="3"/>
  <c r="CQ353" i="3"/>
  <c r="CS353" i="3"/>
  <c r="CT353" i="3"/>
  <c r="CU353" i="3"/>
  <c r="CV353" i="3"/>
  <c r="CW353" i="3"/>
  <c r="CX353" i="3"/>
  <c r="CY353" i="3"/>
  <c r="CZ353" i="3"/>
  <c r="DD353" i="3"/>
  <c r="DE353" i="3"/>
  <c r="Z354" i="3"/>
  <c r="EU354" i="3" s="1"/>
  <c r="AK354" i="3"/>
  <c r="DJ354" i="3" s="1"/>
  <c r="CF354" i="3"/>
  <c r="CG354" i="3"/>
  <c r="EK354" i="3" s="1"/>
  <c r="EX354" i="3" s="1"/>
  <c r="CM354" i="3"/>
  <c r="CN354" i="3"/>
  <c r="CO354" i="3"/>
  <c r="CQ354" i="3"/>
  <c r="CS354" i="3"/>
  <c r="CT354" i="3"/>
  <c r="CU354" i="3"/>
  <c r="CV354" i="3"/>
  <c r="CW354" i="3"/>
  <c r="CX354" i="3"/>
  <c r="CY354" i="3"/>
  <c r="CZ354" i="3"/>
  <c r="DD354" i="3"/>
  <c r="DE354" i="3"/>
  <c r="Z355" i="3"/>
  <c r="EU355" i="3" s="1"/>
  <c r="AK355" i="3"/>
  <c r="FB355" i="3" s="1"/>
  <c r="CF355" i="3"/>
  <c r="CG355" i="3"/>
  <c r="FO355" i="3" s="1"/>
  <c r="CM355" i="3"/>
  <c r="CN355" i="3"/>
  <c r="CO355" i="3"/>
  <c r="CQ355" i="3"/>
  <c r="CS355" i="3"/>
  <c r="CT355" i="3"/>
  <c r="CU355" i="3"/>
  <c r="CV355" i="3"/>
  <c r="CW355" i="3"/>
  <c r="CX355" i="3"/>
  <c r="CY355" i="3"/>
  <c r="CZ355" i="3"/>
  <c r="DD355" i="3"/>
  <c r="DE355" i="3"/>
  <c r="Z356" i="3"/>
  <c r="EU356" i="3" s="1"/>
  <c r="AK356" i="3"/>
  <c r="DJ356" i="3" s="1"/>
  <c r="CF356" i="3"/>
  <c r="CG356" i="3"/>
  <c r="FO356" i="3" s="1"/>
  <c r="CM356" i="3"/>
  <c r="CN356" i="3"/>
  <c r="CO356" i="3"/>
  <c r="CQ356" i="3"/>
  <c r="CS356" i="3"/>
  <c r="CT356" i="3"/>
  <c r="CU356" i="3"/>
  <c r="CV356" i="3"/>
  <c r="CW356" i="3"/>
  <c r="CX356" i="3"/>
  <c r="CY356" i="3"/>
  <c r="CZ356" i="3"/>
  <c r="DD356" i="3"/>
  <c r="DE356" i="3"/>
  <c r="Z357" i="3"/>
  <c r="EU357" i="3" s="1"/>
  <c r="AK357" i="3"/>
  <c r="FB357" i="3" s="1"/>
  <c r="CF357" i="3"/>
  <c r="CG357" i="3"/>
  <c r="FO357" i="3" s="1"/>
  <c r="CM357" i="3"/>
  <c r="CN357" i="3"/>
  <c r="CO357" i="3"/>
  <c r="CQ357" i="3"/>
  <c r="CS357" i="3"/>
  <c r="CT357" i="3"/>
  <c r="CU357" i="3"/>
  <c r="CV357" i="3"/>
  <c r="CW357" i="3"/>
  <c r="CX357" i="3"/>
  <c r="CY357" i="3"/>
  <c r="CZ357" i="3"/>
  <c r="DD357" i="3"/>
  <c r="DE357" i="3"/>
  <c r="Z358" i="3"/>
  <c r="EU358" i="3" s="1"/>
  <c r="AK358" i="3"/>
  <c r="DJ358" i="3" s="1"/>
  <c r="CF358" i="3"/>
  <c r="CG358" i="3"/>
  <c r="FO358" i="3" s="1"/>
  <c r="CM358" i="3"/>
  <c r="CN358" i="3"/>
  <c r="CO358" i="3"/>
  <c r="CQ358" i="3"/>
  <c r="CS358" i="3"/>
  <c r="CT358" i="3"/>
  <c r="CU358" i="3"/>
  <c r="CV358" i="3"/>
  <c r="CW358" i="3"/>
  <c r="CX358" i="3"/>
  <c r="CY358" i="3"/>
  <c r="CZ358" i="3"/>
  <c r="DD358" i="3"/>
  <c r="DE358" i="3"/>
  <c r="Z359" i="3"/>
  <c r="EU359" i="3" s="1"/>
  <c r="AK359" i="3"/>
  <c r="FB359" i="3" s="1"/>
  <c r="CF359" i="3"/>
  <c r="CG359" i="3"/>
  <c r="FO359" i="3" s="1"/>
  <c r="CM359" i="3"/>
  <c r="CN359" i="3"/>
  <c r="CO359" i="3"/>
  <c r="CQ359" i="3"/>
  <c r="CS359" i="3"/>
  <c r="CT359" i="3"/>
  <c r="CU359" i="3"/>
  <c r="CV359" i="3"/>
  <c r="CW359" i="3"/>
  <c r="CX359" i="3"/>
  <c r="CY359" i="3"/>
  <c r="CZ359" i="3"/>
  <c r="DD359" i="3"/>
  <c r="DE359" i="3"/>
  <c r="Z360" i="3"/>
  <c r="EU360" i="3" s="1"/>
  <c r="AK360" i="3"/>
  <c r="DJ360" i="3" s="1"/>
  <c r="CF360" i="3"/>
  <c r="CG360" i="3"/>
  <c r="FO360" i="3" s="1"/>
  <c r="CM360" i="3"/>
  <c r="CN360" i="3"/>
  <c r="CO360" i="3"/>
  <c r="CQ360" i="3"/>
  <c r="CS360" i="3"/>
  <c r="CT360" i="3"/>
  <c r="CU360" i="3"/>
  <c r="CV360" i="3"/>
  <c r="CW360" i="3"/>
  <c r="CX360" i="3"/>
  <c r="CY360" i="3"/>
  <c r="CZ360" i="3"/>
  <c r="DD360" i="3"/>
  <c r="DE360" i="3"/>
  <c r="Z361" i="3"/>
  <c r="EU361" i="3" s="1"/>
  <c r="AK361" i="3"/>
  <c r="DJ361" i="3" s="1"/>
  <c r="CF361" i="3"/>
  <c r="CG361" i="3"/>
  <c r="EK361" i="3" s="1"/>
  <c r="EX361" i="3" s="1"/>
  <c r="CM361" i="3"/>
  <c r="CN361" i="3"/>
  <c r="CO361" i="3"/>
  <c r="CQ361" i="3"/>
  <c r="CS361" i="3"/>
  <c r="CT361" i="3"/>
  <c r="CU361" i="3"/>
  <c r="CV361" i="3"/>
  <c r="CW361" i="3"/>
  <c r="CX361" i="3"/>
  <c r="CY361" i="3"/>
  <c r="CZ361" i="3"/>
  <c r="DD361" i="3"/>
  <c r="DE361" i="3"/>
  <c r="Z362" i="3"/>
  <c r="EU362" i="3" s="1"/>
  <c r="AK362" i="3"/>
  <c r="DJ362" i="3" s="1"/>
  <c r="CF362" i="3"/>
  <c r="CG362" i="3"/>
  <c r="EK362" i="3" s="1"/>
  <c r="EX362" i="3" s="1"/>
  <c r="CM362" i="3"/>
  <c r="CN362" i="3"/>
  <c r="CO362" i="3"/>
  <c r="CQ362" i="3"/>
  <c r="CS362" i="3"/>
  <c r="CT362" i="3"/>
  <c r="CU362" i="3"/>
  <c r="CV362" i="3"/>
  <c r="CW362" i="3"/>
  <c r="CX362" i="3"/>
  <c r="CY362" i="3"/>
  <c r="CZ362" i="3"/>
  <c r="DD362" i="3"/>
  <c r="DE362" i="3"/>
  <c r="Z363" i="3"/>
  <c r="EU363" i="3" s="1"/>
  <c r="AK363" i="3"/>
  <c r="FB363" i="3" s="1"/>
  <c r="CF363" i="3"/>
  <c r="CG363" i="3"/>
  <c r="EK363" i="3" s="1"/>
  <c r="EX363" i="3" s="1"/>
  <c r="CM363" i="3"/>
  <c r="CN363" i="3"/>
  <c r="CO363" i="3"/>
  <c r="CQ363" i="3"/>
  <c r="CS363" i="3"/>
  <c r="CT363" i="3"/>
  <c r="CU363" i="3"/>
  <c r="CV363" i="3"/>
  <c r="CW363" i="3"/>
  <c r="CX363" i="3"/>
  <c r="CY363" i="3"/>
  <c r="CZ363" i="3"/>
  <c r="DD363" i="3"/>
  <c r="DE363" i="3"/>
  <c r="Z364" i="3"/>
  <c r="EU364" i="3" s="1"/>
  <c r="AK364" i="3"/>
  <c r="FB364" i="3" s="1"/>
  <c r="CF364" i="3"/>
  <c r="CG364" i="3"/>
  <c r="EK364" i="3" s="1"/>
  <c r="EX364" i="3" s="1"/>
  <c r="CM364" i="3"/>
  <c r="CN364" i="3"/>
  <c r="CO364" i="3"/>
  <c r="CQ364" i="3"/>
  <c r="CS364" i="3"/>
  <c r="CT364" i="3"/>
  <c r="CU364" i="3"/>
  <c r="CV364" i="3"/>
  <c r="CW364" i="3"/>
  <c r="CX364" i="3"/>
  <c r="CY364" i="3"/>
  <c r="CZ364" i="3"/>
  <c r="DD364" i="3"/>
  <c r="DE364" i="3"/>
  <c r="Z365" i="3"/>
  <c r="EU365" i="3" s="1"/>
  <c r="AK365" i="3"/>
  <c r="FB365" i="3" s="1"/>
  <c r="CF365" i="3"/>
  <c r="CG365" i="3"/>
  <c r="EK365" i="3" s="1"/>
  <c r="EX365" i="3" s="1"/>
  <c r="CM365" i="3"/>
  <c r="CN365" i="3"/>
  <c r="CO365" i="3"/>
  <c r="CQ365" i="3"/>
  <c r="CS365" i="3"/>
  <c r="CT365" i="3"/>
  <c r="CU365" i="3"/>
  <c r="CV365" i="3"/>
  <c r="CW365" i="3"/>
  <c r="CX365" i="3"/>
  <c r="CY365" i="3"/>
  <c r="CZ365" i="3"/>
  <c r="DD365" i="3"/>
  <c r="DE365" i="3"/>
  <c r="Z366" i="3"/>
  <c r="EU366" i="3" s="1"/>
  <c r="AK366" i="3"/>
  <c r="DJ366" i="3" s="1"/>
  <c r="CF366" i="3"/>
  <c r="CG366" i="3"/>
  <c r="EK366" i="3" s="1"/>
  <c r="EX366" i="3" s="1"/>
  <c r="CM366" i="3"/>
  <c r="CN366" i="3"/>
  <c r="CO366" i="3"/>
  <c r="CQ366" i="3"/>
  <c r="CS366" i="3"/>
  <c r="CT366" i="3"/>
  <c r="CU366" i="3"/>
  <c r="CV366" i="3"/>
  <c r="CW366" i="3"/>
  <c r="CX366" i="3"/>
  <c r="CY366" i="3"/>
  <c r="CZ366" i="3"/>
  <c r="DD366" i="3"/>
  <c r="DE366" i="3"/>
  <c r="Z367" i="3"/>
  <c r="EU367" i="3" s="1"/>
  <c r="AK367" i="3"/>
  <c r="DJ367" i="3" s="1"/>
  <c r="CF367" i="3"/>
  <c r="CG367" i="3"/>
  <c r="EK367" i="3" s="1"/>
  <c r="EX367" i="3" s="1"/>
  <c r="CM367" i="3"/>
  <c r="CN367" i="3"/>
  <c r="CO367" i="3"/>
  <c r="CQ367" i="3"/>
  <c r="CS367" i="3"/>
  <c r="CT367" i="3"/>
  <c r="CU367" i="3"/>
  <c r="CV367" i="3"/>
  <c r="CW367" i="3"/>
  <c r="CX367" i="3"/>
  <c r="CY367" i="3"/>
  <c r="CZ367" i="3"/>
  <c r="DD367" i="3"/>
  <c r="DE367" i="3"/>
  <c r="Z368" i="3"/>
  <c r="EU368" i="3" s="1"/>
  <c r="AK368" i="3"/>
  <c r="DJ368" i="3" s="1"/>
  <c r="CF368" i="3"/>
  <c r="CG368" i="3"/>
  <c r="EK368" i="3" s="1"/>
  <c r="EX368" i="3" s="1"/>
  <c r="CM368" i="3"/>
  <c r="CN368" i="3"/>
  <c r="CO368" i="3"/>
  <c r="CQ368" i="3"/>
  <c r="CS368" i="3"/>
  <c r="CT368" i="3"/>
  <c r="CU368" i="3"/>
  <c r="CV368" i="3"/>
  <c r="CW368" i="3"/>
  <c r="CX368" i="3"/>
  <c r="CY368" i="3"/>
  <c r="CZ368" i="3"/>
  <c r="DD368" i="3"/>
  <c r="DE368" i="3"/>
  <c r="Z369" i="3"/>
  <c r="EU369" i="3" s="1"/>
  <c r="AK369" i="3"/>
  <c r="DJ369" i="3" s="1"/>
  <c r="CF369" i="3"/>
  <c r="CG369" i="3"/>
  <c r="EK369" i="3" s="1"/>
  <c r="EX369" i="3" s="1"/>
  <c r="CM369" i="3"/>
  <c r="CN369" i="3"/>
  <c r="CO369" i="3"/>
  <c r="CQ369" i="3"/>
  <c r="CS369" i="3"/>
  <c r="CT369" i="3"/>
  <c r="CU369" i="3"/>
  <c r="CV369" i="3"/>
  <c r="CW369" i="3"/>
  <c r="CX369" i="3"/>
  <c r="CY369" i="3"/>
  <c r="CZ369" i="3"/>
  <c r="DD369" i="3"/>
  <c r="DE369" i="3"/>
  <c r="CM21" i="3"/>
  <c r="CN21" i="3"/>
  <c r="CF27" i="3" l="1"/>
  <c r="CF26" i="3" s="1"/>
  <c r="DK27" i="3"/>
  <c r="CR27" i="3"/>
  <c r="AO26" i="3" s="1"/>
  <c r="DT27" i="3"/>
  <c r="DA27" i="3"/>
  <c r="BP26" i="3" s="1"/>
  <c r="DE29" i="3"/>
  <c r="CO30" i="3"/>
  <c r="DE28" i="3"/>
  <c r="CQ30" i="3"/>
  <c r="CQ28" i="3"/>
  <c r="AK27" i="3" s="1"/>
  <c r="CO28" i="3"/>
  <c r="DE30" i="3"/>
  <c r="CO29" i="3"/>
  <c r="CK27" i="3"/>
  <c r="FP27" i="3" s="1"/>
  <c r="DF27" i="3"/>
  <c r="CH26" i="3" s="1"/>
  <c r="CO234" i="3"/>
  <c r="Z233" i="3" s="1"/>
  <c r="EU233" i="3" s="1"/>
  <c r="EU234" i="3"/>
  <c r="DE234" i="3"/>
  <c r="DT22" i="3"/>
  <c r="DA22" i="3"/>
  <c r="CK233" i="3"/>
  <c r="EE233" i="3" s="1"/>
  <c r="FU233" i="3" s="1"/>
  <c r="DF233" i="3"/>
  <c r="DF22" i="3"/>
  <c r="CH21" i="3" s="1"/>
  <c r="DF21" i="3" s="1"/>
  <c r="CH20" i="3" s="1"/>
  <c r="DF20" i="3" s="1"/>
  <c r="CH19" i="3" s="1"/>
  <c r="CK22" i="3"/>
  <c r="DK22" i="3"/>
  <c r="CR22" i="3"/>
  <c r="FS364" i="3"/>
  <c r="FS356" i="3"/>
  <c r="FL336" i="3"/>
  <c r="FS336" i="3"/>
  <c r="FL326" i="3"/>
  <c r="FL320" i="3"/>
  <c r="FL318" i="3"/>
  <c r="FL306" i="3"/>
  <c r="FS306" i="3"/>
  <c r="FL300" i="3"/>
  <c r="FS300" i="3"/>
  <c r="FL296" i="3"/>
  <c r="FS296" i="3"/>
  <c r="FS292" i="3"/>
  <c r="FS290" i="3"/>
  <c r="FL274" i="3"/>
  <c r="FS274" i="3"/>
  <c r="FS258" i="3"/>
  <c r="FS252" i="3"/>
  <c r="FL234" i="3"/>
  <c r="FS234" i="3"/>
  <c r="FL222" i="3"/>
  <c r="FS222" i="3"/>
  <c r="FL216" i="3"/>
  <c r="FS216" i="3"/>
  <c r="FL198" i="3"/>
  <c r="FL190" i="3"/>
  <c r="FS190" i="3"/>
  <c r="FS184" i="3"/>
  <c r="FS178" i="3"/>
  <c r="FS168" i="3"/>
  <c r="FS162" i="3"/>
  <c r="FS156" i="3"/>
  <c r="FS150" i="3"/>
  <c r="FS142" i="3"/>
  <c r="FL126" i="3"/>
  <c r="FS118" i="3"/>
  <c r="FS112" i="3"/>
  <c r="FL106" i="3"/>
  <c r="FS96" i="3"/>
  <c r="FS76" i="3"/>
  <c r="FS62" i="3"/>
  <c r="FL52" i="3"/>
  <c r="FS52" i="3"/>
  <c r="FL50" i="3"/>
  <c r="FS44" i="3"/>
  <c r="FS40" i="3"/>
  <c r="FL34" i="3"/>
  <c r="FS34" i="3"/>
  <c r="FS366" i="3"/>
  <c r="FS360" i="3"/>
  <c r="FL350" i="3"/>
  <c r="FS350" i="3"/>
  <c r="FL340" i="3"/>
  <c r="FS340" i="3"/>
  <c r="FL330" i="3"/>
  <c r="FS330" i="3"/>
  <c r="FL286" i="3"/>
  <c r="FL280" i="3"/>
  <c r="FS280" i="3"/>
  <c r="FS268" i="3"/>
  <c r="FS260" i="3"/>
  <c r="FL210" i="3"/>
  <c r="FS210" i="3"/>
  <c r="FL200" i="3"/>
  <c r="FS200" i="3"/>
  <c r="FL196" i="3"/>
  <c r="FL176" i="3"/>
  <c r="FS170" i="3"/>
  <c r="FS164" i="3"/>
  <c r="FS154" i="3"/>
  <c r="FS146" i="3"/>
  <c r="FS140" i="3"/>
  <c r="FL124" i="3"/>
  <c r="FS124" i="3"/>
  <c r="FS114" i="3"/>
  <c r="FS98" i="3"/>
  <c r="FS90" i="3"/>
  <c r="FL86" i="3"/>
  <c r="FS86" i="3"/>
  <c r="FS78" i="3"/>
  <c r="FS72" i="3"/>
  <c r="FS68" i="3"/>
  <c r="FL60" i="3"/>
  <c r="FS60" i="3"/>
  <c r="FS23" i="3"/>
  <c r="FS368" i="3"/>
  <c r="FL362" i="3"/>
  <c r="FS358" i="3"/>
  <c r="FL352" i="3"/>
  <c r="FL346" i="3"/>
  <c r="FL342" i="3"/>
  <c r="FS342" i="3"/>
  <c r="FL334" i="3"/>
  <c r="FS334" i="3"/>
  <c r="FL328" i="3"/>
  <c r="FS328" i="3"/>
  <c r="FL322" i="3"/>
  <c r="FL314" i="3"/>
  <c r="FS284" i="3"/>
  <c r="FL282" i="3"/>
  <c r="FS282" i="3"/>
  <c r="FS272" i="3"/>
  <c r="FS266" i="3"/>
  <c r="FS262" i="3"/>
  <c r="FS250" i="3"/>
  <c r="FL232" i="3"/>
  <c r="FS232" i="3"/>
  <c r="FS228" i="3"/>
  <c r="FS220" i="3"/>
  <c r="FS212" i="3"/>
  <c r="FL206" i="3"/>
  <c r="FS194" i="3"/>
  <c r="FS180" i="3"/>
  <c r="FS152" i="3"/>
  <c r="FL144" i="3"/>
  <c r="FS144" i="3"/>
  <c r="FL128" i="3"/>
  <c r="FS128" i="3"/>
  <c r="FL120" i="3"/>
  <c r="FS108" i="3"/>
  <c r="FS100" i="3"/>
  <c r="FS92" i="3"/>
  <c r="FS80" i="3"/>
  <c r="FL361" i="3"/>
  <c r="FS361" i="3"/>
  <c r="FS335" i="3"/>
  <c r="FL319" i="3"/>
  <c r="FL311" i="3"/>
  <c r="FS301" i="3"/>
  <c r="FS281" i="3"/>
  <c r="FL269" i="3"/>
  <c r="FL255" i="3"/>
  <c r="FS255" i="3"/>
  <c r="FL205" i="3"/>
  <c r="FL191" i="3"/>
  <c r="FS191" i="3"/>
  <c r="FS179" i="3"/>
  <c r="FL165" i="3"/>
  <c r="FS153" i="3"/>
  <c r="FL125" i="3"/>
  <c r="FS99" i="3"/>
  <c r="FL31" i="3"/>
  <c r="FS31" i="3"/>
  <c r="FS27" i="3"/>
  <c r="FS25" i="3"/>
  <c r="FS369" i="3"/>
  <c r="FS359" i="3"/>
  <c r="FS353" i="3"/>
  <c r="FL347" i="3"/>
  <c r="FS341" i="3"/>
  <c r="FS333" i="3"/>
  <c r="FL323" i="3"/>
  <c r="FS323" i="3"/>
  <c r="FL315" i="3"/>
  <c r="FL299" i="3"/>
  <c r="FL285" i="3"/>
  <c r="FS285" i="3"/>
  <c r="FS271" i="3"/>
  <c r="FL265" i="3"/>
  <c r="FL261" i="3"/>
  <c r="FS261" i="3"/>
  <c r="FS251" i="3"/>
  <c r="FL241" i="3"/>
  <c r="FL225" i="3"/>
  <c r="FS225" i="3"/>
  <c r="FL219" i="3"/>
  <c r="FL213" i="3"/>
  <c r="FS213" i="3"/>
  <c r="FL207" i="3"/>
  <c r="FS207" i="3"/>
  <c r="FS197" i="3"/>
  <c r="FS193" i="3"/>
  <c r="FL183" i="3"/>
  <c r="FS183" i="3"/>
  <c r="FS175" i="3"/>
  <c r="FL167" i="3"/>
  <c r="FS135" i="3"/>
  <c r="FS111" i="3"/>
  <c r="FS35" i="3"/>
  <c r="FS365" i="3"/>
  <c r="FS351" i="3"/>
  <c r="FL345" i="3"/>
  <c r="FS345" i="3"/>
  <c r="FS331" i="3"/>
  <c r="FS325" i="3"/>
  <c r="FL297" i="3"/>
  <c r="FL289" i="3"/>
  <c r="FS273" i="3"/>
  <c r="FS259" i="3"/>
  <c r="FS239" i="3"/>
  <c r="FS231" i="3"/>
  <c r="FL217" i="3"/>
  <c r="FS209" i="3"/>
  <c r="FS199" i="3"/>
  <c r="FS187" i="3"/>
  <c r="FS177" i="3"/>
  <c r="FL163" i="3"/>
  <c r="FS163" i="3"/>
  <c r="FL155" i="3"/>
  <c r="FL149" i="3"/>
  <c r="FS141" i="3"/>
  <c r="FS133" i="3"/>
  <c r="FS117" i="3"/>
  <c r="FS101" i="3"/>
  <c r="FS89" i="3"/>
  <c r="FS77" i="3"/>
  <c r="FL69" i="3"/>
  <c r="FL61" i="3"/>
  <c r="FL47" i="3"/>
  <c r="FS47" i="3"/>
  <c r="FS357" i="3"/>
  <c r="FS279" i="3"/>
  <c r="FL263" i="3"/>
  <c r="FL247" i="3"/>
  <c r="FS247" i="3"/>
  <c r="FS237" i="3"/>
  <c r="FL229" i="3"/>
  <c r="FS229" i="3"/>
  <c r="FL223" i="3"/>
  <c r="FL215" i="3"/>
  <c r="FS201" i="3"/>
  <c r="FL181" i="3"/>
  <c r="FS181" i="3"/>
  <c r="FL173" i="3"/>
  <c r="FS173" i="3"/>
  <c r="FL161" i="3"/>
  <c r="FL151" i="3"/>
  <c r="FS145" i="3"/>
  <c r="FS131" i="3"/>
  <c r="FS113" i="3"/>
  <c r="FS95" i="3"/>
  <c r="FS85" i="3"/>
  <c r="FS71" i="3"/>
  <c r="FS67" i="3"/>
  <c r="FL53" i="3"/>
  <c r="FS41" i="3"/>
  <c r="FS367" i="3"/>
  <c r="FS363" i="3"/>
  <c r="FS355" i="3"/>
  <c r="FL349" i="3"/>
  <c r="FS343" i="3"/>
  <c r="FL337" i="3"/>
  <c r="FS337" i="3"/>
  <c r="FS327" i="3"/>
  <c r="FS313" i="3"/>
  <c r="FL309" i="3"/>
  <c r="FS309" i="3"/>
  <c r="FS303" i="3"/>
  <c r="FL295" i="3"/>
  <c r="FL287" i="3"/>
  <c r="FS267" i="3"/>
  <c r="FL257" i="3"/>
  <c r="FS257" i="3"/>
  <c r="FL243" i="3"/>
  <c r="FS235" i="3"/>
  <c r="FL227" i="3"/>
  <c r="FS211" i="3"/>
  <c r="FS203" i="3"/>
  <c r="FS195" i="3"/>
  <c r="FL185" i="3"/>
  <c r="FL169" i="3"/>
  <c r="FL159" i="3"/>
  <c r="FL147" i="3"/>
  <c r="FS147" i="3"/>
  <c r="FL139" i="3"/>
  <c r="FS91" i="3"/>
  <c r="FS81" i="3"/>
  <c r="FL65" i="3"/>
  <c r="FL51" i="3"/>
  <c r="FS51" i="3"/>
  <c r="FS45" i="3"/>
  <c r="FS339" i="3"/>
  <c r="FL329" i="3"/>
  <c r="FS329" i="3"/>
  <c r="FS321" i="3"/>
  <c r="FL317" i="3"/>
  <c r="FS317" i="3"/>
  <c r="FS305" i="3"/>
  <c r="FL171" i="3"/>
  <c r="FS157" i="3"/>
  <c r="FL143" i="3"/>
  <c r="FS137" i="3"/>
  <c r="FS129" i="3"/>
  <c r="FS119" i="3"/>
  <c r="FS109" i="3"/>
  <c r="FL103" i="3"/>
  <c r="FS93" i="3"/>
  <c r="FS87" i="3"/>
  <c r="FS79" i="3"/>
  <c r="FL73" i="3"/>
  <c r="FS73" i="3"/>
  <c r="FL63" i="3"/>
  <c r="FS63" i="3"/>
  <c r="FL59" i="3"/>
  <c r="FL49" i="3"/>
  <c r="FL43" i="3"/>
  <c r="FS43" i="3"/>
  <c r="FL39" i="3"/>
  <c r="FL354" i="3"/>
  <c r="FS354" i="3"/>
  <c r="FL332" i="3"/>
  <c r="FL324" i="3"/>
  <c r="FL316" i="3"/>
  <c r="FL312" i="3"/>
  <c r="FS312" i="3"/>
  <c r="FL308" i="3"/>
  <c r="FS304" i="3"/>
  <c r="FL298" i="3"/>
  <c r="FS294" i="3"/>
  <c r="FS270" i="3"/>
  <c r="FS230" i="3"/>
  <c r="FL224" i="3"/>
  <c r="FS224" i="3"/>
  <c r="FL218" i="3"/>
  <c r="FS218" i="3"/>
  <c r="FL208" i="3"/>
  <c r="FL202" i="3"/>
  <c r="FS202" i="3"/>
  <c r="FS182" i="3"/>
  <c r="FS166" i="3"/>
  <c r="FS148" i="3"/>
  <c r="FS138" i="3"/>
  <c r="FL122" i="3"/>
  <c r="FS116" i="3"/>
  <c r="FS110" i="3"/>
  <c r="FS102" i="3"/>
  <c r="FS94" i="3"/>
  <c r="FL88" i="3"/>
  <c r="FS74" i="3"/>
  <c r="FS70" i="3"/>
  <c r="FS64" i="3"/>
  <c r="FS54" i="3"/>
  <c r="FL48" i="3"/>
  <c r="FS48" i="3"/>
  <c r="FS46" i="3"/>
  <c r="FS38" i="3"/>
  <c r="FS36" i="3"/>
  <c r="FS32" i="3"/>
  <c r="FL30" i="3"/>
  <c r="FS26" i="3"/>
  <c r="DE25" i="3"/>
  <c r="CQ25" i="3"/>
  <c r="CO25" i="3"/>
  <c r="DK21" i="3"/>
  <c r="CR21" i="3"/>
  <c r="DT21" i="3"/>
  <c r="DA21" i="3"/>
  <c r="BP20" i="3" s="1"/>
  <c r="DE23" i="3"/>
  <c r="CQ23" i="3"/>
  <c r="CO23" i="3"/>
  <c r="FO31" i="3"/>
  <c r="Z22" i="3"/>
  <c r="EK182" i="3"/>
  <c r="EX182" i="3" s="1"/>
  <c r="EK246" i="3"/>
  <c r="EX246" i="3" s="1"/>
  <c r="FO185" i="3"/>
  <c r="EK111" i="3"/>
  <c r="EX111" i="3" s="1"/>
  <c r="EK110" i="3"/>
  <c r="EX110" i="3" s="1"/>
  <c r="AK22" i="3"/>
  <c r="EE340" i="3"/>
  <c r="FU340" i="3" s="1"/>
  <c r="EE133" i="3"/>
  <c r="FU133" i="3" s="1"/>
  <c r="FP255" i="3"/>
  <c r="EE190" i="3"/>
  <c r="FU190" i="3" s="1"/>
  <c r="FP102" i="3"/>
  <c r="EE332" i="3"/>
  <c r="FU332" i="3" s="1"/>
  <c r="EE178" i="3"/>
  <c r="FU178" i="3" s="1"/>
  <c r="EE175" i="3"/>
  <c r="FU175" i="3" s="1"/>
  <c r="EE344" i="3"/>
  <c r="FU344" i="3" s="1"/>
  <c r="EE46" i="3"/>
  <c r="FU46" i="3" s="1"/>
  <c r="EE213" i="3"/>
  <c r="FU213" i="3" s="1"/>
  <c r="FP159" i="3"/>
  <c r="EE367" i="3"/>
  <c r="FU367" i="3" s="1"/>
  <c r="EE285" i="3"/>
  <c r="FU285" i="3" s="1"/>
  <c r="EE187" i="3"/>
  <c r="FU187" i="3" s="1"/>
  <c r="EE334" i="3"/>
  <c r="FU334" i="3" s="1"/>
  <c r="FP305" i="3"/>
  <c r="FP347" i="3"/>
  <c r="FP171" i="3"/>
  <c r="FP100" i="3"/>
  <c r="EE36" i="3"/>
  <c r="FU36" i="3" s="1"/>
  <c r="FP365" i="3"/>
  <c r="EE263" i="3"/>
  <c r="FU263" i="3" s="1"/>
  <c r="EE173" i="3"/>
  <c r="FU173" i="3" s="1"/>
  <c r="FP339" i="3"/>
  <c r="EE278" i="3"/>
  <c r="FU278" i="3" s="1"/>
  <c r="EE153" i="3"/>
  <c r="FU153" i="3" s="1"/>
  <c r="EE202" i="3"/>
  <c r="FU202" i="3" s="1"/>
  <c r="EE236" i="3"/>
  <c r="FU236" i="3" s="1"/>
  <c r="EE238" i="3"/>
  <c r="FU238" i="3" s="1"/>
  <c r="FP224" i="3"/>
  <c r="EE252" i="3"/>
  <c r="FU252" i="3" s="1"/>
  <c r="EE194" i="3"/>
  <c r="FU194" i="3" s="1"/>
  <c r="EE95" i="3"/>
  <c r="FU95" i="3" s="1"/>
  <c r="FP105" i="3"/>
  <c r="EE41" i="3"/>
  <c r="FU41" i="3" s="1"/>
  <c r="EE99" i="3"/>
  <c r="FU99" i="3" s="1"/>
  <c r="EE35" i="3"/>
  <c r="FU35" i="3" s="1"/>
  <c r="FP120" i="3"/>
  <c r="FP56" i="3"/>
  <c r="EE45" i="3"/>
  <c r="FU45" i="3" s="1"/>
  <c r="EE130" i="3"/>
  <c r="FU130" i="3" s="1"/>
  <c r="EE66" i="3"/>
  <c r="FU66" i="3" s="1"/>
  <c r="FP351" i="3"/>
  <c r="EE125" i="3"/>
  <c r="FU125" i="3" s="1"/>
  <c r="EE239" i="3"/>
  <c r="FU239" i="3" s="1"/>
  <c r="EE182" i="3"/>
  <c r="FU182" i="3" s="1"/>
  <c r="EE94" i="3"/>
  <c r="FU94" i="3" s="1"/>
  <c r="EE308" i="3"/>
  <c r="FU308" i="3" s="1"/>
  <c r="FP318" i="3"/>
  <c r="EE63" i="3"/>
  <c r="FU63" i="3" s="1"/>
  <c r="FP357" i="3"/>
  <c r="EE364" i="3"/>
  <c r="FU364" i="3" s="1"/>
  <c r="EE356" i="3"/>
  <c r="FU356" i="3" s="1"/>
  <c r="FP325" i="3"/>
  <c r="EE359" i="3"/>
  <c r="FU359" i="3" s="1"/>
  <c r="EE277" i="3"/>
  <c r="FU277" i="3" s="1"/>
  <c r="FP38" i="3"/>
  <c r="EE326" i="3"/>
  <c r="FU326" i="3" s="1"/>
  <c r="FP241" i="3"/>
  <c r="EE331" i="3"/>
  <c r="FU331" i="3" s="1"/>
  <c r="FP161" i="3"/>
  <c r="FP92" i="3"/>
  <c r="EE28" i="3"/>
  <c r="FU28" i="3" s="1"/>
  <c r="FP349" i="3"/>
  <c r="EE253" i="3"/>
  <c r="FU253" i="3" s="1"/>
  <c r="EE158" i="3"/>
  <c r="FU158" i="3" s="1"/>
  <c r="EE323" i="3"/>
  <c r="FU323" i="3" s="1"/>
  <c r="EE262" i="3"/>
  <c r="FU262" i="3" s="1"/>
  <c r="EE314" i="3"/>
  <c r="FU314" i="3" s="1"/>
  <c r="EE186" i="3"/>
  <c r="FU186" i="3" s="1"/>
  <c r="EE270" i="3"/>
  <c r="FU270" i="3" s="1"/>
  <c r="EE222" i="3"/>
  <c r="FU222" i="3" s="1"/>
  <c r="EE208" i="3"/>
  <c r="FU208" i="3" s="1"/>
  <c r="EE306" i="3"/>
  <c r="FU306" i="3" s="1"/>
  <c r="EE151" i="3"/>
  <c r="FU151" i="3" s="1"/>
  <c r="EE87" i="3"/>
  <c r="FU87" i="3" s="1"/>
  <c r="FP97" i="3"/>
  <c r="EE33" i="3"/>
  <c r="FU33" i="3" s="1"/>
  <c r="FP91" i="3"/>
  <c r="EE112" i="3"/>
  <c r="FU112" i="3" s="1"/>
  <c r="FP48" i="3"/>
  <c r="EE37" i="3"/>
  <c r="FU37" i="3" s="1"/>
  <c r="FP122" i="3"/>
  <c r="FP58" i="3"/>
  <c r="EE343" i="3"/>
  <c r="FU343" i="3" s="1"/>
  <c r="FP117" i="3"/>
  <c r="EE296" i="3"/>
  <c r="FU296" i="3" s="1"/>
  <c r="EE150" i="3"/>
  <c r="FU150" i="3" s="1"/>
  <c r="FP86" i="3"/>
  <c r="EE353" i="3"/>
  <c r="FU353" i="3" s="1"/>
  <c r="EE281" i="3"/>
  <c r="FU281" i="3" s="1"/>
  <c r="EE55" i="3"/>
  <c r="FU55" i="3" s="1"/>
  <c r="EE261" i="3"/>
  <c r="FU261" i="3" s="1"/>
  <c r="FP319" i="3"/>
  <c r="FP341" i="3"/>
  <c r="EE320" i="3"/>
  <c r="FU320" i="3" s="1"/>
  <c r="EE324" i="3"/>
  <c r="FU324" i="3" s="1"/>
  <c r="EE245" i="3"/>
  <c r="FU245" i="3" s="1"/>
  <c r="EE30" i="3"/>
  <c r="FU30" i="3" s="1"/>
  <c r="FP321" i="3"/>
  <c r="FP361" i="3"/>
  <c r="EE292" i="3"/>
  <c r="FU292" i="3" s="1"/>
  <c r="EE148" i="3"/>
  <c r="FU148" i="3" s="1"/>
  <c r="EE84" i="3"/>
  <c r="FU84" i="3" s="1"/>
  <c r="FP315" i="3"/>
  <c r="EE333" i="3"/>
  <c r="FU333" i="3" s="1"/>
  <c r="EE248" i="3"/>
  <c r="FU248" i="3" s="1"/>
  <c r="EE25" i="3"/>
  <c r="FU25" i="3" s="1"/>
  <c r="EE260" i="3"/>
  <c r="FU260" i="3" s="1"/>
  <c r="EE246" i="3"/>
  <c r="FU246" i="3" s="1"/>
  <c r="EE298" i="3"/>
  <c r="FU298" i="3" s="1"/>
  <c r="EE181" i="3"/>
  <c r="FU181" i="3" s="1"/>
  <c r="EE316" i="3"/>
  <c r="FU316" i="3" s="1"/>
  <c r="EE206" i="3"/>
  <c r="FU206" i="3" s="1"/>
  <c r="EE192" i="3"/>
  <c r="FU192" i="3" s="1"/>
  <c r="FP290" i="3"/>
  <c r="EE143" i="3"/>
  <c r="FU143" i="3" s="1"/>
  <c r="FP162" i="3"/>
  <c r="EE89" i="3"/>
  <c r="FU89" i="3" s="1"/>
  <c r="EE147" i="3"/>
  <c r="FU147" i="3" s="1"/>
  <c r="EE83" i="3"/>
  <c r="FU83" i="3" s="1"/>
  <c r="EE184" i="3"/>
  <c r="FU184" i="3" s="1"/>
  <c r="EE104" i="3"/>
  <c r="FU104" i="3" s="1"/>
  <c r="EE40" i="3"/>
  <c r="FU40" i="3" s="1"/>
  <c r="EE29" i="3"/>
  <c r="FU29" i="3" s="1"/>
  <c r="EE114" i="3"/>
  <c r="FU114" i="3" s="1"/>
  <c r="EE50" i="3"/>
  <c r="FU50" i="3" s="1"/>
  <c r="EE297" i="3"/>
  <c r="FU297" i="3" s="1"/>
  <c r="EE109" i="3"/>
  <c r="FU109" i="3" s="1"/>
  <c r="EE280" i="3"/>
  <c r="FU280" i="3" s="1"/>
  <c r="EE142" i="3"/>
  <c r="FU142" i="3" s="1"/>
  <c r="FP309" i="3"/>
  <c r="EE366" i="3"/>
  <c r="FU366" i="3" s="1"/>
  <c r="FP249" i="3"/>
  <c r="EE47" i="3"/>
  <c r="FU47" i="3" s="1"/>
  <c r="EE177" i="3"/>
  <c r="FU177" i="3" s="1"/>
  <c r="EE303" i="3"/>
  <c r="FU303" i="3" s="1"/>
  <c r="EE336" i="3"/>
  <c r="FU336" i="3" s="1"/>
  <c r="EE291" i="3"/>
  <c r="FU291" i="3" s="1"/>
  <c r="FP369" i="3"/>
  <c r="EE237" i="3"/>
  <c r="FU237" i="3" s="1"/>
  <c r="EE265" i="3"/>
  <c r="FU265" i="3" s="1"/>
  <c r="EE313" i="3"/>
  <c r="FU313" i="3" s="1"/>
  <c r="EE345" i="3"/>
  <c r="FU345" i="3" s="1"/>
  <c r="EE289" i="3"/>
  <c r="FU289" i="3" s="1"/>
  <c r="EE140" i="3"/>
  <c r="FU140" i="3" s="1"/>
  <c r="FP76" i="3"/>
  <c r="EE287" i="3"/>
  <c r="FU287" i="3" s="1"/>
  <c r="EE317" i="3"/>
  <c r="FU317" i="3" s="1"/>
  <c r="EE243" i="3"/>
  <c r="FU243" i="3" s="1"/>
  <c r="EE257" i="3"/>
  <c r="FU257" i="3" s="1"/>
  <c r="EE230" i="3"/>
  <c r="FU230" i="3" s="1"/>
  <c r="EE282" i="3"/>
  <c r="FU282" i="3" s="1"/>
  <c r="EE174" i="3"/>
  <c r="FU174" i="3" s="1"/>
  <c r="EE300" i="3"/>
  <c r="FU300" i="3" s="1"/>
  <c r="EE304" i="3"/>
  <c r="FU304" i="3" s="1"/>
  <c r="EE185" i="3"/>
  <c r="FU185" i="3" s="1"/>
  <c r="EE274" i="3"/>
  <c r="FU274" i="3" s="1"/>
  <c r="EE135" i="3"/>
  <c r="FU135" i="3" s="1"/>
  <c r="EE145" i="3"/>
  <c r="FU145" i="3" s="1"/>
  <c r="EE81" i="3"/>
  <c r="FU81" i="3" s="1"/>
  <c r="EE139" i="3"/>
  <c r="FU139" i="3" s="1"/>
  <c r="FP75" i="3"/>
  <c r="FP168" i="3"/>
  <c r="EE96" i="3"/>
  <c r="FU96" i="3" s="1"/>
  <c r="EE32" i="3"/>
  <c r="FU32" i="3" s="1"/>
  <c r="EE188" i="3"/>
  <c r="FU188" i="3" s="1"/>
  <c r="EE106" i="3"/>
  <c r="FU106" i="3" s="1"/>
  <c r="EE42" i="3"/>
  <c r="FU42" i="3" s="1"/>
  <c r="FP101" i="3"/>
  <c r="EE227" i="3"/>
  <c r="FU227" i="3" s="1"/>
  <c r="EE134" i="3"/>
  <c r="FU134" i="3" s="1"/>
  <c r="FP301" i="3"/>
  <c r="EE358" i="3"/>
  <c r="FU358" i="3" s="1"/>
  <c r="EE212" i="3"/>
  <c r="FU212" i="3" s="1"/>
  <c r="EE39" i="3"/>
  <c r="FU39" i="3" s="1"/>
  <c r="EE78" i="3"/>
  <c r="FU78" i="3" s="1"/>
  <c r="FP295" i="3"/>
  <c r="EE330" i="3"/>
  <c r="FU330" i="3" s="1"/>
  <c r="EE283" i="3"/>
  <c r="FU283" i="3" s="1"/>
  <c r="EE348" i="3"/>
  <c r="FU348" i="3" s="1"/>
  <c r="EE232" i="3"/>
  <c r="FU232" i="3" s="1"/>
  <c r="FP231" i="3"/>
  <c r="EE276" i="3"/>
  <c r="FU276" i="3" s="1"/>
  <c r="EE329" i="3"/>
  <c r="FU329" i="3" s="1"/>
  <c r="EE228" i="3"/>
  <c r="FU228" i="3" s="1"/>
  <c r="EE132" i="3"/>
  <c r="FU132" i="3" s="1"/>
  <c r="EE68" i="3"/>
  <c r="FU68" i="3" s="1"/>
  <c r="EE264" i="3"/>
  <c r="FU264" i="3" s="1"/>
  <c r="EE312" i="3"/>
  <c r="FU312" i="3" s="1"/>
  <c r="FP235" i="3"/>
  <c r="EE193" i="3"/>
  <c r="FU193" i="3" s="1"/>
  <c r="EE167" i="3"/>
  <c r="FU167" i="3" s="1"/>
  <c r="EE214" i="3"/>
  <c r="FU214" i="3" s="1"/>
  <c r="EE266" i="3"/>
  <c r="FU266" i="3" s="1"/>
  <c r="EE284" i="3"/>
  <c r="FU284" i="3" s="1"/>
  <c r="FP220" i="3"/>
  <c r="EE288" i="3"/>
  <c r="FU288" i="3" s="1"/>
  <c r="EE180" i="3"/>
  <c r="FU180" i="3" s="1"/>
  <c r="EE258" i="3"/>
  <c r="FU258" i="3" s="1"/>
  <c r="FP127" i="3"/>
  <c r="EE137" i="3"/>
  <c r="FU137" i="3" s="1"/>
  <c r="EE73" i="3"/>
  <c r="FU73" i="3" s="1"/>
  <c r="FP131" i="3"/>
  <c r="FP67" i="3"/>
  <c r="EE152" i="3"/>
  <c r="FU152" i="3" s="1"/>
  <c r="FP88" i="3"/>
  <c r="FP172" i="3"/>
  <c r="FP98" i="3"/>
  <c r="EE34" i="3"/>
  <c r="FU34" i="3" s="1"/>
  <c r="EE354" i="3"/>
  <c r="FU354" i="3" s="1"/>
  <c r="EE197" i="3"/>
  <c r="FU197" i="3" s="1"/>
  <c r="EE93" i="3"/>
  <c r="FU93" i="3" s="1"/>
  <c r="EE219" i="3"/>
  <c r="FU219" i="3" s="1"/>
  <c r="EE126" i="3"/>
  <c r="FU126" i="3" s="1"/>
  <c r="EE179" i="3"/>
  <c r="FU179" i="3" s="1"/>
  <c r="EE350" i="3"/>
  <c r="FU350" i="3" s="1"/>
  <c r="EE209" i="3"/>
  <c r="FU209" i="3" s="1"/>
  <c r="FP362" i="3"/>
  <c r="EE70" i="3"/>
  <c r="FU70" i="3" s="1"/>
  <c r="EE279" i="3"/>
  <c r="FU279" i="3" s="1"/>
  <c r="EE328" i="3"/>
  <c r="FU328" i="3" s="1"/>
  <c r="EE275" i="3"/>
  <c r="FU275" i="3" s="1"/>
  <c r="FP335" i="3"/>
  <c r="EE216" i="3"/>
  <c r="FU216" i="3" s="1"/>
  <c r="EE215" i="3"/>
  <c r="FU215" i="3" s="1"/>
  <c r="EE273" i="3"/>
  <c r="FU273" i="3" s="1"/>
  <c r="FP269" i="3"/>
  <c r="EE225" i="3"/>
  <c r="FU225" i="3" s="1"/>
  <c r="FP124" i="3"/>
  <c r="FP60" i="3"/>
  <c r="EE259" i="3"/>
  <c r="FU259" i="3" s="1"/>
  <c r="EE307" i="3"/>
  <c r="FU307" i="3" s="1"/>
  <c r="EE207" i="3"/>
  <c r="FU207" i="3" s="1"/>
  <c r="FP311" i="3"/>
  <c r="EE157" i="3"/>
  <c r="FU157" i="3" s="1"/>
  <c r="EE198" i="3"/>
  <c r="FU198" i="3" s="1"/>
  <c r="EE250" i="3"/>
  <c r="FU250" i="3" s="1"/>
  <c r="EE204" i="3"/>
  <c r="FU204" i="3" s="1"/>
  <c r="EE302" i="3"/>
  <c r="FU302" i="3" s="1"/>
  <c r="EE272" i="3"/>
  <c r="FU272" i="3" s="1"/>
  <c r="FP166" i="3"/>
  <c r="EE242" i="3"/>
  <c r="FU242" i="3" s="1"/>
  <c r="FP119" i="3"/>
  <c r="EE129" i="3"/>
  <c r="FU129" i="3" s="1"/>
  <c r="EE65" i="3"/>
  <c r="FU65" i="3" s="1"/>
  <c r="FP123" i="3"/>
  <c r="EE59" i="3"/>
  <c r="FU59" i="3" s="1"/>
  <c r="FP144" i="3"/>
  <c r="FP80" i="3"/>
  <c r="FP69" i="3"/>
  <c r="EE156" i="3"/>
  <c r="FU156" i="3" s="1"/>
  <c r="FP90" i="3"/>
  <c r="EE338" i="3"/>
  <c r="FU338" i="3" s="1"/>
  <c r="EE149" i="3"/>
  <c r="FU149" i="3" s="1"/>
  <c r="EE85" i="3"/>
  <c r="FU85" i="3" s="1"/>
  <c r="EE211" i="3"/>
  <c r="FU211" i="3" s="1"/>
  <c r="EE118" i="3"/>
  <c r="FU118" i="3" s="1"/>
  <c r="EE163" i="3"/>
  <c r="FU163" i="3" s="1"/>
  <c r="EE342" i="3"/>
  <c r="FU342" i="3" s="1"/>
  <c r="EE191" i="3"/>
  <c r="FU191" i="3" s="1"/>
  <c r="EE352" i="3"/>
  <c r="FU352" i="3" s="1"/>
  <c r="EE62" i="3"/>
  <c r="FU62" i="3" s="1"/>
  <c r="EE229" i="3"/>
  <c r="FU229" i="3" s="1"/>
  <c r="EE217" i="3"/>
  <c r="FU217" i="3" s="1"/>
  <c r="EE267" i="3"/>
  <c r="FU267" i="3" s="1"/>
  <c r="FP327" i="3"/>
  <c r="EE200" i="3"/>
  <c r="FU200" i="3" s="1"/>
  <c r="FP368" i="3"/>
  <c r="EE244" i="3"/>
  <c r="FU244" i="3" s="1"/>
  <c r="EE205" i="3"/>
  <c r="FU205" i="3" s="1"/>
  <c r="EE199" i="3"/>
  <c r="FU199" i="3" s="1"/>
  <c r="EE116" i="3"/>
  <c r="FU116" i="3" s="1"/>
  <c r="EE52" i="3"/>
  <c r="FU52" i="3" s="1"/>
  <c r="EE251" i="3"/>
  <c r="FU251" i="3" s="1"/>
  <c r="FP299" i="3"/>
  <c r="EE201" i="3"/>
  <c r="FU201" i="3" s="1"/>
  <c r="EE247" i="3"/>
  <c r="FU247" i="3" s="1"/>
  <c r="EE310" i="3"/>
  <c r="FU310" i="3" s="1"/>
  <c r="FP170" i="3"/>
  <c r="EE234" i="3"/>
  <c r="FU234" i="3" s="1"/>
  <c r="EE169" i="3"/>
  <c r="FU169" i="3" s="1"/>
  <c r="EE286" i="3"/>
  <c r="FU286" i="3" s="1"/>
  <c r="EE256" i="3"/>
  <c r="FU256" i="3" s="1"/>
  <c r="EE154" i="3"/>
  <c r="FU154" i="3" s="1"/>
  <c r="EE226" i="3"/>
  <c r="FU226" i="3" s="1"/>
  <c r="EE111" i="3"/>
  <c r="FU111" i="3" s="1"/>
  <c r="EE121" i="3"/>
  <c r="FU121" i="3" s="1"/>
  <c r="FP57" i="3"/>
  <c r="EE115" i="3"/>
  <c r="FU115" i="3" s="1"/>
  <c r="EE51" i="3"/>
  <c r="FU51" i="3" s="1"/>
  <c r="EE136" i="3"/>
  <c r="FU136" i="3" s="1"/>
  <c r="FP72" i="3"/>
  <c r="FP61" i="3"/>
  <c r="EE146" i="3"/>
  <c r="FU146" i="3" s="1"/>
  <c r="FP82" i="3"/>
  <c r="EE79" i="3"/>
  <c r="FU79" i="3" s="1"/>
  <c r="EE322" i="3"/>
  <c r="FU322" i="3" s="1"/>
  <c r="EE141" i="3"/>
  <c r="FU141" i="3" s="1"/>
  <c r="EE77" i="3"/>
  <c r="FU77" i="3" s="1"/>
  <c r="EE203" i="3"/>
  <c r="FU203" i="3" s="1"/>
  <c r="EE110" i="3"/>
  <c r="FU110" i="3" s="1"/>
  <c r="EE155" i="3"/>
  <c r="FU155" i="3" s="1"/>
  <c r="FP337" i="3"/>
  <c r="EE183" i="3"/>
  <c r="FU183" i="3" s="1"/>
  <c r="EE346" i="3"/>
  <c r="FU346" i="3" s="1"/>
  <c r="EE54" i="3"/>
  <c r="FU54" i="3" s="1"/>
  <c r="EE221" i="3"/>
  <c r="FU221" i="3" s="1"/>
  <c r="EE196" i="3"/>
  <c r="FU196" i="3" s="1"/>
  <c r="FP31" i="3"/>
  <c r="FP293" i="3"/>
  <c r="EE195" i="3"/>
  <c r="FU195" i="3" s="1"/>
  <c r="EE360" i="3"/>
  <c r="FU360" i="3" s="1"/>
  <c r="FP160" i="3"/>
  <c r="FP363" i="3"/>
  <c r="EE189" i="3"/>
  <c r="FU189" i="3" s="1"/>
  <c r="EE108" i="3"/>
  <c r="FU108" i="3" s="1"/>
  <c r="EE44" i="3"/>
  <c r="FU44" i="3" s="1"/>
  <c r="EE223" i="3"/>
  <c r="FU223" i="3" s="1"/>
  <c r="EE271" i="3"/>
  <c r="FU271" i="3" s="1"/>
  <c r="EE176" i="3"/>
  <c r="FU176" i="3" s="1"/>
  <c r="EE355" i="3"/>
  <c r="FU355" i="3" s="1"/>
  <c r="EE294" i="3"/>
  <c r="FU294" i="3" s="1"/>
  <c r="EE165" i="3"/>
  <c r="FU165" i="3" s="1"/>
  <c r="EE218" i="3"/>
  <c r="FU218" i="3" s="1"/>
  <c r="FP164" i="3"/>
  <c r="EE254" i="3"/>
  <c r="FU254" i="3" s="1"/>
  <c r="EE240" i="3"/>
  <c r="FU240" i="3" s="1"/>
  <c r="EE268" i="3"/>
  <c r="FU268" i="3" s="1"/>
  <c r="EE210" i="3"/>
  <c r="FU210" i="3" s="1"/>
  <c r="EE103" i="3"/>
  <c r="FU103" i="3" s="1"/>
  <c r="EE113" i="3"/>
  <c r="FU113" i="3" s="1"/>
  <c r="FP49" i="3"/>
  <c r="EE107" i="3"/>
  <c r="FU107" i="3" s="1"/>
  <c r="EE43" i="3"/>
  <c r="FU43" i="3" s="1"/>
  <c r="FP128" i="3"/>
  <c r="EE64" i="3"/>
  <c r="FU64" i="3" s="1"/>
  <c r="FP53" i="3"/>
  <c r="EE138" i="3"/>
  <c r="FU138" i="3" s="1"/>
  <c r="FP74" i="3"/>
  <c r="FP71" i="3"/>
  <c r="EK250" i="3"/>
  <c r="EX250" i="3" s="1"/>
  <c r="EK145" i="3"/>
  <c r="EX145" i="3" s="1"/>
  <c r="EK114" i="3"/>
  <c r="EX114" i="3" s="1"/>
  <c r="EK101" i="3"/>
  <c r="EX101" i="3" s="1"/>
  <c r="EK96" i="3"/>
  <c r="EX96" i="3" s="1"/>
  <c r="EK43" i="3"/>
  <c r="EX43" i="3" s="1"/>
  <c r="EK92" i="3"/>
  <c r="EX92" i="3" s="1"/>
  <c r="EK25" i="3"/>
  <c r="EX25" i="3" s="1"/>
  <c r="FO172" i="3"/>
  <c r="FO79" i="3"/>
  <c r="EK244" i="3"/>
  <c r="EX244" i="3" s="1"/>
  <c r="EK272" i="3"/>
  <c r="EX272" i="3" s="1"/>
  <c r="EK268" i="3"/>
  <c r="EX268" i="3" s="1"/>
  <c r="EK245" i="3"/>
  <c r="EX245" i="3" s="1"/>
  <c r="EK235" i="3"/>
  <c r="EX235" i="3" s="1"/>
  <c r="EK242" i="3"/>
  <c r="EX242" i="3" s="1"/>
  <c r="EK152" i="3"/>
  <c r="EX152" i="3" s="1"/>
  <c r="FL209" i="3"/>
  <c r="FO135" i="3"/>
  <c r="EK187" i="3"/>
  <c r="EX187" i="3" s="1"/>
  <c r="EK78" i="3"/>
  <c r="EX78" i="3" s="1"/>
  <c r="FO158" i="3"/>
  <c r="EK77" i="3"/>
  <c r="EX77" i="3" s="1"/>
  <c r="DJ224" i="3"/>
  <c r="FB33" i="3"/>
  <c r="EK264" i="3"/>
  <c r="EX264" i="3" s="1"/>
  <c r="EK80" i="3"/>
  <c r="EX80" i="3" s="1"/>
  <c r="EK342" i="3"/>
  <c r="EX342" i="3" s="1"/>
  <c r="FS59" i="3"/>
  <c r="FS155" i="3"/>
  <c r="EK346" i="3"/>
  <c r="EX346" i="3" s="1"/>
  <c r="FS61" i="3"/>
  <c r="FB278" i="3"/>
  <c r="DJ278" i="3"/>
  <c r="DJ274" i="3"/>
  <c r="DJ64" i="3"/>
  <c r="FL228" i="3"/>
  <c r="FO347" i="3"/>
  <c r="FO322" i="3"/>
  <c r="FB174" i="3"/>
  <c r="FB91" i="3"/>
  <c r="DJ91" i="3"/>
  <c r="FB112" i="3"/>
  <c r="FB89" i="3"/>
  <c r="FB229" i="3"/>
  <c r="EK238" i="3"/>
  <c r="EX238" i="3" s="1"/>
  <c r="EK32" i="3"/>
  <c r="EX32" i="3" s="1"/>
  <c r="EK212" i="3"/>
  <c r="EX212" i="3" s="1"/>
  <c r="FL146" i="3"/>
  <c r="EK58" i="3"/>
  <c r="EX58" i="3" s="1"/>
  <c r="DJ286" i="3"/>
  <c r="FL92" i="3"/>
  <c r="EK325" i="3"/>
  <c r="EX325" i="3" s="1"/>
  <c r="EK132" i="3"/>
  <c r="EX132" i="3" s="1"/>
  <c r="EK94" i="3"/>
  <c r="EX94" i="3" s="1"/>
  <c r="DJ279" i="3"/>
  <c r="EK112" i="3"/>
  <c r="EX112" i="3" s="1"/>
  <c r="EK109" i="3"/>
  <c r="EX109" i="3" s="1"/>
  <c r="EK87" i="3"/>
  <c r="EX87" i="3" s="1"/>
  <c r="EK89" i="3"/>
  <c r="EX89" i="3" s="1"/>
  <c r="EK86" i="3"/>
  <c r="EX86" i="3" s="1"/>
  <c r="EK83" i="3"/>
  <c r="EX83" i="3" s="1"/>
  <c r="DJ291" i="3"/>
  <c r="EK251" i="3"/>
  <c r="EX251" i="3" s="1"/>
  <c r="EK236" i="3"/>
  <c r="EX236" i="3" s="1"/>
  <c r="EK240" i="3"/>
  <c r="EX240" i="3" s="1"/>
  <c r="FO139" i="3"/>
  <c r="FO91" i="3"/>
  <c r="DJ304" i="3"/>
  <c r="FL71" i="3"/>
  <c r="DJ168" i="3"/>
  <c r="DJ290" i="3"/>
  <c r="FL203" i="3"/>
  <c r="FB114" i="3"/>
  <c r="FL327" i="3"/>
  <c r="DJ260" i="3"/>
  <c r="FS347" i="3"/>
  <c r="FL101" i="3"/>
  <c r="FB308" i="3"/>
  <c r="DJ287" i="3"/>
  <c r="FB178" i="3"/>
  <c r="DJ276" i="3"/>
  <c r="FS219" i="3"/>
  <c r="DJ144" i="3"/>
  <c r="FB95" i="3"/>
  <c r="FS289" i="3"/>
  <c r="FB183" i="3"/>
  <c r="FB265" i="3"/>
  <c r="FL116" i="3"/>
  <c r="FS243" i="3"/>
  <c r="FS308" i="3"/>
  <c r="FL153" i="3"/>
  <c r="FL237" i="3"/>
  <c r="FL292" i="3"/>
  <c r="FL117" i="3"/>
  <c r="FL193" i="3"/>
  <c r="FS143" i="3"/>
  <c r="FL180" i="3"/>
  <c r="FB164" i="3"/>
  <c r="FB327" i="3"/>
  <c r="FB307" i="3"/>
  <c r="FB124" i="3"/>
  <c r="FB40" i="3"/>
  <c r="FB281" i="3"/>
  <c r="FB194" i="3"/>
  <c r="DJ173" i="3"/>
  <c r="FB116" i="3"/>
  <c r="FB84" i="3"/>
  <c r="FB62" i="3"/>
  <c r="DJ46" i="3"/>
  <c r="DJ135" i="3"/>
  <c r="FB37" i="3"/>
  <c r="FB200" i="3"/>
  <c r="FB39" i="3"/>
  <c r="FB214" i="3"/>
  <c r="FB151" i="3"/>
  <c r="FB149" i="3"/>
  <c r="DJ68" i="3"/>
  <c r="FB56" i="3"/>
  <c r="DJ49" i="3"/>
  <c r="DJ334" i="3"/>
  <c r="FB255" i="3"/>
  <c r="FB243" i="3"/>
  <c r="DJ237" i="3"/>
  <c r="FB235" i="3"/>
  <c r="DJ140" i="3"/>
  <c r="DJ258" i="3"/>
  <c r="FB217" i="3"/>
  <c r="FL152" i="3"/>
  <c r="FS39" i="3"/>
  <c r="FS263" i="3"/>
  <c r="FS208" i="3"/>
  <c r="FS103" i="3"/>
  <c r="FS88" i="3"/>
  <c r="FS320" i="3"/>
  <c r="FS319" i="3"/>
  <c r="FL230" i="3"/>
  <c r="FS30" i="3"/>
  <c r="FL41" i="3"/>
  <c r="FL110" i="3"/>
  <c r="FL45" i="3"/>
  <c r="DJ275" i="3"/>
  <c r="EK84" i="3"/>
  <c r="EX84" i="3" s="1"/>
  <c r="FB231" i="3"/>
  <c r="FL179" i="3"/>
  <c r="EK81" i="3"/>
  <c r="EX81" i="3" s="1"/>
  <c r="FL351" i="3"/>
  <c r="FL341" i="3"/>
  <c r="FB310" i="3"/>
  <c r="DJ305" i="3"/>
  <c r="FB162" i="3"/>
  <c r="FS151" i="3"/>
  <c r="FB150" i="3"/>
  <c r="DJ131" i="3"/>
  <c r="FB78" i="3"/>
  <c r="FL64" i="3"/>
  <c r="FL36" i="3"/>
  <c r="FB35" i="3"/>
  <c r="EK269" i="3"/>
  <c r="EX269" i="3" s="1"/>
  <c r="FO267" i="3"/>
  <c r="FS161" i="3"/>
  <c r="FB147" i="3"/>
  <c r="FB110" i="3"/>
  <c r="FB108" i="3"/>
  <c r="FB41" i="3"/>
  <c r="FL271" i="3"/>
  <c r="FS265" i="3"/>
  <c r="EK259" i="3"/>
  <c r="EX259" i="3" s="1"/>
  <c r="EK338" i="3"/>
  <c r="EX338" i="3" s="1"/>
  <c r="DJ294" i="3"/>
  <c r="DJ355" i="3"/>
  <c r="FB297" i="3"/>
  <c r="FB206" i="3"/>
  <c r="FB198" i="3"/>
  <c r="FB184" i="3"/>
  <c r="FS159" i="3"/>
  <c r="FS149" i="3"/>
  <c r="FB146" i="3"/>
  <c r="DJ129" i="3"/>
  <c r="FL90" i="3"/>
  <c r="DJ57" i="3"/>
  <c r="EK56" i="3"/>
  <c r="EX56" i="3" s="1"/>
  <c r="FL111" i="3"/>
  <c r="DJ348" i="3"/>
  <c r="FB284" i="3"/>
  <c r="FB283" i="3"/>
  <c r="FB202" i="3"/>
  <c r="FL301" i="3"/>
  <c r="FB293" i="3"/>
  <c r="FO273" i="3"/>
  <c r="DJ220" i="3"/>
  <c r="FB211" i="3"/>
  <c r="FS198" i="3"/>
  <c r="FS196" i="3"/>
  <c r="FB177" i="3"/>
  <c r="FB104" i="3"/>
  <c r="FS69" i="3"/>
  <c r="FS215" i="3"/>
  <c r="EK115" i="3"/>
  <c r="EX115" i="3" s="1"/>
  <c r="EK106" i="3"/>
  <c r="EX106" i="3" s="1"/>
  <c r="FO277" i="3"/>
  <c r="EK248" i="3"/>
  <c r="EX248" i="3" s="1"/>
  <c r="FB247" i="3"/>
  <c r="DJ210" i="3"/>
  <c r="FO50" i="3"/>
  <c r="FB325" i="3"/>
  <c r="FO320" i="3"/>
  <c r="FL239" i="3"/>
  <c r="FB232" i="3"/>
  <c r="FB227" i="3"/>
  <c r="FS217" i="3"/>
  <c r="FB209" i="3"/>
  <c r="FB121" i="3"/>
  <c r="FO120" i="3"/>
  <c r="FS362" i="3"/>
  <c r="FL360" i="3"/>
  <c r="FB320" i="3"/>
  <c r="DJ312" i="3"/>
  <c r="FS286" i="3"/>
  <c r="FL262" i="3"/>
  <c r="FB180" i="3"/>
  <c r="FO151" i="3"/>
  <c r="FL140" i="3"/>
  <c r="FS50" i="3"/>
  <c r="FL44" i="3"/>
  <c r="EK30" i="3"/>
  <c r="EX30" i="3" s="1"/>
  <c r="DJ332" i="3"/>
  <c r="FS269" i="3"/>
  <c r="FB259" i="3"/>
  <c r="FB241" i="3"/>
  <c r="FS206" i="3"/>
  <c r="FB199" i="3"/>
  <c r="FB190" i="3"/>
  <c r="FB176" i="3"/>
  <c r="FO174" i="3"/>
  <c r="FB142" i="3"/>
  <c r="EK131" i="3"/>
  <c r="EX131" i="3" s="1"/>
  <c r="FO69" i="3"/>
  <c r="DJ345" i="3"/>
  <c r="FO301" i="3"/>
  <c r="FL273" i="3"/>
  <c r="FL267" i="3"/>
  <c r="FS241" i="3"/>
  <c r="FS233" i="3"/>
  <c r="DJ222" i="3"/>
  <c r="FL211" i="3"/>
  <c r="FO194" i="3"/>
  <c r="FO183" i="3"/>
  <c r="FS176" i="3"/>
  <c r="FO175" i="3"/>
  <c r="FS167" i="3"/>
  <c r="FO117" i="3"/>
  <c r="FB97" i="3"/>
  <c r="EK85" i="3"/>
  <c r="EX85" i="3" s="1"/>
  <c r="FB59" i="3"/>
  <c r="FB43" i="3"/>
  <c r="EK350" i="3"/>
  <c r="EX350" i="3" s="1"/>
  <c r="FB330" i="3"/>
  <c r="DJ315" i="3"/>
  <c r="FL290" i="3"/>
  <c r="DJ288" i="3"/>
  <c r="FB267" i="3"/>
  <c r="FL175" i="3"/>
  <c r="FB119" i="3"/>
  <c r="FO99" i="3"/>
  <c r="FL95" i="3"/>
  <c r="FL89" i="3"/>
  <c r="EK59" i="3"/>
  <c r="EX59" i="3" s="1"/>
  <c r="FO41" i="3"/>
  <c r="FO35" i="3"/>
  <c r="FO340" i="3"/>
  <c r="FS287" i="3"/>
  <c r="FL272" i="3"/>
  <c r="FO216" i="3"/>
  <c r="FL201" i="3"/>
  <c r="FB179" i="3"/>
  <c r="FS165" i="3"/>
  <c r="EK149" i="3"/>
  <c r="EX149" i="3" s="1"/>
  <c r="EK134" i="3"/>
  <c r="EX134" i="3" s="1"/>
  <c r="DJ100" i="3"/>
  <c r="FL99" i="3"/>
  <c r="DJ36" i="3"/>
  <c r="EK339" i="3"/>
  <c r="EX339" i="3" s="1"/>
  <c r="FL279" i="3"/>
  <c r="FL220" i="3"/>
  <c r="FO193" i="3"/>
  <c r="DJ61" i="3"/>
  <c r="FB55" i="3"/>
  <c r="FB175" i="3"/>
  <c r="FB163" i="3"/>
  <c r="DJ154" i="3"/>
  <c r="FB148" i="3"/>
  <c r="DJ133" i="3"/>
  <c r="FO122" i="3"/>
  <c r="EK113" i="3"/>
  <c r="EX113" i="3" s="1"/>
  <c r="FL94" i="3"/>
  <c r="FB73" i="3"/>
  <c r="FB65" i="3"/>
  <c r="FL357" i="3"/>
  <c r="FL356" i="3"/>
  <c r="FO321" i="3"/>
  <c r="FS318" i="3"/>
  <c r="FO303" i="3"/>
  <c r="FS299" i="3"/>
  <c r="FO271" i="3"/>
  <c r="FO260" i="3"/>
  <c r="FL235" i="3"/>
  <c r="FO230" i="3"/>
  <c r="FO192" i="3"/>
  <c r="FS65" i="3"/>
  <c r="DJ107" i="3"/>
  <c r="FB71" i="3"/>
  <c r="FO33" i="3"/>
  <c r="FO363" i="3"/>
  <c r="DJ359" i="3"/>
  <c r="FL358" i="3"/>
  <c r="FL343" i="3"/>
  <c r="FB341" i="3"/>
  <c r="FB324" i="3"/>
  <c r="FB318" i="3"/>
  <c r="FB302" i="3"/>
  <c r="FB299" i="3"/>
  <c r="FB289" i="3"/>
  <c r="DJ289" i="3"/>
  <c r="FL284" i="3"/>
  <c r="FO367" i="3"/>
  <c r="EK353" i="3"/>
  <c r="EX353" i="3" s="1"/>
  <c r="DJ357" i="3"/>
  <c r="FL331" i="3"/>
  <c r="FB326" i="3"/>
  <c r="DJ314" i="3"/>
  <c r="FB311" i="3"/>
  <c r="EK299" i="3"/>
  <c r="EX299" i="3" s="1"/>
  <c r="DJ296" i="3"/>
  <c r="FS278" i="3"/>
  <c r="FL278" i="3"/>
  <c r="EK202" i="3"/>
  <c r="EX202" i="3" s="1"/>
  <c r="FO202" i="3"/>
  <c r="FB197" i="3"/>
  <c r="DJ197" i="3"/>
  <c r="EK169" i="3"/>
  <c r="EX169" i="3" s="1"/>
  <c r="FO169" i="3"/>
  <c r="FB134" i="3"/>
  <c r="DJ134" i="3"/>
  <c r="FL104" i="3"/>
  <c r="FS104" i="3"/>
  <c r="FO365" i="3"/>
  <c r="FO345" i="3"/>
  <c r="FL355" i="3"/>
  <c r="FO349" i="3"/>
  <c r="FB328" i="3"/>
  <c r="FS326" i="3"/>
  <c r="FL325" i="3"/>
  <c r="FL321" i="3"/>
  <c r="FO319" i="3"/>
  <c r="FS311" i="3"/>
  <c r="FO306" i="3"/>
  <c r="FS295" i="3"/>
  <c r="FL294" i="3"/>
  <c r="FO288" i="3"/>
  <c r="FB266" i="3"/>
  <c r="DJ266" i="3"/>
  <c r="FL259" i="3"/>
  <c r="FO257" i="3"/>
  <c r="EK257" i="3"/>
  <c r="EX257" i="3" s="1"/>
  <c r="FB256" i="3"/>
  <c r="FB239" i="3"/>
  <c r="FS189" i="3"/>
  <c r="FL189" i="3"/>
  <c r="EK173" i="3"/>
  <c r="EX173" i="3" s="1"/>
  <c r="FO173" i="3"/>
  <c r="DJ109" i="3"/>
  <c r="FB109" i="3"/>
  <c r="EK293" i="3"/>
  <c r="EX293" i="3" s="1"/>
  <c r="FO293" i="3"/>
  <c r="FL293" i="3"/>
  <c r="FS293" i="3"/>
  <c r="FL288" i="3"/>
  <c r="FS288" i="3"/>
  <c r="FS277" i="3"/>
  <c r="FL277" i="3"/>
  <c r="FL192" i="3"/>
  <c r="FS192" i="3"/>
  <c r="FO344" i="3"/>
  <c r="FB340" i="3"/>
  <c r="FL333" i="3"/>
  <c r="FO332" i="3"/>
  <c r="FO329" i="3"/>
  <c r="FB321" i="3"/>
  <c r="DJ298" i="3"/>
  <c r="DJ292" i="3"/>
  <c r="FB292" i="3"/>
  <c r="FS275" i="3"/>
  <c r="FL275" i="3"/>
  <c r="DJ263" i="3"/>
  <c r="FB263" i="3"/>
  <c r="EK254" i="3"/>
  <c r="EX254" i="3" s="1"/>
  <c r="FO254" i="3"/>
  <c r="FS254" i="3"/>
  <c r="FL254" i="3"/>
  <c r="FL245" i="3"/>
  <c r="FS245" i="3"/>
  <c r="FL226" i="3"/>
  <c r="FS226" i="3"/>
  <c r="EK200" i="3"/>
  <c r="EX200" i="3" s="1"/>
  <c r="FO200" i="3"/>
  <c r="FL186" i="3"/>
  <c r="FS186" i="3"/>
  <c r="EK159" i="3"/>
  <c r="EX159" i="3" s="1"/>
  <c r="FO159" i="3"/>
  <c r="EK136" i="3"/>
  <c r="EX136" i="3" s="1"/>
  <c r="FO136" i="3"/>
  <c r="FS136" i="3"/>
  <c r="FL136" i="3"/>
  <c r="FO369" i="3"/>
  <c r="FB344" i="3"/>
  <c r="FO318" i="3"/>
  <c r="DJ316" i="3"/>
  <c r="FS264" i="3"/>
  <c r="FL264" i="3"/>
  <c r="FB253" i="3"/>
  <c r="EK227" i="3"/>
  <c r="EX227" i="3" s="1"/>
  <c r="FO227" i="3"/>
  <c r="FB212" i="3"/>
  <c r="FS204" i="3"/>
  <c r="FL204" i="3"/>
  <c r="EK147" i="3"/>
  <c r="EX147" i="3" s="1"/>
  <c r="FO147" i="3"/>
  <c r="FO129" i="3"/>
  <c r="EK129" i="3"/>
  <c r="EX129" i="3" s="1"/>
  <c r="DJ349" i="3"/>
  <c r="FO328" i="3"/>
  <c r="EK327" i="3"/>
  <c r="EX327" i="3" s="1"/>
  <c r="FO324" i="3"/>
  <c r="FO291" i="3"/>
  <c r="DJ285" i="3"/>
  <c r="FB285" i="3"/>
  <c r="DJ230" i="3"/>
  <c r="FB230" i="3"/>
  <c r="FB226" i="3"/>
  <c r="EK214" i="3"/>
  <c r="EX214" i="3" s="1"/>
  <c r="FL127" i="3"/>
  <c r="FS127" i="3"/>
  <c r="EK123" i="3"/>
  <c r="EX123" i="3" s="1"/>
  <c r="FO123" i="3"/>
  <c r="FS122" i="3"/>
  <c r="DJ335" i="3"/>
  <c r="FS322" i="3"/>
  <c r="FB161" i="3"/>
  <c r="EK107" i="3"/>
  <c r="EX107" i="3" s="1"/>
  <c r="FO107" i="3"/>
  <c r="FL260" i="3"/>
  <c r="FO231" i="3"/>
  <c r="DJ204" i="3"/>
  <c r="FO191" i="3"/>
  <c r="FO188" i="3"/>
  <c r="FO177" i="3"/>
  <c r="DJ165" i="3"/>
  <c r="FO164" i="3"/>
  <c r="FO162" i="3"/>
  <c r="FS139" i="3"/>
  <c r="FL131" i="3"/>
  <c r="FO128" i="3"/>
  <c r="FL114" i="3"/>
  <c r="FO103" i="3"/>
  <c r="FO98" i="3"/>
  <c r="FL91" i="3"/>
  <c r="FB72" i="3"/>
  <c r="FB70" i="3"/>
  <c r="FB54" i="3"/>
  <c r="FB45" i="3"/>
  <c r="EK209" i="3"/>
  <c r="EX209" i="3" s="1"/>
  <c r="FO184" i="3"/>
  <c r="FL164" i="3"/>
  <c r="FL162" i="3"/>
  <c r="FO160" i="3"/>
  <c r="FB157" i="3"/>
  <c r="FL133" i="3"/>
  <c r="EK130" i="3"/>
  <c r="EX130" i="3" s="1"/>
  <c r="DJ122" i="3"/>
  <c r="FS120" i="3"/>
  <c r="FL119" i="3"/>
  <c r="FL108" i="3"/>
  <c r="EK95" i="3"/>
  <c r="EX95" i="3" s="1"/>
  <c r="FO82" i="3"/>
  <c r="FL80" i="3"/>
  <c r="FL79" i="3"/>
  <c r="FO64" i="3"/>
  <c r="EK63" i="3"/>
  <c r="EX63" i="3" s="1"/>
  <c r="FB53" i="3"/>
  <c r="FO34" i="3"/>
  <c r="DJ280" i="3"/>
  <c r="FB270" i="3"/>
  <c r="FL250" i="3"/>
  <c r="FB249" i="3"/>
  <c r="DJ225" i="3"/>
  <c r="DJ223" i="3"/>
  <c r="FB213" i="3"/>
  <c r="FO198" i="3"/>
  <c r="FS185" i="3"/>
  <c r="FL182" i="3"/>
  <c r="FS171" i="3"/>
  <c r="FO153" i="3"/>
  <c r="DJ152" i="3"/>
  <c r="FO150" i="3"/>
  <c r="DJ127" i="3"/>
  <c r="FO116" i="3"/>
  <c r="FO88" i="3"/>
  <c r="FO71" i="3"/>
  <c r="FO29" i="3"/>
  <c r="FO176" i="3"/>
  <c r="FO276" i="3"/>
  <c r="FB233" i="3"/>
  <c r="FS205" i="3"/>
  <c r="DJ195" i="3"/>
  <c r="FL187" i="3"/>
  <c r="FO186" i="3"/>
  <c r="FO180" i="3"/>
  <c r="FB170" i="3"/>
  <c r="FO163" i="3"/>
  <c r="FO137" i="3"/>
  <c r="FS125" i="3"/>
  <c r="EK118" i="3"/>
  <c r="EX118" i="3" s="1"/>
  <c r="FL113" i="3"/>
  <c r="EK73" i="3"/>
  <c r="EX73" i="3" s="1"/>
  <c r="DJ66" i="3"/>
  <c r="FO55" i="3"/>
  <c r="FS49" i="3"/>
  <c r="FL32" i="3"/>
  <c r="FB208" i="3"/>
  <c r="DJ167" i="3"/>
  <c r="FL138" i="3"/>
  <c r="FL137" i="3"/>
  <c r="FB123" i="3"/>
  <c r="FB105" i="3"/>
  <c r="FB85" i="3"/>
  <c r="FO61" i="3"/>
  <c r="FP227" i="3"/>
  <c r="FP359" i="3"/>
  <c r="EE347" i="3"/>
  <c r="FU347" i="3" s="1"/>
  <c r="FP133" i="3"/>
  <c r="FP130" i="3"/>
  <c r="FB367" i="3"/>
  <c r="EK356" i="3"/>
  <c r="EX356" i="3" s="1"/>
  <c r="DJ350" i="3"/>
  <c r="DJ342" i="3"/>
  <c r="FO326" i="3"/>
  <c r="FL313" i="3"/>
  <c r="FO307" i="3"/>
  <c r="FS298" i="3"/>
  <c r="EK265" i="3"/>
  <c r="EX265" i="3" s="1"/>
  <c r="FO265" i="3"/>
  <c r="FS256" i="3"/>
  <c r="FL256" i="3"/>
  <c r="EK360" i="3"/>
  <c r="EX360" i="3" s="1"/>
  <c r="EK358" i="3"/>
  <c r="EX358" i="3" s="1"/>
  <c r="FB354" i="3"/>
  <c r="FL353" i="3"/>
  <c r="FS349" i="3"/>
  <c r="DJ336" i="3"/>
  <c r="FO333" i="3"/>
  <c r="FB323" i="3"/>
  <c r="FB322" i="3"/>
  <c r="DJ317" i="3"/>
  <c r="EK317" i="3"/>
  <c r="EX317" i="3" s="1"/>
  <c r="FO317" i="3"/>
  <c r="FS315" i="3"/>
  <c r="FB306" i="3"/>
  <c r="DJ306" i="3"/>
  <c r="DJ303" i="3"/>
  <c r="FB303" i="3"/>
  <c r="DJ264" i="3"/>
  <c r="FB264" i="3"/>
  <c r="FL253" i="3"/>
  <c r="FS253" i="3"/>
  <c r="DJ351" i="3"/>
  <c r="FL339" i="3"/>
  <c r="DJ333" i="3"/>
  <c r="EK296" i="3"/>
  <c r="EX296" i="3" s="1"/>
  <c r="FO296" i="3"/>
  <c r="EK275" i="3"/>
  <c r="EX275" i="3" s="1"/>
  <c r="FO275" i="3"/>
  <c r="FL268" i="3"/>
  <c r="FB369" i="3"/>
  <c r="FO361" i="3"/>
  <c r="DJ331" i="3"/>
  <c r="DJ313" i="3"/>
  <c r="DJ309" i="3"/>
  <c r="FB300" i="3"/>
  <c r="FS291" i="3"/>
  <c r="FL291" i="3"/>
  <c r="EK283" i="3"/>
  <c r="EX283" i="3" s="1"/>
  <c r="FO283" i="3"/>
  <c r="FL283" i="3"/>
  <c r="FS283" i="3"/>
  <c r="EK279" i="3"/>
  <c r="EX279" i="3" s="1"/>
  <c r="FO279" i="3"/>
  <c r="DJ273" i="3"/>
  <c r="FB273" i="3"/>
  <c r="DJ262" i="3"/>
  <c r="FB262" i="3"/>
  <c r="EK252" i="3"/>
  <c r="EX252" i="3" s="1"/>
  <c r="FO252" i="3"/>
  <c r="FS346" i="3"/>
  <c r="FO366" i="3"/>
  <c r="FL359" i="3"/>
  <c r="FO368" i="3"/>
  <c r="FO364" i="3"/>
  <c r="FO362" i="3"/>
  <c r="FB361" i="3"/>
  <c r="FO348" i="3"/>
  <c r="DJ338" i="3"/>
  <c r="FO336" i="3"/>
  <c r="FL335" i="3"/>
  <c r="DJ329" i="3"/>
  <c r="FS324" i="3"/>
  <c r="FB319" i="3"/>
  <c r="FO311" i="3"/>
  <c r="FO305" i="3"/>
  <c r="EK304" i="3"/>
  <c r="EX304" i="3" s="1"/>
  <c r="FO304" i="3"/>
  <c r="DJ271" i="3"/>
  <c r="FB271" i="3"/>
  <c r="FL266" i="3"/>
  <c r="EK351" i="3"/>
  <c r="EX351" i="3" s="1"/>
  <c r="DJ352" i="3"/>
  <c r="EK343" i="3"/>
  <c r="EX343" i="3" s="1"/>
  <c r="EK331" i="3"/>
  <c r="EX331" i="3" s="1"/>
  <c r="EE319" i="3"/>
  <c r="FU319" i="3" s="1"/>
  <c r="FS316" i="3"/>
  <c r="FS314" i="3"/>
  <c r="FO312" i="3"/>
  <c r="EK310" i="3"/>
  <c r="EX310" i="3" s="1"/>
  <c r="FO310" i="3"/>
  <c r="FL310" i="3"/>
  <c r="FS310" i="3"/>
  <c r="FS307" i="3"/>
  <c r="FL307" i="3"/>
  <c r="FL305" i="3"/>
  <c r="DJ282" i="3"/>
  <c r="FB282" i="3"/>
  <c r="FS276" i="3"/>
  <c r="FL276" i="3"/>
  <c r="FO263" i="3"/>
  <c r="EK263" i="3"/>
  <c r="EX263" i="3" s="1"/>
  <c r="EK261" i="3"/>
  <c r="EX261" i="3" s="1"/>
  <c r="EK255" i="3"/>
  <c r="EX255" i="3" s="1"/>
  <c r="FO255" i="3"/>
  <c r="FL249" i="3"/>
  <c r="FS249" i="3"/>
  <c r="FL303" i="3"/>
  <c r="DJ295" i="3"/>
  <c r="EK295" i="3"/>
  <c r="EX295" i="3" s="1"/>
  <c r="FO295" i="3"/>
  <c r="FO294" i="3"/>
  <c r="EK280" i="3"/>
  <c r="EX280" i="3" s="1"/>
  <c r="FO280" i="3"/>
  <c r="DJ277" i="3"/>
  <c r="FB277" i="3"/>
  <c r="DJ254" i="3"/>
  <c r="FB254" i="3"/>
  <c r="EK314" i="3"/>
  <c r="EX314" i="3" s="1"/>
  <c r="FO314" i="3"/>
  <c r="EK290" i="3"/>
  <c r="EX290" i="3" s="1"/>
  <c r="FO290" i="3"/>
  <c r="DJ269" i="3"/>
  <c r="FB269" i="3"/>
  <c r="FS297" i="3"/>
  <c r="FB257" i="3"/>
  <c r="FL251" i="3"/>
  <c r="FB236" i="3"/>
  <c r="FL231" i="3"/>
  <c r="DJ228" i="3"/>
  <c r="FS227" i="3"/>
  <c r="FS223" i="3"/>
  <c r="FO211" i="3"/>
  <c r="EK211" i="3"/>
  <c r="EX211" i="3" s="1"/>
  <c r="DJ201" i="3"/>
  <c r="EK190" i="3"/>
  <c r="EX190" i="3" s="1"/>
  <c r="FO190" i="3"/>
  <c r="DJ245" i="3"/>
  <c r="FB234" i="3"/>
  <c r="FB221" i="3"/>
  <c r="EK205" i="3"/>
  <c r="EX205" i="3" s="1"/>
  <c r="FO205" i="3"/>
  <c r="DJ193" i="3"/>
  <c r="FB193" i="3"/>
  <c r="FB171" i="3"/>
  <c r="DJ171" i="3"/>
  <c r="FO224" i="3"/>
  <c r="EK197" i="3"/>
  <c r="EX197" i="3" s="1"/>
  <c r="FO197" i="3"/>
  <c r="FS188" i="3"/>
  <c r="FL188" i="3"/>
  <c r="FO179" i="3"/>
  <c r="EK179" i="3"/>
  <c r="EX179" i="3" s="1"/>
  <c r="FO256" i="3"/>
  <c r="FO226" i="3"/>
  <c r="FO225" i="3"/>
  <c r="FO223" i="3"/>
  <c r="FO222" i="3"/>
  <c r="EK222" i="3"/>
  <c r="EX222" i="3" s="1"/>
  <c r="DJ219" i="3"/>
  <c r="FO210" i="3"/>
  <c r="FO207" i="3"/>
  <c r="FO189" i="3"/>
  <c r="EK189" i="3"/>
  <c r="EX189" i="3" s="1"/>
  <c r="EK165" i="3"/>
  <c r="EX165" i="3" s="1"/>
  <c r="FO165" i="3"/>
  <c r="FO281" i="3"/>
  <c r="DJ268" i="3"/>
  <c r="DJ251" i="3"/>
  <c r="EK208" i="3"/>
  <c r="EX208" i="3" s="1"/>
  <c r="FO208" i="3"/>
  <c r="FO181" i="3"/>
  <c r="EK181" i="3"/>
  <c r="EX181" i="3" s="1"/>
  <c r="FP308" i="3"/>
  <c r="FO300" i="3"/>
  <c r="FO286" i="3"/>
  <c r="FO282" i="3"/>
  <c r="FL281" i="3"/>
  <c r="FP278" i="3"/>
  <c r="FO258" i="3"/>
  <c r="FO253" i="3"/>
  <c r="FO220" i="3"/>
  <c r="FB216" i="3"/>
  <c r="FL214" i="3"/>
  <c r="FS214" i="3"/>
  <c r="EK206" i="3"/>
  <c r="EX206" i="3" s="1"/>
  <c r="FO206" i="3"/>
  <c r="EK204" i="3"/>
  <c r="EX204" i="3" s="1"/>
  <c r="FO204" i="3"/>
  <c r="DJ192" i="3"/>
  <c r="FB192" i="3"/>
  <c r="FO316" i="3"/>
  <c r="FO308" i="3"/>
  <c r="FO292" i="3"/>
  <c r="FO284" i="3"/>
  <c r="FO278" i="3"/>
  <c r="FO274" i="3"/>
  <c r="FB261" i="3"/>
  <c r="FL258" i="3"/>
  <c r="EK241" i="3"/>
  <c r="EX241" i="3" s="1"/>
  <c r="FO228" i="3"/>
  <c r="FL212" i="3"/>
  <c r="FL197" i="3"/>
  <c r="DJ196" i="3"/>
  <c r="EK196" i="3"/>
  <c r="EX196" i="3" s="1"/>
  <c r="FO196" i="3"/>
  <c r="DJ205" i="3"/>
  <c r="FB205" i="3"/>
  <c r="FL172" i="3"/>
  <c r="FS172" i="3"/>
  <c r="DJ166" i="3"/>
  <c r="FB166" i="3"/>
  <c r="FL178" i="3"/>
  <c r="FL157" i="3"/>
  <c r="FO93" i="3"/>
  <c r="EK93" i="3"/>
  <c r="EX93" i="3" s="1"/>
  <c r="FS84" i="3"/>
  <c r="FL84" i="3"/>
  <c r="EK62" i="3"/>
  <c r="EX62" i="3" s="1"/>
  <c r="FO62" i="3"/>
  <c r="FL177" i="3"/>
  <c r="FL168" i="3"/>
  <c r="EK155" i="3"/>
  <c r="EX155" i="3" s="1"/>
  <c r="FL150" i="3"/>
  <c r="FL145" i="3"/>
  <c r="FL142" i="3"/>
  <c r="DJ137" i="3"/>
  <c r="DJ136" i="3"/>
  <c r="FO126" i="3"/>
  <c r="FS82" i="3"/>
  <c r="FL82" i="3"/>
  <c r="EK124" i="3"/>
  <c r="EX124" i="3" s="1"/>
  <c r="FO124" i="3"/>
  <c r="FB67" i="3"/>
  <c r="DJ67" i="3"/>
  <c r="FO195" i="3"/>
  <c r="FL194" i="3"/>
  <c r="DJ185" i="3"/>
  <c r="FL184" i="3"/>
  <c r="EK178" i="3"/>
  <c r="EX178" i="3" s="1"/>
  <c r="DJ172" i="3"/>
  <c r="FB169" i="3"/>
  <c r="FB158" i="3"/>
  <c r="EK108" i="3"/>
  <c r="EX108" i="3" s="1"/>
  <c r="FO108" i="3"/>
  <c r="EK213" i="3"/>
  <c r="EX213" i="3" s="1"/>
  <c r="FL199" i="3"/>
  <c r="FL195" i="3"/>
  <c r="FB191" i="3"/>
  <c r="FO171" i="3"/>
  <c r="FO170" i="3"/>
  <c r="FS169" i="3"/>
  <c r="FB160" i="3"/>
  <c r="FB159" i="3"/>
  <c r="EK157" i="3"/>
  <c r="EX157" i="3" s="1"/>
  <c r="FL156" i="3"/>
  <c r="FL154" i="3"/>
  <c r="FB153" i="3"/>
  <c r="FO143" i="3"/>
  <c r="FO141" i="3"/>
  <c r="EK104" i="3"/>
  <c r="EX104" i="3" s="1"/>
  <c r="FO104" i="3"/>
  <c r="FS83" i="3"/>
  <c r="FL83" i="3"/>
  <c r="FO161" i="3"/>
  <c r="FO148" i="3"/>
  <c r="FL141" i="3"/>
  <c r="FB138" i="3"/>
  <c r="FB126" i="3"/>
  <c r="FS115" i="3"/>
  <c r="FL115" i="3"/>
  <c r="DJ90" i="3"/>
  <c r="FB90" i="3"/>
  <c r="DJ75" i="3"/>
  <c r="FB75" i="3"/>
  <c r="FS66" i="3"/>
  <c r="FL66" i="3"/>
  <c r="FO167" i="3"/>
  <c r="EK156" i="3"/>
  <c r="EX156" i="3" s="1"/>
  <c r="FL148" i="3"/>
  <c r="DJ125" i="3"/>
  <c r="EK97" i="3"/>
  <c r="EX97" i="3" s="1"/>
  <c r="FO97" i="3"/>
  <c r="FS97" i="3"/>
  <c r="FL97" i="3"/>
  <c r="DJ203" i="3"/>
  <c r="FL166" i="3"/>
  <c r="EK144" i="3"/>
  <c r="EX144" i="3" s="1"/>
  <c r="FL129" i="3"/>
  <c r="FS126" i="3"/>
  <c r="DJ77" i="3"/>
  <c r="FB77" i="3"/>
  <c r="FL109" i="3"/>
  <c r="FB87" i="3"/>
  <c r="FB44" i="3"/>
  <c r="DJ42" i="3"/>
  <c r="DJ38" i="3"/>
  <c r="FO37" i="3"/>
  <c r="FO36" i="3"/>
  <c r="FL35" i="3"/>
  <c r="FB28" i="3"/>
  <c r="FO76" i="3"/>
  <c r="FL67" i="3"/>
  <c r="FO66" i="3"/>
  <c r="FO65" i="3"/>
  <c r="FL54" i="3"/>
  <c r="EK28" i="3"/>
  <c r="EX28" i="3" s="1"/>
  <c r="FB106" i="3"/>
  <c r="FO102" i="3"/>
  <c r="FO75" i="3"/>
  <c r="FO74" i="3"/>
  <c r="FO68" i="3"/>
  <c r="FO57" i="3"/>
  <c r="DJ52" i="3"/>
  <c r="FO47" i="3"/>
  <c r="FL46" i="3"/>
  <c r="FO45" i="3"/>
  <c r="EK90" i="3"/>
  <c r="EX90" i="3" s="1"/>
  <c r="FL77" i="3"/>
  <c r="FL76" i="3"/>
  <c r="DJ58" i="3"/>
  <c r="DJ50" i="3"/>
  <c r="DJ48" i="3"/>
  <c r="FO42" i="3"/>
  <c r="FO40" i="3"/>
  <c r="FL38" i="3"/>
  <c r="FB34" i="3"/>
  <c r="FS106" i="3"/>
  <c r="FO105" i="3"/>
  <c r="FL93" i="3"/>
  <c r="FB79" i="3"/>
  <c r="EK67" i="3"/>
  <c r="EX67" i="3" s="1"/>
  <c r="FB60" i="3"/>
  <c r="FL40" i="3"/>
  <c r="FL118" i="3"/>
  <c r="DJ98" i="3"/>
  <c r="FL78" i="3"/>
  <c r="FB76" i="3"/>
  <c r="FB74" i="3"/>
  <c r="FS53" i="3"/>
  <c r="EK51" i="3"/>
  <c r="EX51" i="3" s="1"/>
  <c r="EK46" i="3"/>
  <c r="EX46" i="3" s="1"/>
  <c r="DJ30" i="3"/>
  <c r="FL112" i="3"/>
  <c r="FO70" i="3"/>
  <c r="FB69" i="3"/>
  <c r="EE339" i="3"/>
  <c r="FU339" i="3" s="1"/>
  <c r="FP95" i="3"/>
  <c r="FP148" i="3"/>
  <c r="EE349" i="3"/>
  <c r="FU349" i="3" s="1"/>
  <c r="FP296" i="3"/>
  <c r="FP46" i="3"/>
  <c r="EK355" i="3"/>
  <c r="EX355" i="3" s="1"/>
  <c r="FL368" i="3"/>
  <c r="FL366" i="3"/>
  <c r="FL364" i="3"/>
  <c r="EK352" i="3"/>
  <c r="EX352" i="3" s="1"/>
  <c r="DJ337" i="3"/>
  <c r="FO337" i="3"/>
  <c r="EK337" i="3"/>
  <c r="EX337" i="3" s="1"/>
  <c r="FB366" i="3"/>
  <c r="DJ365" i="3"/>
  <c r="DJ363" i="3"/>
  <c r="FB353" i="3"/>
  <c r="DJ346" i="3"/>
  <c r="FB368" i="3"/>
  <c r="FS352" i="3"/>
  <c r="FL348" i="3"/>
  <c r="FS348" i="3"/>
  <c r="DJ347" i="3"/>
  <c r="FB347" i="3"/>
  <c r="FL369" i="3"/>
  <c r="FL367" i="3"/>
  <c r="FL365" i="3"/>
  <c r="FL363" i="3"/>
  <c r="FO354" i="3"/>
  <c r="DJ343" i="3"/>
  <c r="FO341" i="3"/>
  <c r="FB362" i="3"/>
  <c r="DJ364" i="3"/>
  <c r="FL338" i="3"/>
  <c r="FS338" i="3"/>
  <c r="EK359" i="3"/>
  <c r="EX359" i="3" s="1"/>
  <c r="FL344" i="3"/>
  <c r="FS344" i="3"/>
  <c r="EK357" i="3"/>
  <c r="EX357" i="3" s="1"/>
  <c r="FB360" i="3"/>
  <c r="FB358" i="3"/>
  <c r="FB356" i="3"/>
  <c r="FO335" i="3"/>
  <c r="FS332" i="3"/>
  <c r="FO309" i="3"/>
  <c r="FB339" i="3"/>
  <c r="FO330" i="3"/>
  <c r="EK323" i="3"/>
  <c r="EX323" i="3" s="1"/>
  <c r="FO270" i="3"/>
  <c r="EK270" i="3"/>
  <c r="EX270" i="3" s="1"/>
  <c r="DJ252" i="3"/>
  <c r="FB252" i="3"/>
  <c r="FO315" i="3"/>
  <c r="EK297" i="3"/>
  <c r="EX297" i="3" s="1"/>
  <c r="FO297" i="3"/>
  <c r="FO334" i="3"/>
  <c r="FO313" i="3"/>
  <c r="FL304" i="3"/>
  <c r="FL302" i="3"/>
  <c r="FS302" i="3"/>
  <c r="FO302" i="3"/>
  <c r="DJ301" i="3"/>
  <c r="FO298" i="3"/>
  <c r="FO289" i="3"/>
  <c r="FO285" i="3"/>
  <c r="FP277" i="3"/>
  <c r="DJ248" i="3"/>
  <c r="FB248" i="3"/>
  <c r="FO287" i="3"/>
  <c r="FO239" i="3"/>
  <c r="EK239" i="3"/>
  <c r="EX239" i="3" s="1"/>
  <c r="FL248" i="3"/>
  <c r="FS248" i="3"/>
  <c r="EK247" i="3"/>
  <c r="EX247" i="3" s="1"/>
  <c r="FL238" i="3"/>
  <c r="FS238" i="3"/>
  <c r="EK199" i="3"/>
  <c r="EX199" i="3" s="1"/>
  <c r="FO199" i="3"/>
  <c r="FB272" i="3"/>
  <c r="DJ250" i="3"/>
  <c r="FB250" i="3"/>
  <c r="DJ246" i="3"/>
  <c r="FB246" i="3"/>
  <c r="EK243" i="3"/>
  <c r="EX243" i="3" s="1"/>
  <c r="FO266" i="3"/>
  <c r="FO262" i="3"/>
  <c r="DJ244" i="3"/>
  <c r="FB244" i="3"/>
  <c r="FL270" i="3"/>
  <c r="DJ242" i="3"/>
  <c r="FB242" i="3"/>
  <c r="DJ240" i="3"/>
  <c r="FB240" i="3"/>
  <c r="FL252" i="3"/>
  <c r="EK249" i="3"/>
  <c r="EX249" i="3" s="1"/>
  <c r="EK232" i="3"/>
  <c r="EX232" i="3" s="1"/>
  <c r="FO232" i="3"/>
  <c r="EK219" i="3"/>
  <c r="EX219" i="3" s="1"/>
  <c r="FO219" i="3"/>
  <c r="FS246" i="3"/>
  <c r="FS244" i="3"/>
  <c r="FS242" i="3"/>
  <c r="FS240" i="3"/>
  <c r="FO237" i="3"/>
  <c r="FL236" i="3"/>
  <c r="FL246" i="3"/>
  <c r="FL244" i="3"/>
  <c r="FL242" i="3"/>
  <c r="FL240" i="3"/>
  <c r="FB238" i="3"/>
  <c r="FS236" i="3"/>
  <c r="FO229" i="3"/>
  <c r="DJ218" i="3"/>
  <c r="FO218" i="3"/>
  <c r="EK218" i="3"/>
  <c r="EX218" i="3" s="1"/>
  <c r="DJ215" i="3"/>
  <c r="EK215" i="3"/>
  <c r="EX215" i="3" s="1"/>
  <c r="FO215" i="3"/>
  <c r="FO234" i="3"/>
  <c r="EK203" i="3"/>
  <c r="EX203" i="3" s="1"/>
  <c r="FO203" i="3"/>
  <c r="EK217" i="3"/>
  <c r="EX217" i="3" s="1"/>
  <c r="FB207" i="3"/>
  <c r="DJ186" i="3"/>
  <c r="FB186" i="3"/>
  <c r="FO221" i="3"/>
  <c r="FS221" i="3"/>
  <c r="FP222" i="3"/>
  <c r="FL221" i="3"/>
  <c r="FO201" i="3"/>
  <c r="DJ188" i="3"/>
  <c r="FB188" i="3"/>
  <c r="DJ182" i="3"/>
  <c r="FB182" i="3"/>
  <c r="DJ189" i="3"/>
  <c r="FB181" i="3"/>
  <c r="DJ187" i="3"/>
  <c r="FL170" i="3"/>
  <c r="FS174" i="3"/>
  <c r="FO168" i="3"/>
  <c r="FO166" i="3"/>
  <c r="FS158" i="3"/>
  <c r="FL158" i="3"/>
  <c r="FO146" i="3"/>
  <c r="FL174" i="3"/>
  <c r="FS160" i="3"/>
  <c r="FL160" i="3"/>
  <c r="FB155" i="3"/>
  <c r="EK154" i="3"/>
  <c r="EX154" i="3" s="1"/>
  <c r="EK127" i="3"/>
  <c r="EX127" i="3" s="1"/>
  <c r="FO127" i="3"/>
  <c r="FB156" i="3"/>
  <c r="FO133" i="3"/>
  <c r="EK125" i="3"/>
  <c r="EX125" i="3" s="1"/>
  <c r="FO125" i="3"/>
  <c r="FB145" i="3"/>
  <c r="FL134" i="3"/>
  <c r="FS134" i="3"/>
  <c r="FO119" i="3"/>
  <c r="EK119" i="3"/>
  <c r="EX119" i="3" s="1"/>
  <c r="FB141" i="3"/>
  <c r="FB139" i="3"/>
  <c r="FL135" i="3"/>
  <c r="FO142" i="3"/>
  <c r="FO140" i="3"/>
  <c r="FO138" i="3"/>
  <c r="FB143" i="3"/>
  <c r="DJ132" i="3"/>
  <c r="FB132" i="3"/>
  <c r="FL130" i="3"/>
  <c r="FS130" i="3"/>
  <c r="FL132" i="3"/>
  <c r="FS132" i="3"/>
  <c r="FO121" i="3"/>
  <c r="FS123" i="3"/>
  <c r="FL123" i="3"/>
  <c r="FB130" i="3"/>
  <c r="FB128" i="3"/>
  <c r="FS121" i="3"/>
  <c r="FL121" i="3"/>
  <c r="DJ120" i="3"/>
  <c r="FB120" i="3"/>
  <c r="DJ118" i="3"/>
  <c r="FB118" i="3"/>
  <c r="FB113" i="3"/>
  <c r="FL107" i="3"/>
  <c r="FS107" i="3"/>
  <c r="FL105" i="3"/>
  <c r="FS105" i="3"/>
  <c r="FB117" i="3"/>
  <c r="FB115" i="3"/>
  <c r="FB111" i="3"/>
  <c r="FB102" i="3"/>
  <c r="FO100" i="3"/>
  <c r="FB99" i="3"/>
  <c r="DJ103" i="3"/>
  <c r="FB92" i="3"/>
  <c r="DJ92" i="3"/>
  <c r="FB96" i="3"/>
  <c r="FB94" i="3"/>
  <c r="FB101" i="3"/>
  <c r="FB93" i="3"/>
  <c r="FB88" i="3"/>
  <c r="FL85" i="3"/>
  <c r="FL87" i="3"/>
  <c r="DJ81" i="3"/>
  <c r="FB81" i="3"/>
  <c r="FL102" i="3"/>
  <c r="FL100" i="3"/>
  <c r="FL98" i="3"/>
  <c r="FL96" i="3"/>
  <c r="FB86" i="3"/>
  <c r="FS75" i="3"/>
  <c r="FL75" i="3"/>
  <c r="FB80" i="3"/>
  <c r="FB83" i="3"/>
  <c r="FL81" i="3"/>
  <c r="FO72" i="3"/>
  <c r="FB82" i="3"/>
  <c r="FL58" i="3"/>
  <c r="FS58" i="3"/>
  <c r="FL72" i="3"/>
  <c r="FL70" i="3"/>
  <c r="FL68" i="3"/>
  <c r="FB63" i="3"/>
  <c r="FL74" i="3"/>
  <c r="FL62" i="3"/>
  <c r="FO60" i="3"/>
  <c r="EK53" i="3"/>
  <c r="EX53" i="3" s="1"/>
  <c r="FO53" i="3"/>
  <c r="EK54" i="3"/>
  <c r="EX54" i="3" s="1"/>
  <c r="FO54" i="3"/>
  <c r="EK48" i="3"/>
  <c r="EX48" i="3" s="1"/>
  <c r="FO48" i="3"/>
  <c r="FS57" i="3"/>
  <c r="FL57" i="3"/>
  <c r="FS56" i="3"/>
  <c r="FL56" i="3"/>
  <c r="FS55" i="3"/>
  <c r="FL55" i="3"/>
  <c r="EK52" i="3"/>
  <c r="EX52" i="3" s="1"/>
  <c r="FO52" i="3"/>
  <c r="DJ51" i="3"/>
  <c r="FB51" i="3"/>
  <c r="EK38" i="3"/>
  <c r="EX38" i="3" s="1"/>
  <c r="FO38" i="3"/>
  <c r="EK44" i="3"/>
  <c r="EX44" i="3" s="1"/>
  <c r="FO44" i="3"/>
  <c r="FS42" i="3"/>
  <c r="FL42" i="3"/>
  <c r="FO49" i="3"/>
  <c r="DJ47" i="3"/>
  <c r="FB47" i="3"/>
  <c r="FS37" i="3"/>
  <c r="FL37" i="3"/>
  <c r="FO39" i="3"/>
  <c r="DJ29" i="3"/>
  <c r="FB29" i="3"/>
  <c r="FS33" i="3"/>
  <c r="FL33" i="3"/>
  <c r="FS29" i="3"/>
  <c r="FL29" i="3"/>
  <c r="FB32" i="3"/>
  <c r="FB31" i="3"/>
  <c r="FB25" i="3"/>
  <c r="FS28" i="3"/>
  <c r="FL28" i="3"/>
  <c r="FL25" i="3"/>
  <c r="CG27" i="3" l="1"/>
  <c r="DE27" i="3" s="1"/>
  <c r="CG26" i="3" s="1"/>
  <c r="DE26" i="3" s="1"/>
  <c r="DT26" i="3"/>
  <c r="DA26" i="3"/>
  <c r="BP23" i="3" s="1"/>
  <c r="DT23" i="3" s="1"/>
  <c r="DK26" i="3"/>
  <c r="CR26" i="3"/>
  <c r="AO23" i="3" s="1"/>
  <c r="DK23" i="3" s="1"/>
  <c r="DJ27" i="3"/>
  <c r="CQ27" i="3"/>
  <c r="AK26" i="3" s="1"/>
  <c r="CQ26" i="3" s="1"/>
  <c r="FB27" i="3"/>
  <c r="DF26" i="3"/>
  <c r="CK26" i="3"/>
  <c r="FP26" i="3" s="1"/>
  <c r="Z27" i="3"/>
  <c r="FL233" i="3"/>
  <c r="CP22" i="3"/>
  <c r="EC21" i="3" s="1"/>
  <c r="EU22" i="3"/>
  <c r="AO20" i="3"/>
  <c r="CR20" i="3" s="1"/>
  <c r="CG233" i="3"/>
  <c r="CG22" i="3"/>
  <c r="DA20" i="3"/>
  <c r="BP19" i="3" s="1"/>
  <c r="DT20" i="3"/>
  <c r="FP266" i="3"/>
  <c r="FP150" i="3"/>
  <c r="EE255" i="3"/>
  <c r="FU255" i="3" s="1"/>
  <c r="EE318" i="3"/>
  <c r="FU318" i="3" s="1"/>
  <c r="FP185" i="3"/>
  <c r="FP197" i="3"/>
  <c r="FP66" i="3"/>
  <c r="FP84" i="3"/>
  <c r="FP181" i="3"/>
  <c r="FP213" i="3"/>
  <c r="EE171" i="3"/>
  <c r="FU171" i="3" s="1"/>
  <c r="FP253" i="3"/>
  <c r="FP153" i="3"/>
  <c r="FP320" i="3"/>
  <c r="EE105" i="3"/>
  <c r="FU105" i="3" s="1"/>
  <c r="FP208" i="3"/>
  <c r="FP264" i="3"/>
  <c r="EE301" i="3"/>
  <c r="FU301" i="3" s="1"/>
  <c r="EE48" i="3"/>
  <c r="FU48" i="3" s="1"/>
  <c r="FP158" i="3"/>
  <c r="FP83" i="3"/>
  <c r="EE315" i="3"/>
  <c r="FU315" i="3" s="1"/>
  <c r="EE159" i="3"/>
  <c r="FU159" i="3" s="1"/>
  <c r="FP345" i="3"/>
  <c r="FP326" i="3"/>
  <c r="FS22" i="3"/>
  <c r="CO22" i="3"/>
  <c r="FB22" i="3"/>
  <c r="CQ22" i="3"/>
  <c r="FP45" i="3"/>
  <c r="EE305" i="3"/>
  <c r="FU305" i="3" s="1"/>
  <c r="FP194" i="3"/>
  <c r="EE91" i="3"/>
  <c r="FU91" i="3" s="1"/>
  <c r="EE117" i="3"/>
  <c r="FU117" i="3" s="1"/>
  <c r="EE162" i="3"/>
  <c r="FU162" i="3" s="1"/>
  <c r="FP340" i="3"/>
  <c r="FL22" i="3"/>
  <c r="FP28" i="3"/>
  <c r="FP344" i="3"/>
  <c r="FP292" i="3"/>
  <c r="EE144" i="3"/>
  <c r="FU144" i="3" s="1"/>
  <c r="FP270" i="3"/>
  <c r="FP94" i="3"/>
  <c r="FP246" i="3"/>
  <c r="EE119" i="3"/>
  <c r="FU119" i="3" s="1"/>
  <c r="FP286" i="3"/>
  <c r="FP243" i="3"/>
  <c r="FP330" i="3"/>
  <c r="EE27" i="3"/>
  <c r="FU27" i="3" s="1"/>
  <c r="FP265" i="3"/>
  <c r="FP73" i="3"/>
  <c r="EE249" i="3"/>
  <c r="FU249" i="3" s="1"/>
  <c r="FP96" i="3"/>
  <c r="FP34" i="3"/>
  <c r="EE166" i="3"/>
  <c r="FU166" i="3" s="1"/>
  <c r="FP132" i="3"/>
  <c r="EE58" i="3"/>
  <c r="FU58" i="3" s="1"/>
  <c r="EE161" i="3"/>
  <c r="FU161" i="3" s="1"/>
  <c r="FP187" i="3"/>
  <c r="FP40" i="3"/>
  <c r="FP116" i="3"/>
  <c r="EE57" i="3"/>
  <c r="FU57" i="3" s="1"/>
  <c r="FP141" i="3"/>
  <c r="FP251" i="3"/>
  <c r="FP109" i="3"/>
  <c r="FP200" i="3"/>
  <c r="FP312" i="3"/>
  <c r="EE90" i="3"/>
  <c r="FU90" i="3" s="1"/>
  <c r="FP232" i="3"/>
  <c r="FP93" i="3"/>
  <c r="FP236" i="3"/>
  <c r="EE351" i="3"/>
  <c r="FU351" i="3" s="1"/>
  <c r="FP303" i="3"/>
  <c r="FP99" i="3"/>
  <c r="FP367" i="3"/>
  <c r="FP183" i="3"/>
  <c r="FP323" i="3"/>
  <c r="FP353" i="3"/>
  <c r="FP268" i="3"/>
  <c r="FP152" i="3"/>
  <c r="EE241" i="3"/>
  <c r="FU241" i="3" s="1"/>
  <c r="FP145" i="3"/>
  <c r="EE102" i="3"/>
  <c r="FU102" i="3" s="1"/>
  <c r="FP289" i="3"/>
  <c r="FP206" i="3"/>
  <c r="FP87" i="3"/>
  <c r="FP342" i="3"/>
  <c r="EE357" i="3"/>
  <c r="FU357" i="3" s="1"/>
  <c r="FP77" i="3"/>
  <c r="FP198" i="3"/>
  <c r="FP36" i="3"/>
  <c r="FP358" i="3"/>
  <c r="FP151" i="3"/>
  <c r="FP37" i="3"/>
  <c r="FP288" i="3"/>
  <c r="FP333" i="3"/>
  <c r="FP225" i="3"/>
  <c r="FP279" i="3"/>
  <c r="FP129" i="3"/>
  <c r="FP245" i="3"/>
  <c r="FP106" i="3"/>
  <c r="FP184" i="3"/>
  <c r="FP230" i="3"/>
  <c r="FP207" i="3"/>
  <c r="FP217" i="3"/>
  <c r="FP234" i="3"/>
  <c r="FP79" i="3"/>
  <c r="FP211" i="3"/>
  <c r="FP215" i="3"/>
  <c r="FP360" i="3"/>
  <c r="FP176" i="3"/>
  <c r="FP209" i="3"/>
  <c r="EE80" i="3"/>
  <c r="FU80" i="3" s="1"/>
  <c r="FP189" i="3"/>
  <c r="FP221" i="3"/>
  <c r="FP136" i="3"/>
  <c r="FP165" i="3"/>
  <c r="FP313" i="3"/>
  <c r="EE299" i="3"/>
  <c r="FU299" i="3" s="1"/>
  <c r="FP256" i="3"/>
  <c r="FP113" i="3"/>
  <c r="FP179" i="3"/>
  <c r="FP174" i="3"/>
  <c r="EE31" i="3"/>
  <c r="FU31" i="3" s="1"/>
  <c r="FP307" i="3"/>
  <c r="EE363" i="3"/>
  <c r="FU363" i="3" s="1"/>
  <c r="FP114" i="3"/>
  <c r="EE123" i="3"/>
  <c r="FU123" i="3" s="1"/>
  <c r="FP167" i="3"/>
  <c r="FP356" i="3"/>
  <c r="FP55" i="3"/>
  <c r="FP275" i="3"/>
  <c r="FP110" i="3"/>
  <c r="FP226" i="3"/>
  <c r="EE290" i="3"/>
  <c r="FU290" i="3" s="1"/>
  <c r="FP244" i="3"/>
  <c r="FP314" i="3"/>
  <c r="EE97" i="3"/>
  <c r="FU97" i="3" s="1"/>
  <c r="EE224" i="3"/>
  <c r="FU224" i="3" s="1"/>
  <c r="FP291" i="3"/>
  <c r="EE76" i="3"/>
  <c r="FU76" i="3" s="1"/>
  <c r="FP239" i="3"/>
  <c r="FP175" i="3"/>
  <c r="FP173" i="3"/>
  <c r="FP285" i="3"/>
  <c r="FP259" i="3"/>
  <c r="EE127" i="3"/>
  <c r="FU127" i="3" s="1"/>
  <c r="EE86" i="3"/>
  <c r="FU86" i="3" s="1"/>
  <c r="FP263" i="3"/>
  <c r="FP63" i="3"/>
  <c r="FP261" i="3"/>
  <c r="FP260" i="3"/>
  <c r="FP300" i="3"/>
  <c r="FP142" i="3"/>
  <c r="FP257" i="3"/>
  <c r="EE369" i="3"/>
  <c r="FU369" i="3" s="1"/>
  <c r="FP51" i="3"/>
  <c r="EE56" i="3"/>
  <c r="FU56" i="3" s="1"/>
  <c r="EE172" i="3"/>
  <c r="FU172" i="3" s="1"/>
  <c r="FP247" i="3"/>
  <c r="FP316" i="3"/>
  <c r="FP310" i="3"/>
  <c r="FP348" i="3"/>
  <c r="FP254" i="3"/>
  <c r="FP143" i="3"/>
  <c r="FP33" i="3"/>
  <c r="FP157" i="3"/>
  <c r="FP186" i="3"/>
  <c r="EE269" i="3"/>
  <c r="FU269" i="3" s="1"/>
  <c r="FP135" i="3"/>
  <c r="FP338" i="3"/>
  <c r="FP276" i="3"/>
  <c r="FP258" i="3"/>
  <c r="FP177" i="3"/>
  <c r="FP78" i="3"/>
  <c r="FP302" i="3"/>
  <c r="FP178" i="3"/>
  <c r="EE321" i="3"/>
  <c r="FU321" i="3" s="1"/>
  <c r="EE120" i="3"/>
  <c r="FU120" i="3" s="1"/>
  <c r="FP233" i="3"/>
  <c r="FP287" i="3"/>
  <c r="EE325" i="3"/>
  <c r="FU325" i="3" s="1"/>
  <c r="FP252" i="3"/>
  <c r="EE67" i="3"/>
  <c r="FU67" i="3" s="1"/>
  <c r="FP47" i="3"/>
  <c r="FP163" i="3"/>
  <c r="EE220" i="3"/>
  <c r="FU220" i="3" s="1"/>
  <c r="FP354" i="3"/>
  <c r="FP44" i="3"/>
  <c r="FP193" i="3"/>
  <c r="FP25" i="3"/>
  <c r="FP329" i="3"/>
  <c r="FP204" i="3"/>
  <c r="EE309" i="3"/>
  <c r="FU309" i="3" s="1"/>
  <c r="FP54" i="3"/>
  <c r="EE61" i="3"/>
  <c r="FU61" i="3" s="1"/>
  <c r="FP306" i="3"/>
  <c r="FP126" i="3"/>
  <c r="EE75" i="3"/>
  <c r="FU75" i="3" s="1"/>
  <c r="FP182" i="3"/>
  <c r="FP334" i="3"/>
  <c r="FP297" i="3"/>
  <c r="FP39" i="3"/>
  <c r="EE92" i="3"/>
  <c r="FU92" i="3" s="1"/>
  <c r="EE60" i="3"/>
  <c r="FU60" i="3" s="1"/>
  <c r="FP352" i="3"/>
  <c r="FP134" i="3"/>
  <c r="FP188" i="3"/>
  <c r="FP70" i="3"/>
  <c r="FP324" i="3"/>
  <c r="FP29" i="3"/>
  <c r="FP343" i="3"/>
  <c r="FP139" i="3"/>
  <c r="FP156" i="3"/>
  <c r="EE361" i="3"/>
  <c r="FU361" i="3" s="1"/>
  <c r="EE335" i="3"/>
  <c r="FU335" i="3" s="1"/>
  <c r="EE327" i="3"/>
  <c r="FU327" i="3" s="1"/>
  <c r="EE164" i="3"/>
  <c r="FU164" i="3" s="1"/>
  <c r="FP43" i="3"/>
  <c r="FP62" i="3"/>
  <c r="FP149" i="3"/>
  <c r="FP223" i="3"/>
  <c r="FP155" i="3"/>
  <c r="EE293" i="3"/>
  <c r="FU293" i="3" s="1"/>
  <c r="FP146" i="3"/>
  <c r="FP59" i="3"/>
  <c r="FP64" i="3"/>
  <c r="FP111" i="3"/>
  <c r="FP205" i="3"/>
  <c r="FP107" i="3"/>
  <c r="EE71" i="3"/>
  <c r="FU71" i="3" s="1"/>
  <c r="FP65" i="3"/>
  <c r="FP280" i="3"/>
  <c r="FP125" i="3"/>
  <c r="FP248" i="3"/>
  <c r="FP191" i="3"/>
  <c r="FP262" i="3"/>
  <c r="FP281" i="3"/>
  <c r="FP201" i="3"/>
  <c r="FP140" i="3"/>
  <c r="EE122" i="3"/>
  <c r="FU122" i="3" s="1"/>
  <c r="FP104" i="3"/>
  <c r="EE231" i="3"/>
  <c r="FU231" i="3" s="1"/>
  <c r="FP35" i="3"/>
  <c r="FP238" i="3"/>
  <c r="FP332" i="3"/>
  <c r="FP42" i="3"/>
  <c r="FP219" i="3"/>
  <c r="FP30" i="3"/>
  <c r="EE365" i="3"/>
  <c r="FU365" i="3" s="1"/>
  <c r="FP196" i="3"/>
  <c r="FP282" i="3"/>
  <c r="FP331" i="3"/>
  <c r="FP364" i="3"/>
  <c r="FP81" i="3"/>
  <c r="FP192" i="3"/>
  <c r="EE49" i="3"/>
  <c r="FU49" i="3" s="1"/>
  <c r="FP336" i="3"/>
  <c r="FP115" i="3"/>
  <c r="FP52" i="3"/>
  <c r="FP103" i="3"/>
  <c r="FP108" i="3"/>
  <c r="FP273" i="3"/>
  <c r="FP284" i="3"/>
  <c r="EE72" i="3"/>
  <c r="FU72" i="3" s="1"/>
  <c r="FP195" i="3"/>
  <c r="FP294" i="3"/>
  <c r="FP147" i="3"/>
  <c r="EE69" i="3"/>
  <c r="FU69" i="3" s="1"/>
  <c r="FP267" i="3"/>
  <c r="FP32" i="3"/>
  <c r="EE311" i="3"/>
  <c r="FU311" i="3" s="1"/>
  <c r="FP274" i="3"/>
  <c r="EE131" i="3"/>
  <c r="FU131" i="3" s="1"/>
  <c r="FP118" i="3"/>
  <c r="FP169" i="3"/>
  <c r="FP283" i="3"/>
  <c r="FP68" i="3"/>
  <c r="FP242" i="3"/>
  <c r="EE362" i="3"/>
  <c r="FU362" i="3" s="1"/>
  <c r="FP346" i="3"/>
  <c r="EE74" i="3"/>
  <c r="FU74" i="3" s="1"/>
  <c r="FP138" i="3"/>
  <c r="DJ22" i="3"/>
  <c r="EE88" i="3"/>
  <c r="FU88" i="3" s="1"/>
  <c r="FP121" i="3"/>
  <c r="FP137" i="3"/>
  <c r="FP228" i="3"/>
  <c r="FP317" i="3"/>
  <c r="FP322" i="3"/>
  <c r="EE101" i="3"/>
  <c r="FU101" i="3" s="1"/>
  <c r="FP180" i="3"/>
  <c r="FP203" i="3"/>
  <c r="EE368" i="3"/>
  <c r="FU368" i="3" s="1"/>
  <c r="FP298" i="3"/>
  <c r="EE170" i="3"/>
  <c r="FU170" i="3" s="1"/>
  <c r="FP212" i="3"/>
  <c r="FP229" i="3"/>
  <c r="FP328" i="3"/>
  <c r="EE100" i="3"/>
  <c r="FU100" i="3" s="1"/>
  <c r="FP50" i="3"/>
  <c r="FP41" i="3"/>
  <c r="FP89" i="3"/>
  <c r="FP202" i="3"/>
  <c r="EE38" i="3"/>
  <c r="FU38" i="3" s="1"/>
  <c r="FP85" i="3"/>
  <c r="EE341" i="3"/>
  <c r="FU341" i="3" s="1"/>
  <c r="FP112" i="3"/>
  <c r="FP271" i="3"/>
  <c r="FP214" i="3"/>
  <c r="FP366" i="3"/>
  <c r="EE98" i="3"/>
  <c r="FU98" i="3" s="1"/>
  <c r="FP304" i="3"/>
  <c r="EE128" i="3"/>
  <c r="FU128" i="3" s="1"/>
  <c r="EE337" i="3"/>
  <c r="FU337" i="3" s="1"/>
  <c r="EE168" i="3"/>
  <c r="FU168" i="3" s="1"/>
  <c r="FP154" i="3"/>
  <c r="EE124" i="3"/>
  <c r="FU124" i="3" s="1"/>
  <c r="FP350" i="3"/>
  <c r="FP210" i="3"/>
  <c r="EE53" i="3"/>
  <c r="FU53" i="3" s="1"/>
  <c r="FP216" i="3"/>
  <c r="FP237" i="3"/>
  <c r="FP272" i="3"/>
  <c r="FP190" i="3"/>
  <c r="FP218" i="3"/>
  <c r="FP199" i="3"/>
  <c r="FP240" i="3"/>
  <c r="FP355" i="3"/>
  <c r="EE295" i="3"/>
  <c r="FU295" i="3" s="1"/>
  <c r="FP250" i="3"/>
  <c r="EE235" i="3"/>
  <c r="FU235" i="3" s="1"/>
  <c r="EE160" i="3"/>
  <c r="FU160" i="3" s="1"/>
  <c r="EE82" i="3"/>
  <c r="FU82" i="3" s="1"/>
  <c r="F3" i="37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T3" i="36"/>
  <c r="N3" i="36"/>
  <c r="P3" i="36"/>
  <c r="L3" i="36"/>
  <c r="N369" i="3"/>
  <c r="N368" i="3"/>
  <c r="N367" i="3"/>
  <c r="N366" i="3"/>
  <c r="N365" i="3"/>
  <c r="N364" i="3"/>
  <c r="N363" i="3"/>
  <c r="N362" i="3"/>
  <c r="N361" i="3"/>
  <c r="N360" i="3"/>
  <c r="N359" i="3"/>
  <c r="N358" i="3"/>
  <c r="N357" i="3"/>
  <c r="N356" i="3"/>
  <c r="N355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8" i="3"/>
  <c r="N237" i="3"/>
  <c r="N236" i="3"/>
  <c r="N235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B59" i="36"/>
  <c r="FO27" i="3" l="1"/>
  <c r="EE26" i="3"/>
  <c r="FU26" i="3" s="1"/>
  <c r="EK27" i="3"/>
  <c r="EX27" i="3" s="1"/>
  <c r="EU27" i="3"/>
  <c r="CO27" i="3"/>
  <c r="Z26" i="3" s="1"/>
  <c r="CO26" i="3" s="1"/>
  <c r="EK26" i="3"/>
  <c r="EX26" i="3" s="1"/>
  <c r="FO26" i="3"/>
  <c r="DJ26" i="3"/>
  <c r="FB26" i="3"/>
  <c r="FL27" i="3"/>
  <c r="DK20" i="3"/>
  <c r="EK22" i="3"/>
  <c r="EX22" i="3" s="1"/>
  <c r="DE22" i="3"/>
  <c r="FO22" i="3"/>
  <c r="EK233" i="3"/>
  <c r="EX233" i="3" s="1"/>
  <c r="FO233" i="3"/>
  <c r="CN19" i="3"/>
  <c r="CM19" i="3"/>
  <c r="EU26" i="3" l="1"/>
  <c r="FL26" i="3"/>
  <c r="CG24" i="3"/>
  <c r="CM20" i="3"/>
  <c r="FO24" i="3" l="1"/>
  <c r="DE24" i="3"/>
  <c r="CG23" i="3" s="1"/>
  <c r="EK24" i="3"/>
  <c r="EX24" i="3" s="1"/>
  <c r="FO23" i="3" l="1"/>
  <c r="EK23" i="3"/>
  <c r="EX23" i="3" s="1"/>
  <c r="V8" i="36"/>
  <c r="Z21" i="3"/>
  <c r="V5" i="36"/>
  <c r="AS19" i="3"/>
  <c r="AV22" i="3"/>
  <c r="BH22" i="3"/>
  <c r="AP23" i="3"/>
  <c r="BB23" i="3"/>
  <c r="AV24" i="3"/>
  <c r="BH24" i="3"/>
  <c r="AZ25" i="3"/>
  <c r="BL25" i="3"/>
  <c r="DS25" i="3" s="1"/>
  <c r="AS26" i="3"/>
  <c r="BE26" i="3"/>
  <c r="AY27" i="3"/>
  <c r="BK27" i="3"/>
  <c r="AS28" i="3"/>
  <c r="BE28" i="3"/>
  <c r="AW29" i="3"/>
  <c r="BI29" i="3"/>
  <c r="AQ30" i="3"/>
  <c r="BC30" i="3"/>
  <c r="AW31" i="3"/>
  <c r="BI31" i="3"/>
  <c r="AP32" i="3"/>
  <c r="BB32" i="3"/>
  <c r="CD32" i="3"/>
  <c r="AV33" i="3"/>
  <c r="BH33" i="3"/>
  <c r="AP34" i="3"/>
  <c r="BB34" i="3"/>
  <c r="CD34" i="3"/>
  <c r="AV35" i="3"/>
  <c r="BH35" i="3"/>
  <c r="AP36" i="3"/>
  <c r="BB36" i="3"/>
  <c r="CD36" i="3"/>
  <c r="AV37" i="3"/>
  <c r="BH37" i="3"/>
  <c r="AP38" i="3"/>
  <c r="BB38" i="3"/>
  <c r="CD38" i="3"/>
  <c r="AV39" i="3"/>
  <c r="BH39" i="3"/>
  <c r="AP40" i="3"/>
  <c r="BB40" i="3"/>
  <c r="CD40" i="3"/>
  <c r="AV41" i="3"/>
  <c r="BH41" i="3"/>
  <c r="AP42" i="3"/>
  <c r="BB42" i="3"/>
  <c r="CD42" i="3"/>
  <c r="AV43" i="3"/>
  <c r="BH43" i="3"/>
  <c r="AZ44" i="3"/>
  <c r="BL44" i="3"/>
  <c r="DS44" i="3" s="1"/>
  <c r="AT45" i="3"/>
  <c r="BF45" i="3"/>
  <c r="AZ46" i="3"/>
  <c r="BL46" i="3"/>
  <c r="DS46" i="3" s="1"/>
  <c r="AT47" i="3"/>
  <c r="BF47" i="3"/>
  <c r="AZ48" i="3"/>
  <c r="BL48" i="3"/>
  <c r="DS48" i="3" s="1"/>
  <c r="AT49" i="3"/>
  <c r="BF49" i="3"/>
  <c r="AZ50" i="3"/>
  <c r="BL50" i="3"/>
  <c r="DS50" i="3" s="1"/>
  <c r="AT51" i="3"/>
  <c r="BF51" i="3"/>
  <c r="AZ52" i="3"/>
  <c r="BL52" i="3"/>
  <c r="DS52" i="3" s="1"/>
  <c r="AT53" i="3"/>
  <c r="BF53" i="3"/>
  <c r="AZ54" i="3"/>
  <c r="BL54" i="3"/>
  <c r="DS54" i="3" s="1"/>
  <c r="AT55" i="3"/>
  <c r="BF55" i="3"/>
  <c r="AZ56" i="3"/>
  <c r="BL56" i="3"/>
  <c r="DS56" i="3" s="1"/>
  <c r="AT57" i="3"/>
  <c r="BF57" i="3"/>
  <c r="AZ58" i="3"/>
  <c r="BL58" i="3"/>
  <c r="DS58" i="3" s="1"/>
  <c r="AT59" i="3"/>
  <c r="BF59" i="3"/>
  <c r="AZ60" i="3"/>
  <c r="BL60" i="3"/>
  <c r="DS60" i="3" s="1"/>
  <c r="AW22" i="3"/>
  <c r="BI22" i="3"/>
  <c r="AQ23" i="3"/>
  <c r="BC23" i="3"/>
  <c r="AW24" i="3"/>
  <c r="BI24" i="3"/>
  <c r="AP25" i="3"/>
  <c r="BB25" i="3"/>
  <c r="CD25" i="3"/>
  <c r="AT26" i="3"/>
  <c r="BF26" i="3"/>
  <c r="AZ27" i="3"/>
  <c r="BL27" i="3"/>
  <c r="DS27" i="3" s="1"/>
  <c r="AT28" i="3"/>
  <c r="BF28" i="3"/>
  <c r="AY29" i="3"/>
  <c r="BK29" i="3"/>
  <c r="AS30" i="3"/>
  <c r="BE30" i="3"/>
  <c r="AY31" i="3"/>
  <c r="BK31" i="3"/>
  <c r="AQ32" i="3"/>
  <c r="BC32" i="3"/>
  <c r="AW33" i="3"/>
  <c r="BI33" i="3"/>
  <c r="AQ34" i="3"/>
  <c r="BC34" i="3"/>
  <c r="AW35" i="3"/>
  <c r="BI35" i="3"/>
  <c r="AQ36" i="3"/>
  <c r="BC36" i="3"/>
  <c r="AW37" i="3"/>
  <c r="BI37" i="3"/>
  <c r="AQ38" i="3"/>
  <c r="BC38" i="3"/>
  <c r="AW39" i="3"/>
  <c r="BI39" i="3"/>
  <c r="AQ40" i="3"/>
  <c r="BC40" i="3"/>
  <c r="AW41" i="3"/>
  <c r="BI41" i="3"/>
  <c r="AQ42" i="3"/>
  <c r="BC42" i="3"/>
  <c r="AW43" i="3"/>
  <c r="BI43" i="3"/>
  <c r="AP44" i="3"/>
  <c r="BB44" i="3"/>
  <c r="CD44" i="3"/>
  <c r="AV45" i="3"/>
  <c r="BH45" i="3"/>
  <c r="AP46" i="3"/>
  <c r="BB46" i="3"/>
  <c r="CD46" i="3"/>
  <c r="AV47" i="3"/>
  <c r="BH47" i="3"/>
  <c r="AP48" i="3"/>
  <c r="BB48" i="3"/>
  <c r="CD48" i="3"/>
  <c r="AV49" i="3"/>
  <c r="BH49" i="3"/>
  <c r="AP50" i="3"/>
  <c r="BB50" i="3"/>
  <c r="CD50" i="3"/>
  <c r="AV51" i="3"/>
  <c r="BH51" i="3"/>
  <c r="AP52" i="3"/>
  <c r="BB52" i="3"/>
  <c r="CD52" i="3"/>
  <c r="AV53" i="3"/>
  <c r="BH53" i="3"/>
  <c r="AP54" i="3"/>
  <c r="BB54" i="3"/>
  <c r="CD54" i="3"/>
  <c r="AV55" i="3"/>
  <c r="BH55" i="3"/>
  <c r="AP56" i="3"/>
  <c r="BB56" i="3"/>
  <c r="CD56" i="3"/>
  <c r="AV57" i="3"/>
  <c r="BH57" i="3"/>
  <c r="AP58" i="3"/>
  <c r="BB58" i="3"/>
  <c r="CD58" i="3"/>
  <c r="AY22" i="3"/>
  <c r="BK22" i="3"/>
  <c r="AS23" i="3"/>
  <c r="BE23" i="3"/>
  <c r="AY24" i="3"/>
  <c r="BK24" i="3"/>
  <c r="AQ25" i="3"/>
  <c r="BC25" i="3"/>
  <c r="AV26" i="3"/>
  <c r="BH26" i="3"/>
  <c r="AP27" i="3"/>
  <c r="BB27" i="3"/>
  <c r="AV28" i="3"/>
  <c r="BH28" i="3"/>
  <c r="AZ29" i="3"/>
  <c r="BL29" i="3"/>
  <c r="DS29" i="3" s="1"/>
  <c r="AT30" i="3"/>
  <c r="BF30" i="3"/>
  <c r="AZ31" i="3"/>
  <c r="BL31" i="3"/>
  <c r="DS31" i="3" s="1"/>
  <c r="AS32" i="3"/>
  <c r="BE32" i="3"/>
  <c r="AY33" i="3"/>
  <c r="BK33" i="3"/>
  <c r="AS34" i="3"/>
  <c r="BE34" i="3"/>
  <c r="AY35" i="3"/>
  <c r="BK35" i="3"/>
  <c r="AS36" i="3"/>
  <c r="BE36" i="3"/>
  <c r="AY37" i="3"/>
  <c r="BK37" i="3"/>
  <c r="AS38" i="3"/>
  <c r="BE38" i="3"/>
  <c r="AY39" i="3"/>
  <c r="BK39" i="3"/>
  <c r="AS40" i="3"/>
  <c r="BE40" i="3"/>
  <c r="AY41" i="3"/>
  <c r="BK41" i="3"/>
  <c r="AS42" i="3"/>
  <c r="BE42" i="3"/>
  <c r="AY43" i="3"/>
  <c r="BK43" i="3"/>
  <c r="AQ44" i="3"/>
  <c r="BC44" i="3"/>
  <c r="AW45" i="3"/>
  <c r="BI45" i="3"/>
  <c r="AQ46" i="3"/>
  <c r="BC46" i="3"/>
  <c r="AW47" i="3"/>
  <c r="BI47" i="3"/>
  <c r="AQ48" i="3"/>
  <c r="BC48" i="3"/>
  <c r="AW49" i="3"/>
  <c r="BI49" i="3"/>
  <c r="AQ50" i="3"/>
  <c r="BC50" i="3"/>
  <c r="AW51" i="3"/>
  <c r="BI51" i="3"/>
  <c r="AZ22" i="3"/>
  <c r="BL22" i="3"/>
  <c r="DS22" i="3" s="1"/>
  <c r="AT23" i="3"/>
  <c r="BF23" i="3"/>
  <c r="AZ24" i="3"/>
  <c r="BL24" i="3"/>
  <c r="DS24" i="3" s="1"/>
  <c r="AS25" i="3"/>
  <c r="BE25" i="3"/>
  <c r="AW26" i="3"/>
  <c r="BI26" i="3"/>
  <c r="AQ27" i="3"/>
  <c r="BC27" i="3"/>
  <c r="AW28" i="3"/>
  <c r="BI28" i="3"/>
  <c r="AP29" i="3"/>
  <c r="BB29" i="3"/>
  <c r="CD29" i="3"/>
  <c r="AV30" i="3"/>
  <c r="BH30" i="3"/>
  <c r="AP31" i="3"/>
  <c r="BB31" i="3"/>
  <c r="CD31" i="3"/>
  <c r="AT32" i="3"/>
  <c r="BF32" i="3"/>
  <c r="AZ33" i="3"/>
  <c r="BL33" i="3"/>
  <c r="DS33" i="3" s="1"/>
  <c r="AT34" i="3"/>
  <c r="BF34" i="3"/>
  <c r="AZ35" i="3"/>
  <c r="BL35" i="3"/>
  <c r="DS35" i="3" s="1"/>
  <c r="AT36" i="3"/>
  <c r="AP22" i="3"/>
  <c r="BB22" i="3"/>
  <c r="AV23" i="3"/>
  <c r="BH23" i="3"/>
  <c r="AP24" i="3"/>
  <c r="BB24" i="3"/>
  <c r="AT25" i="3"/>
  <c r="BF25" i="3"/>
  <c r="AY26" i="3"/>
  <c r="BK26" i="3"/>
  <c r="AS27" i="3"/>
  <c r="BE27" i="3"/>
  <c r="AY28" i="3"/>
  <c r="BK28" i="3"/>
  <c r="AQ29" i="3"/>
  <c r="BC29" i="3"/>
  <c r="AW30" i="3"/>
  <c r="BI30" i="3"/>
  <c r="AQ31" i="3"/>
  <c r="BC31" i="3"/>
  <c r="AV32" i="3"/>
  <c r="BH32" i="3"/>
  <c r="AP33" i="3"/>
  <c r="BB33" i="3"/>
  <c r="CD33" i="3"/>
  <c r="AV34" i="3"/>
  <c r="BH34" i="3"/>
  <c r="AP35" i="3"/>
  <c r="BB35" i="3"/>
  <c r="CD35" i="3"/>
  <c r="AV36" i="3"/>
  <c r="BH36" i="3"/>
  <c r="AP37" i="3"/>
  <c r="BB37" i="3"/>
  <c r="CD37" i="3"/>
  <c r="AV38" i="3"/>
  <c r="BH38" i="3"/>
  <c r="AP39" i="3"/>
  <c r="BB39" i="3"/>
  <c r="CD39" i="3"/>
  <c r="AV40" i="3"/>
  <c r="BH40" i="3"/>
  <c r="AP41" i="3"/>
  <c r="BB41" i="3"/>
  <c r="CD41" i="3"/>
  <c r="AV42" i="3"/>
  <c r="BH42" i="3"/>
  <c r="AP43" i="3"/>
  <c r="BB43" i="3"/>
  <c r="CD43" i="3"/>
  <c r="AT44" i="3"/>
  <c r="BF44" i="3"/>
  <c r="AZ45" i="3"/>
  <c r="BL45" i="3"/>
  <c r="DS45" i="3" s="1"/>
  <c r="AT46" i="3"/>
  <c r="BF46" i="3"/>
  <c r="AZ47" i="3"/>
  <c r="BL47" i="3"/>
  <c r="DS47" i="3" s="1"/>
  <c r="AT48" i="3"/>
  <c r="BF48" i="3"/>
  <c r="AZ49" i="3"/>
  <c r="BL49" i="3"/>
  <c r="DS49" i="3" s="1"/>
  <c r="AT50" i="3"/>
  <c r="BF50" i="3"/>
  <c r="AZ51" i="3"/>
  <c r="AQ22" i="3"/>
  <c r="BC22" i="3"/>
  <c r="AW23" i="3"/>
  <c r="BI23" i="3"/>
  <c r="AQ24" i="3"/>
  <c r="BC24" i="3"/>
  <c r="AV25" i="3"/>
  <c r="BH25" i="3"/>
  <c r="AZ26" i="3"/>
  <c r="BL26" i="3"/>
  <c r="DS26" i="3" s="1"/>
  <c r="AT27" i="3"/>
  <c r="BF27" i="3"/>
  <c r="AZ28" i="3"/>
  <c r="BL28" i="3"/>
  <c r="DS28" i="3" s="1"/>
  <c r="AS29" i="3"/>
  <c r="BE29" i="3"/>
  <c r="AY30" i="3"/>
  <c r="BK30" i="3"/>
  <c r="AS31" i="3"/>
  <c r="BE31" i="3"/>
  <c r="AW32" i="3"/>
  <c r="BI32" i="3"/>
  <c r="AQ33" i="3"/>
  <c r="BC33" i="3"/>
  <c r="AW34" i="3"/>
  <c r="BI34" i="3"/>
  <c r="AQ35" i="3"/>
  <c r="BC35" i="3"/>
  <c r="AW36" i="3"/>
  <c r="BI36" i="3"/>
  <c r="AQ37" i="3"/>
  <c r="BC37" i="3"/>
  <c r="AW38" i="3"/>
  <c r="BI38" i="3"/>
  <c r="AQ39" i="3"/>
  <c r="BC39" i="3"/>
  <c r="AW40" i="3"/>
  <c r="BI40" i="3"/>
  <c r="AQ41" i="3"/>
  <c r="BC41" i="3"/>
  <c r="AW42" i="3"/>
  <c r="BI42" i="3"/>
  <c r="AQ43" i="3"/>
  <c r="BC43" i="3"/>
  <c r="AV44" i="3"/>
  <c r="BH44" i="3"/>
  <c r="AP45" i="3"/>
  <c r="BB45" i="3"/>
  <c r="CD45" i="3"/>
  <c r="AV46" i="3"/>
  <c r="BH46" i="3"/>
  <c r="AP47" i="3"/>
  <c r="BB47" i="3"/>
  <c r="CD47" i="3"/>
  <c r="AV48" i="3"/>
  <c r="BH48" i="3"/>
  <c r="AP49" i="3"/>
  <c r="BB49" i="3"/>
  <c r="CD49" i="3"/>
  <c r="AV50" i="3"/>
  <c r="BH50" i="3"/>
  <c r="AP51" i="3"/>
  <c r="BB51" i="3"/>
  <c r="CD51" i="3"/>
  <c r="AV52" i="3"/>
  <c r="BH52" i="3"/>
  <c r="AP53" i="3"/>
  <c r="BB53" i="3"/>
  <c r="CD53" i="3"/>
  <c r="AV54" i="3"/>
  <c r="BH54" i="3"/>
  <c r="AP55" i="3"/>
  <c r="BB55" i="3"/>
  <c r="CD55" i="3"/>
  <c r="AV56" i="3"/>
  <c r="BH56" i="3"/>
  <c r="AP57" i="3"/>
  <c r="BB57" i="3"/>
  <c r="AS22" i="3"/>
  <c r="BE22" i="3"/>
  <c r="AY23" i="3"/>
  <c r="BK23" i="3"/>
  <c r="AS24" i="3"/>
  <c r="BE24" i="3"/>
  <c r="AW25" i="3"/>
  <c r="BI25" i="3"/>
  <c r="AP26" i="3"/>
  <c r="BB26" i="3"/>
  <c r="AV27" i="3"/>
  <c r="BH27" i="3"/>
  <c r="AP28" i="3"/>
  <c r="BB28" i="3"/>
  <c r="AT29" i="3"/>
  <c r="BF29" i="3"/>
  <c r="AZ30" i="3"/>
  <c r="BL30" i="3"/>
  <c r="DS30" i="3" s="1"/>
  <c r="AT31" i="3"/>
  <c r="BF31" i="3"/>
  <c r="AY32" i="3"/>
  <c r="BK32" i="3"/>
  <c r="AS33" i="3"/>
  <c r="BE33" i="3"/>
  <c r="AY34" i="3"/>
  <c r="BK34" i="3"/>
  <c r="AS35" i="3"/>
  <c r="BE35" i="3"/>
  <c r="AY36" i="3"/>
  <c r="BK36" i="3"/>
  <c r="AS37" i="3"/>
  <c r="BE37" i="3"/>
  <c r="AY38" i="3"/>
  <c r="BK38" i="3"/>
  <c r="AS39" i="3"/>
  <c r="BE39" i="3"/>
  <c r="AY40" i="3"/>
  <c r="BK40" i="3"/>
  <c r="AS41" i="3"/>
  <c r="BE41" i="3"/>
  <c r="AY42" i="3"/>
  <c r="BK42" i="3"/>
  <c r="AS43" i="3"/>
  <c r="BE43" i="3"/>
  <c r="AW44" i="3"/>
  <c r="BI44" i="3"/>
  <c r="AQ45" i="3"/>
  <c r="BC45" i="3"/>
  <c r="AW46" i="3"/>
  <c r="BI46" i="3"/>
  <c r="AQ47" i="3"/>
  <c r="BC47" i="3"/>
  <c r="AW48" i="3"/>
  <c r="BI48" i="3"/>
  <c r="AQ49" i="3"/>
  <c r="BC49" i="3"/>
  <c r="AW50" i="3"/>
  <c r="BI50" i="3"/>
  <c r="AQ51" i="3"/>
  <c r="BC51" i="3"/>
  <c r="AW52" i="3"/>
  <c r="BI52" i="3"/>
  <c r="AT22" i="3"/>
  <c r="BF22" i="3"/>
  <c r="AZ23" i="3"/>
  <c r="BL23" i="3"/>
  <c r="DS23" i="3" s="1"/>
  <c r="AT24" i="3"/>
  <c r="BF24" i="3"/>
  <c r="AY25" i="3"/>
  <c r="BK25" i="3"/>
  <c r="AQ26" i="3"/>
  <c r="BC26" i="3"/>
  <c r="AW27" i="3"/>
  <c r="BI27" i="3"/>
  <c r="AQ28" i="3"/>
  <c r="BC28" i="3"/>
  <c r="CD28" i="3"/>
  <c r="AV29" i="3"/>
  <c r="BH29" i="3"/>
  <c r="AP30" i="3"/>
  <c r="BB30" i="3"/>
  <c r="CD30" i="3"/>
  <c r="AV31" i="3"/>
  <c r="BH31" i="3"/>
  <c r="AZ32" i="3"/>
  <c r="BL32" i="3"/>
  <c r="DS32" i="3" s="1"/>
  <c r="AT33" i="3"/>
  <c r="BF33" i="3"/>
  <c r="AZ34" i="3"/>
  <c r="BL34" i="3"/>
  <c r="DS34" i="3" s="1"/>
  <c r="AT35" i="3"/>
  <c r="BF35" i="3"/>
  <c r="AZ36" i="3"/>
  <c r="BL36" i="3"/>
  <c r="DS36" i="3" s="1"/>
  <c r="AT37" i="3"/>
  <c r="BF37" i="3"/>
  <c r="AZ38" i="3"/>
  <c r="BL38" i="3"/>
  <c r="DS38" i="3" s="1"/>
  <c r="AT39" i="3"/>
  <c r="BF39" i="3"/>
  <c r="AZ40" i="3"/>
  <c r="BL40" i="3"/>
  <c r="DS40" i="3" s="1"/>
  <c r="AT41" i="3"/>
  <c r="BF41" i="3"/>
  <c r="AZ42" i="3"/>
  <c r="BL42" i="3"/>
  <c r="DS42" i="3" s="1"/>
  <c r="AT43" i="3"/>
  <c r="BF43" i="3"/>
  <c r="AY44" i="3"/>
  <c r="BK44" i="3"/>
  <c r="AS45" i="3"/>
  <c r="BE45" i="3"/>
  <c r="AY46" i="3"/>
  <c r="BK46" i="3"/>
  <c r="AS47" i="3"/>
  <c r="BE47" i="3"/>
  <c r="AY48" i="3"/>
  <c r="BK48" i="3"/>
  <c r="AS49" i="3"/>
  <c r="AU49" i="3" s="1"/>
  <c r="BE49" i="3"/>
  <c r="AY50" i="3"/>
  <c r="BK50" i="3"/>
  <c r="AS51" i="3"/>
  <c r="BE51" i="3"/>
  <c r="BL39" i="3"/>
  <c r="DS39" i="3" s="1"/>
  <c r="AY47" i="3"/>
  <c r="BE50" i="3"/>
  <c r="BF52" i="3"/>
  <c r="AY53" i="3"/>
  <c r="BE54" i="3"/>
  <c r="AS55" i="3"/>
  <c r="BL55" i="3"/>
  <c r="DS55" i="3" s="1"/>
  <c r="AY56" i="3"/>
  <c r="BI57" i="3"/>
  <c r="AS58" i="3"/>
  <c r="BH58" i="3"/>
  <c r="AS59" i="3"/>
  <c r="BH59" i="3"/>
  <c r="AP60" i="3"/>
  <c r="BC60" i="3"/>
  <c r="AY61" i="3"/>
  <c r="BK61" i="3"/>
  <c r="AS62" i="3"/>
  <c r="BE62" i="3"/>
  <c r="AY63" i="3"/>
  <c r="BK63" i="3"/>
  <c r="AS64" i="3"/>
  <c r="BE64" i="3"/>
  <c r="AY65" i="3"/>
  <c r="BK65" i="3"/>
  <c r="AS66" i="3"/>
  <c r="BE66" i="3"/>
  <c r="AY67" i="3"/>
  <c r="BK67" i="3"/>
  <c r="AS68" i="3"/>
  <c r="BE68" i="3"/>
  <c r="AY69" i="3"/>
  <c r="BK69" i="3"/>
  <c r="AS70" i="3"/>
  <c r="BE70" i="3"/>
  <c r="AY71" i="3"/>
  <c r="BK71" i="3"/>
  <c r="AS72" i="3"/>
  <c r="BE72" i="3"/>
  <c r="AY73" i="3"/>
  <c r="BK73" i="3"/>
  <c r="AS74" i="3"/>
  <c r="BE74" i="3"/>
  <c r="AY75" i="3"/>
  <c r="BK75" i="3"/>
  <c r="AS76" i="3"/>
  <c r="BE76" i="3"/>
  <c r="AY77" i="3"/>
  <c r="BK77" i="3"/>
  <c r="AS78" i="3"/>
  <c r="BE78" i="3"/>
  <c r="AY79" i="3"/>
  <c r="BK79" i="3"/>
  <c r="AQ80" i="3"/>
  <c r="BF36" i="3"/>
  <c r="AZ41" i="3"/>
  <c r="AS44" i="3"/>
  <c r="BK47" i="3"/>
  <c r="BK52" i="3"/>
  <c r="AZ53" i="3"/>
  <c r="BF54" i="3"/>
  <c r="AW55" i="3"/>
  <c r="BC56" i="3"/>
  <c r="AQ57" i="3"/>
  <c r="BK57" i="3"/>
  <c r="AT58" i="3"/>
  <c r="BI58" i="3"/>
  <c r="AV59" i="3"/>
  <c r="BI59" i="3"/>
  <c r="AQ60" i="3"/>
  <c r="BE60" i="3"/>
  <c r="AZ61" i="3"/>
  <c r="BL61" i="3"/>
  <c r="DS61" i="3" s="1"/>
  <c r="AT62" i="3"/>
  <c r="BF62" i="3"/>
  <c r="AZ63" i="3"/>
  <c r="BL63" i="3"/>
  <c r="DS63" i="3" s="1"/>
  <c r="AT64" i="3"/>
  <c r="BF64" i="3"/>
  <c r="AZ65" i="3"/>
  <c r="BL65" i="3"/>
  <c r="DS65" i="3" s="1"/>
  <c r="AT66" i="3"/>
  <c r="BF66" i="3"/>
  <c r="AZ67" i="3"/>
  <c r="BL67" i="3"/>
  <c r="DS67" i="3" s="1"/>
  <c r="AT68" i="3"/>
  <c r="BF68" i="3"/>
  <c r="AZ69" i="3"/>
  <c r="BL69" i="3"/>
  <c r="DS69" i="3" s="1"/>
  <c r="AT70" i="3"/>
  <c r="BF70" i="3"/>
  <c r="AZ71" i="3"/>
  <c r="BL71" i="3"/>
  <c r="DS71" i="3" s="1"/>
  <c r="AT72" i="3"/>
  <c r="BF72" i="3"/>
  <c r="AZ73" i="3"/>
  <c r="BL73" i="3"/>
  <c r="DS73" i="3" s="1"/>
  <c r="AT74" i="3"/>
  <c r="BF74" i="3"/>
  <c r="AZ75" i="3"/>
  <c r="BL75" i="3"/>
  <c r="DS75" i="3" s="1"/>
  <c r="AT76" i="3"/>
  <c r="BF76" i="3"/>
  <c r="AZ77" i="3"/>
  <c r="BL77" i="3"/>
  <c r="DS77" i="3" s="1"/>
  <c r="AT78" i="3"/>
  <c r="BF78" i="3"/>
  <c r="AZ79" i="3"/>
  <c r="BL79" i="3"/>
  <c r="DS79" i="3" s="1"/>
  <c r="AS80" i="3"/>
  <c r="BE80" i="3"/>
  <c r="AT38" i="3"/>
  <c r="BL41" i="3"/>
  <c r="DS41" i="3" s="1"/>
  <c r="BE44" i="3"/>
  <c r="AY49" i="3"/>
  <c r="AQ52" i="3"/>
  <c r="BC53" i="3"/>
  <c r="AQ54" i="3"/>
  <c r="BI54" i="3"/>
  <c r="AY55" i="3"/>
  <c r="BE56" i="3"/>
  <c r="AS57" i="3"/>
  <c r="BL57" i="3"/>
  <c r="DS57" i="3" s="1"/>
  <c r="AV58" i="3"/>
  <c r="BK58" i="3"/>
  <c r="AW59" i="3"/>
  <c r="BK59" i="3"/>
  <c r="AS60" i="3"/>
  <c r="BF60" i="3"/>
  <c r="AP61" i="3"/>
  <c r="BB61" i="3"/>
  <c r="CD61" i="3"/>
  <c r="AV62" i="3"/>
  <c r="BH62" i="3"/>
  <c r="AP63" i="3"/>
  <c r="BB63" i="3"/>
  <c r="CD63" i="3"/>
  <c r="AV64" i="3"/>
  <c r="BH64" i="3"/>
  <c r="AP65" i="3"/>
  <c r="BB65" i="3"/>
  <c r="CD65" i="3"/>
  <c r="AV66" i="3"/>
  <c r="BH66" i="3"/>
  <c r="AP67" i="3"/>
  <c r="BB67" i="3"/>
  <c r="CD67" i="3"/>
  <c r="AV68" i="3"/>
  <c r="BH68" i="3"/>
  <c r="AP69" i="3"/>
  <c r="BB69" i="3"/>
  <c r="CD69" i="3"/>
  <c r="AV70" i="3"/>
  <c r="BH70" i="3"/>
  <c r="AP71" i="3"/>
  <c r="BB71" i="3"/>
  <c r="CD71" i="3"/>
  <c r="AV72" i="3"/>
  <c r="BH72" i="3"/>
  <c r="AP73" i="3"/>
  <c r="BB73" i="3"/>
  <c r="CD73" i="3"/>
  <c r="AV74" i="3"/>
  <c r="BH74" i="3"/>
  <c r="AP75" i="3"/>
  <c r="BB75" i="3"/>
  <c r="CD75" i="3"/>
  <c r="AV76" i="3"/>
  <c r="BH76" i="3"/>
  <c r="AP77" i="3"/>
  <c r="BB77" i="3"/>
  <c r="CD77" i="3"/>
  <c r="AV78" i="3"/>
  <c r="BH78" i="3"/>
  <c r="AP79" i="3"/>
  <c r="BB79" i="3"/>
  <c r="CD79" i="3"/>
  <c r="AT80" i="3"/>
  <c r="BF80" i="3"/>
  <c r="AZ81" i="3"/>
  <c r="BL81" i="3"/>
  <c r="DS81" i="3" s="1"/>
  <c r="AS82" i="3"/>
  <c r="BE82" i="3"/>
  <c r="AY83" i="3"/>
  <c r="BK83" i="3"/>
  <c r="AS84" i="3"/>
  <c r="BE84" i="3"/>
  <c r="AY85" i="3"/>
  <c r="BK85" i="3"/>
  <c r="AQ86" i="3"/>
  <c r="BC86" i="3"/>
  <c r="AW87" i="3"/>
  <c r="BI87" i="3"/>
  <c r="AQ88" i="3"/>
  <c r="BC88" i="3"/>
  <c r="AW89" i="3"/>
  <c r="BF38" i="3"/>
  <c r="AZ43" i="3"/>
  <c r="AS46" i="3"/>
  <c r="BK49" i="3"/>
  <c r="AS52" i="3"/>
  <c r="BE53" i="3"/>
  <c r="AS54" i="3"/>
  <c r="BK54" i="3"/>
  <c r="AZ55" i="3"/>
  <c r="BF56" i="3"/>
  <c r="AW57" i="3"/>
  <c r="CD57" i="3"/>
  <c r="AW58" i="3"/>
  <c r="AY59" i="3"/>
  <c r="BL59" i="3"/>
  <c r="DS59" i="3" s="1"/>
  <c r="AT60" i="3"/>
  <c r="BH60" i="3"/>
  <c r="AQ61" i="3"/>
  <c r="BC61" i="3"/>
  <c r="AW62" i="3"/>
  <c r="BI62" i="3"/>
  <c r="AQ63" i="3"/>
  <c r="BC63" i="3"/>
  <c r="AW64" i="3"/>
  <c r="AT40" i="3"/>
  <c r="BL43" i="3"/>
  <c r="DS43" i="3" s="1"/>
  <c r="BE46" i="3"/>
  <c r="AY51" i="3"/>
  <c r="AT52" i="3"/>
  <c r="BI53" i="3"/>
  <c r="AT54" i="3"/>
  <c r="BC55" i="3"/>
  <c r="AQ56" i="3"/>
  <c r="BI56" i="3"/>
  <c r="AY57" i="3"/>
  <c r="AY58" i="3"/>
  <c r="AZ59" i="3"/>
  <c r="CD59" i="3"/>
  <c r="AV60" i="3"/>
  <c r="BI60" i="3"/>
  <c r="AS61" i="3"/>
  <c r="BE61" i="3"/>
  <c r="AY62" i="3"/>
  <c r="BK62" i="3"/>
  <c r="AS63" i="3"/>
  <c r="BE63" i="3"/>
  <c r="AY64" i="3"/>
  <c r="BK64" i="3"/>
  <c r="AS65" i="3"/>
  <c r="BE65" i="3"/>
  <c r="AY66" i="3"/>
  <c r="BK66" i="3"/>
  <c r="AS67" i="3"/>
  <c r="BE67" i="3"/>
  <c r="AY68" i="3"/>
  <c r="BK68" i="3"/>
  <c r="AS69" i="3"/>
  <c r="BE69" i="3"/>
  <c r="AY70" i="3"/>
  <c r="BK70" i="3"/>
  <c r="AS71" i="3"/>
  <c r="BE71" i="3"/>
  <c r="AY72" i="3"/>
  <c r="BK72" i="3"/>
  <c r="AS73" i="3"/>
  <c r="BE73" i="3"/>
  <c r="AY74" i="3"/>
  <c r="BK74" i="3"/>
  <c r="AS75" i="3"/>
  <c r="BE75" i="3"/>
  <c r="AY76" i="3"/>
  <c r="BK76" i="3"/>
  <c r="AS77" i="3"/>
  <c r="AZ37" i="3"/>
  <c r="BF40" i="3"/>
  <c r="AS48" i="3"/>
  <c r="BK51" i="3"/>
  <c r="AY52" i="3"/>
  <c r="AQ53" i="3"/>
  <c r="BK53" i="3"/>
  <c r="AW54" i="3"/>
  <c r="BE55" i="3"/>
  <c r="AS56" i="3"/>
  <c r="BK56" i="3"/>
  <c r="AZ57" i="3"/>
  <c r="BC58" i="3"/>
  <c r="BB59" i="3"/>
  <c r="AW60" i="3"/>
  <c r="BK60" i="3"/>
  <c r="AT61" i="3"/>
  <c r="BF61" i="3"/>
  <c r="AZ62" i="3"/>
  <c r="BL62" i="3"/>
  <c r="DS62" i="3" s="1"/>
  <c r="AT63" i="3"/>
  <c r="BF63" i="3"/>
  <c r="AZ64" i="3"/>
  <c r="BL64" i="3"/>
  <c r="DS64" i="3" s="1"/>
  <c r="AT65" i="3"/>
  <c r="BF65" i="3"/>
  <c r="AZ66" i="3"/>
  <c r="BL66" i="3"/>
  <c r="DS66" i="3" s="1"/>
  <c r="AT67" i="3"/>
  <c r="BF67" i="3"/>
  <c r="AZ68" i="3"/>
  <c r="BL68" i="3"/>
  <c r="DS68" i="3" s="1"/>
  <c r="AT69" i="3"/>
  <c r="BF69" i="3"/>
  <c r="AZ70" i="3"/>
  <c r="BL70" i="3"/>
  <c r="DS70" i="3" s="1"/>
  <c r="AT71" i="3"/>
  <c r="BF71" i="3"/>
  <c r="AZ72" i="3"/>
  <c r="BL72" i="3"/>
  <c r="DS72" i="3" s="1"/>
  <c r="AT73" i="3"/>
  <c r="BF73" i="3"/>
  <c r="AZ74" i="3"/>
  <c r="BL74" i="3"/>
  <c r="DS74" i="3" s="1"/>
  <c r="AT75" i="3"/>
  <c r="BF75" i="3"/>
  <c r="AZ76" i="3"/>
  <c r="BL76" i="3"/>
  <c r="DS76" i="3" s="1"/>
  <c r="AT77" i="3"/>
  <c r="BF77" i="3"/>
  <c r="AZ78" i="3"/>
  <c r="BL78" i="3"/>
  <c r="DS78" i="3" s="1"/>
  <c r="AT79" i="3"/>
  <c r="BF79" i="3"/>
  <c r="AY80" i="3"/>
  <c r="BK80" i="3"/>
  <c r="BL37" i="3"/>
  <c r="DS37" i="3" s="1"/>
  <c r="AT42" i="3"/>
  <c r="AY45" i="3"/>
  <c r="BE48" i="3"/>
  <c r="BL51" i="3"/>
  <c r="DS51" i="3" s="1"/>
  <c r="BC52" i="3"/>
  <c r="AS53" i="3"/>
  <c r="AU53" i="3" s="1"/>
  <c r="BL53" i="3"/>
  <c r="DS53" i="3" s="1"/>
  <c r="AY54" i="3"/>
  <c r="BA54" i="3" s="1"/>
  <c r="BI55" i="3"/>
  <c r="AT56" i="3"/>
  <c r="BC57" i="3"/>
  <c r="BE58" i="3"/>
  <c r="AP59" i="3"/>
  <c r="BC59" i="3"/>
  <c r="AY60" i="3"/>
  <c r="CD60" i="3"/>
  <c r="AV61" i="3"/>
  <c r="BH61" i="3"/>
  <c r="AP62" i="3"/>
  <c r="BB62" i="3"/>
  <c r="CD62" i="3"/>
  <c r="AV63" i="3"/>
  <c r="BH63" i="3"/>
  <c r="AP64" i="3"/>
  <c r="BB64" i="3"/>
  <c r="CD64" i="3"/>
  <c r="AV65" i="3"/>
  <c r="BH65" i="3"/>
  <c r="AP66" i="3"/>
  <c r="BB66" i="3"/>
  <c r="CD66" i="3"/>
  <c r="AV67" i="3"/>
  <c r="BH67" i="3"/>
  <c r="AP68" i="3"/>
  <c r="BB68" i="3"/>
  <c r="CD68" i="3"/>
  <c r="AV69" i="3"/>
  <c r="BH69" i="3"/>
  <c r="AP70" i="3"/>
  <c r="BB70" i="3"/>
  <c r="CD70" i="3"/>
  <c r="AV71" i="3"/>
  <c r="BH71" i="3"/>
  <c r="AP72" i="3"/>
  <c r="BB72" i="3"/>
  <c r="CD72" i="3"/>
  <c r="AV73" i="3"/>
  <c r="BH73" i="3"/>
  <c r="AP74" i="3"/>
  <c r="BB74" i="3"/>
  <c r="CD74" i="3"/>
  <c r="AV75" i="3"/>
  <c r="BH75" i="3"/>
  <c r="AP76" i="3"/>
  <c r="BB76" i="3"/>
  <c r="CD76" i="3"/>
  <c r="AV77" i="3"/>
  <c r="BH77" i="3"/>
  <c r="AP78" i="3"/>
  <c r="BB78" i="3"/>
  <c r="CD78" i="3"/>
  <c r="AV79" i="3"/>
  <c r="BH79" i="3"/>
  <c r="AZ80" i="3"/>
  <c r="BL80" i="3"/>
  <c r="DS80" i="3" s="1"/>
  <c r="AT81" i="3"/>
  <c r="BF81" i="3"/>
  <c r="AY82" i="3"/>
  <c r="BK82" i="3"/>
  <c r="AS83" i="3"/>
  <c r="BE83" i="3"/>
  <c r="AY84" i="3"/>
  <c r="BK84" i="3"/>
  <c r="AS85" i="3"/>
  <c r="BE85" i="3"/>
  <c r="AW86" i="3"/>
  <c r="BI86" i="3"/>
  <c r="AQ87" i="3"/>
  <c r="BC87" i="3"/>
  <c r="AW88" i="3"/>
  <c r="BI88" i="3"/>
  <c r="AQ89" i="3"/>
  <c r="BC89" i="3"/>
  <c r="AZ39" i="3"/>
  <c r="BF42" i="3"/>
  <c r="BK45" i="3"/>
  <c r="AS50" i="3"/>
  <c r="BE52" i="3"/>
  <c r="AW53" i="3"/>
  <c r="BC54" i="3"/>
  <c r="AQ55" i="3"/>
  <c r="BK55" i="3"/>
  <c r="AW56" i="3"/>
  <c r="BE57" i="3"/>
  <c r="AQ58" i="3"/>
  <c r="BF58" i="3"/>
  <c r="AQ59" i="3"/>
  <c r="BE59" i="3"/>
  <c r="BB60" i="3"/>
  <c r="AW61" i="3"/>
  <c r="BI61" i="3"/>
  <c r="AQ62" i="3"/>
  <c r="BC62" i="3"/>
  <c r="AW63" i="3"/>
  <c r="BI63" i="3"/>
  <c r="AQ64" i="3"/>
  <c r="BC64" i="3"/>
  <c r="AW65" i="3"/>
  <c r="BI65" i="3"/>
  <c r="AQ66" i="3"/>
  <c r="BC66" i="3"/>
  <c r="AW67" i="3"/>
  <c r="BI67" i="3"/>
  <c r="AQ68" i="3"/>
  <c r="BC68" i="3"/>
  <c r="BI66" i="3"/>
  <c r="BC69" i="3"/>
  <c r="BI70" i="3"/>
  <c r="AQ75" i="3"/>
  <c r="AW76" i="3"/>
  <c r="BC77" i="3"/>
  <c r="AY78" i="3"/>
  <c r="AS79" i="3"/>
  <c r="CD80" i="3"/>
  <c r="AW81" i="3"/>
  <c r="CD81" i="3"/>
  <c r="AV82" i="3"/>
  <c r="BL82" i="3"/>
  <c r="DS82" i="3" s="1"/>
  <c r="AV83" i="3"/>
  <c r="BL83" i="3"/>
  <c r="DS83" i="3" s="1"/>
  <c r="AV84" i="3"/>
  <c r="BL84" i="3"/>
  <c r="DS84" i="3" s="1"/>
  <c r="AV85" i="3"/>
  <c r="BL85" i="3"/>
  <c r="DS85" i="3" s="1"/>
  <c r="AT86" i="3"/>
  <c r="BK86" i="3"/>
  <c r="AT87" i="3"/>
  <c r="BK87" i="3"/>
  <c r="AT88" i="3"/>
  <c r="BK88" i="3"/>
  <c r="AT89" i="3"/>
  <c r="BI89" i="3"/>
  <c r="AQ90" i="3"/>
  <c r="BC90" i="3"/>
  <c r="AW91" i="3"/>
  <c r="BI91" i="3"/>
  <c r="AQ92" i="3"/>
  <c r="BC92" i="3"/>
  <c r="AV93" i="3"/>
  <c r="BH93" i="3"/>
  <c r="AP94" i="3"/>
  <c r="BB94" i="3"/>
  <c r="CD94" i="3"/>
  <c r="AV95" i="3"/>
  <c r="BH95" i="3"/>
  <c r="AP96" i="3"/>
  <c r="BB96" i="3"/>
  <c r="CD96" i="3"/>
  <c r="AT97" i="3"/>
  <c r="BF97" i="3"/>
  <c r="AZ98" i="3"/>
  <c r="BL98" i="3"/>
  <c r="DS98" i="3" s="1"/>
  <c r="AT99" i="3"/>
  <c r="BF99" i="3"/>
  <c r="AZ100" i="3"/>
  <c r="BL100" i="3"/>
  <c r="DS100" i="3" s="1"/>
  <c r="AT101" i="3"/>
  <c r="BF101" i="3"/>
  <c r="AY102" i="3"/>
  <c r="BK102" i="3"/>
  <c r="AS103" i="3"/>
  <c r="BE103" i="3"/>
  <c r="AY104" i="3"/>
  <c r="BK104" i="3"/>
  <c r="AS105" i="3"/>
  <c r="BE105" i="3"/>
  <c r="AY106" i="3"/>
  <c r="BK106" i="3"/>
  <c r="AS107" i="3"/>
  <c r="BE107" i="3"/>
  <c r="AY108" i="3"/>
  <c r="BK108" i="3"/>
  <c r="AS109" i="3"/>
  <c r="BE109" i="3"/>
  <c r="AY110" i="3"/>
  <c r="BK110" i="3"/>
  <c r="AQ111" i="3"/>
  <c r="BC111" i="3"/>
  <c r="AV112" i="3"/>
  <c r="BH112" i="3"/>
  <c r="AZ113" i="3"/>
  <c r="BL113" i="3"/>
  <c r="DS113" i="3" s="1"/>
  <c r="AT114" i="3"/>
  <c r="BF114" i="3"/>
  <c r="AY115" i="3"/>
  <c r="BK115" i="3"/>
  <c r="AS116" i="3"/>
  <c r="BE116" i="3"/>
  <c r="AW68" i="3"/>
  <c r="BI69" i="3"/>
  <c r="AQ74" i="3"/>
  <c r="AW75" i="3"/>
  <c r="BC76" i="3"/>
  <c r="BE77" i="3"/>
  <c r="BC78" i="3"/>
  <c r="AW79" i="3"/>
  <c r="AP80" i="3"/>
  <c r="AY81" i="3"/>
  <c r="AW82" i="3"/>
  <c r="CD82" i="3"/>
  <c r="AW83" i="3"/>
  <c r="CD83" i="3"/>
  <c r="AW84" i="3"/>
  <c r="CD84" i="3"/>
  <c r="AW85" i="3"/>
  <c r="CD85" i="3"/>
  <c r="AV86" i="3"/>
  <c r="BL86" i="3"/>
  <c r="DS86" i="3" s="1"/>
  <c r="AV87" i="3"/>
  <c r="BL87" i="3"/>
  <c r="DS87" i="3" s="1"/>
  <c r="AV88" i="3"/>
  <c r="BL88" i="3"/>
  <c r="DS88" i="3" s="1"/>
  <c r="AV89" i="3"/>
  <c r="BK89" i="3"/>
  <c r="AS90" i="3"/>
  <c r="BE90" i="3"/>
  <c r="AY91" i="3"/>
  <c r="BK91" i="3"/>
  <c r="AS92" i="3"/>
  <c r="BE92" i="3"/>
  <c r="AW93" i="3"/>
  <c r="BI93" i="3"/>
  <c r="AQ94" i="3"/>
  <c r="BC94" i="3"/>
  <c r="AW95" i="3"/>
  <c r="BI95" i="3"/>
  <c r="AQ96" i="3"/>
  <c r="BC96" i="3"/>
  <c r="AV97" i="3"/>
  <c r="BH97" i="3"/>
  <c r="AP98" i="3"/>
  <c r="BB98" i="3"/>
  <c r="CD98" i="3"/>
  <c r="AV99" i="3"/>
  <c r="BH99" i="3"/>
  <c r="AP100" i="3"/>
  <c r="BB100" i="3"/>
  <c r="CD100" i="3"/>
  <c r="AV101" i="3"/>
  <c r="BH101" i="3"/>
  <c r="AZ102" i="3"/>
  <c r="BL102" i="3"/>
  <c r="DS102" i="3" s="1"/>
  <c r="AT103" i="3"/>
  <c r="BF103" i="3"/>
  <c r="AZ104" i="3"/>
  <c r="BL104" i="3"/>
  <c r="DS104" i="3" s="1"/>
  <c r="AT105" i="3"/>
  <c r="BF105" i="3"/>
  <c r="AZ106" i="3"/>
  <c r="BL106" i="3"/>
  <c r="DS106" i="3" s="1"/>
  <c r="AT107" i="3"/>
  <c r="BF107" i="3"/>
  <c r="AZ108" i="3"/>
  <c r="BL108" i="3"/>
  <c r="DS108" i="3" s="1"/>
  <c r="AT109" i="3"/>
  <c r="BF109" i="3"/>
  <c r="AZ110" i="3"/>
  <c r="BL110" i="3"/>
  <c r="DS110" i="3" s="1"/>
  <c r="AS111" i="3"/>
  <c r="BE111" i="3"/>
  <c r="AW112" i="3"/>
  <c r="BI112" i="3"/>
  <c r="AP113" i="3"/>
  <c r="BB113" i="3"/>
  <c r="CD113" i="3"/>
  <c r="AV114" i="3"/>
  <c r="BH114" i="3"/>
  <c r="AZ115" i="3"/>
  <c r="BL115" i="3"/>
  <c r="DS115" i="3" s="1"/>
  <c r="AT116" i="3"/>
  <c r="BF116" i="3"/>
  <c r="AZ117" i="3"/>
  <c r="AQ65" i="3"/>
  <c r="BI68" i="3"/>
  <c r="AQ73" i="3"/>
  <c r="AW74" i="3"/>
  <c r="BC75" i="3"/>
  <c r="BI76" i="3"/>
  <c r="BI77" i="3"/>
  <c r="BI78" i="3"/>
  <c r="BC79" i="3"/>
  <c r="AV80" i="3"/>
  <c r="BB81" i="3"/>
  <c r="AZ82" i="3"/>
  <c r="AZ83" i="3"/>
  <c r="AZ84" i="3"/>
  <c r="AZ85" i="3"/>
  <c r="AY86" i="3"/>
  <c r="CD86" i="3"/>
  <c r="AY87" i="3"/>
  <c r="CD87" i="3"/>
  <c r="AY88" i="3"/>
  <c r="CD88" i="3"/>
  <c r="AY89" i="3"/>
  <c r="BL89" i="3"/>
  <c r="DS89" i="3" s="1"/>
  <c r="AT90" i="3"/>
  <c r="BF90" i="3"/>
  <c r="AZ91" i="3"/>
  <c r="BL91" i="3"/>
  <c r="DS91" i="3" s="1"/>
  <c r="AT92" i="3"/>
  <c r="BF92" i="3"/>
  <c r="AY93" i="3"/>
  <c r="BK93" i="3"/>
  <c r="AS94" i="3"/>
  <c r="BE94" i="3"/>
  <c r="AY95" i="3"/>
  <c r="BK95" i="3"/>
  <c r="AS96" i="3"/>
  <c r="BE96" i="3"/>
  <c r="AW97" i="3"/>
  <c r="BI97" i="3"/>
  <c r="AQ98" i="3"/>
  <c r="BC98" i="3"/>
  <c r="AW99" i="3"/>
  <c r="BI99" i="3"/>
  <c r="AQ100" i="3"/>
  <c r="BC100" i="3"/>
  <c r="AW101" i="3"/>
  <c r="BI101" i="3"/>
  <c r="AP102" i="3"/>
  <c r="BB102" i="3"/>
  <c r="CD102" i="3"/>
  <c r="AV103" i="3"/>
  <c r="BH103" i="3"/>
  <c r="AP104" i="3"/>
  <c r="BB104" i="3"/>
  <c r="CD104" i="3"/>
  <c r="AV105" i="3"/>
  <c r="BH105" i="3"/>
  <c r="AP106" i="3"/>
  <c r="BB106" i="3"/>
  <c r="CD106" i="3"/>
  <c r="AV107" i="3"/>
  <c r="BH107" i="3"/>
  <c r="AP108" i="3"/>
  <c r="BB108" i="3"/>
  <c r="CD108" i="3"/>
  <c r="AV109" i="3"/>
  <c r="BH109" i="3"/>
  <c r="AP110" i="3"/>
  <c r="BB110" i="3"/>
  <c r="CD110" i="3"/>
  <c r="AT111" i="3"/>
  <c r="BF111" i="3"/>
  <c r="AY112" i="3"/>
  <c r="BK112" i="3"/>
  <c r="AQ113" i="3"/>
  <c r="BC113" i="3"/>
  <c r="AW114" i="3"/>
  <c r="BI114" i="3"/>
  <c r="AP115" i="3"/>
  <c r="BB115" i="3"/>
  <c r="CD115" i="3"/>
  <c r="AV116" i="3"/>
  <c r="BC65" i="3"/>
  <c r="AQ72" i="3"/>
  <c r="AW73" i="3"/>
  <c r="BC74" i="3"/>
  <c r="BI75" i="3"/>
  <c r="BK78" i="3"/>
  <c r="BE79" i="3"/>
  <c r="AW80" i="3"/>
  <c r="BC81" i="3"/>
  <c r="BB82" i="3"/>
  <c r="BB83" i="3"/>
  <c r="BB84" i="3"/>
  <c r="BB85" i="3"/>
  <c r="AZ86" i="3"/>
  <c r="AZ87" i="3"/>
  <c r="AZ88" i="3"/>
  <c r="AZ89" i="3"/>
  <c r="CD89" i="3"/>
  <c r="AV90" i="3"/>
  <c r="BH90" i="3"/>
  <c r="AP91" i="3"/>
  <c r="BB91" i="3"/>
  <c r="CD91" i="3"/>
  <c r="AV92" i="3"/>
  <c r="BH92" i="3"/>
  <c r="AZ93" i="3"/>
  <c r="BL93" i="3"/>
  <c r="DS93" i="3" s="1"/>
  <c r="AT94" i="3"/>
  <c r="BF94" i="3"/>
  <c r="AZ95" i="3"/>
  <c r="BL95" i="3"/>
  <c r="DS95" i="3" s="1"/>
  <c r="AT96" i="3"/>
  <c r="BF96" i="3"/>
  <c r="AY97" i="3"/>
  <c r="BK97" i="3"/>
  <c r="AS98" i="3"/>
  <c r="BE98" i="3"/>
  <c r="AY99" i="3"/>
  <c r="BK99" i="3"/>
  <c r="AS100" i="3"/>
  <c r="BE100" i="3"/>
  <c r="AY101" i="3"/>
  <c r="BK101" i="3"/>
  <c r="AQ102" i="3"/>
  <c r="BC102" i="3"/>
  <c r="AW103" i="3"/>
  <c r="BI103" i="3"/>
  <c r="AQ104" i="3"/>
  <c r="BC104" i="3"/>
  <c r="AW105" i="3"/>
  <c r="BI105" i="3"/>
  <c r="AQ106" i="3"/>
  <c r="BC106" i="3"/>
  <c r="AW107" i="3"/>
  <c r="BI107" i="3"/>
  <c r="AQ108" i="3"/>
  <c r="BC108" i="3"/>
  <c r="AQ67" i="3"/>
  <c r="AQ71" i="3"/>
  <c r="AW72" i="3"/>
  <c r="BC73" i="3"/>
  <c r="BI74" i="3"/>
  <c r="BI79" i="3"/>
  <c r="BB80" i="3"/>
  <c r="AP81" i="3"/>
  <c r="BE81" i="3"/>
  <c r="BC82" i="3"/>
  <c r="BC83" i="3"/>
  <c r="BC84" i="3"/>
  <c r="BC85" i="3"/>
  <c r="BB86" i="3"/>
  <c r="BB87" i="3"/>
  <c r="BB88" i="3"/>
  <c r="BB89" i="3"/>
  <c r="AW90" i="3"/>
  <c r="BI90" i="3"/>
  <c r="AQ91" i="3"/>
  <c r="BC91" i="3"/>
  <c r="AW92" i="3"/>
  <c r="BI92" i="3"/>
  <c r="AP93" i="3"/>
  <c r="BB93" i="3"/>
  <c r="CD93" i="3"/>
  <c r="AV94" i="3"/>
  <c r="BH94" i="3"/>
  <c r="AP95" i="3"/>
  <c r="BB95" i="3"/>
  <c r="CD95" i="3"/>
  <c r="AV96" i="3"/>
  <c r="BH96" i="3"/>
  <c r="AZ97" i="3"/>
  <c r="BL97" i="3"/>
  <c r="DS97" i="3" s="1"/>
  <c r="AT98" i="3"/>
  <c r="BF98" i="3"/>
  <c r="AZ99" i="3"/>
  <c r="BL99" i="3"/>
  <c r="DS99" i="3" s="1"/>
  <c r="AT100" i="3"/>
  <c r="BF100" i="3"/>
  <c r="AZ101" i="3"/>
  <c r="BL101" i="3"/>
  <c r="DS101" i="3" s="1"/>
  <c r="AS102" i="3"/>
  <c r="BE102" i="3"/>
  <c r="AY103" i="3"/>
  <c r="BK103" i="3"/>
  <c r="AS104" i="3"/>
  <c r="BE104" i="3"/>
  <c r="AY105" i="3"/>
  <c r="BK105" i="3"/>
  <c r="AS106" i="3"/>
  <c r="BE106" i="3"/>
  <c r="BC67" i="3"/>
  <c r="AQ70" i="3"/>
  <c r="AW71" i="3"/>
  <c r="BC72" i="3"/>
  <c r="BI73" i="3"/>
  <c r="BC80" i="3"/>
  <c r="AQ81" i="3"/>
  <c r="BH81" i="3"/>
  <c r="AP82" i="3"/>
  <c r="BF82" i="3"/>
  <c r="AP83" i="3"/>
  <c r="BF83" i="3"/>
  <c r="AP84" i="3"/>
  <c r="BF84" i="3"/>
  <c r="AP85" i="3"/>
  <c r="BF85" i="3"/>
  <c r="BE86" i="3"/>
  <c r="BE87" i="3"/>
  <c r="BI64" i="3"/>
  <c r="AQ69" i="3"/>
  <c r="AW70" i="3"/>
  <c r="BC71" i="3"/>
  <c r="BI72" i="3"/>
  <c r="AQ77" i="3"/>
  <c r="AQ78" i="3"/>
  <c r="BH80" i="3"/>
  <c r="AS81" i="3"/>
  <c r="BI81" i="3"/>
  <c r="AQ82" i="3"/>
  <c r="BH82" i="3"/>
  <c r="AQ83" i="3"/>
  <c r="BH83" i="3"/>
  <c r="AQ84" i="3"/>
  <c r="BH84" i="3"/>
  <c r="AQ85" i="3"/>
  <c r="BH85" i="3"/>
  <c r="AP86" i="3"/>
  <c r="BF86" i="3"/>
  <c r="AP87" i="3"/>
  <c r="BF87" i="3"/>
  <c r="AP88" i="3"/>
  <c r="BF88" i="3"/>
  <c r="AP89" i="3"/>
  <c r="BF89" i="3"/>
  <c r="AZ90" i="3"/>
  <c r="BL90" i="3"/>
  <c r="DS90" i="3" s="1"/>
  <c r="AT91" i="3"/>
  <c r="BF91" i="3"/>
  <c r="AZ92" i="3"/>
  <c r="BL92" i="3"/>
  <c r="DS92" i="3" s="1"/>
  <c r="AS93" i="3"/>
  <c r="BE93" i="3"/>
  <c r="AY94" i="3"/>
  <c r="BK94" i="3"/>
  <c r="AS95" i="3"/>
  <c r="BE95" i="3"/>
  <c r="AY96" i="3"/>
  <c r="BK96" i="3"/>
  <c r="AQ97" i="3"/>
  <c r="BC97" i="3"/>
  <c r="AW98" i="3"/>
  <c r="BI98" i="3"/>
  <c r="AQ99" i="3"/>
  <c r="BC99" i="3"/>
  <c r="AW100" i="3"/>
  <c r="BI100" i="3"/>
  <c r="AQ101" i="3"/>
  <c r="BC101" i="3"/>
  <c r="AV102" i="3"/>
  <c r="BH102" i="3"/>
  <c r="AP103" i="3"/>
  <c r="BB103" i="3"/>
  <c r="CD103" i="3"/>
  <c r="AV104" i="3"/>
  <c r="BH104" i="3"/>
  <c r="AP105" i="3"/>
  <c r="BB105" i="3"/>
  <c r="CD105" i="3"/>
  <c r="AV106" i="3"/>
  <c r="BH106" i="3"/>
  <c r="AP107" i="3"/>
  <c r="BB107" i="3"/>
  <c r="CD107" i="3"/>
  <c r="AV108" i="3"/>
  <c r="BH108" i="3"/>
  <c r="AP109" i="3"/>
  <c r="BB109" i="3"/>
  <c r="CD109" i="3"/>
  <c r="AV110" i="3"/>
  <c r="BH110" i="3"/>
  <c r="AZ111" i="3"/>
  <c r="BL111" i="3"/>
  <c r="DS111" i="3" s="1"/>
  <c r="AS112" i="3"/>
  <c r="BE112" i="3"/>
  <c r="AW66" i="3"/>
  <c r="AW69" i="3"/>
  <c r="BC70" i="3"/>
  <c r="BI71" i="3"/>
  <c r="AQ76" i="3"/>
  <c r="AW77" i="3"/>
  <c r="AW78" i="3"/>
  <c r="AQ79" i="3"/>
  <c r="BI80" i="3"/>
  <c r="AV81" i="3"/>
  <c r="BK81" i="3"/>
  <c r="AT82" i="3"/>
  <c r="BI82" i="3"/>
  <c r="AT83" i="3"/>
  <c r="BI83" i="3"/>
  <c r="AT84" i="3"/>
  <c r="BI84" i="3"/>
  <c r="AT85" i="3"/>
  <c r="BI85" i="3"/>
  <c r="AS86" i="3"/>
  <c r="BH86" i="3"/>
  <c r="AS87" i="3"/>
  <c r="BH87" i="3"/>
  <c r="AS88" i="3"/>
  <c r="BH88" i="3"/>
  <c r="AS89" i="3"/>
  <c r="BH89" i="3"/>
  <c r="AP90" i="3"/>
  <c r="BB90" i="3"/>
  <c r="CD90" i="3"/>
  <c r="AV91" i="3"/>
  <c r="BH91" i="3"/>
  <c r="AP92" i="3"/>
  <c r="BB92" i="3"/>
  <c r="CD92" i="3"/>
  <c r="AT93" i="3"/>
  <c r="BF93" i="3"/>
  <c r="AZ94" i="3"/>
  <c r="BL94" i="3"/>
  <c r="DS94" i="3" s="1"/>
  <c r="AT95" i="3"/>
  <c r="BF95" i="3"/>
  <c r="AZ96" i="3"/>
  <c r="BL96" i="3"/>
  <c r="DS96" i="3" s="1"/>
  <c r="AS97" i="3"/>
  <c r="BE97" i="3"/>
  <c r="AY98" i="3"/>
  <c r="BK98" i="3"/>
  <c r="AS99" i="3"/>
  <c r="BE99" i="3"/>
  <c r="AY100" i="3"/>
  <c r="BK100" i="3"/>
  <c r="AS101" i="3"/>
  <c r="BE101" i="3"/>
  <c r="AW102" i="3"/>
  <c r="BI102" i="3"/>
  <c r="AQ103" i="3"/>
  <c r="BC103" i="3"/>
  <c r="AW104" i="3"/>
  <c r="BI104" i="3"/>
  <c r="AQ105" i="3"/>
  <c r="BC105" i="3"/>
  <c r="AW106" i="3"/>
  <c r="BI106" i="3"/>
  <c r="AQ107" i="3"/>
  <c r="BC107" i="3"/>
  <c r="AW108" i="3"/>
  <c r="BI108" i="3"/>
  <c r="AQ109" i="3"/>
  <c r="BC109" i="3"/>
  <c r="AW110" i="3"/>
  <c r="BI110" i="3"/>
  <c r="AP111" i="3"/>
  <c r="BB111" i="3"/>
  <c r="CD111" i="3"/>
  <c r="AT112" i="3"/>
  <c r="BF112" i="3"/>
  <c r="AY113" i="3"/>
  <c r="BK113" i="3"/>
  <c r="AS114" i="3"/>
  <c r="BE114" i="3"/>
  <c r="AW115" i="3"/>
  <c r="BI115" i="3"/>
  <c r="AQ116" i="3"/>
  <c r="BC116" i="3"/>
  <c r="BK90" i="3"/>
  <c r="BC93" i="3"/>
  <c r="BB99" i="3"/>
  <c r="AZ105" i="3"/>
  <c r="AW109" i="3"/>
  <c r="BK111" i="3"/>
  <c r="BB112" i="3"/>
  <c r="AS113" i="3"/>
  <c r="BC114" i="3"/>
  <c r="AQ115" i="3"/>
  <c r="BH116" i="3"/>
  <c r="AP117" i="3"/>
  <c r="BC117" i="3"/>
  <c r="AW118" i="3"/>
  <c r="BI118" i="3"/>
  <c r="AQ119" i="3"/>
  <c r="BC119" i="3"/>
  <c r="AW120" i="3"/>
  <c r="BI120" i="3"/>
  <c r="AQ121" i="3"/>
  <c r="BC121" i="3"/>
  <c r="AW122" i="3"/>
  <c r="BI122" i="3"/>
  <c r="AQ123" i="3"/>
  <c r="BC123" i="3"/>
  <c r="AW124" i="3"/>
  <c r="BI124" i="3"/>
  <c r="AQ125" i="3"/>
  <c r="BC125" i="3"/>
  <c r="AW126" i="3"/>
  <c r="BI126" i="3"/>
  <c r="AQ127" i="3"/>
  <c r="BC127" i="3"/>
  <c r="AW128" i="3"/>
  <c r="BI128" i="3"/>
  <c r="AQ129" i="3"/>
  <c r="BC129" i="3"/>
  <c r="AW130" i="3"/>
  <c r="BI130" i="3"/>
  <c r="AQ131" i="3"/>
  <c r="BC131" i="3"/>
  <c r="AV132" i="3"/>
  <c r="BH132" i="3"/>
  <c r="AP133" i="3"/>
  <c r="BB133" i="3"/>
  <c r="CD133" i="3"/>
  <c r="AV134" i="3"/>
  <c r="BH134" i="3"/>
  <c r="AP135" i="3"/>
  <c r="BB135" i="3"/>
  <c r="CD135" i="3"/>
  <c r="AV136" i="3"/>
  <c r="BH136" i="3"/>
  <c r="AP137" i="3"/>
  <c r="BB137" i="3"/>
  <c r="CD137" i="3"/>
  <c r="AV138" i="3"/>
  <c r="BH138" i="3"/>
  <c r="AP139" i="3"/>
  <c r="BB139" i="3"/>
  <c r="CD139" i="3"/>
  <c r="AT140" i="3"/>
  <c r="BF140" i="3"/>
  <c r="AZ141" i="3"/>
  <c r="BL141" i="3"/>
  <c r="DS141" i="3" s="1"/>
  <c r="AT142" i="3"/>
  <c r="BF142" i="3"/>
  <c r="AZ143" i="3"/>
  <c r="BL143" i="3"/>
  <c r="DS143" i="3" s="1"/>
  <c r="AY92" i="3"/>
  <c r="AQ95" i="3"/>
  <c r="CD99" i="3"/>
  <c r="AT102" i="3"/>
  <c r="BL105" i="3"/>
  <c r="DS105" i="3" s="1"/>
  <c r="AS108" i="3"/>
  <c r="AY109" i="3"/>
  <c r="AQ110" i="3"/>
  <c r="BC112" i="3"/>
  <c r="AT113" i="3"/>
  <c r="BK114" i="3"/>
  <c r="AS115" i="3"/>
  <c r="BI116" i="3"/>
  <c r="AQ117" i="3"/>
  <c r="BE117" i="3"/>
  <c r="AY118" i="3"/>
  <c r="BK118" i="3"/>
  <c r="AS119" i="3"/>
  <c r="BE119" i="3"/>
  <c r="AY120" i="3"/>
  <c r="BK120" i="3"/>
  <c r="AS121" i="3"/>
  <c r="BE121" i="3"/>
  <c r="AY122" i="3"/>
  <c r="BK122" i="3"/>
  <c r="AS123" i="3"/>
  <c r="BE123" i="3"/>
  <c r="AY124" i="3"/>
  <c r="BK124" i="3"/>
  <c r="AS125" i="3"/>
  <c r="BE125" i="3"/>
  <c r="AY126" i="3"/>
  <c r="BK126" i="3"/>
  <c r="AS127" i="3"/>
  <c r="BE127" i="3"/>
  <c r="AY128" i="3"/>
  <c r="BK128" i="3"/>
  <c r="AS129" i="3"/>
  <c r="BE129" i="3"/>
  <c r="AY130" i="3"/>
  <c r="BK130" i="3"/>
  <c r="AS131" i="3"/>
  <c r="BE131" i="3"/>
  <c r="AW132" i="3"/>
  <c r="BI132" i="3"/>
  <c r="AQ133" i="3"/>
  <c r="BC133" i="3"/>
  <c r="AW134" i="3"/>
  <c r="BI134" i="3"/>
  <c r="AQ135" i="3"/>
  <c r="BC135" i="3"/>
  <c r="AW136" i="3"/>
  <c r="BI136" i="3"/>
  <c r="AQ137" i="3"/>
  <c r="BC137" i="3"/>
  <c r="AW138" i="3"/>
  <c r="BI138" i="3"/>
  <c r="AQ139" i="3"/>
  <c r="BC139" i="3"/>
  <c r="AV140" i="3"/>
  <c r="BH140" i="3"/>
  <c r="BK92" i="3"/>
  <c r="BC95" i="3"/>
  <c r="AV98" i="3"/>
  <c r="AP101" i="3"/>
  <c r="BF102" i="3"/>
  <c r="AY107" i="3"/>
  <c r="AT108" i="3"/>
  <c r="AZ109" i="3"/>
  <c r="AS110" i="3"/>
  <c r="BL112" i="3"/>
  <c r="DS112" i="3" s="1"/>
  <c r="AV113" i="3"/>
  <c r="BL114" i="3"/>
  <c r="DS114" i="3" s="1"/>
  <c r="AT115" i="3"/>
  <c r="BK116" i="3"/>
  <c r="AS117" i="3"/>
  <c r="BF117" i="3"/>
  <c r="AZ118" i="3"/>
  <c r="BL118" i="3"/>
  <c r="DS118" i="3" s="1"/>
  <c r="AT119" i="3"/>
  <c r="BF119" i="3"/>
  <c r="AZ120" i="3"/>
  <c r="BL120" i="3"/>
  <c r="DS120" i="3" s="1"/>
  <c r="AT121" i="3"/>
  <c r="BF121" i="3"/>
  <c r="AZ122" i="3"/>
  <c r="BL122" i="3"/>
  <c r="DS122" i="3" s="1"/>
  <c r="AT123" i="3"/>
  <c r="BF123" i="3"/>
  <c r="AZ124" i="3"/>
  <c r="BL124" i="3"/>
  <c r="DS124" i="3" s="1"/>
  <c r="AT125" i="3"/>
  <c r="BF125" i="3"/>
  <c r="AZ126" i="3"/>
  <c r="BL126" i="3"/>
  <c r="DS126" i="3" s="1"/>
  <c r="AT127" i="3"/>
  <c r="BF127" i="3"/>
  <c r="AZ128" i="3"/>
  <c r="BL128" i="3"/>
  <c r="DS128" i="3" s="1"/>
  <c r="AT129" i="3"/>
  <c r="BF129" i="3"/>
  <c r="AZ130" i="3"/>
  <c r="BL130" i="3"/>
  <c r="DS130" i="3" s="1"/>
  <c r="AT131" i="3"/>
  <c r="BF131" i="3"/>
  <c r="AY132" i="3"/>
  <c r="BK132" i="3"/>
  <c r="AS133" i="3"/>
  <c r="BE133" i="3"/>
  <c r="AY134" i="3"/>
  <c r="BK134" i="3"/>
  <c r="AS135" i="3"/>
  <c r="BE135" i="3"/>
  <c r="AY136" i="3"/>
  <c r="BK136" i="3"/>
  <c r="AS137" i="3"/>
  <c r="BE137" i="3"/>
  <c r="AY138" i="3"/>
  <c r="BK138" i="3"/>
  <c r="AS139" i="3"/>
  <c r="BE139" i="3"/>
  <c r="AW140" i="3"/>
  <c r="BI140" i="3"/>
  <c r="AQ141" i="3"/>
  <c r="BC141" i="3"/>
  <c r="AW142" i="3"/>
  <c r="BI142" i="3"/>
  <c r="AQ143" i="3"/>
  <c r="BC143" i="3"/>
  <c r="BE89" i="3"/>
  <c r="BH98" i="3"/>
  <c r="BB101" i="3"/>
  <c r="AT104" i="3"/>
  <c r="AZ107" i="3"/>
  <c r="BE108" i="3"/>
  <c r="BI109" i="3"/>
  <c r="AT110" i="3"/>
  <c r="AV111" i="3"/>
  <c r="CD112" i="3"/>
  <c r="AW113" i="3"/>
  <c r="AP114" i="3"/>
  <c r="CD114" i="3"/>
  <c r="AV115" i="3"/>
  <c r="AP116" i="3"/>
  <c r="BL116" i="3"/>
  <c r="DS116" i="3" s="1"/>
  <c r="AT117" i="3"/>
  <c r="BH117" i="3"/>
  <c r="AP118" i="3"/>
  <c r="BB118" i="3"/>
  <c r="CD118" i="3"/>
  <c r="AV119" i="3"/>
  <c r="BH119" i="3"/>
  <c r="AP120" i="3"/>
  <c r="BB120" i="3"/>
  <c r="CD120" i="3"/>
  <c r="AV121" i="3"/>
  <c r="BH121" i="3"/>
  <c r="AP122" i="3"/>
  <c r="BB122" i="3"/>
  <c r="CD122" i="3"/>
  <c r="AV123" i="3"/>
  <c r="BH123" i="3"/>
  <c r="AP124" i="3"/>
  <c r="BB124" i="3"/>
  <c r="CD124" i="3"/>
  <c r="AV125" i="3"/>
  <c r="BH125" i="3"/>
  <c r="AP126" i="3"/>
  <c r="BB126" i="3"/>
  <c r="CD126" i="3"/>
  <c r="AV127" i="3"/>
  <c r="BH127" i="3"/>
  <c r="AP128" i="3"/>
  <c r="BB128" i="3"/>
  <c r="CD128" i="3"/>
  <c r="AV129" i="3"/>
  <c r="BH129" i="3"/>
  <c r="AP130" i="3"/>
  <c r="BB130" i="3"/>
  <c r="CD130" i="3"/>
  <c r="AV131" i="3"/>
  <c r="BH131" i="3"/>
  <c r="AS91" i="3"/>
  <c r="AW94" i="3"/>
  <c r="AP97" i="3"/>
  <c r="CD101" i="3"/>
  <c r="BF104" i="3"/>
  <c r="BK107" i="3"/>
  <c r="BF108" i="3"/>
  <c r="BK109" i="3"/>
  <c r="BC110" i="3"/>
  <c r="AW111" i="3"/>
  <c r="BE113" i="3"/>
  <c r="AQ114" i="3"/>
  <c r="BC115" i="3"/>
  <c r="AW116" i="3"/>
  <c r="CD116" i="3"/>
  <c r="AV117" i="3"/>
  <c r="BI117" i="3"/>
  <c r="AQ118" i="3"/>
  <c r="BC118" i="3"/>
  <c r="AW119" i="3"/>
  <c r="BI119" i="3"/>
  <c r="AQ120" i="3"/>
  <c r="BC120" i="3"/>
  <c r="AW121" i="3"/>
  <c r="BI121" i="3"/>
  <c r="AQ122" i="3"/>
  <c r="BC122" i="3"/>
  <c r="AW123" i="3"/>
  <c r="BI123" i="3"/>
  <c r="AQ124" i="3"/>
  <c r="BC124" i="3"/>
  <c r="AW125" i="3"/>
  <c r="BI125" i="3"/>
  <c r="AQ126" i="3"/>
  <c r="BC126" i="3"/>
  <c r="AW127" i="3"/>
  <c r="BI127" i="3"/>
  <c r="AQ128" i="3"/>
  <c r="BC128" i="3"/>
  <c r="AW129" i="3"/>
  <c r="BI129" i="3"/>
  <c r="AQ130" i="3"/>
  <c r="BC130" i="3"/>
  <c r="AW131" i="3"/>
  <c r="BI131" i="3"/>
  <c r="AP132" i="3"/>
  <c r="BB132" i="3"/>
  <c r="CD132" i="3"/>
  <c r="AV133" i="3"/>
  <c r="BH133" i="3"/>
  <c r="AP134" i="3"/>
  <c r="BB134" i="3"/>
  <c r="CD134" i="3"/>
  <c r="AV135" i="3"/>
  <c r="BH135" i="3"/>
  <c r="AP136" i="3"/>
  <c r="BB136" i="3"/>
  <c r="CD136" i="3"/>
  <c r="AV137" i="3"/>
  <c r="BH137" i="3"/>
  <c r="AP138" i="3"/>
  <c r="BB138" i="3"/>
  <c r="CD138" i="3"/>
  <c r="AV139" i="3"/>
  <c r="BH139" i="3"/>
  <c r="AZ140" i="3"/>
  <c r="BL140" i="3"/>
  <c r="DS140" i="3" s="1"/>
  <c r="AT141" i="3"/>
  <c r="BF141" i="3"/>
  <c r="AZ142" i="3"/>
  <c r="BL142" i="3"/>
  <c r="DS142" i="3" s="1"/>
  <c r="AT143" i="3"/>
  <c r="BF143" i="3"/>
  <c r="AZ144" i="3"/>
  <c r="BL144" i="3"/>
  <c r="DS144" i="3" s="1"/>
  <c r="AT145" i="3"/>
  <c r="BF145" i="3"/>
  <c r="AY146" i="3"/>
  <c r="BK146" i="3"/>
  <c r="AS147" i="3"/>
  <c r="BE147" i="3"/>
  <c r="AY148" i="3"/>
  <c r="BK148" i="3"/>
  <c r="BE91" i="3"/>
  <c r="BI94" i="3"/>
  <c r="BB97" i="3"/>
  <c r="AV100" i="3"/>
  <c r="AT106" i="3"/>
  <c r="BL107" i="3"/>
  <c r="DS107" i="3" s="1"/>
  <c r="BL109" i="3"/>
  <c r="DS109" i="3" s="1"/>
  <c r="BE110" i="3"/>
  <c r="AY111" i="3"/>
  <c r="AP112" i="3"/>
  <c r="BF113" i="3"/>
  <c r="AY114" i="3"/>
  <c r="BE115" i="3"/>
  <c r="AY116" i="3"/>
  <c r="AW117" i="3"/>
  <c r="BK117" i="3"/>
  <c r="AS118" i="3"/>
  <c r="BE118" i="3"/>
  <c r="AY119" i="3"/>
  <c r="BK119" i="3"/>
  <c r="AS120" i="3"/>
  <c r="BE120" i="3"/>
  <c r="AY121" i="3"/>
  <c r="BK121" i="3"/>
  <c r="AS122" i="3"/>
  <c r="BE122" i="3"/>
  <c r="AY123" i="3"/>
  <c r="BK123" i="3"/>
  <c r="AS124" i="3"/>
  <c r="BE124" i="3"/>
  <c r="AY125" i="3"/>
  <c r="BK125" i="3"/>
  <c r="AS126" i="3"/>
  <c r="BE126" i="3"/>
  <c r="AY127" i="3"/>
  <c r="BK127" i="3"/>
  <c r="AS128" i="3"/>
  <c r="BE128" i="3"/>
  <c r="AY129" i="3"/>
  <c r="BK129" i="3"/>
  <c r="AS130" i="3"/>
  <c r="BE130" i="3"/>
  <c r="AY131" i="3"/>
  <c r="BK131" i="3"/>
  <c r="AQ132" i="3"/>
  <c r="BC132" i="3"/>
  <c r="AW133" i="3"/>
  <c r="BI133" i="3"/>
  <c r="AQ134" i="3"/>
  <c r="BC134" i="3"/>
  <c r="AW96" i="3"/>
  <c r="CD97" i="3"/>
  <c r="BH100" i="3"/>
  <c r="AZ103" i="3"/>
  <c r="BF106" i="3"/>
  <c r="BF110" i="3"/>
  <c r="BH111" i="3"/>
  <c r="AQ112" i="3"/>
  <c r="BH113" i="3"/>
  <c r="AZ114" i="3"/>
  <c r="BF115" i="3"/>
  <c r="AZ116" i="3"/>
  <c r="AY117" i="3"/>
  <c r="BL117" i="3"/>
  <c r="DS117" i="3" s="1"/>
  <c r="AT118" i="3"/>
  <c r="BF118" i="3"/>
  <c r="AZ119" i="3"/>
  <c r="BL119" i="3"/>
  <c r="DS119" i="3" s="1"/>
  <c r="AT120" i="3"/>
  <c r="BF120" i="3"/>
  <c r="AZ121" i="3"/>
  <c r="BL121" i="3"/>
  <c r="DS121" i="3" s="1"/>
  <c r="AT122" i="3"/>
  <c r="BF122" i="3"/>
  <c r="AZ123" i="3"/>
  <c r="BL123" i="3"/>
  <c r="DS123" i="3" s="1"/>
  <c r="AT124" i="3"/>
  <c r="BF124" i="3"/>
  <c r="AZ125" i="3"/>
  <c r="BL125" i="3"/>
  <c r="DS125" i="3" s="1"/>
  <c r="AT126" i="3"/>
  <c r="BF126" i="3"/>
  <c r="AZ127" i="3"/>
  <c r="BL127" i="3"/>
  <c r="DS127" i="3" s="1"/>
  <c r="AT128" i="3"/>
  <c r="BF128" i="3"/>
  <c r="AZ129" i="3"/>
  <c r="BL129" i="3"/>
  <c r="DS129" i="3" s="1"/>
  <c r="AT130" i="3"/>
  <c r="BF130" i="3"/>
  <c r="AZ131" i="3"/>
  <c r="BL131" i="3"/>
  <c r="DS131" i="3" s="1"/>
  <c r="AS132" i="3"/>
  <c r="BE132" i="3"/>
  <c r="AY133" i="3"/>
  <c r="BK133" i="3"/>
  <c r="AS134" i="3"/>
  <c r="BE134" i="3"/>
  <c r="AY135" i="3"/>
  <c r="BK135" i="3"/>
  <c r="AS136" i="3"/>
  <c r="BE136" i="3"/>
  <c r="AY137" i="3"/>
  <c r="BK137" i="3"/>
  <c r="AS138" i="3"/>
  <c r="BE138" i="3"/>
  <c r="AY139" i="3"/>
  <c r="BK139" i="3"/>
  <c r="AQ140" i="3"/>
  <c r="BC140" i="3"/>
  <c r="AW141" i="3"/>
  <c r="BI141" i="3"/>
  <c r="AQ142" i="3"/>
  <c r="BC142" i="3"/>
  <c r="AW143" i="3"/>
  <c r="BI143" i="3"/>
  <c r="AQ144" i="3"/>
  <c r="BC144" i="3"/>
  <c r="AW145" i="3"/>
  <c r="BI145" i="3"/>
  <c r="AP146" i="3"/>
  <c r="BB146" i="3"/>
  <c r="CD146" i="3"/>
  <c r="BE88" i="3"/>
  <c r="AY90" i="3"/>
  <c r="AQ93" i="3"/>
  <c r="BI96" i="3"/>
  <c r="AP99" i="3"/>
  <c r="BL103" i="3"/>
  <c r="DS103" i="3" s="1"/>
  <c r="BI111" i="3"/>
  <c r="AZ112" i="3"/>
  <c r="BI113" i="3"/>
  <c r="BB114" i="3"/>
  <c r="BH115" i="3"/>
  <c r="BB116" i="3"/>
  <c r="BB117" i="3"/>
  <c r="CD117" i="3"/>
  <c r="AV118" i="3"/>
  <c r="BH118" i="3"/>
  <c r="AP119" i="3"/>
  <c r="BB119" i="3"/>
  <c r="CD119" i="3"/>
  <c r="AV120" i="3"/>
  <c r="BH120" i="3"/>
  <c r="AP121" i="3"/>
  <c r="BB121" i="3"/>
  <c r="CD121" i="3"/>
  <c r="AV122" i="3"/>
  <c r="BH122" i="3"/>
  <c r="AP123" i="3"/>
  <c r="BB123" i="3"/>
  <c r="CD123" i="3"/>
  <c r="AV124" i="3"/>
  <c r="BH124" i="3"/>
  <c r="AP125" i="3"/>
  <c r="BB125" i="3"/>
  <c r="CD125" i="3"/>
  <c r="AV126" i="3"/>
  <c r="BH126" i="3"/>
  <c r="AP127" i="3"/>
  <c r="BB127" i="3"/>
  <c r="CD127" i="3"/>
  <c r="AV128" i="3"/>
  <c r="BH128" i="3"/>
  <c r="AP129" i="3"/>
  <c r="BB129" i="3"/>
  <c r="CD129" i="3"/>
  <c r="AV130" i="3"/>
  <c r="BH130" i="3"/>
  <c r="AP131" i="3"/>
  <c r="BB131" i="3"/>
  <c r="CD131" i="3"/>
  <c r="AT132" i="3"/>
  <c r="BF132" i="3"/>
  <c r="AZ133" i="3"/>
  <c r="BL133" i="3"/>
  <c r="DS133" i="3" s="1"/>
  <c r="AT134" i="3"/>
  <c r="BF134" i="3"/>
  <c r="AZ135" i="3"/>
  <c r="BL135" i="3"/>
  <c r="DS135" i="3" s="1"/>
  <c r="AT136" i="3"/>
  <c r="BF136" i="3"/>
  <c r="AZ137" i="3"/>
  <c r="BL137" i="3"/>
  <c r="DS137" i="3" s="1"/>
  <c r="AT138" i="3"/>
  <c r="BF138" i="3"/>
  <c r="AZ139" i="3"/>
  <c r="BL139" i="3"/>
  <c r="DS139" i="3" s="1"/>
  <c r="AS140" i="3"/>
  <c r="BE140" i="3"/>
  <c r="AY141" i="3"/>
  <c r="BK141" i="3"/>
  <c r="AS142" i="3"/>
  <c r="BE142" i="3"/>
  <c r="AY143" i="3"/>
  <c r="BK143" i="3"/>
  <c r="AS144" i="3"/>
  <c r="BE144" i="3"/>
  <c r="AY145" i="3"/>
  <c r="BK145" i="3"/>
  <c r="AQ146" i="3"/>
  <c r="BC146" i="3"/>
  <c r="AW147" i="3"/>
  <c r="BI147" i="3"/>
  <c r="AQ148" i="3"/>
  <c r="BC148" i="3"/>
  <c r="AW149" i="3"/>
  <c r="BI149" i="3"/>
  <c r="AT135" i="3"/>
  <c r="AZ136" i="3"/>
  <c r="BF137" i="3"/>
  <c r="BL138" i="3"/>
  <c r="DS138" i="3" s="1"/>
  <c r="BH141" i="3"/>
  <c r="BB142" i="3"/>
  <c r="AS143" i="3"/>
  <c r="BH144" i="3"/>
  <c r="AQ145" i="3"/>
  <c r="BL145" i="3"/>
  <c r="DS145" i="3" s="1"/>
  <c r="AV146" i="3"/>
  <c r="AZ147" i="3"/>
  <c r="AZ148" i="3"/>
  <c r="AY149" i="3"/>
  <c r="BL149" i="3"/>
  <c r="DS149" i="3" s="1"/>
  <c r="AT150" i="3"/>
  <c r="BF150" i="3"/>
  <c r="AZ151" i="3"/>
  <c r="BL151" i="3"/>
  <c r="DS151" i="3" s="1"/>
  <c r="AT152" i="3"/>
  <c r="BF152" i="3"/>
  <c r="AY153" i="3"/>
  <c r="BK153" i="3"/>
  <c r="AS154" i="3"/>
  <c r="BE154" i="3"/>
  <c r="AY155" i="3"/>
  <c r="BK155" i="3"/>
  <c r="AS156" i="3"/>
  <c r="BE156" i="3"/>
  <c r="AY157" i="3"/>
  <c r="BK157" i="3"/>
  <c r="AS158" i="3"/>
  <c r="BE158" i="3"/>
  <c r="AY159" i="3"/>
  <c r="BK159" i="3"/>
  <c r="AS160" i="3"/>
  <c r="BE160" i="3"/>
  <c r="AY161" i="3"/>
  <c r="BK161" i="3"/>
  <c r="AS162" i="3"/>
  <c r="BE162" i="3"/>
  <c r="AY163" i="3"/>
  <c r="BK163" i="3"/>
  <c r="AS164" i="3"/>
  <c r="BE164" i="3"/>
  <c r="AY165" i="3"/>
  <c r="BK165" i="3"/>
  <c r="AS166" i="3"/>
  <c r="BE166" i="3"/>
  <c r="AY167" i="3"/>
  <c r="BK167" i="3"/>
  <c r="AS168" i="3"/>
  <c r="BE168" i="3"/>
  <c r="AY169" i="3"/>
  <c r="BK169" i="3"/>
  <c r="AS170" i="3"/>
  <c r="BE170" i="3"/>
  <c r="AY171" i="3"/>
  <c r="BK171" i="3"/>
  <c r="AS172" i="3"/>
  <c r="BE172" i="3"/>
  <c r="AW173" i="3"/>
  <c r="BI173" i="3"/>
  <c r="AQ174" i="3"/>
  <c r="BC174" i="3"/>
  <c r="AZ132" i="3"/>
  <c r="AW135" i="3"/>
  <c r="BC136" i="3"/>
  <c r="BI137" i="3"/>
  <c r="CD141" i="3"/>
  <c r="BH142" i="3"/>
  <c r="AV143" i="3"/>
  <c r="AP144" i="3"/>
  <c r="BI144" i="3"/>
  <c r="AS145" i="3"/>
  <c r="CD145" i="3"/>
  <c r="AW146" i="3"/>
  <c r="BB147" i="3"/>
  <c r="BB148" i="3"/>
  <c r="AZ149" i="3"/>
  <c r="CD149" i="3"/>
  <c r="AV150" i="3"/>
  <c r="BH150" i="3"/>
  <c r="AP151" i="3"/>
  <c r="BB151" i="3"/>
  <c r="CD151" i="3"/>
  <c r="AV152" i="3"/>
  <c r="BH152" i="3"/>
  <c r="AZ153" i="3"/>
  <c r="BL153" i="3"/>
  <c r="DS153" i="3" s="1"/>
  <c r="AT154" i="3"/>
  <c r="BF154" i="3"/>
  <c r="AZ155" i="3"/>
  <c r="BL155" i="3"/>
  <c r="DS155" i="3" s="1"/>
  <c r="AT156" i="3"/>
  <c r="BF156" i="3"/>
  <c r="AZ157" i="3"/>
  <c r="BL157" i="3"/>
  <c r="DS157" i="3" s="1"/>
  <c r="AT158" i="3"/>
  <c r="BF158" i="3"/>
  <c r="AZ159" i="3"/>
  <c r="BL159" i="3"/>
  <c r="DS159" i="3" s="1"/>
  <c r="AT160" i="3"/>
  <c r="BF160" i="3"/>
  <c r="AZ161" i="3"/>
  <c r="BL161" i="3"/>
  <c r="DS161" i="3" s="1"/>
  <c r="AT162" i="3"/>
  <c r="BF162" i="3"/>
  <c r="AZ163" i="3"/>
  <c r="BL163" i="3"/>
  <c r="DS163" i="3" s="1"/>
  <c r="AT164" i="3"/>
  <c r="BF164" i="3"/>
  <c r="AZ165" i="3"/>
  <c r="BL165" i="3"/>
  <c r="DS165" i="3" s="1"/>
  <c r="AT166" i="3"/>
  <c r="BF166" i="3"/>
  <c r="AZ167" i="3"/>
  <c r="BL167" i="3"/>
  <c r="DS167" i="3" s="1"/>
  <c r="AT168" i="3"/>
  <c r="BF168" i="3"/>
  <c r="AZ169" i="3"/>
  <c r="BL169" i="3"/>
  <c r="DS169" i="3" s="1"/>
  <c r="AT170" i="3"/>
  <c r="BF170" i="3"/>
  <c r="AZ171" i="3"/>
  <c r="BL171" i="3"/>
  <c r="DS171" i="3" s="1"/>
  <c r="AT172" i="3"/>
  <c r="BF172" i="3"/>
  <c r="AY173" i="3"/>
  <c r="BK173" i="3"/>
  <c r="AS174" i="3"/>
  <c r="BE174" i="3"/>
  <c r="AY175" i="3"/>
  <c r="BK175" i="3"/>
  <c r="AS176" i="3"/>
  <c r="BE176" i="3"/>
  <c r="AY177" i="3"/>
  <c r="BK177" i="3"/>
  <c r="AS178" i="3"/>
  <c r="BE178" i="3"/>
  <c r="BL132" i="3"/>
  <c r="DS132" i="3" s="1"/>
  <c r="BF135" i="3"/>
  <c r="BL136" i="3"/>
  <c r="DS136" i="3" s="1"/>
  <c r="BK142" i="3"/>
  <c r="BB143" i="3"/>
  <c r="AT144" i="3"/>
  <c r="BK144" i="3"/>
  <c r="AV145" i="3"/>
  <c r="AZ146" i="3"/>
  <c r="BC147" i="3"/>
  <c r="BE148" i="3"/>
  <c r="BB149" i="3"/>
  <c r="AW150" i="3"/>
  <c r="BI150" i="3"/>
  <c r="AQ151" i="3"/>
  <c r="BC151" i="3"/>
  <c r="AW152" i="3"/>
  <c r="BI152" i="3"/>
  <c r="AP153" i="3"/>
  <c r="BB153" i="3"/>
  <c r="CD153" i="3"/>
  <c r="AV154" i="3"/>
  <c r="BH154" i="3"/>
  <c r="AP155" i="3"/>
  <c r="BB155" i="3"/>
  <c r="CD155" i="3"/>
  <c r="AV156" i="3"/>
  <c r="BH156" i="3"/>
  <c r="AP157" i="3"/>
  <c r="BB157" i="3"/>
  <c r="CD157" i="3"/>
  <c r="AV158" i="3"/>
  <c r="BH158" i="3"/>
  <c r="AP159" i="3"/>
  <c r="BB159" i="3"/>
  <c r="CD159" i="3"/>
  <c r="AV160" i="3"/>
  <c r="BH160" i="3"/>
  <c r="AP161" i="3"/>
  <c r="BB161" i="3"/>
  <c r="CD161" i="3"/>
  <c r="AV162" i="3"/>
  <c r="BH162" i="3"/>
  <c r="AP163" i="3"/>
  <c r="BB163" i="3"/>
  <c r="CD163" i="3"/>
  <c r="AV164" i="3"/>
  <c r="BH164" i="3"/>
  <c r="AP165" i="3"/>
  <c r="BB165" i="3"/>
  <c r="CD165" i="3"/>
  <c r="AV166" i="3"/>
  <c r="BH166" i="3"/>
  <c r="AP167" i="3"/>
  <c r="BB167" i="3"/>
  <c r="CD167" i="3"/>
  <c r="AV168" i="3"/>
  <c r="BH168" i="3"/>
  <c r="AP169" i="3"/>
  <c r="BB169" i="3"/>
  <c r="CD169" i="3"/>
  <c r="AV170" i="3"/>
  <c r="BH170" i="3"/>
  <c r="AP171" i="3"/>
  <c r="BB171" i="3"/>
  <c r="CD171" i="3"/>
  <c r="AV172" i="3"/>
  <c r="BH172" i="3"/>
  <c r="AZ173" i="3"/>
  <c r="BL173" i="3"/>
  <c r="DS173" i="3" s="1"/>
  <c r="AT174" i="3"/>
  <c r="BF174" i="3"/>
  <c r="AZ175" i="3"/>
  <c r="BL175" i="3"/>
  <c r="DS175" i="3" s="1"/>
  <c r="AT176" i="3"/>
  <c r="BF176" i="3"/>
  <c r="AZ177" i="3"/>
  <c r="BL177" i="3"/>
  <c r="DS177" i="3" s="1"/>
  <c r="AT178" i="3"/>
  <c r="BF178" i="3"/>
  <c r="AZ179" i="3"/>
  <c r="BL179" i="3"/>
  <c r="DS179" i="3" s="1"/>
  <c r="AT180" i="3"/>
  <c r="BF180" i="3"/>
  <c r="AZ181" i="3"/>
  <c r="BL181" i="3"/>
  <c r="DS181" i="3" s="1"/>
  <c r="AT182" i="3"/>
  <c r="BF182" i="3"/>
  <c r="AY183" i="3"/>
  <c r="BK183" i="3"/>
  <c r="AS184" i="3"/>
  <c r="BE184" i="3"/>
  <c r="AY185" i="3"/>
  <c r="BK185" i="3"/>
  <c r="AQ186" i="3"/>
  <c r="BC186" i="3"/>
  <c r="AZ134" i="3"/>
  <c r="BI135" i="3"/>
  <c r="AP140" i="3"/>
  <c r="AP141" i="3"/>
  <c r="CD142" i="3"/>
  <c r="BE143" i="3"/>
  <c r="AV144" i="3"/>
  <c r="CD144" i="3"/>
  <c r="AZ145" i="3"/>
  <c r="BE146" i="3"/>
  <c r="AP147" i="3"/>
  <c r="BF147" i="3"/>
  <c r="AP148" i="3"/>
  <c r="BF148" i="3"/>
  <c r="AP149" i="3"/>
  <c r="BC149" i="3"/>
  <c r="AY150" i="3"/>
  <c r="BK150" i="3"/>
  <c r="AS151" i="3"/>
  <c r="BE151" i="3"/>
  <c r="AY152" i="3"/>
  <c r="BK152" i="3"/>
  <c r="AQ153" i="3"/>
  <c r="BC153" i="3"/>
  <c r="AW154" i="3"/>
  <c r="BI154" i="3"/>
  <c r="AQ155" i="3"/>
  <c r="BC155" i="3"/>
  <c r="AW156" i="3"/>
  <c r="BI156" i="3"/>
  <c r="AQ157" i="3"/>
  <c r="BC157" i="3"/>
  <c r="BL134" i="3"/>
  <c r="DS134" i="3" s="1"/>
  <c r="AT139" i="3"/>
  <c r="AY140" i="3"/>
  <c r="AS141" i="3"/>
  <c r="BH143" i="3"/>
  <c r="AW144" i="3"/>
  <c r="BB145" i="3"/>
  <c r="BF146" i="3"/>
  <c r="AQ147" i="3"/>
  <c r="BH147" i="3"/>
  <c r="AS148" i="3"/>
  <c r="BH148" i="3"/>
  <c r="AQ149" i="3"/>
  <c r="BE149" i="3"/>
  <c r="AZ150" i="3"/>
  <c r="BL150" i="3"/>
  <c r="DS150" i="3" s="1"/>
  <c r="AT151" i="3"/>
  <c r="BF151" i="3"/>
  <c r="AZ152" i="3"/>
  <c r="BL152" i="3"/>
  <c r="DS152" i="3" s="1"/>
  <c r="AS153" i="3"/>
  <c r="BE153" i="3"/>
  <c r="AY154" i="3"/>
  <c r="BK154" i="3"/>
  <c r="AS155" i="3"/>
  <c r="BE155" i="3"/>
  <c r="AY156" i="3"/>
  <c r="BK156" i="3"/>
  <c r="AS157" i="3"/>
  <c r="BE157" i="3"/>
  <c r="AY158" i="3"/>
  <c r="BK158" i="3"/>
  <c r="AS159" i="3"/>
  <c r="BE159" i="3"/>
  <c r="AY160" i="3"/>
  <c r="BK160" i="3"/>
  <c r="AS161" i="3"/>
  <c r="BE161" i="3"/>
  <c r="AY162" i="3"/>
  <c r="BK162" i="3"/>
  <c r="AS163" i="3"/>
  <c r="BE163" i="3"/>
  <c r="AY164" i="3"/>
  <c r="BK164" i="3"/>
  <c r="AS165" i="3"/>
  <c r="BE165" i="3"/>
  <c r="AY166" i="3"/>
  <c r="BK166" i="3"/>
  <c r="AS167" i="3"/>
  <c r="BE167" i="3"/>
  <c r="AY168" i="3"/>
  <c r="BK168" i="3"/>
  <c r="AS169" i="3"/>
  <c r="BE169" i="3"/>
  <c r="AY170" i="3"/>
  <c r="BK170" i="3"/>
  <c r="AS171" i="3"/>
  <c r="BE171" i="3"/>
  <c r="AY172" i="3"/>
  <c r="BK172" i="3"/>
  <c r="AQ173" i="3"/>
  <c r="BC173" i="3"/>
  <c r="AW174" i="3"/>
  <c r="BI174" i="3"/>
  <c r="AQ175" i="3"/>
  <c r="BC175" i="3"/>
  <c r="AW176" i="3"/>
  <c r="BI176" i="3"/>
  <c r="AQ177" i="3"/>
  <c r="BC177" i="3"/>
  <c r="AW178" i="3"/>
  <c r="BI178" i="3"/>
  <c r="AQ138" i="3"/>
  <c r="AW139" i="3"/>
  <c r="BB140" i="3"/>
  <c r="AV141" i="3"/>
  <c r="AP142" i="3"/>
  <c r="CD143" i="3"/>
  <c r="AY144" i="3"/>
  <c r="BC145" i="3"/>
  <c r="BH146" i="3"/>
  <c r="AT147" i="3"/>
  <c r="BK147" i="3"/>
  <c r="AT148" i="3"/>
  <c r="BI148" i="3"/>
  <c r="AS149" i="3"/>
  <c r="BF149" i="3"/>
  <c r="AP150" i="3"/>
  <c r="BB150" i="3"/>
  <c r="CD150" i="3"/>
  <c r="AV151" i="3"/>
  <c r="BH151" i="3"/>
  <c r="AP152" i="3"/>
  <c r="BB152" i="3"/>
  <c r="CD152" i="3"/>
  <c r="AT153" i="3"/>
  <c r="BF153" i="3"/>
  <c r="AZ154" i="3"/>
  <c r="BL154" i="3"/>
  <c r="DS154" i="3" s="1"/>
  <c r="AT155" i="3"/>
  <c r="BF155" i="3"/>
  <c r="AZ156" i="3"/>
  <c r="BL156" i="3"/>
  <c r="DS156" i="3" s="1"/>
  <c r="AT157" i="3"/>
  <c r="BF157" i="3"/>
  <c r="AZ158" i="3"/>
  <c r="BL158" i="3"/>
  <c r="DS158" i="3" s="1"/>
  <c r="AT159" i="3"/>
  <c r="BF159" i="3"/>
  <c r="AZ160" i="3"/>
  <c r="BL160" i="3"/>
  <c r="DS160" i="3" s="1"/>
  <c r="AT161" i="3"/>
  <c r="BF161" i="3"/>
  <c r="AZ162" i="3"/>
  <c r="BL162" i="3"/>
  <c r="DS162" i="3" s="1"/>
  <c r="AT163" i="3"/>
  <c r="BF163" i="3"/>
  <c r="AZ164" i="3"/>
  <c r="BL164" i="3"/>
  <c r="DS164" i="3" s="1"/>
  <c r="AT165" i="3"/>
  <c r="BF165" i="3"/>
  <c r="AZ166" i="3"/>
  <c r="BL166" i="3"/>
  <c r="DS166" i="3" s="1"/>
  <c r="AT167" i="3"/>
  <c r="BF167" i="3"/>
  <c r="AZ168" i="3"/>
  <c r="BL168" i="3"/>
  <c r="DS168" i="3" s="1"/>
  <c r="AT169" i="3"/>
  <c r="BF169" i="3"/>
  <c r="AZ170" i="3"/>
  <c r="BL170" i="3"/>
  <c r="DS170" i="3" s="1"/>
  <c r="AT171" i="3"/>
  <c r="BF171" i="3"/>
  <c r="AZ172" i="3"/>
  <c r="BL172" i="3"/>
  <c r="DS172" i="3" s="1"/>
  <c r="AS173" i="3"/>
  <c r="BE173" i="3"/>
  <c r="AY174" i="3"/>
  <c r="BK174" i="3"/>
  <c r="AS175" i="3"/>
  <c r="BE175" i="3"/>
  <c r="AY176" i="3"/>
  <c r="BK176" i="3"/>
  <c r="AS177" i="3"/>
  <c r="BE177" i="3"/>
  <c r="AY178" i="3"/>
  <c r="BK178" i="3"/>
  <c r="AS179" i="3"/>
  <c r="BE179" i="3"/>
  <c r="AY180" i="3"/>
  <c r="BK180" i="3"/>
  <c r="AS181" i="3"/>
  <c r="BE181" i="3"/>
  <c r="AY182" i="3"/>
  <c r="BK182" i="3"/>
  <c r="AQ183" i="3"/>
  <c r="BC183" i="3"/>
  <c r="AT133" i="3"/>
  <c r="AT137" i="3"/>
  <c r="AZ138" i="3"/>
  <c r="BF139" i="3"/>
  <c r="BK140" i="3"/>
  <c r="BB141" i="3"/>
  <c r="AV142" i="3"/>
  <c r="BB144" i="3"/>
  <c r="BE145" i="3"/>
  <c r="BG145" i="3" s="1"/>
  <c r="AS146" i="3"/>
  <c r="BI146" i="3"/>
  <c r="AV147" i="3"/>
  <c r="BL147" i="3"/>
  <c r="DS147" i="3" s="1"/>
  <c r="AV148" i="3"/>
  <c r="BL148" i="3"/>
  <c r="DS148" i="3" s="1"/>
  <c r="AT149" i="3"/>
  <c r="BH149" i="3"/>
  <c r="AQ150" i="3"/>
  <c r="BC150" i="3"/>
  <c r="AW151" i="3"/>
  <c r="BI151" i="3"/>
  <c r="AQ152" i="3"/>
  <c r="BC152" i="3"/>
  <c r="AV153" i="3"/>
  <c r="BH153" i="3"/>
  <c r="AP154" i="3"/>
  <c r="BB154" i="3"/>
  <c r="CD154" i="3"/>
  <c r="AV155" i="3"/>
  <c r="BH155" i="3"/>
  <c r="AP156" i="3"/>
  <c r="BB156" i="3"/>
  <c r="CD156" i="3"/>
  <c r="AV157" i="3"/>
  <c r="BH157" i="3"/>
  <c r="AP158" i="3"/>
  <c r="BB158" i="3"/>
  <c r="CD158" i="3"/>
  <c r="AV159" i="3"/>
  <c r="BH159" i="3"/>
  <c r="AP160" i="3"/>
  <c r="BB160" i="3"/>
  <c r="CD160" i="3"/>
  <c r="AV161" i="3"/>
  <c r="BH161" i="3"/>
  <c r="AP162" i="3"/>
  <c r="BB162" i="3"/>
  <c r="CD162" i="3"/>
  <c r="AV163" i="3"/>
  <c r="BH163" i="3"/>
  <c r="AP164" i="3"/>
  <c r="BB164" i="3"/>
  <c r="CD164" i="3"/>
  <c r="AV165" i="3"/>
  <c r="BH165" i="3"/>
  <c r="AP166" i="3"/>
  <c r="BB166" i="3"/>
  <c r="CD166" i="3"/>
  <c r="AV167" i="3"/>
  <c r="BH167" i="3"/>
  <c r="AP168" i="3"/>
  <c r="BB168" i="3"/>
  <c r="CD168" i="3"/>
  <c r="AV169" i="3"/>
  <c r="BH169" i="3"/>
  <c r="AP170" i="3"/>
  <c r="BB170" i="3"/>
  <c r="CD170" i="3"/>
  <c r="BF133" i="3"/>
  <c r="AQ136" i="3"/>
  <c r="AW137" i="3"/>
  <c r="BC138" i="3"/>
  <c r="BI139" i="3"/>
  <c r="CD140" i="3"/>
  <c r="BE141" i="3"/>
  <c r="AY142" i="3"/>
  <c r="AP143" i="3"/>
  <c r="BF144" i="3"/>
  <c r="AP145" i="3"/>
  <c r="BH145" i="3"/>
  <c r="AT146" i="3"/>
  <c r="BL146" i="3"/>
  <c r="DS146" i="3" s="1"/>
  <c r="AY147" i="3"/>
  <c r="CD147" i="3"/>
  <c r="AW148" i="3"/>
  <c r="CD148" i="3"/>
  <c r="AV149" i="3"/>
  <c r="BK149" i="3"/>
  <c r="AS150" i="3"/>
  <c r="BE150" i="3"/>
  <c r="AY151" i="3"/>
  <c r="BK151" i="3"/>
  <c r="AS152" i="3"/>
  <c r="BE152" i="3"/>
  <c r="AW153" i="3"/>
  <c r="BI153" i="3"/>
  <c r="AQ154" i="3"/>
  <c r="BC154" i="3"/>
  <c r="AW155" i="3"/>
  <c r="BI155" i="3"/>
  <c r="AQ156" i="3"/>
  <c r="BC156" i="3"/>
  <c r="AW157" i="3"/>
  <c r="BI157" i="3"/>
  <c r="AQ158" i="3"/>
  <c r="BC158" i="3"/>
  <c r="AW159" i="3"/>
  <c r="BI159" i="3"/>
  <c r="AQ160" i="3"/>
  <c r="BC160" i="3"/>
  <c r="AW161" i="3"/>
  <c r="BI161" i="3"/>
  <c r="AQ162" i="3"/>
  <c r="BC162" i="3"/>
  <c r="AW163" i="3"/>
  <c r="BI163" i="3"/>
  <c r="AQ164" i="3"/>
  <c r="BC164" i="3"/>
  <c r="AW165" i="3"/>
  <c r="BI165" i="3"/>
  <c r="AQ166" i="3"/>
  <c r="BC166" i="3"/>
  <c r="AW167" i="3"/>
  <c r="BI167" i="3"/>
  <c r="AQ168" i="3"/>
  <c r="BC168" i="3"/>
  <c r="AW169" i="3"/>
  <c r="BI169" i="3"/>
  <c r="AQ170" i="3"/>
  <c r="BC170" i="3"/>
  <c r="AW171" i="3"/>
  <c r="BI171" i="3"/>
  <c r="AQ172" i="3"/>
  <c r="BC172" i="3"/>
  <c r="AV173" i="3"/>
  <c r="BH173" i="3"/>
  <c r="AP174" i="3"/>
  <c r="BB174" i="3"/>
  <c r="CD174" i="3"/>
  <c r="AV175" i="3"/>
  <c r="BH175" i="3"/>
  <c r="AP176" i="3"/>
  <c r="BB176" i="3"/>
  <c r="CD176" i="3"/>
  <c r="AV177" i="3"/>
  <c r="BH177" i="3"/>
  <c r="AP178" i="3"/>
  <c r="BB178" i="3"/>
  <c r="CD178" i="3"/>
  <c r="AV179" i="3"/>
  <c r="BH179" i="3"/>
  <c r="AQ161" i="3"/>
  <c r="BI164" i="3"/>
  <c r="AQ169" i="3"/>
  <c r="BL176" i="3"/>
  <c r="DS176" i="3" s="1"/>
  <c r="BF177" i="3"/>
  <c r="AZ178" i="3"/>
  <c r="AQ179" i="3"/>
  <c r="BK179" i="3"/>
  <c r="AV180" i="3"/>
  <c r="BL180" i="3"/>
  <c r="DS180" i="3" s="1"/>
  <c r="AV181" i="3"/>
  <c r="BK181" i="3"/>
  <c r="AV182" i="3"/>
  <c r="BL182" i="3"/>
  <c r="DS182" i="3" s="1"/>
  <c r="AT183" i="3"/>
  <c r="BI183" i="3"/>
  <c r="AT184" i="3"/>
  <c r="BH184" i="3"/>
  <c r="AP185" i="3"/>
  <c r="BC185" i="3"/>
  <c r="AY186" i="3"/>
  <c r="BL186" i="3"/>
  <c r="DS186" i="3" s="1"/>
  <c r="AT187" i="3"/>
  <c r="BF187" i="3"/>
  <c r="AZ188" i="3"/>
  <c r="BL188" i="3"/>
  <c r="DS188" i="3" s="1"/>
  <c r="AT189" i="3"/>
  <c r="BF189" i="3"/>
  <c r="AZ190" i="3"/>
  <c r="BL190" i="3"/>
  <c r="DS190" i="3" s="1"/>
  <c r="AT191" i="3"/>
  <c r="BF191" i="3"/>
  <c r="AY192" i="3"/>
  <c r="BK192" i="3"/>
  <c r="AS193" i="3"/>
  <c r="BE193" i="3"/>
  <c r="AY194" i="3"/>
  <c r="BK194" i="3"/>
  <c r="AS195" i="3"/>
  <c r="BE195" i="3"/>
  <c r="AY196" i="3"/>
  <c r="BK196" i="3"/>
  <c r="AS197" i="3"/>
  <c r="BE197" i="3"/>
  <c r="AY198" i="3"/>
  <c r="BK198" i="3"/>
  <c r="AS199" i="3"/>
  <c r="BE199" i="3"/>
  <c r="AY200" i="3"/>
  <c r="BK200" i="3"/>
  <c r="AS201" i="3"/>
  <c r="BE201" i="3"/>
  <c r="AY202" i="3"/>
  <c r="BI202" i="3"/>
  <c r="AQ203" i="3"/>
  <c r="BC203" i="3"/>
  <c r="AW158" i="3"/>
  <c r="BC161" i="3"/>
  <c r="AW166" i="3"/>
  <c r="BC169" i="3"/>
  <c r="AP172" i="3"/>
  <c r="AP175" i="3"/>
  <c r="BI177" i="3"/>
  <c r="BC178" i="3"/>
  <c r="AT179" i="3"/>
  <c r="CD179" i="3"/>
  <c r="AW180" i="3"/>
  <c r="CD180" i="3"/>
  <c r="AW181" i="3"/>
  <c r="CD181" i="3"/>
  <c r="AW182" i="3"/>
  <c r="CD182" i="3"/>
  <c r="AV183" i="3"/>
  <c r="BL183" i="3"/>
  <c r="DS183" i="3" s="1"/>
  <c r="AV184" i="3"/>
  <c r="BI184" i="3"/>
  <c r="AQ185" i="3"/>
  <c r="BE185" i="3"/>
  <c r="AZ186" i="3"/>
  <c r="CD186" i="3"/>
  <c r="AV187" i="3"/>
  <c r="BH187" i="3"/>
  <c r="AP188" i="3"/>
  <c r="BB188" i="3"/>
  <c r="CD188" i="3"/>
  <c r="AV189" i="3"/>
  <c r="BH189" i="3"/>
  <c r="AP190" i="3"/>
  <c r="BB190" i="3"/>
  <c r="CD190" i="3"/>
  <c r="AV191" i="3"/>
  <c r="BH191" i="3"/>
  <c r="AZ192" i="3"/>
  <c r="BL192" i="3"/>
  <c r="DS192" i="3" s="1"/>
  <c r="AT193" i="3"/>
  <c r="BF193" i="3"/>
  <c r="AZ194" i="3"/>
  <c r="BL194" i="3"/>
  <c r="DS194" i="3" s="1"/>
  <c r="AT195" i="3"/>
  <c r="BF195" i="3"/>
  <c r="AZ196" i="3"/>
  <c r="BL196" i="3"/>
  <c r="DS196" i="3" s="1"/>
  <c r="AT197" i="3"/>
  <c r="BF197" i="3"/>
  <c r="AZ198" i="3"/>
  <c r="BL198" i="3"/>
  <c r="DS198" i="3" s="1"/>
  <c r="AT199" i="3"/>
  <c r="BF199" i="3"/>
  <c r="AZ200" i="3"/>
  <c r="BL200" i="3"/>
  <c r="DS200" i="3" s="1"/>
  <c r="AT201" i="3"/>
  <c r="BF201" i="3"/>
  <c r="AZ202" i="3"/>
  <c r="BK202" i="3"/>
  <c r="AS203" i="3"/>
  <c r="BE203" i="3"/>
  <c r="AY204" i="3"/>
  <c r="BK204" i="3"/>
  <c r="AS205" i="3"/>
  <c r="BE205" i="3"/>
  <c r="AY206" i="3"/>
  <c r="BK206" i="3"/>
  <c r="AS207" i="3"/>
  <c r="BE207" i="3"/>
  <c r="AY208" i="3"/>
  <c r="BK208" i="3"/>
  <c r="AS209" i="3"/>
  <c r="BE209" i="3"/>
  <c r="AY210" i="3"/>
  <c r="BK210" i="3"/>
  <c r="AS211" i="3"/>
  <c r="BE211" i="3"/>
  <c r="AY212" i="3"/>
  <c r="BK212" i="3"/>
  <c r="AS213" i="3"/>
  <c r="BE213" i="3"/>
  <c r="AW214" i="3"/>
  <c r="BI214" i="3"/>
  <c r="AQ215" i="3"/>
  <c r="BC215" i="3"/>
  <c r="BI158" i="3"/>
  <c r="AQ163" i="3"/>
  <c r="BI166" i="3"/>
  <c r="AQ171" i="3"/>
  <c r="AW172" i="3"/>
  <c r="AP173" i="3"/>
  <c r="AV174" i="3"/>
  <c r="AT175" i="3"/>
  <c r="CD177" i="3"/>
  <c r="BH178" i="3"/>
  <c r="AW179" i="3"/>
  <c r="AZ180" i="3"/>
  <c r="AY181" i="3"/>
  <c r="BA181" i="3" s="1"/>
  <c r="AZ182" i="3"/>
  <c r="AW183" i="3"/>
  <c r="CD183" i="3"/>
  <c r="AW184" i="3"/>
  <c r="BK184" i="3"/>
  <c r="AS185" i="3"/>
  <c r="BF185" i="3"/>
  <c r="BB186" i="3"/>
  <c r="AW187" i="3"/>
  <c r="BI187" i="3"/>
  <c r="AQ188" i="3"/>
  <c r="BC188" i="3"/>
  <c r="AW160" i="3"/>
  <c r="BC163" i="3"/>
  <c r="AW168" i="3"/>
  <c r="AV171" i="3"/>
  <c r="BB172" i="3"/>
  <c r="AT173" i="3"/>
  <c r="AZ174" i="3"/>
  <c r="AW175" i="3"/>
  <c r="AQ176" i="3"/>
  <c r="BL178" i="3"/>
  <c r="DS178" i="3" s="1"/>
  <c r="AY179" i="3"/>
  <c r="BB180" i="3"/>
  <c r="BB181" i="3"/>
  <c r="BB182" i="3"/>
  <c r="AZ183" i="3"/>
  <c r="AY184" i="3"/>
  <c r="BL184" i="3"/>
  <c r="DS184" i="3" s="1"/>
  <c r="AT185" i="3"/>
  <c r="BH185" i="3"/>
  <c r="AP186" i="3"/>
  <c r="BE186" i="3"/>
  <c r="AY187" i="3"/>
  <c r="BK187" i="3"/>
  <c r="AS188" i="3"/>
  <c r="BE188" i="3"/>
  <c r="AY189" i="3"/>
  <c r="BK189" i="3"/>
  <c r="AS190" i="3"/>
  <c r="BE190" i="3"/>
  <c r="AY191" i="3"/>
  <c r="BK191" i="3"/>
  <c r="AQ192" i="3"/>
  <c r="BC192" i="3"/>
  <c r="AW193" i="3"/>
  <c r="BI193" i="3"/>
  <c r="AQ194" i="3"/>
  <c r="BC194" i="3"/>
  <c r="AW195" i="3"/>
  <c r="BI195" i="3"/>
  <c r="AQ196" i="3"/>
  <c r="BC196" i="3"/>
  <c r="AW197" i="3"/>
  <c r="BI197" i="3"/>
  <c r="AQ198" i="3"/>
  <c r="BC198" i="3"/>
  <c r="AW199" i="3"/>
  <c r="BI199" i="3"/>
  <c r="AQ200" i="3"/>
  <c r="BC200" i="3"/>
  <c r="AW201" i="3"/>
  <c r="BI201" i="3"/>
  <c r="AQ202" i="3"/>
  <c r="BB202" i="3"/>
  <c r="CD202" i="3"/>
  <c r="AV203" i="3"/>
  <c r="BH203" i="3"/>
  <c r="AP204" i="3"/>
  <c r="BB204" i="3"/>
  <c r="CD204" i="3"/>
  <c r="AV205" i="3"/>
  <c r="BH205" i="3"/>
  <c r="AP206" i="3"/>
  <c r="BB206" i="3"/>
  <c r="CD206" i="3"/>
  <c r="AV207" i="3"/>
  <c r="BH207" i="3"/>
  <c r="AP208" i="3"/>
  <c r="BB208" i="3"/>
  <c r="CD208" i="3"/>
  <c r="AV209" i="3"/>
  <c r="BH209" i="3"/>
  <c r="AP210" i="3"/>
  <c r="BB210" i="3"/>
  <c r="CD210" i="3"/>
  <c r="AV211" i="3"/>
  <c r="BH211" i="3"/>
  <c r="AP212" i="3"/>
  <c r="BB212" i="3"/>
  <c r="CD212" i="3"/>
  <c r="AV213" i="3"/>
  <c r="BH213" i="3"/>
  <c r="AZ214" i="3"/>
  <c r="BL214" i="3"/>
  <c r="DS214" i="3" s="1"/>
  <c r="AT215" i="3"/>
  <c r="BF215" i="3"/>
  <c r="BI160" i="3"/>
  <c r="AQ165" i="3"/>
  <c r="BI168" i="3"/>
  <c r="BC171" i="3"/>
  <c r="BI172" i="3"/>
  <c r="BB173" i="3"/>
  <c r="BH174" i="3"/>
  <c r="BB175" i="3"/>
  <c r="AV176" i="3"/>
  <c r="AP177" i="3"/>
  <c r="BB179" i="3"/>
  <c r="BC180" i="3"/>
  <c r="BC181" i="3"/>
  <c r="BC182" i="3"/>
  <c r="BB183" i="3"/>
  <c r="AZ184" i="3"/>
  <c r="CD184" i="3"/>
  <c r="AV185" i="3"/>
  <c r="BI185" i="3"/>
  <c r="AS186" i="3"/>
  <c r="BF186" i="3"/>
  <c r="AZ187" i="3"/>
  <c r="BL187" i="3"/>
  <c r="DS187" i="3" s="1"/>
  <c r="AT188" i="3"/>
  <c r="BF188" i="3"/>
  <c r="AZ189" i="3"/>
  <c r="BL189" i="3"/>
  <c r="DS189" i="3" s="1"/>
  <c r="AT190" i="3"/>
  <c r="BF190" i="3"/>
  <c r="AZ191" i="3"/>
  <c r="BL191" i="3"/>
  <c r="DS191" i="3" s="1"/>
  <c r="AS192" i="3"/>
  <c r="BE192" i="3"/>
  <c r="AY193" i="3"/>
  <c r="BK193" i="3"/>
  <c r="AS194" i="3"/>
  <c r="BE194" i="3"/>
  <c r="AY195" i="3"/>
  <c r="BK195" i="3"/>
  <c r="AS196" i="3"/>
  <c r="BE196" i="3"/>
  <c r="AY197" i="3"/>
  <c r="BK197" i="3"/>
  <c r="AS198" i="3"/>
  <c r="BE198" i="3"/>
  <c r="AY199" i="3"/>
  <c r="BK199" i="3"/>
  <c r="AS200" i="3"/>
  <c r="BE200" i="3"/>
  <c r="AY201" i="3"/>
  <c r="BK201" i="3"/>
  <c r="AS202" i="3"/>
  <c r="BC202" i="3"/>
  <c r="AW203" i="3"/>
  <c r="BI203" i="3"/>
  <c r="AQ204" i="3"/>
  <c r="BC204" i="3"/>
  <c r="AW205" i="3"/>
  <c r="BI205" i="3"/>
  <c r="AQ206" i="3"/>
  <c r="BC206" i="3"/>
  <c r="AW207" i="3"/>
  <c r="BI207" i="3"/>
  <c r="AQ208" i="3"/>
  <c r="BC208" i="3"/>
  <c r="AW209" i="3"/>
  <c r="BI209" i="3"/>
  <c r="AW162" i="3"/>
  <c r="BC165" i="3"/>
  <c r="AW170" i="3"/>
  <c r="BH171" i="3"/>
  <c r="CD172" i="3"/>
  <c r="BF173" i="3"/>
  <c r="BL174" i="3"/>
  <c r="DS174" i="3" s="1"/>
  <c r="BF175" i="3"/>
  <c r="AZ176" i="3"/>
  <c r="AT177" i="3"/>
  <c r="BC179" i="3"/>
  <c r="AP180" i="3"/>
  <c r="BE180" i="3"/>
  <c r="AP181" i="3"/>
  <c r="BF181" i="3"/>
  <c r="AP182" i="3"/>
  <c r="BE182" i="3"/>
  <c r="BE183" i="3"/>
  <c r="BB184" i="3"/>
  <c r="AW185" i="3"/>
  <c r="BL185" i="3"/>
  <c r="DS185" i="3" s="1"/>
  <c r="AT186" i="3"/>
  <c r="BH186" i="3"/>
  <c r="AP187" i="3"/>
  <c r="BB187" i="3"/>
  <c r="CD187" i="3"/>
  <c r="AV188" i="3"/>
  <c r="BH188" i="3"/>
  <c r="AP189" i="3"/>
  <c r="BB189" i="3"/>
  <c r="CD189" i="3"/>
  <c r="AV190" i="3"/>
  <c r="BH190" i="3"/>
  <c r="AP191" i="3"/>
  <c r="BB191" i="3"/>
  <c r="CD191" i="3"/>
  <c r="AT192" i="3"/>
  <c r="BF192" i="3"/>
  <c r="AZ193" i="3"/>
  <c r="BL193" i="3"/>
  <c r="DS193" i="3" s="1"/>
  <c r="AT194" i="3"/>
  <c r="BF194" i="3"/>
  <c r="AZ195" i="3"/>
  <c r="BL195" i="3"/>
  <c r="DS195" i="3" s="1"/>
  <c r="AT196" i="3"/>
  <c r="BF196" i="3"/>
  <c r="AZ197" i="3"/>
  <c r="BL197" i="3"/>
  <c r="DS197" i="3" s="1"/>
  <c r="AT198" i="3"/>
  <c r="BF198" i="3"/>
  <c r="AZ199" i="3"/>
  <c r="BL199" i="3"/>
  <c r="DS199" i="3" s="1"/>
  <c r="AT200" i="3"/>
  <c r="BF200" i="3"/>
  <c r="AZ201" i="3"/>
  <c r="BL201" i="3"/>
  <c r="DS201" i="3" s="1"/>
  <c r="AT202" i="3"/>
  <c r="BE202" i="3"/>
  <c r="AY203" i="3"/>
  <c r="BK203" i="3"/>
  <c r="AS204" i="3"/>
  <c r="BE204" i="3"/>
  <c r="AY205" i="3"/>
  <c r="BK205" i="3"/>
  <c r="AS206" i="3"/>
  <c r="BE206" i="3"/>
  <c r="AY207" i="3"/>
  <c r="BK207" i="3"/>
  <c r="AS208" i="3"/>
  <c r="BE208" i="3"/>
  <c r="AY209" i="3"/>
  <c r="BK209" i="3"/>
  <c r="AS210" i="3"/>
  <c r="BE210" i="3"/>
  <c r="AY211" i="3"/>
  <c r="BK211" i="3"/>
  <c r="AS212" i="3"/>
  <c r="BE212" i="3"/>
  <c r="AY213" i="3"/>
  <c r="BK213" i="3"/>
  <c r="AQ214" i="3"/>
  <c r="BC214" i="3"/>
  <c r="AW215" i="3"/>
  <c r="BI215" i="3"/>
  <c r="AQ216" i="3"/>
  <c r="BC216" i="3"/>
  <c r="AQ159" i="3"/>
  <c r="BI162" i="3"/>
  <c r="AQ167" i="3"/>
  <c r="BI170" i="3"/>
  <c r="CD173" i="3"/>
  <c r="BI175" i="3"/>
  <c r="BC176" i="3"/>
  <c r="AW177" i="3"/>
  <c r="AQ178" i="3"/>
  <c r="BF179" i="3"/>
  <c r="AQ180" i="3"/>
  <c r="BH180" i="3"/>
  <c r="AQ181" i="3"/>
  <c r="BH181" i="3"/>
  <c r="AQ182" i="3"/>
  <c r="BH182" i="3"/>
  <c r="AP183" i="3"/>
  <c r="BF183" i="3"/>
  <c r="AP184" i="3"/>
  <c r="BC184" i="3"/>
  <c r="AZ185" i="3"/>
  <c r="CD185" i="3"/>
  <c r="AV186" i="3"/>
  <c r="BI186" i="3"/>
  <c r="AQ187" i="3"/>
  <c r="BC187" i="3"/>
  <c r="BC159" i="3"/>
  <c r="AW164" i="3"/>
  <c r="BC167" i="3"/>
  <c r="CD175" i="3"/>
  <c r="BH176" i="3"/>
  <c r="BB177" i="3"/>
  <c r="AV178" i="3"/>
  <c r="AP179" i="3"/>
  <c r="BI179" i="3"/>
  <c r="AS180" i="3"/>
  <c r="AU180" i="3" s="1"/>
  <c r="BI180" i="3"/>
  <c r="AT181" i="3"/>
  <c r="BI181" i="3"/>
  <c r="AS182" i="3"/>
  <c r="AU182" i="3" s="1"/>
  <c r="BI182" i="3"/>
  <c r="AS183" i="3"/>
  <c r="BH183" i="3"/>
  <c r="AQ184" i="3"/>
  <c r="BF184" i="3"/>
  <c r="BB185" i="3"/>
  <c r="AW186" i="3"/>
  <c r="BK186" i="3"/>
  <c r="AS187" i="3"/>
  <c r="BE187" i="3"/>
  <c r="AY188" i="3"/>
  <c r="BK188" i="3"/>
  <c r="AS189" i="3"/>
  <c r="BE189" i="3"/>
  <c r="AY190" i="3"/>
  <c r="BK190" i="3"/>
  <c r="AS191" i="3"/>
  <c r="BE191" i="3"/>
  <c r="AW192" i="3"/>
  <c r="BI192" i="3"/>
  <c r="AQ193" i="3"/>
  <c r="BC193" i="3"/>
  <c r="AW194" i="3"/>
  <c r="BI194" i="3"/>
  <c r="AQ195" i="3"/>
  <c r="BC195" i="3"/>
  <c r="AW196" i="3"/>
  <c r="BI196" i="3"/>
  <c r="AQ197" i="3"/>
  <c r="BC197" i="3"/>
  <c r="AW198" i="3"/>
  <c r="BI198" i="3"/>
  <c r="AQ199" i="3"/>
  <c r="BC199" i="3"/>
  <c r="AW200" i="3"/>
  <c r="BI200" i="3"/>
  <c r="AQ201" i="3"/>
  <c r="BC201" i="3"/>
  <c r="AW202" i="3"/>
  <c r="BH202" i="3"/>
  <c r="AP203" i="3"/>
  <c r="BB203" i="3"/>
  <c r="CD203" i="3"/>
  <c r="AV204" i="3"/>
  <c r="BH204" i="3"/>
  <c r="AP205" i="3"/>
  <c r="BB205" i="3"/>
  <c r="CD205" i="3"/>
  <c r="AV206" i="3"/>
  <c r="BH206" i="3"/>
  <c r="AP207" i="3"/>
  <c r="BB207" i="3"/>
  <c r="CD207" i="3"/>
  <c r="AV208" i="3"/>
  <c r="BH208" i="3"/>
  <c r="AP209" i="3"/>
  <c r="BB209" i="3"/>
  <c r="CD209" i="3"/>
  <c r="AV210" i="3"/>
  <c r="BH210" i="3"/>
  <c r="AP211" i="3"/>
  <c r="BB211" i="3"/>
  <c r="CD211" i="3"/>
  <c r="AV212" i="3"/>
  <c r="BH212" i="3"/>
  <c r="AP213" i="3"/>
  <c r="BB213" i="3"/>
  <c r="CD213" i="3"/>
  <c r="AT214" i="3"/>
  <c r="BF214" i="3"/>
  <c r="AZ215" i="3"/>
  <c r="BL215" i="3"/>
  <c r="DS215" i="3" s="1"/>
  <c r="AT216" i="3"/>
  <c r="BF216" i="3"/>
  <c r="AZ217" i="3"/>
  <c r="BL217" i="3"/>
  <c r="DS217" i="3" s="1"/>
  <c r="AT218" i="3"/>
  <c r="BF218" i="3"/>
  <c r="AZ219" i="3"/>
  <c r="BL219" i="3"/>
  <c r="DS219" i="3" s="1"/>
  <c r="AT204" i="3"/>
  <c r="BL207" i="3"/>
  <c r="DS207" i="3" s="1"/>
  <c r="BI208" i="3"/>
  <c r="BC209" i="3"/>
  <c r="AW210" i="3"/>
  <c r="BL211" i="3"/>
  <c r="DS211" i="3" s="1"/>
  <c r="BC212" i="3"/>
  <c r="AT213" i="3"/>
  <c r="BE214" i="3"/>
  <c r="AS215" i="3"/>
  <c r="AZ216" i="3"/>
  <c r="AW217" i="3"/>
  <c r="BK217" i="3"/>
  <c r="AV218" i="3"/>
  <c r="BI218" i="3"/>
  <c r="AQ219" i="3"/>
  <c r="BE219" i="3"/>
  <c r="AZ220" i="3"/>
  <c r="BL220" i="3"/>
  <c r="DS220" i="3" s="1"/>
  <c r="AT221" i="3"/>
  <c r="BF221" i="3"/>
  <c r="AZ222" i="3"/>
  <c r="BL222" i="3"/>
  <c r="DS222" i="3" s="1"/>
  <c r="AS223" i="3"/>
  <c r="BE223" i="3"/>
  <c r="AY224" i="3"/>
  <c r="BK224" i="3"/>
  <c r="AS225" i="3"/>
  <c r="BE225" i="3"/>
  <c r="AY226" i="3"/>
  <c r="BK226" i="3"/>
  <c r="AS227" i="3"/>
  <c r="BE227" i="3"/>
  <c r="AY228" i="3"/>
  <c r="BK228" i="3"/>
  <c r="AS229" i="3"/>
  <c r="BE229" i="3"/>
  <c r="AY230" i="3"/>
  <c r="BK230" i="3"/>
  <c r="AS231" i="3"/>
  <c r="BE231" i="3"/>
  <c r="AY232" i="3"/>
  <c r="BK232" i="3"/>
  <c r="AS233" i="3"/>
  <c r="BE233" i="3"/>
  <c r="AY234" i="3"/>
  <c r="BK234" i="3"/>
  <c r="AS235" i="3"/>
  <c r="BE235" i="3"/>
  <c r="AW236" i="3"/>
  <c r="BI236" i="3"/>
  <c r="AQ237" i="3"/>
  <c r="BC237" i="3"/>
  <c r="AW238" i="3"/>
  <c r="BI238" i="3"/>
  <c r="AQ239" i="3"/>
  <c r="BC239" i="3"/>
  <c r="AW240" i="3"/>
  <c r="BI240" i="3"/>
  <c r="AQ241" i="3"/>
  <c r="BC241" i="3"/>
  <c r="AW242" i="3"/>
  <c r="BI242" i="3"/>
  <c r="AP243" i="3"/>
  <c r="BB243" i="3"/>
  <c r="CD243" i="3"/>
  <c r="AV244" i="3"/>
  <c r="AQ191" i="3"/>
  <c r="AP192" i="3"/>
  <c r="AP193" i="3"/>
  <c r="AP194" i="3"/>
  <c r="AP195" i="3"/>
  <c r="AP196" i="3"/>
  <c r="AP197" i="3"/>
  <c r="AP198" i="3"/>
  <c r="AP199" i="3"/>
  <c r="AP200" i="3"/>
  <c r="AP201" i="3"/>
  <c r="AP202" i="3"/>
  <c r="AT203" i="3"/>
  <c r="AW204" i="3"/>
  <c r="AQ205" i="3"/>
  <c r="BL208" i="3"/>
  <c r="DS208" i="3" s="1"/>
  <c r="BF209" i="3"/>
  <c r="AZ210" i="3"/>
  <c r="AQ211" i="3"/>
  <c r="BF212" i="3"/>
  <c r="AW213" i="3"/>
  <c r="BH214" i="3"/>
  <c r="AV215" i="3"/>
  <c r="BB216" i="3"/>
  <c r="AY217" i="3"/>
  <c r="CD217" i="3"/>
  <c r="AW218" i="3"/>
  <c r="BK218" i="3"/>
  <c r="AS219" i="3"/>
  <c r="BF219" i="3"/>
  <c r="AP220" i="3"/>
  <c r="BB220" i="3"/>
  <c r="CD220" i="3"/>
  <c r="AV221" i="3"/>
  <c r="BH221" i="3"/>
  <c r="AP222" i="3"/>
  <c r="BB222" i="3"/>
  <c r="CD222" i="3"/>
  <c r="AT223" i="3"/>
  <c r="BF223" i="3"/>
  <c r="AZ224" i="3"/>
  <c r="BL224" i="3"/>
  <c r="DS224" i="3" s="1"/>
  <c r="AT225" i="3"/>
  <c r="BF225" i="3"/>
  <c r="AZ226" i="3"/>
  <c r="BL226" i="3"/>
  <c r="DS226" i="3" s="1"/>
  <c r="AT227" i="3"/>
  <c r="BF227" i="3"/>
  <c r="AZ228" i="3"/>
  <c r="BL228" i="3"/>
  <c r="DS228" i="3" s="1"/>
  <c r="AT229" i="3"/>
  <c r="BF229" i="3"/>
  <c r="AZ230" i="3"/>
  <c r="BL230" i="3"/>
  <c r="DS230" i="3" s="1"/>
  <c r="AT231" i="3"/>
  <c r="BF231" i="3"/>
  <c r="AZ232" i="3"/>
  <c r="BL232" i="3"/>
  <c r="DS232" i="3" s="1"/>
  <c r="AT233" i="3"/>
  <c r="BF233" i="3"/>
  <c r="AZ234" i="3"/>
  <c r="BL234" i="3"/>
  <c r="DS234" i="3" s="1"/>
  <c r="AT235" i="3"/>
  <c r="BF235" i="3"/>
  <c r="AY236" i="3"/>
  <c r="BK236" i="3"/>
  <c r="AS237" i="3"/>
  <c r="BE237" i="3"/>
  <c r="AY238" i="3"/>
  <c r="BK238" i="3"/>
  <c r="AS239" i="3"/>
  <c r="BE239" i="3"/>
  <c r="AY240" i="3"/>
  <c r="BK240" i="3"/>
  <c r="AS241" i="3"/>
  <c r="BE241" i="3"/>
  <c r="AY242" i="3"/>
  <c r="BK242" i="3"/>
  <c r="AQ243" i="3"/>
  <c r="BC243" i="3"/>
  <c r="AW244" i="3"/>
  <c r="BI244" i="3"/>
  <c r="AP245" i="3"/>
  <c r="BB245" i="3"/>
  <c r="CD245" i="3"/>
  <c r="AQ190" i="3"/>
  <c r="AW191" i="3"/>
  <c r="AV192" i="3"/>
  <c r="AX192" i="3" s="1"/>
  <c r="AV193" i="3"/>
  <c r="AV194" i="3"/>
  <c r="AV195" i="3"/>
  <c r="AV196" i="3"/>
  <c r="AV197" i="3"/>
  <c r="AV198" i="3"/>
  <c r="AV199" i="3"/>
  <c r="AV200" i="3"/>
  <c r="AV201" i="3"/>
  <c r="AV202" i="3"/>
  <c r="AZ203" i="3"/>
  <c r="AZ204" i="3"/>
  <c r="AT205" i="3"/>
  <c r="AT206" i="3"/>
  <c r="BL209" i="3"/>
  <c r="DS209" i="3" s="1"/>
  <c r="BC210" i="3"/>
  <c r="AT211" i="3"/>
  <c r="BI212" i="3"/>
  <c r="AZ213" i="3"/>
  <c r="BK214" i="3"/>
  <c r="AY215" i="3"/>
  <c r="BE216" i="3"/>
  <c r="BB217" i="3"/>
  <c r="AY218" i="3"/>
  <c r="BL218" i="3"/>
  <c r="DS218" i="3" s="1"/>
  <c r="AT219" i="3"/>
  <c r="BH219" i="3"/>
  <c r="AQ220" i="3"/>
  <c r="BC220" i="3"/>
  <c r="AW221" i="3"/>
  <c r="BI221" i="3"/>
  <c r="AQ222" i="3"/>
  <c r="BC222" i="3"/>
  <c r="AV223" i="3"/>
  <c r="BH223" i="3"/>
  <c r="AP224" i="3"/>
  <c r="BB224" i="3"/>
  <c r="CD224" i="3"/>
  <c r="AV225" i="3"/>
  <c r="BH225" i="3"/>
  <c r="AP226" i="3"/>
  <c r="BB226" i="3"/>
  <c r="CD226" i="3"/>
  <c r="AV227" i="3"/>
  <c r="BH227" i="3"/>
  <c r="AP228" i="3"/>
  <c r="BB228" i="3"/>
  <c r="CD228" i="3"/>
  <c r="AV229" i="3"/>
  <c r="BH229" i="3"/>
  <c r="AP230" i="3"/>
  <c r="BB230" i="3"/>
  <c r="CD230" i="3"/>
  <c r="AV231" i="3"/>
  <c r="BH231" i="3"/>
  <c r="AP232" i="3"/>
  <c r="BB232" i="3"/>
  <c r="CD232" i="3"/>
  <c r="AV233" i="3"/>
  <c r="BH233" i="3"/>
  <c r="AP234" i="3"/>
  <c r="BB234" i="3"/>
  <c r="CD234" i="3"/>
  <c r="AV235" i="3"/>
  <c r="BH235" i="3"/>
  <c r="AZ236" i="3"/>
  <c r="BL236" i="3"/>
  <c r="DS236" i="3" s="1"/>
  <c r="AT237" i="3"/>
  <c r="BF237" i="3"/>
  <c r="AZ238" i="3"/>
  <c r="BL238" i="3"/>
  <c r="DS238" i="3" s="1"/>
  <c r="AT239" i="3"/>
  <c r="AQ189" i="3"/>
  <c r="AW190" i="3"/>
  <c r="BC191" i="3"/>
  <c r="BB192" i="3"/>
  <c r="BB193" i="3"/>
  <c r="BB194" i="3"/>
  <c r="BB195" i="3"/>
  <c r="BD195" i="3" s="1"/>
  <c r="BB196" i="3"/>
  <c r="BD196" i="3" s="1"/>
  <c r="BB197" i="3"/>
  <c r="BB198" i="3"/>
  <c r="BB199" i="3"/>
  <c r="BB200" i="3"/>
  <c r="BB201" i="3"/>
  <c r="BF203" i="3"/>
  <c r="BF204" i="3"/>
  <c r="AZ205" i="3"/>
  <c r="AW206" i="3"/>
  <c r="AQ207" i="3"/>
  <c r="BF210" i="3"/>
  <c r="AW211" i="3"/>
  <c r="BL212" i="3"/>
  <c r="DS212" i="3" s="1"/>
  <c r="BC213" i="3"/>
  <c r="AP214" i="3"/>
  <c r="CD214" i="3"/>
  <c r="BB215" i="3"/>
  <c r="AP216" i="3"/>
  <c r="BH216" i="3"/>
  <c r="AP217" i="3"/>
  <c r="BC217" i="3"/>
  <c r="AZ218" i="3"/>
  <c r="CD218" i="3"/>
  <c r="AV219" i="3"/>
  <c r="BI219" i="3"/>
  <c r="AS220" i="3"/>
  <c r="BE220" i="3"/>
  <c r="AY221" i="3"/>
  <c r="BK221" i="3"/>
  <c r="AS222" i="3"/>
  <c r="BE222" i="3"/>
  <c r="AW223" i="3"/>
  <c r="BI223" i="3"/>
  <c r="AQ224" i="3"/>
  <c r="BC224" i="3"/>
  <c r="AW225" i="3"/>
  <c r="BI225" i="3"/>
  <c r="AQ226" i="3"/>
  <c r="BC226" i="3"/>
  <c r="AW227" i="3"/>
  <c r="BI227" i="3"/>
  <c r="AQ228" i="3"/>
  <c r="BC228" i="3"/>
  <c r="AW229" i="3"/>
  <c r="BI229" i="3"/>
  <c r="AQ230" i="3"/>
  <c r="BC230" i="3"/>
  <c r="AW231" i="3"/>
  <c r="BI231" i="3"/>
  <c r="AQ232" i="3"/>
  <c r="BC232" i="3"/>
  <c r="AW233" i="3"/>
  <c r="BI233" i="3"/>
  <c r="AQ234" i="3"/>
  <c r="BC234" i="3"/>
  <c r="AW235" i="3"/>
  <c r="BI235" i="3"/>
  <c r="AP236" i="3"/>
  <c r="BB236" i="3"/>
  <c r="CD236" i="3"/>
  <c r="AV237" i="3"/>
  <c r="BH237" i="3"/>
  <c r="AP238" i="3"/>
  <c r="BB238" i="3"/>
  <c r="CD238" i="3"/>
  <c r="AV239" i="3"/>
  <c r="BH239" i="3"/>
  <c r="AP240" i="3"/>
  <c r="BB240" i="3"/>
  <c r="CD240" i="3"/>
  <c r="AV241" i="3"/>
  <c r="BH241" i="3"/>
  <c r="AP242" i="3"/>
  <c r="BB242" i="3"/>
  <c r="CD242" i="3"/>
  <c r="AT243" i="3"/>
  <c r="BF243" i="3"/>
  <c r="AZ244" i="3"/>
  <c r="BL244" i="3"/>
  <c r="DS244" i="3" s="1"/>
  <c r="AS245" i="3"/>
  <c r="BE245" i="3"/>
  <c r="AW246" i="3"/>
  <c r="BI246" i="3"/>
  <c r="AP247" i="3"/>
  <c r="BB247" i="3"/>
  <c r="CD247" i="3"/>
  <c r="AV248" i="3"/>
  <c r="BH248" i="3"/>
  <c r="AP249" i="3"/>
  <c r="AW189" i="3"/>
  <c r="BC190" i="3"/>
  <c r="BI191" i="3"/>
  <c r="BH192" i="3"/>
  <c r="BH193" i="3"/>
  <c r="BH194" i="3"/>
  <c r="BH195" i="3"/>
  <c r="BH196" i="3"/>
  <c r="BJ196" i="3" s="1"/>
  <c r="BH197" i="3"/>
  <c r="BJ197" i="3" s="1"/>
  <c r="BH198" i="3"/>
  <c r="BH199" i="3"/>
  <c r="BH200" i="3"/>
  <c r="BH201" i="3"/>
  <c r="BF202" i="3"/>
  <c r="BL203" i="3"/>
  <c r="DS203" i="3" s="1"/>
  <c r="BI204" i="3"/>
  <c r="BC205" i="3"/>
  <c r="AZ206" i="3"/>
  <c r="AT207" i="3"/>
  <c r="AT208" i="3"/>
  <c r="BI210" i="3"/>
  <c r="AZ211" i="3"/>
  <c r="AQ212" i="3"/>
  <c r="BF213" i="3"/>
  <c r="AS214" i="3"/>
  <c r="AU214" i="3" s="1"/>
  <c r="BE215" i="3"/>
  <c r="AS216" i="3"/>
  <c r="BI216" i="3"/>
  <c r="AQ217" i="3"/>
  <c r="BE217" i="3"/>
  <c r="BB218" i="3"/>
  <c r="AW219" i="3"/>
  <c r="BK219" i="3"/>
  <c r="AT220" i="3"/>
  <c r="BF220" i="3"/>
  <c r="AZ221" i="3"/>
  <c r="BL221" i="3"/>
  <c r="DS221" i="3" s="1"/>
  <c r="AT222" i="3"/>
  <c r="BF222" i="3"/>
  <c r="AY223" i="3"/>
  <c r="BK223" i="3"/>
  <c r="AS224" i="3"/>
  <c r="BE224" i="3"/>
  <c r="AY225" i="3"/>
  <c r="BK225" i="3"/>
  <c r="AS226" i="3"/>
  <c r="BE226" i="3"/>
  <c r="AY227" i="3"/>
  <c r="BK227" i="3"/>
  <c r="AS228" i="3"/>
  <c r="BE228" i="3"/>
  <c r="AY229" i="3"/>
  <c r="BK229" i="3"/>
  <c r="AS230" i="3"/>
  <c r="BE230" i="3"/>
  <c r="AY231" i="3"/>
  <c r="BK231" i="3"/>
  <c r="AS232" i="3"/>
  <c r="BE232" i="3"/>
  <c r="AY233" i="3"/>
  <c r="BK233" i="3"/>
  <c r="AS234" i="3"/>
  <c r="BE234" i="3"/>
  <c r="AY235" i="3"/>
  <c r="BK235" i="3"/>
  <c r="AQ236" i="3"/>
  <c r="BC236" i="3"/>
  <c r="AW237" i="3"/>
  <c r="BI237" i="3"/>
  <c r="AQ238" i="3"/>
  <c r="BC238" i="3"/>
  <c r="AW239" i="3"/>
  <c r="BI239" i="3"/>
  <c r="AQ240" i="3"/>
  <c r="BC240" i="3"/>
  <c r="AW241" i="3"/>
  <c r="BI241" i="3"/>
  <c r="AQ242" i="3"/>
  <c r="BC242" i="3"/>
  <c r="AV243" i="3"/>
  <c r="BH243" i="3"/>
  <c r="AP244" i="3"/>
  <c r="BB244" i="3"/>
  <c r="CD244" i="3"/>
  <c r="AT245" i="3"/>
  <c r="BC189" i="3"/>
  <c r="BI190" i="3"/>
  <c r="CD192" i="3"/>
  <c r="CD193" i="3"/>
  <c r="CD194" i="3"/>
  <c r="CD195" i="3"/>
  <c r="CD196" i="3"/>
  <c r="CD197" i="3"/>
  <c r="CD198" i="3"/>
  <c r="CD199" i="3"/>
  <c r="CD200" i="3"/>
  <c r="CD201" i="3"/>
  <c r="BL202" i="3"/>
  <c r="DS202" i="3" s="1"/>
  <c r="BL204" i="3"/>
  <c r="DS204" i="3" s="1"/>
  <c r="BF205" i="3"/>
  <c r="BF206" i="3"/>
  <c r="AZ207" i="3"/>
  <c r="AW208" i="3"/>
  <c r="AQ209" i="3"/>
  <c r="BL210" i="3"/>
  <c r="DS210" i="3" s="1"/>
  <c r="BC211" i="3"/>
  <c r="AT212" i="3"/>
  <c r="BI213" i="3"/>
  <c r="AV214" i="3"/>
  <c r="BH215" i="3"/>
  <c r="AV216" i="3"/>
  <c r="BK216" i="3"/>
  <c r="AS217" i="3"/>
  <c r="BF217" i="3"/>
  <c r="AP218" i="3"/>
  <c r="BC218" i="3"/>
  <c r="AY219" i="3"/>
  <c r="CD219" i="3"/>
  <c r="AV220" i="3"/>
  <c r="BH220" i="3"/>
  <c r="AP221" i="3"/>
  <c r="BB221" i="3"/>
  <c r="CD221" i="3"/>
  <c r="AV222" i="3"/>
  <c r="BH222" i="3"/>
  <c r="AZ223" i="3"/>
  <c r="BL223" i="3"/>
  <c r="DS223" i="3" s="1"/>
  <c r="AT224" i="3"/>
  <c r="BF224" i="3"/>
  <c r="AZ225" i="3"/>
  <c r="BL225" i="3"/>
  <c r="DS225" i="3" s="1"/>
  <c r="AT226" i="3"/>
  <c r="BF226" i="3"/>
  <c r="AZ227" i="3"/>
  <c r="BL227" i="3"/>
  <c r="DS227" i="3" s="1"/>
  <c r="AT228" i="3"/>
  <c r="BF228" i="3"/>
  <c r="AZ229" i="3"/>
  <c r="BL229" i="3"/>
  <c r="DS229" i="3" s="1"/>
  <c r="AT230" i="3"/>
  <c r="BF230" i="3"/>
  <c r="AZ231" i="3"/>
  <c r="BL231" i="3"/>
  <c r="DS231" i="3" s="1"/>
  <c r="AT232" i="3"/>
  <c r="BF232" i="3"/>
  <c r="AZ233" i="3"/>
  <c r="BL233" i="3"/>
  <c r="DS233" i="3" s="1"/>
  <c r="AT234" i="3"/>
  <c r="BF234" i="3"/>
  <c r="AZ235" i="3"/>
  <c r="BL235" i="3"/>
  <c r="DS235" i="3" s="1"/>
  <c r="AS236" i="3"/>
  <c r="BE236" i="3"/>
  <c r="AY237" i="3"/>
  <c r="BK237" i="3"/>
  <c r="AS238" i="3"/>
  <c r="BE238" i="3"/>
  <c r="AY239" i="3"/>
  <c r="BK239" i="3"/>
  <c r="AS240" i="3"/>
  <c r="BE240" i="3"/>
  <c r="AY241" i="3"/>
  <c r="BK241" i="3"/>
  <c r="AS242" i="3"/>
  <c r="BE242" i="3"/>
  <c r="AW243" i="3"/>
  <c r="BI243" i="3"/>
  <c r="AQ244" i="3"/>
  <c r="BC244" i="3"/>
  <c r="AV245" i="3"/>
  <c r="BH245" i="3"/>
  <c r="AZ246" i="3"/>
  <c r="BL246" i="3"/>
  <c r="DS246" i="3" s="1"/>
  <c r="AS247" i="3"/>
  <c r="BE247" i="3"/>
  <c r="AY248" i="3"/>
  <c r="BK248" i="3"/>
  <c r="AW188" i="3"/>
  <c r="BI189" i="3"/>
  <c r="BL205" i="3"/>
  <c r="DS205" i="3" s="1"/>
  <c r="BI206" i="3"/>
  <c r="BC207" i="3"/>
  <c r="AZ208" i="3"/>
  <c r="AT209" i="3"/>
  <c r="AQ210" i="3"/>
  <c r="BF211" i="3"/>
  <c r="AW212" i="3"/>
  <c r="BL213" i="3"/>
  <c r="DS213" i="3" s="1"/>
  <c r="AY214" i="3"/>
  <c r="BK215" i="3"/>
  <c r="AW216" i="3"/>
  <c r="BL216" i="3"/>
  <c r="DS216" i="3" s="1"/>
  <c r="AT217" i="3"/>
  <c r="BH217" i="3"/>
  <c r="AQ218" i="3"/>
  <c r="BE218" i="3"/>
  <c r="BB219" i="3"/>
  <c r="AW220" i="3"/>
  <c r="BI220" i="3"/>
  <c r="AQ221" i="3"/>
  <c r="BC221" i="3"/>
  <c r="AW222" i="3"/>
  <c r="BI222" i="3"/>
  <c r="AP223" i="3"/>
  <c r="BB223" i="3"/>
  <c r="CD223" i="3"/>
  <c r="AV224" i="3"/>
  <c r="BH224" i="3"/>
  <c r="AP225" i="3"/>
  <c r="BB225" i="3"/>
  <c r="CD225" i="3"/>
  <c r="AV226" i="3"/>
  <c r="BH226" i="3"/>
  <c r="BI188" i="3"/>
  <c r="BL206" i="3"/>
  <c r="DS206" i="3" s="1"/>
  <c r="BF207" i="3"/>
  <c r="BF208" i="3"/>
  <c r="AZ209" i="3"/>
  <c r="AT210" i="3"/>
  <c r="BI211" i="3"/>
  <c r="AZ212" i="3"/>
  <c r="AQ213" i="3"/>
  <c r="BB214" i="3"/>
  <c r="AP215" i="3"/>
  <c r="CD215" i="3"/>
  <c r="AY216" i="3"/>
  <c r="CD216" i="3"/>
  <c r="AV217" i="3"/>
  <c r="BI217" i="3"/>
  <c r="AS218" i="3"/>
  <c r="BH218" i="3"/>
  <c r="AP219" i="3"/>
  <c r="BC219" i="3"/>
  <c r="AY220" i="3"/>
  <c r="BK220" i="3"/>
  <c r="AS221" i="3"/>
  <c r="BE221" i="3"/>
  <c r="AY222" i="3"/>
  <c r="BK222" i="3"/>
  <c r="AQ223" i="3"/>
  <c r="BC223" i="3"/>
  <c r="AW224" i="3"/>
  <c r="BI224" i="3"/>
  <c r="AQ225" i="3"/>
  <c r="BC225" i="3"/>
  <c r="AW226" i="3"/>
  <c r="BI226" i="3"/>
  <c r="AQ227" i="3"/>
  <c r="BC227" i="3"/>
  <c r="AW228" i="3"/>
  <c r="BI228" i="3"/>
  <c r="AQ229" i="3"/>
  <c r="BC229" i="3"/>
  <c r="AW230" i="3"/>
  <c r="BI230" i="3"/>
  <c r="AQ231" i="3"/>
  <c r="BC231" i="3"/>
  <c r="AW232" i="3"/>
  <c r="BI232" i="3"/>
  <c r="AQ233" i="3"/>
  <c r="BC233" i="3"/>
  <c r="AW234" i="3"/>
  <c r="BI234" i="3"/>
  <c r="AQ235" i="3"/>
  <c r="BC235" i="3"/>
  <c r="AV236" i="3"/>
  <c r="BH236" i="3"/>
  <c r="AP237" i="3"/>
  <c r="BB237" i="3"/>
  <c r="CD237" i="3"/>
  <c r="AV238" i="3"/>
  <c r="BH238" i="3"/>
  <c r="AP239" i="3"/>
  <c r="BB239" i="3"/>
  <c r="CD239" i="3"/>
  <c r="AV240" i="3"/>
  <c r="BH240" i="3"/>
  <c r="AP241" i="3"/>
  <c r="BB241" i="3"/>
  <c r="CD241" i="3"/>
  <c r="AV242" i="3"/>
  <c r="BH242" i="3"/>
  <c r="AZ243" i="3"/>
  <c r="BL243" i="3"/>
  <c r="DS243" i="3" s="1"/>
  <c r="AT244" i="3"/>
  <c r="BF244" i="3"/>
  <c r="AY245" i="3"/>
  <c r="BK245" i="3"/>
  <c r="AQ246" i="3"/>
  <c r="BC246" i="3"/>
  <c r="AV247" i="3"/>
  <c r="BH247" i="3"/>
  <c r="AP248" i="3"/>
  <c r="BB248" i="3"/>
  <c r="CD248" i="3"/>
  <c r="AV249" i="3"/>
  <c r="BH249" i="3"/>
  <c r="AP250" i="3"/>
  <c r="BB250" i="3"/>
  <c r="CD250" i="3"/>
  <c r="CD229" i="3"/>
  <c r="BH232" i="3"/>
  <c r="BB235" i="3"/>
  <c r="AT238" i="3"/>
  <c r="AS244" i="3"/>
  <c r="AY246" i="3"/>
  <c r="BC247" i="3"/>
  <c r="AQ248" i="3"/>
  <c r="BI248" i="3"/>
  <c r="AW249" i="3"/>
  <c r="BK249" i="3"/>
  <c r="AT250" i="3"/>
  <c r="BH250" i="3"/>
  <c r="AP251" i="3"/>
  <c r="BB251" i="3"/>
  <c r="CD251" i="3"/>
  <c r="AV252" i="3"/>
  <c r="BH252" i="3"/>
  <c r="AP253" i="3"/>
  <c r="BB253" i="3"/>
  <c r="CD253" i="3"/>
  <c r="AV254" i="3"/>
  <c r="BH254" i="3"/>
  <c r="AZ255" i="3"/>
  <c r="BL255" i="3"/>
  <c r="DS255" i="3" s="1"/>
  <c r="AT256" i="3"/>
  <c r="BF256" i="3"/>
  <c r="AZ257" i="3"/>
  <c r="BL257" i="3"/>
  <c r="DS257" i="3" s="1"/>
  <c r="AT258" i="3"/>
  <c r="BF258" i="3"/>
  <c r="AZ259" i="3"/>
  <c r="BL259" i="3"/>
  <c r="DS259" i="3" s="1"/>
  <c r="AT260" i="3"/>
  <c r="BF260" i="3"/>
  <c r="AZ261" i="3"/>
  <c r="BL261" i="3"/>
  <c r="DS261" i="3" s="1"/>
  <c r="AT262" i="3"/>
  <c r="BF262" i="3"/>
  <c r="AZ263" i="3"/>
  <c r="BL263" i="3"/>
  <c r="DS263" i="3" s="1"/>
  <c r="AT264" i="3"/>
  <c r="BF264" i="3"/>
  <c r="AZ265" i="3"/>
  <c r="BL265" i="3"/>
  <c r="DS265" i="3" s="1"/>
  <c r="AT266" i="3"/>
  <c r="BF266" i="3"/>
  <c r="AZ267" i="3"/>
  <c r="BL267" i="3"/>
  <c r="DS267" i="3" s="1"/>
  <c r="AT268" i="3"/>
  <c r="BF268" i="3"/>
  <c r="AW269" i="3"/>
  <c r="BI269" i="3"/>
  <c r="AQ270" i="3"/>
  <c r="BC270" i="3"/>
  <c r="AW271" i="3"/>
  <c r="BI271" i="3"/>
  <c r="AQ272" i="3"/>
  <c r="BC272" i="3"/>
  <c r="AV273" i="3"/>
  <c r="BH273" i="3"/>
  <c r="AP274" i="3"/>
  <c r="BB274" i="3"/>
  <c r="CD274" i="3"/>
  <c r="AV275" i="3"/>
  <c r="BH275" i="3"/>
  <c r="AP276" i="3"/>
  <c r="BB276" i="3"/>
  <c r="CD276" i="3"/>
  <c r="AV277" i="3"/>
  <c r="BH277" i="3"/>
  <c r="AP278" i="3"/>
  <c r="BB278" i="3"/>
  <c r="CD278" i="3"/>
  <c r="AV279" i="3"/>
  <c r="BH279" i="3"/>
  <c r="AP280" i="3"/>
  <c r="BB280" i="3"/>
  <c r="CD280" i="3"/>
  <c r="AV281" i="3"/>
  <c r="BH281" i="3"/>
  <c r="AP282" i="3"/>
  <c r="BB282" i="3"/>
  <c r="CD282" i="3"/>
  <c r="AV283" i="3"/>
  <c r="BH283" i="3"/>
  <c r="AP284" i="3"/>
  <c r="BB284" i="3"/>
  <c r="CD284" i="3"/>
  <c r="AV285" i="3"/>
  <c r="BH285" i="3"/>
  <c r="AP286" i="3"/>
  <c r="BB286" i="3"/>
  <c r="CD286" i="3"/>
  <c r="AV287" i="3"/>
  <c r="BH287" i="3"/>
  <c r="AP288" i="3"/>
  <c r="BB288" i="3"/>
  <c r="CD288" i="3"/>
  <c r="AV289" i="3"/>
  <c r="BH289" i="3"/>
  <c r="AZ290" i="3"/>
  <c r="BL290" i="3"/>
  <c r="DS290" i="3" s="1"/>
  <c r="AT291" i="3"/>
  <c r="BF291" i="3"/>
  <c r="AZ292" i="3"/>
  <c r="BL292" i="3"/>
  <c r="DS292" i="3" s="1"/>
  <c r="AT293" i="3"/>
  <c r="BF293" i="3"/>
  <c r="AZ294" i="3"/>
  <c r="BL294" i="3"/>
  <c r="DS294" i="3" s="1"/>
  <c r="AT295" i="3"/>
  <c r="BF295" i="3"/>
  <c r="AZ296" i="3"/>
  <c r="BL296" i="3"/>
  <c r="DS296" i="3" s="1"/>
  <c r="AT297" i="3"/>
  <c r="BF297" i="3"/>
  <c r="AZ298" i="3"/>
  <c r="BL298" i="3"/>
  <c r="DS298" i="3" s="1"/>
  <c r="AT299" i="3"/>
  <c r="BF299" i="3"/>
  <c r="AV228" i="3"/>
  <c r="AP231" i="3"/>
  <c r="CD235" i="3"/>
  <c r="BF238" i="3"/>
  <c r="AT242" i="3"/>
  <c r="AS243" i="3"/>
  <c r="AY244" i="3"/>
  <c r="AQ245" i="3"/>
  <c r="BB246" i="3"/>
  <c r="BF247" i="3"/>
  <c r="AS248" i="3"/>
  <c r="BL248" i="3"/>
  <c r="DS248" i="3" s="1"/>
  <c r="AY249" i="3"/>
  <c r="BL249" i="3"/>
  <c r="DS249" i="3" s="1"/>
  <c r="AV250" i="3"/>
  <c r="BI250" i="3"/>
  <c r="AQ251" i="3"/>
  <c r="BC251" i="3"/>
  <c r="AW252" i="3"/>
  <c r="BI252" i="3"/>
  <c r="AQ253" i="3"/>
  <c r="BC253" i="3"/>
  <c r="AW254" i="3"/>
  <c r="BI254" i="3"/>
  <c r="AP255" i="3"/>
  <c r="BB255" i="3"/>
  <c r="CD255" i="3"/>
  <c r="AV256" i="3"/>
  <c r="BH256" i="3"/>
  <c r="AP257" i="3"/>
  <c r="BB257" i="3"/>
  <c r="CD257" i="3"/>
  <c r="AV258" i="3"/>
  <c r="BH258" i="3"/>
  <c r="AP259" i="3"/>
  <c r="BB259" i="3"/>
  <c r="CD259" i="3"/>
  <c r="AV260" i="3"/>
  <c r="BH260" i="3"/>
  <c r="AP261" i="3"/>
  <c r="BB261" i="3"/>
  <c r="CD261" i="3"/>
  <c r="AV262" i="3"/>
  <c r="BH262" i="3"/>
  <c r="AP263" i="3"/>
  <c r="BB263" i="3"/>
  <c r="CD263" i="3"/>
  <c r="AV264" i="3"/>
  <c r="BH264" i="3"/>
  <c r="AP265" i="3"/>
  <c r="BB265" i="3"/>
  <c r="CD265" i="3"/>
  <c r="AV266" i="3"/>
  <c r="BH266" i="3"/>
  <c r="AP267" i="3"/>
  <c r="BB267" i="3"/>
  <c r="CD267" i="3"/>
  <c r="AV268" i="3"/>
  <c r="BH268" i="3"/>
  <c r="AY269" i="3"/>
  <c r="BK269" i="3"/>
  <c r="AS270" i="3"/>
  <c r="BE270" i="3"/>
  <c r="AY271" i="3"/>
  <c r="BK271" i="3"/>
  <c r="AS272" i="3"/>
  <c r="BE272" i="3"/>
  <c r="AW273" i="3"/>
  <c r="BI273" i="3"/>
  <c r="AQ274" i="3"/>
  <c r="BC274" i="3"/>
  <c r="AW275" i="3"/>
  <c r="BI275" i="3"/>
  <c r="AQ276" i="3"/>
  <c r="BC276" i="3"/>
  <c r="AW277" i="3"/>
  <c r="BI277" i="3"/>
  <c r="AQ278" i="3"/>
  <c r="BC278" i="3"/>
  <c r="AW279" i="3"/>
  <c r="BI279" i="3"/>
  <c r="AQ280" i="3"/>
  <c r="BC280" i="3"/>
  <c r="AW281" i="3"/>
  <c r="BI281" i="3"/>
  <c r="AQ282" i="3"/>
  <c r="BC282" i="3"/>
  <c r="AW283" i="3"/>
  <c r="BI283" i="3"/>
  <c r="AQ284" i="3"/>
  <c r="BC284" i="3"/>
  <c r="AW285" i="3"/>
  <c r="BI285" i="3"/>
  <c r="AQ286" i="3"/>
  <c r="BC286" i="3"/>
  <c r="AW287" i="3"/>
  <c r="BI287" i="3"/>
  <c r="AQ288" i="3"/>
  <c r="BH228" i="3"/>
  <c r="BB231" i="3"/>
  <c r="BD231" i="3" s="1"/>
  <c r="AV234" i="3"/>
  <c r="AT241" i="3"/>
  <c r="AZ242" i="3"/>
  <c r="AY243" i="3"/>
  <c r="BE244" i="3"/>
  <c r="BG244" i="3" s="1"/>
  <c r="AW245" i="3"/>
  <c r="BE246" i="3"/>
  <c r="BI247" i="3"/>
  <c r="AT248" i="3"/>
  <c r="AZ249" i="3"/>
  <c r="CD249" i="3"/>
  <c r="AW250" i="3"/>
  <c r="BK250" i="3"/>
  <c r="AS251" i="3"/>
  <c r="BE251" i="3"/>
  <c r="AY252" i="3"/>
  <c r="BK252" i="3"/>
  <c r="AS253" i="3"/>
  <c r="BE253" i="3"/>
  <c r="AY254" i="3"/>
  <c r="BK254" i="3"/>
  <c r="AQ255" i="3"/>
  <c r="BC255" i="3"/>
  <c r="AW256" i="3"/>
  <c r="BI256" i="3"/>
  <c r="AQ257" i="3"/>
  <c r="BC257" i="3"/>
  <c r="AW258" i="3"/>
  <c r="BI258" i="3"/>
  <c r="AQ259" i="3"/>
  <c r="BC259" i="3"/>
  <c r="AW260" i="3"/>
  <c r="BI260" i="3"/>
  <c r="AQ261" i="3"/>
  <c r="BC261" i="3"/>
  <c r="AW262" i="3"/>
  <c r="BI262" i="3"/>
  <c r="AQ263" i="3"/>
  <c r="BC263" i="3"/>
  <c r="AW264" i="3"/>
  <c r="BI264" i="3"/>
  <c r="AQ265" i="3"/>
  <c r="BC265" i="3"/>
  <c r="AW266" i="3"/>
  <c r="BI266" i="3"/>
  <c r="AQ267" i="3"/>
  <c r="BC267" i="3"/>
  <c r="AW268" i="3"/>
  <c r="BI268" i="3"/>
  <c r="AZ269" i="3"/>
  <c r="BL269" i="3"/>
  <c r="DS269" i="3" s="1"/>
  <c r="AT270" i="3"/>
  <c r="BF270" i="3"/>
  <c r="AZ271" i="3"/>
  <c r="BL271" i="3"/>
  <c r="DS271" i="3" s="1"/>
  <c r="AT272" i="3"/>
  <c r="BF272" i="3"/>
  <c r="AY273" i="3"/>
  <c r="BK273" i="3"/>
  <c r="AS274" i="3"/>
  <c r="BE274" i="3"/>
  <c r="AY275" i="3"/>
  <c r="BK275" i="3"/>
  <c r="AS276" i="3"/>
  <c r="BE276" i="3"/>
  <c r="AY277" i="3"/>
  <c r="BK277" i="3"/>
  <c r="AS278" i="3"/>
  <c r="BE278" i="3"/>
  <c r="AY279" i="3"/>
  <c r="BK279" i="3"/>
  <c r="AS280" i="3"/>
  <c r="BE280" i="3"/>
  <c r="AY281" i="3"/>
  <c r="BK281" i="3"/>
  <c r="AS282" i="3"/>
  <c r="BE282" i="3"/>
  <c r="AY283" i="3"/>
  <c r="BK283" i="3"/>
  <c r="AS284" i="3"/>
  <c r="BE284" i="3"/>
  <c r="AY285" i="3"/>
  <c r="BK285" i="3"/>
  <c r="AS286" i="3"/>
  <c r="BE286" i="3"/>
  <c r="AY287" i="3"/>
  <c r="AP227" i="3"/>
  <c r="AR227" i="3" s="1"/>
  <c r="CD231" i="3"/>
  <c r="BH234" i="3"/>
  <c r="AZ237" i="3"/>
  <c r="AT240" i="3"/>
  <c r="AZ241" i="3"/>
  <c r="BF242" i="3"/>
  <c r="BE243" i="3"/>
  <c r="BH244" i="3"/>
  <c r="AZ245" i="3"/>
  <c r="BF246" i="3"/>
  <c r="AQ247" i="3"/>
  <c r="BK247" i="3"/>
  <c r="AW248" i="3"/>
  <c r="BB249" i="3"/>
  <c r="AY250" i="3"/>
  <c r="BL250" i="3"/>
  <c r="DS250" i="3" s="1"/>
  <c r="AT251" i="3"/>
  <c r="BF251" i="3"/>
  <c r="AZ252" i="3"/>
  <c r="BL252" i="3"/>
  <c r="DS252" i="3" s="1"/>
  <c r="AT253" i="3"/>
  <c r="BF253" i="3"/>
  <c r="AZ254" i="3"/>
  <c r="BL254" i="3"/>
  <c r="DS254" i="3" s="1"/>
  <c r="AS255" i="3"/>
  <c r="BE255" i="3"/>
  <c r="AY256" i="3"/>
  <c r="BK256" i="3"/>
  <c r="AS257" i="3"/>
  <c r="BE257" i="3"/>
  <c r="AY258" i="3"/>
  <c r="BK258" i="3"/>
  <c r="AS259" i="3"/>
  <c r="BE259" i="3"/>
  <c r="AY260" i="3"/>
  <c r="BK260" i="3"/>
  <c r="AS261" i="3"/>
  <c r="BE261" i="3"/>
  <c r="AY262" i="3"/>
  <c r="BK262" i="3"/>
  <c r="AS263" i="3"/>
  <c r="BE263" i="3"/>
  <c r="AY264" i="3"/>
  <c r="BK264" i="3"/>
  <c r="AS265" i="3"/>
  <c r="BE265" i="3"/>
  <c r="AY266" i="3"/>
  <c r="BK266" i="3"/>
  <c r="AS267" i="3"/>
  <c r="BE267" i="3"/>
  <c r="AY268" i="3"/>
  <c r="BK268" i="3"/>
  <c r="AP269" i="3"/>
  <c r="BB269" i="3"/>
  <c r="CD269" i="3"/>
  <c r="AV270" i="3"/>
  <c r="BH270" i="3"/>
  <c r="AP271" i="3"/>
  <c r="BB271" i="3"/>
  <c r="CD271" i="3"/>
  <c r="AV272" i="3"/>
  <c r="BH272" i="3"/>
  <c r="AZ273" i="3"/>
  <c r="BL273" i="3"/>
  <c r="DS273" i="3" s="1"/>
  <c r="AT274" i="3"/>
  <c r="BF274" i="3"/>
  <c r="AZ275" i="3"/>
  <c r="BL275" i="3"/>
  <c r="DS275" i="3" s="1"/>
  <c r="AT276" i="3"/>
  <c r="BF276" i="3"/>
  <c r="AZ277" i="3"/>
  <c r="BL277" i="3"/>
  <c r="DS277" i="3" s="1"/>
  <c r="AT278" i="3"/>
  <c r="BF278" i="3"/>
  <c r="AZ279" i="3"/>
  <c r="BL279" i="3"/>
  <c r="DS279" i="3" s="1"/>
  <c r="AT280" i="3"/>
  <c r="BF280" i="3"/>
  <c r="AZ281" i="3"/>
  <c r="BL281" i="3"/>
  <c r="DS281" i="3" s="1"/>
  <c r="AT282" i="3"/>
  <c r="BF282" i="3"/>
  <c r="AZ283" i="3"/>
  <c r="BL283" i="3"/>
  <c r="DS283" i="3" s="1"/>
  <c r="AT284" i="3"/>
  <c r="BF284" i="3"/>
  <c r="AZ285" i="3"/>
  <c r="BL285" i="3"/>
  <c r="DS285" i="3" s="1"/>
  <c r="AT286" i="3"/>
  <c r="BF286" i="3"/>
  <c r="AZ287" i="3"/>
  <c r="BL287" i="3"/>
  <c r="DS287" i="3" s="1"/>
  <c r="AT288" i="3"/>
  <c r="BF288" i="3"/>
  <c r="AZ289" i="3"/>
  <c r="BL289" i="3"/>
  <c r="DS289" i="3" s="1"/>
  <c r="AS290" i="3"/>
  <c r="BE290" i="3"/>
  <c r="AY291" i="3"/>
  <c r="BK291" i="3"/>
  <c r="AS292" i="3"/>
  <c r="BE292" i="3"/>
  <c r="BB227" i="3"/>
  <c r="AV230" i="3"/>
  <c r="AP233" i="3"/>
  <c r="BL237" i="3"/>
  <c r="DS237" i="3" s="1"/>
  <c r="AZ240" i="3"/>
  <c r="BF241" i="3"/>
  <c r="BL242" i="3"/>
  <c r="DS242" i="3" s="1"/>
  <c r="BK243" i="3"/>
  <c r="BK244" i="3"/>
  <c r="BC245" i="3"/>
  <c r="AP246" i="3"/>
  <c r="AR246" i="3" s="1"/>
  <c r="BH246" i="3"/>
  <c r="AT247" i="3"/>
  <c r="BL247" i="3"/>
  <c r="DS247" i="3" s="1"/>
  <c r="AZ248" i="3"/>
  <c r="BC249" i="3"/>
  <c r="AZ250" i="3"/>
  <c r="AV251" i="3"/>
  <c r="BH251" i="3"/>
  <c r="AP252" i="3"/>
  <c r="BB252" i="3"/>
  <c r="CD252" i="3"/>
  <c r="AV253" i="3"/>
  <c r="BH253" i="3"/>
  <c r="AP254" i="3"/>
  <c r="BB254" i="3"/>
  <c r="CD254" i="3"/>
  <c r="AT255" i="3"/>
  <c r="BF255" i="3"/>
  <c r="AZ256" i="3"/>
  <c r="BL256" i="3"/>
  <c r="DS256" i="3" s="1"/>
  <c r="AT257" i="3"/>
  <c r="BF257" i="3"/>
  <c r="AZ258" i="3"/>
  <c r="BL258" i="3"/>
  <c r="DS258" i="3" s="1"/>
  <c r="AT259" i="3"/>
  <c r="BF259" i="3"/>
  <c r="AZ260" i="3"/>
  <c r="BL260" i="3"/>
  <c r="DS260" i="3" s="1"/>
  <c r="AT261" i="3"/>
  <c r="BF261" i="3"/>
  <c r="AZ262" i="3"/>
  <c r="BL262" i="3"/>
  <c r="DS262" i="3" s="1"/>
  <c r="AT263" i="3"/>
  <c r="BF263" i="3"/>
  <c r="AZ264" i="3"/>
  <c r="BL264" i="3"/>
  <c r="DS264" i="3" s="1"/>
  <c r="AT265" i="3"/>
  <c r="BF265" i="3"/>
  <c r="AZ266" i="3"/>
  <c r="BL266" i="3"/>
  <c r="DS266" i="3" s="1"/>
  <c r="AT267" i="3"/>
  <c r="BF267" i="3"/>
  <c r="AZ268" i="3"/>
  <c r="BL268" i="3"/>
  <c r="DS268" i="3" s="1"/>
  <c r="AQ269" i="3"/>
  <c r="BC269" i="3"/>
  <c r="AW270" i="3"/>
  <c r="BI270" i="3"/>
  <c r="AQ271" i="3"/>
  <c r="BC271" i="3"/>
  <c r="AW272" i="3"/>
  <c r="BI272" i="3"/>
  <c r="AP273" i="3"/>
  <c r="BB273" i="3"/>
  <c r="CD273" i="3"/>
  <c r="AV274" i="3"/>
  <c r="BH274" i="3"/>
  <c r="AP275" i="3"/>
  <c r="BB275" i="3"/>
  <c r="CD275" i="3"/>
  <c r="AV276" i="3"/>
  <c r="BH276" i="3"/>
  <c r="AP277" i="3"/>
  <c r="BB277" i="3"/>
  <c r="CD277" i="3"/>
  <c r="AV278" i="3"/>
  <c r="BH278" i="3"/>
  <c r="AP279" i="3"/>
  <c r="BB279" i="3"/>
  <c r="CD279" i="3"/>
  <c r="AV280" i="3"/>
  <c r="BH280" i="3"/>
  <c r="AP281" i="3"/>
  <c r="BB281" i="3"/>
  <c r="CD281" i="3"/>
  <c r="AV282" i="3"/>
  <c r="BH282" i="3"/>
  <c r="AP283" i="3"/>
  <c r="BB283" i="3"/>
  <c r="CD283" i="3"/>
  <c r="AV284" i="3"/>
  <c r="BH284" i="3"/>
  <c r="AP285" i="3"/>
  <c r="BB285" i="3"/>
  <c r="CD285" i="3"/>
  <c r="AV286" i="3"/>
  <c r="BH286" i="3"/>
  <c r="AP287" i="3"/>
  <c r="BB287" i="3"/>
  <c r="CD287" i="3"/>
  <c r="AV288" i="3"/>
  <c r="BH288" i="3"/>
  <c r="AP289" i="3"/>
  <c r="BB289" i="3"/>
  <c r="CD289" i="3"/>
  <c r="AT290" i="3"/>
  <c r="BF290" i="3"/>
  <c r="AZ291" i="3"/>
  <c r="BL291" i="3"/>
  <c r="DS291" i="3" s="1"/>
  <c r="AT292" i="3"/>
  <c r="BF292" i="3"/>
  <c r="AZ293" i="3"/>
  <c r="BL293" i="3"/>
  <c r="DS293" i="3" s="1"/>
  <c r="AT294" i="3"/>
  <c r="BF294" i="3"/>
  <c r="AZ295" i="3"/>
  <c r="BL295" i="3"/>
  <c r="DS295" i="3" s="1"/>
  <c r="AT296" i="3"/>
  <c r="BF296" i="3"/>
  <c r="AZ297" i="3"/>
  <c r="BL297" i="3"/>
  <c r="DS297" i="3" s="1"/>
  <c r="AT298" i="3"/>
  <c r="BF298" i="3"/>
  <c r="AZ299" i="3"/>
  <c r="BL299" i="3"/>
  <c r="DS299" i="3" s="1"/>
  <c r="AT300" i="3"/>
  <c r="BF300" i="3"/>
  <c r="CD227" i="3"/>
  <c r="BH230" i="3"/>
  <c r="BB233" i="3"/>
  <c r="AZ239" i="3"/>
  <c r="BF240" i="3"/>
  <c r="BL241" i="3"/>
  <c r="DS241" i="3" s="1"/>
  <c r="BF245" i="3"/>
  <c r="AS246" i="3"/>
  <c r="BK246" i="3"/>
  <c r="AW247" i="3"/>
  <c r="BC248" i="3"/>
  <c r="AQ249" i="3"/>
  <c r="BE249" i="3"/>
  <c r="BC250" i="3"/>
  <c r="AW251" i="3"/>
  <c r="BI251" i="3"/>
  <c r="AQ252" i="3"/>
  <c r="BC252" i="3"/>
  <c r="AW253" i="3"/>
  <c r="BI253" i="3"/>
  <c r="AQ254" i="3"/>
  <c r="BC254" i="3"/>
  <c r="AV255" i="3"/>
  <c r="BH255" i="3"/>
  <c r="AP256" i="3"/>
  <c r="BB256" i="3"/>
  <c r="CD256" i="3"/>
  <c r="AV257" i="3"/>
  <c r="BH257" i="3"/>
  <c r="AP258" i="3"/>
  <c r="BB258" i="3"/>
  <c r="CD258" i="3"/>
  <c r="AV259" i="3"/>
  <c r="BH259" i="3"/>
  <c r="AP260" i="3"/>
  <c r="BB260" i="3"/>
  <c r="CD260" i="3"/>
  <c r="AV261" i="3"/>
  <c r="BH261" i="3"/>
  <c r="AP262" i="3"/>
  <c r="BB262" i="3"/>
  <c r="CD262" i="3"/>
  <c r="AV263" i="3"/>
  <c r="BH263" i="3"/>
  <c r="AP264" i="3"/>
  <c r="BB264" i="3"/>
  <c r="CD264" i="3"/>
  <c r="AV265" i="3"/>
  <c r="BH265" i="3"/>
  <c r="AP266" i="3"/>
  <c r="BB266" i="3"/>
  <c r="CD266" i="3"/>
  <c r="AV267" i="3"/>
  <c r="BH267" i="3"/>
  <c r="AP268" i="3"/>
  <c r="BB268" i="3"/>
  <c r="CD268" i="3"/>
  <c r="AS269" i="3"/>
  <c r="BE269" i="3"/>
  <c r="AY270" i="3"/>
  <c r="BK270" i="3"/>
  <c r="AS271" i="3"/>
  <c r="BE271" i="3"/>
  <c r="AY272" i="3"/>
  <c r="BK272" i="3"/>
  <c r="AQ273" i="3"/>
  <c r="BC273" i="3"/>
  <c r="AP229" i="3"/>
  <c r="AT236" i="3"/>
  <c r="BF239" i="3"/>
  <c r="BL240" i="3"/>
  <c r="DS240" i="3" s="1"/>
  <c r="BI245" i="3"/>
  <c r="AT246" i="3"/>
  <c r="CD246" i="3"/>
  <c r="AY247" i="3"/>
  <c r="BE248" i="3"/>
  <c r="AS249" i="3"/>
  <c r="BF249" i="3"/>
  <c r="AQ250" i="3"/>
  <c r="BE250" i="3"/>
  <c r="AY251" i="3"/>
  <c r="BK251" i="3"/>
  <c r="AS252" i="3"/>
  <c r="BE252" i="3"/>
  <c r="AY253" i="3"/>
  <c r="BK253" i="3"/>
  <c r="AS254" i="3"/>
  <c r="BE254" i="3"/>
  <c r="AW255" i="3"/>
  <c r="BI255" i="3"/>
  <c r="AQ256" i="3"/>
  <c r="BC256" i="3"/>
  <c r="AW257" i="3"/>
  <c r="BI257" i="3"/>
  <c r="AQ258" i="3"/>
  <c r="BC258" i="3"/>
  <c r="AW259" i="3"/>
  <c r="BI259" i="3"/>
  <c r="AQ260" i="3"/>
  <c r="BC260" i="3"/>
  <c r="AW261" i="3"/>
  <c r="BI261" i="3"/>
  <c r="AQ262" i="3"/>
  <c r="BC262" i="3"/>
  <c r="AW263" i="3"/>
  <c r="BI263" i="3"/>
  <c r="AQ264" i="3"/>
  <c r="BC264" i="3"/>
  <c r="AW265" i="3"/>
  <c r="BI265" i="3"/>
  <c r="AQ266" i="3"/>
  <c r="BC266" i="3"/>
  <c r="AW267" i="3"/>
  <c r="BI267" i="3"/>
  <c r="AQ268" i="3"/>
  <c r="BC268" i="3"/>
  <c r="AT269" i="3"/>
  <c r="BF269" i="3"/>
  <c r="AZ270" i="3"/>
  <c r="BL270" i="3"/>
  <c r="DS270" i="3" s="1"/>
  <c r="AT271" i="3"/>
  <c r="BF271" i="3"/>
  <c r="AZ272" i="3"/>
  <c r="BL272" i="3"/>
  <c r="DS272" i="3" s="1"/>
  <c r="AS273" i="3"/>
  <c r="BE273" i="3"/>
  <c r="AY274" i="3"/>
  <c r="BK274" i="3"/>
  <c r="AS275" i="3"/>
  <c r="BE275" i="3"/>
  <c r="AY276" i="3"/>
  <c r="BK276" i="3"/>
  <c r="AS277" i="3"/>
  <c r="BE277" i="3"/>
  <c r="AY278" i="3"/>
  <c r="BK278" i="3"/>
  <c r="AS279" i="3"/>
  <c r="BE279" i="3"/>
  <c r="AY280" i="3"/>
  <c r="BK280" i="3"/>
  <c r="AS281" i="3"/>
  <c r="BE281" i="3"/>
  <c r="AY282" i="3"/>
  <c r="BK282" i="3"/>
  <c r="AS283" i="3"/>
  <c r="BE283" i="3"/>
  <c r="AY284" i="3"/>
  <c r="BK284" i="3"/>
  <c r="AS285" i="3"/>
  <c r="BE285" i="3"/>
  <c r="AY286" i="3"/>
  <c r="BB229" i="3"/>
  <c r="AV232" i="3"/>
  <c r="AP235" i="3"/>
  <c r="BF236" i="3"/>
  <c r="BL239" i="3"/>
  <c r="DS239" i="3" s="1"/>
  <c r="BL245" i="3"/>
  <c r="DS245" i="3" s="1"/>
  <c r="AV246" i="3"/>
  <c r="AZ247" i="3"/>
  <c r="BF248" i="3"/>
  <c r="AT249" i="3"/>
  <c r="BI249" i="3"/>
  <c r="AS250" i="3"/>
  <c r="BF250" i="3"/>
  <c r="AZ251" i="3"/>
  <c r="BL251" i="3"/>
  <c r="DS251" i="3" s="1"/>
  <c r="AT252" i="3"/>
  <c r="BF252" i="3"/>
  <c r="AZ253" i="3"/>
  <c r="BL253" i="3"/>
  <c r="DS253" i="3" s="1"/>
  <c r="AT254" i="3"/>
  <c r="BF254" i="3"/>
  <c r="AY255" i="3"/>
  <c r="BK255" i="3"/>
  <c r="AS256" i="3"/>
  <c r="BE256" i="3"/>
  <c r="AY257" i="3"/>
  <c r="BK257" i="3"/>
  <c r="AS258" i="3"/>
  <c r="BE258" i="3"/>
  <c r="AY259" i="3"/>
  <c r="BK259" i="3"/>
  <c r="AS260" i="3"/>
  <c r="BE260" i="3"/>
  <c r="AY261" i="3"/>
  <c r="BK261" i="3"/>
  <c r="AS262" i="3"/>
  <c r="BE262" i="3"/>
  <c r="AY263" i="3"/>
  <c r="BK263" i="3"/>
  <c r="AS264" i="3"/>
  <c r="BE264" i="3"/>
  <c r="AS266" i="3"/>
  <c r="CD270" i="3"/>
  <c r="AT273" i="3"/>
  <c r="BL274" i="3"/>
  <c r="DS274" i="3" s="1"/>
  <c r="AQ279" i="3"/>
  <c r="AZ280" i="3"/>
  <c r="BC281" i="3"/>
  <c r="BL282" i="3"/>
  <c r="DS282" i="3" s="1"/>
  <c r="BE288" i="3"/>
  <c r="AS289" i="3"/>
  <c r="BK289" i="3"/>
  <c r="AW290" i="3"/>
  <c r="BB291" i="3"/>
  <c r="BH292" i="3"/>
  <c r="AQ293" i="3"/>
  <c r="BH293" i="3"/>
  <c r="AQ294" i="3"/>
  <c r="BH294" i="3"/>
  <c r="AQ295" i="3"/>
  <c r="BH295" i="3"/>
  <c r="AQ296" i="3"/>
  <c r="BH296" i="3"/>
  <c r="AQ297" i="3"/>
  <c r="BH297" i="3"/>
  <c r="AQ298" i="3"/>
  <c r="BH298" i="3"/>
  <c r="AQ299" i="3"/>
  <c r="BH299" i="3"/>
  <c r="AQ300" i="3"/>
  <c r="BE300" i="3"/>
  <c r="AZ301" i="3"/>
  <c r="BL301" i="3"/>
  <c r="DS301" i="3" s="1"/>
  <c r="AT302" i="3"/>
  <c r="BF302" i="3"/>
  <c r="AZ303" i="3"/>
  <c r="BL303" i="3"/>
  <c r="DS303" i="3" s="1"/>
  <c r="AT304" i="3"/>
  <c r="BF304" i="3"/>
  <c r="AZ305" i="3"/>
  <c r="BL305" i="3"/>
  <c r="DS305" i="3" s="1"/>
  <c r="AT306" i="3"/>
  <c r="BF306" i="3"/>
  <c r="AZ307" i="3"/>
  <c r="BL307" i="3"/>
  <c r="DS307" i="3" s="1"/>
  <c r="AT308" i="3"/>
  <c r="BF308" i="3"/>
  <c r="AZ309" i="3"/>
  <c r="BL309" i="3"/>
  <c r="DS309" i="3" s="1"/>
  <c r="AT310" i="3"/>
  <c r="BF310" i="3"/>
  <c r="AZ311" i="3"/>
  <c r="BL311" i="3"/>
  <c r="DS311" i="3" s="1"/>
  <c r="AT312" i="3"/>
  <c r="BF312" i="3"/>
  <c r="AZ313" i="3"/>
  <c r="BL313" i="3"/>
  <c r="DS313" i="3" s="1"/>
  <c r="AT314" i="3"/>
  <c r="BF314" i="3"/>
  <c r="AZ315" i="3"/>
  <c r="BL315" i="3"/>
  <c r="DS315" i="3" s="1"/>
  <c r="AT316" i="3"/>
  <c r="BF316" i="3"/>
  <c r="AZ317" i="3"/>
  <c r="BL317" i="3"/>
  <c r="DS317" i="3" s="1"/>
  <c r="AT318" i="3"/>
  <c r="BF318" i="3"/>
  <c r="AZ319" i="3"/>
  <c r="BL319" i="3"/>
  <c r="DS319" i="3" s="1"/>
  <c r="AT320" i="3"/>
  <c r="BF320" i="3"/>
  <c r="AZ321" i="3"/>
  <c r="BL321" i="3"/>
  <c r="DS321" i="3" s="1"/>
  <c r="AT322" i="3"/>
  <c r="BF322" i="3"/>
  <c r="AZ323" i="3"/>
  <c r="BL323" i="3"/>
  <c r="DS323" i="3" s="1"/>
  <c r="AT324" i="3"/>
  <c r="BF324" i="3"/>
  <c r="AZ325" i="3"/>
  <c r="BL325" i="3"/>
  <c r="DS325" i="3" s="1"/>
  <c r="AT326" i="3"/>
  <c r="BF326" i="3"/>
  <c r="BE266" i="3"/>
  <c r="AV269" i="3"/>
  <c r="AP272" i="3"/>
  <c r="BF273" i="3"/>
  <c r="AW278" i="3"/>
  <c r="AT279" i="3"/>
  <c r="BI280" i="3"/>
  <c r="BF281" i="3"/>
  <c r="AW286" i="3"/>
  <c r="AQ287" i="3"/>
  <c r="BI288" i="3"/>
  <c r="AT289" i="3"/>
  <c r="AY290" i="3"/>
  <c r="BC291" i="3"/>
  <c r="AP292" i="3"/>
  <c r="BI292" i="3"/>
  <c r="AS293" i="3"/>
  <c r="BI293" i="3"/>
  <c r="AS294" i="3"/>
  <c r="BI294" i="3"/>
  <c r="AS295" i="3"/>
  <c r="BI295" i="3"/>
  <c r="AS296" i="3"/>
  <c r="BI296" i="3"/>
  <c r="AS297" i="3"/>
  <c r="BI297" i="3"/>
  <c r="AS298" i="3"/>
  <c r="BI298" i="3"/>
  <c r="AS299" i="3"/>
  <c r="BI299" i="3"/>
  <c r="AS300" i="3"/>
  <c r="BH300" i="3"/>
  <c r="AP301" i="3"/>
  <c r="BB301" i="3"/>
  <c r="CD301" i="3"/>
  <c r="AV302" i="3"/>
  <c r="BH302" i="3"/>
  <c r="AP303" i="3"/>
  <c r="BB303" i="3"/>
  <c r="CD303" i="3"/>
  <c r="AV304" i="3"/>
  <c r="BH304" i="3"/>
  <c r="AP305" i="3"/>
  <c r="BB305" i="3"/>
  <c r="CD305" i="3"/>
  <c r="AV306" i="3"/>
  <c r="BH306" i="3"/>
  <c r="AP307" i="3"/>
  <c r="BB307" i="3"/>
  <c r="CD307" i="3"/>
  <c r="AV308" i="3"/>
  <c r="BH308" i="3"/>
  <c r="AP309" i="3"/>
  <c r="BB309" i="3"/>
  <c r="CD309" i="3"/>
  <c r="AV310" i="3"/>
  <c r="BH310" i="3"/>
  <c r="AP311" i="3"/>
  <c r="BB311" i="3"/>
  <c r="CD311" i="3"/>
  <c r="AV312" i="3"/>
  <c r="BH312" i="3"/>
  <c r="AP313" i="3"/>
  <c r="BB313" i="3"/>
  <c r="CD313" i="3"/>
  <c r="AV314" i="3"/>
  <c r="BH314" i="3"/>
  <c r="AP315" i="3"/>
  <c r="BB315" i="3"/>
  <c r="CD315" i="3"/>
  <c r="AV316" i="3"/>
  <c r="BH316" i="3"/>
  <c r="AP317" i="3"/>
  <c r="BB317" i="3"/>
  <c r="CD317" i="3"/>
  <c r="AV318" i="3"/>
  <c r="BH318" i="3"/>
  <c r="AP319" i="3"/>
  <c r="BB319" i="3"/>
  <c r="CD319" i="3"/>
  <c r="AV320" i="3"/>
  <c r="BH320" i="3"/>
  <c r="AP321" i="3"/>
  <c r="BB321" i="3"/>
  <c r="CD321" i="3"/>
  <c r="AV322" i="3"/>
  <c r="BH322" i="3"/>
  <c r="AP323" i="3"/>
  <c r="BB323" i="3"/>
  <c r="CD323" i="3"/>
  <c r="AV324" i="3"/>
  <c r="BH324" i="3"/>
  <c r="AP325" i="3"/>
  <c r="BB325" i="3"/>
  <c r="CD325" i="3"/>
  <c r="AV326" i="3"/>
  <c r="BH326" i="3"/>
  <c r="AP327" i="3"/>
  <c r="BB327" i="3"/>
  <c r="CD327" i="3"/>
  <c r="AV328" i="3"/>
  <c r="BH328" i="3"/>
  <c r="AP329" i="3"/>
  <c r="BB329" i="3"/>
  <c r="CD329" i="3"/>
  <c r="AV330" i="3"/>
  <c r="BH330" i="3"/>
  <c r="AP331" i="3"/>
  <c r="BB331" i="3"/>
  <c r="CD331" i="3"/>
  <c r="AV332" i="3"/>
  <c r="BH332" i="3"/>
  <c r="AP333" i="3"/>
  <c r="BB333" i="3"/>
  <c r="CD333" i="3"/>
  <c r="AV334" i="3"/>
  <c r="BH334" i="3"/>
  <c r="AP335" i="3"/>
  <c r="BB335" i="3"/>
  <c r="CD335" i="3"/>
  <c r="AV336" i="3"/>
  <c r="BH336" i="3"/>
  <c r="AP337" i="3"/>
  <c r="BB337" i="3"/>
  <c r="CD337" i="3"/>
  <c r="AV338" i="3"/>
  <c r="BH338" i="3"/>
  <c r="AP339" i="3"/>
  <c r="BB339" i="3"/>
  <c r="CD339" i="3"/>
  <c r="AV340" i="3"/>
  <c r="BH340" i="3"/>
  <c r="AP341" i="3"/>
  <c r="BB341" i="3"/>
  <c r="CD341" i="3"/>
  <c r="AV342" i="3"/>
  <c r="BH342" i="3"/>
  <c r="AP343" i="3"/>
  <c r="BB343" i="3"/>
  <c r="CD343" i="3"/>
  <c r="AV344" i="3"/>
  <c r="BH344" i="3"/>
  <c r="AP345" i="3"/>
  <c r="BB345" i="3"/>
  <c r="CD345" i="3"/>
  <c r="AV346" i="3"/>
  <c r="BH346" i="3"/>
  <c r="AP347" i="3"/>
  <c r="BB347" i="3"/>
  <c r="CD347" i="3"/>
  <c r="AV348" i="3"/>
  <c r="BH348" i="3"/>
  <c r="AP349" i="3"/>
  <c r="BB349" i="3"/>
  <c r="CD349" i="3"/>
  <c r="AV350" i="3"/>
  <c r="BH350" i="3"/>
  <c r="AP351" i="3"/>
  <c r="BB351" i="3"/>
  <c r="CD351" i="3"/>
  <c r="AV352" i="3"/>
  <c r="BH352" i="3"/>
  <c r="AP353" i="3"/>
  <c r="BB353" i="3"/>
  <c r="CD353" i="3"/>
  <c r="AV354" i="3"/>
  <c r="BH354" i="3"/>
  <c r="AP355" i="3"/>
  <c r="BB355" i="3"/>
  <c r="AS268" i="3"/>
  <c r="BH269" i="3"/>
  <c r="BB272" i="3"/>
  <c r="AQ277" i="3"/>
  <c r="AZ278" i="3"/>
  <c r="BC279" i="3"/>
  <c r="BL280" i="3"/>
  <c r="DS280" i="3" s="1"/>
  <c r="AQ285" i="3"/>
  <c r="AZ286" i="3"/>
  <c r="AS287" i="3"/>
  <c r="BK288" i="3"/>
  <c r="AW289" i="3"/>
  <c r="BB290" i="3"/>
  <c r="BE291" i="3"/>
  <c r="AQ292" i="3"/>
  <c r="BK292" i="3"/>
  <c r="AV293" i="3"/>
  <c r="BK293" i="3"/>
  <c r="AV294" i="3"/>
  <c r="BK294" i="3"/>
  <c r="AV295" i="3"/>
  <c r="BK295" i="3"/>
  <c r="AV296" i="3"/>
  <c r="BK296" i="3"/>
  <c r="AV297" i="3"/>
  <c r="BK297" i="3"/>
  <c r="AV298" i="3"/>
  <c r="BK298" i="3"/>
  <c r="AV299" i="3"/>
  <c r="BK299" i="3"/>
  <c r="AV300" i="3"/>
  <c r="BI300" i="3"/>
  <c r="AQ301" i="3"/>
  <c r="BC301" i="3"/>
  <c r="AW302" i="3"/>
  <c r="BI302" i="3"/>
  <c r="AQ303" i="3"/>
  <c r="BC303" i="3"/>
  <c r="AW304" i="3"/>
  <c r="BI304" i="3"/>
  <c r="AQ305" i="3"/>
  <c r="BC305" i="3"/>
  <c r="AW306" i="3"/>
  <c r="BI306" i="3"/>
  <c r="AQ307" i="3"/>
  <c r="BC307" i="3"/>
  <c r="AW308" i="3"/>
  <c r="BI308" i="3"/>
  <c r="AQ309" i="3"/>
  <c r="BC309" i="3"/>
  <c r="AW310" i="3"/>
  <c r="BI310" i="3"/>
  <c r="AQ311" i="3"/>
  <c r="BC311" i="3"/>
  <c r="AW312" i="3"/>
  <c r="BI312" i="3"/>
  <c r="AQ313" i="3"/>
  <c r="BC313" i="3"/>
  <c r="AW314" i="3"/>
  <c r="BI314" i="3"/>
  <c r="AQ315" i="3"/>
  <c r="BC315" i="3"/>
  <c r="AW316" i="3"/>
  <c r="BI316" i="3"/>
  <c r="AQ317" i="3"/>
  <c r="BC317" i="3"/>
  <c r="AW318" i="3"/>
  <c r="BI318" i="3"/>
  <c r="AQ319" i="3"/>
  <c r="BC319" i="3"/>
  <c r="AW320" i="3"/>
  <c r="BI320" i="3"/>
  <c r="AQ321" i="3"/>
  <c r="BC321" i="3"/>
  <c r="AW322" i="3"/>
  <c r="BI322" i="3"/>
  <c r="AQ323" i="3"/>
  <c r="BC323" i="3"/>
  <c r="AY265" i="3"/>
  <c r="BE268" i="3"/>
  <c r="CD272" i="3"/>
  <c r="AW276" i="3"/>
  <c r="AT277" i="3"/>
  <c r="BI278" i="3"/>
  <c r="BF279" i="3"/>
  <c r="AW284" i="3"/>
  <c r="AT285" i="3"/>
  <c r="BI286" i="3"/>
  <c r="AT287" i="3"/>
  <c r="AS288" i="3"/>
  <c r="BL288" i="3"/>
  <c r="DS288" i="3" s="1"/>
  <c r="AY289" i="3"/>
  <c r="BC290" i="3"/>
  <c r="AP291" i="3"/>
  <c r="BH291" i="3"/>
  <c r="AV292" i="3"/>
  <c r="CD292" i="3"/>
  <c r="AW293" i="3"/>
  <c r="CD293" i="3"/>
  <c r="AW294" i="3"/>
  <c r="CD294" i="3"/>
  <c r="AW295" i="3"/>
  <c r="CD295" i="3"/>
  <c r="AW296" i="3"/>
  <c r="CD296" i="3"/>
  <c r="AW297" i="3"/>
  <c r="CD297" i="3"/>
  <c r="AW298" i="3"/>
  <c r="CD298" i="3"/>
  <c r="AW299" i="3"/>
  <c r="CD299" i="3"/>
  <c r="AW300" i="3"/>
  <c r="BK300" i="3"/>
  <c r="AS301" i="3"/>
  <c r="BE301" i="3"/>
  <c r="AY302" i="3"/>
  <c r="BK302" i="3"/>
  <c r="AS303" i="3"/>
  <c r="BE303" i="3"/>
  <c r="AY304" i="3"/>
  <c r="BK304" i="3"/>
  <c r="AS305" i="3"/>
  <c r="BE305" i="3"/>
  <c r="AY306" i="3"/>
  <c r="BK306" i="3"/>
  <c r="AS307" i="3"/>
  <c r="BE307" i="3"/>
  <c r="BK265" i="3"/>
  <c r="AV271" i="3"/>
  <c r="AQ275" i="3"/>
  <c r="AZ276" i="3"/>
  <c r="BC277" i="3"/>
  <c r="BL278" i="3"/>
  <c r="DS278" i="3" s="1"/>
  <c r="AQ283" i="3"/>
  <c r="AZ284" i="3"/>
  <c r="BC285" i="3"/>
  <c r="BK286" i="3"/>
  <c r="BC287" i="3"/>
  <c r="AW288" i="3"/>
  <c r="BC289" i="3"/>
  <c r="BH290" i="3"/>
  <c r="AQ291" i="3"/>
  <c r="BI291" i="3"/>
  <c r="AW292" i="3"/>
  <c r="AY293" i="3"/>
  <c r="AY294" i="3"/>
  <c r="AY295" i="3"/>
  <c r="AY296" i="3"/>
  <c r="AY297" i="3"/>
  <c r="AY298" i="3"/>
  <c r="AY299" i="3"/>
  <c r="AY300" i="3"/>
  <c r="BL300" i="3"/>
  <c r="DS300" i="3" s="1"/>
  <c r="AT301" i="3"/>
  <c r="BF301" i="3"/>
  <c r="AZ302" i="3"/>
  <c r="BL302" i="3"/>
  <c r="DS302" i="3" s="1"/>
  <c r="AT303" i="3"/>
  <c r="BF303" i="3"/>
  <c r="AZ304" i="3"/>
  <c r="BL304" i="3"/>
  <c r="DS304" i="3" s="1"/>
  <c r="AT305" i="3"/>
  <c r="BF305" i="3"/>
  <c r="AZ306" i="3"/>
  <c r="BL306" i="3"/>
  <c r="DS306" i="3" s="1"/>
  <c r="AT307" i="3"/>
  <c r="BF307" i="3"/>
  <c r="AZ308" i="3"/>
  <c r="BL308" i="3"/>
  <c r="DS308" i="3" s="1"/>
  <c r="AT309" i="3"/>
  <c r="BF309" i="3"/>
  <c r="AZ310" i="3"/>
  <c r="BL310" i="3"/>
  <c r="DS310" i="3" s="1"/>
  <c r="AT311" i="3"/>
  <c r="BF311" i="3"/>
  <c r="AZ312" i="3"/>
  <c r="BL312" i="3"/>
  <c r="DS312" i="3" s="1"/>
  <c r="AT313" i="3"/>
  <c r="BF313" i="3"/>
  <c r="AZ314" i="3"/>
  <c r="BL314" i="3"/>
  <c r="DS314" i="3" s="1"/>
  <c r="AT315" i="3"/>
  <c r="BF315" i="3"/>
  <c r="AY267" i="3"/>
  <c r="BH271" i="3"/>
  <c r="AW274" i="3"/>
  <c r="AT275" i="3"/>
  <c r="BI276" i="3"/>
  <c r="BF277" i="3"/>
  <c r="AW282" i="3"/>
  <c r="AT283" i="3"/>
  <c r="BI284" i="3"/>
  <c r="BF285" i="3"/>
  <c r="BL286" i="3"/>
  <c r="DS286" i="3" s="1"/>
  <c r="BE287" i="3"/>
  <c r="AY288" i="3"/>
  <c r="BE289" i="3"/>
  <c r="AP290" i="3"/>
  <c r="BI290" i="3"/>
  <c r="AS291" i="3"/>
  <c r="CD291" i="3"/>
  <c r="AY292" i="3"/>
  <c r="BB293" i="3"/>
  <c r="BB294" i="3"/>
  <c r="BB295" i="3"/>
  <c r="BB296" i="3"/>
  <c r="BB297" i="3"/>
  <c r="BB298" i="3"/>
  <c r="BB299" i="3"/>
  <c r="AZ300" i="3"/>
  <c r="CD300" i="3"/>
  <c r="AV301" i="3"/>
  <c r="BH301" i="3"/>
  <c r="AP302" i="3"/>
  <c r="BB302" i="3"/>
  <c r="CD302" i="3"/>
  <c r="AV303" i="3"/>
  <c r="BH303" i="3"/>
  <c r="AP304" i="3"/>
  <c r="BB304" i="3"/>
  <c r="CD304" i="3"/>
  <c r="AV305" i="3"/>
  <c r="BH305" i="3"/>
  <c r="AP306" i="3"/>
  <c r="BB306" i="3"/>
  <c r="CD306" i="3"/>
  <c r="AV307" i="3"/>
  <c r="BH307" i="3"/>
  <c r="AP308" i="3"/>
  <c r="BB308" i="3"/>
  <c r="CD308" i="3"/>
  <c r="AV309" i="3"/>
  <c r="BH309" i="3"/>
  <c r="AP310" i="3"/>
  <c r="BB310" i="3"/>
  <c r="CD310" i="3"/>
  <c r="AV311" i="3"/>
  <c r="BH311" i="3"/>
  <c r="AP312" i="3"/>
  <c r="BB312" i="3"/>
  <c r="CD312" i="3"/>
  <c r="AV313" i="3"/>
  <c r="BH313" i="3"/>
  <c r="AP314" i="3"/>
  <c r="BB314" i="3"/>
  <c r="CD314" i="3"/>
  <c r="AV315" i="3"/>
  <c r="BH315" i="3"/>
  <c r="AP316" i="3"/>
  <c r="BB316" i="3"/>
  <c r="CD316" i="3"/>
  <c r="AV317" i="3"/>
  <c r="BH317" i="3"/>
  <c r="AP318" i="3"/>
  <c r="BB318" i="3"/>
  <c r="CD318" i="3"/>
  <c r="AV319" i="3"/>
  <c r="BH319" i="3"/>
  <c r="AP320" i="3"/>
  <c r="BB320" i="3"/>
  <c r="CD320" i="3"/>
  <c r="AV321" i="3"/>
  <c r="BH321" i="3"/>
  <c r="AP322" i="3"/>
  <c r="BB322" i="3"/>
  <c r="CD322" i="3"/>
  <c r="AV323" i="3"/>
  <c r="BH323" i="3"/>
  <c r="AP324" i="3"/>
  <c r="BB324" i="3"/>
  <c r="CD324" i="3"/>
  <c r="AV325" i="3"/>
  <c r="BH325" i="3"/>
  <c r="AP326" i="3"/>
  <c r="BB326" i="3"/>
  <c r="CD326" i="3"/>
  <c r="AV327" i="3"/>
  <c r="BH327" i="3"/>
  <c r="AP328" i="3"/>
  <c r="BB328" i="3"/>
  <c r="CD328" i="3"/>
  <c r="AV329" i="3"/>
  <c r="BH329" i="3"/>
  <c r="AP330" i="3"/>
  <c r="BB330" i="3"/>
  <c r="CD330" i="3"/>
  <c r="AV331" i="3"/>
  <c r="BH331" i="3"/>
  <c r="AP332" i="3"/>
  <c r="BB332" i="3"/>
  <c r="CD332" i="3"/>
  <c r="AV333" i="3"/>
  <c r="BH333" i="3"/>
  <c r="AP334" i="3"/>
  <c r="BB334" i="3"/>
  <c r="CD334" i="3"/>
  <c r="AV335" i="3"/>
  <c r="BH335" i="3"/>
  <c r="AP336" i="3"/>
  <c r="BB336" i="3"/>
  <c r="CD336" i="3"/>
  <c r="AV337" i="3"/>
  <c r="BH337" i="3"/>
  <c r="AP338" i="3"/>
  <c r="BB338" i="3"/>
  <c r="CD338" i="3"/>
  <c r="AV339" i="3"/>
  <c r="BH339" i="3"/>
  <c r="AP340" i="3"/>
  <c r="BB340" i="3"/>
  <c r="CD340" i="3"/>
  <c r="AV341" i="3"/>
  <c r="BH341" i="3"/>
  <c r="AP342" i="3"/>
  <c r="BB342" i="3"/>
  <c r="CD342" i="3"/>
  <c r="AV343" i="3"/>
  <c r="BH343" i="3"/>
  <c r="AP344" i="3"/>
  <c r="BB344" i="3"/>
  <c r="CD344" i="3"/>
  <c r="AV345" i="3"/>
  <c r="BH345" i="3"/>
  <c r="AP346" i="3"/>
  <c r="BB346" i="3"/>
  <c r="CD346" i="3"/>
  <c r="AV347" i="3"/>
  <c r="BH347" i="3"/>
  <c r="AP348" i="3"/>
  <c r="BK267" i="3"/>
  <c r="AP270" i="3"/>
  <c r="AZ274" i="3"/>
  <c r="BC275" i="3"/>
  <c r="BL276" i="3"/>
  <c r="DS276" i="3" s="1"/>
  <c r="AQ281" i="3"/>
  <c r="AZ282" i="3"/>
  <c r="BC283" i="3"/>
  <c r="BL284" i="3"/>
  <c r="DS284" i="3" s="1"/>
  <c r="BF287" i="3"/>
  <c r="AZ288" i="3"/>
  <c r="BF289" i="3"/>
  <c r="AQ290" i="3"/>
  <c r="BK290" i="3"/>
  <c r="AV291" i="3"/>
  <c r="BB292" i="3"/>
  <c r="BC293" i="3"/>
  <c r="BC294" i="3"/>
  <c r="BC295" i="3"/>
  <c r="BC296" i="3"/>
  <c r="BC297" i="3"/>
  <c r="BC298" i="3"/>
  <c r="BC299" i="3"/>
  <c r="BB300" i="3"/>
  <c r="AW301" i="3"/>
  <c r="BI301" i="3"/>
  <c r="AQ302" i="3"/>
  <c r="BC302" i="3"/>
  <c r="AW303" i="3"/>
  <c r="BI303" i="3"/>
  <c r="AQ304" i="3"/>
  <c r="BC304" i="3"/>
  <c r="AW305" i="3"/>
  <c r="BI305" i="3"/>
  <c r="AQ306" i="3"/>
  <c r="BC306" i="3"/>
  <c r="AW307" i="3"/>
  <c r="BI307" i="3"/>
  <c r="AQ308" i="3"/>
  <c r="BC308" i="3"/>
  <c r="AW309" i="3"/>
  <c r="BI309" i="3"/>
  <c r="AQ310" i="3"/>
  <c r="BC310" i="3"/>
  <c r="AW311" i="3"/>
  <c r="BI311" i="3"/>
  <c r="AQ312" i="3"/>
  <c r="BC312" i="3"/>
  <c r="AW313" i="3"/>
  <c r="BI313" i="3"/>
  <c r="AQ314" i="3"/>
  <c r="BC314" i="3"/>
  <c r="AW315" i="3"/>
  <c r="BI315" i="3"/>
  <c r="AQ316" i="3"/>
  <c r="BC316" i="3"/>
  <c r="AW317" i="3"/>
  <c r="BI317" i="3"/>
  <c r="AQ318" i="3"/>
  <c r="BC318" i="3"/>
  <c r="AW319" i="3"/>
  <c r="BI319" i="3"/>
  <c r="AQ320" i="3"/>
  <c r="BC320" i="3"/>
  <c r="AW321" i="3"/>
  <c r="BI321" i="3"/>
  <c r="AQ322" i="3"/>
  <c r="BC322" i="3"/>
  <c r="AW323" i="3"/>
  <c r="BI323" i="3"/>
  <c r="AQ324" i="3"/>
  <c r="BC324" i="3"/>
  <c r="BB270" i="3"/>
  <c r="BI274" i="3"/>
  <c r="BF275" i="3"/>
  <c r="AW280" i="3"/>
  <c r="AT281" i="3"/>
  <c r="BI282" i="3"/>
  <c r="BF283" i="3"/>
  <c r="BK287" i="3"/>
  <c r="BC288" i="3"/>
  <c r="AQ289" i="3"/>
  <c r="BI289" i="3"/>
  <c r="AV290" i="3"/>
  <c r="CD290" i="3"/>
  <c r="AW291" i="3"/>
  <c r="BC292" i="3"/>
  <c r="AP293" i="3"/>
  <c r="BE293" i="3"/>
  <c r="AP294" i="3"/>
  <c r="BE294" i="3"/>
  <c r="AP295" i="3"/>
  <c r="BE295" i="3"/>
  <c r="AP296" i="3"/>
  <c r="BE296" i="3"/>
  <c r="AP297" i="3"/>
  <c r="BE297" i="3"/>
  <c r="AP298" i="3"/>
  <c r="BE298" i="3"/>
  <c r="AP299" i="3"/>
  <c r="BE299" i="3"/>
  <c r="AP300" i="3"/>
  <c r="BC300" i="3"/>
  <c r="AY301" i="3"/>
  <c r="BK301" i="3"/>
  <c r="AS302" i="3"/>
  <c r="BE302" i="3"/>
  <c r="AY303" i="3"/>
  <c r="BK303" i="3"/>
  <c r="AS304" i="3"/>
  <c r="BE304" i="3"/>
  <c r="AY305" i="3"/>
  <c r="BK305" i="3"/>
  <c r="AS306" i="3"/>
  <c r="BE306" i="3"/>
  <c r="AY307" i="3"/>
  <c r="BK307" i="3"/>
  <c r="AS308" i="3"/>
  <c r="BE308" i="3"/>
  <c r="AY309" i="3"/>
  <c r="BK309" i="3"/>
  <c r="AS310" i="3"/>
  <c r="BK308" i="3"/>
  <c r="AY311" i="3"/>
  <c r="BE312" i="3"/>
  <c r="BK313" i="3"/>
  <c r="BK317" i="3"/>
  <c r="BK318" i="3"/>
  <c r="BE319" i="3"/>
  <c r="AZ320" i="3"/>
  <c r="AT321" i="3"/>
  <c r="AS322" i="3"/>
  <c r="BK324" i="3"/>
  <c r="AW325" i="3"/>
  <c r="BE326" i="3"/>
  <c r="AS327" i="3"/>
  <c r="BI327" i="3"/>
  <c r="AT328" i="3"/>
  <c r="BK328" i="3"/>
  <c r="AW329" i="3"/>
  <c r="BL329" i="3"/>
  <c r="DS329" i="3" s="1"/>
  <c r="AY330" i="3"/>
  <c r="AZ331" i="3"/>
  <c r="BC332" i="3"/>
  <c r="BE333" i="3"/>
  <c r="AQ334" i="3"/>
  <c r="BF334" i="3"/>
  <c r="AS335" i="3"/>
  <c r="BI335" i="3"/>
  <c r="AT336" i="3"/>
  <c r="BK336" i="3"/>
  <c r="AW337" i="3"/>
  <c r="BL337" i="3"/>
  <c r="DS337" i="3" s="1"/>
  <c r="AY338" i="3"/>
  <c r="AZ339" i="3"/>
  <c r="BC340" i="3"/>
  <c r="BE341" i="3"/>
  <c r="AQ342" i="3"/>
  <c r="BF342" i="3"/>
  <c r="AS343" i="3"/>
  <c r="BI343" i="3"/>
  <c r="AT344" i="3"/>
  <c r="BK344" i="3"/>
  <c r="AW345" i="3"/>
  <c r="BL345" i="3"/>
  <c r="DS345" i="3" s="1"/>
  <c r="AY346" i="3"/>
  <c r="AZ347" i="3"/>
  <c r="BB348" i="3"/>
  <c r="AY349" i="3"/>
  <c r="BL349" i="3"/>
  <c r="DS349" i="3" s="1"/>
  <c r="AW350" i="3"/>
  <c r="BK350" i="3"/>
  <c r="AT351" i="3"/>
  <c r="BH351" i="3"/>
  <c r="AQ352" i="3"/>
  <c r="BE352" i="3"/>
  <c r="BC353" i="3"/>
  <c r="AZ354" i="3"/>
  <c r="CD354" i="3"/>
  <c r="AW355" i="3"/>
  <c r="BK355" i="3"/>
  <c r="AS356" i="3"/>
  <c r="BE356" i="3"/>
  <c r="AY357" i="3"/>
  <c r="BK357" i="3"/>
  <c r="AS358" i="3"/>
  <c r="BE358" i="3"/>
  <c r="AY359" i="3"/>
  <c r="BK359" i="3"/>
  <c r="AS360" i="3"/>
  <c r="BE360" i="3"/>
  <c r="AY361" i="3"/>
  <c r="BK361" i="3"/>
  <c r="AS362" i="3"/>
  <c r="BE362" i="3"/>
  <c r="AY363" i="3"/>
  <c r="BK363" i="3"/>
  <c r="AS364" i="3"/>
  <c r="BE364" i="3"/>
  <c r="AY365" i="3"/>
  <c r="BK365" i="3"/>
  <c r="AS366" i="3"/>
  <c r="BE366" i="3"/>
  <c r="AY367" i="3"/>
  <c r="BK367" i="3"/>
  <c r="AS368" i="3"/>
  <c r="BE368" i="3"/>
  <c r="AY369" i="3"/>
  <c r="BK369" i="3"/>
  <c r="AV20" i="3"/>
  <c r="BH20" i="3"/>
  <c r="AS21" i="3"/>
  <c r="BE21" i="3"/>
  <c r="AT360" i="3"/>
  <c r="AZ361" i="3"/>
  <c r="BL361" i="3"/>
  <c r="DS361" i="3" s="1"/>
  <c r="AT362" i="3"/>
  <c r="BF362" i="3"/>
  <c r="BL369" i="3"/>
  <c r="DS369" i="3" s="1"/>
  <c r="BI20" i="3"/>
  <c r="AT21" i="3"/>
  <c r="AY21" i="3"/>
  <c r="AY310" i="3"/>
  <c r="BE311" i="3"/>
  <c r="BK312" i="3"/>
  <c r="BL318" i="3"/>
  <c r="DS318" i="3" s="1"/>
  <c r="BF319" i="3"/>
  <c r="BE320" i="3"/>
  <c r="AY321" i="3"/>
  <c r="AY322" i="3"/>
  <c r="AS323" i="3"/>
  <c r="BL324" i="3"/>
  <c r="DS324" i="3" s="1"/>
  <c r="AY325" i="3"/>
  <c r="BI326" i="3"/>
  <c r="AT327" i="3"/>
  <c r="BK327" i="3"/>
  <c r="AW328" i="3"/>
  <c r="BL328" i="3"/>
  <c r="DS328" i="3" s="1"/>
  <c r="AY329" i="3"/>
  <c r="AZ330" i="3"/>
  <c r="BC331" i="3"/>
  <c r="BE332" i="3"/>
  <c r="AQ333" i="3"/>
  <c r="BF333" i="3"/>
  <c r="AS334" i="3"/>
  <c r="BI334" i="3"/>
  <c r="AT335" i="3"/>
  <c r="BK335" i="3"/>
  <c r="AW336" i="3"/>
  <c r="BL336" i="3"/>
  <c r="DS336" i="3" s="1"/>
  <c r="AY337" i="3"/>
  <c r="AZ338" i="3"/>
  <c r="BC339" i="3"/>
  <c r="BF341" i="3"/>
  <c r="BI342" i="3"/>
  <c r="BK343" i="3"/>
  <c r="BL344" i="3"/>
  <c r="DS344" i="3" s="1"/>
  <c r="BC348" i="3"/>
  <c r="BE353" i="3"/>
  <c r="BB354" i="3"/>
  <c r="AY355" i="3"/>
  <c r="BL355" i="3"/>
  <c r="DS355" i="3" s="1"/>
  <c r="AT356" i="3"/>
  <c r="BF356" i="3"/>
  <c r="BF366" i="3"/>
  <c r="AZ367" i="3"/>
  <c r="BF368" i="3"/>
  <c r="AZ369" i="3"/>
  <c r="AW20" i="3"/>
  <c r="BF21" i="3"/>
  <c r="BK21" i="3"/>
  <c r="BE310" i="3"/>
  <c r="BK311" i="3"/>
  <c r="AS316" i="3"/>
  <c r="BK319" i="3"/>
  <c r="BK320" i="3"/>
  <c r="BE321" i="3"/>
  <c r="AZ322" i="3"/>
  <c r="AT323" i="3"/>
  <c r="AS324" i="3"/>
  <c r="BC325" i="3"/>
  <c r="AQ326" i="3"/>
  <c r="BK326" i="3"/>
  <c r="AW327" i="3"/>
  <c r="BL327" i="3"/>
  <c r="DS327" i="3" s="1"/>
  <c r="AY328" i="3"/>
  <c r="AZ329" i="3"/>
  <c r="BC330" i="3"/>
  <c r="BE331" i="3"/>
  <c r="AQ332" i="3"/>
  <c r="BF332" i="3"/>
  <c r="AS333" i="3"/>
  <c r="BI333" i="3"/>
  <c r="AT334" i="3"/>
  <c r="BK334" i="3"/>
  <c r="AW335" i="3"/>
  <c r="BL335" i="3"/>
  <c r="DS335" i="3" s="1"/>
  <c r="AY336" i="3"/>
  <c r="AZ337" i="3"/>
  <c r="BC338" i="3"/>
  <c r="BE339" i="3"/>
  <c r="AQ340" i="3"/>
  <c r="BF340" i="3"/>
  <c r="AS341" i="3"/>
  <c r="BI341" i="3"/>
  <c r="AT342" i="3"/>
  <c r="BK342" i="3"/>
  <c r="AW343" i="3"/>
  <c r="BL343" i="3"/>
  <c r="DS343" i="3" s="1"/>
  <c r="AY344" i="3"/>
  <c r="AZ345" i="3"/>
  <c r="BC346" i="3"/>
  <c r="BE347" i="3"/>
  <c r="AQ348" i="3"/>
  <c r="BE348" i="3"/>
  <c r="BC349" i="3"/>
  <c r="AZ350" i="3"/>
  <c r="CD350" i="3"/>
  <c r="AW351" i="3"/>
  <c r="BK351" i="3"/>
  <c r="AT352" i="3"/>
  <c r="BI352" i="3"/>
  <c r="AS353" i="3"/>
  <c r="BF353" i="3"/>
  <c r="AP354" i="3"/>
  <c r="BC354" i="3"/>
  <c r="AZ355" i="3"/>
  <c r="CD355" i="3"/>
  <c r="AV356" i="3"/>
  <c r="BH356" i="3"/>
  <c r="AP357" i="3"/>
  <c r="BB357" i="3"/>
  <c r="CD357" i="3"/>
  <c r="AV358" i="3"/>
  <c r="BH358" i="3"/>
  <c r="AP359" i="3"/>
  <c r="BB359" i="3"/>
  <c r="CD359" i="3"/>
  <c r="AV360" i="3"/>
  <c r="BH360" i="3"/>
  <c r="AP361" i="3"/>
  <c r="BB361" i="3"/>
  <c r="CD361" i="3"/>
  <c r="AV362" i="3"/>
  <c r="BH362" i="3"/>
  <c r="AP363" i="3"/>
  <c r="BB363" i="3"/>
  <c r="CD363" i="3"/>
  <c r="AV364" i="3"/>
  <c r="BH364" i="3"/>
  <c r="AP365" i="3"/>
  <c r="BB365" i="3"/>
  <c r="CD365" i="3"/>
  <c r="AV366" i="3"/>
  <c r="BH366" i="3"/>
  <c r="AP367" i="3"/>
  <c r="BB367" i="3"/>
  <c r="CD367" i="3"/>
  <c r="AV368" i="3"/>
  <c r="BH368" i="3"/>
  <c r="AP369" i="3"/>
  <c r="BB369" i="3"/>
  <c r="CD369" i="3"/>
  <c r="AY20" i="3"/>
  <c r="BK20" i="3"/>
  <c r="AV21" i="3"/>
  <c r="BH21" i="3"/>
  <c r="AY356" i="3"/>
  <c r="BK356" i="3"/>
  <c r="AS357" i="3"/>
  <c r="BE357" i="3"/>
  <c r="AY360" i="3"/>
  <c r="AS361" i="3"/>
  <c r="BE361" i="3"/>
  <c r="AY368" i="3"/>
  <c r="BK368" i="3"/>
  <c r="AS369" i="3"/>
  <c r="BE369" i="3"/>
  <c r="AP20" i="3"/>
  <c r="BB20" i="3"/>
  <c r="BK310" i="3"/>
  <c r="AS315" i="3"/>
  <c r="AY316" i="3"/>
  <c r="AS317" i="3"/>
  <c r="BL320" i="3"/>
  <c r="DS320" i="3" s="1"/>
  <c r="BF321" i="3"/>
  <c r="BE322" i="3"/>
  <c r="AY323" i="3"/>
  <c r="AW324" i="3"/>
  <c r="BE325" i="3"/>
  <c r="AS326" i="3"/>
  <c r="BL326" i="3"/>
  <c r="DS326" i="3" s="1"/>
  <c r="AY327" i="3"/>
  <c r="AZ328" i="3"/>
  <c r="BC329" i="3"/>
  <c r="BE330" i="3"/>
  <c r="AQ331" i="3"/>
  <c r="BF331" i="3"/>
  <c r="AS332" i="3"/>
  <c r="BI332" i="3"/>
  <c r="AT333" i="3"/>
  <c r="BK333" i="3"/>
  <c r="AW334" i="3"/>
  <c r="BL334" i="3"/>
  <c r="DS334" i="3" s="1"/>
  <c r="AY335" i="3"/>
  <c r="AZ336" i="3"/>
  <c r="BC337" i="3"/>
  <c r="BE338" i="3"/>
  <c r="AQ339" i="3"/>
  <c r="BF339" i="3"/>
  <c r="AS340" i="3"/>
  <c r="BI340" i="3"/>
  <c r="AT341" i="3"/>
  <c r="BK341" i="3"/>
  <c r="AW342" i="3"/>
  <c r="BL342" i="3"/>
  <c r="DS342" i="3" s="1"/>
  <c r="AY343" i="3"/>
  <c r="AZ344" i="3"/>
  <c r="BC345" i="3"/>
  <c r="BE346" i="3"/>
  <c r="AQ347" i="3"/>
  <c r="BF347" i="3"/>
  <c r="AS348" i="3"/>
  <c r="BF348" i="3"/>
  <c r="AQ349" i="3"/>
  <c r="BE349" i="3"/>
  <c r="BB350" i="3"/>
  <c r="AY351" i="3"/>
  <c r="BL351" i="3"/>
  <c r="DS351" i="3" s="1"/>
  <c r="AW352" i="3"/>
  <c r="BK352" i="3"/>
  <c r="AT353" i="3"/>
  <c r="BH353" i="3"/>
  <c r="AQ354" i="3"/>
  <c r="BE354" i="3"/>
  <c r="BC355" i="3"/>
  <c r="AW356" i="3"/>
  <c r="BI356" i="3"/>
  <c r="AQ357" i="3"/>
  <c r="BC357" i="3"/>
  <c r="AW358" i="3"/>
  <c r="BI358" i="3"/>
  <c r="AQ359" i="3"/>
  <c r="BC359" i="3"/>
  <c r="AW360" i="3"/>
  <c r="BI360" i="3"/>
  <c r="AQ361" i="3"/>
  <c r="BC361" i="3"/>
  <c r="AW362" i="3"/>
  <c r="BI362" i="3"/>
  <c r="AQ363" i="3"/>
  <c r="BC363" i="3"/>
  <c r="AW364" i="3"/>
  <c r="BI364" i="3"/>
  <c r="AQ365" i="3"/>
  <c r="BC365" i="3"/>
  <c r="AW366" i="3"/>
  <c r="BI366" i="3"/>
  <c r="AQ367" i="3"/>
  <c r="BC367" i="3"/>
  <c r="AW368" i="3"/>
  <c r="BI368" i="3"/>
  <c r="AQ369" i="3"/>
  <c r="BC369" i="3"/>
  <c r="AZ20" i="3"/>
  <c r="BL20" i="3"/>
  <c r="DS20" i="3" s="1"/>
  <c r="AW21" i="3"/>
  <c r="BI21" i="3"/>
  <c r="AY352" i="3"/>
  <c r="BL352" i="3"/>
  <c r="DS352" i="3" s="1"/>
  <c r="AV353" i="3"/>
  <c r="BI353" i="3"/>
  <c r="AS354" i="3"/>
  <c r="BF354" i="3"/>
  <c r="AQ355" i="3"/>
  <c r="BE355" i="3"/>
  <c r="AY358" i="3"/>
  <c r="BK358" i="3"/>
  <c r="AS359" i="3"/>
  <c r="BE359" i="3"/>
  <c r="BK362" i="3"/>
  <c r="BE363" i="3"/>
  <c r="AY364" i="3"/>
  <c r="BK364" i="3"/>
  <c r="AS365" i="3"/>
  <c r="BE365" i="3"/>
  <c r="AY366" i="3"/>
  <c r="BK366" i="3"/>
  <c r="AS367" i="3"/>
  <c r="BE367" i="3"/>
  <c r="AS309" i="3"/>
  <c r="AS314" i="3"/>
  <c r="AY315" i="3"/>
  <c r="AZ316" i="3"/>
  <c r="AT317" i="3"/>
  <c r="AS318" i="3"/>
  <c r="BK321" i="3"/>
  <c r="BK322" i="3"/>
  <c r="BE323" i="3"/>
  <c r="AY324" i="3"/>
  <c r="BF325" i="3"/>
  <c r="AW326" i="3"/>
  <c r="AZ327" i="3"/>
  <c r="BC328" i="3"/>
  <c r="BE329" i="3"/>
  <c r="AQ330" i="3"/>
  <c r="BF330" i="3"/>
  <c r="AS331" i="3"/>
  <c r="BI331" i="3"/>
  <c r="AT332" i="3"/>
  <c r="BK332" i="3"/>
  <c r="AW333" i="3"/>
  <c r="BL333" i="3"/>
  <c r="DS333" i="3" s="1"/>
  <c r="AY334" i="3"/>
  <c r="AZ335" i="3"/>
  <c r="BC336" i="3"/>
  <c r="BE337" i="3"/>
  <c r="AQ338" i="3"/>
  <c r="BF338" i="3"/>
  <c r="AS339" i="3"/>
  <c r="BI339" i="3"/>
  <c r="AT340" i="3"/>
  <c r="BK340" i="3"/>
  <c r="AW341" i="3"/>
  <c r="BL341" i="3"/>
  <c r="DS341" i="3" s="1"/>
  <c r="AY342" i="3"/>
  <c r="AZ343" i="3"/>
  <c r="BC344" i="3"/>
  <c r="BE345" i="3"/>
  <c r="AQ346" i="3"/>
  <c r="BF346" i="3"/>
  <c r="AS347" i="3"/>
  <c r="BI347" i="3"/>
  <c r="AT348" i="3"/>
  <c r="BI348" i="3"/>
  <c r="AS349" i="3"/>
  <c r="BF349" i="3"/>
  <c r="AP350" i="3"/>
  <c r="BC350" i="3"/>
  <c r="AZ351" i="3"/>
  <c r="BK360" i="3"/>
  <c r="AY362" i="3"/>
  <c r="AS363" i="3"/>
  <c r="BE309" i="3"/>
  <c r="AS313" i="3"/>
  <c r="AY314" i="3"/>
  <c r="BE315" i="3"/>
  <c r="BE316" i="3"/>
  <c r="AY317" i="3"/>
  <c r="AY318" i="3"/>
  <c r="AS319" i="3"/>
  <c r="BL322" i="3"/>
  <c r="DS322" i="3" s="1"/>
  <c r="BF323" i="3"/>
  <c r="AZ324" i="3"/>
  <c r="AQ325" i="3"/>
  <c r="BI325" i="3"/>
  <c r="AY326" i="3"/>
  <c r="BC327" i="3"/>
  <c r="BE328" i="3"/>
  <c r="AQ329" i="3"/>
  <c r="BF329" i="3"/>
  <c r="AS330" i="3"/>
  <c r="BI330" i="3"/>
  <c r="AT331" i="3"/>
  <c r="BK331" i="3"/>
  <c r="AW332" i="3"/>
  <c r="BL332" i="3"/>
  <c r="DS332" i="3" s="1"/>
  <c r="AY333" i="3"/>
  <c r="AZ334" i="3"/>
  <c r="BC335" i="3"/>
  <c r="BE336" i="3"/>
  <c r="AQ337" i="3"/>
  <c r="BF337" i="3"/>
  <c r="AS338" i="3"/>
  <c r="BI338" i="3"/>
  <c r="AT339" i="3"/>
  <c r="BK339" i="3"/>
  <c r="AW340" i="3"/>
  <c r="BL340" i="3"/>
  <c r="DS340" i="3" s="1"/>
  <c r="AY341" i="3"/>
  <c r="AZ342" i="3"/>
  <c r="BC343" i="3"/>
  <c r="BE344" i="3"/>
  <c r="AQ345" i="3"/>
  <c r="BF345" i="3"/>
  <c r="AS346" i="3"/>
  <c r="BI346" i="3"/>
  <c r="AT347" i="3"/>
  <c r="BK347" i="3"/>
  <c r="AW348" i="3"/>
  <c r="BK348" i="3"/>
  <c r="AT349" i="3"/>
  <c r="BH349" i="3"/>
  <c r="AQ350" i="3"/>
  <c r="BE350" i="3"/>
  <c r="BC351" i="3"/>
  <c r="AZ352" i="3"/>
  <c r="CD352" i="3"/>
  <c r="AW353" i="3"/>
  <c r="BK353" i="3"/>
  <c r="AT354" i="3"/>
  <c r="BI354" i="3"/>
  <c r="AS355" i="3"/>
  <c r="BF355" i="3"/>
  <c r="AZ356" i="3"/>
  <c r="BL356" i="3"/>
  <c r="DS356" i="3" s="1"/>
  <c r="AT357" i="3"/>
  <c r="BF357" i="3"/>
  <c r="AZ358" i="3"/>
  <c r="BL358" i="3"/>
  <c r="DS358" i="3" s="1"/>
  <c r="AT359" i="3"/>
  <c r="BF359" i="3"/>
  <c r="AZ360" i="3"/>
  <c r="BL360" i="3"/>
  <c r="DS360" i="3" s="1"/>
  <c r="AT361" i="3"/>
  <c r="BF361" i="3"/>
  <c r="AZ362" i="3"/>
  <c r="BL362" i="3"/>
  <c r="DS362" i="3" s="1"/>
  <c r="AT363" i="3"/>
  <c r="BF363" i="3"/>
  <c r="AZ364" i="3"/>
  <c r="BL364" i="3"/>
  <c r="DS364" i="3" s="1"/>
  <c r="AT365" i="3"/>
  <c r="BF365" i="3"/>
  <c r="AZ366" i="3"/>
  <c r="BL366" i="3"/>
  <c r="DS366" i="3" s="1"/>
  <c r="AT367" i="3"/>
  <c r="BF367" i="3"/>
  <c r="AZ368" i="3"/>
  <c r="BL368" i="3"/>
  <c r="DS368" i="3" s="1"/>
  <c r="AT369" i="3"/>
  <c r="BF369" i="3"/>
  <c r="AQ20" i="3"/>
  <c r="BC20" i="3"/>
  <c r="AZ21" i="3"/>
  <c r="BL21" i="3"/>
  <c r="DS21" i="3" s="1"/>
  <c r="BL367" i="3"/>
  <c r="DS367" i="3" s="1"/>
  <c r="AT368" i="3"/>
  <c r="AS312" i="3"/>
  <c r="AY313" i="3"/>
  <c r="BE314" i="3"/>
  <c r="BK315" i="3"/>
  <c r="BK316" i="3"/>
  <c r="BE317" i="3"/>
  <c r="AZ318" i="3"/>
  <c r="AT319" i="3"/>
  <c r="AS320" i="3"/>
  <c r="BK323" i="3"/>
  <c r="BE324" i="3"/>
  <c r="AS325" i="3"/>
  <c r="BK325" i="3"/>
  <c r="AZ326" i="3"/>
  <c r="BE327" i="3"/>
  <c r="AQ328" i="3"/>
  <c r="BF328" i="3"/>
  <c r="AS329" i="3"/>
  <c r="BI329" i="3"/>
  <c r="AT330" i="3"/>
  <c r="BK330" i="3"/>
  <c r="AW331" i="3"/>
  <c r="BL331" i="3"/>
  <c r="DS331" i="3" s="1"/>
  <c r="AY332" i="3"/>
  <c r="AZ333" i="3"/>
  <c r="BC334" i="3"/>
  <c r="BE335" i="3"/>
  <c r="AQ336" i="3"/>
  <c r="BF336" i="3"/>
  <c r="AS337" i="3"/>
  <c r="BI337" i="3"/>
  <c r="AT338" i="3"/>
  <c r="BK338" i="3"/>
  <c r="AW339" i="3"/>
  <c r="BL339" i="3"/>
  <c r="DS339" i="3" s="1"/>
  <c r="AY340" i="3"/>
  <c r="AZ341" i="3"/>
  <c r="BC342" i="3"/>
  <c r="BE343" i="3"/>
  <c r="AQ344" i="3"/>
  <c r="BF344" i="3"/>
  <c r="AS345" i="3"/>
  <c r="BI345" i="3"/>
  <c r="AT346" i="3"/>
  <c r="BK346" i="3"/>
  <c r="AW347" i="3"/>
  <c r="BL347" i="3"/>
  <c r="DS347" i="3" s="1"/>
  <c r="AY348" i="3"/>
  <c r="BL348" i="3"/>
  <c r="DS348" i="3" s="1"/>
  <c r="AV349" i="3"/>
  <c r="BI349" i="3"/>
  <c r="AS350" i="3"/>
  <c r="BF350" i="3"/>
  <c r="AQ351" i="3"/>
  <c r="BE351" i="3"/>
  <c r="BB352" i="3"/>
  <c r="AY353" i="3"/>
  <c r="BL353" i="3"/>
  <c r="DS353" i="3" s="1"/>
  <c r="AW354" i="3"/>
  <c r="BK354" i="3"/>
  <c r="AT355" i="3"/>
  <c r="BH355" i="3"/>
  <c r="AP356" i="3"/>
  <c r="BB356" i="3"/>
  <c r="CD356" i="3"/>
  <c r="AV357" i="3"/>
  <c r="BH357" i="3"/>
  <c r="AP358" i="3"/>
  <c r="BB358" i="3"/>
  <c r="CD358" i="3"/>
  <c r="AV359" i="3"/>
  <c r="BH359" i="3"/>
  <c r="AP360" i="3"/>
  <c r="BB360" i="3"/>
  <c r="CD360" i="3"/>
  <c r="AV361" i="3"/>
  <c r="BH361" i="3"/>
  <c r="AP362" i="3"/>
  <c r="BB362" i="3"/>
  <c r="CD362" i="3"/>
  <c r="AV363" i="3"/>
  <c r="BH363" i="3"/>
  <c r="AP364" i="3"/>
  <c r="BB364" i="3"/>
  <c r="CD364" i="3"/>
  <c r="AV365" i="3"/>
  <c r="BH365" i="3"/>
  <c r="AP366" i="3"/>
  <c r="BB366" i="3"/>
  <c r="CD366" i="3"/>
  <c r="AV367" i="3"/>
  <c r="BH367" i="3"/>
  <c r="AP368" i="3"/>
  <c r="BB368" i="3"/>
  <c r="CD368" i="3"/>
  <c r="AV369" i="3"/>
  <c r="BH369" i="3"/>
  <c r="AS20" i="3"/>
  <c r="BE20" i="3"/>
  <c r="AP21" i="3"/>
  <c r="BB21" i="3"/>
  <c r="AY308" i="3"/>
  <c r="AS311" i="3"/>
  <c r="AY312" i="3"/>
  <c r="BE313" i="3"/>
  <c r="BK314" i="3"/>
  <c r="BL316" i="3"/>
  <c r="DS316" i="3" s="1"/>
  <c r="BF317" i="3"/>
  <c r="BE318" i="3"/>
  <c r="AY319" i="3"/>
  <c r="AY320" i="3"/>
  <c r="AS321" i="3"/>
  <c r="BI324" i="3"/>
  <c r="AT325" i="3"/>
  <c r="BC326" i="3"/>
  <c r="AQ327" i="3"/>
  <c r="BF327" i="3"/>
  <c r="AS328" i="3"/>
  <c r="BI328" i="3"/>
  <c r="AT329" i="3"/>
  <c r="BK329" i="3"/>
  <c r="AW330" i="3"/>
  <c r="BL330" i="3"/>
  <c r="DS330" i="3" s="1"/>
  <c r="AY331" i="3"/>
  <c r="AZ332" i="3"/>
  <c r="BC333" i="3"/>
  <c r="BE334" i="3"/>
  <c r="AQ335" i="3"/>
  <c r="BF335" i="3"/>
  <c r="AS336" i="3"/>
  <c r="BI336" i="3"/>
  <c r="AT337" i="3"/>
  <c r="BK337" i="3"/>
  <c r="AW338" i="3"/>
  <c r="BL338" i="3"/>
  <c r="DS338" i="3" s="1"/>
  <c r="AY339" i="3"/>
  <c r="AZ340" i="3"/>
  <c r="BC341" i="3"/>
  <c r="BE342" i="3"/>
  <c r="AQ343" i="3"/>
  <c r="BF343" i="3"/>
  <c r="AS344" i="3"/>
  <c r="BI344" i="3"/>
  <c r="AT345" i="3"/>
  <c r="BK345" i="3"/>
  <c r="AW346" i="3"/>
  <c r="BL346" i="3"/>
  <c r="DS346" i="3" s="1"/>
  <c r="AY347" i="3"/>
  <c r="AZ348" i="3"/>
  <c r="CD348" i="3"/>
  <c r="AW349" i="3"/>
  <c r="BK349" i="3"/>
  <c r="AT350" i="3"/>
  <c r="BI350" i="3"/>
  <c r="AS351" i="3"/>
  <c r="BF351" i="3"/>
  <c r="AP352" i="3"/>
  <c r="BC352" i="3"/>
  <c r="AZ353" i="3"/>
  <c r="AY354" i="3"/>
  <c r="BL354" i="3"/>
  <c r="DS354" i="3" s="1"/>
  <c r="AV355" i="3"/>
  <c r="BI355" i="3"/>
  <c r="AQ356" i="3"/>
  <c r="BC356" i="3"/>
  <c r="AW357" i="3"/>
  <c r="BI357" i="3"/>
  <c r="AQ358" i="3"/>
  <c r="BC358" i="3"/>
  <c r="AW359" i="3"/>
  <c r="BI359" i="3"/>
  <c r="AQ360" i="3"/>
  <c r="BC360" i="3"/>
  <c r="AW361" i="3"/>
  <c r="BI361" i="3"/>
  <c r="AQ362" i="3"/>
  <c r="BC362" i="3"/>
  <c r="AW363" i="3"/>
  <c r="BI363" i="3"/>
  <c r="AQ364" i="3"/>
  <c r="BC364" i="3"/>
  <c r="AW365" i="3"/>
  <c r="BI365" i="3"/>
  <c r="AQ366" i="3"/>
  <c r="BC366" i="3"/>
  <c r="AW367" i="3"/>
  <c r="BI367" i="3"/>
  <c r="AQ368" i="3"/>
  <c r="BC368" i="3"/>
  <c r="AW369" i="3"/>
  <c r="BI369" i="3"/>
  <c r="AT20" i="3"/>
  <c r="BF20" i="3"/>
  <c r="AQ21" i="3"/>
  <c r="BC21" i="3"/>
  <c r="BE340" i="3"/>
  <c r="AQ341" i="3"/>
  <c r="AS342" i="3"/>
  <c r="AT343" i="3"/>
  <c r="AW344" i="3"/>
  <c r="AY345" i="3"/>
  <c r="AZ346" i="3"/>
  <c r="BC347" i="3"/>
  <c r="AZ349" i="3"/>
  <c r="AY350" i="3"/>
  <c r="BL350" i="3"/>
  <c r="DS350" i="3" s="1"/>
  <c r="AV351" i="3"/>
  <c r="BI351" i="3"/>
  <c r="AS352" i="3"/>
  <c r="BF352" i="3"/>
  <c r="AQ353" i="3"/>
  <c r="AZ357" i="3"/>
  <c r="BL357" i="3"/>
  <c r="DS357" i="3" s="1"/>
  <c r="AT358" i="3"/>
  <c r="BF358" i="3"/>
  <c r="AZ359" i="3"/>
  <c r="BL359" i="3"/>
  <c r="DS359" i="3" s="1"/>
  <c r="BF360" i="3"/>
  <c r="AZ363" i="3"/>
  <c r="BL363" i="3"/>
  <c r="DS363" i="3" s="1"/>
  <c r="AT364" i="3"/>
  <c r="BF364" i="3"/>
  <c r="AZ365" i="3"/>
  <c r="BL365" i="3"/>
  <c r="DS365" i="3" s="1"/>
  <c r="AT366" i="3"/>
  <c r="R12" i="36" l="1"/>
  <c r="DD28" i="3"/>
  <c r="R13" i="36"/>
  <c r="DD29" i="3"/>
  <c r="R14" i="36"/>
  <c r="DD30" i="3"/>
  <c r="CE300" i="3"/>
  <c r="EW300" i="3" s="1"/>
  <c r="CE121" i="3"/>
  <c r="EW121" i="3" s="1"/>
  <c r="CE107" i="3"/>
  <c r="EW107" i="3" s="1"/>
  <c r="CE70" i="3"/>
  <c r="EW70" i="3" s="1"/>
  <c r="CE40" i="3"/>
  <c r="EW40" i="3" s="1"/>
  <c r="CE368" i="3"/>
  <c r="EW368" i="3" s="1"/>
  <c r="CE290" i="3"/>
  <c r="EW290" i="3" s="1"/>
  <c r="CE338" i="3"/>
  <c r="EW338" i="3" s="1"/>
  <c r="CE314" i="3"/>
  <c r="EW314" i="3" s="1"/>
  <c r="CE333" i="3"/>
  <c r="EW333" i="3" s="1"/>
  <c r="CE309" i="3"/>
  <c r="EW309" i="3" s="1"/>
  <c r="CE269" i="3"/>
  <c r="EW269" i="3" s="1"/>
  <c r="CE288" i="3"/>
  <c r="EW288" i="3" s="1"/>
  <c r="CE221" i="3"/>
  <c r="EW221" i="3" s="1"/>
  <c r="CE172" i="3"/>
  <c r="EW172" i="3" s="1"/>
  <c r="CE181" i="3"/>
  <c r="EW181" i="3" s="1"/>
  <c r="CE178" i="3"/>
  <c r="EW178" i="3" s="1"/>
  <c r="CE164" i="3"/>
  <c r="EW164" i="3" s="1"/>
  <c r="CE150" i="3"/>
  <c r="EW150" i="3" s="1"/>
  <c r="CE143" i="3"/>
  <c r="EW143" i="3" s="1"/>
  <c r="CE155" i="3"/>
  <c r="EW155" i="3" s="1"/>
  <c r="CE141" i="3"/>
  <c r="EW141" i="3" s="1"/>
  <c r="CE99" i="3"/>
  <c r="EW99" i="3" s="1"/>
  <c r="CE110" i="3"/>
  <c r="EW110" i="3" s="1"/>
  <c r="CE80" i="3"/>
  <c r="EW80" i="3" s="1"/>
  <c r="CE60" i="3"/>
  <c r="EW60" i="3" s="1"/>
  <c r="CE59" i="3"/>
  <c r="EW59" i="3" s="1"/>
  <c r="CE73" i="3"/>
  <c r="EW73" i="3" s="1"/>
  <c r="CE47" i="3"/>
  <c r="EW47" i="3" s="1"/>
  <c r="CE37" i="3"/>
  <c r="EW37" i="3" s="1"/>
  <c r="CE56" i="3"/>
  <c r="EW56" i="3" s="1"/>
  <c r="CE319" i="3"/>
  <c r="EW319" i="3" s="1"/>
  <c r="CE262" i="3"/>
  <c r="EW262" i="3" s="1"/>
  <c r="CE281" i="3"/>
  <c r="EW281" i="3" s="1"/>
  <c r="CE255" i="3"/>
  <c r="EW255" i="3" s="1"/>
  <c r="CE251" i="3"/>
  <c r="EW251" i="3" s="1"/>
  <c r="CE122" i="3"/>
  <c r="EW122" i="3" s="1"/>
  <c r="CE358" i="3"/>
  <c r="EW358" i="3" s="1"/>
  <c r="CE347" i="3"/>
  <c r="EW347" i="3" s="1"/>
  <c r="CE149" i="3"/>
  <c r="EW149" i="3" s="1"/>
  <c r="CE126" i="3"/>
  <c r="EW126" i="3" s="1"/>
  <c r="CE91" i="3"/>
  <c r="EW91" i="3" s="1"/>
  <c r="CE354" i="3"/>
  <c r="EW354" i="3" s="1"/>
  <c r="CE342" i="3"/>
  <c r="EW342" i="3" s="1"/>
  <c r="CE318" i="3"/>
  <c r="EW318" i="3" s="1"/>
  <c r="CE337" i="3"/>
  <c r="EW337" i="3" s="1"/>
  <c r="CE313" i="3"/>
  <c r="EW313" i="3" s="1"/>
  <c r="CE256" i="3"/>
  <c r="EW256" i="3" s="1"/>
  <c r="CE275" i="3"/>
  <c r="EW275" i="3" s="1"/>
  <c r="CE229" i="3"/>
  <c r="EW229" i="3" s="1"/>
  <c r="CE201" i="3"/>
  <c r="EW201" i="3" s="1"/>
  <c r="CE224" i="3"/>
  <c r="EW224" i="3" s="1"/>
  <c r="CE204" i="3"/>
  <c r="EW204" i="3" s="1"/>
  <c r="CE186" i="3"/>
  <c r="EW186" i="3" s="1"/>
  <c r="CE180" i="3"/>
  <c r="EW180" i="3" s="1"/>
  <c r="CE168" i="3"/>
  <c r="EW168" i="3" s="1"/>
  <c r="CE159" i="3"/>
  <c r="EW159" i="3" s="1"/>
  <c r="CE133" i="3"/>
  <c r="EW133" i="3" s="1"/>
  <c r="CE96" i="3"/>
  <c r="EW96" i="3" s="1"/>
  <c r="CE64" i="3"/>
  <c r="EW64" i="3" s="1"/>
  <c r="CE57" i="3"/>
  <c r="EW57" i="3" s="1"/>
  <c r="CE77" i="3"/>
  <c r="EW77" i="3" s="1"/>
  <c r="CE51" i="3"/>
  <c r="EW51" i="3" s="1"/>
  <c r="CE41" i="3"/>
  <c r="EW41" i="3" s="1"/>
  <c r="CE34" i="3"/>
  <c r="EW34" i="3" s="1"/>
  <c r="CE324" i="3"/>
  <c r="EW324" i="3" s="1"/>
  <c r="CE343" i="3"/>
  <c r="EW343" i="3" s="1"/>
  <c r="CE363" i="3"/>
  <c r="EW363" i="3" s="1"/>
  <c r="CE294" i="3"/>
  <c r="EW294" i="3" s="1"/>
  <c r="CE278" i="3"/>
  <c r="EW278" i="3" s="1"/>
  <c r="CE132" i="3"/>
  <c r="EW132" i="3" s="1"/>
  <c r="CE88" i="3"/>
  <c r="EW88" i="3" s="1"/>
  <c r="CE29" i="3"/>
  <c r="EW29" i="3" s="1"/>
  <c r="CE362" i="3"/>
  <c r="EW362" i="3" s="1"/>
  <c r="CE352" i="3"/>
  <c r="EW352" i="3" s="1"/>
  <c r="CE367" i="3"/>
  <c r="EW367" i="3" s="1"/>
  <c r="CE332" i="3"/>
  <c r="EW332" i="3" s="1"/>
  <c r="CE308" i="3"/>
  <c r="EW308" i="3" s="1"/>
  <c r="CE299" i="3"/>
  <c r="EW299" i="3" s="1"/>
  <c r="CE293" i="3"/>
  <c r="EW293" i="3" s="1"/>
  <c r="CE351" i="3"/>
  <c r="EW351" i="3" s="1"/>
  <c r="CE327" i="3"/>
  <c r="EW327" i="3" s="1"/>
  <c r="CE303" i="3"/>
  <c r="EW303" i="3" s="1"/>
  <c r="CE270" i="3"/>
  <c r="EW270" i="3" s="1"/>
  <c r="CE246" i="3"/>
  <c r="EW246" i="3" s="1"/>
  <c r="CE289" i="3"/>
  <c r="EW289" i="3" s="1"/>
  <c r="CE252" i="3"/>
  <c r="EW252" i="3" s="1"/>
  <c r="CE263" i="3"/>
  <c r="EW263" i="3" s="1"/>
  <c r="CE282" i="3"/>
  <c r="EW282" i="3" s="1"/>
  <c r="CE250" i="3"/>
  <c r="EW250" i="3" s="1"/>
  <c r="CE200" i="3"/>
  <c r="EW200" i="3" s="1"/>
  <c r="CE244" i="3"/>
  <c r="EW244" i="3" s="1"/>
  <c r="CE238" i="3"/>
  <c r="EW238" i="3" s="1"/>
  <c r="CE213" i="3"/>
  <c r="EW213" i="3" s="1"/>
  <c r="CE187" i="3"/>
  <c r="EW187" i="3" s="1"/>
  <c r="CE148" i="3"/>
  <c r="EW148" i="3" s="1"/>
  <c r="CE140" i="3"/>
  <c r="EW140" i="3" s="1"/>
  <c r="CE158" i="3"/>
  <c r="EW158" i="3" s="1"/>
  <c r="CE129" i="3"/>
  <c r="EW129" i="3" s="1"/>
  <c r="CE136" i="3"/>
  <c r="EW136" i="3" s="1"/>
  <c r="CE130" i="3"/>
  <c r="EW130" i="3" s="1"/>
  <c r="CE104" i="3"/>
  <c r="EW104" i="3" s="1"/>
  <c r="CE87" i="3"/>
  <c r="EW87" i="3" s="1"/>
  <c r="CE78" i="3"/>
  <c r="EW78" i="3" s="1"/>
  <c r="CE67" i="3"/>
  <c r="EW67" i="3" s="1"/>
  <c r="CE50" i="3"/>
  <c r="EW50" i="3" s="1"/>
  <c r="CE259" i="3"/>
  <c r="EW259" i="3" s="1"/>
  <c r="CE169" i="3"/>
  <c r="EW169" i="3" s="1"/>
  <c r="CE98" i="3"/>
  <c r="EW98" i="3" s="1"/>
  <c r="CE74" i="3"/>
  <c r="EW74" i="3" s="1"/>
  <c r="CE357" i="3"/>
  <c r="EW357" i="3" s="1"/>
  <c r="CE346" i="3"/>
  <c r="EW346" i="3" s="1"/>
  <c r="CE322" i="3"/>
  <c r="EW322" i="3" s="1"/>
  <c r="CE341" i="3"/>
  <c r="EW341" i="3" s="1"/>
  <c r="CE317" i="3"/>
  <c r="EW317" i="3" s="1"/>
  <c r="CE260" i="3"/>
  <c r="EW260" i="3" s="1"/>
  <c r="CE227" i="3"/>
  <c r="EW227" i="3" s="1"/>
  <c r="CE279" i="3"/>
  <c r="EW279" i="3" s="1"/>
  <c r="CE239" i="3"/>
  <c r="EW239" i="3" s="1"/>
  <c r="CE216" i="3"/>
  <c r="EW216" i="3" s="1"/>
  <c r="CE199" i="3"/>
  <c r="EW199" i="3" s="1"/>
  <c r="CE214" i="3"/>
  <c r="EW214" i="3" s="1"/>
  <c r="CE228" i="3"/>
  <c r="EW228" i="3" s="1"/>
  <c r="CE203" i="3"/>
  <c r="EW203" i="3" s="1"/>
  <c r="CE208" i="3"/>
  <c r="EW208" i="3" s="1"/>
  <c r="CE190" i="3"/>
  <c r="EW190" i="3" s="1"/>
  <c r="CE179" i="3"/>
  <c r="EW179" i="3" s="1"/>
  <c r="CE163" i="3"/>
  <c r="EW163" i="3" s="1"/>
  <c r="CE119" i="3"/>
  <c r="EW119" i="3" s="1"/>
  <c r="CE120" i="3"/>
  <c r="EW120" i="3" s="1"/>
  <c r="CE137" i="3"/>
  <c r="EW137" i="3" s="1"/>
  <c r="CE105" i="3"/>
  <c r="EW105" i="3" s="1"/>
  <c r="CE85" i="3"/>
  <c r="EW85" i="3" s="1"/>
  <c r="CE68" i="3"/>
  <c r="EW68" i="3" s="1"/>
  <c r="CE55" i="3"/>
  <c r="EW55" i="3" s="1"/>
  <c r="CE38" i="3"/>
  <c r="EW38" i="3" s="1"/>
  <c r="CE249" i="3"/>
  <c r="EW249" i="3" s="1"/>
  <c r="CE220" i="3"/>
  <c r="EW220" i="3" s="1"/>
  <c r="CE210" i="3"/>
  <c r="EW210" i="3" s="1"/>
  <c r="CE165" i="3"/>
  <c r="EW165" i="3" s="1"/>
  <c r="CE234" i="3"/>
  <c r="EW234" i="3" s="1"/>
  <c r="CE348" i="3"/>
  <c r="EW348" i="3" s="1"/>
  <c r="CE336" i="3"/>
  <c r="EW336" i="3" s="1"/>
  <c r="CE312" i="3"/>
  <c r="EW312" i="3" s="1"/>
  <c r="CE298" i="3"/>
  <c r="EW298" i="3" s="1"/>
  <c r="CE292" i="3"/>
  <c r="EW292" i="3" s="1"/>
  <c r="CE331" i="3"/>
  <c r="EW331" i="3" s="1"/>
  <c r="CE307" i="3"/>
  <c r="EW307" i="3" s="1"/>
  <c r="CE267" i="3"/>
  <c r="EW267" i="3" s="1"/>
  <c r="CE286" i="3"/>
  <c r="EW286" i="3" s="1"/>
  <c r="CE219" i="3"/>
  <c r="EW219" i="3" s="1"/>
  <c r="CE198" i="3"/>
  <c r="EW198" i="3" s="1"/>
  <c r="CE242" i="3"/>
  <c r="EW242" i="3" s="1"/>
  <c r="CE185" i="3"/>
  <c r="EW185" i="3" s="1"/>
  <c r="CE191" i="3"/>
  <c r="EW191" i="3" s="1"/>
  <c r="CE177" i="3"/>
  <c r="EW177" i="3" s="1"/>
  <c r="CE176" i="3"/>
  <c r="EW176" i="3" s="1"/>
  <c r="CE147" i="3"/>
  <c r="EW147" i="3" s="1"/>
  <c r="CE162" i="3"/>
  <c r="EW162" i="3" s="1"/>
  <c r="CE153" i="3"/>
  <c r="EW153" i="3" s="1"/>
  <c r="CE114" i="3"/>
  <c r="EW114" i="3" s="1"/>
  <c r="CE108" i="3"/>
  <c r="EW108" i="3" s="1"/>
  <c r="CE86" i="3"/>
  <c r="EW86" i="3" s="1"/>
  <c r="CE113" i="3"/>
  <c r="EW113" i="3" s="1"/>
  <c r="CE71" i="3"/>
  <c r="EW71" i="3" s="1"/>
  <c r="CE45" i="3"/>
  <c r="EW45" i="3" s="1"/>
  <c r="CE35" i="3"/>
  <c r="EW35" i="3" s="1"/>
  <c r="CE54" i="3"/>
  <c r="EW54" i="3" s="1"/>
  <c r="CE323" i="3"/>
  <c r="EW323" i="3" s="1"/>
  <c r="CE209" i="3"/>
  <c r="EW209" i="3" s="1"/>
  <c r="CE154" i="3"/>
  <c r="EW154" i="3" s="1"/>
  <c r="CE125" i="3"/>
  <c r="EW125" i="3" s="1"/>
  <c r="CE93" i="3"/>
  <c r="EW93" i="3" s="1"/>
  <c r="CE115" i="3"/>
  <c r="EW115" i="3" s="1"/>
  <c r="CE366" i="3"/>
  <c r="EW366" i="3" s="1"/>
  <c r="CE356" i="3"/>
  <c r="EW356" i="3" s="1"/>
  <c r="CE361" i="3"/>
  <c r="EW361" i="3" s="1"/>
  <c r="CE326" i="3"/>
  <c r="EW326" i="3" s="1"/>
  <c r="CE302" i="3"/>
  <c r="EW302" i="3" s="1"/>
  <c r="CE345" i="3"/>
  <c r="EW345" i="3" s="1"/>
  <c r="CE321" i="3"/>
  <c r="EW321" i="3" s="1"/>
  <c r="CE264" i="3"/>
  <c r="EW264" i="3" s="1"/>
  <c r="CE283" i="3"/>
  <c r="EW283" i="3" s="1"/>
  <c r="CE231" i="3"/>
  <c r="EW231" i="3" s="1"/>
  <c r="CE257" i="3"/>
  <c r="EW257" i="3" s="1"/>
  <c r="CE276" i="3"/>
  <c r="EW276" i="3" s="1"/>
  <c r="CE253" i="3"/>
  <c r="EW253" i="3" s="1"/>
  <c r="CE215" i="3"/>
  <c r="EW215" i="3" s="1"/>
  <c r="CE197" i="3"/>
  <c r="EW197" i="3" s="1"/>
  <c r="CE247" i="3"/>
  <c r="EW247" i="3" s="1"/>
  <c r="CE232" i="3"/>
  <c r="EW232" i="3" s="1"/>
  <c r="CE222" i="3"/>
  <c r="EW222" i="3" s="1"/>
  <c r="CE217" i="3"/>
  <c r="EW217" i="3" s="1"/>
  <c r="CE207" i="3"/>
  <c r="EW207" i="3" s="1"/>
  <c r="CE212" i="3"/>
  <c r="EW212" i="3" s="1"/>
  <c r="CE144" i="3"/>
  <c r="EW144" i="3" s="1"/>
  <c r="CE167" i="3"/>
  <c r="EW167" i="3" s="1"/>
  <c r="CE145" i="3"/>
  <c r="EW145" i="3" s="1"/>
  <c r="CE123" i="3"/>
  <c r="EW123" i="3" s="1"/>
  <c r="CE124" i="3"/>
  <c r="EW124" i="3" s="1"/>
  <c r="CE90" i="3"/>
  <c r="EW90" i="3" s="1"/>
  <c r="CE109" i="3"/>
  <c r="EW109" i="3" s="1"/>
  <c r="CE89" i="3"/>
  <c r="EW89" i="3" s="1"/>
  <c r="CE84" i="3"/>
  <c r="EW84" i="3" s="1"/>
  <c r="CE72" i="3"/>
  <c r="EW72" i="3" s="1"/>
  <c r="CE61" i="3"/>
  <c r="EW61" i="3" s="1"/>
  <c r="CE28" i="3"/>
  <c r="EW28" i="3" s="1"/>
  <c r="CE44" i="3"/>
  <c r="EW44" i="3" s="1"/>
  <c r="CE42" i="3"/>
  <c r="EW42" i="3" s="1"/>
  <c r="CE235" i="3"/>
  <c r="EW235" i="3" s="1"/>
  <c r="CE328" i="3"/>
  <c r="EW328" i="3" s="1"/>
  <c r="CE266" i="3"/>
  <c r="EW266" i="3" s="1"/>
  <c r="CE285" i="3"/>
  <c r="EW285" i="3" s="1"/>
  <c r="CE223" i="3"/>
  <c r="EW223" i="3" s="1"/>
  <c r="CE92" i="3"/>
  <c r="EW92" i="3" s="1"/>
  <c r="CE63" i="3"/>
  <c r="EW63" i="3" s="1"/>
  <c r="CE350" i="3"/>
  <c r="EW350" i="3" s="1"/>
  <c r="CE340" i="3"/>
  <c r="EW340" i="3" s="1"/>
  <c r="CE316" i="3"/>
  <c r="EW316" i="3" s="1"/>
  <c r="CE297" i="3"/>
  <c r="EW297" i="3" s="1"/>
  <c r="CE335" i="3"/>
  <c r="EW335" i="3" s="1"/>
  <c r="CE311" i="3"/>
  <c r="EW311" i="3" s="1"/>
  <c r="CE273" i="3"/>
  <c r="EW273" i="3" s="1"/>
  <c r="CE271" i="3"/>
  <c r="EW271" i="3" s="1"/>
  <c r="CE196" i="3"/>
  <c r="EW196" i="3" s="1"/>
  <c r="CE245" i="3"/>
  <c r="EW245" i="3" s="1"/>
  <c r="CE184" i="3"/>
  <c r="EW184" i="3" s="1"/>
  <c r="CE202" i="3"/>
  <c r="EW202" i="3" s="1"/>
  <c r="CE166" i="3"/>
  <c r="EW166" i="3" s="1"/>
  <c r="CE152" i="3"/>
  <c r="EW152" i="3" s="1"/>
  <c r="CE157" i="3"/>
  <c r="EW157" i="3" s="1"/>
  <c r="CE94" i="3"/>
  <c r="EW94" i="3" s="1"/>
  <c r="CE62" i="3"/>
  <c r="EW62" i="3" s="1"/>
  <c r="CE75" i="3"/>
  <c r="EW75" i="3" s="1"/>
  <c r="CE49" i="3"/>
  <c r="EW49" i="3" s="1"/>
  <c r="CE39" i="3"/>
  <c r="EW39" i="3" s="1"/>
  <c r="CE58" i="3"/>
  <c r="EW58" i="3" s="1"/>
  <c r="CE32" i="3"/>
  <c r="EW32" i="3" s="1"/>
  <c r="CE359" i="3"/>
  <c r="EW359" i="3" s="1"/>
  <c r="CE192" i="3"/>
  <c r="EW192" i="3" s="1"/>
  <c r="CE205" i="3"/>
  <c r="EW205" i="3" s="1"/>
  <c r="CE146" i="3"/>
  <c r="EW146" i="3" s="1"/>
  <c r="CE30" i="3"/>
  <c r="EW30" i="3" s="1"/>
  <c r="CE46" i="3"/>
  <c r="EW46" i="3" s="1"/>
  <c r="CE360" i="3"/>
  <c r="EW360" i="3" s="1"/>
  <c r="CE365" i="3"/>
  <c r="EW365" i="3" s="1"/>
  <c r="CE330" i="3"/>
  <c r="EW330" i="3" s="1"/>
  <c r="CE306" i="3"/>
  <c r="EW306" i="3" s="1"/>
  <c r="CE349" i="3"/>
  <c r="EW349" i="3" s="1"/>
  <c r="CE325" i="3"/>
  <c r="EW325" i="3" s="1"/>
  <c r="CE301" i="3"/>
  <c r="EW301" i="3" s="1"/>
  <c r="CE268" i="3"/>
  <c r="EW268" i="3" s="1"/>
  <c r="CE287" i="3"/>
  <c r="EW287" i="3" s="1"/>
  <c r="CE261" i="3"/>
  <c r="EW261" i="3" s="1"/>
  <c r="CE280" i="3"/>
  <c r="EW280" i="3" s="1"/>
  <c r="CE248" i="3"/>
  <c r="EW248" i="3" s="1"/>
  <c r="CE225" i="3"/>
  <c r="EW225" i="3" s="1"/>
  <c r="CE195" i="3"/>
  <c r="EW195" i="3" s="1"/>
  <c r="CE236" i="3"/>
  <c r="EW236" i="3" s="1"/>
  <c r="CE211" i="3"/>
  <c r="EW211" i="3" s="1"/>
  <c r="CE156" i="3"/>
  <c r="EW156" i="3" s="1"/>
  <c r="CE171" i="3"/>
  <c r="EW171" i="3" s="1"/>
  <c r="CE151" i="3"/>
  <c r="EW151" i="3" s="1"/>
  <c r="CE127" i="3"/>
  <c r="EW127" i="3" s="1"/>
  <c r="CE134" i="3"/>
  <c r="EW134" i="3" s="1"/>
  <c r="CE128" i="3"/>
  <c r="EW128" i="3" s="1"/>
  <c r="CE112" i="3"/>
  <c r="EW112" i="3" s="1"/>
  <c r="CE95" i="3"/>
  <c r="EW95" i="3" s="1"/>
  <c r="CE102" i="3"/>
  <c r="EW102" i="3" s="1"/>
  <c r="CE100" i="3"/>
  <c r="EW100" i="3" s="1"/>
  <c r="CE83" i="3"/>
  <c r="EW83" i="3" s="1"/>
  <c r="CE76" i="3"/>
  <c r="EW76" i="3" s="1"/>
  <c r="CE65" i="3"/>
  <c r="EW65" i="3" s="1"/>
  <c r="CE31" i="3"/>
  <c r="EW31" i="3" s="1"/>
  <c r="CE48" i="3"/>
  <c r="EW48" i="3" s="1"/>
  <c r="CE274" i="3"/>
  <c r="EW274" i="3" s="1"/>
  <c r="CE320" i="3"/>
  <c r="EW320" i="3" s="1"/>
  <c r="CE272" i="3"/>
  <c r="EW272" i="3" s="1"/>
  <c r="CE277" i="3"/>
  <c r="EW277" i="3" s="1"/>
  <c r="CE194" i="3"/>
  <c r="EW194" i="3" s="1"/>
  <c r="CE218" i="3"/>
  <c r="EW218" i="3" s="1"/>
  <c r="CE226" i="3"/>
  <c r="EW226" i="3" s="1"/>
  <c r="CE243" i="3"/>
  <c r="EW243" i="3" s="1"/>
  <c r="CE175" i="3"/>
  <c r="EW175" i="3" s="1"/>
  <c r="CE206" i="3"/>
  <c r="EW206" i="3" s="1"/>
  <c r="CE188" i="3"/>
  <c r="EW188" i="3" s="1"/>
  <c r="CE170" i="3"/>
  <c r="EW170" i="3" s="1"/>
  <c r="CE142" i="3"/>
  <c r="EW142" i="3" s="1"/>
  <c r="CE161" i="3"/>
  <c r="EW161" i="3" s="1"/>
  <c r="CE117" i="3"/>
  <c r="EW117" i="3" s="1"/>
  <c r="CE101" i="3"/>
  <c r="EW101" i="3" s="1"/>
  <c r="CE118" i="3"/>
  <c r="EW118" i="3" s="1"/>
  <c r="CE135" i="3"/>
  <c r="EW135" i="3" s="1"/>
  <c r="CE103" i="3"/>
  <c r="EW103" i="3" s="1"/>
  <c r="CE66" i="3"/>
  <c r="EW66" i="3" s="1"/>
  <c r="CE79" i="3"/>
  <c r="EW79" i="3" s="1"/>
  <c r="CE53" i="3"/>
  <c r="EW53" i="3" s="1"/>
  <c r="CE43" i="3"/>
  <c r="EW43" i="3" s="1"/>
  <c r="CE25" i="3"/>
  <c r="EW25" i="3" s="1"/>
  <c r="CE36" i="3"/>
  <c r="EW36" i="3" s="1"/>
  <c r="CP21" i="3"/>
  <c r="EC20" i="3" s="1"/>
  <c r="CP20" i="3" s="1"/>
  <c r="EC19" i="3" s="1"/>
  <c r="EU21" i="3"/>
  <c r="CE295" i="3"/>
  <c r="EW295" i="3" s="1"/>
  <c r="CE241" i="3"/>
  <c r="EW241" i="3" s="1"/>
  <c r="CE230" i="3"/>
  <c r="EW230" i="3" s="1"/>
  <c r="CE139" i="3"/>
  <c r="EW139" i="3" s="1"/>
  <c r="CE304" i="3"/>
  <c r="EW304" i="3" s="1"/>
  <c r="CE355" i="3"/>
  <c r="EW355" i="3" s="1"/>
  <c r="CE344" i="3"/>
  <c r="EW344" i="3" s="1"/>
  <c r="CE291" i="3"/>
  <c r="EW291" i="3" s="1"/>
  <c r="CE296" i="3"/>
  <c r="EW296" i="3" s="1"/>
  <c r="CE339" i="3"/>
  <c r="EW339" i="3" s="1"/>
  <c r="CE315" i="3"/>
  <c r="EW315" i="3" s="1"/>
  <c r="CE258" i="3"/>
  <c r="EW258" i="3" s="1"/>
  <c r="CE237" i="3"/>
  <c r="EW237" i="3" s="1"/>
  <c r="CE364" i="3"/>
  <c r="EW364" i="3" s="1"/>
  <c r="CE369" i="3"/>
  <c r="EW369" i="3" s="1"/>
  <c r="CE334" i="3"/>
  <c r="EW334" i="3" s="1"/>
  <c r="CE310" i="3"/>
  <c r="EW310" i="3" s="1"/>
  <c r="CE353" i="3"/>
  <c r="EW353" i="3" s="1"/>
  <c r="CE329" i="3"/>
  <c r="EW329" i="3" s="1"/>
  <c r="CE305" i="3"/>
  <c r="EW305" i="3" s="1"/>
  <c r="CE254" i="3"/>
  <c r="EW254" i="3" s="1"/>
  <c r="CE265" i="3"/>
  <c r="EW265" i="3" s="1"/>
  <c r="CE284" i="3"/>
  <c r="EW284" i="3" s="1"/>
  <c r="CE193" i="3"/>
  <c r="EW193" i="3" s="1"/>
  <c r="CE240" i="3"/>
  <c r="EW240" i="3" s="1"/>
  <c r="CE173" i="3"/>
  <c r="EW173" i="3" s="1"/>
  <c r="CE189" i="3"/>
  <c r="EW189" i="3" s="1"/>
  <c r="CE183" i="3"/>
  <c r="EW183" i="3" s="1"/>
  <c r="CE182" i="3"/>
  <c r="EW182" i="3" s="1"/>
  <c r="CE174" i="3"/>
  <c r="EW174" i="3" s="1"/>
  <c r="CE160" i="3"/>
  <c r="EW160" i="3" s="1"/>
  <c r="CE131" i="3"/>
  <c r="EW131" i="3" s="1"/>
  <c r="CE97" i="3"/>
  <c r="EW97" i="3" s="1"/>
  <c r="CE138" i="3"/>
  <c r="EW138" i="3" s="1"/>
  <c r="CE116" i="3"/>
  <c r="EW116" i="3" s="1"/>
  <c r="CE111" i="3"/>
  <c r="EW111" i="3" s="1"/>
  <c r="CE106" i="3"/>
  <c r="EW106" i="3" s="1"/>
  <c r="CE82" i="3"/>
  <c r="EW82" i="3" s="1"/>
  <c r="CE81" i="3"/>
  <c r="EW81" i="3" s="1"/>
  <c r="CE69" i="3"/>
  <c r="EW69" i="3" s="1"/>
  <c r="CE33" i="3"/>
  <c r="EW33" i="3" s="1"/>
  <c r="CE52" i="3"/>
  <c r="EW52" i="3" s="1"/>
  <c r="BA297" i="3"/>
  <c r="FF297" i="3" s="1"/>
  <c r="R218" i="36"/>
  <c r="DD234" i="3"/>
  <c r="AR126" i="3"/>
  <c r="DL126" i="3" s="1"/>
  <c r="BA296" i="3"/>
  <c r="FF296" i="3" s="1"/>
  <c r="BJ246" i="3"/>
  <c r="DR246" i="3" s="1"/>
  <c r="BJ86" i="3"/>
  <c r="DR86" i="3" s="1"/>
  <c r="AR142" i="3"/>
  <c r="FC142" i="3" s="1"/>
  <c r="BJ130" i="3"/>
  <c r="FI130" i="3" s="1"/>
  <c r="BA140" i="3"/>
  <c r="FF140" i="3" s="1"/>
  <c r="BD131" i="3"/>
  <c r="DP131" i="3" s="1"/>
  <c r="BA45" i="3"/>
  <c r="DO45" i="3" s="1"/>
  <c r="BJ88" i="3"/>
  <c r="FI88" i="3" s="1"/>
  <c r="AX130" i="3"/>
  <c r="FE130" i="3" s="1"/>
  <c r="BA147" i="3"/>
  <c r="FF147" i="3" s="1"/>
  <c r="AU260" i="3"/>
  <c r="DM260" i="3" s="1"/>
  <c r="BA259" i="3"/>
  <c r="FF259" i="3" s="1"/>
  <c r="BM263" i="3"/>
  <c r="FJ263" i="3" s="1"/>
  <c r="BM257" i="3"/>
  <c r="FJ257" i="3" s="1"/>
  <c r="BD81" i="3"/>
  <c r="FG81" i="3" s="1"/>
  <c r="AU264" i="3"/>
  <c r="DM264" i="3" s="1"/>
  <c r="AU258" i="3"/>
  <c r="DM258" i="3" s="1"/>
  <c r="BM259" i="3"/>
  <c r="FJ259" i="3" s="1"/>
  <c r="AU57" i="3"/>
  <c r="FD57" i="3" s="1"/>
  <c r="AU45" i="3"/>
  <c r="DM45" i="3" s="1"/>
  <c r="BM261" i="3"/>
  <c r="FJ261" i="3" s="1"/>
  <c r="BM255" i="3"/>
  <c r="FJ255" i="3" s="1"/>
  <c r="BG264" i="3"/>
  <c r="DQ264" i="3" s="1"/>
  <c r="BG258" i="3"/>
  <c r="DQ258" i="3" s="1"/>
  <c r="AU262" i="3"/>
  <c r="DM262" i="3" s="1"/>
  <c r="AU256" i="3"/>
  <c r="BA90" i="3"/>
  <c r="DO90" i="3" s="1"/>
  <c r="BG260" i="3"/>
  <c r="DQ260" i="3" s="1"/>
  <c r="AX175" i="3"/>
  <c r="FE175" i="3" s="1"/>
  <c r="AX29" i="3"/>
  <c r="BA263" i="3"/>
  <c r="FF263" i="3" s="1"/>
  <c r="BA257" i="3"/>
  <c r="DO257" i="3" s="1"/>
  <c r="AX201" i="3"/>
  <c r="FE201" i="3" s="1"/>
  <c r="AX174" i="3"/>
  <c r="DN174" i="3" s="1"/>
  <c r="AU243" i="3"/>
  <c r="DM243" i="3" s="1"/>
  <c r="BA261" i="3"/>
  <c r="DO261" i="3" s="1"/>
  <c r="BA255" i="3"/>
  <c r="FF255" i="3" s="1"/>
  <c r="BD88" i="3"/>
  <c r="FG88" i="3" s="1"/>
  <c r="AX200" i="3"/>
  <c r="FE200" i="3" s="1"/>
  <c r="BD183" i="3"/>
  <c r="FG183" i="3" s="1"/>
  <c r="R9" i="36"/>
  <c r="DD25" i="3"/>
  <c r="BG262" i="3"/>
  <c r="DQ262" i="3" s="1"/>
  <c r="AX193" i="3"/>
  <c r="DN193" i="3" s="1"/>
  <c r="BM25" i="3"/>
  <c r="CZ25" i="3" s="1"/>
  <c r="AR131" i="3"/>
  <c r="FC131" i="3" s="1"/>
  <c r="BG57" i="3"/>
  <c r="FH57" i="3" s="1"/>
  <c r="BG59" i="3"/>
  <c r="DQ59" i="3" s="1"/>
  <c r="AU352" i="3"/>
  <c r="FD352" i="3" s="1"/>
  <c r="BA314" i="3"/>
  <c r="DO314" i="3" s="1"/>
  <c r="BM325" i="3"/>
  <c r="BG324" i="3"/>
  <c r="FH324" i="3" s="1"/>
  <c r="AX351" i="3"/>
  <c r="DN351" i="3" s="1"/>
  <c r="BA350" i="3"/>
  <c r="FF350" i="3" s="1"/>
  <c r="BA58" i="3"/>
  <c r="DO58" i="3" s="1"/>
  <c r="BM54" i="3"/>
  <c r="FJ54" i="3" s="1"/>
  <c r="BA50" i="3"/>
  <c r="FF50" i="3" s="1"/>
  <c r="BA46" i="3"/>
  <c r="DO46" i="3" s="1"/>
  <c r="BJ29" i="3"/>
  <c r="DD23" i="3"/>
  <c r="FL21" i="3"/>
  <c r="CO21" i="3"/>
  <c r="AR112" i="3"/>
  <c r="FC112" i="3" s="1"/>
  <c r="BM121" i="3"/>
  <c r="AR186" i="3"/>
  <c r="DL186" i="3" s="1"/>
  <c r="BD127" i="3"/>
  <c r="DP127" i="3" s="1"/>
  <c r="AU46" i="3"/>
  <c r="DM46" i="3" s="1"/>
  <c r="AU50" i="3"/>
  <c r="DM50" i="3" s="1"/>
  <c r="FS21" i="3"/>
  <c r="BA111" i="3"/>
  <c r="DO111" i="3" s="1"/>
  <c r="AU291" i="3"/>
  <c r="DM291" i="3" s="1"/>
  <c r="AR229" i="3"/>
  <c r="DL229" i="3" s="1"/>
  <c r="AX195" i="3"/>
  <c r="DN195" i="3" s="1"/>
  <c r="BA267" i="3"/>
  <c r="FF267" i="3" s="1"/>
  <c r="AU314" i="3"/>
  <c r="DM314" i="3" s="1"/>
  <c r="AU308" i="3"/>
  <c r="FD308" i="3" s="1"/>
  <c r="AR296" i="3"/>
  <c r="DL296" i="3" s="1"/>
  <c r="AU304" i="3"/>
  <c r="DM304" i="3" s="1"/>
  <c r="AU299" i="3"/>
  <c r="FD299" i="3" s="1"/>
  <c r="AR300" i="3"/>
  <c r="FC300" i="3" s="1"/>
  <c r="AU313" i="3"/>
  <c r="DM313" i="3" s="1"/>
  <c r="AU316" i="3"/>
  <c r="FD316" i="3" s="1"/>
  <c r="BM58" i="3"/>
  <c r="BM50" i="3"/>
  <c r="FJ50" i="3" s="1"/>
  <c r="BM46" i="3"/>
  <c r="BG335" i="3"/>
  <c r="FH335" i="3" s="1"/>
  <c r="BJ353" i="3"/>
  <c r="FI353" i="3" s="1"/>
  <c r="BD369" i="3"/>
  <c r="DP369" i="3" s="1"/>
  <c r="AU362" i="3"/>
  <c r="FD362" i="3" s="1"/>
  <c r="AU44" i="3"/>
  <c r="FD44" i="3" s="1"/>
  <c r="AU48" i="3"/>
  <c r="FD48" i="3" s="1"/>
  <c r="AR86" i="3"/>
  <c r="FC86" i="3" s="1"/>
  <c r="AR80" i="3"/>
  <c r="FC80" i="3" s="1"/>
  <c r="BD272" i="3"/>
  <c r="FG272" i="3" s="1"/>
  <c r="BJ240" i="3"/>
  <c r="DR240" i="3" s="1"/>
  <c r="AX142" i="3"/>
  <c r="DN142" i="3" s="1"/>
  <c r="AU101" i="3"/>
  <c r="FD101" i="3" s="1"/>
  <c r="AU97" i="3"/>
  <c r="FD97" i="3" s="1"/>
  <c r="AU86" i="3"/>
  <c r="FD86" i="3" s="1"/>
  <c r="BM321" i="3"/>
  <c r="AU310" i="3"/>
  <c r="FD310" i="3" s="1"/>
  <c r="AR298" i="3"/>
  <c r="FC298" i="3" s="1"/>
  <c r="AU311" i="3"/>
  <c r="DM311" i="3" s="1"/>
  <c r="AU315" i="3"/>
  <c r="DM315" i="3" s="1"/>
  <c r="AU297" i="3"/>
  <c r="DM297" i="3" s="1"/>
  <c r="AU293" i="3"/>
  <c r="DM293" i="3" s="1"/>
  <c r="BM289" i="3"/>
  <c r="FJ289" i="3" s="1"/>
  <c r="AU250" i="3"/>
  <c r="DM250" i="3" s="1"/>
  <c r="BJ173" i="3"/>
  <c r="FI173" i="3" s="1"/>
  <c r="BM149" i="3"/>
  <c r="BD86" i="3"/>
  <c r="FG86" i="3" s="1"/>
  <c r="BD60" i="3"/>
  <c r="DP60" i="3" s="1"/>
  <c r="BG48" i="3"/>
  <c r="DQ48" i="3" s="1"/>
  <c r="BA265" i="3"/>
  <c r="DO265" i="3" s="1"/>
  <c r="AU322" i="3"/>
  <c r="FD322" i="3" s="1"/>
  <c r="BD214" i="3"/>
  <c r="DP214" i="3" s="1"/>
  <c r="BA214" i="3"/>
  <c r="DO214" i="3" s="1"/>
  <c r="AU302" i="3"/>
  <c r="FD302" i="3" s="1"/>
  <c r="AU318" i="3"/>
  <c r="DM318" i="3" s="1"/>
  <c r="AU306" i="3"/>
  <c r="FD306" i="3" s="1"/>
  <c r="AR294" i="3"/>
  <c r="DL294" i="3" s="1"/>
  <c r="BJ338" i="3"/>
  <c r="FI338" i="3" s="1"/>
  <c r="AU326" i="3"/>
  <c r="DM326" i="3" s="1"/>
  <c r="AX269" i="3"/>
  <c r="FE269" i="3" s="1"/>
  <c r="BD121" i="3"/>
  <c r="DP121" i="3" s="1"/>
  <c r="BM55" i="3"/>
  <c r="AU221" i="3"/>
  <c r="FD221" i="3" s="1"/>
  <c r="AU295" i="3"/>
  <c r="FD295" i="3" s="1"/>
  <c r="AU364" i="3"/>
  <c r="DM364" i="3" s="1"/>
  <c r="AR235" i="3"/>
  <c r="FC235" i="3" s="1"/>
  <c r="AR239" i="3"/>
  <c r="DL239" i="3" s="1"/>
  <c r="BM219" i="3"/>
  <c r="AU189" i="3"/>
  <c r="DM189" i="3" s="1"/>
  <c r="AX149" i="3"/>
  <c r="DN149" i="3" s="1"/>
  <c r="AX141" i="3"/>
  <c r="FE141" i="3" s="1"/>
  <c r="AU141" i="3"/>
  <c r="AR141" i="3"/>
  <c r="FC141" i="3" s="1"/>
  <c r="BM141" i="3"/>
  <c r="FJ141" i="3" s="1"/>
  <c r="BD117" i="3"/>
  <c r="FG117" i="3" s="1"/>
  <c r="AR99" i="3"/>
  <c r="DL99" i="3" s="1"/>
  <c r="AR97" i="3"/>
  <c r="FC97" i="3" s="1"/>
  <c r="BA100" i="3"/>
  <c r="DO100" i="3" s="1"/>
  <c r="AU89" i="3"/>
  <c r="DM89" i="3" s="1"/>
  <c r="AX81" i="3"/>
  <c r="FE81" i="3" s="1"/>
  <c r="BM49" i="3"/>
  <c r="BA56" i="3"/>
  <c r="FF56" i="3" s="1"/>
  <c r="BA48" i="3"/>
  <c r="DO48" i="3" s="1"/>
  <c r="BA44" i="3"/>
  <c r="DO44" i="3" s="1"/>
  <c r="AR143" i="3"/>
  <c r="DL143" i="3" s="1"/>
  <c r="BD129" i="3"/>
  <c r="DP129" i="3" s="1"/>
  <c r="AU91" i="3"/>
  <c r="DM91" i="3" s="1"/>
  <c r="AU55" i="3"/>
  <c r="FD55" i="3" s="1"/>
  <c r="AU51" i="3"/>
  <c r="FD51" i="3" s="1"/>
  <c r="AU47" i="3"/>
  <c r="FD47" i="3" s="1"/>
  <c r="AX31" i="3"/>
  <c r="DN31" i="3" s="1"/>
  <c r="AU351" i="3"/>
  <c r="DM351" i="3" s="1"/>
  <c r="AU350" i="3"/>
  <c r="AU353" i="3"/>
  <c r="AU246" i="3"/>
  <c r="DM246" i="3" s="1"/>
  <c r="AR241" i="3"/>
  <c r="FC241" i="3" s="1"/>
  <c r="AU183" i="3"/>
  <c r="FD183" i="3" s="1"/>
  <c r="AR179" i="3"/>
  <c r="FC179" i="3" s="1"/>
  <c r="AU114" i="3"/>
  <c r="FD114" i="3" s="1"/>
  <c r="AX91" i="3"/>
  <c r="FE91" i="3" s="1"/>
  <c r="BA60" i="3"/>
  <c r="DO60" i="3" s="1"/>
  <c r="BG369" i="3"/>
  <c r="DQ369" i="3" s="1"/>
  <c r="AU366" i="3"/>
  <c r="DM366" i="3" s="1"/>
  <c r="BD342" i="3"/>
  <c r="DP342" i="3" s="1"/>
  <c r="AX323" i="3"/>
  <c r="FE323" i="3" s="1"/>
  <c r="AX307" i="3"/>
  <c r="DN307" i="3" s="1"/>
  <c r="BD293" i="3"/>
  <c r="FG293" i="3" s="1"/>
  <c r="BD321" i="3"/>
  <c r="DP321" i="3" s="1"/>
  <c r="BD305" i="3"/>
  <c r="FG305" i="3" s="1"/>
  <c r="AX255" i="3"/>
  <c r="FE255" i="3" s="1"/>
  <c r="AX251" i="3"/>
  <c r="DN251" i="3" s="1"/>
  <c r="BD267" i="3"/>
  <c r="FG267" i="3" s="1"/>
  <c r="AX252" i="3"/>
  <c r="FE252" i="3" s="1"/>
  <c r="AR203" i="3"/>
  <c r="DL203" i="3" s="1"/>
  <c r="AU191" i="3"/>
  <c r="DM191" i="3" s="1"/>
  <c r="AU187" i="3"/>
  <c r="DM187" i="3" s="1"/>
  <c r="AX145" i="3"/>
  <c r="FE145" i="3" s="1"/>
  <c r="AU172" i="3"/>
  <c r="DM172" i="3" s="1"/>
  <c r="AU168" i="3"/>
  <c r="DM168" i="3" s="1"/>
  <c r="AU164" i="3"/>
  <c r="DM164" i="3" s="1"/>
  <c r="AU160" i="3"/>
  <c r="DM160" i="3" s="1"/>
  <c r="AU156" i="3"/>
  <c r="FD156" i="3" s="1"/>
  <c r="BM143" i="3"/>
  <c r="BD125" i="3"/>
  <c r="DP125" i="3" s="1"/>
  <c r="BA98" i="3"/>
  <c r="DO98" i="3" s="1"/>
  <c r="AU87" i="3"/>
  <c r="DM87" i="3" s="1"/>
  <c r="BM45" i="3"/>
  <c r="AU59" i="3"/>
  <c r="DM59" i="3" s="1"/>
  <c r="AX176" i="3"/>
  <c r="FE176" i="3" s="1"/>
  <c r="BA144" i="3"/>
  <c r="DO144" i="3" s="1"/>
  <c r="AR30" i="3"/>
  <c r="BA52" i="3"/>
  <c r="DO52" i="3" s="1"/>
  <c r="BG44" i="3"/>
  <c r="DQ44" i="3" s="1"/>
  <c r="AR215" i="3"/>
  <c r="DL215" i="3" s="1"/>
  <c r="BD123" i="3"/>
  <c r="DP123" i="3" s="1"/>
  <c r="BG46" i="3"/>
  <c r="DQ46" i="3" s="1"/>
  <c r="AU309" i="3"/>
  <c r="FD309" i="3" s="1"/>
  <c r="BG243" i="3"/>
  <c r="FH243" i="3" s="1"/>
  <c r="BG52" i="3"/>
  <c r="FH52" i="3" s="1"/>
  <c r="BM215" i="3"/>
  <c r="FJ215" i="3" s="1"/>
  <c r="AU234" i="3"/>
  <c r="CT234" i="3" s="1"/>
  <c r="AU230" i="3"/>
  <c r="AU226" i="3"/>
  <c r="BJ194" i="3"/>
  <c r="FI194" i="3" s="1"/>
  <c r="AX199" i="3"/>
  <c r="DN199" i="3" s="1"/>
  <c r="BM151" i="3"/>
  <c r="BA142" i="3"/>
  <c r="FF142" i="3" s="1"/>
  <c r="BD119" i="3"/>
  <c r="FG119" i="3" s="1"/>
  <c r="BD114" i="3"/>
  <c r="DP114" i="3" s="1"/>
  <c r="AX272" i="3"/>
  <c r="FE272" i="3" s="1"/>
  <c r="BD278" i="3"/>
  <c r="FG278" i="3" s="1"/>
  <c r="AR248" i="3"/>
  <c r="DL248" i="3" s="1"/>
  <c r="AX214" i="3"/>
  <c r="FE214" i="3" s="1"/>
  <c r="AX178" i="3"/>
  <c r="FE178" i="3" s="1"/>
  <c r="AR270" i="3"/>
  <c r="DL270" i="3" s="1"/>
  <c r="AU320" i="3"/>
  <c r="FD320" i="3" s="1"/>
  <c r="AU312" i="3"/>
  <c r="DM312" i="3" s="1"/>
  <c r="AU324" i="3"/>
  <c r="FD324" i="3" s="1"/>
  <c r="BM287" i="3"/>
  <c r="AX271" i="3"/>
  <c r="DN271" i="3" s="1"/>
  <c r="BG50" i="3"/>
  <c r="DQ50" i="3" s="1"/>
  <c r="BG79" i="3"/>
  <c r="DQ79" i="3" s="1"/>
  <c r="AU268" i="3"/>
  <c r="DM268" i="3" s="1"/>
  <c r="AR363" i="3"/>
  <c r="DL363" i="3" s="1"/>
  <c r="BA338" i="3"/>
  <c r="DO338" i="3" s="1"/>
  <c r="BD310" i="3"/>
  <c r="DP310" i="3" s="1"/>
  <c r="AX355" i="3"/>
  <c r="DN355" i="3" s="1"/>
  <c r="BM314" i="3"/>
  <c r="BG268" i="3"/>
  <c r="FH268" i="3" s="1"/>
  <c r="BM296" i="3"/>
  <c r="FJ296" i="3" s="1"/>
  <c r="BM292" i="3"/>
  <c r="BA78" i="3"/>
  <c r="FF78" i="3" s="1"/>
  <c r="BM113" i="3"/>
  <c r="FJ113" i="3" s="1"/>
  <c r="AU358" i="3"/>
  <c r="FD358" i="3" s="1"/>
  <c r="AU336" i="3"/>
  <c r="FD336" i="3" s="1"/>
  <c r="BG314" i="3"/>
  <c r="FH314" i="3" s="1"/>
  <c r="BJ236" i="3"/>
  <c r="DR236" i="3" s="1"/>
  <c r="BM220" i="3"/>
  <c r="AU266" i="3"/>
  <c r="BG51" i="3"/>
  <c r="FH51" i="3" s="1"/>
  <c r="BG47" i="3"/>
  <c r="FH47" i="3" s="1"/>
  <c r="AU99" i="3"/>
  <c r="AU88" i="3"/>
  <c r="BG55" i="3"/>
  <c r="FH55" i="3" s="1"/>
  <c r="AU254" i="3"/>
  <c r="AU218" i="3"/>
  <c r="DM218" i="3" s="1"/>
  <c r="AU215" i="3"/>
  <c r="BD30" i="3"/>
  <c r="AU357" i="3"/>
  <c r="DM357" i="3" s="1"/>
  <c r="AU145" i="3"/>
  <c r="AU81" i="3"/>
  <c r="DM81" i="3" s="1"/>
  <c r="AU150" i="3"/>
  <c r="DM150" i="3" s="1"/>
  <c r="AU321" i="3"/>
  <c r="FD321" i="3" s="1"/>
  <c r="AU149" i="3"/>
  <c r="AU113" i="3"/>
  <c r="BG296" i="3"/>
  <c r="DQ296" i="3" s="1"/>
  <c r="AU267" i="3"/>
  <c r="AU263" i="3"/>
  <c r="AU259" i="3"/>
  <c r="AU255" i="3"/>
  <c r="BA317" i="3"/>
  <c r="FF317" i="3" s="1"/>
  <c r="AU356" i="3"/>
  <c r="AU232" i="3"/>
  <c r="DM232" i="3" s="1"/>
  <c r="AU228" i="3"/>
  <c r="AU224" i="3"/>
  <c r="FD224" i="3" s="1"/>
  <c r="AU286" i="3"/>
  <c r="DM286" i="3" s="1"/>
  <c r="AU282" i="3"/>
  <c r="DM282" i="3" s="1"/>
  <c r="AU278" i="3"/>
  <c r="DM278" i="3" s="1"/>
  <c r="AU274" i="3"/>
  <c r="DM274" i="3" s="1"/>
  <c r="AU177" i="3"/>
  <c r="DM177" i="3" s="1"/>
  <c r="AU100" i="3"/>
  <c r="AU131" i="3"/>
  <c r="DM131" i="3" s="1"/>
  <c r="AU127" i="3"/>
  <c r="FD127" i="3" s="1"/>
  <c r="AU123" i="3"/>
  <c r="FD123" i="3" s="1"/>
  <c r="AU119" i="3"/>
  <c r="DM119" i="3" s="1"/>
  <c r="AU186" i="3"/>
  <c r="FD186" i="3" s="1"/>
  <c r="AU98" i="3"/>
  <c r="DM98" i="3" s="1"/>
  <c r="AU359" i="3"/>
  <c r="FD359" i="3" s="1"/>
  <c r="AR364" i="3"/>
  <c r="DL364" i="3" s="1"/>
  <c r="AU363" i="3"/>
  <c r="AU365" i="3"/>
  <c r="AU220" i="3"/>
  <c r="AU179" i="3"/>
  <c r="AU170" i="3"/>
  <c r="AU166" i="3"/>
  <c r="AU162" i="3"/>
  <c r="AU158" i="3"/>
  <c r="AU154" i="3"/>
  <c r="DM154" i="3" s="1"/>
  <c r="AU94" i="3"/>
  <c r="AU367" i="3"/>
  <c r="DM367" i="3" s="1"/>
  <c r="AU143" i="3"/>
  <c r="DM143" i="3" s="1"/>
  <c r="AX339" i="3"/>
  <c r="FE339" i="3" s="1"/>
  <c r="AR315" i="3"/>
  <c r="DL315" i="3" s="1"/>
  <c r="BD258" i="3"/>
  <c r="FG258" i="3" s="1"/>
  <c r="AR279" i="3"/>
  <c r="DL279" i="3" s="1"/>
  <c r="AU265" i="3"/>
  <c r="FD265" i="3" s="1"/>
  <c r="AU261" i="3"/>
  <c r="FD261" i="3" s="1"/>
  <c r="AU257" i="3"/>
  <c r="DM257" i="3" s="1"/>
  <c r="BA254" i="3"/>
  <c r="DO254" i="3" s="1"/>
  <c r="BA271" i="3"/>
  <c r="FF271" i="3" s="1"/>
  <c r="AR288" i="3"/>
  <c r="DL288" i="3" s="1"/>
  <c r="BJ226" i="3"/>
  <c r="DR226" i="3" s="1"/>
  <c r="AU222" i="3"/>
  <c r="DM222" i="3" s="1"/>
  <c r="AU173" i="3"/>
  <c r="FD173" i="3" s="1"/>
  <c r="AU96" i="3"/>
  <c r="AU190" i="3"/>
  <c r="FD190" i="3" s="1"/>
  <c r="AU140" i="3"/>
  <c r="DM140" i="3" s="1"/>
  <c r="AU319" i="3"/>
  <c r="DM319" i="3" s="1"/>
  <c r="AU348" i="3"/>
  <c r="DM348" i="3" s="1"/>
  <c r="AU332" i="3"/>
  <c r="FD332" i="3" s="1"/>
  <c r="AU341" i="3"/>
  <c r="DM341" i="3" s="1"/>
  <c r="AU343" i="3"/>
  <c r="DM343" i="3" s="1"/>
  <c r="AU327" i="3"/>
  <c r="DM327" i="3" s="1"/>
  <c r="AU253" i="3"/>
  <c r="AU270" i="3"/>
  <c r="AU216" i="3"/>
  <c r="AU212" i="3"/>
  <c r="AU208" i="3"/>
  <c r="FD208" i="3" s="1"/>
  <c r="AU204" i="3"/>
  <c r="AU200" i="3"/>
  <c r="AU196" i="3"/>
  <c r="AU192" i="3"/>
  <c r="AU84" i="3"/>
  <c r="AU78" i="3"/>
  <c r="AU74" i="3"/>
  <c r="AU70" i="3"/>
  <c r="AU66" i="3"/>
  <c r="AU62" i="3"/>
  <c r="AU58" i="3"/>
  <c r="AU41" i="3"/>
  <c r="AU37" i="3"/>
  <c r="AU33" i="3"/>
  <c r="AU338" i="3"/>
  <c r="AU323" i="3"/>
  <c r="AU252" i="3"/>
  <c r="DM252" i="3" s="1"/>
  <c r="AU241" i="3"/>
  <c r="DM241" i="3" s="1"/>
  <c r="AU237" i="3"/>
  <c r="DM237" i="3" s="1"/>
  <c r="AU169" i="3"/>
  <c r="AU165" i="3"/>
  <c r="AU161" i="3"/>
  <c r="AU157" i="3"/>
  <c r="AU153" i="3"/>
  <c r="AU142" i="3"/>
  <c r="AU138" i="3"/>
  <c r="AU134" i="3"/>
  <c r="AU130" i="3"/>
  <c r="AU126" i="3"/>
  <c r="AU122" i="3"/>
  <c r="AU118" i="3"/>
  <c r="AU107" i="3"/>
  <c r="DM107" i="3" s="1"/>
  <c r="AU103" i="3"/>
  <c r="FD103" i="3" s="1"/>
  <c r="AU79" i="3"/>
  <c r="FD79" i="3" s="1"/>
  <c r="AU75" i="3"/>
  <c r="FD75" i="3" s="1"/>
  <c r="AU71" i="3"/>
  <c r="FD71" i="3" s="1"/>
  <c r="AU67" i="3"/>
  <c r="DM67" i="3" s="1"/>
  <c r="AU63" i="3"/>
  <c r="AU52" i="3"/>
  <c r="AU25" i="3"/>
  <c r="CT25" i="3" s="1"/>
  <c r="AU354" i="3"/>
  <c r="AU342" i="3"/>
  <c r="AU289" i="3"/>
  <c r="AU290" i="3"/>
  <c r="AU284" i="3"/>
  <c r="AU280" i="3"/>
  <c r="AU276" i="3"/>
  <c r="AU244" i="3"/>
  <c r="AU217" i="3"/>
  <c r="AU175" i="3"/>
  <c r="AU85" i="3"/>
  <c r="AU60" i="3"/>
  <c r="AU328" i="3"/>
  <c r="AU368" i="3"/>
  <c r="AU360" i="3"/>
  <c r="AU337" i="3"/>
  <c r="AU347" i="3"/>
  <c r="AU331" i="3"/>
  <c r="AU361" i="3"/>
  <c r="AU334" i="3"/>
  <c r="AU307" i="3"/>
  <c r="AU303" i="3"/>
  <c r="AU300" i="3"/>
  <c r="AU296" i="3"/>
  <c r="AU283" i="3"/>
  <c r="AU279" i="3"/>
  <c r="AU275" i="3"/>
  <c r="AU269" i="3"/>
  <c r="AU248" i="3"/>
  <c r="AU240" i="3"/>
  <c r="AU236" i="3"/>
  <c r="AU233" i="3"/>
  <c r="AU229" i="3"/>
  <c r="AU225" i="3"/>
  <c r="AU185" i="3"/>
  <c r="AU213" i="3"/>
  <c r="AU209" i="3"/>
  <c r="AU205" i="3"/>
  <c r="AU199" i="3"/>
  <c r="AU195" i="3"/>
  <c r="AU148" i="3"/>
  <c r="AU151" i="3"/>
  <c r="AU184" i="3"/>
  <c r="AU176" i="3"/>
  <c r="AU139" i="3"/>
  <c r="AU135" i="3"/>
  <c r="AU95" i="3"/>
  <c r="AU106" i="3"/>
  <c r="AU102" i="3"/>
  <c r="AU90" i="3"/>
  <c r="AU56" i="3"/>
  <c r="AU31" i="3"/>
  <c r="AU42" i="3"/>
  <c r="AU38" i="3"/>
  <c r="AU34" i="3"/>
  <c r="AU344" i="3"/>
  <c r="AU355" i="3"/>
  <c r="AU340" i="3"/>
  <c r="FD340" i="3" s="1"/>
  <c r="AU333" i="3"/>
  <c r="AU335" i="3"/>
  <c r="AU251" i="3"/>
  <c r="AU272" i="3"/>
  <c r="DM272" i="3" s="1"/>
  <c r="AU245" i="3"/>
  <c r="AU210" i="3"/>
  <c r="AU206" i="3"/>
  <c r="AU202" i="3"/>
  <c r="AU198" i="3"/>
  <c r="AU194" i="3"/>
  <c r="AU152" i="3"/>
  <c r="AU82" i="3"/>
  <c r="AU80" i="3"/>
  <c r="AU76" i="3"/>
  <c r="AU72" i="3"/>
  <c r="AU68" i="3"/>
  <c r="AU64" i="3"/>
  <c r="AU43" i="3"/>
  <c r="AU39" i="3"/>
  <c r="AU35" i="3"/>
  <c r="AU325" i="3"/>
  <c r="AU346" i="3"/>
  <c r="AU330" i="3"/>
  <c r="AU247" i="3"/>
  <c r="AU239" i="3"/>
  <c r="AU188" i="3"/>
  <c r="AU171" i="3"/>
  <c r="AU167" i="3"/>
  <c r="AU163" i="3"/>
  <c r="AU159" i="3"/>
  <c r="AU155" i="3"/>
  <c r="AU144" i="3"/>
  <c r="AU136" i="3"/>
  <c r="AU132" i="3"/>
  <c r="AU128" i="3"/>
  <c r="AU124" i="3"/>
  <c r="AU120" i="3"/>
  <c r="AU147" i="3"/>
  <c r="AU110" i="3"/>
  <c r="AU129" i="3"/>
  <c r="AU125" i="3"/>
  <c r="AU121" i="3"/>
  <c r="AU108" i="3"/>
  <c r="AU112" i="3"/>
  <c r="AU109" i="3"/>
  <c r="AU105" i="3"/>
  <c r="AU77" i="3"/>
  <c r="AU73" i="3"/>
  <c r="AU69" i="3"/>
  <c r="AU65" i="3"/>
  <c r="AU61" i="3"/>
  <c r="AU292" i="3"/>
  <c r="AU181" i="3"/>
  <c r="AU83" i="3"/>
  <c r="AU30" i="3"/>
  <c r="AU345" i="3"/>
  <c r="AU329" i="3"/>
  <c r="AU349" i="3"/>
  <c r="AU339" i="3"/>
  <c r="AU317" i="3"/>
  <c r="AU369" i="3"/>
  <c r="AU305" i="3"/>
  <c r="AU301" i="3"/>
  <c r="AU288" i="3"/>
  <c r="AU287" i="3"/>
  <c r="AU298" i="3"/>
  <c r="DM298" i="3" s="1"/>
  <c r="AU294" i="3"/>
  <c r="DM294" i="3" s="1"/>
  <c r="AU285" i="3"/>
  <c r="AU281" i="3"/>
  <c r="FD281" i="3" s="1"/>
  <c r="AU277" i="3"/>
  <c r="AU273" i="3"/>
  <c r="AU249" i="3"/>
  <c r="FD249" i="3" s="1"/>
  <c r="AU271" i="3"/>
  <c r="FD271" i="3" s="1"/>
  <c r="AU242" i="3"/>
  <c r="AU238" i="3"/>
  <c r="DM238" i="3" s="1"/>
  <c r="AU219" i="3"/>
  <c r="AU235" i="3"/>
  <c r="DM235" i="3" s="1"/>
  <c r="AU231" i="3"/>
  <c r="FD231" i="3" s="1"/>
  <c r="AU227" i="3"/>
  <c r="DM227" i="3" s="1"/>
  <c r="AU223" i="3"/>
  <c r="DM223" i="3" s="1"/>
  <c r="AU211" i="3"/>
  <c r="AU207" i="3"/>
  <c r="AU203" i="3"/>
  <c r="AU201" i="3"/>
  <c r="FD201" i="3" s="1"/>
  <c r="AU197" i="3"/>
  <c r="FD197" i="3" s="1"/>
  <c r="AU193" i="3"/>
  <c r="AU146" i="3"/>
  <c r="AU178" i="3"/>
  <c r="AU174" i="3"/>
  <c r="AU137" i="3"/>
  <c r="AU133" i="3"/>
  <c r="AU117" i="3"/>
  <c r="AU115" i="3"/>
  <c r="AU93" i="3"/>
  <c r="AU104" i="3"/>
  <c r="AU111" i="3"/>
  <c r="AU92" i="3"/>
  <c r="AU116" i="3"/>
  <c r="AU54" i="3"/>
  <c r="AU22" i="3"/>
  <c r="CT22" i="3" s="1"/>
  <c r="AU29" i="3"/>
  <c r="CT29" i="3" s="1"/>
  <c r="AU40" i="3"/>
  <c r="AU36" i="3"/>
  <c r="AU32" i="3"/>
  <c r="AU28" i="3"/>
  <c r="CT28" i="3" s="1"/>
  <c r="BA49" i="3"/>
  <c r="FF49" i="3" s="1"/>
  <c r="BD353" i="3"/>
  <c r="DP353" i="3" s="1"/>
  <c r="BD356" i="3"/>
  <c r="FG356" i="3" s="1"/>
  <c r="BA348" i="3"/>
  <c r="DO348" i="3" s="1"/>
  <c r="BA332" i="3"/>
  <c r="DO332" i="3" s="1"/>
  <c r="BM334" i="3"/>
  <c r="BG272" i="3"/>
  <c r="DQ272" i="3" s="1"/>
  <c r="AR88" i="3"/>
  <c r="FC88" i="3" s="1"/>
  <c r="BM48" i="3"/>
  <c r="FJ48" i="3" s="1"/>
  <c r="BM44" i="3"/>
  <c r="FJ44" i="3" s="1"/>
  <c r="BM56" i="3"/>
  <c r="BJ31" i="3"/>
  <c r="DR31" i="3" s="1"/>
  <c r="BM60" i="3"/>
  <c r="BA295" i="3"/>
  <c r="FF295" i="3" s="1"/>
  <c r="BA219" i="3"/>
  <c r="FF219" i="3" s="1"/>
  <c r="BD194" i="3"/>
  <c r="DP194" i="3" s="1"/>
  <c r="BJ214" i="3"/>
  <c r="FI214" i="3" s="1"/>
  <c r="BM181" i="3"/>
  <c r="BA151" i="3"/>
  <c r="FF151" i="3" s="1"/>
  <c r="BG141" i="3"/>
  <c r="DQ141" i="3" s="1"/>
  <c r="BG88" i="3"/>
  <c r="DQ88" i="3" s="1"/>
  <c r="BA343" i="3"/>
  <c r="DO343" i="3" s="1"/>
  <c r="BA327" i="3"/>
  <c r="DO327" i="3" s="1"/>
  <c r="BM52" i="3"/>
  <c r="FJ52" i="3" s="1"/>
  <c r="AX298" i="3"/>
  <c r="FE298" i="3" s="1"/>
  <c r="AX294" i="3"/>
  <c r="FE294" i="3" s="1"/>
  <c r="BG300" i="3"/>
  <c r="FH300" i="3" s="1"/>
  <c r="AR196" i="3"/>
  <c r="DL196" i="3" s="1"/>
  <c r="BD209" i="3"/>
  <c r="FG209" i="3" s="1"/>
  <c r="BG332" i="3"/>
  <c r="DQ332" i="3" s="1"/>
  <c r="BA312" i="3"/>
  <c r="BA336" i="3"/>
  <c r="DO336" i="3" s="1"/>
  <c r="AR320" i="3"/>
  <c r="DL320" i="3" s="1"/>
  <c r="AR304" i="3"/>
  <c r="DL304" i="3" s="1"/>
  <c r="BJ357" i="3"/>
  <c r="FI357" i="3" s="1"/>
  <c r="BJ356" i="3"/>
  <c r="DR356" i="3" s="1"/>
  <c r="BM362" i="3"/>
  <c r="AX369" i="3"/>
  <c r="BD352" i="3"/>
  <c r="DP352" i="3" s="1"/>
  <c r="BG365" i="3"/>
  <c r="DQ365" i="3" s="1"/>
  <c r="BA246" i="3"/>
  <c r="FF246" i="3" s="1"/>
  <c r="BJ198" i="3"/>
  <c r="DR198" i="3" s="1"/>
  <c r="AR360" i="3"/>
  <c r="DL360" i="3" s="1"/>
  <c r="BJ340" i="3"/>
  <c r="DR340" i="3" s="1"/>
  <c r="BJ324" i="3"/>
  <c r="BJ308" i="3"/>
  <c r="DR308" i="3" s="1"/>
  <c r="AX282" i="3"/>
  <c r="FE282" i="3" s="1"/>
  <c r="AR269" i="3"/>
  <c r="DL269" i="3" s="1"/>
  <c r="BD234" i="3"/>
  <c r="CW234" i="3" s="1"/>
  <c r="BG216" i="3"/>
  <c r="FH216" i="3" s="1"/>
  <c r="BM238" i="3"/>
  <c r="FJ238" i="3" s="1"/>
  <c r="BJ146" i="3"/>
  <c r="DR146" i="3" s="1"/>
  <c r="BJ128" i="3"/>
  <c r="DR128" i="3" s="1"/>
  <c r="BA339" i="3"/>
  <c r="FF339" i="3" s="1"/>
  <c r="BD366" i="3"/>
  <c r="FG366" i="3" s="1"/>
  <c r="BD365" i="3"/>
  <c r="DP365" i="3" s="1"/>
  <c r="AR359" i="3"/>
  <c r="FC359" i="3" s="1"/>
  <c r="BM335" i="3"/>
  <c r="BA309" i="3"/>
  <c r="DO309" i="3" s="1"/>
  <c r="BA305" i="3"/>
  <c r="DO305" i="3" s="1"/>
  <c r="BA301" i="3"/>
  <c r="FF301" i="3" s="1"/>
  <c r="AR297" i="3"/>
  <c r="FC297" i="3" s="1"/>
  <c r="AR293" i="3"/>
  <c r="FC293" i="3" s="1"/>
  <c r="BM286" i="3"/>
  <c r="FJ286" i="3" s="1"/>
  <c r="BD172" i="3"/>
  <c r="DP172" i="3" s="1"/>
  <c r="AR90" i="3"/>
  <c r="DL90" i="3" s="1"/>
  <c r="BD87" i="3"/>
  <c r="DP87" i="3" s="1"/>
  <c r="AX297" i="3"/>
  <c r="DN297" i="3" s="1"/>
  <c r="AX293" i="3"/>
  <c r="DN293" i="3" s="1"/>
  <c r="BM345" i="3"/>
  <c r="FJ345" i="3" s="1"/>
  <c r="BM329" i="3"/>
  <c r="FJ329" i="3" s="1"/>
  <c r="BM343" i="3"/>
  <c r="FJ343" i="3" s="1"/>
  <c r="BJ296" i="3"/>
  <c r="FI296" i="3" s="1"/>
  <c r="AX246" i="3"/>
  <c r="FE246" i="3" s="1"/>
  <c r="BJ369" i="3"/>
  <c r="AX319" i="3"/>
  <c r="FE319" i="3" s="1"/>
  <c r="AX303" i="3"/>
  <c r="DN303" i="3" s="1"/>
  <c r="BA353" i="3"/>
  <c r="DO353" i="3" s="1"/>
  <c r="AR347" i="3"/>
  <c r="FC347" i="3" s="1"/>
  <c r="AR331" i="3"/>
  <c r="FC331" i="3" s="1"/>
  <c r="BJ292" i="3"/>
  <c r="FI292" i="3" s="1"/>
  <c r="BG281" i="3"/>
  <c r="DQ281" i="3" s="1"/>
  <c r="BM253" i="3"/>
  <c r="BG271" i="3"/>
  <c r="DQ271" i="3" s="1"/>
  <c r="AX264" i="3"/>
  <c r="DN264" i="3" s="1"/>
  <c r="BD237" i="3"/>
  <c r="DP237" i="3" s="1"/>
  <c r="BG221" i="3"/>
  <c r="BD223" i="3"/>
  <c r="FG223" i="3" s="1"/>
  <c r="BD219" i="3"/>
  <c r="DP219" i="3" s="1"/>
  <c r="BJ201" i="3"/>
  <c r="FI201" i="3" s="1"/>
  <c r="BJ193" i="3"/>
  <c r="DR193" i="3" s="1"/>
  <c r="AR228" i="3"/>
  <c r="FC228" i="3" s="1"/>
  <c r="AX206" i="3"/>
  <c r="FE206" i="3" s="1"/>
  <c r="AR183" i="3"/>
  <c r="DL183" i="3" s="1"/>
  <c r="BJ186" i="3"/>
  <c r="BD206" i="3"/>
  <c r="FG206" i="3" s="1"/>
  <c r="BD170" i="3"/>
  <c r="FG170" i="3" s="1"/>
  <c r="BD154" i="3"/>
  <c r="DP154" i="3" s="1"/>
  <c r="AR150" i="3"/>
  <c r="FC150" i="3" s="1"/>
  <c r="BM170" i="3"/>
  <c r="FJ170" i="3" s="1"/>
  <c r="BM166" i="3"/>
  <c r="FJ166" i="3" s="1"/>
  <c r="BM162" i="3"/>
  <c r="FJ162" i="3" s="1"/>
  <c r="BM158" i="3"/>
  <c r="AR155" i="3"/>
  <c r="DL155" i="3" s="1"/>
  <c r="AX100" i="3"/>
  <c r="DN100" i="3" s="1"/>
  <c r="BD89" i="3"/>
  <c r="BG81" i="3"/>
  <c r="DQ81" i="3" s="1"/>
  <c r="BM338" i="3"/>
  <c r="FJ338" i="3" s="1"/>
  <c r="BM352" i="3"/>
  <c r="FJ352" i="3" s="1"/>
  <c r="BA316" i="3"/>
  <c r="DO316" i="3" s="1"/>
  <c r="BA356" i="3"/>
  <c r="FF356" i="3" s="1"/>
  <c r="BM351" i="3"/>
  <c r="FJ351" i="3" s="1"/>
  <c r="BG310" i="3"/>
  <c r="FH310" i="3" s="1"/>
  <c r="BG311" i="3"/>
  <c r="FH311" i="3" s="1"/>
  <c r="BJ341" i="3"/>
  <c r="FI341" i="3" s="1"/>
  <c r="BD317" i="3"/>
  <c r="FG317" i="3" s="1"/>
  <c r="BD301" i="3"/>
  <c r="FG301" i="3" s="1"/>
  <c r="AX267" i="3"/>
  <c r="BD252" i="3"/>
  <c r="FG252" i="3" s="1"/>
  <c r="BA268" i="3"/>
  <c r="DO268" i="3" s="1"/>
  <c r="BA264" i="3"/>
  <c r="FF264" i="3" s="1"/>
  <c r="BA260" i="3"/>
  <c r="FF260" i="3" s="1"/>
  <c r="BA256" i="3"/>
  <c r="DO256" i="3" s="1"/>
  <c r="BM368" i="3"/>
  <c r="BJ368" i="3"/>
  <c r="DR368" i="3" s="1"/>
  <c r="BD263" i="3"/>
  <c r="BD274" i="3"/>
  <c r="FG274" i="3" s="1"/>
  <c r="BA113" i="3"/>
  <c r="FF113" i="3" s="1"/>
  <c r="BA25" i="3"/>
  <c r="BJ325" i="3"/>
  <c r="FI325" i="3" s="1"/>
  <c r="BA318" i="3"/>
  <c r="DO318" i="3" s="1"/>
  <c r="BA342" i="3"/>
  <c r="DO342" i="3" s="1"/>
  <c r="BM341" i="3"/>
  <c r="BG325" i="3"/>
  <c r="FH325" i="3" s="1"/>
  <c r="BG49" i="3"/>
  <c r="DQ49" i="3" s="1"/>
  <c r="BG45" i="3"/>
  <c r="FH45" i="3" s="1"/>
  <c r="BG53" i="3"/>
  <c r="DQ53" i="3" s="1"/>
  <c r="BJ89" i="3"/>
  <c r="FI89" i="3" s="1"/>
  <c r="AR151" i="3"/>
  <c r="FC151" i="3" s="1"/>
  <c r="BD200" i="3"/>
  <c r="FG200" i="3" s="1"/>
  <c r="BD192" i="3"/>
  <c r="BD175" i="3"/>
  <c r="DP175" i="3" s="1"/>
  <c r="BG143" i="3"/>
  <c r="DQ143" i="3" s="1"/>
  <c r="BM317" i="3"/>
  <c r="BD344" i="3"/>
  <c r="DP344" i="3" s="1"/>
  <c r="AX341" i="3"/>
  <c r="FE341" i="3" s="1"/>
  <c r="BD328" i="3"/>
  <c r="FG328" i="3" s="1"/>
  <c r="AX309" i="3"/>
  <c r="BA300" i="3"/>
  <c r="FF300" i="3" s="1"/>
  <c r="BD323" i="3"/>
  <c r="FG323" i="3" s="1"/>
  <c r="BD307" i="3"/>
  <c r="DP307" i="3" s="1"/>
  <c r="AX257" i="3"/>
  <c r="FE257" i="3" s="1"/>
  <c r="BJ234" i="3"/>
  <c r="BA216" i="3"/>
  <c r="DO216" i="3" s="1"/>
  <c r="BD144" i="3"/>
  <c r="DP144" i="3" s="1"/>
  <c r="AR121" i="3"/>
  <c r="AR101" i="3"/>
  <c r="DL101" i="3" s="1"/>
  <c r="BG277" i="3"/>
  <c r="DQ277" i="3" s="1"/>
  <c r="BG101" i="3"/>
  <c r="FH101" i="3" s="1"/>
  <c r="BG97" i="3"/>
  <c r="DQ97" i="3" s="1"/>
  <c r="BD90" i="3"/>
  <c r="FG90" i="3" s="1"/>
  <c r="BA369" i="3"/>
  <c r="FF369" i="3" s="1"/>
  <c r="BA361" i="3"/>
  <c r="FF361" i="3" s="1"/>
  <c r="BA357" i="3"/>
  <c r="BD338" i="3"/>
  <c r="DP338" i="3" s="1"/>
  <c r="BD322" i="3"/>
  <c r="DP322" i="3" s="1"/>
  <c r="BD306" i="3"/>
  <c r="FG306" i="3" s="1"/>
  <c r="BA293" i="3"/>
  <c r="FF293" i="3" s="1"/>
  <c r="BD349" i="3"/>
  <c r="DP349" i="3" s="1"/>
  <c r="AR311" i="3"/>
  <c r="DL311" i="3" s="1"/>
  <c r="BJ299" i="3"/>
  <c r="DR299" i="3" s="1"/>
  <c r="BJ295" i="3"/>
  <c r="BM272" i="3"/>
  <c r="FJ272" i="3" s="1"/>
  <c r="BG252" i="3"/>
  <c r="DQ252" i="3" s="1"/>
  <c r="BG248" i="3"/>
  <c r="DQ248" i="3" s="1"/>
  <c r="BM270" i="3"/>
  <c r="AR254" i="3"/>
  <c r="FC254" i="3" s="1"/>
  <c r="BA285" i="3"/>
  <c r="FF285" i="3" s="1"/>
  <c r="BA281" i="3"/>
  <c r="DO281" i="3" s="1"/>
  <c r="BA277" i="3"/>
  <c r="FF277" i="3" s="1"/>
  <c r="BA273" i="3"/>
  <c r="DO273" i="3" s="1"/>
  <c r="AR284" i="3"/>
  <c r="DL284" i="3" s="1"/>
  <c r="BD251" i="3"/>
  <c r="FG251" i="3" s="1"/>
  <c r="AX196" i="3"/>
  <c r="FE196" i="3" s="1"/>
  <c r="BJ208" i="3"/>
  <c r="DR208" i="3" s="1"/>
  <c r="AR160" i="3"/>
  <c r="FC160" i="3" s="1"/>
  <c r="BJ98" i="3"/>
  <c r="DR98" i="3" s="1"/>
  <c r="BJ281" i="3"/>
  <c r="FI281" i="3" s="1"/>
  <c r="BG214" i="3"/>
  <c r="DQ214" i="3" s="1"/>
  <c r="AR177" i="3"/>
  <c r="DL177" i="3" s="1"/>
  <c r="AR268" i="3"/>
  <c r="FC268" i="3" s="1"/>
  <c r="BG238" i="3"/>
  <c r="DQ238" i="3" s="1"/>
  <c r="BA368" i="3"/>
  <c r="DO368" i="3" s="1"/>
  <c r="AX368" i="3"/>
  <c r="FE368" i="3" s="1"/>
  <c r="BG364" i="3"/>
  <c r="DQ364" i="3" s="1"/>
  <c r="BG326" i="3"/>
  <c r="AX291" i="3"/>
  <c r="DN291" i="3" s="1"/>
  <c r="AX325" i="3"/>
  <c r="FE325" i="3" s="1"/>
  <c r="BJ315" i="3"/>
  <c r="DR315" i="3" s="1"/>
  <c r="BM265" i="3"/>
  <c r="FJ265" i="3" s="1"/>
  <c r="AX188" i="3"/>
  <c r="DN188" i="3" s="1"/>
  <c r="BJ145" i="3"/>
  <c r="DR145" i="3" s="1"/>
  <c r="BD143" i="3"/>
  <c r="FG143" i="3" s="1"/>
  <c r="BA243" i="3"/>
  <c r="BG242" i="3"/>
  <c r="DQ242" i="3" s="1"/>
  <c r="BJ209" i="3"/>
  <c r="DR209" i="3" s="1"/>
  <c r="BD188" i="3"/>
  <c r="FG188" i="3" s="1"/>
  <c r="AX350" i="3"/>
  <c r="DN350" i="3" s="1"/>
  <c r="BA310" i="3"/>
  <c r="FF310" i="3" s="1"/>
  <c r="BJ347" i="3"/>
  <c r="FI347" i="3" s="1"/>
  <c r="AX236" i="3"/>
  <c r="DN236" i="3" s="1"/>
  <c r="BA220" i="3"/>
  <c r="AR336" i="3"/>
  <c r="DL336" i="3" s="1"/>
  <c r="AR119" i="3"/>
  <c r="DL119" i="3" s="1"/>
  <c r="BD326" i="3"/>
  <c r="DP326" i="3" s="1"/>
  <c r="BA313" i="3"/>
  <c r="DO313" i="3" s="1"/>
  <c r="BA292" i="3"/>
  <c r="FF292" i="3" s="1"/>
  <c r="AR272" i="3"/>
  <c r="DL272" i="3" s="1"/>
  <c r="BM358" i="3"/>
  <c r="BJ331" i="3"/>
  <c r="AR322" i="3"/>
  <c r="DL322" i="3" s="1"/>
  <c r="AR306" i="3"/>
  <c r="DL306" i="3" s="1"/>
  <c r="AX320" i="3"/>
  <c r="FE320" i="3" s="1"/>
  <c r="BJ310" i="3"/>
  <c r="DR310" i="3" s="1"/>
  <c r="AX304" i="3"/>
  <c r="DN304" i="3" s="1"/>
  <c r="BA247" i="3"/>
  <c r="FF247" i="3" s="1"/>
  <c r="BA270" i="3"/>
  <c r="DO270" i="3" s="1"/>
  <c r="BJ263" i="3"/>
  <c r="FI263" i="3" s="1"/>
  <c r="BG284" i="3"/>
  <c r="DQ284" i="3" s="1"/>
  <c r="BG280" i="3"/>
  <c r="FH280" i="3" s="1"/>
  <c r="BG276" i="3"/>
  <c r="FH276" i="3" s="1"/>
  <c r="AX234" i="3"/>
  <c r="BJ283" i="3"/>
  <c r="FI283" i="3" s="1"/>
  <c r="AR251" i="3"/>
  <c r="DL251" i="3" s="1"/>
  <c r="BD199" i="3"/>
  <c r="DP199" i="3" s="1"/>
  <c r="BJ221" i="3"/>
  <c r="FI221" i="3" s="1"/>
  <c r="BJ171" i="3"/>
  <c r="DR171" i="3" s="1"/>
  <c r="AR148" i="3"/>
  <c r="DL148" i="3" s="1"/>
  <c r="AR144" i="3"/>
  <c r="FC144" i="3" s="1"/>
  <c r="BJ359" i="3"/>
  <c r="FI359" i="3" s="1"/>
  <c r="BG334" i="3"/>
  <c r="DQ334" i="3" s="1"/>
  <c r="BG368" i="3"/>
  <c r="DQ368" i="3" s="1"/>
  <c r="BJ358" i="3"/>
  <c r="DR358" i="3" s="1"/>
  <c r="BD285" i="3"/>
  <c r="FG285" i="3" s="1"/>
  <c r="BJ212" i="3"/>
  <c r="FI212" i="3" s="1"/>
  <c r="AX185" i="3"/>
  <c r="DN185" i="3" s="1"/>
  <c r="AX203" i="3"/>
  <c r="FE203" i="3" s="1"/>
  <c r="BM191" i="3"/>
  <c r="BM187" i="3"/>
  <c r="FJ187" i="3" s="1"/>
  <c r="BG201" i="3"/>
  <c r="FH201" i="3" s="1"/>
  <c r="BG197" i="3"/>
  <c r="FH197" i="3" s="1"/>
  <c r="BG193" i="3"/>
  <c r="DQ193" i="3" s="1"/>
  <c r="BJ157" i="3"/>
  <c r="FI157" i="3" s="1"/>
  <c r="AX122" i="3"/>
  <c r="DN122" i="3" s="1"/>
  <c r="BA365" i="3"/>
  <c r="DO365" i="3" s="1"/>
  <c r="BD300" i="3"/>
  <c r="DP300" i="3" s="1"/>
  <c r="BD292" i="3"/>
  <c r="BM280" i="3"/>
  <c r="FJ280" i="3" s="1"/>
  <c r="BA269" i="3"/>
  <c r="FF269" i="3" s="1"/>
  <c r="AX260" i="3"/>
  <c r="FE260" i="3" s="1"/>
  <c r="BA221" i="3"/>
  <c r="FF221" i="3" s="1"/>
  <c r="BM214" i="3"/>
  <c r="BM218" i="3"/>
  <c r="BJ176" i="3"/>
  <c r="FI176" i="3" s="1"/>
  <c r="BG180" i="3"/>
  <c r="BD202" i="3"/>
  <c r="DP202" i="3" s="1"/>
  <c r="BG190" i="3"/>
  <c r="DQ190" i="3" s="1"/>
  <c r="BD181" i="3"/>
  <c r="DP181" i="3" s="1"/>
  <c r="AR174" i="3"/>
  <c r="FC174" i="3" s="1"/>
  <c r="BJ149" i="3"/>
  <c r="DR149" i="3" s="1"/>
  <c r="BG77" i="3"/>
  <c r="DQ77" i="3" s="1"/>
  <c r="AR201" i="3"/>
  <c r="AR193" i="3"/>
  <c r="FC193" i="3" s="1"/>
  <c r="BG91" i="3"/>
  <c r="DQ91" i="3" s="1"/>
  <c r="BA117" i="3"/>
  <c r="DO117" i="3" s="1"/>
  <c r="AR128" i="3"/>
  <c r="DL128" i="3" s="1"/>
  <c r="AX132" i="3"/>
  <c r="FE132" i="3" s="1"/>
  <c r="BG93" i="3"/>
  <c r="BG116" i="3"/>
  <c r="DQ116" i="3" s="1"/>
  <c r="BJ112" i="3"/>
  <c r="DR112" i="3" s="1"/>
  <c r="BM108" i="3"/>
  <c r="BM104" i="3"/>
  <c r="BJ93" i="3"/>
  <c r="FI93" i="3" s="1"/>
  <c r="BD355" i="3"/>
  <c r="DP355" i="3" s="1"/>
  <c r="BD339" i="3"/>
  <c r="FG339" i="3" s="1"/>
  <c r="AX336" i="3"/>
  <c r="DN336" i="3" s="1"/>
  <c r="AX284" i="3"/>
  <c r="FE284" i="3" s="1"/>
  <c r="BM252" i="3"/>
  <c r="FJ252" i="3" s="1"/>
  <c r="BM269" i="3"/>
  <c r="BD280" i="3"/>
  <c r="FG280" i="3" s="1"/>
  <c r="AX254" i="3"/>
  <c r="DN254" i="3" s="1"/>
  <c r="AR244" i="3"/>
  <c r="FC244" i="3" s="1"/>
  <c r="BJ216" i="3"/>
  <c r="FI216" i="3" s="1"/>
  <c r="BJ223" i="3"/>
  <c r="DR223" i="3" s="1"/>
  <c r="BJ219" i="3"/>
  <c r="DR219" i="3" s="1"/>
  <c r="AX183" i="3"/>
  <c r="FE183" i="3" s="1"/>
  <c r="AX143" i="3"/>
  <c r="FE143" i="3" s="1"/>
  <c r="BG207" i="3"/>
  <c r="DQ207" i="3" s="1"/>
  <c r="BM284" i="3"/>
  <c r="BM276" i="3"/>
  <c r="FJ276" i="3" s="1"/>
  <c r="BG237" i="3"/>
  <c r="DQ237" i="3" s="1"/>
  <c r="BA323" i="3"/>
  <c r="FF323" i="3" s="1"/>
  <c r="BD287" i="3"/>
  <c r="DP287" i="3" s="1"/>
  <c r="BA234" i="3"/>
  <c r="BA230" i="3"/>
  <c r="DO230" i="3" s="1"/>
  <c r="BA226" i="3"/>
  <c r="FF226" i="3" s="1"/>
  <c r="BD208" i="3"/>
  <c r="DP208" i="3" s="1"/>
  <c r="BD128" i="3"/>
  <c r="DP128" i="3" s="1"/>
  <c r="AX131" i="3"/>
  <c r="FE131" i="3" s="1"/>
  <c r="AR114" i="3"/>
  <c r="DL114" i="3" s="1"/>
  <c r="BG137" i="3"/>
  <c r="FH137" i="3" s="1"/>
  <c r="BJ85" i="3"/>
  <c r="FI85" i="3" s="1"/>
  <c r="BA101" i="3"/>
  <c r="DO101" i="3" s="1"/>
  <c r="BA97" i="3"/>
  <c r="BD82" i="3"/>
  <c r="FG82" i="3" s="1"/>
  <c r="BG92" i="3"/>
  <c r="DQ92" i="3" s="1"/>
  <c r="BD66" i="3"/>
  <c r="FG66" i="3" s="1"/>
  <c r="BM53" i="3"/>
  <c r="BM76" i="3"/>
  <c r="FJ76" i="3" s="1"/>
  <c r="BM72" i="3"/>
  <c r="BM68" i="3"/>
  <c r="FJ68" i="3" s="1"/>
  <c r="BM64" i="3"/>
  <c r="BA325" i="3"/>
  <c r="DO325" i="3" s="1"/>
  <c r="AX240" i="3"/>
  <c r="DN240" i="3" s="1"/>
  <c r="AR316" i="3"/>
  <c r="DL316" i="3" s="1"/>
  <c r="BD299" i="3"/>
  <c r="DP299" i="3" s="1"/>
  <c r="BJ336" i="3"/>
  <c r="FI336" i="3" s="1"/>
  <c r="BD333" i="3"/>
  <c r="DP333" i="3" s="1"/>
  <c r="BM323" i="3"/>
  <c r="FJ323" i="3" s="1"/>
  <c r="BD281" i="3"/>
  <c r="DP281" i="3" s="1"/>
  <c r="AX278" i="3"/>
  <c r="FE278" i="3" s="1"/>
  <c r="BJ266" i="3"/>
  <c r="FI266" i="3" s="1"/>
  <c r="BD250" i="3"/>
  <c r="DP250" i="3" s="1"/>
  <c r="AX247" i="3"/>
  <c r="FE247" i="3" s="1"/>
  <c r="BM241" i="3"/>
  <c r="FJ241" i="3" s="1"/>
  <c r="BD230" i="3"/>
  <c r="FG230" i="3" s="1"/>
  <c r="AR220" i="3"/>
  <c r="BA190" i="3"/>
  <c r="DO190" i="3" s="1"/>
  <c r="BJ205" i="3"/>
  <c r="FI205" i="3" s="1"/>
  <c r="BJ187" i="3"/>
  <c r="FI187" i="3" s="1"/>
  <c r="AX177" i="3"/>
  <c r="FE177" i="3" s="1"/>
  <c r="BD166" i="3"/>
  <c r="DP166" i="3" s="1"/>
  <c r="BG169" i="3"/>
  <c r="DQ169" i="3" s="1"/>
  <c r="BG165" i="3"/>
  <c r="BG161" i="3"/>
  <c r="DQ161" i="3" s="1"/>
  <c r="BG157" i="3"/>
  <c r="DQ157" i="3" s="1"/>
  <c r="BG153" i="3"/>
  <c r="DQ153" i="3" s="1"/>
  <c r="BG149" i="3"/>
  <c r="FH149" i="3" s="1"/>
  <c r="AX154" i="3"/>
  <c r="FE154" i="3" s="1"/>
  <c r="BA171" i="3"/>
  <c r="DO171" i="3" s="1"/>
  <c r="BA167" i="3"/>
  <c r="FF167" i="3" s="1"/>
  <c r="BA163" i="3"/>
  <c r="BA159" i="3"/>
  <c r="FF159" i="3" s="1"/>
  <c r="BA155" i="3"/>
  <c r="DO155" i="3" s="1"/>
  <c r="BG142" i="3"/>
  <c r="DQ142" i="3" s="1"/>
  <c r="BJ124" i="3"/>
  <c r="DR124" i="3" s="1"/>
  <c r="BM47" i="3"/>
  <c r="AR333" i="3"/>
  <c r="DL333" i="3" s="1"/>
  <c r="AR250" i="3"/>
  <c r="DL250" i="3" s="1"/>
  <c r="AR205" i="3"/>
  <c r="BM207" i="3"/>
  <c r="BA200" i="3"/>
  <c r="FF200" i="3" s="1"/>
  <c r="BA196" i="3"/>
  <c r="DO196" i="3" s="1"/>
  <c r="BA192" i="3"/>
  <c r="DO192" i="3" s="1"/>
  <c r="BJ159" i="3"/>
  <c r="DR159" i="3" s="1"/>
  <c r="AR82" i="3"/>
  <c r="DL82" i="3" s="1"/>
  <c r="AR200" i="3"/>
  <c r="FC200" i="3" s="1"/>
  <c r="AR192" i="3"/>
  <c r="FC192" i="3" s="1"/>
  <c r="BA179" i="3"/>
  <c r="FF179" i="3" s="1"/>
  <c r="BJ120" i="3"/>
  <c r="DR120" i="3" s="1"/>
  <c r="BG152" i="3"/>
  <c r="DQ152" i="3" s="1"/>
  <c r="AR140" i="3"/>
  <c r="FC140" i="3" s="1"/>
  <c r="AX98" i="3"/>
  <c r="DN98" i="3" s="1"/>
  <c r="BM244" i="3"/>
  <c r="AR175" i="3"/>
  <c r="FC175" i="3" s="1"/>
  <c r="BD244" i="3"/>
  <c r="FG244" i="3" s="1"/>
  <c r="BG232" i="3"/>
  <c r="FH232" i="3" s="1"/>
  <c r="BG228" i="3"/>
  <c r="DQ228" i="3" s="1"/>
  <c r="BG224" i="3"/>
  <c r="DQ224" i="3" s="1"/>
  <c r="AR110" i="3"/>
  <c r="DL110" i="3" s="1"/>
  <c r="BG297" i="3"/>
  <c r="DQ297" i="3" s="1"/>
  <c r="BG293" i="3"/>
  <c r="DQ293" i="3" s="1"/>
  <c r="BM297" i="3"/>
  <c r="BM293" i="3"/>
  <c r="FJ293" i="3" s="1"/>
  <c r="AR237" i="3"/>
  <c r="FC237" i="3" s="1"/>
  <c r="AX217" i="3"/>
  <c r="DN217" i="3" s="1"/>
  <c r="BJ200" i="3"/>
  <c r="FI200" i="3" s="1"/>
  <c r="BJ192" i="3"/>
  <c r="FI192" i="3" s="1"/>
  <c r="AX197" i="3"/>
  <c r="DN197" i="3" s="1"/>
  <c r="AR118" i="3"/>
  <c r="AX138" i="3"/>
  <c r="FE138" i="3" s="1"/>
  <c r="AR224" i="3"/>
  <c r="FC224" i="3" s="1"/>
  <c r="BD245" i="3"/>
  <c r="DP245" i="3" s="1"/>
  <c r="AR189" i="3"/>
  <c r="FC189" i="3" s="1"/>
  <c r="BJ119" i="3"/>
  <c r="FI119" i="3" s="1"/>
  <c r="AX115" i="3"/>
  <c r="DN115" i="3" s="1"/>
  <c r="AR171" i="3"/>
  <c r="DL171" i="3" s="1"/>
  <c r="BD118" i="3"/>
  <c r="BJ138" i="3"/>
  <c r="DR138" i="3" s="1"/>
  <c r="AX108" i="3"/>
  <c r="FE108" i="3" s="1"/>
  <c r="BJ103" i="3"/>
  <c r="DR103" i="3" s="1"/>
  <c r="BD205" i="3"/>
  <c r="DP205" i="3" s="1"/>
  <c r="AX118" i="3"/>
  <c r="FE118" i="3" s="1"/>
  <c r="AR124" i="3"/>
  <c r="DL124" i="3" s="1"/>
  <c r="BD107" i="3"/>
  <c r="FG107" i="3" s="1"/>
  <c r="BJ84" i="3"/>
  <c r="DR84" i="3" s="1"/>
  <c r="BJ80" i="3"/>
  <c r="FI80" i="3" s="1"/>
  <c r="BD156" i="3"/>
  <c r="DP156" i="3" s="1"/>
  <c r="AR152" i="3"/>
  <c r="DL152" i="3" s="1"/>
  <c r="BA152" i="3"/>
  <c r="DO152" i="3" s="1"/>
  <c r="AR132" i="3"/>
  <c r="DL132" i="3" s="1"/>
  <c r="AX121" i="3"/>
  <c r="DN121" i="3" s="1"/>
  <c r="BD152" i="3"/>
  <c r="DP152" i="3" s="1"/>
  <c r="BM152" i="3"/>
  <c r="BA107" i="3"/>
  <c r="DO107" i="3" s="1"/>
  <c r="BJ110" i="3"/>
  <c r="FI110" i="3" s="1"/>
  <c r="AX114" i="3"/>
  <c r="FE114" i="3" s="1"/>
  <c r="BM115" i="3"/>
  <c r="FJ115" i="3" s="1"/>
  <c r="BM243" i="3"/>
  <c r="AX147" i="3"/>
  <c r="DN147" i="3" s="1"/>
  <c r="BA126" i="3"/>
  <c r="DO126" i="3" s="1"/>
  <c r="BG241" i="3"/>
  <c r="BA180" i="3"/>
  <c r="DO180" i="3" s="1"/>
  <c r="BJ160" i="3"/>
  <c r="DR160" i="3" s="1"/>
  <c r="AR138" i="3"/>
  <c r="FC138" i="3" s="1"/>
  <c r="BD130" i="3"/>
  <c r="DP130" i="3" s="1"/>
  <c r="BM136" i="3"/>
  <c r="FJ136" i="3" s="1"/>
  <c r="BM132" i="3"/>
  <c r="FJ132" i="3" s="1"/>
  <c r="BM116" i="3"/>
  <c r="FJ116" i="3" s="1"/>
  <c r="AX109" i="3"/>
  <c r="FE109" i="3" s="1"/>
  <c r="BM91" i="3"/>
  <c r="FJ91" i="3" s="1"/>
  <c r="AR96" i="3"/>
  <c r="DL96" i="3" s="1"/>
  <c r="BD78" i="3"/>
  <c r="DP78" i="3" s="1"/>
  <c r="BJ65" i="3"/>
  <c r="FI65" i="3" s="1"/>
  <c r="BD62" i="3"/>
  <c r="FG62" i="3" s="1"/>
  <c r="BG75" i="3"/>
  <c r="DQ75" i="3" s="1"/>
  <c r="BG71" i="3"/>
  <c r="BG67" i="3"/>
  <c r="DQ67" i="3" s="1"/>
  <c r="BG63" i="3"/>
  <c r="DQ63" i="3" s="1"/>
  <c r="BD39" i="3"/>
  <c r="DP39" i="3" s="1"/>
  <c r="AR33" i="3"/>
  <c r="FC33" i="3" s="1"/>
  <c r="BD29" i="3"/>
  <c r="BG25" i="3"/>
  <c r="CX25" i="3" s="1"/>
  <c r="BA284" i="3"/>
  <c r="AX111" i="3"/>
  <c r="FE111" i="3" s="1"/>
  <c r="AX134" i="3"/>
  <c r="FE134" i="3" s="1"/>
  <c r="AR28" i="3"/>
  <c r="BJ38" i="3"/>
  <c r="DR38" i="3" s="1"/>
  <c r="BJ279" i="3"/>
  <c r="FI279" i="3" s="1"/>
  <c r="BJ231" i="3"/>
  <c r="DR231" i="3" s="1"/>
  <c r="BA232" i="3"/>
  <c r="DO232" i="3" s="1"/>
  <c r="BA228" i="3"/>
  <c r="FF228" i="3" s="1"/>
  <c r="BA224" i="3"/>
  <c r="FF224" i="3" s="1"/>
  <c r="BA186" i="3"/>
  <c r="FF186" i="3" s="1"/>
  <c r="AX182" i="3"/>
  <c r="BM35" i="3"/>
  <c r="FJ35" i="3" s="1"/>
  <c r="AR157" i="3"/>
  <c r="FC157" i="3" s="1"/>
  <c r="BM217" i="3"/>
  <c r="AR231" i="3"/>
  <c r="DL231" i="3" s="1"/>
  <c r="BG306" i="3"/>
  <c r="FH306" i="3" s="1"/>
  <c r="BG302" i="3"/>
  <c r="DQ302" i="3" s="1"/>
  <c r="AX215" i="3"/>
  <c r="FE215" i="3" s="1"/>
  <c r="BD203" i="3"/>
  <c r="FG203" i="3" s="1"/>
  <c r="BG191" i="3"/>
  <c r="FH191" i="3" s="1"/>
  <c r="BG187" i="3"/>
  <c r="FH187" i="3" s="1"/>
  <c r="BM98" i="3"/>
  <c r="BG111" i="3"/>
  <c r="DQ111" i="3" s="1"/>
  <c r="BD360" i="3"/>
  <c r="FG360" i="3" s="1"/>
  <c r="AX357" i="3"/>
  <c r="DN357" i="3" s="1"/>
  <c r="BJ269" i="3"/>
  <c r="FI269" i="3" s="1"/>
  <c r="AR223" i="3"/>
  <c r="DL223" i="3" s="1"/>
  <c r="BJ227" i="3"/>
  <c r="DR227" i="3" s="1"/>
  <c r="BM144" i="3"/>
  <c r="FJ144" i="3" s="1"/>
  <c r="AR89" i="3"/>
  <c r="FC89" i="3" s="1"/>
  <c r="BM210" i="3"/>
  <c r="FJ210" i="3" s="1"/>
  <c r="AX170" i="3"/>
  <c r="FE170" i="3" s="1"/>
  <c r="BG131" i="3"/>
  <c r="DQ131" i="3" s="1"/>
  <c r="BG127" i="3"/>
  <c r="FH127" i="3" s="1"/>
  <c r="BG123" i="3"/>
  <c r="BG119" i="3"/>
  <c r="DQ119" i="3" s="1"/>
  <c r="BM114" i="3"/>
  <c r="BJ134" i="3"/>
  <c r="DR134" i="3" s="1"/>
  <c r="AX104" i="3"/>
  <c r="FE104" i="3" s="1"/>
  <c r="BG87" i="3"/>
  <c r="DQ87" i="3" s="1"/>
  <c r="BA95" i="3"/>
  <c r="DO95" i="3" s="1"/>
  <c r="AX75" i="3"/>
  <c r="FE75" i="3" s="1"/>
  <c r="AR281" i="3"/>
  <c r="FC281" i="3" s="1"/>
  <c r="AX277" i="3"/>
  <c r="FE277" i="3" s="1"/>
  <c r="BD221" i="3"/>
  <c r="DP221" i="3" s="1"/>
  <c r="BJ239" i="3"/>
  <c r="DR239" i="3" s="1"/>
  <c r="AX169" i="3"/>
  <c r="FE169" i="3" s="1"/>
  <c r="AX153" i="3"/>
  <c r="FE153" i="3" s="1"/>
  <c r="AX87" i="3"/>
  <c r="DN87" i="3" s="1"/>
  <c r="BG318" i="3"/>
  <c r="DQ318" i="3" s="1"/>
  <c r="BJ244" i="3"/>
  <c r="DR244" i="3" s="1"/>
  <c r="BG322" i="3"/>
  <c r="FH322" i="3" s="1"/>
  <c r="AR184" i="3"/>
  <c r="FC184" i="3" s="1"/>
  <c r="BM140" i="3"/>
  <c r="AX126" i="3"/>
  <c r="FE126" i="3" s="1"/>
  <c r="BJ115" i="3"/>
  <c r="FI115" i="3" s="1"/>
  <c r="BG114" i="3"/>
  <c r="DQ114" i="3" s="1"/>
  <c r="BJ91" i="3"/>
  <c r="FI91" i="3" s="1"/>
  <c r="BD364" i="3"/>
  <c r="DP364" i="3" s="1"/>
  <c r="AX361" i="3"/>
  <c r="FE361" i="3" s="1"/>
  <c r="BG367" i="3"/>
  <c r="FH367" i="3" s="1"/>
  <c r="BG363" i="3"/>
  <c r="DQ363" i="3" s="1"/>
  <c r="BD363" i="3"/>
  <c r="DP363" i="3" s="1"/>
  <c r="AX360" i="3"/>
  <c r="DN360" i="3" s="1"/>
  <c r="BM328" i="3"/>
  <c r="BD336" i="3"/>
  <c r="FG336" i="3" s="1"/>
  <c r="BJ322" i="3"/>
  <c r="FI322" i="3" s="1"/>
  <c r="AX328" i="3"/>
  <c r="FE328" i="3" s="1"/>
  <c r="BD315" i="3"/>
  <c r="FG315" i="3" s="1"/>
  <c r="BD279" i="3"/>
  <c r="DP279" i="3" s="1"/>
  <c r="AR273" i="3"/>
  <c r="FC273" i="3" s="1"/>
  <c r="BM254" i="3"/>
  <c r="BM250" i="3"/>
  <c r="AR122" i="3"/>
  <c r="DL122" i="3" s="1"/>
  <c r="BJ69" i="3"/>
  <c r="FI69" i="3" s="1"/>
  <c r="AX63" i="3"/>
  <c r="DN63" i="3" s="1"/>
  <c r="BA80" i="3"/>
  <c r="FF80" i="3" s="1"/>
  <c r="AX59" i="3"/>
  <c r="FE59" i="3" s="1"/>
  <c r="BG359" i="3"/>
  <c r="DQ359" i="3" s="1"/>
  <c r="BD359" i="3"/>
  <c r="DP359" i="3" s="1"/>
  <c r="AX356" i="3"/>
  <c r="BJ335" i="3"/>
  <c r="FI335" i="3" s="1"/>
  <c r="BD311" i="3"/>
  <c r="FG311" i="3" s="1"/>
  <c r="BA253" i="3"/>
  <c r="FF253" i="3" s="1"/>
  <c r="BM285" i="3"/>
  <c r="BM281" i="3"/>
  <c r="BM277" i="3"/>
  <c r="BM273" i="3"/>
  <c r="FJ273" i="3" s="1"/>
  <c r="BD284" i="3"/>
  <c r="FG284" i="3" s="1"/>
  <c r="BD160" i="3"/>
  <c r="DP160" i="3" s="1"/>
  <c r="AR83" i="3"/>
  <c r="FC83" i="3" s="1"/>
  <c r="BJ242" i="3"/>
  <c r="DR242" i="3" s="1"/>
  <c r="BG215" i="3"/>
  <c r="FH215" i="3" s="1"/>
  <c r="BG179" i="3"/>
  <c r="DQ179" i="3" s="1"/>
  <c r="BG175" i="3"/>
  <c r="FH175" i="3" s="1"/>
  <c r="BJ166" i="3"/>
  <c r="DR166" i="3" s="1"/>
  <c r="BD163" i="3"/>
  <c r="DP163" i="3" s="1"/>
  <c r="BD137" i="3"/>
  <c r="DP137" i="3" s="1"/>
  <c r="AR107" i="3"/>
  <c r="FC107" i="3" s="1"/>
  <c r="BA96" i="3"/>
  <c r="FF96" i="3" s="1"/>
  <c r="BG86" i="3"/>
  <c r="DQ86" i="3" s="1"/>
  <c r="BA326" i="3"/>
  <c r="DO326" i="3" s="1"/>
  <c r="AX315" i="3"/>
  <c r="BG266" i="3"/>
  <c r="FH266" i="3" s="1"/>
  <c r="BM327" i="3"/>
  <c r="AX311" i="3"/>
  <c r="DN311" i="3" s="1"/>
  <c r="AX295" i="3"/>
  <c r="DN295" i="3" s="1"/>
  <c r="AX259" i="3"/>
  <c r="FE259" i="3" s="1"/>
  <c r="BD164" i="3"/>
  <c r="FG164" i="3" s="1"/>
  <c r="BJ363" i="3"/>
  <c r="BM322" i="3"/>
  <c r="FJ322" i="3" s="1"/>
  <c r="AR342" i="3"/>
  <c r="FC342" i="3" s="1"/>
  <c r="BJ319" i="3"/>
  <c r="FI319" i="3" s="1"/>
  <c r="BJ303" i="3"/>
  <c r="FI303" i="3" s="1"/>
  <c r="BJ267" i="3"/>
  <c r="FI267" i="3" s="1"/>
  <c r="BJ211" i="3"/>
  <c r="DR211" i="3" s="1"/>
  <c r="BA210" i="3"/>
  <c r="BA185" i="3"/>
  <c r="FF185" i="3" s="1"/>
  <c r="BD358" i="3"/>
  <c r="DP358" i="3" s="1"/>
  <c r="BM346" i="3"/>
  <c r="FJ346" i="3" s="1"/>
  <c r="BM330" i="3"/>
  <c r="FJ330" i="3" s="1"/>
  <c r="BM316" i="3"/>
  <c r="BG315" i="3"/>
  <c r="DQ315" i="3" s="1"/>
  <c r="BA364" i="3"/>
  <c r="BG354" i="3"/>
  <c r="DQ354" i="3" s="1"/>
  <c r="BA360" i="3"/>
  <c r="FF360" i="3" s="1"/>
  <c r="BD357" i="3"/>
  <c r="DP357" i="3" s="1"/>
  <c r="BD354" i="3"/>
  <c r="FG354" i="3" s="1"/>
  <c r="BA363" i="3"/>
  <c r="DO363" i="3" s="1"/>
  <c r="BM350" i="3"/>
  <c r="AR340" i="3"/>
  <c r="BJ333" i="3"/>
  <c r="DR333" i="3" s="1"/>
  <c r="BD295" i="3"/>
  <c r="DP295" i="3" s="1"/>
  <c r="BJ290" i="3"/>
  <c r="DR290" i="3" s="1"/>
  <c r="AR351" i="3"/>
  <c r="FC351" i="3" s="1"/>
  <c r="AX338" i="3"/>
  <c r="DN338" i="3" s="1"/>
  <c r="BD325" i="3"/>
  <c r="DP325" i="3" s="1"/>
  <c r="BD309" i="3"/>
  <c r="FG309" i="3" s="1"/>
  <c r="BD289" i="3"/>
  <c r="DP289" i="3" s="1"/>
  <c r="AR283" i="3"/>
  <c r="FC283" i="3" s="1"/>
  <c r="BJ276" i="3"/>
  <c r="FI276" i="3" s="1"/>
  <c r="BD273" i="3"/>
  <c r="FG273" i="3" s="1"/>
  <c r="BD227" i="3"/>
  <c r="FG227" i="3" s="1"/>
  <c r="BA266" i="3"/>
  <c r="DO266" i="3" s="1"/>
  <c r="BA262" i="3"/>
  <c r="FF262" i="3" s="1"/>
  <c r="BA258" i="3"/>
  <c r="DO258" i="3" s="1"/>
  <c r="AX268" i="3"/>
  <c r="FE268" i="3" s="1"/>
  <c r="BJ258" i="3"/>
  <c r="DR258" i="3" s="1"/>
  <c r="BD255" i="3"/>
  <c r="DP255" i="3" s="1"/>
  <c r="BD282" i="3"/>
  <c r="FG282" i="3" s="1"/>
  <c r="BD235" i="3"/>
  <c r="DP235" i="3" s="1"/>
  <c r="BA245" i="3"/>
  <c r="DO245" i="3" s="1"/>
  <c r="BD241" i="3"/>
  <c r="BM222" i="3"/>
  <c r="FJ222" i="3" s="1"/>
  <c r="BJ218" i="3"/>
  <c r="FI218" i="3" s="1"/>
  <c r="AX220" i="3"/>
  <c r="DN220" i="3" s="1"/>
  <c r="BD218" i="3"/>
  <c r="DP218" i="3" s="1"/>
  <c r="AX219" i="3"/>
  <c r="DN219" i="3" s="1"/>
  <c r="AR232" i="3"/>
  <c r="DL232" i="3" s="1"/>
  <c r="BJ225" i="3"/>
  <c r="DR225" i="3" s="1"/>
  <c r="BD220" i="3"/>
  <c r="BD216" i="3"/>
  <c r="DP216" i="3" s="1"/>
  <c r="AX244" i="3"/>
  <c r="FE244" i="3" s="1"/>
  <c r="BM232" i="3"/>
  <c r="FJ232" i="3" s="1"/>
  <c r="BM228" i="3"/>
  <c r="FJ228" i="3" s="1"/>
  <c r="BM224" i="3"/>
  <c r="AX210" i="3"/>
  <c r="DN210" i="3" s="1"/>
  <c r="AR207" i="3"/>
  <c r="FC207" i="3" s="1"/>
  <c r="BJ183" i="3"/>
  <c r="BD187" i="3"/>
  <c r="DP187" i="3" s="1"/>
  <c r="BJ213" i="3"/>
  <c r="DR213" i="3" s="1"/>
  <c r="AX207" i="3"/>
  <c r="DN207" i="3" s="1"/>
  <c r="BG188" i="3"/>
  <c r="FH188" i="3" s="1"/>
  <c r="BM212" i="3"/>
  <c r="FJ212" i="3" s="1"/>
  <c r="AX189" i="3"/>
  <c r="FE189" i="3" s="1"/>
  <c r="BG185" i="3"/>
  <c r="FH185" i="3" s="1"/>
  <c r="BD158" i="3"/>
  <c r="DP158" i="3" s="1"/>
  <c r="BJ168" i="3"/>
  <c r="DR168" i="3" s="1"/>
  <c r="BD165" i="3"/>
  <c r="FG165" i="3" s="1"/>
  <c r="BA149" i="3"/>
  <c r="DO149" i="3" s="1"/>
  <c r="BD142" i="3"/>
  <c r="DP142" i="3" s="1"/>
  <c r="BG144" i="3"/>
  <c r="DQ144" i="3" s="1"/>
  <c r="AR123" i="3"/>
  <c r="DL123" i="3" s="1"/>
  <c r="BG147" i="3"/>
  <c r="FH147" i="3" s="1"/>
  <c r="AX133" i="3"/>
  <c r="DN133" i="3" s="1"/>
  <c r="AX117" i="3"/>
  <c r="FE117" i="3" s="1"/>
  <c r="BM109" i="3"/>
  <c r="FJ109" i="3" s="1"/>
  <c r="BD337" i="3"/>
  <c r="DP337" i="3" s="1"/>
  <c r="BG285" i="3"/>
  <c r="DQ285" i="3" s="1"/>
  <c r="AX287" i="3"/>
  <c r="DN287" i="3" s="1"/>
  <c r="AR261" i="3"/>
  <c r="FC261" i="3" s="1"/>
  <c r="BJ222" i="3"/>
  <c r="BM229" i="3"/>
  <c r="BM225" i="3"/>
  <c r="AX231" i="3"/>
  <c r="FE231" i="3" s="1"/>
  <c r="AX198" i="3"/>
  <c r="DN198" i="3" s="1"/>
  <c r="BD243" i="3"/>
  <c r="DP243" i="3" s="1"/>
  <c r="BG235" i="3"/>
  <c r="FH235" i="3" s="1"/>
  <c r="BG231" i="3"/>
  <c r="BG227" i="3"/>
  <c r="FH227" i="3" s="1"/>
  <c r="BG223" i="3"/>
  <c r="FH223" i="3" s="1"/>
  <c r="BA213" i="3"/>
  <c r="DO213" i="3" s="1"/>
  <c r="BA209" i="3"/>
  <c r="FF209" i="3" s="1"/>
  <c r="BA205" i="3"/>
  <c r="FF205" i="3" s="1"/>
  <c r="BG211" i="3"/>
  <c r="FH211" i="3" s="1"/>
  <c r="AR164" i="3"/>
  <c r="FC164" i="3" s="1"/>
  <c r="BJ164" i="3"/>
  <c r="DR164" i="3" s="1"/>
  <c r="BD161" i="3"/>
  <c r="DP161" i="3" s="1"/>
  <c r="AX158" i="3"/>
  <c r="FE158" i="3" s="1"/>
  <c r="BM146" i="3"/>
  <c r="FJ146" i="3" s="1"/>
  <c r="BJ135" i="3"/>
  <c r="FI135" i="3" s="1"/>
  <c r="BD132" i="3"/>
  <c r="DP132" i="3" s="1"/>
  <c r="BJ121" i="3"/>
  <c r="FI121" i="3" s="1"/>
  <c r="BG133" i="3"/>
  <c r="BJ140" i="3"/>
  <c r="DR140" i="3" s="1"/>
  <c r="BM124" i="3"/>
  <c r="FJ124" i="3" s="1"/>
  <c r="BM120" i="3"/>
  <c r="FJ120" i="3" s="1"/>
  <c r="BD135" i="3"/>
  <c r="FG135" i="3" s="1"/>
  <c r="AR105" i="3"/>
  <c r="DL105" i="3" s="1"/>
  <c r="BG104" i="3"/>
  <c r="FH104" i="3" s="1"/>
  <c r="BJ96" i="3"/>
  <c r="FI96" i="3" s="1"/>
  <c r="BA88" i="3"/>
  <c r="FF88" i="3" s="1"/>
  <c r="AR76" i="3"/>
  <c r="FC76" i="3" s="1"/>
  <c r="BA85" i="3"/>
  <c r="FF85" i="3" s="1"/>
  <c r="BJ74" i="3"/>
  <c r="FI74" i="3" s="1"/>
  <c r="BD71" i="3"/>
  <c r="DP71" i="3" s="1"/>
  <c r="AX68" i="3"/>
  <c r="FE68" i="3" s="1"/>
  <c r="AX58" i="3"/>
  <c r="FE58" i="3" s="1"/>
  <c r="BJ48" i="3"/>
  <c r="DR48" i="3" s="1"/>
  <c r="BD45" i="3"/>
  <c r="DP45" i="3" s="1"/>
  <c r="BG29" i="3"/>
  <c r="BJ25" i="3"/>
  <c r="BD43" i="3"/>
  <c r="FG43" i="3" s="1"/>
  <c r="AX40" i="3"/>
  <c r="DN40" i="3" s="1"/>
  <c r="AR37" i="3"/>
  <c r="BG40" i="3"/>
  <c r="DQ40" i="3" s="1"/>
  <c r="BG36" i="3"/>
  <c r="DQ36" i="3" s="1"/>
  <c r="BG32" i="3"/>
  <c r="DQ32" i="3" s="1"/>
  <c r="BJ28" i="3"/>
  <c r="BJ45" i="3"/>
  <c r="FI45" i="3" s="1"/>
  <c r="AX334" i="3"/>
  <c r="BM366" i="3"/>
  <c r="BJ362" i="3"/>
  <c r="DR362" i="3" s="1"/>
  <c r="BM369" i="3"/>
  <c r="BM357" i="3"/>
  <c r="FJ357" i="3" s="1"/>
  <c r="BG319" i="3"/>
  <c r="DQ319" i="3" s="1"/>
  <c r="BD270" i="3"/>
  <c r="DP270" i="3" s="1"/>
  <c r="AX301" i="3"/>
  <c r="DN301" i="3" s="1"/>
  <c r="AR310" i="3"/>
  <c r="DL310" i="3" s="1"/>
  <c r="AR337" i="3"/>
  <c r="DL337" i="3" s="1"/>
  <c r="BJ314" i="3"/>
  <c r="DR314" i="3" s="1"/>
  <c r="AR258" i="3"/>
  <c r="FC258" i="3" s="1"/>
  <c r="BG253" i="3"/>
  <c r="DQ253" i="3" s="1"/>
  <c r="BG270" i="3"/>
  <c r="DQ270" i="3" s="1"/>
  <c r="BJ287" i="3"/>
  <c r="FI287" i="3" s="1"/>
  <c r="AX226" i="3"/>
  <c r="BD222" i="3"/>
  <c r="DP222" i="3" s="1"/>
  <c r="AR243" i="3"/>
  <c r="FC243" i="3" s="1"/>
  <c r="AR209" i="3"/>
  <c r="FC209" i="3" s="1"/>
  <c r="AX184" i="3"/>
  <c r="FE184" i="3" s="1"/>
  <c r="AR185" i="3"/>
  <c r="DL185" i="3" s="1"/>
  <c r="AX181" i="3"/>
  <c r="FE181" i="3" s="1"/>
  <c r="BJ163" i="3"/>
  <c r="FI163" i="3" s="1"/>
  <c r="AX146" i="3"/>
  <c r="DN146" i="3" s="1"/>
  <c r="AR81" i="3"/>
  <c r="FC81" i="3" s="1"/>
  <c r="BD106" i="3"/>
  <c r="FG106" i="3" s="1"/>
  <c r="AX112" i="3"/>
  <c r="DN112" i="3" s="1"/>
  <c r="BA104" i="3"/>
  <c r="FF104" i="3" s="1"/>
  <c r="AX93" i="3"/>
  <c r="DN93" i="3" s="1"/>
  <c r="AX85" i="3"/>
  <c r="FE85" i="3" s="1"/>
  <c r="AR43" i="3"/>
  <c r="FC43" i="3" s="1"/>
  <c r="AR48" i="3"/>
  <c r="DL48" i="3" s="1"/>
  <c r="BD260" i="3"/>
  <c r="FG260" i="3" s="1"/>
  <c r="BG263" i="3"/>
  <c r="DQ263" i="3" s="1"/>
  <c r="BG255" i="3"/>
  <c r="DQ255" i="3" s="1"/>
  <c r="AR263" i="3"/>
  <c r="DL263" i="3" s="1"/>
  <c r="BA249" i="3"/>
  <c r="DO249" i="3" s="1"/>
  <c r="AR274" i="3"/>
  <c r="FC274" i="3" s="1"/>
  <c r="AX245" i="3"/>
  <c r="FE245" i="3" s="1"/>
  <c r="BA237" i="3"/>
  <c r="DO237" i="3" s="1"/>
  <c r="BD236" i="3"/>
  <c r="DP236" i="3" s="1"/>
  <c r="BG220" i="3"/>
  <c r="AX208" i="3"/>
  <c r="DN208" i="3" s="1"/>
  <c r="BJ181" i="3"/>
  <c r="FI181" i="3" s="1"/>
  <c r="BM203" i="3"/>
  <c r="FJ203" i="3" s="1"/>
  <c r="BJ188" i="3"/>
  <c r="FI188" i="3" s="1"/>
  <c r="AR180" i="3"/>
  <c r="BD180" i="3"/>
  <c r="FG180" i="3" s="1"/>
  <c r="AX187" i="3"/>
  <c r="FE187" i="3" s="1"/>
  <c r="AR166" i="3"/>
  <c r="DL166" i="3" s="1"/>
  <c r="BG155" i="3"/>
  <c r="DQ155" i="3" s="1"/>
  <c r="AX160" i="3"/>
  <c r="DN160" i="3" s="1"/>
  <c r="BJ111" i="3"/>
  <c r="FI111" i="3" s="1"/>
  <c r="BJ137" i="3"/>
  <c r="DR137" i="3" s="1"/>
  <c r="BJ123" i="3"/>
  <c r="FI123" i="3" s="1"/>
  <c r="BA136" i="3"/>
  <c r="FF136" i="3" s="1"/>
  <c r="BA132" i="3"/>
  <c r="FF132" i="3" s="1"/>
  <c r="BA103" i="3"/>
  <c r="DO103" i="3" s="1"/>
  <c r="BD95" i="3"/>
  <c r="FG95" i="3" s="1"/>
  <c r="BM99" i="3"/>
  <c r="FJ99" i="3" s="1"/>
  <c r="BA112" i="3"/>
  <c r="DO112" i="3" s="1"/>
  <c r="BJ105" i="3"/>
  <c r="BD102" i="3"/>
  <c r="DP102" i="3" s="1"/>
  <c r="BG94" i="3"/>
  <c r="FH94" i="3" s="1"/>
  <c r="BA91" i="3"/>
  <c r="DO91" i="3" s="1"/>
  <c r="BJ95" i="3"/>
  <c r="DR95" i="3" s="1"/>
  <c r="AX84" i="3"/>
  <c r="FE84" i="3" s="1"/>
  <c r="BG85" i="3"/>
  <c r="DQ85" i="3" s="1"/>
  <c r="BJ71" i="3"/>
  <c r="FI71" i="3" s="1"/>
  <c r="AX65" i="3"/>
  <c r="DN65" i="3" s="1"/>
  <c r="BM51" i="3"/>
  <c r="BM83" i="3"/>
  <c r="FJ83" i="3" s="1"/>
  <c r="BD73" i="3"/>
  <c r="FG73" i="3" s="1"/>
  <c r="AX70" i="3"/>
  <c r="FE70" i="3" s="1"/>
  <c r="BG56" i="3"/>
  <c r="FH56" i="3" s="1"/>
  <c r="BM57" i="3"/>
  <c r="BD28" i="3"/>
  <c r="AR57" i="3"/>
  <c r="DL57" i="3" s="1"/>
  <c r="BJ50" i="3"/>
  <c r="DR50" i="3" s="1"/>
  <c r="BD47" i="3"/>
  <c r="DP47" i="3" s="1"/>
  <c r="AX44" i="3"/>
  <c r="FE44" i="3" s="1"/>
  <c r="AX42" i="3"/>
  <c r="FE42" i="3" s="1"/>
  <c r="AR39" i="3"/>
  <c r="FC39" i="3" s="1"/>
  <c r="BA35" i="3"/>
  <c r="DO35" i="3" s="1"/>
  <c r="AX286" i="3"/>
  <c r="DN286" i="3" s="1"/>
  <c r="AR252" i="3"/>
  <c r="FC252" i="3" s="1"/>
  <c r="BG267" i="3"/>
  <c r="BG259" i="3"/>
  <c r="DQ259" i="3" s="1"/>
  <c r="BG343" i="3"/>
  <c r="FH343" i="3" s="1"/>
  <c r="BG327" i="3"/>
  <c r="FH327" i="3" s="1"/>
  <c r="AX347" i="3"/>
  <c r="FE347" i="3" s="1"/>
  <c r="AX331" i="3"/>
  <c r="FE331" i="3" s="1"/>
  <c r="BD297" i="3"/>
  <c r="FG297" i="3" s="1"/>
  <c r="AX263" i="3"/>
  <c r="DN263" i="3" s="1"/>
  <c r="BJ280" i="3"/>
  <c r="DR280" i="3" s="1"/>
  <c r="BJ262" i="3"/>
  <c r="FI262" i="3" s="1"/>
  <c r="BD259" i="3"/>
  <c r="FG259" i="3" s="1"/>
  <c r="AR221" i="3"/>
  <c r="FC221" i="3" s="1"/>
  <c r="AX239" i="3"/>
  <c r="FE239" i="3" s="1"/>
  <c r="BD226" i="3"/>
  <c r="FG226" i="3" s="1"/>
  <c r="BJ204" i="3"/>
  <c r="FI204" i="3" s="1"/>
  <c r="AR181" i="3"/>
  <c r="FC181" i="3" s="1"/>
  <c r="BD184" i="3"/>
  <c r="FG184" i="3" s="1"/>
  <c r="BM189" i="3"/>
  <c r="FJ189" i="3" s="1"/>
  <c r="BJ185" i="3"/>
  <c r="DR185" i="3" s="1"/>
  <c r="BG209" i="3"/>
  <c r="DQ209" i="3" s="1"/>
  <c r="AR137" i="3"/>
  <c r="FC137" i="3" s="1"/>
  <c r="BD92" i="3"/>
  <c r="FG92" i="3" s="1"/>
  <c r="BJ106" i="3"/>
  <c r="FI106" i="3" s="1"/>
  <c r="BD103" i="3"/>
  <c r="BG95" i="3"/>
  <c r="DQ95" i="3" s="1"/>
  <c r="BJ83" i="3"/>
  <c r="FI83" i="3" s="1"/>
  <c r="BJ101" i="3"/>
  <c r="FI101" i="3" s="1"/>
  <c r="AX290" i="3"/>
  <c r="DN290" i="3" s="1"/>
  <c r="BD122" i="3"/>
  <c r="DP122" i="3" s="1"/>
  <c r="BM134" i="3"/>
  <c r="BD139" i="3"/>
  <c r="FG139" i="3" s="1"/>
  <c r="AX136" i="3"/>
  <c r="DN136" i="3" s="1"/>
  <c r="AR133" i="3"/>
  <c r="DL133" i="3" s="1"/>
  <c r="AR117" i="3"/>
  <c r="FC117" i="3" s="1"/>
  <c r="BG112" i="3"/>
  <c r="FH112" i="3" s="1"/>
  <c r="AR109" i="3"/>
  <c r="FC109" i="3" s="1"/>
  <c r="BJ102" i="3"/>
  <c r="DR102" i="3" s="1"/>
  <c r="BM94" i="3"/>
  <c r="FJ94" i="3" s="1"/>
  <c r="BJ82" i="3"/>
  <c r="DR82" i="3" s="1"/>
  <c r="AX94" i="3"/>
  <c r="BD84" i="3"/>
  <c r="DP84" i="3" s="1"/>
  <c r="BD104" i="3"/>
  <c r="FG104" i="3" s="1"/>
  <c r="BA89" i="3"/>
  <c r="FF89" i="3" s="1"/>
  <c r="BJ97" i="3"/>
  <c r="FI97" i="3" s="1"/>
  <c r="BM89" i="3"/>
  <c r="BG109" i="3"/>
  <c r="FH109" i="3" s="1"/>
  <c r="BG105" i="3"/>
  <c r="BD94" i="3"/>
  <c r="FG94" i="3" s="1"/>
  <c r="BM86" i="3"/>
  <c r="BJ73" i="3"/>
  <c r="FI73" i="3" s="1"/>
  <c r="AR64" i="3"/>
  <c r="DL64" i="3" s="1"/>
  <c r="BG73" i="3"/>
  <c r="DQ73" i="3" s="1"/>
  <c r="BG69" i="3"/>
  <c r="FH69" i="3" s="1"/>
  <c r="BG65" i="3"/>
  <c r="DQ65" i="3" s="1"/>
  <c r="BG61" i="3"/>
  <c r="FH61" i="3" s="1"/>
  <c r="BD49" i="3"/>
  <c r="FG49" i="3" s="1"/>
  <c r="BM30" i="3"/>
  <c r="CZ30" i="3" s="1"/>
  <c r="AR41" i="3"/>
  <c r="FC41" i="3" s="1"/>
  <c r="BG345" i="3"/>
  <c r="BG329" i="3"/>
  <c r="FM257" i="3"/>
  <c r="FZ257" i="3" s="1"/>
  <c r="BM242" i="3"/>
  <c r="BA197" i="3"/>
  <c r="FM144" i="3"/>
  <c r="FZ144" i="3" s="1"/>
  <c r="AX362" i="3"/>
  <c r="FN328" i="3"/>
  <c r="FM328" i="3"/>
  <c r="FZ328" i="3" s="1"/>
  <c r="BA320" i="3"/>
  <c r="AR366" i="3"/>
  <c r="BG308" i="3"/>
  <c r="BA331" i="3"/>
  <c r="AR368" i="3"/>
  <c r="BG350" i="3"/>
  <c r="BG323" i="3"/>
  <c r="FN363" i="3"/>
  <c r="FM363" i="3"/>
  <c r="FZ363" i="3" s="1"/>
  <c r="BJ360" i="3"/>
  <c r="BA367" i="3"/>
  <c r="BA311" i="3"/>
  <c r="BA307" i="3"/>
  <c r="BA303" i="3"/>
  <c r="AR299" i="3"/>
  <c r="AR295" i="3"/>
  <c r="BD330" i="3"/>
  <c r="AX327" i="3"/>
  <c r="AR324" i="3"/>
  <c r="AR308" i="3"/>
  <c r="BM306" i="3"/>
  <c r="FM298" i="3"/>
  <c r="FZ298" i="3" s="1"/>
  <c r="BD290" i="3"/>
  <c r="AX354" i="3"/>
  <c r="FM347" i="3"/>
  <c r="FZ347" i="3" s="1"/>
  <c r="BJ344" i="3"/>
  <c r="BD341" i="3"/>
  <c r="FM331" i="3"/>
  <c r="FZ331" i="3" s="1"/>
  <c r="BJ328" i="3"/>
  <c r="AX322" i="3"/>
  <c r="FM315" i="3"/>
  <c r="FZ315" i="3" s="1"/>
  <c r="BJ312" i="3"/>
  <c r="AX306" i="3"/>
  <c r="BJ293" i="3"/>
  <c r="BG342" i="3"/>
  <c r="BJ367" i="3"/>
  <c r="AR358" i="3"/>
  <c r="BM354" i="3"/>
  <c r="BA340" i="3"/>
  <c r="BM315" i="3"/>
  <c r="AR350" i="3"/>
  <c r="BA334" i="3"/>
  <c r="BG349" i="3"/>
  <c r="BM333" i="3"/>
  <c r="BG357" i="3"/>
  <c r="FM369" i="3"/>
  <c r="FZ369" i="3" s="1"/>
  <c r="BJ366" i="3"/>
  <c r="AR357" i="3"/>
  <c r="BG348" i="3"/>
  <c r="BM342" i="3"/>
  <c r="BM326" i="3"/>
  <c r="BM319" i="3"/>
  <c r="BG353" i="3"/>
  <c r="BA337" i="3"/>
  <c r="BG366" i="3"/>
  <c r="BG362" i="3"/>
  <c r="BG358" i="3"/>
  <c r="FM354" i="3"/>
  <c r="FZ354" i="3" s="1"/>
  <c r="FN354" i="3"/>
  <c r="BM344" i="3"/>
  <c r="BM308" i="3"/>
  <c r="BG298" i="3"/>
  <c r="BG294" i="3"/>
  <c r="BJ345" i="3"/>
  <c r="BJ313" i="3"/>
  <c r="BG287" i="3"/>
  <c r="FM275" i="3"/>
  <c r="FZ275" i="3" s="1"/>
  <c r="BA193" i="3"/>
  <c r="BG203" i="3"/>
  <c r="BG174" i="3"/>
  <c r="BM139" i="3"/>
  <c r="BM135" i="3"/>
  <c r="BM127" i="3"/>
  <c r="FN138" i="3"/>
  <c r="FM138" i="3"/>
  <c r="FZ138" i="3" s="1"/>
  <c r="FM116" i="3"/>
  <c r="FZ116" i="3" s="1"/>
  <c r="FM124" i="3"/>
  <c r="FZ124" i="3" s="1"/>
  <c r="FN124" i="3"/>
  <c r="AX366" i="3"/>
  <c r="BJ329" i="3"/>
  <c r="FN300" i="3"/>
  <c r="FM300" i="3"/>
  <c r="FZ300" i="3" s="1"/>
  <c r="BG305" i="3"/>
  <c r="FM343" i="3"/>
  <c r="FZ343" i="3" s="1"/>
  <c r="FN343" i="3"/>
  <c r="AX302" i="3"/>
  <c r="BG273" i="3"/>
  <c r="BJ237" i="3"/>
  <c r="FM212" i="3"/>
  <c r="FZ212" i="3" s="1"/>
  <c r="FM174" i="3"/>
  <c r="FZ174" i="3" s="1"/>
  <c r="FM167" i="3"/>
  <c r="FZ167" i="3" s="1"/>
  <c r="BG178" i="3"/>
  <c r="FM97" i="3"/>
  <c r="FZ97" i="3" s="1"/>
  <c r="BM131" i="3"/>
  <c r="BM123" i="3"/>
  <c r="BM119" i="3"/>
  <c r="BA114" i="3"/>
  <c r="FM90" i="3"/>
  <c r="FZ90" i="3" s="1"/>
  <c r="BD93" i="3"/>
  <c r="FM89" i="3"/>
  <c r="FZ89" i="3" s="1"/>
  <c r="BA345" i="3"/>
  <c r="BG313" i="3"/>
  <c r="FN366" i="3"/>
  <c r="FM366" i="3"/>
  <c r="FZ366" i="3" s="1"/>
  <c r="AX349" i="3"/>
  <c r="BM353" i="3"/>
  <c r="BA333" i="3"/>
  <c r="BG309" i="3"/>
  <c r="BG338" i="3"/>
  <c r="BM356" i="3"/>
  <c r="AR369" i="3"/>
  <c r="FM365" i="3"/>
  <c r="FZ365" i="3" s="1"/>
  <c r="BG347" i="3"/>
  <c r="BG331" i="3"/>
  <c r="BM311" i="3"/>
  <c r="BM312" i="3"/>
  <c r="BM365" i="3"/>
  <c r="BM361" i="3"/>
  <c r="BA349" i="3"/>
  <c r="BG333" i="3"/>
  <c r="BM309" i="3"/>
  <c r="BM305" i="3"/>
  <c r="BM301" i="3"/>
  <c r="BM267" i="3"/>
  <c r="AX345" i="3"/>
  <c r="FM338" i="3"/>
  <c r="FZ338" i="3" s="1"/>
  <c r="BD332" i="3"/>
  <c r="AX329" i="3"/>
  <c r="AR326" i="3"/>
  <c r="FM322" i="3"/>
  <c r="FZ322" i="3" s="1"/>
  <c r="BD316" i="3"/>
  <c r="AX313" i="3"/>
  <c r="FM306" i="3"/>
  <c r="FZ306" i="3" s="1"/>
  <c r="BA294" i="3"/>
  <c r="AR275" i="3"/>
  <c r="AR353" i="3"/>
  <c r="FM349" i="3"/>
  <c r="FZ349" i="3" s="1"/>
  <c r="BJ346" i="3"/>
  <c r="BD343" i="3"/>
  <c r="AX340" i="3"/>
  <c r="BM339" i="3"/>
  <c r="FM222" i="3"/>
  <c r="FZ222" i="3" s="1"/>
  <c r="BA201" i="3"/>
  <c r="FM131" i="3"/>
  <c r="FZ131" i="3" s="1"/>
  <c r="BA354" i="3"/>
  <c r="AR332" i="3"/>
  <c r="BJ309" i="3"/>
  <c r="FM291" i="3"/>
  <c r="FZ291" i="3" s="1"/>
  <c r="BJ271" i="3"/>
  <c r="BM304" i="3"/>
  <c r="BM300" i="3"/>
  <c r="FM296" i="3"/>
  <c r="FZ296" i="3" s="1"/>
  <c r="FM292" i="3"/>
  <c r="FZ292" i="3" s="1"/>
  <c r="FM272" i="3"/>
  <c r="FZ272" i="3" s="1"/>
  <c r="BJ352" i="3"/>
  <c r="AX346" i="3"/>
  <c r="AR343" i="3"/>
  <c r="FM339" i="3"/>
  <c r="FZ339" i="3" s="1"/>
  <c r="AX330" i="3"/>
  <c r="AR327" i="3"/>
  <c r="FM323" i="3"/>
  <c r="FZ323" i="3" s="1"/>
  <c r="BJ320" i="3"/>
  <c r="AX314" i="3"/>
  <c r="FM307" i="3"/>
  <c r="FZ307" i="3" s="1"/>
  <c r="BJ304" i="3"/>
  <c r="AR264" i="3"/>
  <c r="FM260" i="3"/>
  <c r="FZ260" i="3" s="1"/>
  <c r="BJ257" i="3"/>
  <c r="BG249" i="3"/>
  <c r="FM287" i="3"/>
  <c r="FZ287" i="3" s="1"/>
  <c r="BJ284" i="3"/>
  <c r="BA291" i="3"/>
  <c r="BD271" i="3"/>
  <c r="AR257" i="3"/>
  <c r="FM280" i="3"/>
  <c r="FZ280" i="3" s="1"/>
  <c r="BJ277" i="3"/>
  <c r="BJ254" i="3"/>
  <c r="FM239" i="3"/>
  <c r="FZ239" i="3" s="1"/>
  <c r="FM216" i="3"/>
  <c r="FZ216" i="3" s="1"/>
  <c r="FM225" i="3"/>
  <c r="FZ225" i="3" s="1"/>
  <c r="BJ245" i="3"/>
  <c r="BM237" i="3"/>
  <c r="FM221" i="3"/>
  <c r="FZ221" i="3" s="1"/>
  <c r="AR218" i="3"/>
  <c r="FM195" i="3"/>
  <c r="FZ195" i="3" s="1"/>
  <c r="BJ199" i="3"/>
  <c r="BJ191" i="3"/>
  <c r="AR247" i="3"/>
  <c r="AR240" i="3"/>
  <c r="AX367" i="3"/>
  <c r="FM332" i="3"/>
  <c r="FZ332" i="3" s="1"/>
  <c r="FM183" i="3"/>
  <c r="FZ183" i="3" s="1"/>
  <c r="FM145" i="3"/>
  <c r="FZ145" i="3" s="1"/>
  <c r="AX363" i="3"/>
  <c r="BG344" i="3"/>
  <c r="BA366" i="3"/>
  <c r="BG352" i="3"/>
  <c r="FM361" i="3"/>
  <c r="FZ361" i="3" s="1"/>
  <c r="AR338" i="3"/>
  <c r="BD312" i="3"/>
  <c r="FM302" i="3"/>
  <c r="FZ302" i="3" s="1"/>
  <c r="BA304" i="3"/>
  <c r="FM345" i="3"/>
  <c r="FZ345" i="3" s="1"/>
  <c r="AR317" i="3"/>
  <c r="BJ274" i="3"/>
  <c r="BJ256" i="3"/>
  <c r="FM242" i="3"/>
  <c r="FZ242" i="3" s="1"/>
  <c r="AR230" i="3"/>
  <c r="AX218" i="3"/>
  <c r="BD211" i="3"/>
  <c r="BM211" i="3"/>
  <c r="FM191" i="3"/>
  <c r="FZ191" i="3" s="1"/>
  <c r="BM195" i="3"/>
  <c r="BD190" i="3"/>
  <c r="FM176" i="3"/>
  <c r="FZ176" i="3" s="1"/>
  <c r="BA177" i="3"/>
  <c r="BA173" i="3"/>
  <c r="FM149" i="3"/>
  <c r="FZ149" i="3" s="1"/>
  <c r="BG170" i="3"/>
  <c r="BG166" i="3"/>
  <c r="BG162" i="3"/>
  <c r="BG158" i="3"/>
  <c r="BG154" i="3"/>
  <c r="AX124" i="3"/>
  <c r="FM117" i="3"/>
  <c r="FZ117" i="3" s="1"/>
  <c r="AR146" i="3"/>
  <c r="FM359" i="3"/>
  <c r="FZ359" i="3" s="1"/>
  <c r="FN293" i="3"/>
  <c r="FM293" i="3"/>
  <c r="FZ293" i="3" s="1"/>
  <c r="BM288" i="3"/>
  <c r="FM311" i="3"/>
  <c r="FZ311" i="3" s="1"/>
  <c r="FN284" i="3"/>
  <c r="FM284" i="3"/>
  <c r="FZ284" i="3" s="1"/>
  <c r="FM240" i="3"/>
  <c r="FZ240" i="3" s="1"/>
  <c r="FM189" i="3"/>
  <c r="FZ189" i="3" s="1"/>
  <c r="AX167" i="3"/>
  <c r="BM349" i="3"/>
  <c r="AX353" i="3"/>
  <c r="FM355" i="3"/>
  <c r="FZ355" i="3" s="1"/>
  <c r="BD348" i="3"/>
  <c r="FM344" i="3"/>
  <c r="FZ344" i="3" s="1"/>
  <c r="FM362" i="3"/>
  <c r="FZ362" i="3" s="1"/>
  <c r="BA329" i="3"/>
  <c r="BG356" i="3"/>
  <c r="FM318" i="3"/>
  <c r="FZ318" i="3" s="1"/>
  <c r="AR349" i="3"/>
  <c r="BJ342" i="3"/>
  <c r="BA276" i="3"/>
  <c r="FM277" i="3"/>
  <c r="FZ277" i="3" s="1"/>
  <c r="AR271" i="3"/>
  <c r="FM259" i="3"/>
  <c r="FZ259" i="3" s="1"/>
  <c r="FM286" i="3"/>
  <c r="FZ286" i="3" s="1"/>
  <c r="BA241" i="3"/>
  <c r="BG189" i="3"/>
  <c r="FM175" i="3"/>
  <c r="FZ175" i="3" s="1"/>
  <c r="BM199" i="3"/>
  <c r="DO181" i="3"/>
  <c r="FF181" i="3"/>
  <c r="FM162" i="3"/>
  <c r="FZ162" i="3" s="1"/>
  <c r="FM169" i="3"/>
  <c r="FZ169" i="3" s="1"/>
  <c r="FM368" i="3"/>
  <c r="FZ368" i="3" s="1"/>
  <c r="AX359" i="3"/>
  <c r="BG351" i="3"/>
  <c r="BM347" i="3"/>
  <c r="BM360" i="3"/>
  <c r="BG337" i="3"/>
  <c r="BA352" i="3"/>
  <c r="BA335" i="3"/>
  <c r="BM310" i="3"/>
  <c r="BG361" i="3"/>
  <c r="FM350" i="3"/>
  <c r="FZ350" i="3" s="1"/>
  <c r="BJ351" i="3"/>
  <c r="BM290" i="3"/>
  <c r="AR344" i="3"/>
  <c r="BD334" i="3"/>
  <c r="FM324" i="3"/>
  <c r="FZ324" i="3" s="1"/>
  <c r="FM360" i="3"/>
  <c r="FZ360" i="3" s="1"/>
  <c r="BJ349" i="3"/>
  <c r="BG301" i="3"/>
  <c r="FM327" i="3"/>
  <c r="FZ327" i="3" s="1"/>
  <c r="AX318" i="3"/>
  <c r="FN264" i="3"/>
  <c r="FM264" i="3"/>
  <c r="FZ264" i="3" s="1"/>
  <c r="BJ261" i="3"/>
  <c r="AX275" i="3"/>
  <c r="FM197" i="3"/>
  <c r="FZ197" i="3" s="1"/>
  <c r="FM224" i="3"/>
  <c r="FZ224" i="3" s="1"/>
  <c r="BG219" i="3"/>
  <c r="FM160" i="3"/>
  <c r="FZ160" i="3" s="1"/>
  <c r="FM356" i="3"/>
  <c r="FZ356" i="3" s="1"/>
  <c r="FN356" i="3"/>
  <c r="BM348" i="3"/>
  <c r="BG328" i="3"/>
  <c r="BM332" i="3"/>
  <c r="BM318" i="3"/>
  <c r="AX335" i="3"/>
  <c r="FM312" i="3"/>
  <c r="FZ312" i="3" s="1"/>
  <c r="AX292" i="3"/>
  <c r="AX352" i="3"/>
  <c r="FM329" i="3"/>
  <c r="FZ329" i="3" s="1"/>
  <c r="BJ326" i="3"/>
  <c r="FM313" i="3"/>
  <c r="FZ313" i="3" s="1"/>
  <c r="AR301" i="3"/>
  <c r="BA280" i="3"/>
  <c r="FM266" i="3"/>
  <c r="FZ266" i="3" s="1"/>
  <c r="BG290" i="3"/>
  <c r="AX266" i="3"/>
  <c r="BD239" i="3"/>
  <c r="BD225" i="3"/>
  <c r="BJ217" i="3"/>
  <c r="FM194" i="3"/>
  <c r="FZ194" i="3" s="1"/>
  <c r="FM226" i="3"/>
  <c r="FZ226" i="3" s="1"/>
  <c r="AR245" i="3"/>
  <c r="BD185" i="3"/>
  <c r="FM185" i="3"/>
  <c r="FZ185" i="3" s="1"/>
  <c r="BJ174" i="3"/>
  <c r="AX205" i="3"/>
  <c r="AX171" i="3"/>
  <c r="BD186" i="3"/>
  <c r="BA206" i="3"/>
  <c r="BJ143" i="3"/>
  <c r="FM142" i="3"/>
  <c r="FZ142" i="3" s="1"/>
  <c r="FM153" i="3"/>
  <c r="FZ153" i="3" s="1"/>
  <c r="FM348" i="3"/>
  <c r="FZ348" i="3" s="1"/>
  <c r="BA319" i="3"/>
  <c r="BA308" i="3"/>
  <c r="BJ365" i="3"/>
  <c r="BD362" i="3"/>
  <c r="AR356" i="3"/>
  <c r="BM331" i="3"/>
  <c r="BA315" i="3"/>
  <c r="BA358" i="3"/>
  <c r="FM367" i="3"/>
  <c r="FZ367" i="3" s="1"/>
  <c r="BJ364" i="3"/>
  <c r="BD361" i="3"/>
  <c r="AX358" i="3"/>
  <c r="BA344" i="3"/>
  <c r="BA328" i="3"/>
  <c r="BA322" i="3"/>
  <c r="BA346" i="3"/>
  <c r="BA330" i="3"/>
  <c r="BM313" i="3"/>
  <c r="BD298" i="3"/>
  <c r="FM340" i="3"/>
  <c r="FZ340" i="3" s="1"/>
  <c r="BJ337" i="3"/>
  <c r="AR328" i="3"/>
  <c r="BJ321" i="3"/>
  <c r="FM316" i="3"/>
  <c r="FZ316" i="3" s="1"/>
  <c r="FM297" i="3"/>
  <c r="FZ297" i="3" s="1"/>
  <c r="FM229" i="3"/>
  <c r="FZ229" i="3" s="1"/>
  <c r="FM247" i="3"/>
  <c r="FZ247" i="3" s="1"/>
  <c r="FM180" i="3"/>
  <c r="FZ180" i="3" s="1"/>
  <c r="FN180" i="3"/>
  <c r="AR178" i="3"/>
  <c r="AR348" i="3"/>
  <c r="FM352" i="3"/>
  <c r="FZ352" i="3" s="1"/>
  <c r="BA362" i="3"/>
  <c r="AR365" i="3"/>
  <c r="BG360" i="3"/>
  <c r="BM336" i="3"/>
  <c r="BG304" i="3"/>
  <c r="FM334" i="3"/>
  <c r="FZ334" i="3" s="1"/>
  <c r="BG340" i="3"/>
  <c r="BA347" i="3"/>
  <c r="FM364" i="3"/>
  <c r="FZ364" i="3" s="1"/>
  <c r="BJ361" i="3"/>
  <c r="BG336" i="3"/>
  <c r="BM340" i="3"/>
  <c r="BD350" i="3"/>
  <c r="AR367" i="3"/>
  <c r="BM320" i="3"/>
  <c r="BG320" i="3"/>
  <c r="BA359" i="3"/>
  <c r="BD346" i="3"/>
  <c r="AX343" i="3"/>
  <c r="FM336" i="3"/>
  <c r="FZ336" i="3" s="1"/>
  <c r="FN320" i="3"/>
  <c r="FM320" i="3"/>
  <c r="FZ320" i="3" s="1"/>
  <c r="BJ317" i="3"/>
  <c r="BD314" i="3"/>
  <c r="FM304" i="3"/>
  <c r="FZ304" i="3" s="1"/>
  <c r="BJ301" i="3"/>
  <c r="BG289" i="3"/>
  <c r="BM302" i="3"/>
  <c r="FM294" i="3"/>
  <c r="FZ294" i="3" s="1"/>
  <c r="AR335" i="3"/>
  <c r="AR319" i="3"/>
  <c r="AR303" i="3"/>
  <c r="BJ297" i="3"/>
  <c r="BD229" i="3"/>
  <c r="BM282" i="3"/>
  <c r="BM278" i="3"/>
  <c r="BM274" i="3"/>
  <c r="BG254" i="3"/>
  <c r="BG250" i="3"/>
  <c r="FN268" i="3"/>
  <c r="FM268" i="3"/>
  <c r="FZ268" i="3" s="1"/>
  <c r="BJ265" i="3"/>
  <c r="BD262" i="3"/>
  <c r="AR256" i="3"/>
  <c r="BM246" i="3"/>
  <c r="FM227" i="3"/>
  <c r="FZ227" i="3" s="1"/>
  <c r="FM279" i="3"/>
  <c r="FZ279" i="3" s="1"/>
  <c r="FM269" i="3"/>
  <c r="FZ269" i="3" s="1"/>
  <c r="BA250" i="3"/>
  <c r="BA287" i="3"/>
  <c r="BA283" i="3"/>
  <c r="BA279" i="3"/>
  <c r="BA275" i="3"/>
  <c r="AR265" i="3"/>
  <c r="FM261" i="3"/>
  <c r="FZ261" i="3" s="1"/>
  <c r="FN261" i="3"/>
  <c r="FN288" i="3"/>
  <c r="FM288" i="3"/>
  <c r="FZ288" i="3" s="1"/>
  <c r="BJ285" i="3"/>
  <c r="AX279" i="3"/>
  <c r="AR276" i="3"/>
  <c r="BG256" i="3"/>
  <c r="AR253" i="3"/>
  <c r="BM249" i="3"/>
  <c r="FM248" i="3"/>
  <c r="FZ248" i="3" s="1"/>
  <c r="AX238" i="3"/>
  <c r="AX224" i="3"/>
  <c r="BG247" i="3"/>
  <c r="BM239" i="3"/>
  <c r="AX216" i="3"/>
  <c r="AR346" i="3"/>
  <c r="FM342" i="3"/>
  <c r="FZ342" i="3" s="1"/>
  <c r="BJ339" i="3"/>
  <c r="AX333" i="3"/>
  <c r="AR330" i="3"/>
  <c r="FM326" i="3"/>
  <c r="FZ326" i="3" s="1"/>
  <c r="BJ323" i="3"/>
  <c r="BD320" i="3"/>
  <c r="AX317" i="3"/>
  <c r="AR314" i="3"/>
  <c r="FM310" i="3"/>
  <c r="FZ310" i="3" s="1"/>
  <c r="BJ307" i="3"/>
  <c r="BD304" i="3"/>
  <c r="BD294" i="3"/>
  <c r="BA288" i="3"/>
  <c r="BA306" i="3"/>
  <c r="BA302" i="3"/>
  <c r="BA289" i="3"/>
  <c r="BM298" i="3"/>
  <c r="BM294" i="3"/>
  <c r="FM353" i="3"/>
  <c r="FZ353" i="3" s="1"/>
  <c r="BJ350" i="3"/>
  <c r="BD347" i="3"/>
  <c r="AX344" i="3"/>
  <c r="AR341" i="3"/>
  <c r="FN337" i="3"/>
  <c r="FM337" i="3"/>
  <c r="FZ337" i="3" s="1"/>
  <c r="BJ334" i="3"/>
  <c r="BD331" i="3"/>
  <c r="AR325" i="3"/>
  <c r="FM321" i="3"/>
  <c r="FZ321" i="3" s="1"/>
  <c r="BJ318" i="3"/>
  <c r="AX312" i="3"/>
  <c r="AR309" i="3"/>
  <c r="FM305" i="3"/>
  <c r="FZ305" i="3" s="1"/>
  <c r="BJ302" i="3"/>
  <c r="BA290" i="3"/>
  <c r="BA286" i="3"/>
  <c r="BA282" i="3"/>
  <c r="BA278" i="3"/>
  <c r="BA274" i="3"/>
  <c r="BA272" i="3"/>
  <c r="BD268" i="3"/>
  <c r="AX265" i="3"/>
  <c r="AR262" i="3"/>
  <c r="FM258" i="3"/>
  <c r="FZ258" i="3" s="1"/>
  <c r="BJ255" i="3"/>
  <c r="BJ251" i="3"/>
  <c r="AR289" i="3"/>
  <c r="FM285" i="3"/>
  <c r="FZ285" i="3" s="1"/>
  <c r="BJ282" i="3"/>
  <c r="AX276" i="3"/>
  <c r="BJ253" i="3"/>
  <c r="BG292" i="3"/>
  <c r="BJ272" i="3"/>
  <c r="BD269" i="3"/>
  <c r="BG265" i="3"/>
  <c r="BG261" i="3"/>
  <c r="BG257" i="3"/>
  <c r="BD249" i="3"/>
  <c r="BG286" i="3"/>
  <c r="BG282" i="3"/>
  <c r="BG278" i="3"/>
  <c r="BG274" i="3"/>
  <c r="DQ244" i="3"/>
  <c r="FH244" i="3"/>
  <c r="FM267" i="3"/>
  <c r="FZ267" i="3" s="1"/>
  <c r="BJ264" i="3"/>
  <c r="BD261" i="3"/>
  <c r="AX258" i="3"/>
  <c r="AR255" i="3"/>
  <c r="BD246" i="3"/>
  <c r="AX228" i="3"/>
  <c r="BD288" i="3"/>
  <c r="AX285" i="3"/>
  <c r="AR282" i="3"/>
  <c r="FM278" i="3"/>
  <c r="FZ278" i="3" s="1"/>
  <c r="BJ275" i="3"/>
  <c r="BJ252" i="3"/>
  <c r="BJ232" i="3"/>
  <c r="BD248" i="3"/>
  <c r="FM237" i="3"/>
  <c r="FZ237" i="3" s="1"/>
  <c r="BA222" i="3"/>
  <c r="FM223" i="3"/>
  <c r="FZ223" i="3" s="1"/>
  <c r="BA239" i="3"/>
  <c r="FN219" i="3"/>
  <c r="FM219" i="3"/>
  <c r="FZ219" i="3" s="1"/>
  <c r="BJ215" i="3"/>
  <c r="FN198" i="3"/>
  <c r="FM198" i="3"/>
  <c r="FZ198" i="3" s="1"/>
  <c r="BG217" i="3"/>
  <c r="AX248" i="3"/>
  <c r="AX241" i="3"/>
  <c r="AR238" i="3"/>
  <c r="BG222" i="3"/>
  <c r="FM218" i="3"/>
  <c r="FZ218" i="3" s="1"/>
  <c r="AR214" i="3"/>
  <c r="DP195" i="3"/>
  <c r="FG195" i="3"/>
  <c r="FM234" i="3"/>
  <c r="FZ234" i="3" s="1"/>
  <c r="BD228" i="3"/>
  <c r="AX225" i="3"/>
  <c r="BD217" i="3"/>
  <c r="AR197" i="3"/>
  <c r="FM243" i="3"/>
  <c r="FZ243" i="3" s="1"/>
  <c r="AR213" i="3"/>
  <c r="FM209" i="3"/>
  <c r="FZ209" i="3" s="1"/>
  <c r="BJ206" i="3"/>
  <c r="BM213" i="3"/>
  <c r="BM209" i="3"/>
  <c r="BM205" i="3"/>
  <c r="AX190" i="3"/>
  <c r="AR187" i="3"/>
  <c r="AR182" i="3"/>
  <c r="BM201" i="3"/>
  <c r="BM197" i="3"/>
  <c r="BM193" i="3"/>
  <c r="BD179" i="3"/>
  <c r="AX213" i="3"/>
  <c r="AR210" i="3"/>
  <c r="FM206" i="3"/>
  <c r="FZ206" i="3" s="1"/>
  <c r="BJ203" i="3"/>
  <c r="BA184" i="3"/>
  <c r="FM177" i="3"/>
  <c r="FZ177" i="3" s="1"/>
  <c r="BA212" i="3"/>
  <c r="BA208" i="3"/>
  <c r="BA204" i="3"/>
  <c r="FM188" i="3"/>
  <c r="FZ188" i="3" s="1"/>
  <c r="AR172" i="3"/>
  <c r="BA202" i="3"/>
  <c r="BA198" i="3"/>
  <c r="BA194" i="3"/>
  <c r="BD178" i="3"/>
  <c r="FM147" i="3"/>
  <c r="FZ147" i="3" s="1"/>
  <c r="FM170" i="3"/>
  <c r="FZ170" i="3" s="1"/>
  <c r="BJ167" i="3"/>
  <c r="AX161" i="3"/>
  <c r="AR158" i="3"/>
  <c r="FM154" i="3"/>
  <c r="FZ154" i="3" s="1"/>
  <c r="BG181" i="3"/>
  <c r="BG177" i="3"/>
  <c r="BG173" i="3"/>
  <c r="BD150" i="3"/>
  <c r="BA150" i="3"/>
  <c r="BA183" i="3"/>
  <c r="BD171" i="3"/>
  <c r="AX168" i="3"/>
  <c r="AR165" i="3"/>
  <c r="FN161" i="3"/>
  <c r="FM161" i="3"/>
  <c r="FZ161" i="3" s="1"/>
  <c r="BJ158" i="3"/>
  <c r="BD155" i="3"/>
  <c r="BA175" i="3"/>
  <c r="BD151" i="3"/>
  <c r="BG172" i="3"/>
  <c r="BG168" i="3"/>
  <c r="BG164" i="3"/>
  <c r="BG160" i="3"/>
  <c r="BG156" i="3"/>
  <c r="BJ141" i="3"/>
  <c r="AR129" i="3"/>
  <c r="FM125" i="3"/>
  <c r="FZ125" i="3" s="1"/>
  <c r="BJ122" i="3"/>
  <c r="BJ100" i="3"/>
  <c r="BG115" i="3"/>
  <c r="AX139" i="3"/>
  <c r="AR136" i="3"/>
  <c r="FM132" i="3"/>
  <c r="FZ132" i="3" s="1"/>
  <c r="BJ131" i="3"/>
  <c r="AX125" i="3"/>
  <c r="FM118" i="3"/>
  <c r="FZ118" i="3" s="1"/>
  <c r="FM114" i="3"/>
  <c r="FZ114" i="3" s="1"/>
  <c r="BA138" i="3"/>
  <c r="BA134" i="3"/>
  <c r="BM92" i="3"/>
  <c r="AR139" i="3"/>
  <c r="FM135" i="3"/>
  <c r="FZ135" i="3" s="1"/>
  <c r="BJ132" i="3"/>
  <c r="BJ116" i="3"/>
  <c r="BD99" i="3"/>
  <c r="BJ87" i="3"/>
  <c r="BJ108" i="3"/>
  <c r="BD105" i="3"/>
  <c r="AX102" i="3"/>
  <c r="BA94" i="3"/>
  <c r="AR84" i="3"/>
  <c r="BA105" i="3"/>
  <c r="FM93" i="3"/>
  <c r="FZ93" i="3" s="1"/>
  <c r="BM101" i="3"/>
  <c r="BM97" i="3"/>
  <c r="AX90" i="3"/>
  <c r="BD83" i="3"/>
  <c r="BD110" i="3"/>
  <c r="AX107" i="3"/>
  <c r="AR104" i="3"/>
  <c r="BG96" i="3"/>
  <c r="FM88" i="3"/>
  <c r="FZ88" i="3" s="1"/>
  <c r="BA108" i="3"/>
  <c r="BD100" i="3"/>
  <c r="AX97" i="3"/>
  <c r="AX89" i="3"/>
  <c r="AR94" i="3"/>
  <c r="AX82" i="3"/>
  <c r="BG83" i="3"/>
  <c r="BJ79" i="3"/>
  <c r="BD76" i="3"/>
  <c r="AX73" i="3"/>
  <c r="AR70" i="3"/>
  <c r="FM66" i="3"/>
  <c r="FZ66" i="3" s="1"/>
  <c r="BJ63" i="3"/>
  <c r="BM80" i="3"/>
  <c r="BJ60" i="3"/>
  <c r="BM85" i="3"/>
  <c r="BM81" i="3"/>
  <c r="AX78" i="3"/>
  <c r="AR75" i="3"/>
  <c r="FM71" i="3"/>
  <c r="FZ71" i="3" s="1"/>
  <c r="BJ68" i="3"/>
  <c r="BD65" i="3"/>
  <c r="AX62" i="3"/>
  <c r="BM79" i="3"/>
  <c r="BM75" i="3"/>
  <c r="BM71" i="3"/>
  <c r="BM67" i="3"/>
  <c r="BM63" i="3"/>
  <c r="BJ59" i="3"/>
  <c r="BG54" i="3"/>
  <c r="FM30" i="3"/>
  <c r="FZ30" i="3" s="1"/>
  <c r="BM42" i="3"/>
  <c r="BM38" i="3"/>
  <c r="BM34" i="3"/>
  <c r="BD55" i="3"/>
  <c r="AX52" i="3"/>
  <c r="AR49" i="3"/>
  <c r="FM45" i="3"/>
  <c r="FZ45" i="3" s="1"/>
  <c r="BA30" i="3"/>
  <c r="CV30" i="3" s="1"/>
  <c r="FM43" i="3"/>
  <c r="FZ43" i="3" s="1"/>
  <c r="BJ40" i="3"/>
  <c r="BD37" i="3"/>
  <c r="AX34" i="3"/>
  <c r="BJ30" i="3"/>
  <c r="CY30" i="3" s="1"/>
  <c r="BA41" i="3"/>
  <c r="BA37" i="3"/>
  <c r="BA33" i="3"/>
  <c r="FM58" i="3"/>
  <c r="FZ58" i="3" s="1"/>
  <c r="BJ55" i="3"/>
  <c r="BD52" i="3"/>
  <c r="AX49" i="3"/>
  <c r="AR46" i="3"/>
  <c r="BG30" i="3"/>
  <c r="CX30" i="3" s="1"/>
  <c r="BD42" i="3"/>
  <c r="AX39" i="3"/>
  <c r="AR36" i="3"/>
  <c r="FM32" i="3"/>
  <c r="FZ32" i="3" s="1"/>
  <c r="FM106" i="3"/>
  <c r="FZ106" i="3" s="1"/>
  <c r="AR100" i="3"/>
  <c r="FM84" i="3"/>
  <c r="FZ84" i="3" s="1"/>
  <c r="FM96" i="3"/>
  <c r="FZ96" i="3" s="1"/>
  <c r="FM81" i="3"/>
  <c r="FZ81" i="3" s="1"/>
  <c r="AX79" i="3"/>
  <c r="FN72" i="3"/>
  <c r="FM72" i="3"/>
  <c r="FZ72" i="3" s="1"/>
  <c r="FD53" i="3"/>
  <c r="DM53" i="3"/>
  <c r="FM77" i="3"/>
  <c r="FZ77" i="3" s="1"/>
  <c r="AR65" i="3"/>
  <c r="FM61" i="3"/>
  <c r="FZ61" i="3" s="1"/>
  <c r="BA79" i="3"/>
  <c r="BA75" i="3"/>
  <c r="BA71" i="3"/>
  <c r="BA67" i="3"/>
  <c r="BA63" i="3"/>
  <c r="BA53" i="3"/>
  <c r="BA42" i="3"/>
  <c r="BA38" i="3"/>
  <c r="BA34" i="3"/>
  <c r="AR55" i="3"/>
  <c r="FM51" i="3"/>
  <c r="FZ51" i="3" s="1"/>
  <c r="FN33" i="3"/>
  <c r="FM33" i="3"/>
  <c r="FZ33" i="3" s="1"/>
  <c r="AX30" i="3"/>
  <c r="CU30" i="3" s="1"/>
  <c r="BD58" i="3"/>
  <c r="AX55" i="3"/>
  <c r="AR52" i="3"/>
  <c r="FM48" i="3"/>
  <c r="FZ48" i="3" s="1"/>
  <c r="AR42" i="3"/>
  <c r="FM38" i="3"/>
  <c r="FZ38" i="3" s="1"/>
  <c r="BJ35" i="3"/>
  <c r="BD32" i="3"/>
  <c r="BG28" i="3"/>
  <c r="CX28" i="3" s="1"/>
  <c r="FM333" i="3"/>
  <c r="FZ333" i="3" s="1"/>
  <c r="BJ330" i="3"/>
  <c r="BD327" i="3"/>
  <c r="AX324" i="3"/>
  <c r="AR321" i="3"/>
  <c r="FM317" i="3"/>
  <c r="FZ317" i="3" s="1"/>
  <c r="AX308" i="3"/>
  <c r="AR305" i="3"/>
  <c r="FM301" i="3"/>
  <c r="FZ301" i="3" s="1"/>
  <c r="BJ288" i="3"/>
  <c r="BD291" i="3"/>
  <c r="BD264" i="3"/>
  <c r="AX261" i="3"/>
  <c r="AX288" i="3"/>
  <c r="AR285" i="3"/>
  <c r="FM281" i="3"/>
  <c r="FZ281" i="3" s="1"/>
  <c r="BJ278" i="3"/>
  <c r="BD275" i="3"/>
  <c r="FM252" i="3"/>
  <c r="FZ252" i="3" s="1"/>
  <c r="BM291" i="3"/>
  <c r="FM271" i="3"/>
  <c r="FZ271" i="3" s="1"/>
  <c r="BM268" i="3"/>
  <c r="BM264" i="3"/>
  <c r="BM260" i="3"/>
  <c r="BM256" i="3"/>
  <c r="BM247" i="3"/>
  <c r="FM249" i="3"/>
  <c r="FZ249" i="3" s="1"/>
  <c r="AR267" i="3"/>
  <c r="FM263" i="3"/>
  <c r="FZ263" i="3" s="1"/>
  <c r="BJ260" i="3"/>
  <c r="BD257" i="3"/>
  <c r="AX250" i="3"/>
  <c r="BA244" i="3"/>
  <c r="AX281" i="3"/>
  <c r="AR278" i="3"/>
  <c r="FM274" i="3"/>
  <c r="FZ274" i="3" s="1"/>
  <c r="FM251" i="3"/>
  <c r="FZ251" i="3" s="1"/>
  <c r="FM250" i="3"/>
  <c r="FZ250" i="3" s="1"/>
  <c r="BJ247" i="3"/>
  <c r="BG218" i="3"/>
  <c r="AX222" i="3"/>
  <c r="FM196" i="3"/>
  <c r="FZ196" i="3" s="1"/>
  <c r="FM244" i="3"/>
  <c r="FZ244" i="3" s="1"/>
  <c r="FN244" i="3"/>
  <c r="BA229" i="3"/>
  <c r="BA225" i="3"/>
  <c r="BD247" i="3"/>
  <c r="BD240" i="3"/>
  <c r="AX237" i="3"/>
  <c r="BM221" i="3"/>
  <c r="BD201" i="3"/>
  <c r="BD193" i="3"/>
  <c r="AR234" i="3"/>
  <c r="CS234" i="3" s="1"/>
  <c r="AR233" i="3" s="1"/>
  <c r="FC233" i="3" s="1"/>
  <c r="FM230" i="3"/>
  <c r="FZ230" i="3" s="1"/>
  <c r="BD224" i="3"/>
  <c r="BA215" i="3"/>
  <c r="FM245" i="3"/>
  <c r="FZ245" i="3" s="1"/>
  <c r="BA242" i="3"/>
  <c r="BA238" i="3"/>
  <c r="AR195" i="3"/>
  <c r="AX212" i="3"/>
  <c r="FN205" i="3"/>
  <c r="FM205" i="3"/>
  <c r="FZ205" i="3" s="1"/>
  <c r="BJ202" i="3"/>
  <c r="BM190" i="3"/>
  <c r="BM186" i="3"/>
  <c r="DM182" i="3"/>
  <c r="FD182" i="3"/>
  <c r="BD177" i="3"/>
  <c r="BJ182" i="3"/>
  <c r="BG212" i="3"/>
  <c r="BG208" i="3"/>
  <c r="BG204" i="3"/>
  <c r="BD189" i="3"/>
  <c r="BG200" i="3"/>
  <c r="BG196" i="3"/>
  <c r="BG192" i="3"/>
  <c r="FM184" i="3"/>
  <c r="FZ184" i="3" s="1"/>
  <c r="BD212" i="3"/>
  <c r="AX209" i="3"/>
  <c r="AR206" i="3"/>
  <c r="FM202" i="3"/>
  <c r="FZ202" i="3" s="1"/>
  <c r="FN202" i="3"/>
  <c r="BA191" i="3"/>
  <c r="BA187" i="3"/>
  <c r="BD182" i="3"/>
  <c r="AX191" i="3"/>
  <c r="AR188" i="3"/>
  <c r="AX180" i="3"/>
  <c r="BD174" i="3"/>
  <c r="BG150" i="3"/>
  <c r="FM140" i="3"/>
  <c r="FZ140" i="3" s="1"/>
  <c r="AR170" i="3"/>
  <c r="FN166" i="3"/>
  <c r="FM166" i="3"/>
  <c r="FZ166" i="3" s="1"/>
  <c r="AX157" i="3"/>
  <c r="AR154" i="3"/>
  <c r="BM180" i="3"/>
  <c r="BM176" i="3"/>
  <c r="FM152" i="3"/>
  <c r="FZ152" i="3" s="1"/>
  <c r="FN152" i="3"/>
  <c r="BA170" i="3"/>
  <c r="BA166" i="3"/>
  <c r="BA162" i="3"/>
  <c r="BA158" i="3"/>
  <c r="BA154" i="3"/>
  <c r="BD145" i="3"/>
  <c r="AR149" i="3"/>
  <c r="AX144" i="3"/>
  <c r="BJ170" i="3"/>
  <c r="BD167" i="3"/>
  <c r="AX164" i="3"/>
  <c r="AR161" i="3"/>
  <c r="FM157" i="3"/>
  <c r="FZ157" i="3" s="1"/>
  <c r="BJ154" i="3"/>
  <c r="BJ150" i="3"/>
  <c r="BM171" i="3"/>
  <c r="BM167" i="3"/>
  <c r="BM163" i="3"/>
  <c r="BM159" i="3"/>
  <c r="BM155" i="3"/>
  <c r="BA143" i="3"/>
  <c r="AX128" i="3"/>
  <c r="AR125" i="3"/>
  <c r="FM121" i="3"/>
  <c r="FZ121" i="3" s="1"/>
  <c r="BJ118" i="3"/>
  <c r="FM146" i="3"/>
  <c r="FZ146" i="3" s="1"/>
  <c r="BA139" i="3"/>
  <c r="BA135" i="3"/>
  <c r="BJ113" i="3"/>
  <c r="BA131" i="3"/>
  <c r="BA127" i="3"/>
  <c r="BA123" i="3"/>
  <c r="BA119" i="3"/>
  <c r="BD97" i="3"/>
  <c r="BA146" i="3"/>
  <c r="BD138" i="3"/>
  <c r="AX135" i="3"/>
  <c r="BM107" i="3"/>
  <c r="FM130" i="3"/>
  <c r="FZ130" i="3" s="1"/>
  <c r="BJ127" i="3"/>
  <c r="BD124" i="3"/>
  <c r="BD101" i="3"/>
  <c r="AX140" i="3"/>
  <c r="BA128" i="3"/>
  <c r="BA124" i="3"/>
  <c r="BA120" i="3"/>
  <c r="AR135" i="3"/>
  <c r="BM90" i="3"/>
  <c r="FM107" i="3"/>
  <c r="FZ107" i="3" s="1"/>
  <c r="BJ104" i="3"/>
  <c r="AX96" i="3"/>
  <c r="AR93" i="3"/>
  <c r="BG100" i="3"/>
  <c r="BJ92" i="3"/>
  <c r="BJ109" i="3"/>
  <c r="AX103" i="3"/>
  <c r="BM95" i="3"/>
  <c r="FN87" i="3"/>
  <c r="FM87" i="3"/>
  <c r="FZ87" i="3" s="1"/>
  <c r="BJ114" i="3"/>
  <c r="BJ99" i="3"/>
  <c r="AX88" i="3"/>
  <c r="BD96" i="3"/>
  <c r="BM82" i="3"/>
  <c r="FM78" i="3"/>
  <c r="FZ78" i="3" s="1"/>
  <c r="BJ75" i="3"/>
  <c r="BD72" i="3"/>
  <c r="AX69" i="3"/>
  <c r="AR66" i="3"/>
  <c r="FM62" i="3"/>
  <c r="FZ62" i="3" s="1"/>
  <c r="AR59" i="3"/>
  <c r="BD59" i="3"/>
  <c r="BA76" i="3"/>
  <c r="BA72" i="3"/>
  <c r="BA68" i="3"/>
  <c r="BA64" i="3"/>
  <c r="AX60" i="3"/>
  <c r="BG84" i="3"/>
  <c r="BD77" i="3"/>
  <c r="AX74" i="3"/>
  <c r="AR71" i="3"/>
  <c r="FM67" i="3"/>
  <c r="FZ67" i="3" s="1"/>
  <c r="BJ64" i="3"/>
  <c r="BD61" i="3"/>
  <c r="BG78" i="3"/>
  <c r="BG74" i="3"/>
  <c r="BG70" i="3"/>
  <c r="BG66" i="3"/>
  <c r="BG62" i="3"/>
  <c r="BJ58" i="3"/>
  <c r="BG41" i="3"/>
  <c r="BG37" i="3"/>
  <c r="BG33" i="3"/>
  <c r="BJ54" i="3"/>
  <c r="BD51" i="3"/>
  <c r="AX48" i="3"/>
  <c r="AR45" i="3"/>
  <c r="AX25" i="3"/>
  <c r="CU25" i="3" s="1"/>
  <c r="FM39" i="3"/>
  <c r="FZ39" i="3" s="1"/>
  <c r="BJ36" i="3"/>
  <c r="BD33" i="3"/>
  <c r="BD22" i="3"/>
  <c r="CW22" i="3" s="1"/>
  <c r="FM29" i="3"/>
  <c r="FZ29" i="3" s="1"/>
  <c r="AX28" i="3"/>
  <c r="CU28" i="3" s="1"/>
  <c r="AR58" i="3"/>
  <c r="FM54" i="3"/>
  <c r="FZ54" i="3" s="1"/>
  <c r="BJ51" i="3"/>
  <c r="BD48" i="3"/>
  <c r="AX45" i="3"/>
  <c r="BM29" i="3"/>
  <c r="CZ29" i="3" s="1"/>
  <c r="FM25" i="3"/>
  <c r="FZ25" i="3" s="1"/>
  <c r="BJ41" i="3"/>
  <c r="BD38" i="3"/>
  <c r="AX35" i="3"/>
  <c r="AR32" i="3"/>
  <c r="FN236" i="3"/>
  <c r="FM236" i="3"/>
  <c r="FZ236" i="3" s="1"/>
  <c r="AR217" i="3"/>
  <c r="AX227" i="3"/>
  <c r="AR222" i="3"/>
  <c r="AR202" i="3"/>
  <c r="AR194" i="3"/>
  <c r="BM234" i="3"/>
  <c r="CZ234" i="3" s="1"/>
  <c r="BM233" i="3" s="1"/>
  <c r="FJ233" i="3" s="1"/>
  <c r="BM230" i="3"/>
  <c r="BM226" i="3"/>
  <c r="FM211" i="3"/>
  <c r="FZ211" i="3" s="1"/>
  <c r="AX186" i="3"/>
  <c r="FM172" i="3"/>
  <c r="FZ172" i="3" s="1"/>
  <c r="AR212" i="3"/>
  <c r="FM208" i="3"/>
  <c r="FZ208" i="3" s="1"/>
  <c r="AR173" i="3"/>
  <c r="BM206" i="3"/>
  <c r="BM202" i="3"/>
  <c r="FM190" i="3"/>
  <c r="FZ190" i="3" s="1"/>
  <c r="FM179" i="3"/>
  <c r="FZ179" i="3" s="1"/>
  <c r="FN179" i="3"/>
  <c r="BM200" i="3"/>
  <c r="BM196" i="3"/>
  <c r="BM192" i="3"/>
  <c r="BJ184" i="3"/>
  <c r="BJ169" i="3"/>
  <c r="AX163" i="3"/>
  <c r="FM156" i="3"/>
  <c r="FZ156" i="3" s="1"/>
  <c r="BJ153" i="3"/>
  <c r="DQ145" i="3"/>
  <c r="FH145" i="3"/>
  <c r="BA176" i="3"/>
  <c r="FN143" i="3"/>
  <c r="FM143" i="3"/>
  <c r="FZ143" i="3" s="1"/>
  <c r="BM185" i="3"/>
  <c r="AR167" i="3"/>
  <c r="FN163" i="3"/>
  <c r="FM163" i="3"/>
  <c r="FZ163" i="3" s="1"/>
  <c r="BD157" i="3"/>
  <c r="BM177" i="3"/>
  <c r="BM173" i="3"/>
  <c r="AX150" i="3"/>
  <c r="FN127" i="3"/>
  <c r="FM127" i="3"/>
  <c r="FZ127" i="3" s="1"/>
  <c r="BD146" i="3"/>
  <c r="BG138" i="3"/>
  <c r="BG134" i="3"/>
  <c r="BD134" i="3"/>
  <c r="BG130" i="3"/>
  <c r="BG126" i="3"/>
  <c r="BG122" i="3"/>
  <c r="BG118" i="3"/>
  <c r="FM134" i="3"/>
  <c r="FZ134" i="3" s="1"/>
  <c r="AX127" i="3"/>
  <c r="FM120" i="3"/>
  <c r="FZ120" i="3" s="1"/>
  <c r="BJ117" i="3"/>
  <c r="FM112" i="3"/>
  <c r="FZ112" i="3" s="1"/>
  <c r="BM128" i="3"/>
  <c r="FM99" i="3"/>
  <c r="FZ99" i="3" s="1"/>
  <c r="FM137" i="3"/>
  <c r="FZ137" i="3" s="1"/>
  <c r="BM96" i="3"/>
  <c r="BM103" i="3"/>
  <c r="FM95" i="3"/>
  <c r="FZ95" i="3" s="1"/>
  <c r="BD80" i="3"/>
  <c r="AX92" i="3"/>
  <c r="AX116" i="3"/>
  <c r="BM112" i="3"/>
  <c r="AR106" i="3"/>
  <c r="FM102" i="3"/>
  <c r="FZ102" i="3" s="1"/>
  <c r="BA87" i="3"/>
  <c r="AX80" i="3"/>
  <c r="AX99" i="3"/>
  <c r="FN83" i="3"/>
  <c r="FM83" i="3"/>
  <c r="FZ83" i="3" s="1"/>
  <c r="BG107" i="3"/>
  <c r="BG103" i="3"/>
  <c r="BM88" i="3"/>
  <c r="FN80" i="3"/>
  <c r="FM80" i="3"/>
  <c r="FZ80" i="3" s="1"/>
  <c r="BA82" i="3"/>
  <c r="AR72" i="3"/>
  <c r="FM68" i="3"/>
  <c r="FZ68" i="3" s="1"/>
  <c r="BG58" i="3"/>
  <c r="FM59" i="3"/>
  <c r="FZ59" i="3" s="1"/>
  <c r="BA59" i="3"/>
  <c r="AR77" i="3"/>
  <c r="FM73" i="3"/>
  <c r="FZ73" i="3" s="1"/>
  <c r="BJ70" i="3"/>
  <c r="BD67" i="3"/>
  <c r="AX64" i="3"/>
  <c r="AR61" i="3"/>
  <c r="FD49" i="3"/>
  <c r="DM49" i="3"/>
  <c r="BD57" i="3"/>
  <c r="AX54" i="3"/>
  <c r="AR51" i="3"/>
  <c r="FM47" i="3"/>
  <c r="FZ47" i="3" s="1"/>
  <c r="BJ44" i="3"/>
  <c r="BJ42" i="3"/>
  <c r="AX36" i="3"/>
  <c r="BM43" i="3"/>
  <c r="BM39" i="3"/>
  <c r="BJ57" i="3"/>
  <c r="BD54" i="3"/>
  <c r="AX51" i="3"/>
  <c r="FM44" i="3"/>
  <c r="FZ44" i="3" s="1"/>
  <c r="BA29" i="3"/>
  <c r="CV29" i="3" s="1"/>
  <c r="BD25" i="3"/>
  <c r="CW25" i="3" s="1"/>
  <c r="AX41" i="3"/>
  <c r="AR38" i="3"/>
  <c r="FM34" i="3"/>
  <c r="FZ34" i="3" s="1"/>
  <c r="FM101" i="3"/>
  <c r="FZ101" i="3" s="1"/>
  <c r="FM126" i="3"/>
  <c r="FZ126" i="3" s="1"/>
  <c r="BD120" i="3"/>
  <c r="BG89" i="3"/>
  <c r="BM100" i="3"/>
  <c r="FM92" i="3"/>
  <c r="FZ92" i="3" s="1"/>
  <c r="AX110" i="3"/>
  <c r="FM103" i="3"/>
  <c r="FZ103" i="3" s="1"/>
  <c r="FM91" i="3"/>
  <c r="FZ91" i="3" s="1"/>
  <c r="FM115" i="3"/>
  <c r="FZ115" i="3" s="1"/>
  <c r="FM108" i="3"/>
  <c r="FZ108" i="3" s="1"/>
  <c r="FN86" i="3"/>
  <c r="FM86" i="3"/>
  <c r="FZ86" i="3" s="1"/>
  <c r="FM113" i="3"/>
  <c r="FZ113" i="3" s="1"/>
  <c r="FN113" i="3"/>
  <c r="FM98" i="3"/>
  <c r="FZ98" i="3" s="1"/>
  <c r="BA115" i="3"/>
  <c r="AR78" i="3"/>
  <c r="FM74" i="3"/>
  <c r="FZ74" i="3" s="1"/>
  <c r="BD68" i="3"/>
  <c r="AR62" i="3"/>
  <c r="FM79" i="3"/>
  <c r="FZ79" i="3" s="1"/>
  <c r="BJ76" i="3"/>
  <c r="AR67" i="3"/>
  <c r="FM63" i="3"/>
  <c r="FZ63" i="3" s="1"/>
  <c r="FN63" i="3"/>
  <c r="BM77" i="3"/>
  <c r="BM73" i="3"/>
  <c r="BM69" i="3"/>
  <c r="BM65" i="3"/>
  <c r="BM61" i="3"/>
  <c r="BA47" i="3"/>
  <c r="BM40" i="3"/>
  <c r="BM36" i="3"/>
  <c r="BM32" i="3"/>
  <c r="FM53" i="3"/>
  <c r="FZ53" i="3" s="1"/>
  <c r="FM35" i="3"/>
  <c r="FZ35" i="3" s="1"/>
  <c r="BJ32" i="3"/>
  <c r="BM28" i="3"/>
  <c r="CZ28" i="3" s="1"/>
  <c r="AR29" i="3"/>
  <c r="CS29" i="3" s="1"/>
  <c r="BA43" i="3"/>
  <c r="BA39" i="3"/>
  <c r="AX57" i="3"/>
  <c r="AR54" i="3"/>
  <c r="FM50" i="3"/>
  <c r="FZ50" i="3" s="1"/>
  <c r="BJ47" i="3"/>
  <c r="BD44" i="3"/>
  <c r="AR25" i="3"/>
  <c r="CS25" i="3" s="1"/>
  <c r="FM40" i="3"/>
  <c r="FZ40" i="3" s="1"/>
  <c r="BJ37" i="3"/>
  <c r="BD34" i="3"/>
  <c r="AR312" i="3"/>
  <c r="BA299" i="3"/>
  <c r="BG307" i="3"/>
  <c r="BG303" i="3"/>
  <c r="FM295" i="3"/>
  <c r="FZ295" i="3" s="1"/>
  <c r="BJ291" i="3"/>
  <c r="AX296" i="3"/>
  <c r="AR355" i="3"/>
  <c r="FM351" i="3"/>
  <c r="FZ351" i="3" s="1"/>
  <c r="BJ348" i="3"/>
  <c r="BD345" i="3"/>
  <c r="AX342" i="3"/>
  <c r="AR339" i="3"/>
  <c r="FM335" i="3"/>
  <c r="FZ335" i="3" s="1"/>
  <c r="BJ332" i="3"/>
  <c r="BD329" i="3"/>
  <c r="AX326" i="3"/>
  <c r="AR323" i="3"/>
  <c r="FM319" i="3"/>
  <c r="FZ319" i="3" s="1"/>
  <c r="BJ316" i="3"/>
  <c r="BD313" i="3"/>
  <c r="AX310" i="3"/>
  <c r="AR307" i="3"/>
  <c r="FM303" i="3"/>
  <c r="FZ303" i="3" s="1"/>
  <c r="BJ300" i="3"/>
  <c r="BJ298" i="3"/>
  <c r="BJ294" i="3"/>
  <c r="FM270" i="3"/>
  <c r="FZ270" i="3" s="1"/>
  <c r="BG283" i="3"/>
  <c r="BG279" i="3"/>
  <c r="BG275" i="3"/>
  <c r="BM251" i="3"/>
  <c r="FM246" i="3"/>
  <c r="FZ246" i="3" s="1"/>
  <c r="BG269" i="3"/>
  <c r="BD266" i="3"/>
  <c r="AR260" i="3"/>
  <c r="FM256" i="3"/>
  <c r="FZ256" i="3" s="1"/>
  <c r="AX253" i="3"/>
  <c r="BD233" i="3"/>
  <c r="AR287" i="3"/>
  <c r="FM283" i="3"/>
  <c r="FZ283" i="3" s="1"/>
  <c r="BD277" i="3"/>
  <c r="AX274" i="3"/>
  <c r="FM254" i="3"/>
  <c r="FZ254" i="3" s="1"/>
  <c r="DL246" i="3"/>
  <c r="FC246" i="3"/>
  <c r="BJ270" i="3"/>
  <c r="FM231" i="3"/>
  <c r="FZ231" i="3" s="1"/>
  <c r="BA252" i="3"/>
  <c r="DP231" i="3"/>
  <c r="FG231" i="3"/>
  <c r="FM265" i="3"/>
  <c r="FZ265" i="3" s="1"/>
  <c r="AX256" i="3"/>
  <c r="BJ289" i="3"/>
  <c r="BD286" i="3"/>
  <c r="AX283" i="3"/>
  <c r="AR280" i="3"/>
  <c r="FM276" i="3"/>
  <c r="FZ276" i="3" s="1"/>
  <c r="BJ273" i="3"/>
  <c r="FN253" i="3"/>
  <c r="FM253" i="3"/>
  <c r="FZ253" i="3" s="1"/>
  <c r="BJ250" i="3"/>
  <c r="BJ249" i="3"/>
  <c r="AX242" i="3"/>
  <c r="FM215" i="3"/>
  <c r="FZ215" i="3" s="1"/>
  <c r="FN215" i="3"/>
  <c r="AR225" i="3"/>
  <c r="BM248" i="3"/>
  <c r="BG240" i="3"/>
  <c r="BG236" i="3"/>
  <c r="FM201" i="3"/>
  <c r="FZ201" i="3" s="1"/>
  <c r="FM193" i="3"/>
  <c r="FZ193" i="3" s="1"/>
  <c r="BJ243" i="3"/>
  <c r="BM235" i="3"/>
  <c r="BM231" i="3"/>
  <c r="BM227" i="3"/>
  <c r="BM223" i="3"/>
  <c r="FD214" i="3"/>
  <c r="DM214" i="3"/>
  <c r="FI197" i="3"/>
  <c r="DR197" i="3"/>
  <c r="BD242" i="3"/>
  <c r="AR236" i="3"/>
  <c r="AR216" i="3"/>
  <c r="BD198" i="3"/>
  <c r="FM232" i="3"/>
  <c r="FZ232" i="3" s="1"/>
  <c r="BJ229" i="3"/>
  <c r="AX223" i="3"/>
  <c r="AX202" i="3"/>
  <c r="AX194" i="3"/>
  <c r="BM240" i="3"/>
  <c r="BM236" i="3"/>
  <c r="AX221" i="3"/>
  <c r="FM217" i="3"/>
  <c r="FZ217" i="3" s="1"/>
  <c r="FN217" i="3"/>
  <c r="BG229" i="3"/>
  <c r="BG225" i="3"/>
  <c r="AR211" i="3"/>
  <c r="FM207" i="3"/>
  <c r="FZ207" i="3" s="1"/>
  <c r="FM173" i="3"/>
  <c r="FZ173" i="3" s="1"/>
  <c r="BA211" i="3"/>
  <c r="BA207" i="3"/>
  <c r="BA203" i="3"/>
  <c r="BD191" i="3"/>
  <c r="BA199" i="3"/>
  <c r="BA195" i="3"/>
  <c r="BD173" i="3"/>
  <c r="AX211" i="3"/>
  <c r="AR208" i="3"/>
  <c r="FM204" i="3"/>
  <c r="FZ204" i="3" s="1"/>
  <c r="BG213" i="3"/>
  <c r="BG205" i="3"/>
  <c r="AR190" i="3"/>
  <c r="FM186" i="3"/>
  <c r="FZ186" i="3" s="1"/>
  <c r="FM182" i="3"/>
  <c r="FZ182" i="3" s="1"/>
  <c r="BG199" i="3"/>
  <c r="BG195" i="3"/>
  <c r="BM179" i="3"/>
  <c r="BJ179" i="3"/>
  <c r="BD176" i="3"/>
  <c r="AX173" i="3"/>
  <c r="AR145" i="3"/>
  <c r="FM168" i="3"/>
  <c r="FZ168" i="3" s="1"/>
  <c r="BJ165" i="3"/>
  <c r="BD162" i="3"/>
  <c r="AX159" i="3"/>
  <c r="AR156" i="3"/>
  <c r="BJ151" i="3"/>
  <c r="BM172" i="3"/>
  <c r="BM168" i="3"/>
  <c r="BM164" i="3"/>
  <c r="BM160" i="3"/>
  <c r="BM156" i="3"/>
  <c r="BJ148" i="3"/>
  <c r="BG151" i="3"/>
  <c r="BG184" i="3"/>
  <c r="BJ172" i="3"/>
  <c r="BD169" i="3"/>
  <c r="AX166" i="3"/>
  <c r="AR163" i="3"/>
  <c r="FM159" i="3"/>
  <c r="FZ159" i="3" s="1"/>
  <c r="BJ156" i="3"/>
  <c r="BD153" i="3"/>
  <c r="BD149" i="3"/>
  <c r="BM142" i="3"/>
  <c r="BG176" i="3"/>
  <c r="BJ152" i="3"/>
  <c r="BJ144" i="3"/>
  <c r="BM145" i="3"/>
  <c r="AR127" i="3"/>
  <c r="FN123" i="3"/>
  <c r="FM123" i="3"/>
  <c r="FZ123" i="3" s="1"/>
  <c r="BM137" i="3"/>
  <c r="BM133" i="3"/>
  <c r="BM129" i="3"/>
  <c r="BM125" i="3"/>
  <c r="BM117" i="3"/>
  <c r="BG110" i="3"/>
  <c r="BM148" i="3"/>
  <c r="AX137" i="3"/>
  <c r="AR134" i="3"/>
  <c r="BG113" i="3"/>
  <c r="BJ129" i="3"/>
  <c r="BD126" i="3"/>
  <c r="AX123" i="3"/>
  <c r="AR120" i="3"/>
  <c r="BG139" i="3"/>
  <c r="BG135" i="3"/>
  <c r="BM130" i="3"/>
  <c r="BM126" i="3"/>
  <c r="BM122" i="3"/>
  <c r="BM118" i="3"/>
  <c r="BD112" i="3"/>
  <c r="BA92" i="3"/>
  <c r="FM133" i="3"/>
  <c r="FZ133" i="3" s="1"/>
  <c r="BM111" i="3"/>
  <c r="FM111" i="3"/>
  <c r="FZ111" i="3" s="1"/>
  <c r="FM109" i="3"/>
  <c r="FZ109" i="3" s="1"/>
  <c r="BJ81" i="3"/>
  <c r="BG106" i="3"/>
  <c r="BG102" i="3"/>
  <c r="AR95" i="3"/>
  <c r="BA99" i="3"/>
  <c r="BD91" i="3"/>
  <c r="BM78" i="3"/>
  <c r="BD115" i="3"/>
  <c r="BD108" i="3"/>
  <c r="AX105" i="3"/>
  <c r="AR102" i="3"/>
  <c r="BA86" i="3"/>
  <c r="BD113" i="3"/>
  <c r="BD98" i="3"/>
  <c r="BG90" i="3"/>
  <c r="FM82" i="3"/>
  <c r="FZ82" i="3" s="1"/>
  <c r="BM110" i="3"/>
  <c r="BM106" i="3"/>
  <c r="BM102" i="3"/>
  <c r="AX95" i="3"/>
  <c r="BM87" i="3"/>
  <c r="BJ77" i="3"/>
  <c r="BD74" i="3"/>
  <c r="AX71" i="3"/>
  <c r="AR68" i="3"/>
  <c r="FM64" i="3"/>
  <c r="FZ64" i="3" s="1"/>
  <c r="BJ61" i="3"/>
  <c r="BM74" i="3"/>
  <c r="BM70" i="3"/>
  <c r="BM66" i="3"/>
  <c r="BM62" i="3"/>
  <c r="BA51" i="3"/>
  <c r="FN57" i="3"/>
  <c r="FM57" i="3"/>
  <c r="FZ57" i="3" s="1"/>
  <c r="BA83" i="3"/>
  <c r="BD79" i="3"/>
  <c r="AX76" i="3"/>
  <c r="AR73" i="3"/>
  <c r="FM69" i="3"/>
  <c r="FZ69" i="3" s="1"/>
  <c r="BJ66" i="3"/>
  <c r="BD63" i="3"/>
  <c r="BA55" i="3"/>
  <c r="BA77" i="3"/>
  <c r="BA73" i="3"/>
  <c r="BA69" i="3"/>
  <c r="BA65" i="3"/>
  <c r="BA61" i="3"/>
  <c r="FM28" i="3"/>
  <c r="FZ28" i="3" s="1"/>
  <c r="BA40" i="3"/>
  <c r="BA36" i="3"/>
  <c r="BA32" i="3"/>
  <c r="BJ56" i="3"/>
  <c r="BD53" i="3"/>
  <c r="AX50" i="3"/>
  <c r="AR47" i="3"/>
  <c r="BG31" i="3"/>
  <c r="FM41" i="3"/>
  <c r="FZ41" i="3" s="1"/>
  <c r="BD35" i="3"/>
  <c r="AX32" i="3"/>
  <c r="BA28" i="3"/>
  <c r="CV28" i="3" s="1"/>
  <c r="FM31" i="3"/>
  <c r="FZ31" i="3" s="1"/>
  <c r="BG42" i="3"/>
  <c r="BG38" i="3"/>
  <c r="BG34" i="3"/>
  <c r="FN56" i="3"/>
  <c r="FM56" i="3"/>
  <c r="FZ56" i="3" s="1"/>
  <c r="BJ53" i="3"/>
  <c r="BD50" i="3"/>
  <c r="AX47" i="3"/>
  <c r="AR44" i="3"/>
  <c r="BJ43" i="3"/>
  <c r="BD40" i="3"/>
  <c r="AX37" i="3"/>
  <c r="AR34" i="3"/>
  <c r="BD318" i="3"/>
  <c r="FM308" i="3"/>
  <c r="FZ308" i="3" s="1"/>
  <c r="BJ305" i="3"/>
  <c r="BD302" i="3"/>
  <c r="FM299" i="3"/>
  <c r="FZ299" i="3" s="1"/>
  <c r="FN299" i="3"/>
  <c r="AX300" i="3"/>
  <c r="AR352" i="3"/>
  <c r="BM337" i="3"/>
  <c r="BD368" i="3"/>
  <c r="AX365" i="3"/>
  <c r="AR362" i="3"/>
  <c r="FM358" i="3"/>
  <c r="FZ358" i="3" s="1"/>
  <c r="BJ355" i="3"/>
  <c r="BG317" i="3"/>
  <c r="BA341" i="3"/>
  <c r="BG316" i="3"/>
  <c r="BA324" i="3"/>
  <c r="BM364" i="3"/>
  <c r="BG355" i="3"/>
  <c r="BA351" i="3"/>
  <c r="BG346" i="3"/>
  <c r="BG330" i="3"/>
  <c r="BD367" i="3"/>
  <c r="AX364" i="3"/>
  <c r="AR361" i="3"/>
  <c r="FM357" i="3"/>
  <c r="FZ357" i="3" s="1"/>
  <c r="AR354" i="3"/>
  <c r="BG339" i="3"/>
  <c r="BG321" i="3"/>
  <c r="BA355" i="3"/>
  <c r="BA321" i="3"/>
  <c r="BM367" i="3"/>
  <c r="BM363" i="3"/>
  <c r="BM359" i="3"/>
  <c r="BM355" i="3"/>
  <c r="BG341" i="3"/>
  <c r="BM324" i="3"/>
  <c r="BG312" i="3"/>
  <c r="BM307" i="3"/>
  <c r="BM303" i="3"/>
  <c r="BG299" i="3"/>
  <c r="BG295" i="3"/>
  <c r="FN290" i="3"/>
  <c r="FM290" i="3"/>
  <c r="FZ290" i="3" s="1"/>
  <c r="FM346" i="3"/>
  <c r="FZ346" i="3" s="1"/>
  <c r="BJ343" i="3"/>
  <c r="BD340" i="3"/>
  <c r="AX337" i="3"/>
  <c r="AR334" i="3"/>
  <c r="FM330" i="3"/>
  <c r="FZ330" i="3" s="1"/>
  <c r="BJ327" i="3"/>
  <c r="BD324" i="3"/>
  <c r="AX321" i="3"/>
  <c r="AR318" i="3"/>
  <c r="FM314" i="3"/>
  <c r="FZ314" i="3" s="1"/>
  <c r="BJ311" i="3"/>
  <c r="BD308" i="3"/>
  <c r="AX305" i="3"/>
  <c r="AR302" i="3"/>
  <c r="BD296" i="3"/>
  <c r="AR290" i="3"/>
  <c r="BA298" i="3"/>
  <c r="AX299" i="3"/>
  <c r="AR291" i="3"/>
  <c r="BM299" i="3"/>
  <c r="BM295" i="3"/>
  <c r="BG291" i="3"/>
  <c r="BJ354" i="3"/>
  <c r="BD351" i="3"/>
  <c r="AX348" i="3"/>
  <c r="AR345" i="3"/>
  <c r="FM341" i="3"/>
  <c r="FZ341" i="3" s="1"/>
  <c r="BD335" i="3"/>
  <c r="AX332" i="3"/>
  <c r="AR329" i="3"/>
  <c r="FM325" i="3"/>
  <c r="FZ325" i="3" s="1"/>
  <c r="BD319" i="3"/>
  <c r="AX316" i="3"/>
  <c r="AR313" i="3"/>
  <c r="FM309" i="3"/>
  <c r="FZ309" i="3" s="1"/>
  <c r="BJ306" i="3"/>
  <c r="BD303" i="3"/>
  <c r="AR292" i="3"/>
  <c r="BG288" i="3"/>
  <c r="AX232" i="3"/>
  <c r="BA251" i="3"/>
  <c r="AR266" i="3"/>
  <c r="FM262" i="3"/>
  <c r="FZ262" i="3" s="1"/>
  <c r="BJ259" i="3"/>
  <c r="BD256" i="3"/>
  <c r="BJ230" i="3"/>
  <c r="FM289" i="3"/>
  <c r="FZ289" i="3" s="1"/>
  <c r="BJ286" i="3"/>
  <c r="BD283" i="3"/>
  <c r="AX280" i="3"/>
  <c r="AR277" i="3"/>
  <c r="FN273" i="3"/>
  <c r="FM273" i="3"/>
  <c r="FZ273" i="3" s="1"/>
  <c r="BD254" i="3"/>
  <c r="AX230" i="3"/>
  <c r="AX270" i="3"/>
  <c r="BM266" i="3"/>
  <c r="BM262" i="3"/>
  <c r="BM258" i="3"/>
  <c r="FC227" i="3"/>
  <c r="DL227" i="3"/>
  <c r="BM283" i="3"/>
  <c r="BM279" i="3"/>
  <c r="BM275" i="3"/>
  <c r="BM271" i="3"/>
  <c r="BG251" i="3"/>
  <c r="BG246" i="3"/>
  <c r="BJ228" i="3"/>
  <c r="BJ268" i="3"/>
  <c r="BD265" i="3"/>
  <c r="AX262" i="3"/>
  <c r="AR259" i="3"/>
  <c r="FM255" i="3"/>
  <c r="FZ255" i="3" s="1"/>
  <c r="FM235" i="3"/>
  <c r="FZ235" i="3" s="1"/>
  <c r="AX289" i="3"/>
  <c r="AR286" i="3"/>
  <c r="FM282" i="3"/>
  <c r="FZ282" i="3" s="1"/>
  <c r="BD276" i="3"/>
  <c r="AX273" i="3"/>
  <c r="BD253" i="3"/>
  <c r="AX249" i="3"/>
  <c r="BM245" i="3"/>
  <c r="FM241" i="3"/>
  <c r="FZ241" i="3" s="1"/>
  <c r="BJ238" i="3"/>
  <c r="AR219" i="3"/>
  <c r="BJ224" i="3"/>
  <c r="BA248" i="3"/>
  <c r="BJ220" i="3"/>
  <c r="BM216" i="3"/>
  <c r="FN200" i="3"/>
  <c r="FM200" i="3"/>
  <c r="FZ200" i="3" s="1"/>
  <c r="FM192" i="3"/>
  <c r="FZ192" i="3" s="1"/>
  <c r="FN192" i="3"/>
  <c r="AX243" i="3"/>
  <c r="BA235" i="3"/>
  <c r="BA231" i="3"/>
  <c r="BA227" i="3"/>
  <c r="BA223" i="3"/>
  <c r="DR196" i="3"/>
  <c r="FI196" i="3"/>
  <c r="AR249" i="3"/>
  <c r="BG245" i="3"/>
  <c r="AR242" i="3"/>
  <c r="FM238" i="3"/>
  <c r="FZ238" i="3" s="1"/>
  <c r="BD215" i="3"/>
  <c r="BD197" i="3"/>
  <c r="BJ235" i="3"/>
  <c r="BD232" i="3"/>
  <c r="AX229" i="3"/>
  <c r="AR226" i="3"/>
  <c r="BA240" i="3"/>
  <c r="BA236" i="3"/>
  <c r="FM220" i="3"/>
  <c r="FZ220" i="3" s="1"/>
  <c r="BA217" i="3"/>
  <c r="AR199" i="3"/>
  <c r="FM213" i="3"/>
  <c r="FZ213" i="3" s="1"/>
  <c r="BJ210" i="3"/>
  <c r="BD207" i="3"/>
  <c r="AX204" i="3"/>
  <c r="BM188" i="3"/>
  <c r="DM180" i="3"/>
  <c r="FD180" i="3"/>
  <c r="BJ180" i="3"/>
  <c r="BG210" i="3"/>
  <c r="BG206" i="3"/>
  <c r="BG202" i="3"/>
  <c r="AR191" i="3"/>
  <c r="FM187" i="3"/>
  <c r="FZ187" i="3" s="1"/>
  <c r="BG183" i="3"/>
  <c r="BG198" i="3"/>
  <c r="BG194" i="3"/>
  <c r="BG186" i="3"/>
  <c r="FN210" i="3"/>
  <c r="FM210" i="3"/>
  <c r="FZ210" i="3" s="1"/>
  <c r="BJ207" i="3"/>
  <c r="BD204" i="3"/>
  <c r="BA189" i="3"/>
  <c r="BJ189" i="3"/>
  <c r="BJ177" i="3"/>
  <c r="AX179" i="3"/>
  <c r="AR176" i="3"/>
  <c r="FM148" i="3"/>
  <c r="FZ148" i="3" s="1"/>
  <c r="BD168" i="3"/>
  <c r="AX165" i="3"/>
  <c r="AR162" i="3"/>
  <c r="FM158" i="3"/>
  <c r="FZ158" i="3" s="1"/>
  <c r="BJ155" i="3"/>
  <c r="AX148" i="3"/>
  <c r="BD141" i="3"/>
  <c r="BM182" i="3"/>
  <c r="BM178" i="3"/>
  <c r="BM174" i="3"/>
  <c r="BM154" i="3"/>
  <c r="AX151" i="3"/>
  <c r="BM147" i="3"/>
  <c r="BD140" i="3"/>
  <c r="BA172" i="3"/>
  <c r="BA168" i="3"/>
  <c r="BA164" i="3"/>
  <c r="BA160" i="3"/>
  <c r="BA156" i="3"/>
  <c r="AR147" i="3"/>
  <c r="AX172" i="3"/>
  <c r="AR169" i="3"/>
  <c r="FN165" i="3"/>
  <c r="FM165" i="3"/>
  <c r="FZ165" i="3" s="1"/>
  <c r="BJ162" i="3"/>
  <c r="BD159" i="3"/>
  <c r="AX156" i="3"/>
  <c r="AR153" i="3"/>
  <c r="BG148" i="3"/>
  <c r="AX152" i="3"/>
  <c r="BD148" i="3"/>
  <c r="BJ142" i="3"/>
  <c r="BM169" i="3"/>
  <c r="BM165" i="3"/>
  <c r="BM161" i="3"/>
  <c r="BM157" i="3"/>
  <c r="BM153" i="3"/>
  <c r="BA145" i="3"/>
  <c r="BA141" i="3"/>
  <c r="FM129" i="3"/>
  <c r="FZ129" i="3" s="1"/>
  <c r="BJ126" i="3"/>
  <c r="AX120" i="3"/>
  <c r="BD116" i="3"/>
  <c r="BA137" i="3"/>
  <c r="BA133" i="3"/>
  <c r="BA129" i="3"/>
  <c r="BA125" i="3"/>
  <c r="BA121" i="3"/>
  <c r="BA148" i="3"/>
  <c r="FM136" i="3"/>
  <c r="FZ136" i="3" s="1"/>
  <c r="BJ133" i="3"/>
  <c r="AR130" i="3"/>
  <c r="AX129" i="3"/>
  <c r="FM122" i="3"/>
  <c r="FZ122" i="3" s="1"/>
  <c r="FN122" i="3"/>
  <c r="AR116" i="3"/>
  <c r="AX113" i="3"/>
  <c r="BA130" i="3"/>
  <c r="BA122" i="3"/>
  <c r="BA118" i="3"/>
  <c r="FM139" i="3"/>
  <c r="FZ139" i="3" s="1"/>
  <c r="BJ136" i="3"/>
  <c r="BD133" i="3"/>
  <c r="BD111" i="3"/>
  <c r="BG99" i="3"/>
  <c r="AR92" i="3"/>
  <c r="BD109" i="3"/>
  <c r="AX106" i="3"/>
  <c r="AR103" i="3"/>
  <c r="AR87" i="3"/>
  <c r="AR85" i="3"/>
  <c r="BJ94" i="3"/>
  <c r="BG98" i="3"/>
  <c r="AR91" i="3"/>
  <c r="BD85" i="3"/>
  <c r="AR115" i="3"/>
  <c r="AR108" i="3"/>
  <c r="FM104" i="3"/>
  <c r="FZ104" i="3" s="1"/>
  <c r="BM93" i="3"/>
  <c r="AR113" i="3"/>
  <c r="AX101" i="3"/>
  <c r="AR98" i="3"/>
  <c r="AX86" i="3"/>
  <c r="BA110" i="3"/>
  <c r="BA106" i="3"/>
  <c r="BA102" i="3"/>
  <c r="FM94" i="3"/>
  <c r="FZ94" i="3" s="1"/>
  <c r="AX83" i="3"/>
  <c r="BM84" i="3"/>
  <c r="AX77" i="3"/>
  <c r="AR74" i="3"/>
  <c r="FM70" i="3"/>
  <c r="FZ70" i="3" s="1"/>
  <c r="BJ67" i="3"/>
  <c r="BD64" i="3"/>
  <c r="AX61" i="3"/>
  <c r="BA74" i="3"/>
  <c r="BA70" i="3"/>
  <c r="BA66" i="3"/>
  <c r="BA62" i="3"/>
  <c r="BA57" i="3"/>
  <c r="BG82" i="3"/>
  <c r="AR79" i="3"/>
  <c r="FM75" i="3"/>
  <c r="FZ75" i="3" s="1"/>
  <c r="BJ72" i="3"/>
  <c r="BD69" i="3"/>
  <c r="AX66" i="3"/>
  <c r="AR63" i="3"/>
  <c r="BM59" i="3"/>
  <c r="BG80" i="3"/>
  <c r="BG60" i="3"/>
  <c r="BG76" i="3"/>
  <c r="BG72" i="3"/>
  <c r="BG68" i="3"/>
  <c r="BG64" i="3"/>
  <c r="BG43" i="3"/>
  <c r="BG39" i="3"/>
  <c r="BG35" i="3"/>
  <c r="AX56" i="3"/>
  <c r="AR53" i="3"/>
  <c r="FM49" i="3"/>
  <c r="FZ49" i="3" s="1"/>
  <c r="FN49" i="3"/>
  <c r="BJ46" i="3"/>
  <c r="BD41" i="3"/>
  <c r="AX38" i="3"/>
  <c r="AR35" i="3"/>
  <c r="BD31" i="3"/>
  <c r="BM22" i="3"/>
  <c r="CZ22" i="3" s="1"/>
  <c r="BD56" i="3"/>
  <c r="AX53" i="3"/>
  <c r="AR50" i="3"/>
  <c r="FM46" i="3"/>
  <c r="FZ46" i="3" s="1"/>
  <c r="BM31" i="3"/>
  <c r="AX43" i="3"/>
  <c r="AR40" i="3"/>
  <c r="FM36" i="3"/>
  <c r="FZ36" i="3" s="1"/>
  <c r="BJ33" i="3"/>
  <c r="FM199" i="3"/>
  <c r="FZ199" i="3" s="1"/>
  <c r="BG234" i="3"/>
  <c r="CX234" i="3" s="1"/>
  <c r="BG233" i="3" s="1"/>
  <c r="BG230" i="3"/>
  <c r="BG226" i="3"/>
  <c r="BJ195" i="3"/>
  <c r="BJ248" i="3"/>
  <c r="BJ241" i="3"/>
  <c r="BD238" i="3"/>
  <c r="FM214" i="3"/>
  <c r="FZ214" i="3" s="1"/>
  <c r="FG196" i="3"/>
  <c r="DP196" i="3"/>
  <c r="AX235" i="3"/>
  <c r="FM228" i="3"/>
  <c r="FZ228" i="3" s="1"/>
  <c r="BA218" i="3"/>
  <c r="FE192" i="3"/>
  <c r="DN192" i="3"/>
  <c r="BG239" i="3"/>
  <c r="AR198" i="3"/>
  <c r="BD213" i="3"/>
  <c r="FM203" i="3"/>
  <c r="FZ203" i="3" s="1"/>
  <c r="BA188" i="3"/>
  <c r="BJ190" i="3"/>
  <c r="BG182" i="3"/>
  <c r="BD210" i="3"/>
  <c r="AR204" i="3"/>
  <c r="BM184" i="3"/>
  <c r="BJ178" i="3"/>
  <c r="BM208" i="3"/>
  <c r="BM204" i="3"/>
  <c r="FM181" i="3"/>
  <c r="FZ181" i="3" s="1"/>
  <c r="BM198" i="3"/>
  <c r="BM194" i="3"/>
  <c r="FM178" i="3"/>
  <c r="FZ178" i="3" s="1"/>
  <c r="BJ175" i="3"/>
  <c r="AR168" i="3"/>
  <c r="FM164" i="3"/>
  <c r="FZ164" i="3" s="1"/>
  <c r="BJ161" i="3"/>
  <c r="AX155" i="3"/>
  <c r="BA182" i="3"/>
  <c r="BA178" i="3"/>
  <c r="BA174" i="3"/>
  <c r="FN150" i="3"/>
  <c r="FM150" i="3"/>
  <c r="FZ150" i="3" s="1"/>
  <c r="BG171" i="3"/>
  <c r="BG167" i="3"/>
  <c r="BG163" i="3"/>
  <c r="BG159" i="3"/>
  <c r="BJ147" i="3"/>
  <c r="BM150" i="3"/>
  <c r="BG146" i="3"/>
  <c r="BM183" i="3"/>
  <c r="FM171" i="3"/>
  <c r="FZ171" i="3" s="1"/>
  <c r="AX162" i="3"/>
  <c r="AR159" i="3"/>
  <c r="FM155" i="3"/>
  <c r="FZ155" i="3" s="1"/>
  <c r="BM175" i="3"/>
  <c r="FM151" i="3"/>
  <c r="FZ151" i="3" s="1"/>
  <c r="BD147" i="3"/>
  <c r="FM141" i="3"/>
  <c r="FZ141" i="3" s="1"/>
  <c r="BA169" i="3"/>
  <c r="BA165" i="3"/>
  <c r="BA161" i="3"/>
  <c r="BA157" i="3"/>
  <c r="BA153" i="3"/>
  <c r="BG140" i="3"/>
  <c r="FM119" i="3"/>
  <c r="FZ119" i="3" s="1"/>
  <c r="BG136" i="3"/>
  <c r="BG132" i="3"/>
  <c r="BG128" i="3"/>
  <c r="BG124" i="3"/>
  <c r="BG120" i="3"/>
  <c r="BA116" i="3"/>
  <c r="BJ139" i="3"/>
  <c r="BD136" i="3"/>
  <c r="FM128" i="3"/>
  <c r="FZ128" i="3" s="1"/>
  <c r="BJ125" i="3"/>
  <c r="AX119" i="3"/>
  <c r="BG108" i="3"/>
  <c r="BM138" i="3"/>
  <c r="BG129" i="3"/>
  <c r="BG125" i="3"/>
  <c r="BG121" i="3"/>
  <c r="BG117" i="3"/>
  <c r="BA109" i="3"/>
  <c r="AR111" i="3"/>
  <c r="FM105" i="3"/>
  <c r="FZ105" i="3" s="1"/>
  <c r="BM105" i="3"/>
  <c r="BJ90" i="3"/>
  <c r="FM110" i="3"/>
  <c r="FZ110" i="3" s="1"/>
  <c r="BJ107" i="3"/>
  <c r="BA93" i="3"/>
  <c r="FM100" i="3"/>
  <c r="FZ100" i="3" s="1"/>
  <c r="FM85" i="3"/>
  <c r="FZ85" i="3" s="1"/>
  <c r="BA81" i="3"/>
  <c r="BA84" i="3"/>
  <c r="FM76" i="3"/>
  <c r="FZ76" i="3" s="1"/>
  <c r="BD70" i="3"/>
  <c r="AX67" i="3"/>
  <c r="FM60" i="3"/>
  <c r="FZ60" i="3" s="1"/>
  <c r="DO54" i="3"/>
  <c r="FF54" i="3"/>
  <c r="BJ78" i="3"/>
  <c r="BD75" i="3"/>
  <c r="AX72" i="3"/>
  <c r="AR69" i="3"/>
  <c r="FM65" i="3"/>
  <c r="FZ65" i="3" s="1"/>
  <c r="BJ62" i="3"/>
  <c r="AR60" i="3"/>
  <c r="FM55" i="3"/>
  <c r="FZ55" i="3" s="1"/>
  <c r="BJ52" i="3"/>
  <c r="AX46" i="3"/>
  <c r="FM37" i="3"/>
  <c r="FZ37" i="3" s="1"/>
  <c r="BJ34" i="3"/>
  <c r="AR31" i="3"/>
  <c r="BM41" i="3"/>
  <c r="BM37" i="3"/>
  <c r="BM33" i="3"/>
  <c r="AR56" i="3"/>
  <c r="FM52" i="3"/>
  <c r="FZ52" i="3" s="1"/>
  <c r="BJ49" i="3"/>
  <c r="BD46" i="3"/>
  <c r="BA31" i="3"/>
  <c r="FM42" i="3"/>
  <c r="FZ42" i="3" s="1"/>
  <c r="BJ39" i="3"/>
  <c r="BD36" i="3"/>
  <c r="AX33" i="3"/>
  <c r="AV19" i="3"/>
  <c r="BK19" i="3"/>
  <c r="AT19" i="3"/>
  <c r="BL19" i="3"/>
  <c r="DS19" i="3" s="1"/>
  <c r="BC19" i="3"/>
  <c r="BB19" i="3"/>
  <c r="AW19" i="3"/>
  <c r="BI19" i="3"/>
  <c r="AZ19" i="3"/>
  <c r="BH19" i="3"/>
  <c r="AY19" i="3"/>
  <c r="BE19" i="3"/>
  <c r="BF19" i="3"/>
  <c r="AP19" i="3"/>
  <c r="AQ19" i="3"/>
  <c r="FN121" i="3" l="1"/>
  <c r="FN214" i="3"/>
  <c r="FN133" i="3"/>
  <c r="FN235" i="3"/>
  <c r="FN226" i="3"/>
  <c r="FN60" i="3"/>
  <c r="FN146" i="3"/>
  <c r="FN340" i="3"/>
  <c r="FN272" i="3"/>
  <c r="FN358" i="3"/>
  <c r="FN229" i="3"/>
  <c r="FN207" i="3"/>
  <c r="FN61" i="3"/>
  <c r="FN68" i="3"/>
  <c r="FN74" i="3"/>
  <c r="FN289" i="3"/>
  <c r="FN201" i="3"/>
  <c r="FN77" i="3"/>
  <c r="FN183" i="3"/>
  <c r="FN365" i="3"/>
  <c r="FN139" i="3"/>
  <c r="FN69" i="3"/>
  <c r="FN75" i="3"/>
  <c r="FN334" i="3"/>
  <c r="FN103" i="3"/>
  <c r="FN195" i="3"/>
  <c r="FN276" i="3"/>
  <c r="CD27" i="3"/>
  <c r="BM27" i="3"/>
  <c r="BA27" i="3"/>
  <c r="FN367" i="3"/>
  <c r="FN224" i="3"/>
  <c r="FN322" i="3"/>
  <c r="FN73" i="3"/>
  <c r="FN70" i="3"/>
  <c r="FN360" i="3"/>
  <c r="FN331" i="3"/>
  <c r="FN28" i="3"/>
  <c r="FN106" i="3"/>
  <c r="FN107" i="3"/>
  <c r="FN240" i="3"/>
  <c r="FN347" i="3"/>
  <c r="FN357" i="3"/>
  <c r="FN59" i="3"/>
  <c r="FN55" i="3"/>
  <c r="FN228" i="3"/>
  <c r="FN212" i="3"/>
  <c r="FN283" i="3"/>
  <c r="FN51" i="3"/>
  <c r="FN154" i="3"/>
  <c r="FC28" i="3"/>
  <c r="CS28" i="3"/>
  <c r="FN220" i="3"/>
  <c r="DR28" i="3"/>
  <c r="CY28" i="3"/>
  <c r="DP30" i="3"/>
  <c r="CW30" i="3"/>
  <c r="FN282" i="3"/>
  <c r="FN130" i="3"/>
  <c r="FN286" i="3"/>
  <c r="DR29" i="3"/>
  <c r="CY29" i="3"/>
  <c r="FN104" i="3"/>
  <c r="FN40" i="3"/>
  <c r="FN368" i="3"/>
  <c r="FN145" i="3"/>
  <c r="FN250" i="3"/>
  <c r="FN204" i="3"/>
  <c r="FG29" i="3"/>
  <c r="CW29" i="3"/>
  <c r="DM30" i="3"/>
  <c r="CT30" i="3"/>
  <c r="AU27" i="3" s="1"/>
  <c r="FN95" i="3"/>
  <c r="FN341" i="3"/>
  <c r="FN108" i="3"/>
  <c r="FN225" i="3"/>
  <c r="FG28" i="3"/>
  <c r="CW28" i="3"/>
  <c r="DN29" i="3"/>
  <c r="O13" i="36" s="1"/>
  <c r="CU29" i="3"/>
  <c r="AX27" i="3" s="1"/>
  <c r="FN126" i="3"/>
  <c r="FN257" i="3"/>
  <c r="FN178" i="3"/>
  <c r="FN308" i="3"/>
  <c r="FN335" i="3"/>
  <c r="FN42" i="3"/>
  <c r="FN37" i="3"/>
  <c r="FN186" i="3"/>
  <c r="FN115" i="3"/>
  <c r="FN102" i="3"/>
  <c r="FH29" i="3"/>
  <c r="CX29" i="3"/>
  <c r="BG27" i="3" s="1"/>
  <c r="CX27" i="3" s="1"/>
  <c r="BG26" i="3" s="1"/>
  <c r="CX26" i="3" s="1"/>
  <c r="DL30" i="3"/>
  <c r="CS30" i="3"/>
  <c r="FN170" i="3"/>
  <c r="FN25" i="3"/>
  <c r="FN216" i="3"/>
  <c r="FN151" i="3"/>
  <c r="FN270" i="3"/>
  <c r="FN312" i="3"/>
  <c r="FN105" i="3"/>
  <c r="FN148" i="3"/>
  <c r="FN88" i="3"/>
  <c r="FN169" i="3"/>
  <c r="FN314" i="3"/>
  <c r="FN71" i="3"/>
  <c r="FN234" i="3"/>
  <c r="FN294" i="3"/>
  <c r="FN242" i="3"/>
  <c r="FN355" i="3"/>
  <c r="FN351" i="3"/>
  <c r="FN174" i="3"/>
  <c r="FN119" i="3"/>
  <c r="FN159" i="3"/>
  <c r="FN227" i="3"/>
  <c r="FN313" i="3"/>
  <c r="FN348" i="3"/>
  <c r="FN255" i="3"/>
  <c r="FN329" i="3"/>
  <c r="FN309" i="3"/>
  <c r="FN120" i="3"/>
  <c r="FN50" i="3"/>
  <c r="FN344" i="3"/>
  <c r="FN336" i="3"/>
  <c r="FN303" i="3"/>
  <c r="FN251" i="3"/>
  <c r="EV174" i="3"/>
  <c r="FN132" i="3"/>
  <c r="FN160" i="3"/>
  <c r="FN64" i="3"/>
  <c r="FN187" i="3"/>
  <c r="FN269" i="3"/>
  <c r="FN137" i="3"/>
  <c r="FN239" i="3"/>
  <c r="FN188" i="3"/>
  <c r="EV69" i="3"/>
  <c r="EV367" i="3"/>
  <c r="EV151" i="3"/>
  <c r="EV290" i="3"/>
  <c r="FN141" i="3"/>
  <c r="FN136" i="3"/>
  <c r="FN346" i="3"/>
  <c r="FN262" i="3"/>
  <c r="FN324" i="3"/>
  <c r="FN318" i="3"/>
  <c r="FN36" i="3"/>
  <c r="FN203" i="3"/>
  <c r="FN339" i="3"/>
  <c r="FN125" i="3"/>
  <c r="EV77" i="3"/>
  <c r="EV229" i="3"/>
  <c r="EV59" i="3"/>
  <c r="EV102" i="3"/>
  <c r="EV236" i="3"/>
  <c r="FN168" i="3"/>
  <c r="FN142" i="3"/>
  <c r="FN274" i="3"/>
  <c r="EV138" i="3"/>
  <c r="EV343" i="3"/>
  <c r="FN76" i="3"/>
  <c r="FN184" i="3"/>
  <c r="FN301" i="3"/>
  <c r="EV139" i="3"/>
  <c r="EV204" i="3"/>
  <c r="FN246" i="3"/>
  <c r="FN359" i="3"/>
  <c r="EV178" i="3"/>
  <c r="FN304" i="3"/>
  <c r="FN176" i="3"/>
  <c r="FN310" i="3"/>
  <c r="FN345" i="3"/>
  <c r="EV108" i="3"/>
  <c r="EV308" i="3"/>
  <c r="FN155" i="3"/>
  <c r="FN319" i="3"/>
  <c r="FN140" i="3"/>
  <c r="FN182" i="3"/>
  <c r="FN333" i="3"/>
  <c r="FN352" i="3"/>
  <c r="EV345" i="3"/>
  <c r="EV224" i="3"/>
  <c r="EV56" i="3"/>
  <c r="FN85" i="3"/>
  <c r="EV177" i="3"/>
  <c r="EV96" i="3"/>
  <c r="EV149" i="3"/>
  <c r="FN98" i="3"/>
  <c r="FN96" i="3"/>
  <c r="EV50" i="3"/>
  <c r="EV352" i="3"/>
  <c r="EV168" i="3"/>
  <c r="EV181" i="3"/>
  <c r="FN47" i="3"/>
  <c r="FN177" i="3"/>
  <c r="FN252" i="3"/>
  <c r="FN332" i="3"/>
  <c r="EV67" i="3"/>
  <c r="FN129" i="3"/>
  <c r="FN199" i="3"/>
  <c r="FN135" i="3"/>
  <c r="EV286" i="3"/>
  <c r="EV351" i="3"/>
  <c r="FN164" i="3"/>
  <c r="FN298" i="3"/>
  <c r="FN149" i="3"/>
  <c r="FN238" i="3"/>
  <c r="FN260" i="3"/>
  <c r="FN338" i="3"/>
  <c r="EV258" i="3"/>
  <c r="EV218" i="3"/>
  <c r="EV92" i="3"/>
  <c r="EV34" i="3"/>
  <c r="EV126" i="3"/>
  <c r="EV319" i="3"/>
  <c r="EV338" i="3"/>
  <c r="FN321" i="3"/>
  <c r="FN256" i="3"/>
  <c r="FN271" i="3"/>
  <c r="FN117" i="3"/>
  <c r="EV55" i="3"/>
  <c r="EV180" i="3"/>
  <c r="EV313" i="3"/>
  <c r="EV141" i="3"/>
  <c r="FN41" i="3"/>
  <c r="FN39" i="3"/>
  <c r="FN209" i="3"/>
  <c r="FN306" i="3"/>
  <c r="FN315" i="3"/>
  <c r="FN181" i="3"/>
  <c r="FN254" i="3"/>
  <c r="FN218" i="3"/>
  <c r="FN362" i="3"/>
  <c r="FN222" i="3"/>
  <c r="EV170" i="3"/>
  <c r="EV320" i="3"/>
  <c r="EV335" i="3"/>
  <c r="EV214" i="3"/>
  <c r="EV47" i="3"/>
  <c r="EV155" i="3"/>
  <c r="EV288" i="3"/>
  <c r="EV40" i="3"/>
  <c r="FN327" i="3"/>
  <c r="FN100" i="3"/>
  <c r="FN232" i="3"/>
  <c r="FN34" i="3"/>
  <c r="FN99" i="3"/>
  <c r="EV334" i="3"/>
  <c r="EV276" i="3"/>
  <c r="EV199" i="3"/>
  <c r="EV342" i="3"/>
  <c r="EV73" i="3"/>
  <c r="EV143" i="3"/>
  <c r="EV70" i="3"/>
  <c r="FN92" i="3"/>
  <c r="FN249" i="3"/>
  <c r="FN84" i="3"/>
  <c r="FN323" i="3"/>
  <c r="FN265" i="3"/>
  <c r="FN317" i="3"/>
  <c r="FN38" i="3"/>
  <c r="FN258" i="3"/>
  <c r="FN162" i="3"/>
  <c r="EV354" i="3"/>
  <c r="FN52" i="3"/>
  <c r="FN110" i="3"/>
  <c r="FN211" i="3"/>
  <c r="FN29" i="3"/>
  <c r="EV133" i="3"/>
  <c r="EV262" i="3"/>
  <c r="EV314" i="3"/>
  <c r="FN295" i="3"/>
  <c r="FN213" i="3"/>
  <c r="FN67" i="3"/>
  <c r="FN147" i="3"/>
  <c r="FN267" i="3"/>
  <c r="FN190" i="3"/>
  <c r="FN237" i="3"/>
  <c r="EV66" i="3"/>
  <c r="EV62" i="3"/>
  <c r="EV279" i="3"/>
  <c r="EV263" i="3"/>
  <c r="EV278" i="3"/>
  <c r="EV281" i="3"/>
  <c r="EV221" i="3"/>
  <c r="FN66" i="3"/>
  <c r="FN279" i="3"/>
  <c r="FN259" i="3"/>
  <c r="EV301" i="3"/>
  <c r="EV205" i="3"/>
  <c r="EV68" i="3"/>
  <c r="EV203" i="3"/>
  <c r="EV57" i="3"/>
  <c r="EV337" i="3"/>
  <c r="EV347" i="3"/>
  <c r="EV60" i="3"/>
  <c r="EV150" i="3"/>
  <c r="FN311" i="3"/>
  <c r="FN221" i="3"/>
  <c r="EV213" i="3"/>
  <c r="EV358" i="3"/>
  <c r="EV309" i="3"/>
  <c r="FN278" i="3"/>
  <c r="FN266" i="3"/>
  <c r="FN263" i="3"/>
  <c r="FN90" i="3"/>
  <c r="EV25" i="3"/>
  <c r="EV184" i="3"/>
  <c r="EV137" i="3"/>
  <c r="EV346" i="3"/>
  <c r="EV327" i="3"/>
  <c r="EV122" i="3"/>
  <c r="EV99" i="3"/>
  <c r="EV333" i="3"/>
  <c r="FN193" i="3"/>
  <c r="FN197" i="3"/>
  <c r="FN158" i="3"/>
  <c r="FN62" i="3"/>
  <c r="FN175" i="3"/>
  <c r="FN287" i="3"/>
  <c r="EV360" i="3"/>
  <c r="EV249" i="3"/>
  <c r="EV136" i="3"/>
  <c r="EV41" i="3"/>
  <c r="EV255" i="3"/>
  <c r="EV172" i="3"/>
  <c r="EV300" i="3"/>
  <c r="FN281" i="3"/>
  <c r="FN350" i="3"/>
  <c r="EV183" i="3"/>
  <c r="EV339" i="3"/>
  <c r="EV135" i="3"/>
  <c r="EV48" i="3"/>
  <c r="EV225" i="3"/>
  <c r="EV359" i="3"/>
  <c r="EV54" i="3"/>
  <c r="EV210" i="3"/>
  <c r="EV239" i="3"/>
  <c r="EV322" i="3"/>
  <c r="EV259" i="3"/>
  <c r="EV130" i="3"/>
  <c r="EV187" i="3"/>
  <c r="EV282" i="3"/>
  <c r="EV303" i="3"/>
  <c r="EV332" i="3"/>
  <c r="EV132" i="3"/>
  <c r="EV64" i="3"/>
  <c r="EV186" i="3"/>
  <c r="EV256" i="3"/>
  <c r="EV91" i="3"/>
  <c r="EV251" i="3"/>
  <c r="EV37" i="3"/>
  <c r="EV110" i="3"/>
  <c r="EV164" i="3"/>
  <c r="EV269" i="3"/>
  <c r="EV368" i="3"/>
  <c r="FN353" i="3"/>
  <c r="EV111" i="3"/>
  <c r="EV353" i="3"/>
  <c r="EV243" i="3"/>
  <c r="EV134" i="3"/>
  <c r="EV330" i="3"/>
  <c r="EV145" i="3"/>
  <c r="EV208" i="3"/>
  <c r="FN243" i="3"/>
  <c r="EV312" i="3"/>
  <c r="EV120" i="3"/>
  <c r="EV227" i="3"/>
  <c r="EV357" i="3"/>
  <c r="EV129" i="3"/>
  <c r="EV238" i="3"/>
  <c r="EV252" i="3"/>
  <c r="EV294" i="3"/>
  <c r="FN111" i="3"/>
  <c r="FN134" i="3"/>
  <c r="EV52" i="3"/>
  <c r="EV193" i="3"/>
  <c r="EV355" i="3"/>
  <c r="EV161" i="3"/>
  <c r="EV83" i="3"/>
  <c r="EV287" i="3"/>
  <c r="EV115" i="3"/>
  <c r="EV38" i="3"/>
  <c r="EV228" i="3"/>
  <c r="FN292" i="3"/>
  <c r="EV84" i="3"/>
  <c r="EV119" i="3"/>
  <c r="EV260" i="3"/>
  <c r="EV74" i="3"/>
  <c r="EV78" i="3"/>
  <c r="EV158" i="3"/>
  <c r="EV244" i="3"/>
  <c r="EV289" i="3"/>
  <c r="EV293" i="3"/>
  <c r="EV362" i="3"/>
  <c r="EV363" i="3"/>
  <c r="EV51" i="3"/>
  <c r="EV159" i="3"/>
  <c r="EV201" i="3"/>
  <c r="EV318" i="3"/>
  <c r="EV107" i="3"/>
  <c r="FN361" i="3"/>
  <c r="EV265" i="3"/>
  <c r="EV222" i="3"/>
  <c r="EV234" i="3"/>
  <c r="EV163" i="3"/>
  <c r="EV317" i="3"/>
  <c r="EV98" i="3"/>
  <c r="EV87" i="3"/>
  <c r="EV140" i="3"/>
  <c r="EV200" i="3"/>
  <c r="EV246" i="3"/>
  <c r="EV299" i="3"/>
  <c r="EV29" i="3"/>
  <c r="EV121" i="3"/>
  <c r="FN208" i="3"/>
  <c r="FN296" i="3"/>
  <c r="DO297" i="3"/>
  <c r="EV165" i="3"/>
  <c r="EV179" i="3"/>
  <c r="EV341" i="3"/>
  <c r="EV169" i="3"/>
  <c r="EV104" i="3"/>
  <c r="EV148" i="3"/>
  <c r="EV250" i="3"/>
  <c r="EV270" i="3"/>
  <c r="EV88" i="3"/>
  <c r="EV324" i="3"/>
  <c r="EV275" i="3"/>
  <c r="EV80" i="3"/>
  <c r="FN330" i="3"/>
  <c r="FN31" i="3"/>
  <c r="EV42" i="3"/>
  <c r="EV85" i="3"/>
  <c r="FN82" i="3"/>
  <c r="FN32" i="3"/>
  <c r="FN45" i="3"/>
  <c r="FN118" i="3"/>
  <c r="FN364" i="3"/>
  <c r="FN167" i="3"/>
  <c r="FN369" i="3"/>
  <c r="EV82" i="3"/>
  <c r="EV131" i="3"/>
  <c r="EV173" i="3"/>
  <c r="EV305" i="3"/>
  <c r="EV364" i="3"/>
  <c r="EV291" i="3"/>
  <c r="EV241" i="3"/>
  <c r="EV53" i="3"/>
  <c r="EV101" i="3"/>
  <c r="EV206" i="3"/>
  <c r="EV277" i="3"/>
  <c r="EV65" i="3"/>
  <c r="EV112" i="3"/>
  <c r="EV156" i="3"/>
  <c r="EV280" i="3"/>
  <c r="EV349" i="3"/>
  <c r="EV30" i="3"/>
  <c r="EV58" i="3"/>
  <c r="EV157" i="3"/>
  <c r="EV196" i="3"/>
  <c r="EV316" i="3"/>
  <c r="EV285" i="3"/>
  <c r="EV109" i="3"/>
  <c r="EV144" i="3"/>
  <c r="EV247" i="3"/>
  <c r="EV231" i="3"/>
  <c r="EV326" i="3"/>
  <c r="EV125" i="3"/>
  <c r="EV45" i="3"/>
  <c r="EV153" i="3"/>
  <c r="EV185" i="3"/>
  <c r="EV307" i="3"/>
  <c r="EV348" i="3"/>
  <c r="FN35" i="3"/>
  <c r="FN185" i="3"/>
  <c r="EV106" i="3"/>
  <c r="EV160" i="3"/>
  <c r="EV240" i="3"/>
  <c r="EV329" i="3"/>
  <c r="EV237" i="3"/>
  <c r="EV344" i="3"/>
  <c r="EV295" i="3"/>
  <c r="EV79" i="3"/>
  <c r="EV117" i="3"/>
  <c r="EV175" i="3"/>
  <c r="EV272" i="3"/>
  <c r="EV76" i="3"/>
  <c r="EV128" i="3"/>
  <c r="EV211" i="3"/>
  <c r="EV261" i="3"/>
  <c r="EV306" i="3"/>
  <c r="EV146" i="3"/>
  <c r="EV39" i="3"/>
  <c r="EV152" i="3"/>
  <c r="EV271" i="3"/>
  <c r="EV340" i="3"/>
  <c r="EV266" i="3"/>
  <c r="EV28" i="3"/>
  <c r="EV90" i="3"/>
  <c r="EV212" i="3"/>
  <c r="EV197" i="3"/>
  <c r="EV283" i="3"/>
  <c r="EV361" i="3"/>
  <c r="EV154" i="3"/>
  <c r="EV71" i="3"/>
  <c r="EV162" i="3"/>
  <c r="EV242" i="3"/>
  <c r="EV331" i="3"/>
  <c r="FN46" i="3"/>
  <c r="FN81" i="3"/>
  <c r="FN223" i="3"/>
  <c r="FN153" i="3"/>
  <c r="FN65" i="3"/>
  <c r="FN191" i="3"/>
  <c r="EV49" i="3"/>
  <c r="EV166" i="3"/>
  <c r="EV273" i="3"/>
  <c r="EV350" i="3"/>
  <c r="EV328" i="3"/>
  <c r="EV61" i="3"/>
  <c r="EV124" i="3"/>
  <c r="EV207" i="3"/>
  <c r="EV215" i="3"/>
  <c r="EV264" i="3"/>
  <c r="EV356" i="3"/>
  <c r="EV209" i="3"/>
  <c r="EV113" i="3"/>
  <c r="EV147" i="3"/>
  <c r="EV198" i="3"/>
  <c r="EV292" i="3"/>
  <c r="FN53" i="3"/>
  <c r="FN245" i="3"/>
  <c r="FN247" i="3"/>
  <c r="FN94" i="3"/>
  <c r="FN241" i="3"/>
  <c r="FN325" i="3"/>
  <c r="FN109" i="3"/>
  <c r="FN156" i="3"/>
  <c r="FN285" i="3"/>
  <c r="FN302" i="3"/>
  <c r="FN280" i="3"/>
  <c r="FN291" i="3"/>
  <c r="FN144" i="3"/>
  <c r="EV33" i="3"/>
  <c r="EV116" i="3"/>
  <c r="EV182" i="3"/>
  <c r="EV284" i="3"/>
  <c r="EV310" i="3"/>
  <c r="EV315" i="3"/>
  <c r="EV304" i="3"/>
  <c r="EV36" i="3"/>
  <c r="EV103" i="3"/>
  <c r="EV142" i="3"/>
  <c r="EV226" i="3"/>
  <c r="EV274" i="3"/>
  <c r="EV100" i="3"/>
  <c r="EV127" i="3"/>
  <c r="EV195" i="3"/>
  <c r="EV268" i="3"/>
  <c r="EV365" i="3"/>
  <c r="EV192" i="3"/>
  <c r="EV75" i="3"/>
  <c r="EV202" i="3"/>
  <c r="EV311" i="3"/>
  <c r="EV63" i="3"/>
  <c r="EV235" i="3"/>
  <c r="EV72" i="3"/>
  <c r="EV123" i="3"/>
  <c r="EV217" i="3"/>
  <c r="EV253" i="3"/>
  <c r="EV321" i="3"/>
  <c r="EV366" i="3"/>
  <c r="EV323" i="3"/>
  <c r="EV86" i="3"/>
  <c r="EV176" i="3"/>
  <c r="EV219" i="3"/>
  <c r="EV298" i="3"/>
  <c r="FN173" i="3"/>
  <c r="FN231" i="3"/>
  <c r="FN248" i="3"/>
  <c r="FN297" i="3"/>
  <c r="FN194" i="3"/>
  <c r="FN307" i="3"/>
  <c r="FN349" i="3"/>
  <c r="FN230" i="3"/>
  <c r="FN43" i="3"/>
  <c r="FN30" i="3"/>
  <c r="FN114" i="3"/>
  <c r="FN206" i="3"/>
  <c r="FN189" i="3"/>
  <c r="EV220" i="3"/>
  <c r="EV105" i="3"/>
  <c r="EV190" i="3"/>
  <c r="EV216" i="3"/>
  <c r="FN171" i="3"/>
  <c r="FN101" i="3"/>
  <c r="FN44" i="3"/>
  <c r="FN112" i="3"/>
  <c r="FN196" i="3"/>
  <c r="FN58" i="3"/>
  <c r="FN305" i="3"/>
  <c r="FN316" i="3"/>
  <c r="FN131" i="3"/>
  <c r="FN97" i="3"/>
  <c r="EV81" i="3"/>
  <c r="EV97" i="3"/>
  <c r="EV189" i="3"/>
  <c r="EV254" i="3"/>
  <c r="EV369" i="3"/>
  <c r="EV296" i="3"/>
  <c r="EV230" i="3"/>
  <c r="EV43" i="3"/>
  <c r="EV118" i="3"/>
  <c r="EV188" i="3"/>
  <c r="EV194" i="3"/>
  <c r="EV31" i="3"/>
  <c r="EV95" i="3"/>
  <c r="EV171" i="3"/>
  <c r="EV248" i="3"/>
  <c r="EV325" i="3"/>
  <c r="EV46" i="3"/>
  <c r="EV32" i="3"/>
  <c r="EV94" i="3"/>
  <c r="EV245" i="3"/>
  <c r="EV297" i="3"/>
  <c r="EV223" i="3"/>
  <c r="EV44" i="3"/>
  <c r="EV89" i="3"/>
  <c r="EV167" i="3"/>
  <c r="EV232" i="3"/>
  <c r="EV257" i="3"/>
  <c r="EV302" i="3"/>
  <c r="EV93" i="3"/>
  <c r="EV35" i="3"/>
  <c r="EV114" i="3"/>
  <c r="EV191" i="3"/>
  <c r="EV267" i="3"/>
  <c r="EV336" i="3"/>
  <c r="FI246" i="3"/>
  <c r="FC126" i="3"/>
  <c r="DL142" i="3"/>
  <c r="FI86" i="3"/>
  <c r="DO296" i="3"/>
  <c r="FE234" i="3"/>
  <c r="CU234" i="3"/>
  <c r="AR22" i="3"/>
  <c r="DL22" i="3" s="1"/>
  <c r="DR234" i="3"/>
  <c r="CY234" i="3"/>
  <c r="BG22" i="3"/>
  <c r="CX22" i="3" s="1"/>
  <c r="CD22" i="3"/>
  <c r="CD233" i="3"/>
  <c r="DO234" i="3"/>
  <c r="CV234" i="3"/>
  <c r="Z24" i="3"/>
  <c r="CO24" i="3" s="1"/>
  <c r="Z23" i="3" s="1"/>
  <c r="Z20" i="3"/>
  <c r="EU20" i="3" s="1"/>
  <c r="DR130" i="3"/>
  <c r="FG131" i="3"/>
  <c r="DO140" i="3"/>
  <c r="DR88" i="3"/>
  <c r="FF45" i="3"/>
  <c r="DN130" i="3"/>
  <c r="DO147" i="3"/>
  <c r="FD260" i="3"/>
  <c r="DO259" i="3"/>
  <c r="DP81" i="3"/>
  <c r="FD264" i="3"/>
  <c r="FD258" i="3"/>
  <c r="FE29" i="3"/>
  <c r="FH262" i="3"/>
  <c r="FF257" i="3"/>
  <c r="FE193" i="3"/>
  <c r="FD45" i="3"/>
  <c r="DM57" i="3"/>
  <c r="DO263" i="3"/>
  <c r="DL131" i="3"/>
  <c r="FE174" i="3"/>
  <c r="FD243" i="3"/>
  <c r="FH264" i="3"/>
  <c r="DQ57" i="3"/>
  <c r="FH258" i="3"/>
  <c r="FD262" i="3"/>
  <c r="DO255" i="3"/>
  <c r="FF90" i="3"/>
  <c r="DN200" i="3"/>
  <c r="FH260" i="3"/>
  <c r="DP183" i="3"/>
  <c r="DN175" i="3"/>
  <c r="FJ25" i="3"/>
  <c r="DN201" i="3"/>
  <c r="FF261" i="3"/>
  <c r="DP88" i="3"/>
  <c r="FH59" i="3"/>
  <c r="FI25" i="3"/>
  <c r="CY25" i="3"/>
  <c r="DO25" i="3"/>
  <c r="CV25" i="3"/>
  <c r="DQ25" i="3"/>
  <c r="FF46" i="3"/>
  <c r="FF314" i="3"/>
  <c r="DO50" i="3"/>
  <c r="DM352" i="3"/>
  <c r="FI29" i="3"/>
  <c r="FJ325" i="3"/>
  <c r="FE351" i="3"/>
  <c r="FF58" i="3"/>
  <c r="DQ324" i="3"/>
  <c r="DO350" i="3"/>
  <c r="FG127" i="3"/>
  <c r="DO267" i="3"/>
  <c r="DR353" i="3"/>
  <c r="DN272" i="3"/>
  <c r="CY23" i="3"/>
  <c r="CV23" i="3"/>
  <c r="CZ23" i="3"/>
  <c r="FE98" i="3"/>
  <c r="FC186" i="3"/>
  <c r="FJ121" i="3"/>
  <c r="DL112" i="3"/>
  <c r="FF111" i="3"/>
  <c r="FD311" i="3"/>
  <c r="FE149" i="3"/>
  <c r="DM299" i="3"/>
  <c r="FF332" i="3"/>
  <c r="DM221" i="3"/>
  <c r="FI240" i="3"/>
  <c r="DM358" i="3"/>
  <c r="FD172" i="3"/>
  <c r="FD286" i="3"/>
  <c r="DP86" i="3"/>
  <c r="FD318" i="3"/>
  <c r="FD291" i="3"/>
  <c r="FG172" i="3"/>
  <c r="FD50" i="3"/>
  <c r="FE31" i="3"/>
  <c r="DQ52" i="3"/>
  <c r="FC239" i="3"/>
  <c r="DN141" i="3"/>
  <c r="DL300" i="3"/>
  <c r="FG123" i="3"/>
  <c r="FE251" i="3"/>
  <c r="FD250" i="3"/>
  <c r="FD314" i="3"/>
  <c r="FC296" i="3"/>
  <c r="FD81" i="3"/>
  <c r="FD187" i="3"/>
  <c r="FC363" i="3"/>
  <c r="DM265" i="3"/>
  <c r="FE197" i="3"/>
  <c r="FD67" i="3"/>
  <c r="FD143" i="3"/>
  <c r="DM336" i="3"/>
  <c r="FC229" i="3"/>
  <c r="FG369" i="3"/>
  <c r="FJ219" i="3"/>
  <c r="FJ46" i="3"/>
  <c r="FG158" i="3"/>
  <c r="FE195" i="3"/>
  <c r="DM362" i="3"/>
  <c r="FJ53" i="3"/>
  <c r="DN154" i="3"/>
  <c r="FG152" i="3"/>
  <c r="DN177" i="3"/>
  <c r="FE133" i="3"/>
  <c r="FF48" i="3"/>
  <c r="DP117" i="3"/>
  <c r="DM114" i="3"/>
  <c r="FF126" i="3"/>
  <c r="DN294" i="3"/>
  <c r="FG250" i="3"/>
  <c r="FD191" i="3"/>
  <c r="FJ368" i="3"/>
  <c r="FI219" i="3"/>
  <c r="DO323" i="3"/>
  <c r="DQ47" i="3"/>
  <c r="DO179" i="3"/>
  <c r="FI38" i="3"/>
  <c r="FI244" i="3"/>
  <c r="DL228" i="3"/>
  <c r="DL107" i="3"/>
  <c r="DL83" i="3"/>
  <c r="DP317" i="3"/>
  <c r="FI146" i="3"/>
  <c r="DM308" i="3"/>
  <c r="FJ143" i="3"/>
  <c r="FD294" i="3"/>
  <c r="DL86" i="3"/>
  <c r="DL359" i="3"/>
  <c r="FG353" i="3"/>
  <c r="DO142" i="3"/>
  <c r="DP293" i="3"/>
  <c r="DN269" i="3"/>
  <c r="FI112" i="3"/>
  <c r="FC270" i="3"/>
  <c r="FI198" i="3"/>
  <c r="FC304" i="3"/>
  <c r="FJ181" i="3"/>
  <c r="FJ321" i="3"/>
  <c r="FC30" i="3"/>
  <c r="FG214" i="3"/>
  <c r="FD341" i="3"/>
  <c r="FC364" i="3"/>
  <c r="FC279" i="3"/>
  <c r="DQ185" i="3"/>
  <c r="FG137" i="3"/>
  <c r="FJ55" i="3"/>
  <c r="FD304" i="3"/>
  <c r="FD327" i="3"/>
  <c r="DL207" i="3"/>
  <c r="DL298" i="3"/>
  <c r="DP305" i="3"/>
  <c r="DM261" i="3"/>
  <c r="FF338" i="3"/>
  <c r="DL97" i="3"/>
  <c r="FD189" i="3"/>
  <c r="DM127" i="3"/>
  <c r="FH44" i="3"/>
  <c r="DN145" i="3"/>
  <c r="FD312" i="3"/>
  <c r="FF60" i="3"/>
  <c r="DP272" i="3"/>
  <c r="FC143" i="3"/>
  <c r="FG114" i="3"/>
  <c r="DM302" i="3"/>
  <c r="FJ149" i="3"/>
  <c r="FF98" i="3"/>
  <c r="DQ335" i="3"/>
  <c r="DN44" i="3"/>
  <c r="DM316" i="3"/>
  <c r="FH46" i="3"/>
  <c r="FJ108" i="3"/>
  <c r="FF155" i="3"/>
  <c r="FD313" i="3"/>
  <c r="DM55" i="3"/>
  <c r="FF190" i="3"/>
  <c r="DO247" i="3"/>
  <c r="FJ134" i="3"/>
  <c r="FH65" i="3"/>
  <c r="FG202" i="3"/>
  <c r="FE210" i="3"/>
  <c r="DQ127" i="3"/>
  <c r="FF256" i="3"/>
  <c r="DP328" i="3"/>
  <c r="FG130" i="3"/>
  <c r="FG205" i="3"/>
  <c r="DL189" i="3"/>
  <c r="FE217" i="3"/>
  <c r="FH97" i="3"/>
  <c r="FH79" i="3"/>
  <c r="DQ243" i="3"/>
  <c r="FE307" i="3"/>
  <c r="FJ58" i="3"/>
  <c r="DN319" i="3"/>
  <c r="DR221" i="3"/>
  <c r="FI358" i="3"/>
  <c r="FH77" i="3"/>
  <c r="DL179" i="3"/>
  <c r="FD326" i="3"/>
  <c r="DP107" i="3"/>
  <c r="FJ151" i="3"/>
  <c r="FC316" i="3"/>
  <c r="DO56" i="3"/>
  <c r="DM48" i="3"/>
  <c r="FJ220" i="3"/>
  <c r="FI193" i="3"/>
  <c r="FF348" i="3"/>
  <c r="FE236" i="3"/>
  <c r="FH364" i="3"/>
  <c r="FG144" i="3"/>
  <c r="DN131" i="3"/>
  <c r="DO361" i="3"/>
  <c r="FC196" i="3"/>
  <c r="DL151" i="3"/>
  <c r="FH141" i="3"/>
  <c r="FJ358" i="3"/>
  <c r="FI31" i="3"/>
  <c r="DL140" i="3"/>
  <c r="FG47" i="3"/>
  <c r="FI124" i="3"/>
  <c r="DL331" i="3"/>
  <c r="FF318" i="3"/>
  <c r="DR341" i="3"/>
  <c r="FC269" i="3"/>
  <c r="FJ217" i="3"/>
  <c r="FI213" i="3"/>
  <c r="DR205" i="3"/>
  <c r="DP165" i="3"/>
  <c r="DL184" i="3"/>
  <c r="DL235" i="3"/>
  <c r="DM44" i="3"/>
  <c r="FH143" i="3"/>
  <c r="DM51" i="3"/>
  <c r="DL141" i="3"/>
  <c r="FD160" i="3"/>
  <c r="FH50" i="3"/>
  <c r="DM321" i="3"/>
  <c r="DN214" i="3"/>
  <c r="FF336" i="3"/>
  <c r="FJ49" i="3"/>
  <c r="DM97" i="3"/>
  <c r="FH153" i="3"/>
  <c r="FH49" i="3"/>
  <c r="DM183" i="3"/>
  <c r="FC288" i="3"/>
  <c r="DR338" i="3"/>
  <c r="FH365" i="3"/>
  <c r="DN252" i="3"/>
  <c r="DN323" i="3"/>
  <c r="FH142" i="3"/>
  <c r="DQ101" i="3"/>
  <c r="FE199" i="3"/>
  <c r="FF265" i="3"/>
  <c r="DO317" i="3"/>
  <c r="FH152" i="3"/>
  <c r="DN176" i="3"/>
  <c r="FG326" i="3"/>
  <c r="DQ268" i="3"/>
  <c r="FD293" i="3"/>
  <c r="FI236" i="3"/>
  <c r="DP29" i="3"/>
  <c r="FG216" i="3"/>
  <c r="FI315" i="3"/>
  <c r="DL221" i="3"/>
  <c r="DP188" i="3"/>
  <c r="FH248" i="3"/>
  <c r="DL268" i="3"/>
  <c r="DP306" i="3"/>
  <c r="FF196" i="3"/>
  <c r="DN320" i="3"/>
  <c r="DQ51" i="3"/>
  <c r="DR187" i="3"/>
  <c r="FH237" i="3"/>
  <c r="FE240" i="3"/>
  <c r="DL80" i="3"/>
  <c r="FF192" i="3"/>
  <c r="FI223" i="3"/>
  <c r="FC360" i="3"/>
  <c r="FF216" i="3"/>
  <c r="FH25" i="3"/>
  <c r="DR173" i="3"/>
  <c r="DP356" i="3"/>
  <c r="FC251" i="3"/>
  <c r="DP119" i="3"/>
  <c r="DQ187" i="3"/>
  <c r="FG300" i="3"/>
  <c r="DR357" i="3"/>
  <c r="DQ300" i="3"/>
  <c r="DQ109" i="3"/>
  <c r="FG187" i="3"/>
  <c r="DO78" i="3"/>
  <c r="FC99" i="3"/>
  <c r="FF52" i="3"/>
  <c r="DQ149" i="3"/>
  <c r="FE63" i="3"/>
  <c r="DN91" i="3"/>
  <c r="DM173" i="3"/>
  <c r="DR266" i="3"/>
  <c r="DM320" i="3"/>
  <c r="FG125" i="3"/>
  <c r="DO151" i="3"/>
  <c r="FC124" i="3"/>
  <c r="FG121" i="3"/>
  <c r="FG30" i="3"/>
  <c r="DP66" i="3"/>
  <c r="DN341" i="3"/>
  <c r="FH75" i="3"/>
  <c r="FF44" i="3"/>
  <c r="FJ56" i="3"/>
  <c r="DO96" i="3"/>
  <c r="FH296" i="3"/>
  <c r="DO285" i="3"/>
  <c r="DM310" i="3"/>
  <c r="FG321" i="3"/>
  <c r="FD351" i="3"/>
  <c r="FF214" i="3"/>
  <c r="DO253" i="3"/>
  <c r="DN259" i="3"/>
  <c r="DO200" i="3"/>
  <c r="FJ270" i="3"/>
  <c r="DR303" i="3"/>
  <c r="DR65" i="3"/>
  <c r="FC223" i="3"/>
  <c r="DP339" i="3"/>
  <c r="FF152" i="3"/>
  <c r="FD89" i="3"/>
  <c r="FG60" i="3"/>
  <c r="FJ287" i="3"/>
  <c r="DP278" i="3"/>
  <c r="FD91" i="3"/>
  <c r="FH95" i="3"/>
  <c r="DP184" i="3"/>
  <c r="FJ45" i="3"/>
  <c r="FD246" i="3"/>
  <c r="FD366" i="3"/>
  <c r="FE142" i="3"/>
  <c r="FD140" i="3"/>
  <c r="FD315" i="3"/>
  <c r="FD168" i="3"/>
  <c r="FE355" i="3"/>
  <c r="FC133" i="3"/>
  <c r="FI128" i="3"/>
  <c r="DM295" i="3"/>
  <c r="FF254" i="3"/>
  <c r="DM306" i="3"/>
  <c r="DR194" i="3"/>
  <c r="FC177" i="3"/>
  <c r="FF353" i="3"/>
  <c r="DN81" i="3"/>
  <c r="DM101" i="3"/>
  <c r="FC148" i="3"/>
  <c r="FC306" i="3"/>
  <c r="FI95" i="3"/>
  <c r="DL347" i="3"/>
  <c r="FJ30" i="3"/>
  <c r="FE219" i="3"/>
  <c r="FG307" i="3"/>
  <c r="DP251" i="3"/>
  <c r="DO356" i="3"/>
  <c r="DP252" i="3"/>
  <c r="DP274" i="3"/>
  <c r="FH48" i="3"/>
  <c r="DO262" i="3"/>
  <c r="DO269" i="3"/>
  <c r="DQ55" i="3"/>
  <c r="FD150" i="3"/>
  <c r="FE93" i="3"/>
  <c r="FD59" i="3"/>
  <c r="FF237" i="3"/>
  <c r="DQ314" i="3"/>
  <c r="DN282" i="3"/>
  <c r="DL241" i="3"/>
  <c r="FF363" i="3"/>
  <c r="FD164" i="3"/>
  <c r="FE311" i="3"/>
  <c r="DO339" i="3"/>
  <c r="FI171" i="3"/>
  <c r="FE303" i="3"/>
  <c r="FC248" i="3"/>
  <c r="DN183" i="3"/>
  <c r="FJ269" i="3"/>
  <c r="DO300" i="3"/>
  <c r="FE293" i="3"/>
  <c r="FE264" i="3"/>
  <c r="FF232" i="3"/>
  <c r="FH193" i="3"/>
  <c r="FC101" i="3"/>
  <c r="DN111" i="3"/>
  <c r="FE271" i="3"/>
  <c r="FJ244" i="3"/>
  <c r="DN206" i="3"/>
  <c r="FG342" i="3"/>
  <c r="FJ314" i="3"/>
  <c r="FD297" i="3"/>
  <c r="DP267" i="3"/>
  <c r="FC294" i="3"/>
  <c r="FJ140" i="3"/>
  <c r="DN104" i="3"/>
  <c r="DR106" i="3"/>
  <c r="DR157" i="3"/>
  <c r="DN178" i="3"/>
  <c r="DR214" i="3"/>
  <c r="DN260" i="3"/>
  <c r="FI226" i="3"/>
  <c r="DN298" i="3"/>
  <c r="DP94" i="3"/>
  <c r="FJ104" i="3"/>
  <c r="FG365" i="3"/>
  <c r="DQ280" i="3"/>
  <c r="FF117" i="3"/>
  <c r="FH63" i="3"/>
  <c r="FG181" i="3"/>
  <c r="FF144" i="3"/>
  <c r="DO246" i="3"/>
  <c r="DR212" i="3"/>
  <c r="FC320" i="3"/>
  <c r="DP258" i="3"/>
  <c r="DM47" i="3"/>
  <c r="DL233" i="3"/>
  <c r="DO49" i="3"/>
  <c r="DP280" i="3"/>
  <c r="DP323" i="3"/>
  <c r="FC203" i="3"/>
  <c r="DM322" i="3"/>
  <c r="DL200" i="3"/>
  <c r="FC90" i="3"/>
  <c r="DN196" i="3"/>
  <c r="DQ45" i="3"/>
  <c r="DM324" i="3"/>
  <c r="DM123" i="3"/>
  <c r="FF180" i="3"/>
  <c r="FG310" i="3"/>
  <c r="FG142" i="3"/>
  <c r="DM71" i="3"/>
  <c r="DL174" i="3"/>
  <c r="DO113" i="3"/>
  <c r="FD367" i="3"/>
  <c r="FD257" i="3"/>
  <c r="FJ335" i="3"/>
  <c r="FC215" i="3"/>
  <c r="DO221" i="3"/>
  <c r="FD87" i="3"/>
  <c r="DN126" i="3"/>
  <c r="FH169" i="3"/>
  <c r="FJ60" i="3"/>
  <c r="FG129" i="3"/>
  <c r="FF100" i="3"/>
  <c r="FH369" i="3"/>
  <c r="DN255" i="3"/>
  <c r="DL144" i="3"/>
  <c r="FI28" i="3"/>
  <c r="FI231" i="3"/>
  <c r="DO80" i="3"/>
  <c r="FE146" i="3"/>
  <c r="FC114" i="3"/>
  <c r="FC119" i="3"/>
  <c r="FC48" i="3"/>
  <c r="DO167" i="3"/>
  <c r="DR322" i="3"/>
  <c r="DQ276" i="3"/>
  <c r="DN75" i="3"/>
  <c r="FJ317" i="3"/>
  <c r="FD282" i="3"/>
  <c r="FE350" i="3"/>
  <c r="FH224" i="3"/>
  <c r="FF313" i="3"/>
  <c r="DO293" i="3"/>
  <c r="DO88" i="3"/>
  <c r="FC57" i="3"/>
  <c r="DL164" i="3"/>
  <c r="DR97" i="3"/>
  <c r="FG245" i="3"/>
  <c r="FG78" i="3"/>
  <c r="DR287" i="3"/>
  <c r="FI103" i="3"/>
  <c r="FD348" i="3"/>
  <c r="FJ292" i="3"/>
  <c r="DO369" i="3"/>
  <c r="DN114" i="3"/>
  <c r="FE112" i="3"/>
  <c r="DN184" i="3"/>
  <c r="FF305" i="3"/>
  <c r="DO260" i="3"/>
  <c r="FH73" i="3"/>
  <c r="FI102" i="3"/>
  <c r="DQ188" i="3"/>
  <c r="FE87" i="3"/>
  <c r="FG102" i="3"/>
  <c r="DL160" i="3"/>
  <c r="FD274" i="3"/>
  <c r="FD98" i="3"/>
  <c r="DM271" i="3"/>
  <c r="FG122" i="3"/>
  <c r="FJ224" i="3"/>
  <c r="DO159" i="3"/>
  <c r="FJ218" i="3"/>
  <c r="DQ311" i="3"/>
  <c r="DL150" i="3"/>
  <c r="DO219" i="3"/>
  <c r="FJ57" i="3"/>
  <c r="DR89" i="3"/>
  <c r="DL33" i="3"/>
  <c r="DL138" i="3"/>
  <c r="FH161" i="3"/>
  <c r="DN58" i="3"/>
  <c r="FC315" i="3"/>
  <c r="FH272" i="3"/>
  <c r="DR325" i="3"/>
  <c r="FC311" i="3"/>
  <c r="FF95" i="3"/>
  <c r="DN234" i="3"/>
  <c r="O218" i="36" s="1"/>
  <c r="DN169" i="3"/>
  <c r="FD319" i="3"/>
  <c r="DO264" i="3"/>
  <c r="FI208" i="3"/>
  <c r="FE207" i="3"/>
  <c r="FH85" i="3"/>
  <c r="FH53" i="3"/>
  <c r="FC96" i="3"/>
  <c r="FJ214" i="3"/>
  <c r="FH270" i="3"/>
  <c r="DM249" i="3"/>
  <c r="DR45" i="3"/>
  <c r="FD278" i="3"/>
  <c r="DN70" i="3"/>
  <c r="DL224" i="3"/>
  <c r="FF309" i="3"/>
  <c r="DO271" i="3"/>
  <c r="DR73" i="3"/>
  <c r="FF25" i="3"/>
  <c r="FH87" i="3"/>
  <c r="DP90" i="3"/>
  <c r="FG236" i="3"/>
  <c r="DN339" i="3"/>
  <c r="DP104" i="3"/>
  <c r="FG39" i="3"/>
  <c r="DQ112" i="3"/>
  <c r="FF149" i="3"/>
  <c r="FJ281" i="3"/>
  <c r="DN203" i="3"/>
  <c r="FJ98" i="3"/>
  <c r="DN257" i="3"/>
  <c r="FI310" i="3"/>
  <c r="FE185" i="3"/>
  <c r="FF268" i="3"/>
  <c r="FJ334" i="3"/>
  <c r="FF103" i="3"/>
  <c r="FE122" i="3"/>
  <c r="DP170" i="3"/>
  <c r="FH238" i="3"/>
  <c r="DQ367" i="3"/>
  <c r="FC231" i="3"/>
  <c r="DL342" i="3"/>
  <c r="FI134" i="3"/>
  <c r="DP209" i="3"/>
  <c r="FG219" i="3"/>
  <c r="FH88" i="3"/>
  <c r="DQ216" i="3"/>
  <c r="FE188" i="3"/>
  <c r="FI239" i="3"/>
  <c r="FF230" i="3"/>
  <c r="FC128" i="3"/>
  <c r="FG355" i="3"/>
  <c r="DR201" i="3"/>
  <c r="FH363" i="3"/>
  <c r="FG154" i="3"/>
  <c r="DQ310" i="3"/>
  <c r="FE304" i="3"/>
  <c r="FD177" i="3"/>
  <c r="DM332" i="3"/>
  <c r="DM197" i="3"/>
  <c r="FD357" i="3"/>
  <c r="DM156" i="3"/>
  <c r="DQ94" i="3"/>
  <c r="FG84" i="3"/>
  <c r="DM186" i="3"/>
  <c r="FC185" i="3"/>
  <c r="FC263" i="3"/>
  <c r="DQ223" i="3"/>
  <c r="DP164" i="3"/>
  <c r="DP366" i="3"/>
  <c r="FH359" i="3"/>
  <c r="DM79" i="3"/>
  <c r="DR292" i="3"/>
  <c r="DR296" i="3"/>
  <c r="DR192" i="3"/>
  <c r="DR218" i="3"/>
  <c r="DR83" i="3"/>
  <c r="DR276" i="3"/>
  <c r="DR85" i="3"/>
  <c r="FI340" i="3"/>
  <c r="FI82" i="3"/>
  <c r="DR204" i="3"/>
  <c r="FI280" i="3"/>
  <c r="DR123" i="3"/>
  <c r="FI356" i="3"/>
  <c r="FI98" i="3"/>
  <c r="DO136" i="3"/>
  <c r="DO104" i="3"/>
  <c r="DL76" i="3"/>
  <c r="DQ343" i="3"/>
  <c r="DO301" i="3"/>
  <c r="FJ362" i="3"/>
  <c r="DR262" i="3"/>
  <c r="DN268" i="3"/>
  <c r="FD241" i="3"/>
  <c r="DR71" i="3"/>
  <c r="DM86" i="3"/>
  <c r="DP200" i="3"/>
  <c r="FG222" i="3"/>
  <c r="DP180" i="3"/>
  <c r="FF343" i="3"/>
  <c r="DO185" i="3"/>
  <c r="FE100" i="3"/>
  <c r="FC183" i="3"/>
  <c r="DP301" i="3"/>
  <c r="DO295" i="3"/>
  <c r="DP49" i="3"/>
  <c r="DP73" i="3"/>
  <c r="FI48" i="3"/>
  <c r="DN117" i="3"/>
  <c r="FF316" i="3"/>
  <c r="FI168" i="3"/>
  <c r="DN244" i="3"/>
  <c r="DL88" i="3"/>
  <c r="FI314" i="3"/>
  <c r="FH40" i="3"/>
  <c r="FG237" i="3"/>
  <c r="FE336" i="3"/>
  <c r="FG295" i="3"/>
  <c r="FJ86" i="3"/>
  <c r="DL117" i="3"/>
  <c r="DM340" i="3"/>
  <c r="FH119" i="3"/>
  <c r="DN138" i="3"/>
  <c r="DN181" i="3"/>
  <c r="DP203" i="3"/>
  <c r="FC322" i="3"/>
  <c r="FH214" i="3"/>
  <c r="FH67" i="3"/>
  <c r="DN109" i="3"/>
  <c r="FH36" i="3"/>
  <c r="DO85" i="3"/>
  <c r="FH116" i="3"/>
  <c r="DQ197" i="3"/>
  <c r="DQ266" i="3"/>
  <c r="FG208" i="3"/>
  <c r="FG281" i="3"/>
  <c r="FJ369" i="3"/>
  <c r="FC336" i="3"/>
  <c r="FE291" i="3"/>
  <c r="FG338" i="3"/>
  <c r="FF327" i="3"/>
  <c r="DR263" i="3"/>
  <c r="DM224" i="3"/>
  <c r="FF273" i="3"/>
  <c r="DR335" i="3"/>
  <c r="DR80" i="3"/>
  <c r="FF107" i="3"/>
  <c r="FC122" i="3"/>
  <c r="DL193" i="3"/>
  <c r="FI138" i="3"/>
  <c r="FI290" i="3"/>
  <c r="DP354" i="3"/>
  <c r="DN284" i="3"/>
  <c r="FG221" i="3"/>
  <c r="DP244" i="3"/>
  <c r="FJ225" i="3"/>
  <c r="FF213" i="3"/>
  <c r="FG364" i="3"/>
  <c r="FI258" i="3"/>
  <c r="FJ207" i="3"/>
  <c r="FH242" i="3"/>
  <c r="DP82" i="3"/>
  <c r="FE65" i="3"/>
  <c r="DP273" i="3"/>
  <c r="DO89" i="3"/>
  <c r="FI160" i="3"/>
  <c r="DL89" i="3"/>
  <c r="DP284" i="3"/>
  <c r="DP223" i="3"/>
  <c r="DL157" i="3"/>
  <c r="FE297" i="3"/>
  <c r="FH190" i="3"/>
  <c r="DN85" i="3"/>
  <c r="DP311" i="3"/>
  <c r="DN328" i="3"/>
  <c r="FG194" i="3"/>
  <c r="DN278" i="3"/>
  <c r="DM359" i="3"/>
  <c r="FI209" i="3"/>
  <c r="FI308" i="3"/>
  <c r="DL41" i="3"/>
  <c r="FC64" i="3"/>
  <c r="DL109" i="3"/>
  <c r="DQ56" i="3"/>
  <c r="DR110" i="3"/>
  <c r="FG175" i="3"/>
  <c r="DR163" i="3"/>
  <c r="DQ191" i="3"/>
  <c r="FH284" i="3"/>
  <c r="DN231" i="3"/>
  <c r="FH91" i="3"/>
  <c r="FH81" i="3"/>
  <c r="FI120" i="3"/>
  <c r="FJ51" i="3"/>
  <c r="FD131" i="3"/>
  <c r="FJ114" i="3"/>
  <c r="DL237" i="3"/>
  <c r="FD298" i="3"/>
  <c r="DQ29" i="3"/>
  <c r="DR74" i="3"/>
  <c r="DR69" i="3"/>
  <c r="DR279" i="3"/>
  <c r="DL351" i="3"/>
  <c r="FG357" i="3"/>
  <c r="FG322" i="3"/>
  <c r="DP285" i="3"/>
  <c r="DR216" i="3"/>
  <c r="FH277" i="3"/>
  <c r="FH252" i="3"/>
  <c r="FF325" i="3"/>
  <c r="FH157" i="3"/>
  <c r="DM208" i="3"/>
  <c r="FG255" i="3"/>
  <c r="DN277" i="3"/>
  <c r="FC155" i="3"/>
  <c r="DQ325" i="3"/>
  <c r="FC284" i="3"/>
  <c r="FD268" i="3"/>
  <c r="FG352" i="3"/>
  <c r="FG218" i="3"/>
  <c r="FH209" i="3"/>
  <c r="DL39" i="3"/>
  <c r="FD107" i="3"/>
  <c r="FH92" i="3"/>
  <c r="DP227" i="3"/>
  <c r="DL293" i="3"/>
  <c r="FH271" i="3"/>
  <c r="DN325" i="3"/>
  <c r="DQ232" i="3"/>
  <c r="DP206" i="3"/>
  <c r="DO209" i="3"/>
  <c r="FH354" i="3"/>
  <c r="FH179" i="3"/>
  <c r="FH259" i="3"/>
  <c r="FJ328" i="3"/>
  <c r="DL283" i="3"/>
  <c r="FC166" i="3"/>
  <c r="FI164" i="3"/>
  <c r="DR319" i="3"/>
  <c r="FI140" i="3"/>
  <c r="FC337" i="3"/>
  <c r="FH32" i="3"/>
  <c r="FE208" i="3"/>
  <c r="FG156" i="3"/>
  <c r="FG128" i="3"/>
  <c r="DL258" i="3"/>
  <c r="FD218" i="3"/>
  <c r="DN108" i="3"/>
  <c r="DN361" i="3"/>
  <c r="FD235" i="3"/>
  <c r="FD238" i="3"/>
  <c r="DO186" i="3"/>
  <c r="DQ322" i="3"/>
  <c r="FG163" i="3"/>
  <c r="FG337" i="3"/>
  <c r="FI333" i="3"/>
  <c r="FD272" i="3"/>
  <c r="FJ327" i="3"/>
  <c r="FI166" i="3"/>
  <c r="DM190" i="3"/>
  <c r="FJ366" i="3"/>
  <c r="FH255" i="3"/>
  <c r="FG132" i="3"/>
  <c r="DL281" i="3"/>
  <c r="DR269" i="3"/>
  <c r="DQ227" i="3"/>
  <c r="FC105" i="3"/>
  <c r="DL180" i="3"/>
  <c r="FC180" i="3"/>
  <c r="DN334" i="3"/>
  <c r="FE334" i="3"/>
  <c r="DQ231" i="3"/>
  <c r="FH231" i="3"/>
  <c r="FH123" i="3"/>
  <c r="DQ123" i="3"/>
  <c r="DQ71" i="3"/>
  <c r="FH71" i="3"/>
  <c r="FJ297" i="3"/>
  <c r="FC220" i="3"/>
  <c r="DL220" i="3"/>
  <c r="FI295" i="3"/>
  <c r="DR295" i="3"/>
  <c r="DN267" i="3"/>
  <c r="FE267" i="3"/>
  <c r="DQ221" i="3"/>
  <c r="FH221" i="3"/>
  <c r="DN369" i="3"/>
  <c r="FE369" i="3"/>
  <c r="DL28" i="3"/>
  <c r="DQ147" i="3"/>
  <c r="FD46" i="3"/>
  <c r="DL192" i="3"/>
  <c r="FG87" i="3"/>
  <c r="DL209" i="3"/>
  <c r="FJ277" i="3"/>
  <c r="FH263" i="3"/>
  <c r="DR281" i="3"/>
  <c r="DQ201" i="3"/>
  <c r="FH105" i="3"/>
  <c r="DQ105" i="3"/>
  <c r="FI363" i="3"/>
  <c r="DR363" i="3"/>
  <c r="FG118" i="3"/>
  <c r="DP118" i="3"/>
  <c r="FF163" i="3"/>
  <c r="DO163" i="3"/>
  <c r="FJ284" i="3"/>
  <c r="FH326" i="3"/>
  <c r="DQ326" i="3"/>
  <c r="DP192" i="3"/>
  <c r="FG192" i="3"/>
  <c r="FJ253" i="3"/>
  <c r="FI324" i="3"/>
  <c r="DR324" i="3"/>
  <c r="DQ267" i="3"/>
  <c r="FH267" i="3"/>
  <c r="DQ220" i="3"/>
  <c r="FH220" i="3"/>
  <c r="DL37" i="3"/>
  <c r="FC37" i="3"/>
  <c r="DL340" i="3"/>
  <c r="FC340" i="3"/>
  <c r="FE356" i="3"/>
  <c r="DN356" i="3"/>
  <c r="DM193" i="3"/>
  <c r="FD193" i="3"/>
  <c r="FD100" i="3"/>
  <c r="DM100" i="3"/>
  <c r="FJ64" i="3"/>
  <c r="DL201" i="3"/>
  <c r="FC201" i="3"/>
  <c r="FI331" i="3"/>
  <c r="DR331" i="3"/>
  <c r="DO357" i="3"/>
  <c r="FF357" i="3"/>
  <c r="DM363" i="3"/>
  <c r="FD363" i="3"/>
  <c r="FH318" i="3"/>
  <c r="DR222" i="3"/>
  <c r="FI222" i="3"/>
  <c r="DM251" i="3"/>
  <c r="FD251" i="3"/>
  <c r="FF284" i="3"/>
  <c r="DO284" i="3"/>
  <c r="DL118" i="3"/>
  <c r="FC118" i="3"/>
  <c r="FH93" i="3"/>
  <c r="DQ93" i="3"/>
  <c r="DP263" i="3"/>
  <c r="FG263" i="3"/>
  <c r="DR186" i="3"/>
  <c r="FI186" i="3"/>
  <c r="DR91" i="3"/>
  <c r="DL181" i="3"/>
  <c r="DP336" i="3"/>
  <c r="DO226" i="3"/>
  <c r="DQ175" i="3"/>
  <c r="FE357" i="3"/>
  <c r="DP103" i="3"/>
  <c r="FG103" i="3"/>
  <c r="FI105" i="3"/>
  <c r="DR105" i="3"/>
  <c r="FE226" i="3"/>
  <c r="DN226" i="3"/>
  <c r="DM181" i="3"/>
  <c r="FD181" i="3"/>
  <c r="DP241" i="3"/>
  <c r="FG241" i="3"/>
  <c r="FF364" i="3"/>
  <c r="DO364" i="3"/>
  <c r="FJ152" i="3"/>
  <c r="DL205" i="3"/>
  <c r="FC205" i="3"/>
  <c r="FF97" i="3"/>
  <c r="DO97" i="3"/>
  <c r="DQ180" i="3"/>
  <c r="FH180" i="3"/>
  <c r="FF220" i="3"/>
  <c r="DO220" i="3"/>
  <c r="FC121" i="3"/>
  <c r="DL121" i="3"/>
  <c r="FG89" i="3"/>
  <c r="DP89" i="3"/>
  <c r="FE136" i="3"/>
  <c r="FF270" i="3"/>
  <c r="FC310" i="3"/>
  <c r="FE94" i="3"/>
  <c r="DN94" i="3"/>
  <c r="FD63" i="3"/>
  <c r="DM63" i="3"/>
  <c r="FD111" i="3"/>
  <c r="DM111" i="3"/>
  <c r="FD96" i="3"/>
  <c r="DM96" i="3"/>
  <c r="FI183" i="3"/>
  <c r="DR183" i="3"/>
  <c r="DO210" i="3"/>
  <c r="FF210" i="3"/>
  <c r="FE182" i="3"/>
  <c r="DN182" i="3"/>
  <c r="DQ165" i="3"/>
  <c r="FH165" i="3"/>
  <c r="DM228" i="3"/>
  <c r="FD228" i="3"/>
  <c r="FJ341" i="3"/>
  <c r="DR369" i="3"/>
  <c r="FI369" i="3"/>
  <c r="DO312" i="3"/>
  <c r="FF312" i="3"/>
  <c r="FE263" i="3"/>
  <c r="DN215" i="3"/>
  <c r="FG289" i="3"/>
  <c r="FG199" i="3"/>
  <c r="DL297" i="3"/>
  <c r="FH133" i="3"/>
  <c r="DQ133" i="3"/>
  <c r="FG220" i="3"/>
  <c r="DP220" i="3"/>
  <c r="FE315" i="3"/>
  <c r="DN315" i="3"/>
  <c r="FJ250" i="3"/>
  <c r="DQ241" i="3"/>
  <c r="FH241" i="3"/>
  <c r="FG292" i="3"/>
  <c r="DP292" i="3"/>
  <c r="DO243" i="3"/>
  <c r="FF243" i="3"/>
  <c r="FE309" i="3"/>
  <c r="DN309" i="3"/>
  <c r="FJ158" i="3"/>
  <c r="FG234" i="3"/>
  <c r="DP234" i="3"/>
  <c r="DL175" i="3"/>
  <c r="DQ61" i="3"/>
  <c r="FI50" i="3"/>
  <c r="FI84" i="3"/>
  <c r="FI137" i="3"/>
  <c r="DO277" i="3"/>
  <c r="FD232" i="3"/>
  <c r="DN189" i="3"/>
  <c r="FI225" i="3"/>
  <c r="FI185" i="3"/>
  <c r="FG160" i="3"/>
  <c r="DL243" i="3"/>
  <c r="DM281" i="3"/>
  <c r="FD30" i="3"/>
  <c r="FE40" i="3"/>
  <c r="FJ254" i="3"/>
  <c r="DP315" i="3"/>
  <c r="FE220" i="3"/>
  <c r="FF258" i="3"/>
  <c r="DP309" i="3"/>
  <c r="FC250" i="3"/>
  <c r="FC152" i="3"/>
  <c r="FH332" i="3"/>
  <c r="FH228" i="3"/>
  <c r="FI299" i="3"/>
  <c r="FC171" i="3"/>
  <c r="FG359" i="3"/>
  <c r="FF101" i="3"/>
  <c r="DM309" i="3"/>
  <c r="FI368" i="3"/>
  <c r="DR101" i="3"/>
  <c r="DN84" i="3"/>
  <c r="FF91" i="3"/>
  <c r="FF112" i="3"/>
  <c r="DP230" i="3"/>
  <c r="DP106" i="3"/>
  <c r="FD223" i="3"/>
  <c r="FG45" i="3"/>
  <c r="DN246" i="3"/>
  <c r="FD222" i="3"/>
  <c r="FF326" i="3"/>
  <c r="FH368" i="3"/>
  <c r="FF281" i="3"/>
  <c r="DP360" i="3"/>
  <c r="FG358" i="3"/>
  <c r="FH281" i="3"/>
  <c r="FC123" i="3"/>
  <c r="FH114" i="3"/>
  <c r="DP139" i="3"/>
  <c r="DP259" i="3"/>
  <c r="DP297" i="3"/>
  <c r="DN42" i="3"/>
  <c r="DO132" i="3"/>
  <c r="DR176" i="3"/>
  <c r="DP143" i="3"/>
  <c r="FG333" i="3"/>
  <c r="FH293" i="3"/>
  <c r="DN132" i="3"/>
  <c r="DO360" i="3"/>
  <c r="FF245" i="3"/>
  <c r="FI211" i="3"/>
  <c r="FH207" i="3"/>
  <c r="FF342" i="3"/>
  <c r="DN158" i="3"/>
  <c r="FF249" i="3"/>
  <c r="DN187" i="3"/>
  <c r="FD237" i="3"/>
  <c r="DQ327" i="3"/>
  <c r="DP135" i="3"/>
  <c r="FG161" i="3"/>
  <c r="FJ229" i="3"/>
  <c r="FI362" i="3"/>
  <c r="FD364" i="3"/>
  <c r="DL274" i="3"/>
  <c r="FE290" i="3"/>
  <c r="FJ47" i="3"/>
  <c r="FC132" i="3"/>
  <c r="DR200" i="3"/>
  <c r="FG279" i="3"/>
  <c r="FF266" i="3"/>
  <c r="FE254" i="3"/>
  <c r="DN245" i="3"/>
  <c r="FI234" i="3"/>
  <c r="FH155" i="3"/>
  <c r="FH319" i="3"/>
  <c r="DO205" i="3"/>
  <c r="FG363" i="3"/>
  <c r="FE295" i="3"/>
  <c r="FF35" i="3"/>
  <c r="FD119" i="3"/>
  <c r="FH253" i="3"/>
  <c r="FG287" i="3"/>
  <c r="DR181" i="3"/>
  <c r="FF368" i="3"/>
  <c r="DN239" i="3"/>
  <c r="DL43" i="3"/>
  <c r="DM231" i="3"/>
  <c r="DR25" i="3"/>
  <c r="DP282" i="3"/>
  <c r="FH285" i="3"/>
  <c r="FI242" i="3"/>
  <c r="DL254" i="3"/>
  <c r="DO292" i="3"/>
  <c r="FG71" i="3"/>
  <c r="DR93" i="3"/>
  <c r="DO228" i="3"/>
  <c r="FE338" i="3"/>
  <c r="DO310" i="3"/>
  <c r="DN347" i="3"/>
  <c r="DN247" i="3"/>
  <c r="FG349" i="3"/>
  <c r="DM75" i="3"/>
  <c r="DM103" i="3"/>
  <c r="DN170" i="3"/>
  <c r="FI227" i="3"/>
  <c r="DN59" i="3"/>
  <c r="FC110" i="3"/>
  <c r="FJ243" i="3"/>
  <c r="DR359" i="3"/>
  <c r="FF365" i="3"/>
  <c r="FE198" i="3"/>
  <c r="DL137" i="3"/>
  <c r="DP95" i="3"/>
  <c r="DR119" i="3"/>
  <c r="DN118" i="3"/>
  <c r="DR267" i="3"/>
  <c r="FI159" i="3"/>
  <c r="FG344" i="3"/>
  <c r="FG299" i="3"/>
  <c r="DR135" i="3"/>
  <c r="DQ137" i="3"/>
  <c r="DQ306" i="3"/>
  <c r="DP62" i="3"/>
  <c r="FH131" i="3"/>
  <c r="FC272" i="3"/>
  <c r="FF234" i="3"/>
  <c r="FE286" i="3"/>
  <c r="DN153" i="3"/>
  <c r="DL244" i="3"/>
  <c r="FD252" i="3"/>
  <c r="DR347" i="3"/>
  <c r="DQ104" i="3"/>
  <c r="FE360" i="3"/>
  <c r="DQ69" i="3"/>
  <c r="FJ89" i="3"/>
  <c r="DR115" i="3"/>
  <c r="FC232" i="3"/>
  <c r="FC82" i="3"/>
  <c r="FF171" i="3"/>
  <c r="FD227" i="3"/>
  <c r="FD343" i="3"/>
  <c r="FG270" i="3"/>
  <c r="DQ211" i="3"/>
  <c r="FH302" i="3"/>
  <c r="DP92" i="3"/>
  <c r="DL81" i="3"/>
  <c r="DP43" i="3"/>
  <c r="FH111" i="3"/>
  <c r="FE147" i="3"/>
  <c r="DN331" i="3"/>
  <c r="FE115" i="3"/>
  <c r="DP226" i="3"/>
  <c r="FH86" i="3"/>
  <c r="DN134" i="3"/>
  <c r="FI149" i="3"/>
  <c r="FG166" i="3"/>
  <c r="FD154" i="3"/>
  <c r="DL273" i="3"/>
  <c r="FG235" i="3"/>
  <c r="FH334" i="3"/>
  <c r="FE160" i="3"/>
  <c r="FC333" i="3"/>
  <c r="DN368" i="3"/>
  <c r="FJ191" i="3"/>
  <c r="DR336" i="3"/>
  <c r="FG243" i="3"/>
  <c r="FH144" i="3"/>
  <c r="DN143" i="3"/>
  <c r="FE121" i="3"/>
  <c r="DM201" i="3"/>
  <c r="FJ285" i="3"/>
  <c r="FG325" i="3"/>
  <c r="FI145" i="3"/>
  <c r="DQ215" i="3"/>
  <c r="DR283" i="3"/>
  <c r="FJ316" i="3"/>
  <c r="DP28" i="3"/>
  <c r="DN68" i="3"/>
  <c r="FJ72" i="3"/>
  <c r="DO224" i="3"/>
  <c r="FE287" i="3"/>
  <c r="FH297" i="3"/>
  <c r="DR111" i="3"/>
  <c r="FJ350" i="3"/>
  <c r="DR121" i="3"/>
  <c r="DQ235" i="3"/>
  <c r="FH315" i="3"/>
  <c r="DR96" i="3"/>
  <c r="DL252" i="3"/>
  <c r="DR188" i="3"/>
  <c r="FE301" i="3"/>
  <c r="DP260" i="3"/>
  <c r="DL261" i="3"/>
  <c r="ED55" i="3"/>
  <c r="FT55" i="3" s="1"/>
  <c r="ED110" i="3"/>
  <c r="FT110" i="3" s="1"/>
  <c r="ED119" i="3"/>
  <c r="FT119" i="3" s="1"/>
  <c r="ED60" i="3"/>
  <c r="FT60" i="3" s="1"/>
  <c r="ED364" i="3"/>
  <c r="FT364" i="3" s="1"/>
  <c r="ED272" i="3"/>
  <c r="FT272" i="3" s="1"/>
  <c r="ED115" i="3"/>
  <c r="FT115" i="3" s="1"/>
  <c r="ED68" i="3"/>
  <c r="FT68" i="3" s="1"/>
  <c r="ED143" i="3"/>
  <c r="FT143" i="3" s="1"/>
  <c r="ED284" i="3"/>
  <c r="FT284" i="3" s="1"/>
  <c r="ED191" i="3"/>
  <c r="FT191" i="3" s="1"/>
  <c r="ED225" i="3"/>
  <c r="FT225" i="3" s="1"/>
  <c r="ED151" i="3"/>
  <c r="FT151" i="3" s="1"/>
  <c r="ED36" i="3"/>
  <c r="FT36" i="3" s="1"/>
  <c r="ED49" i="3"/>
  <c r="FT49" i="3" s="1"/>
  <c r="ED311" i="3"/>
  <c r="FT311" i="3" s="1"/>
  <c r="ED222" i="3"/>
  <c r="FT222" i="3" s="1"/>
  <c r="ED173" i="3"/>
  <c r="FT173" i="3" s="1"/>
  <c r="ED217" i="3"/>
  <c r="FT217" i="3" s="1"/>
  <c r="ED223" i="3"/>
  <c r="FT223" i="3" s="1"/>
  <c r="ED94" i="3"/>
  <c r="FT94" i="3" s="1"/>
  <c r="ED165" i="3"/>
  <c r="FT165" i="3" s="1"/>
  <c r="ED200" i="3"/>
  <c r="FT200" i="3" s="1"/>
  <c r="ED235" i="3"/>
  <c r="FT235" i="3" s="1"/>
  <c r="ED179" i="3"/>
  <c r="FT179" i="3" s="1"/>
  <c r="ED74" i="3"/>
  <c r="FT74" i="3" s="1"/>
  <c r="ED228" i="3"/>
  <c r="FT228" i="3" s="1"/>
  <c r="ED130" i="3"/>
  <c r="FT130" i="3" s="1"/>
  <c r="ED107" i="3"/>
  <c r="FT107" i="3" s="1"/>
  <c r="ED125" i="3"/>
  <c r="FT125" i="3" s="1"/>
  <c r="ED31" i="3"/>
  <c r="FT31" i="3" s="1"/>
  <c r="ED81" i="3"/>
  <c r="FT81" i="3" s="1"/>
  <c r="ED337" i="3"/>
  <c r="FT337" i="3" s="1"/>
  <c r="ED220" i="3"/>
  <c r="FT220" i="3" s="1"/>
  <c r="ED274" i="3"/>
  <c r="FT274" i="3" s="1"/>
  <c r="ED132" i="3"/>
  <c r="FT132" i="3" s="1"/>
  <c r="ED329" i="3"/>
  <c r="FT329" i="3" s="1"/>
  <c r="ED201" i="3"/>
  <c r="FT201" i="3" s="1"/>
  <c r="ED262" i="3"/>
  <c r="FT262" i="3" s="1"/>
  <c r="ED57" i="3"/>
  <c r="FT57" i="3" s="1"/>
  <c r="ED160" i="3"/>
  <c r="FT160" i="3" s="1"/>
  <c r="ED189" i="3"/>
  <c r="FT189" i="3" s="1"/>
  <c r="ED343" i="3"/>
  <c r="FT343" i="3" s="1"/>
  <c r="ED140" i="3"/>
  <c r="FT140" i="3" s="1"/>
  <c r="ED230" i="3"/>
  <c r="FT230" i="3" s="1"/>
  <c r="ED264" i="3"/>
  <c r="FT264" i="3" s="1"/>
  <c r="ED368" i="3"/>
  <c r="FT368" i="3" s="1"/>
  <c r="ED318" i="3"/>
  <c r="FT318" i="3" s="1"/>
  <c r="ED289" i="3"/>
  <c r="FT289" i="3" s="1"/>
  <c r="ED207" i="3"/>
  <c r="FT207" i="3" s="1"/>
  <c r="ED265" i="3"/>
  <c r="FT265" i="3" s="1"/>
  <c r="ED256" i="3"/>
  <c r="FT256" i="3" s="1"/>
  <c r="ED47" i="3"/>
  <c r="FT47" i="3" s="1"/>
  <c r="ED83" i="3"/>
  <c r="FT83" i="3" s="1"/>
  <c r="ED163" i="3"/>
  <c r="FT163" i="3" s="1"/>
  <c r="ED211" i="3"/>
  <c r="FT211" i="3" s="1"/>
  <c r="ED252" i="3"/>
  <c r="FT252" i="3" s="1"/>
  <c r="ED301" i="3"/>
  <c r="FT301" i="3" s="1"/>
  <c r="ED77" i="3"/>
  <c r="FT77" i="3" s="1"/>
  <c r="ED45" i="3"/>
  <c r="FT45" i="3" s="1"/>
  <c r="ED135" i="3"/>
  <c r="FT135" i="3" s="1"/>
  <c r="ED288" i="3"/>
  <c r="FT288" i="3" s="1"/>
  <c r="ED227" i="3"/>
  <c r="FT227" i="3" s="1"/>
  <c r="ED142" i="3"/>
  <c r="FT142" i="3" s="1"/>
  <c r="ED312" i="3"/>
  <c r="FT312" i="3" s="1"/>
  <c r="ED175" i="3"/>
  <c r="FT175" i="3" s="1"/>
  <c r="ED158" i="3"/>
  <c r="FT158" i="3" s="1"/>
  <c r="ED358" i="3"/>
  <c r="FT358" i="3" s="1"/>
  <c r="ED253" i="3"/>
  <c r="FT253" i="3" s="1"/>
  <c r="ED73" i="3"/>
  <c r="FT73" i="3" s="1"/>
  <c r="ED120" i="3"/>
  <c r="FT120" i="3" s="1"/>
  <c r="ED39" i="3"/>
  <c r="FT39" i="3" s="1"/>
  <c r="ED121" i="3"/>
  <c r="FT121" i="3" s="1"/>
  <c r="ED317" i="3"/>
  <c r="FT317" i="3" s="1"/>
  <c r="ED106" i="3"/>
  <c r="FT106" i="3" s="1"/>
  <c r="ED58" i="3"/>
  <c r="FT58" i="3" s="1"/>
  <c r="ED278" i="3"/>
  <c r="FT278" i="3" s="1"/>
  <c r="ED279" i="3"/>
  <c r="FT279" i="3" s="1"/>
  <c r="ED268" i="3"/>
  <c r="FT268" i="3" s="1"/>
  <c r="ED153" i="3"/>
  <c r="FT153" i="3" s="1"/>
  <c r="ED194" i="3"/>
  <c r="FT194" i="3" s="1"/>
  <c r="ED242" i="3"/>
  <c r="FT242" i="3" s="1"/>
  <c r="ED307" i="3"/>
  <c r="FT307" i="3" s="1"/>
  <c r="ED90" i="3"/>
  <c r="FT90" i="3" s="1"/>
  <c r="ED354" i="3"/>
  <c r="FT354" i="3" s="1"/>
  <c r="ED155" i="3"/>
  <c r="FT155" i="3" s="1"/>
  <c r="ED203" i="3"/>
  <c r="FT203" i="3" s="1"/>
  <c r="ED309" i="3"/>
  <c r="FT309" i="3" s="1"/>
  <c r="ED92" i="3"/>
  <c r="FT92" i="3" s="1"/>
  <c r="ED44" i="3"/>
  <c r="FT44" i="3" s="1"/>
  <c r="ED134" i="3"/>
  <c r="FT134" i="3" s="1"/>
  <c r="ED29" i="3"/>
  <c r="FT29" i="3" s="1"/>
  <c r="ED67" i="3"/>
  <c r="FT67" i="3" s="1"/>
  <c r="ED218" i="3"/>
  <c r="FT218" i="3" s="1"/>
  <c r="ED219" i="3"/>
  <c r="FT219" i="3" s="1"/>
  <c r="ED306" i="3"/>
  <c r="FT306" i="3" s="1"/>
  <c r="ED338" i="3"/>
  <c r="FT338" i="3" s="1"/>
  <c r="ED365" i="3"/>
  <c r="FT365" i="3" s="1"/>
  <c r="ED366" i="3"/>
  <c r="FT366" i="3" s="1"/>
  <c r="ED174" i="3"/>
  <c r="FT174" i="3" s="1"/>
  <c r="ED171" i="3"/>
  <c r="FT171" i="3" s="1"/>
  <c r="ED35" i="3"/>
  <c r="FT35" i="3" s="1"/>
  <c r="ED98" i="3"/>
  <c r="FT98" i="3" s="1"/>
  <c r="ED34" i="3"/>
  <c r="FT34" i="3" s="1"/>
  <c r="ED137" i="3"/>
  <c r="FT137" i="3" s="1"/>
  <c r="ED147" i="3"/>
  <c r="FT147" i="3" s="1"/>
  <c r="ED356" i="3"/>
  <c r="FT356" i="3" s="1"/>
  <c r="ED260" i="3"/>
  <c r="FT260" i="3" s="1"/>
  <c r="ED52" i="3"/>
  <c r="FT52" i="3" s="1"/>
  <c r="ED85" i="3"/>
  <c r="FT85" i="3" s="1"/>
  <c r="ED148" i="3"/>
  <c r="FT148" i="3" s="1"/>
  <c r="ED69" i="3"/>
  <c r="FT69" i="3" s="1"/>
  <c r="ED111" i="3"/>
  <c r="FT111" i="3" s="1"/>
  <c r="ED186" i="3"/>
  <c r="FT186" i="3" s="1"/>
  <c r="ED86" i="3"/>
  <c r="FT86" i="3" s="1"/>
  <c r="ED66" i="3"/>
  <c r="FT66" i="3" s="1"/>
  <c r="ED188" i="3"/>
  <c r="FT188" i="3" s="1"/>
  <c r="ED297" i="3"/>
  <c r="FT297" i="3" s="1"/>
  <c r="ED327" i="3"/>
  <c r="FT327" i="3" s="1"/>
  <c r="ED239" i="3"/>
  <c r="FT239" i="3" s="1"/>
  <c r="ED296" i="3"/>
  <c r="FT296" i="3" s="1"/>
  <c r="ED124" i="3"/>
  <c r="FT124" i="3" s="1"/>
  <c r="ED315" i="3"/>
  <c r="FT315" i="3" s="1"/>
  <c r="ED328" i="3"/>
  <c r="FT328" i="3" s="1"/>
  <c r="ED144" i="3"/>
  <c r="FT144" i="3" s="1"/>
  <c r="ED114" i="3"/>
  <c r="FT114" i="3" s="1"/>
  <c r="ED229" i="3"/>
  <c r="FT229" i="3" s="1"/>
  <c r="ED367" i="3"/>
  <c r="FT367" i="3" s="1"/>
  <c r="ED360" i="3"/>
  <c r="FT360" i="3" s="1"/>
  <c r="ED362" i="3"/>
  <c r="FT362" i="3" s="1"/>
  <c r="ED293" i="3"/>
  <c r="FT293" i="3" s="1"/>
  <c r="ED149" i="3"/>
  <c r="FT149" i="3" s="1"/>
  <c r="ED216" i="3"/>
  <c r="FT216" i="3" s="1"/>
  <c r="ED336" i="3"/>
  <c r="FT336" i="3" s="1"/>
  <c r="ED131" i="3"/>
  <c r="FT131" i="3" s="1"/>
  <c r="ED122" i="3"/>
  <c r="FT122" i="3" s="1"/>
  <c r="ED250" i="3"/>
  <c r="FT250" i="3" s="1"/>
  <c r="ED249" i="3"/>
  <c r="FT249" i="3" s="1"/>
  <c r="ED118" i="3"/>
  <c r="FT118" i="3" s="1"/>
  <c r="ED353" i="3"/>
  <c r="FT353" i="3" s="1"/>
  <c r="ED310" i="3"/>
  <c r="FT310" i="3" s="1"/>
  <c r="ED247" i="3"/>
  <c r="FT247" i="3" s="1"/>
  <c r="ED176" i="3"/>
  <c r="FT176" i="3" s="1"/>
  <c r="ED323" i="3"/>
  <c r="FT323" i="3" s="1"/>
  <c r="ED291" i="3"/>
  <c r="FT291" i="3" s="1"/>
  <c r="ED215" i="3"/>
  <c r="FT215" i="3" s="1"/>
  <c r="ED62" i="3"/>
  <c r="FT62" i="3" s="1"/>
  <c r="ED84" i="3"/>
  <c r="FT84" i="3" s="1"/>
  <c r="ED170" i="3"/>
  <c r="FT170" i="3" s="1"/>
  <c r="ED206" i="3"/>
  <c r="FT206" i="3" s="1"/>
  <c r="ED340" i="3"/>
  <c r="FT340" i="3" s="1"/>
  <c r="ED197" i="3"/>
  <c r="FT197" i="3" s="1"/>
  <c r="ED169" i="3"/>
  <c r="FT169" i="3" s="1"/>
  <c r="ED292" i="3"/>
  <c r="FT292" i="3" s="1"/>
  <c r="ED167" i="3"/>
  <c r="FT167" i="3" s="1"/>
  <c r="ED300" i="3"/>
  <c r="FT300" i="3" s="1"/>
  <c r="ED308" i="3"/>
  <c r="FT308" i="3" s="1"/>
  <c r="ED139" i="3"/>
  <c r="FT139" i="3" s="1"/>
  <c r="ED192" i="3"/>
  <c r="FT192" i="3" s="1"/>
  <c r="ED241" i="3"/>
  <c r="FT241" i="3" s="1"/>
  <c r="ED282" i="3"/>
  <c r="FT282" i="3" s="1"/>
  <c r="ED273" i="3"/>
  <c r="FT273" i="3" s="1"/>
  <c r="ED325" i="3"/>
  <c r="FT325" i="3" s="1"/>
  <c r="ED290" i="3"/>
  <c r="FT290" i="3" s="1"/>
  <c r="ED53" i="3"/>
  <c r="FT53" i="3" s="1"/>
  <c r="ED101" i="3"/>
  <c r="FT101" i="3" s="1"/>
  <c r="ED112" i="3"/>
  <c r="FT112" i="3" s="1"/>
  <c r="ED25" i="3"/>
  <c r="FT25" i="3" s="1"/>
  <c r="ED202" i="3"/>
  <c r="FT202" i="3" s="1"/>
  <c r="ED205" i="3"/>
  <c r="FT205" i="3" s="1"/>
  <c r="ED251" i="3"/>
  <c r="FT251" i="3" s="1"/>
  <c r="ED320" i="3"/>
  <c r="FT320" i="3" s="1"/>
  <c r="ED334" i="3"/>
  <c r="FT334" i="3" s="1"/>
  <c r="ED286" i="3"/>
  <c r="FT286" i="3" s="1"/>
  <c r="ED355" i="3"/>
  <c r="FT355" i="3" s="1"/>
  <c r="ED117" i="3"/>
  <c r="FT117" i="3" s="1"/>
  <c r="ED145" i="3"/>
  <c r="FT145" i="3" s="1"/>
  <c r="ED221" i="3"/>
  <c r="FT221" i="3" s="1"/>
  <c r="ED287" i="3"/>
  <c r="FT287" i="3" s="1"/>
  <c r="ED349" i="3"/>
  <c r="FT349" i="3" s="1"/>
  <c r="FD202" i="3"/>
  <c r="DM202" i="3"/>
  <c r="DQ72" i="3"/>
  <c r="FH72" i="3"/>
  <c r="FC74" i="3"/>
  <c r="DL74" i="3"/>
  <c r="FJ93" i="3"/>
  <c r="DP133" i="3"/>
  <c r="FG133" i="3"/>
  <c r="FE152" i="3"/>
  <c r="DN152" i="3"/>
  <c r="DO168" i="3"/>
  <c r="FF168" i="3"/>
  <c r="FJ182" i="3"/>
  <c r="DL162" i="3"/>
  <c r="FC162" i="3"/>
  <c r="FD209" i="3"/>
  <c r="DM209" i="3"/>
  <c r="DL226" i="3"/>
  <c r="FC226" i="3"/>
  <c r="FF231" i="3"/>
  <c r="DO231" i="3"/>
  <c r="DR224" i="3"/>
  <c r="FI224" i="3"/>
  <c r="FD248" i="3"/>
  <c r="DM248" i="3"/>
  <c r="FI268" i="3"/>
  <c r="DR268" i="3"/>
  <c r="FE230" i="3"/>
  <c r="DN230" i="3"/>
  <c r="FG283" i="3"/>
  <c r="DP283" i="3"/>
  <c r="DR259" i="3"/>
  <c r="FI259" i="3"/>
  <c r="DM275" i="3"/>
  <c r="FD275" i="3"/>
  <c r="FD266" i="3"/>
  <c r="DM266" i="3"/>
  <c r="FC291" i="3"/>
  <c r="DL291" i="3"/>
  <c r="FE305" i="3"/>
  <c r="DN305" i="3"/>
  <c r="DN321" i="3"/>
  <c r="FE321" i="3"/>
  <c r="DN337" i="3"/>
  <c r="FE337" i="3"/>
  <c r="FJ324" i="3"/>
  <c r="FD334" i="3"/>
  <c r="DM334" i="3"/>
  <c r="FH355" i="3"/>
  <c r="DQ355" i="3"/>
  <c r="DO341" i="3"/>
  <c r="FF341" i="3"/>
  <c r="DL362" i="3"/>
  <c r="FC362" i="3"/>
  <c r="FI43" i="3"/>
  <c r="DR43" i="3"/>
  <c r="FF36" i="3"/>
  <c r="DO36" i="3"/>
  <c r="DO69" i="3"/>
  <c r="FF69" i="3"/>
  <c r="FJ62" i="3"/>
  <c r="DN71" i="3"/>
  <c r="FE71" i="3"/>
  <c r="FJ87" i="3"/>
  <c r="FC102" i="3"/>
  <c r="DL102" i="3"/>
  <c r="FH102" i="3"/>
  <c r="DQ102" i="3"/>
  <c r="FJ125" i="3"/>
  <c r="DL127" i="3"/>
  <c r="FC127" i="3"/>
  <c r="DM162" i="3"/>
  <c r="FD162" i="3"/>
  <c r="FG149" i="3"/>
  <c r="DP149" i="3"/>
  <c r="FE166" i="3"/>
  <c r="DN166" i="3"/>
  <c r="FI148" i="3"/>
  <c r="DR148" i="3"/>
  <c r="DR151" i="3"/>
  <c r="FI151" i="3"/>
  <c r="DR165" i="3"/>
  <c r="FI165" i="3"/>
  <c r="FE173" i="3"/>
  <c r="DN173" i="3"/>
  <c r="DO195" i="3"/>
  <c r="FF195" i="3"/>
  <c r="FE202" i="3"/>
  <c r="DN202" i="3"/>
  <c r="FJ231" i="3"/>
  <c r="FJ248" i="3"/>
  <c r="FE242" i="3"/>
  <c r="DN242" i="3"/>
  <c r="FI273" i="3"/>
  <c r="DR273" i="3"/>
  <c r="FI289" i="3"/>
  <c r="DR289" i="3"/>
  <c r="FI270" i="3"/>
  <c r="DR270" i="3"/>
  <c r="FC260" i="3"/>
  <c r="DL260" i="3"/>
  <c r="DR294" i="3"/>
  <c r="FI294" i="3"/>
  <c r="FE310" i="3"/>
  <c r="DN310" i="3"/>
  <c r="DN326" i="3"/>
  <c r="FE326" i="3"/>
  <c r="DN342" i="3"/>
  <c r="FE342" i="3"/>
  <c r="FE296" i="3"/>
  <c r="DN296" i="3"/>
  <c r="FF299" i="3"/>
  <c r="DO299" i="3"/>
  <c r="FG34" i="3"/>
  <c r="DP34" i="3"/>
  <c r="FI47" i="3"/>
  <c r="DR47" i="3"/>
  <c r="FJ65" i="3"/>
  <c r="DL78" i="3"/>
  <c r="FC78" i="3"/>
  <c r="FJ43" i="3"/>
  <c r="FD58" i="3"/>
  <c r="DM58" i="3"/>
  <c r="FF59" i="3"/>
  <c r="DO59" i="3"/>
  <c r="DL72" i="3"/>
  <c r="FC72" i="3"/>
  <c r="FH107" i="3"/>
  <c r="DQ107" i="3"/>
  <c r="FJ112" i="3"/>
  <c r="DQ118" i="3"/>
  <c r="FH118" i="3"/>
  <c r="FH138" i="3"/>
  <c r="DQ138" i="3"/>
  <c r="FI153" i="3"/>
  <c r="DR153" i="3"/>
  <c r="FJ206" i="3"/>
  <c r="FJ226" i="3"/>
  <c r="DL32" i="3"/>
  <c r="FC32" i="3"/>
  <c r="FJ29" i="3"/>
  <c r="DM22" i="3"/>
  <c r="FD22" i="3"/>
  <c r="DQ78" i="3"/>
  <c r="FH78" i="3"/>
  <c r="FE60" i="3"/>
  <c r="DN60" i="3"/>
  <c r="ED78" i="3"/>
  <c r="FT78" i="3" s="1"/>
  <c r="FN78" i="3"/>
  <c r="DN103" i="3"/>
  <c r="FE103" i="3"/>
  <c r="FD137" i="3"/>
  <c r="DM137" i="3"/>
  <c r="DP138" i="3"/>
  <c r="FG138" i="3"/>
  <c r="FF135" i="3"/>
  <c r="DO135" i="3"/>
  <c r="DR150" i="3"/>
  <c r="FI150" i="3"/>
  <c r="DL149" i="3"/>
  <c r="FC149" i="3"/>
  <c r="FC154" i="3"/>
  <c r="DL154" i="3"/>
  <c r="DP174" i="3"/>
  <c r="FG174" i="3"/>
  <c r="DM203" i="3"/>
  <c r="FD203" i="3"/>
  <c r="DP189" i="3"/>
  <c r="FG189" i="3"/>
  <c r="FJ186" i="3"/>
  <c r="FF238" i="3"/>
  <c r="DO238" i="3"/>
  <c r="DO215" i="3"/>
  <c r="FF215" i="3"/>
  <c r="DL234" i="3"/>
  <c r="FC234" i="3"/>
  <c r="FD242" i="3"/>
  <c r="DM242" i="3"/>
  <c r="FI278" i="3"/>
  <c r="DR278" i="3"/>
  <c r="DP32" i="3"/>
  <c r="FG32" i="3"/>
  <c r="DP58" i="3"/>
  <c r="FG58" i="3"/>
  <c r="DP42" i="3"/>
  <c r="FG42" i="3"/>
  <c r="DN34" i="3"/>
  <c r="FE34" i="3"/>
  <c r="FJ71" i="3"/>
  <c r="FI60" i="3"/>
  <c r="DR60" i="3"/>
  <c r="FJ80" i="3"/>
  <c r="DL70" i="3"/>
  <c r="FC70" i="3"/>
  <c r="DL94" i="3"/>
  <c r="FC94" i="3"/>
  <c r="DO108" i="3"/>
  <c r="FF108" i="3"/>
  <c r="FG110" i="3"/>
  <c r="DP110" i="3"/>
  <c r="FF105" i="3"/>
  <c r="DO105" i="3"/>
  <c r="DM112" i="3"/>
  <c r="FD112" i="3"/>
  <c r="FG99" i="3"/>
  <c r="DP99" i="3"/>
  <c r="DM108" i="3"/>
  <c r="FD108" i="3"/>
  <c r="FF134" i="3"/>
  <c r="DO134" i="3"/>
  <c r="DM147" i="3"/>
  <c r="FD147" i="3"/>
  <c r="DQ156" i="3"/>
  <c r="FH156" i="3"/>
  <c r="FI158" i="3"/>
  <c r="DR158" i="3"/>
  <c r="DO183" i="3"/>
  <c r="FF183" i="3"/>
  <c r="DQ173" i="3"/>
  <c r="FH173" i="3"/>
  <c r="DO202" i="3"/>
  <c r="FF202" i="3"/>
  <c r="DO212" i="3"/>
  <c r="FF212" i="3"/>
  <c r="DM188" i="3"/>
  <c r="FD188" i="3"/>
  <c r="FG179" i="3"/>
  <c r="DP179" i="3"/>
  <c r="FJ209" i="3"/>
  <c r="FD239" i="3"/>
  <c r="DM239" i="3"/>
  <c r="FF222" i="3"/>
  <c r="DO222" i="3"/>
  <c r="DR232" i="3"/>
  <c r="FI232" i="3"/>
  <c r="DL282" i="3"/>
  <c r="FC282" i="3"/>
  <c r="DR264" i="3"/>
  <c r="FI264" i="3"/>
  <c r="DQ286" i="3"/>
  <c r="FH286" i="3"/>
  <c r="DR282" i="3"/>
  <c r="FI282" i="3"/>
  <c r="DR251" i="3"/>
  <c r="FI251" i="3"/>
  <c r="DO272" i="3"/>
  <c r="FF272" i="3"/>
  <c r="DR318" i="3"/>
  <c r="FI318" i="3"/>
  <c r="DP331" i="3"/>
  <c r="FG331" i="3"/>
  <c r="FG347" i="3"/>
  <c r="DP347" i="3"/>
  <c r="DP294" i="3"/>
  <c r="FG294" i="3"/>
  <c r="DN317" i="3"/>
  <c r="FE317" i="3"/>
  <c r="DQ256" i="3"/>
  <c r="FH256" i="3"/>
  <c r="FJ246" i="3"/>
  <c r="DL319" i="3"/>
  <c r="FC319" i="3"/>
  <c r="FI301" i="3"/>
  <c r="DR301" i="3"/>
  <c r="DP346" i="3"/>
  <c r="FG346" i="3"/>
  <c r="FJ320" i="3"/>
  <c r="DO347" i="3"/>
  <c r="FF347" i="3"/>
  <c r="DQ360" i="3"/>
  <c r="FH360" i="3"/>
  <c r="FD354" i="3"/>
  <c r="DM354" i="3"/>
  <c r="FI143" i="3"/>
  <c r="DR143" i="3"/>
  <c r="DN205" i="3"/>
  <c r="FE205" i="3"/>
  <c r="FI217" i="3"/>
  <c r="DR217" i="3"/>
  <c r="FJ332" i="3"/>
  <c r="FJ290" i="3"/>
  <c r="FF335" i="3"/>
  <c r="DO335" i="3"/>
  <c r="FD344" i="3"/>
  <c r="DM344" i="3"/>
  <c r="ED277" i="3"/>
  <c r="FT277" i="3" s="1"/>
  <c r="FN277" i="3"/>
  <c r="FH356" i="3"/>
  <c r="DQ356" i="3"/>
  <c r="DQ154" i="3"/>
  <c r="FH154" i="3"/>
  <c r="FJ195" i="3"/>
  <c r="DR274" i="3"/>
  <c r="FI274" i="3"/>
  <c r="FD216" i="3"/>
  <c r="DM216" i="3"/>
  <c r="DL257" i="3"/>
  <c r="FC257" i="3"/>
  <c r="DM253" i="3"/>
  <c r="FD253" i="3"/>
  <c r="DQ249" i="3"/>
  <c r="FH249" i="3"/>
  <c r="FC264" i="3"/>
  <c r="DL264" i="3"/>
  <c r="DR352" i="3"/>
  <c r="FI352" i="3"/>
  <c r="DP343" i="3"/>
  <c r="FG343" i="3"/>
  <c r="DM305" i="3"/>
  <c r="FD305" i="3"/>
  <c r="DN345" i="3"/>
  <c r="FE345" i="3"/>
  <c r="FF349" i="3"/>
  <c r="DO349" i="3"/>
  <c r="FJ356" i="3"/>
  <c r="FJ353" i="3"/>
  <c r="DQ313" i="3"/>
  <c r="FH313" i="3"/>
  <c r="FJ131" i="3"/>
  <c r="FE366" i="3"/>
  <c r="DN366" i="3"/>
  <c r="ED275" i="3"/>
  <c r="FT275" i="3" s="1"/>
  <c r="FN275" i="3"/>
  <c r="FJ308" i="3"/>
  <c r="DQ358" i="3"/>
  <c r="FH358" i="3"/>
  <c r="FH348" i="3"/>
  <c r="DQ348" i="3"/>
  <c r="FD346" i="3"/>
  <c r="DM346" i="3"/>
  <c r="FI293" i="3"/>
  <c r="DR293" i="3"/>
  <c r="FI328" i="3"/>
  <c r="DR328" i="3"/>
  <c r="ED298" i="3"/>
  <c r="FT298" i="3" s="1"/>
  <c r="DL308" i="3"/>
  <c r="FC308" i="3"/>
  <c r="DQ350" i="3"/>
  <c r="FH350" i="3"/>
  <c r="DL366" i="3"/>
  <c r="FC366" i="3"/>
  <c r="FJ242" i="3"/>
  <c r="FE46" i="3"/>
  <c r="DN46" i="3"/>
  <c r="DQ226" i="3"/>
  <c r="FH226" i="3"/>
  <c r="FI72" i="3"/>
  <c r="DR72" i="3"/>
  <c r="DO102" i="3"/>
  <c r="FF102" i="3"/>
  <c r="DL103" i="3"/>
  <c r="FC103" i="3"/>
  <c r="FI126" i="3"/>
  <c r="DR126" i="3"/>
  <c r="FC147" i="3"/>
  <c r="DL147" i="3"/>
  <c r="DO31" i="3"/>
  <c r="FF31" i="3"/>
  <c r="FD68" i="3"/>
  <c r="DM68" i="3"/>
  <c r="DN67" i="3"/>
  <c r="FE67" i="3"/>
  <c r="DO84" i="3"/>
  <c r="FF84" i="3"/>
  <c r="DM88" i="3"/>
  <c r="FD88" i="3"/>
  <c r="FH117" i="3"/>
  <c r="DQ117" i="3"/>
  <c r="ED128" i="3"/>
  <c r="FT128" i="3" s="1"/>
  <c r="FN128" i="3"/>
  <c r="ED141" i="3"/>
  <c r="FT141" i="3" s="1"/>
  <c r="FJ175" i="3"/>
  <c r="DQ146" i="3"/>
  <c r="FH146" i="3"/>
  <c r="ED150" i="3"/>
  <c r="FT150" i="3" s="1"/>
  <c r="FE155" i="3"/>
  <c r="DN155" i="3"/>
  <c r="FC168" i="3"/>
  <c r="DL168" i="3"/>
  <c r="DP210" i="3"/>
  <c r="FG210" i="3"/>
  <c r="DQ182" i="3"/>
  <c r="FH182" i="3"/>
  <c r="FG238" i="3"/>
  <c r="DP238" i="3"/>
  <c r="DQ230" i="3"/>
  <c r="FH230" i="3"/>
  <c r="DR33" i="3"/>
  <c r="FI33" i="3"/>
  <c r="DN38" i="3"/>
  <c r="FE38" i="3"/>
  <c r="DL53" i="3"/>
  <c r="FC53" i="3"/>
  <c r="FH76" i="3"/>
  <c r="DQ76" i="3"/>
  <c r="FE61" i="3"/>
  <c r="DN61" i="3"/>
  <c r="FE77" i="3"/>
  <c r="DN77" i="3"/>
  <c r="FF106" i="3"/>
  <c r="DO106" i="3"/>
  <c r="DQ98" i="3"/>
  <c r="FH98" i="3"/>
  <c r="FE106" i="3"/>
  <c r="DN106" i="3"/>
  <c r="FI136" i="3"/>
  <c r="DR136" i="3"/>
  <c r="ED136" i="3"/>
  <c r="FT136" i="3" s="1"/>
  <c r="FJ153" i="3"/>
  <c r="DM176" i="3"/>
  <c r="FD176" i="3"/>
  <c r="FD151" i="3"/>
  <c r="DM151" i="3"/>
  <c r="DO172" i="3"/>
  <c r="FF172" i="3"/>
  <c r="FG141" i="3"/>
  <c r="DP141" i="3"/>
  <c r="DN165" i="3"/>
  <c r="FE165" i="3"/>
  <c r="FC176" i="3"/>
  <c r="DL176" i="3"/>
  <c r="DM213" i="3"/>
  <c r="FD213" i="3"/>
  <c r="FJ188" i="3"/>
  <c r="DM225" i="3"/>
  <c r="FD225" i="3"/>
  <c r="DN229" i="3"/>
  <c r="FE229" i="3"/>
  <c r="DL242" i="3"/>
  <c r="FC242" i="3"/>
  <c r="DO235" i="3"/>
  <c r="FF235" i="3"/>
  <c r="FJ245" i="3"/>
  <c r="DR228" i="3"/>
  <c r="FI228" i="3"/>
  <c r="DP254" i="3"/>
  <c r="FG254" i="3"/>
  <c r="FI286" i="3"/>
  <c r="DR286" i="3"/>
  <c r="DM279" i="3"/>
  <c r="FD279" i="3"/>
  <c r="DQ288" i="3"/>
  <c r="FH288" i="3"/>
  <c r="DL345" i="3"/>
  <c r="FC345" i="3"/>
  <c r="FE299" i="3"/>
  <c r="DN299" i="3"/>
  <c r="DP308" i="3"/>
  <c r="FG308" i="3"/>
  <c r="DP324" i="3"/>
  <c r="FG324" i="3"/>
  <c r="DP340" i="3"/>
  <c r="FG340" i="3"/>
  <c r="FH341" i="3"/>
  <c r="DQ341" i="3"/>
  <c r="DO355" i="3"/>
  <c r="FF355" i="3"/>
  <c r="FC361" i="3"/>
  <c r="DL361" i="3"/>
  <c r="FJ364" i="3"/>
  <c r="FH317" i="3"/>
  <c r="DQ317" i="3"/>
  <c r="DN365" i="3"/>
  <c r="FE365" i="3"/>
  <c r="FJ337" i="3"/>
  <c r="ED299" i="3"/>
  <c r="FT299" i="3" s="1"/>
  <c r="DL44" i="3"/>
  <c r="FC44" i="3"/>
  <c r="DQ31" i="3"/>
  <c r="FH31" i="3"/>
  <c r="FF40" i="3"/>
  <c r="DO40" i="3"/>
  <c r="FF73" i="3"/>
  <c r="DO73" i="3"/>
  <c r="FJ66" i="3"/>
  <c r="DP74" i="3"/>
  <c r="FG74" i="3"/>
  <c r="FE95" i="3"/>
  <c r="DN95" i="3"/>
  <c r="FH90" i="3"/>
  <c r="DQ90" i="3"/>
  <c r="DN105" i="3"/>
  <c r="FE105" i="3"/>
  <c r="DQ106" i="3"/>
  <c r="FH106" i="3"/>
  <c r="FJ129" i="3"/>
  <c r="DM166" i="3"/>
  <c r="FD166" i="3"/>
  <c r="FG153" i="3"/>
  <c r="DP153" i="3"/>
  <c r="FG169" i="3"/>
  <c r="DP169" i="3"/>
  <c r="FJ156" i="3"/>
  <c r="DM175" i="3"/>
  <c r="FD175" i="3"/>
  <c r="FG176" i="3"/>
  <c r="DP176" i="3"/>
  <c r="DO199" i="3"/>
  <c r="FF199" i="3"/>
  <c r="DQ225" i="3"/>
  <c r="FH225" i="3"/>
  <c r="DN223" i="3"/>
  <c r="FE223" i="3"/>
  <c r="DP198" i="3"/>
  <c r="FG198" i="3"/>
  <c r="FJ235" i="3"/>
  <c r="FC225" i="3"/>
  <c r="DL225" i="3"/>
  <c r="FI249" i="3"/>
  <c r="DR249" i="3"/>
  <c r="DN256" i="3"/>
  <c r="FE256" i="3"/>
  <c r="ED231" i="3"/>
  <c r="FT231" i="3" s="1"/>
  <c r="DM290" i="3"/>
  <c r="FD290" i="3"/>
  <c r="FJ251" i="3"/>
  <c r="FI298" i="3"/>
  <c r="DR298" i="3"/>
  <c r="DP313" i="3"/>
  <c r="FG313" i="3"/>
  <c r="DP329" i="3"/>
  <c r="FG329" i="3"/>
  <c r="DP345" i="3"/>
  <c r="FG345" i="3"/>
  <c r="DR291" i="3"/>
  <c r="FI291" i="3"/>
  <c r="DR37" i="3"/>
  <c r="FI37" i="3"/>
  <c r="FJ69" i="3"/>
  <c r="DM52" i="3"/>
  <c r="FD52" i="3"/>
  <c r="FG68" i="3"/>
  <c r="DP68" i="3"/>
  <c r="ED113" i="3"/>
  <c r="FT113" i="3" s="1"/>
  <c r="DN36" i="3"/>
  <c r="FE36" i="3"/>
  <c r="DM62" i="3"/>
  <c r="FD62" i="3"/>
  <c r="FE116" i="3"/>
  <c r="DN116" i="3"/>
  <c r="ED95" i="3"/>
  <c r="FT95" i="3" s="1"/>
  <c r="FH122" i="3"/>
  <c r="DQ122" i="3"/>
  <c r="DP146" i="3"/>
  <c r="FG146" i="3"/>
  <c r="ED127" i="3"/>
  <c r="FT127" i="3" s="1"/>
  <c r="FJ185" i="3"/>
  <c r="FF176" i="3"/>
  <c r="DO176" i="3"/>
  <c r="FI184" i="3"/>
  <c r="DR184" i="3"/>
  <c r="FJ230" i="3"/>
  <c r="FE35" i="3"/>
  <c r="DN35" i="3"/>
  <c r="FE45" i="3"/>
  <c r="DN45" i="3"/>
  <c r="FE28" i="3"/>
  <c r="DN28" i="3"/>
  <c r="O12" i="36" s="1"/>
  <c r="FG22" i="3"/>
  <c r="DP22" i="3"/>
  <c r="DO64" i="3"/>
  <c r="FF64" i="3"/>
  <c r="FD115" i="3"/>
  <c r="DM115" i="3"/>
  <c r="FG101" i="3"/>
  <c r="DP101" i="3"/>
  <c r="FF146" i="3"/>
  <c r="DO146" i="3"/>
  <c r="DO139" i="3"/>
  <c r="FF139" i="3"/>
  <c r="FG145" i="3"/>
  <c r="DP145" i="3"/>
  <c r="FE157" i="3"/>
  <c r="DN157" i="3"/>
  <c r="DM207" i="3"/>
  <c r="FD207" i="3"/>
  <c r="FH204" i="3"/>
  <c r="DQ204" i="3"/>
  <c r="FJ190" i="3"/>
  <c r="FE212" i="3"/>
  <c r="DN212" i="3"/>
  <c r="DO242" i="3"/>
  <c r="FF242" i="3"/>
  <c r="FG224" i="3"/>
  <c r="DP224" i="3"/>
  <c r="DP193" i="3"/>
  <c r="FG193" i="3"/>
  <c r="DQ218" i="3"/>
  <c r="FH218" i="3"/>
  <c r="FF244" i="3"/>
  <c r="DO244" i="3"/>
  <c r="FC267" i="3"/>
  <c r="DL267" i="3"/>
  <c r="FE261" i="3"/>
  <c r="DN261" i="3"/>
  <c r="DR288" i="3"/>
  <c r="FI288" i="3"/>
  <c r="DR35" i="3"/>
  <c r="FI35" i="3"/>
  <c r="DN30" i="3"/>
  <c r="O14" i="36" s="1"/>
  <c r="FE30" i="3"/>
  <c r="DO63" i="3"/>
  <c r="FF63" i="3"/>
  <c r="ED72" i="3"/>
  <c r="FT72" i="3" s="1"/>
  <c r="FH30" i="3"/>
  <c r="DQ30" i="3"/>
  <c r="FG37" i="3"/>
  <c r="DP37" i="3"/>
  <c r="FJ34" i="3"/>
  <c r="FJ75" i="3"/>
  <c r="ED71" i="3"/>
  <c r="FT71" i="3" s="1"/>
  <c r="DM61" i="3"/>
  <c r="FD61" i="3"/>
  <c r="FE73" i="3"/>
  <c r="DN73" i="3"/>
  <c r="DM105" i="3"/>
  <c r="FD105" i="3"/>
  <c r="FG83" i="3"/>
  <c r="DP83" i="3"/>
  <c r="FC84" i="3"/>
  <c r="DL84" i="3"/>
  <c r="DR87" i="3"/>
  <c r="FI87" i="3"/>
  <c r="FI116" i="3"/>
  <c r="DR116" i="3"/>
  <c r="DM121" i="3"/>
  <c r="FD121" i="3"/>
  <c r="FF138" i="3"/>
  <c r="DO138" i="3"/>
  <c r="DQ115" i="3"/>
  <c r="FH115" i="3"/>
  <c r="DQ160" i="3"/>
  <c r="FH160" i="3"/>
  <c r="DO150" i="3"/>
  <c r="FF150" i="3"/>
  <c r="DQ177" i="3"/>
  <c r="FH177" i="3"/>
  <c r="FC158" i="3"/>
  <c r="DL158" i="3"/>
  <c r="FG178" i="3"/>
  <c r="DP178" i="3"/>
  <c r="DL172" i="3"/>
  <c r="FC172" i="3"/>
  <c r="FI203" i="3"/>
  <c r="DR203" i="3"/>
  <c r="FJ193" i="3"/>
  <c r="FJ213" i="3"/>
  <c r="DL213" i="3"/>
  <c r="FC213" i="3"/>
  <c r="ED234" i="3"/>
  <c r="FT234" i="3" s="1"/>
  <c r="FH217" i="3"/>
  <c r="DQ217" i="3"/>
  <c r="FI215" i="3"/>
  <c r="DR215" i="3"/>
  <c r="DR252" i="3"/>
  <c r="FI252" i="3"/>
  <c r="FE285" i="3"/>
  <c r="DN285" i="3"/>
  <c r="DP249" i="3"/>
  <c r="FG249" i="3"/>
  <c r="DR255" i="3"/>
  <c r="FI255" i="3"/>
  <c r="DM254" i="3"/>
  <c r="FD254" i="3"/>
  <c r="ED305" i="3"/>
  <c r="FT305" i="3" s="1"/>
  <c r="FI334" i="3"/>
  <c r="DR334" i="3"/>
  <c r="DR350" i="3"/>
  <c r="FI350" i="3"/>
  <c r="DP304" i="3"/>
  <c r="FG304" i="3"/>
  <c r="DP320" i="3"/>
  <c r="FG320" i="3"/>
  <c r="ED248" i="3"/>
  <c r="FT248" i="3" s="1"/>
  <c r="FC276" i="3"/>
  <c r="DL276" i="3"/>
  <c r="ED261" i="3"/>
  <c r="FT261" i="3" s="1"/>
  <c r="FF250" i="3"/>
  <c r="DO250" i="3"/>
  <c r="ED269" i="3"/>
  <c r="FT269" i="3" s="1"/>
  <c r="FC256" i="3"/>
  <c r="DL256" i="3"/>
  <c r="ED294" i="3"/>
  <c r="FT294" i="3" s="1"/>
  <c r="FD333" i="3"/>
  <c r="DM333" i="3"/>
  <c r="FH340" i="3"/>
  <c r="DQ340" i="3"/>
  <c r="ED352" i="3"/>
  <c r="FT352" i="3" s="1"/>
  <c r="FI337" i="3"/>
  <c r="DR337" i="3"/>
  <c r="FF322" i="3"/>
  <c r="DO322" i="3"/>
  <c r="ED348" i="3"/>
  <c r="FT348" i="3" s="1"/>
  <c r="FD157" i="3"/>
  <c r="DM157" i="3"/>
  <c r="DR174" i="3"/>
  <c r="FI174" i="3"/>
  <c r="ED185" i="3"/>
  <c r="FT185" i="3" s="1"/>
  <c r="DP225" i="3"/>
  <c r="FG225" i="3"/>
  <c r="DR326" i="3"/>
  <c r="FI326" i="3"/>
  <c r="FH328" i="3"/>
  <c r="DQ328" i="3"/>
  <c r="ED224" i="3"/>
  <c r="FT224" i="3" s="1"/>
  <c r="FH301" i="3"/>
  <c r="DQ301" i="3"/>
  <c r="ED324" i="3"/>
  <c r="FT324" i="3" s="1"/>
  <c r="DO352" i="3"/>
  <c r="FF352" i="3"/>
  <c r="FD342" i="3"/>
  <c r="DM342" i="3"/>
  <c r="ED259" i="3"/>
  <c r="FT259" i="3" s="1"/>
  <c r="FF329" i="3"/>
  <c r="DO329" i="3"/>
  <c r="ED344" i="3"/>
  <c r="FT344" i="3" s="1"/>
  <c r="FE353" i="3"/>
  <c r="DN353" i="3"/>
  <c r="DM134" i="3"/>
  <c r="FD134" i="3"/>
  <c r="DQ158" i="3"/>
  <c r="FH158" i="3"/>
  <c r="FG190" i="3"/>
  <c r="DP190" i="3"/>
  <c r="ED345" i="3"/>
  <c r="FT345" i="3" s="1"/>
  <c r="DN367" i="3"/>
  <c r="FE367" i="3"/>
  <c r="ED280" i="3"/>
  <c r="FT280" i="3" s="1"/>
  <c r="FI346" i="3"/>
  <c r="DR346" i="3"/>
  <c r="DM287" i="3"/>
  <c r="FD287" i="3"/>
  <c r="FC275" i="3"/>
  <c r="DL275" i="3"/>
  <c r="FJ267" i="3"/>
  <c r="FD369" i="3"/>
  <c r="DM369" i="3"/>
  <c r="FH178" i="3"/>
  <c r="DQ178" i="3"/>
  <c r="ED212" i="3"/>
  <c r="FT212" i="3" s="1"/>
  <c r="DM292" i="3"/>
  <c r="FD292" i="3"/>
  <c r="DO193" i="3"/>
  <c r="FF193" i="3"/>
  <c r="DQ362" i="3"/>
  <c r="FH362" i="3"/>
  <c r="DM353" i="3"/>
  <c r="FD353" i="3"/>
  <c r="ED369" i="3"/>
  <c r="FT369" i="3" s="1"/>
  <c r="FJ315" i="3"/>
  <c r="FE306" i="3"/>
  <c r="DN306" i="3"/>
  <c r="ED347" i="3"/>
  <c r="FT347" i="3" s="1"/>
  <c r="DO320" i="3"/>
  <c r="FF320" i="3"/>
  <c r="DO197" i="3"/>
  <c r="FF197" i="3"/>
  <c r="ED257" i="3"/>
  <c r="FT257" i="3" s="1"/>
  <c r="FH108" i="3"/>
  <c r="DQ108" i="3"/>
  <c r="DL35" i="3"/>
  <c r="FC35" i="3"/>
  <c r="FD56" i="3"/>
  <c r="DM56" i="3"/>
  <c r="FC91" i="3"/>
  <c r="DL91" i="3"/>
  <c r="FF130" i="3"/>
  <c r="DO130" i="3"/>
  <c r="DN33" i="3"/>
  <c r="FE33" i="3"/>
  <c r="DP46" i="3"/>
  <c r="FG46" i="3"/>
  <c r="DM35" i="3"/>
  <c r="FD35" i="3"/>
  <c r="DM72" i="3"/>
  <c r="FD72" i="3"/>
  <c r="FC69" i="3"/>
  <c r="DL69" i="3"/>
  <c r="FG70" i="3"/>
  <c r="DP70" i="3"/>
  <c r="FJ105" i="3"/>
  <c r="ED105" i="3"/>
  <c r="FT105" i="3" s="1"/>
  <c r="FH121" i="3"/>
  <c r="DQ121" i="3"/>
  <c r="DO116" i="3"/>
  <c r="FF116" i="3"/>
  <c r="FJ150" i="3"/>
  <c r="FJ194" i="3"/>
  <c r="DR178" i="3"/>
  <c r="FI178" i="3"/>
  <c r="DQ239" i="3"/>
  <c r="FH239" i="3"/>
  <c r="DR241" i="3"/>
  <c r="FI241" i="3"/>
  <c r="FH234" i="3"/>
  <c r="DQ234" i="3"/>
  <c r="ED46" i="3"/>
  <c r="FT46" i="3" s="1"/>
  <c r="DM34" i="3"/>
  <c r="FD34" i="3"/>
  <c r="FG41" i="3"/>
  <c r="DP41" i="3"/>
  <c r="DN56" i="3"/>
  <c r="FE56" i="3"/>
  <c r="DQ60" i="3"/>
  <c r="FH60" i="3"/>
  <c r="ED75" i="3"/>
  <c r="FT75" i="3" s="1"/>
  <c r="FG64" i="3"/>
  <c r="DP64" i="3"/>
  <c r="FJ84" i="3"/>
  <c r="DO110" i="3"/>
  <c r="FF110" i="3"/>
  <c r="ED104" i="3"/>
  <c r="FT104" i="3" s="1"/>
  <c r="FI94" i="3"/>
  <c r="DR94" i="3"/>
  <c r="DP109" i="3"/>
  <c r="FG109" i="3"/>
  <c r="FF133" i="3"/>
  <c r="DO133" i="3"/>
  <c r="ED129" i="3"/>
  <c r="FT129" i="3" s="1"/>
  <c r="FJ157" i="3"/>
  <c r="DQ148" i="3"/>
  <c r="FH148" i="3"/>
  <c r="DP140" i="3"/>
  <c r="FG140" i="3"/>
  <c r="FE148" i="3"/>
  <c r="DN148" i="3"/>
  <c r="DP168" i="3"/>
  <c r="FG168" i="3"/>
  <c r="DN179" i="3"/>
  <c r="FE179" i="3"/>
  <c r="DM185" i="3"/>
  <c r="FD185" i="3"/>
  <c r="DQ186" i="3"/>
  <c r="FH186" i="3"/>
  <c r="DL191" i="3"/>
  <c r="FC191" i="3"/>
  <c r="FE204" i="3"/>
  <c r="DN204" i="3"/>
  <c r="DM229" i="3"/>
  <c r="FD229" i="3"/>
  <c r="FF236" i="3"/>
  <c r="DO236" i="3"/>
  <c r="FG232" i="3"/>
  <c r="DP232" i="3"/>
  <c r="DQ245" i="3"/>
  <c r="FH245" i="3"/>
  <c r="FE243" i="3"/>
  <c r="DN243" i="3"/>
  <c r="FE249" i="3"/>
  <c r="DN249" i="3"/>
  <c r="FC286" i="3"/>
  <c r="DL286" i="3"/>
  <c r="ED255" i="3"/>
  <c r="FT255" i="3" s="1"/>
  <c r="FH246" i="3"/>
  <c r="DQ246" i="3"/>
  <c r="DM283" i="3"/>
  <c r="FD283" i="3"/>
  <c r="FC292" i="3"/>
  <c r="DL292" i="3"/>
  <c r="DL329" i="3"/>
  <c r="FC329" i="3"/>
  <c r="FE348" i="3"/>
  <c r="DN348" i="3"/>
  <c r="DM303" i="3"/>
  <c r="FD303" i="3"/>
  <c r="FI311" i="3"/>
  <c r="DR311" i="3"/>
  <c r="FI327" i="3"/>
  <c r="DR327" i="3"/>
  <c r="FI343" i="3"/>
  <c r="DR343" i="3"/>
  <c r="FJ355" i="3"/>
  <c r="FH321" i="3"/>
  <c r="DQ321" i="3"/>
  <c r="DN364" i="3"/>
  <c r="FE364" i="3"/>
  <c r="FD337" i="3"/>
  <c r="DM337" i="3"/>
  <c r="FG368" i="3"/>
  <c r="DP368" i="3"/>
  <c r="DL352" i="3"/>
  <c r="FC352" i="3"/>
  <c r="DP318" i="3"/>
  <c r="FG318" i="3"/>
  <c r="DN47" i="3"/>
  <c r="FE47" i="3"/>
  <c r="DL47" i="3"/>
  <c r="FC47" i="3"/>
  <c r="FF77" i="3"/>
  <c r="DO77" i="3"/>
  <c r="FJ70" i="3"/>
  <c r="FI61" i="3"/>
  <c r="DR61" i="3"/>
  <c r="FI77" i="3"/>
  <c r="DR77" i="3"/>
  <c r="FJ102" i="3"/>
  <c r="FG98" i="3"/>
  <c r="DP98" i="3"/>
  <c r="FG108" i="3"/>
  <c r="DP108" i="3"/>
  <c r="DR81" i="3"/>
  <c r="FI81" i="3"/>
  <c r="DO92" i="3"/>
  <c r="FF92" i="3"/>
  <c r="DQ135" i="3"/>
  <c r="FH135" i="3"/>
  <c r="DQ113" i="3"/>
  <c r="FH113" i="3"/>
  <c r="FD170" i="3"/>
  <c r="DM170" i="3"/>
  <c r="FI156" i="3"/>
  <c r="DR156" i="3"/>
  <c r="DR172" i="3"/>
  <c r="FI172" i="3"/>
  <c r="FJ160" i="3"/>
  <c r="DM179" i="3"/>
  <c r="FD179" i="3"/>
  <c r="ED168" i="3"/>
  <c r="FT168" i="3" s="1"/>
  <c r="FI179" i="3"/>
  <c r="DR179" i="3"/>
  <c r="FH213" i="3"/>
  <c r="DQ213" i="3"/>
  <c r="ED204" i="3"/>
  <c r="FT204" i="3" s="1"/>
  <c r="FH229" i="3"/>
  <c r="DQ229" i="3"/>
  <c r="FC216" i="3"/>
  <c r="DL216" i="3"/>
  <c r="FI243" i="3"/>
  <c r="DR243" i="3"/>
  <c r="DM244" i="3"/>
  <c r="FD244" i="3"/>
  <c r="ED276" i="3"/>
  <c r="FT276" i="3" s="1"/>
  <c r="FE274" i="3"/>
  <c r="DN274" i="3"/>
  <c r="FC287" i="3"/>
  <c r="DL287" i="3"/>
  <c r="FH275" i="3"/>
  <c r="DQ275" i="3"/>
  <c r="FI300" i="3"/>
  <c r="DR300" i="3"/>
  <c r="DR316" i="3"/>
  <c r="FI316" i="3"/>
  <c r="FI332" i="3"/>
  <c r="DR332" i="3"/>
  <c r="DR348" i="3"/>
  <c r="FI348" i="3"/>
  <c r="ED50" i="3"/>
  <c r="FT50" i="3" s="1"/>
  <c r="FJ73" i="3"/>
  <c r="FJ100" i="3"/>
  <c r="ED126" i="3"/>
  <c r="FT126" i="3" s="1"/>
  <c r="DL38" i="3"/>
  <c r="FC38" i="3"/>
  <c r="DL51" i="3"/>
  <c r="FC51" i="3"/>
  <c r="FD66" i="3"/>
  <c r="DM66" i="3"/>
  <c r="ED59" i="3"/>
  <c r="FT59" i="3" s="1"/>
  <c r="ED80" i="3"/>
  <c r="FT80" i="3" s="1"/>
  <c r="DN99" i="3"/>
  <c r="FE99" i="3"/>
  <c r="ED102" i="3"/>
  <c r="FT102" i="3" s="1"/>
  <c r="DN92" i="3"/>
  <c r="FE92" i="3"/>
  <c r="DM113" i="3"/>
  <c r="FD113" i="3"/>
  <c r="ED99" i="3"/>
  <c r="FT99" i="3" s="1"/>
  <c r="FH126" i="3"/>
  <c r="DQ126" i="3"/>
  <c r="DN150" i="3"/>
  <c r="FE150" i="3"/>
  <c r="ED156" i="3"/>
  <c r="FT156" i="3" s="1"/>
  <c r="DR169" i="3"/>
  <c r="FI169" i="3"/>
  <c r="FJ192" i="3"/>
  <c r="DL212" i="3"/>
  <c r="FC212" i="3"/>
  <c r="ED172" i="3"/>
  <c r="FT172" i="3" s="1"/>
  <c r="FN172" i="3"/>
  <c r="DM212" i="3"/>
  <c r="FD212" i="3"/>
  <c r="FJ234" i="3"/>
  <c r="DP38" i="3"/>
  <c r="FG38" i="3"/>
  <c r="FG48" i="3"/>
  <c r="DP48" i="3"/>
  <c r="FD32" i="3"/>
  <c r="DM32" i="3"/>
  <c r="DP33" i="3"/>
  <c r="FG33" i="3"/>
  <c r="FE25" i="3"/>
  <c r="DN25" i="3"/>
  <c r="O9" i="36" s="1"/>
  <c r="DQ33" i="3"/>
  <c r="FH33" i="3"/>
  <c r="DO68" i="3"/>
  <c r="FF68" i="3"/>
  <c r="FJ82" i="3"/>
  <c r="DR114" i="3"/>
  <c r="FI114" i="3"/>
  <c r="DO120" i="3"/>
  <c r="FF120" i="3"/>
  <c r="FG97" i="3"/>
  <c r="DP97" i="3"/>
  <c r="FJ155" i="3"/>
  <c r="ED157" i="3"/>
  <c r="FT157" i="3" s="1"/>
  <c r="FN157" i="3"/>
  <c r="DO154" i="3"/>
  <c r="FF154" i="3"/>
  <c r="ED152" i="3"/>
  <c r="FT152" i="3" s="1"/>
  <c r="DL170" i="3"/>
  <c r="FC170" i="3"/>
  <c r="DM211" i="3"/>
  <c r="FD211" i="3"/>
  <c r="ED184" i="3"/>
  <c r="FT184" i="3" s="1"/>
  <c r="DQ208" i="3"/>
  <c r="FH208" i="3"/>
  <c r="FI202" i="3"/>
  <c r="DR202" i="3"/>
  <c r="FG201" i="3"/>
  <c r="DP201" i="3"/>
  <c r="ED196" i="3"/>
  <c r="FT196" i="3" s="1"/>
  <c r="FE250" i="3"/>
  <c r="DN250" i="3"/>
  <c r="FJ247" i="3"/>
  <c r="FJ291" i="3"/>
  <c r="ED281" i="3"/>
  <c r="FT281" i="3" s="1"/>
  <c r="FG264" i="3"/>
  <c r="DP264" i="3"/>
  <c r="DL305" i="3"/>
  <c r="FC305" i="3"/>
  <c r="ED333" i="3"/>
  <c r="FT333" i="3" s="1"/>
  <c r="ED33" i="3"/>
  <c r="FT33" i="3" s="1"/>
  <c r="DO67" i="3"/>
  <c r="FF67" i="3"/>
  <c r="ED61" i="3"/>
  <c r="FT61" i="3" s="1"/>
  <c r="DL46" i="3"/>
  <c r="FC46" i="3"/>
  <c r="DO33" i="3"/>
  <c r="FF33" i="3"/>
  <c r="DR40" i="3"/>
  <c r="FI40" i="3"/>
  <c r="FJ38" i="3"/>
  <c r="FJ79" i="3"/>
  <c r="FD65" i="3"/>
  <c r="DM65" i="3"/>
  <c r="FG76" i="3"/>
  <c r="DP76" i="3"/>
  <c r="DM109" i="3"/>
  <c r="FD109" i="3"/>
  <c r="ED88" i="3"/>
  <c r="FT88" i="3" s="1"/>
  <c r="FE90" i="3"/>
  <c r="DN90" i="3"/>
  <c r="DR132" i="3"/>
  <c r="FI132" i="3"/>
  <c r="FD125" i="3"/>
  <c r="DM125" i="3"/>
  <c r="FD120" i="3"/>
  <c r="DM120" i="3"/>
  <c r="DQ164" i="3"/>
  <c r="FH164" i="3"/>
  <c r="ED161" i="3"/>
  <c r="FT161" i="3" s="1"/>
  <c r="DM155" i="3"/>
  <c r="FD155" i="3"/>
  <c r="FH181" i="3"/>
  <c r="DQ181" i="3"/>
  <c r="FE161" i="3"/>
  <c r="DN161" i="3"/>
  <c r="ED177" i="3"/>
  <c r="FT177" i="3" s="1"/>
  <c r="FJ197" i="3"/>
  <c r="DM215" i="3"/>
  <c r="FD215" i="3"/>
  <c r="ED243" i="3"/>
  <c r="FT243" i="3" s="1"/>
  <c r="DM226" i="3"/>
  <c r="FD226" i="3"/>
  <c r="ED237" i="3"/>
  <c r="FT237" i="3" s="1"/>
  <c r="DM256" i="3"/>
  <c r="FD256" i="3"/>
  <c r="FG288" i="3"/>
  <c r="DP288" i="3"/>
  <c r="ED267" i="3"/>
  <c r="FT267" i="3" s="1"/>
  <c r="DQ257" i="3"/>
  <c r="FH257" i="3"/>
  <c r="FI253" i="3"/>
  <c r="DR253" i="3"/>
  <c r="ED285" i="3"/>
  <c r="FT285" i="3" s="1"/>
  <c r="ED258" i="3"/>
  <c r="FT258" i="3" s="1"/>
  <c r="FF274" i="3"/>
  <c r="DO274" i="3"/>
  <c r="DO290" i="3"/>
  <c r="FF290" i="3"/>
  <c r="ED321" i="3"/>
  <c r="FT321" i="3" s="1"/>
  <c r="FF289" i="3"/>
  <c r="DO289" i="3"/>
  <c r="DR307" i="3"/>
  <c r="FI307" i="3"/>
  <c r="DR323" i="3"/>
  <c r="FI323" i="3"/>
  <c r="FI339" i="3"/>
  <c r="DR339" i="3"/>
  <c r="FJ239" i="3"/>
  <c r="DN279" i="3"/>
  <c r="FE279" i="3"/>
  <c r="DQ250" i="3"/>
  <c r="FH250" i="3"/>
  <c r="ED304" i="3"/>
  <c r="FT304" i="3" s="1"/>
  <c r="DL348" i="3"/>
  <c r="FC348" i="3"/>
  <c r="DO328" i="3"/>
  <c r="FF328" i="3"/>
  <c r="DL356" i="3"/>
  <c r="FC356" i="3"/>
  <c r="DM165" i="3"/>
  <c r="FD165" i="3"/>
  <c r="FC301" i="3"/>
  <c r="DL301" i="3"/>
  <c r="FE292" i="3"/>
  <c r="DN292" i="3"/>
  <c r="FE335" i="3"/>
  <c r="DN335" i="3"/>
  <c r="FJ348" i="3"/>
  <c r="FE318" i="3"/>
  <c r="DN318" i="3"/>
  <c r="ED350" i="3"/>
  <c r="FT350" i="3" s="1"/>
  <c r="FD365" i="3"/>
  <c r="DM365" i="3"/>
  <c r="FH351" i="3"/>
  <c r="DQ351" i="3"/>
  <c r="FJ288" i="3"/>
  <c r="FD138" i="3"/>
  <c r="DM138" i="3"/>
  <c r="DN124" i="3"/>
  <c r="FE124" i="3"/>
  <c r="FH162" i="3"/>
  <c r="DQ162" i="3"/>
  <c r="DP211" i="3"/>
  <c r="FG211" i="3"/>
  <c r="ED302" i="3"/>
  <c r="FT302" i="3" s="1"/>
  <c r="DL338" i="3"/>
  <c r="FC338" i="3"/>
  <c r="ED361" i="3"/>
  <c r="FT361" i="3" s="1"/>
  <c r="FE363" i="3"/>
  <c r="DN363" i="3"/>
  <c r="ED183" i="3"/>
  <c r="FT183" i="3" s="1"/>
  <c r="ED195" i="3"/>
  <c r="FT195" i="3" s="1"/>
  <c r="FJ237" i="3"/>
  <c r="DN314" i="3"/>
  <c r="FE314" i="3"/>
  <c r="DL327" i="3"/>
  <c r="FC327" i="3"/>
  <c r="ED339" i="3"/>
  <c r="FT339" i="3" s="1"/>
  <c r="DO354" i="3"/>
  <c r="FF354" i="3"/>
  <c r="FF294" i="3"/>
  <c r="DO294" i="3"/>
  <c r="ED322" i="3"/>
  <c r="FT322" i="3" s="1"/>
  <c r="FJ301" i="3"/>
  <c r="FJ311" i="3"/>
  <c r="FD317" i="3"/>
  <c r="DM317" i="3"/>
  <c r="DM339" i="3"/>
  <c r="FD339" i="3"/>
  <c r="ED97" i="3"/>
  <c r="FT97" i="3" s="1"/>
  <c r="ED116" i="3"/>
  <c r="FT116" i="3" s="1"/>
  <c r="FN116" i="3"/>
  <c r="DQ294" i="3"/>
  <c r="FH294" i="3"/>
  <c r="DQ366" i="3"/>
  <c r="FH366" i="3"/>
  <c r="DL357" i="3"/>
  <c r="FC357" i="3"/>
  <c r="FD325" i="3"/>
  <c r="DM325" i="3"/>
  <c r="DR312" i="3"/>
  <c r="FI312" i="3"/>
  <c r="ED331" i="3"/>
  <c r="FT331" i="3" s="1"/>
  <c r="DL295" i="3"/>
  <c r="FC295" i="3"/>
  <c r="DR360" i="3"/>
  <c r="FI360" i="3"/>
  <c r="FF331" i="3"/>
  <c r="DO331" i="3"/>
  <c r="FD64" i="3"/>
  <c r="DM64" i="3"/>
  <c r="FJ31" i="3"/>
  <c r="DM76" i="3"/>
  <c r="FD76" i="3"/>
  <c r="DQ120" i="3"/>
  <c r="FH120" i="3"/>
  <c r="FF153" i="3"/>
  <c r="DO153" i="3"/>
  <c r="DR147" i="3"/>
  <c r="FI147" i="3"/>
  <c r="FJ198" i="3"/>
  <c r="FJ184" i="3"/>
  <c r="DO188" i="3"/>
  <c r="FF188" i="3"/>
  <c r="DM245" i="3"/>
  <c r="FD245" i="3"/>
  <c r="FD38" i="3"/>
  <c r="DM38" i="3"/>
  <c r="FD31" i="3"/>
  <c r="DM31" i="3"/>
  <c r="DQ80" i="3"/>
  <c r="FH80" i="3"/>
  <c r="DO57" i="3"/>
  <c r="FF57" i="3"/>
  <c r="FI67" i="3"/>
  <c r="DR67" i="3"/>
  <c r="FE83" i="3"/>
  <c r="DN83" i="3"/>
  <c r="FE86" i="3"/>
  <c r="DN86" i="3"/>
  <c r="FD102" i="3"/>
  <c r="DM102" i="3"/>
  <c r="FE113" i="3"/>
  <c r="DN113" i="3"/>
  <c r="DN129" i="3"/>
  <c r="FE129" i="3"/>
  <c r="FF137" i="3"/>
  <c r="DO137" i="3"/>
  <c r="FJ161" i="3"/>
  <c r="FC153" i="3"/>
  <c r="DL153" i="3"/>
  <c r="DL169" i="3"/>
  <c r="FC169" i="3"/>
  <c r="FJ147" i="3"/>
  <c r="DR155" i="3"/>
  <c r="FI155" i="3"/>
  <c r="DM195" i="3"/>
  <c r="FD195" i="3"/>
  <c r="DO189" i="3"/>
  <c r="FF189" i="3"/>
  <c r="FH194" i="3"/>
  <c r="DQ194" i="3"/>
  <c r="DQ202" i="3"/>
  <c r="FH202" i="3"/>
  <c r="FG207" i="3"/>
  <c r="DP207" i="3"/>
  <c r="DM233" i="3"/>
  <c r="FD233" i="3"/>
  <c r="DO240" i="3"/>
  <c r="FF240" i="3"/>
  <c r="FI235" i="3"/>
  <c r="DR235" i="3"/>
  <c r="DL249" i="3"/>
  <c r="FC249" i="3"/>
  <c r="FJ216" i="3"/>
  <c r="FC219" i="3"/>
  <c r="DL219" i="3"/>
  <c r="FG253" i="3"/>
  <c r="DP253" i="3"/>
  <c r="DN289" i="3"/>
  <c r="FE289" i="3"/>
  <c r="DQ251" i="3"/>
  <c r="FH251" i="3"/>
  <c r="FE232" i="3"/>
  <c r="DN232" i="3"/>
  <c r="FD296" i="3"/>
  <c r="DM296" i="3"/>
  <c r="DL313" i="3"/>
  <c r="FC313" i="3"/>
  <c r="FE332" i="3"/>
  <c r="DN332" i="3"/>
  <c r="DP351" i="3"/>
  <c r="FG351" i="3"/>
  <c r="DM307" i="3"/>
  <c r="FD307" i="3"/>
  <c r="FH295" i="3"/>
  <c r="DQ295" i="3"/>
  <c r="FJ359" i="3"/>
  <c r="FH339" i="3"/>
  <c r="DQ339" i="3"/>
  <c r="DP367" i="3"/>
  <c r="FG367" i="3"/>
  <c r="FI355" i="3"/>
  <c r="DR355" i="3"/>
  <c r="DP50" i="3"/>
  <c r="FG50" i="3"/>
  <c r="FH34" i="3"/>
  <c r="DQ34" i="3"/>
  <c r="FF28" i="3"/>
  <c r="DO28" i="3"/>
  <c r="FE50" i="3"/>
  <c r="DN50" i="3"/>
  <c r="FF55" i="3"/>
  <c r="DO55" i="3"/>
  <c r="FC73" i="3"/>
  <c r="DL73" i="3"/>
  <c r="FJ74" i="3"/>
  <c r="FD85" i="3"/>
  <c r="DM85" i="3"/>
  <c r="FJ106" i="3"/>
  <c r="FG115" i="3"/>
  <c r="DP115" i="3"/>
  <c r="FJ111" i="3"/>
  <c r="FG112" i="3"/>
  <c r="DP112" i="3"/>
  <c r="DQ139" i="3"/>
  <c r="FH139" i="3"/>
  <c r="DL134" i="3"/>
  <c r="FC134" i="3"/>
  <c r="DQ184" i="3"/>
  <c r="FH184" i="3"/>
  <c r="FJ164" i="3"/>
  <c r="FJ179" i="3"/>
  <c r="FH233" i="3"/>
  <c r="DQ233" i="3"/>
  <c r="FD220" i="3"/>
  <c r="DM220" i="3"/>
  <c r="DM217" i="3"/>
  <c r="FD217" i="3"/>
  <c r="FI250" i="3"/>
  <c r="DR250" i="3"/>
  <c r="DP277" i="3"/>
  <c r="FG277" i="3"/>
  <c r="DP233" i="3"/>
  <c r="FG233" i="3"/>
  <c r="FG266" i="3"/>
  <c r="DP266" i="3"/>
  <c r="FH279" i="3"/>
  <c r="DQ279" i="3"/>
  <c r="ED295" i="3"/>
  <c r="FT295" i="3" s="1"/>
  <c r="DL312" i="3"/>
  <c r="FC312" i="3"/>
  <c r="ED40" i="3"/>
  <c r="FT40" i="3" s="1"/>
  <c r="FF39" i="3"/>
  <c r="DO39" i="3"/>
  <c r="FJ28" i="3"/>
  <c r="FJ32" i="3"/>
  <c r="FJ77" i="3"/>
  <c r="ED63" i="3"/>
  <c r="FT63" i="3" s="1"/>
  <c r="DR76" i="3"/>
  <c r="FI76" i="3"/>
  <c r="ED91" i="3"/>
  <c r="FT91" i="3" s="1"/>
  <c r="FN91" i="3"/>
  <c r="FE110" i="3"/>
  <c r="DN110" i="3"/>
  <c r="DQ89" i="3"/>
  <c r="FH89" i="3"/>
  <c r="DN41" i="3"/>
  <c r="FE41" i="3"/>
  <c r="DN54" i="3"/>
  <c r="FE54" i="3"/>
  <c r="DM70" i="3"/>
  <c r="FD70" i="3"/>
  <c r="FJ96" i="3"/>
  <c r="FJ128" i="3"/>
  <c r="DQ130" i="3"/>
  <c r="FH130" i="3"/>
  <c r="FJ173" i="3"/>
  <c r="FJ196" i="3"/>
  <c r="DL173" i="3"/>
  <c r="FC173" i="3"/>
  <c r="DN186" i="3"/>
  <c r="FE186" i="3"/>
  <c r="DL194" i="3"/>
  <c r="FC194" i="3"/>
  <c r="ED236" i="3"/>
  <c r="FT236" i="3" s="1"/>
  <c r="DR41" i="3"/>
  <c r="FI41" i="3"/>
  <c r="DR51" i="3"/>
  <c r="FI51" i="3"/>
  <c r="FD36" i="3"/>
  <c r="DM36" i="3"/>
  <c r="FI36" i="3"/>
  <c r="DR36" i="3"/>
  <c r="FD29" i="3"/>
  <c r="DM29" i="3"/>
  <c r="DQ37" i="3"/>
  <c r="FH37" i="3"/>
  <c r="FI58" i="3"/>
  <c r="DR58" i="3"/>
  <c r="FC71" i="3"/>
  <c r="DL71" i="3"/>
  <c r="DO72" i="3"/>
  <c r="FF72" i="3"/>
  <c r="FC66" i="3"/>
  <c r="DL66" i="3"/>
  <c r="FI109" i="3"/>
  <c r="DR109" i="3"/>
  <c r="FF124" i="3"/>
  <c r="DO124" i="3"/>
  <c r="DO119" i="3"/>
  <c r="FF119" i="3"/>
  <c r="ED146" i="3"/>
  <c r="FT146" i="3" s="1"/>
  <c r="DL125" i="3"/>
  <c r="FC125" i="3"/>
  <c r="FJ159" i="3"/>
  <c r="FD174" i="3"/>
  <c r="DM174" i="3"/>
  <c r="FC161" i="3"/>
  <c r="DL161" i="3"/>
  <c r="DO158" i="3"/>
  <c r="FF158" i="3"/>
  <c r="FE180" i="3"/>
  <c r="DN180" i="3"/>
  <c r="FH212" i="3"/>
  <c r="DQ212" i="3"/>
  <c r="ED245" i="3"/>
  <c r="FT245" i="3" s="1"/>
  <c r="FJ221" i="3"/>
  <c r="FF225" i="3"/>
  <c r="DO225" i="3"/>
  <c r="FC278" i="3"/>
  <c r="DL278" i="3"/>
  <c r="FG257" i="3"/>
  <c r="DP257" i="3"/>
  <c r="FJ256" i="3"/>
  <c r="DM273" i="3"/>
  <c r="FD273" i="3"/>
  <c r="FE308" i="3"/>
  <c r="DN308" i="3"/>
  <c r="ED51" i="3"/>
  <c r="FT51" i="3" s="1"/>
  <c r="DO34" i="3"/>
  <c r="FF34" i="3"/>
  <c r="DO71" i="3"/>
  <c r="FF71" i="3"/>
  <c r="ED96" i="3"/>
  <c r="FT96" i="3" s="1"/>
  <c r="ED32" i="3"/>
  <c r="FT32" i="3" s="1"/>
  <c r="DN49" i="3"/>
  <c r="FE49" i="3"/>
  <c r="FF37" i="3"/>
  <c r="DO37" i="3"/>
  <c r="ED43" i="3"/>
  <c r="FT43" i="3" s="1"/>
  <c r="DL49" i="3"/>
  <c r="FC49" i="3"/>
  <c r="FJ42" i="3"/>
  <c r="DM69" i="3"/>
  <c r="FD69" i="3"/>
  <c r="DR63" i="3"/>
  <c r="FI63" i="3"/>
  <c r="FI79" i="3"/>
  <c r="DR79" i="3"/>
  <c r="FJ97" i="3"/>
  <c r="DM129" i="3"/>
  <c r="FD129" i="3"/>
  <c r="FD124" i="3"/>
  <c r="DM124" i="3"/>
  <c r="DL129" i="3"/>
  <c r="FC129" i="3"/>
  <c r="DQ168" i="3"/>
  <c r="FH168" i="3"/>
  <c r="DM159" i="3"/>
  <c r="FD159" i="3"/>
  <c r="FJ201" i="3"/>
  <c r="DP217" i="3"/>
  <c r="FG217" i="3"/>
  <c r="FH222" i="3"/>
  <c r="DQ222" i="3"/>
  <c r="FD230" i="3"/>
  <c r="DM230" i="3"/>
  <c r="FI275" i="3"/>
  <c r="DR275" i="3"/>
  <c r="FE228" i="3"/>
  <c r="DN228" i="3"/>
  <c r="DQ261" i="3"/>
  <c r="FH261" i="3"/>
  <c r="FF278" i="3"/>
  <c r="DO278" i="3"/>
  <c r="FF302" i="3"/>
  <c r="DO302" i="3"/>
  <c r="DQ247" i="3"/>
  <c r="FH247" i="3"/>
  <c r="FE238" i="3"/>
  <c r="DN238" i="3"/>
  <c r="DO275" i="3"/>
  <c r="FF275" i="3"/>
  <c r="DQ254" i="3"/>
  <c r="FH254" i="3"/>
  <c r="DL335" i="3"/>
  <c r="FC335" i="3"/>
  <c r="DM335" i="3"/>
  <c r="FD335" i="3"/>
  <c r="FI361" i="3"/>
  <c r="DR361" i="3"/>
  <c r="DL365" i="3"/>
  <c r="FC365" i="3"/>
  <c r="FJ313" i="3"/>
  <c r="FF344" i="3"/>
  <c r="DO344" i="3"/>
  <c r="FF358" i="3"/>
  <c r="DO358" i="3"/>
  <c r="FG362" i="3"/>
  <c r="DP362" i="3"/>
  <c r="DO206" i="3"/>
  <c r="FF206" i="3"/>
  <c r="DL245" i="3"/>
  <c r="FC245" i="3"/>
  <c r="FF280" i="3"/>
  <c r="DO280" i="3"/>
  <c r="FD323" i="3"/>
  <c r="DM323" i="3"/>
  <c r="FI261" i="3"/>
  <c r="DR261" i="3"/>
  <c r="FH337" i="3"/>
  <c r="DQ337" i="3"/>
  <c r="DN359" i="3"/>
  <c r="FE359" i="3"/>
  <c r="DO241" i="3"/>
  <c r="FF241" i="3"/>
  <c r="DM118" i="3"/>
  <c r="FD118" i="3"/>
  <c r="FC146" i="3"/>
  <c r="DL146" i="3"/>
  <c r="DQ166" i="3"/>
  <c r="FH166" i="3"/>
  <c r="DO173" i="3"/>
  <c r="FF173" i="3"/>
  <c r="FE218" i="3"/>
  <c r="DN218" i="3"/>
  <c r="DL317" i="3"/>
  <c r="FC317" i="3"/>
  <c r="FG271" i="3"/>
  <c r="DP271" i="3"/>
  <c r="FI284" i="3"/>
  <c r="DR284" i="3"/>
  <c r="DR257" i="3"/>
  <c r="FI257" i="3"/>
  <c r="DR304" i="3"/>
  <c r="FI304" i="3"/>
  <c r="DN330" i="3"/>
  <c r="FE330" i="3"/>
  <c r="FJ300" i="3"/>
  <c r="DR271" i="3"/>
  <c r="FI271" i="3"/>
  <c r="DO201" i="3"/>
  <c r="FF201" i="3"/>
  <c r="FJ305" i="3"/>
  <c r="FJ361" i="3"/>
  <c r="FH331" i="3"/>
  <c r="DQ331" i="3"/>
  <c r="DQ338" i="3"/>
  <c r="FH338" i="3"/>
  <c r="DM349" i="3"/>
  <c r="FD349" i="3"/>
  <c r="DM329" i="3"/>
  <c r="FD329" i="3"/>
  <c r="FI329" i="3"/>
  <c r="DR329" i="3"/>
  <c r="DQ287" i="3"/>
  <c r="FH287" i="3"/>
  <c r="DQ298" i="3"/>
  <c r="FH298" i="3"/>
  <c r="FJ344" i="3"/>
  <c r="DO337" i="3"/>
  <c r="FF337" i="3"/>
  <c r="DO334" i="3"/>
  <c r="FF334" i="3"/>
  <c r="DO340" i="3"/>
  <c r="FF340" i="3"/>
  <c r="FI367" i="3"/>
  <c r="DR367" i="3"/>
  <c r="FE354" i="3"/>
  <c r="DN354" i="3"/>
  <c r="FJ306" i="3"/>
  <c r="DL324" i="3"/>
  <c r="FC324" i="3"/>
  <c r="FC299" i="3"/>
  <c r="DL299" i="3"/>
  <c r="DO367" i="3"/>
  <c r="FF367" i="3"/>
  <c r="FH308" i="3"/>
  <c r="DQ308" i="3"/>
  <c r="DO109" i="3"/>
  <c r="FF109" i="3"/>
  <c r="FJ22" i="3"/>
  <c r="FI52" i="3"/>
  <c r="DR52" i="3"/>
  <c r="FE119" i="3"/>
  <c r="DN119" i="3"/>
  <c r="DM80" i="3"/>
  <c r="FD80" i="3"/>
  <c r="DO81" i="3"/>
  <c r="FF81" i="3"/>
  <c r="FD99" i="3"/>
  <c r="DM99" i="3"/>
  <c r="FH129" i="3"/>
  <c r="DQ129" i="3"/>
  <c r="FH124" i="3"/>
  <c r="DQ124" i="3"/>
  <c r="FH140" i="3"/>
  <c r="DQ140" i="3"/>
  <c r="DO157" i="3"/>
  <c r="FF157" i="3"/>
  <c r="FG147" i="3"/>
  <c r="DP147" i="3"/>
  <c r="FH159" i="3"/>
  <c r="DQ159" i="3"/>
  <c r="FF174" i="3"/>
  <c r="DO174" i="3"/>
  <c r="DR161" i="3"/>
  <c r="FI161" i="3"/>
  <c r="DM152" i="3"/>
  <c r="FD152" i="3"/>
  <c r="DR190" i="3"/>
  <c r="FI190" i="3"/>
  <c r="FG213" i="3"/>
  <c r="DP213" i="3"/>
  <c r="ED214" i="3"/>
  <c r="FT214" i="3" s="1"/>
  <c r="DR248" i="3"/>
  <c r="FI248" i="3"/>
  <c r="ED199" i="3"/>
  <c r="FT199" i="3" s="1"/>
  <c r="FD42" i="3"/>
  <c r="DM42" i="3"/>
  <c r="FI46" i="3"/>
  <c r="DR46" i="3"/>
  <c r="FJ59" i="3"/>
  <c r="DO62" i="3"/>
  <c r="FF62" i="3"/>
  <c r="DM90" i="3"/>
  <c r="FD90" i="3"/>
  <c r="DM106" i="3"/>
  <c r="FD106" i="3"/>
  <c r="DM135" i="3"/>
  <c r="FD135" i="3"/>
  <c r="DO148" i="3"/>
  <c r="FF148" i="3"/>
  <c r="FG116" i="3"/>
  <c r="DP116" i="3"/>
  <c r="FJ165" i="3"/>
  <c r="FE156" i="3"/>
  <c r="DN156" i="3"/>
  <c r="FE172" i="3"/>
  <c r="DN172" i="3"/>
  <c r="DM148" i="3"/>
  <c r="FD148" i="3"/>
  <c r="FE151" i="3"/>
  <c r="DN151" i="3"/>
  <c r="DM199" i="3"/>
  <c r="FD199" i="3"/>
  <c r="DP204" i="3"/>
  <c r="FG204" i="3"/>
  <c r="DQ198" i="3"/>
  <c r="FH198" i="3"/>
  <c r="DQ206" i="3"/>
  <c r="FH206" i="3"/>
  <c r="FI210" i="3"/>
  <c r="DR210" i="3"/>
  <c r="FC199" i="3"/>
  <c r="DL199" i="3"/>
  <c r="FG197" i="3"/>
  <c r="DP197" i="3"/>
  <c r="FI220" i="3"/>
  <c r="DR220" i="3"/>
  <c r="DR238" i="3"/>
  <c r="FI238" i="3"/>
  <c r="FE273" i="3"/>
  <c r="DN273" i="3"/>
  <c r="FJ271" i="3"/>
  <c r="FJ258" i="3"/>
  <c r="DM300" i="3"/>
  <c r="FD300" i="3"/>
  <c r="FE316" i="3"/>
  <c r="DN316" i="3"/>
  <c r="FG335" i="3"/>
  <c r="DP335" i="3"/>
  <c r="FI354" i="3"/>
  <c r="DR354" i="3"/>
  <c r="FF298" i="3"/>
  <c r="DO298" i="3"/>
  <c r="ED314" i="3"/>
  <c r="FT314" i="3" s="1"/>
  <c r="ED330" i="3"/>
  <c r="FT330" i="3" s="1"/>
  <c r="ED346" i="3"/>
  <c r="FT346" i="3" s="1"/>
  <c r="DQ299" i="3"/>
  <c r="FH299" i="3"/>
  <c r="FJ363" i="3"/>
  <c r="DL354" i="3"/>
  <c r="FC354" i="3"/>
  <c r="DM361" i="3"/>
  <c r="FD361" i="3"/>
  <c r="DO324" i="3"/>
  <c r="FF324" i="3"/>
  <c r="DP302" i="3"/>
  <c r="FG302" i="3"/>
  <c r="FH26" i="3"/>
  <c r="DQ26" i="3"/>
  <c r="DR53" i="3"/>
  <c r="FI53" i="3"/>
  <c r="FH38" i="3"/>
  <c r="DQ38" i="3"/>
  <c r="FE32" i="3"/>
  <c r="DN32" i="3"/>
  <c r="DP53" i="3"/>
  <c r="FG53" i="3"/>
  <c r="FD60" i="3"/>
  <c r="DM60" i="3"/>
  <c r="DN76" i="3"/>
  <c r="FE76" i="3"/>
  <c r="ED64" i="3"/>
  <c r="FT64" i="3" s="1"/>
  <c r="FJ110" i="3"/>
  <c r="FJ78" i="3"/>
  <c r="ED109" i="3"/>
  <c r="FT109" i="3" s="1"/>
  <c r="FJ118" i="3"/>
  <c r="FC120" i="3"/>
  <c r="DL120" i="3"/>
  <c r="FE137" i="3"/>
  <c r="DN137" i="3"/>
  <c r="FJ133" i="3"/>
  <c r="FJ168" i="3"/>
  <c r="FH195" i="3"/>
  <c r="DQ195" i="3"/>
  <c r="DP191" i="3"/>
  <c r="FG191" i="3"/>
  <c r="FE221" i="3"/>
  <c r="DN221" i="3"/>
  <c r="FI229" i="3"/>
  <c r="DR229" i="3"/>
  <c r="DL236" i="3"/>
  <c r="FC236" i="3"/>
  <c r="ED193" i="3"/>
  <c r="FT193" i="3" s="1"/>
  <c r="DO252" i="3"/>
  <c r="FF252" i="3"/>
  <c r="DM255" i="3"/>
  <c r="FD255" i="3"/>
  <c r="FE253" i="3"/>
  <c r="DN253" i="3"/>
  <c r="FH269" i="3"/>
  <c r="DQ269" i="3"/>
  <c r="DQ283" i="3"/>
  <c r="FH283" i="3"/>
  <c r="ED270" i="3"/>
  <c r="FT270" i="3" s="1"/>
  <c r="ED319" i="3"/>
  <c r="FT319" i="3" s="1"/>
  <c r="ED335" i="3"/>
  <c r="FT335" i="3" s="1"/>
  <c r="ED351" i="3"/>
  <c r="FT351" i="3" s="1"/>
  <c r="FF43" i="3"/>
  <c r="DO43" i="3"/>
  <c r="FI32" i="3"/>
  <c r="DR32" i="3"/>
  <c r="FJ36" i="3"/>
  <c r="DP25" i="3"/>
  <c r="FG25" i="3"/>
  <c r="DN51" i="3"/>
  <c r="FE51" i="3"/>
  <c r="DR42" i="3"/>
  <c r="FI42" i="3"/>
  <c r="DP57" i="3"/>
  <c r="FG57" i="3"/>
  <c r="FD74" i="3"/>
  <c r="DM74" i="3"/>
  <c r="DL61" i="3"/>
  <c r="FC61" i="3"/>
  <c r="DL77" i="3"/>
  <c r="FC77" i="3"/>
  <c r="FJ88" i="3"/>
  <c r="FJ103" i="3"/>
  <c r="DP134" i="3"/>
  <c r="FG134" i="3"/>
  <c r="FJ177" i="3"/>
  <c r="FJ200" i="3"/>
  <c r="ED190" i="3"/>
  <c r="FT190" i="3" s="1"/>
  <c r="FC202" i="3"/>
  <c r="DL202" i="3"/>
  <c r="DM40" i="3"/>
  <c r="FD40" i="3"/>
  <c r="DL45" i="3"/>
  <c r="FC45" i="3"/>
  <c r="FH41" i="3"/>
  <c r="DQ41" i="3"/>
  <c r="FH62" i="3"/>
  <c r="DQ62" i="3"/>
  <c r="FE74" i="3"/>
  <c r="DN74" i="3"/>
  <c r="FF76" i="3"/>
  <c r="DO76" i="3"/>
  <c r="FE69" i="3"/>
  <c r="DN69" i="3"/>
  <c r="FD116" i="3"/>
  <c r="DM116" i="3"/>
  <c r="ED87" i="3"/>
  <c r="FT87" i="3" s="1"/>
  <c r="DL93" i="3"/>
  <c r="FC93" i="3"/>
  <c r="FF128" i="3"/>
  <c r="DO128" i="3"/>
  <c r="FJ107" i="3"/>
  <c r="DO123" i="3"/>
  <c r="FF123" i="3"/>
  <c r="DN128" i="3"/>
  <c r="FE128" i="3"/>
  <c r="FJ163" i="3"/>
  <c r="DM178" i="3"/>
  <c r="FD178" i="3"/>
  <c r="FE164" i="3"/>
  <c r="DN164" i="3"/>
  <c r="FF162" i="3"/>
  <c r="DO162" i="3"/>
  <c r="DL206" i="3"/>
  <c r="FC206" i="3"/>
  <c r="FI182" i="3"/>
  <c r="DR182" i="3"/>
  <c r="FC195" i="3"/>
  <c r="DL195" i="3"/>
  <c r="DN237" i="3"/>
  <c r="FE237" i="3"/>
  <c r="DO229" i="3"/>
  <c r="FF229" i="3"/>
  <c r="DN281" i="3"/>
  <c r="FE281" i="3"/>
  <c r="FI260" i="3"/>
  <c r="DR260" i="3"/>
  <c r="FJ260" i="3"/>
  <c r="DM277" i="3"/>
  <c r="FD277" i="3"/>
  <c r="DL321" i="3"/>
  <c r="FC321" i="3"/>
  <c r="ED38" i="3"/>
  <c r="FT38" i="3" s="1"/>
  <c r="DO38" i="3"/>
  <c r="FF38" i="3"/>
  <c r="FF75" i="3"/>
  <c r="DO75" i="3"/>
  <c r="FC100" i="3"/>
  <c r="DL100" i="3"/>
  <c r="DP52" i="3"/>
  <c r="FG52" i="3"/>
  <c r="FF41" i="3"/>
  <c r="DO41" i="3"/>
  <c r="FE52" i="3"/>
  <c r="DN52" i="3"/>
  <c r="FH54" i="3"/>
  <c r="DQ54" i="3"/>
  <c r="FC75" i="3"/>
  <c r="DL75" i="3"/>
  <c r="DM73" i="3"/>
  <c r="FD73" i="3"/>
  <c r="DQ83" i="3"/>
  <c r="FH83" i="3"/>
  <c r="FJ101" i="3"/>
  <c r="DO94" i="3"/>
  <c r="FF94" i="3"/>
  <c r="FJ92" i="3"/>
  <c r="DN125" i="3"/>
  <c r="FE125" i="3"/>
  <c r="DM128" i="3"/>
  <c r="FD128" i="3"/>
  <c r="DQ172" i="3"/>
  <c r="FH172" i="3"/>
  <c r="DM163" i="3"/>
  <c r="FD163" i="3"/>
  <c r="DL182" i="3"/>
  <c r="FC182" i="3"/>
  <c r="FI206" i="3"/>
  <c r="DR206" i="3"/>
  <c r="DN225" i="3"/>
  <c r="FE225" i="3"/>
  <c r="DL238" i="3"/>
  <c r="FC238" i="3"/>
  <c r="FD234" i="3"/>
  <c r="DM234" i="3"/>
  <c r="FG246" i="3"/>
  <c r="DP246" i="3"/>
  <c r="DQ265" i="3"/>
  <c r="FH265" i="3"/>
  <c r="DO282" i="3"/>
  <c r="FF282" i="3"/>
  <c r="DL309" i="3"/>
  <c r="FC309" i="3"/>
  <c r="DO306" i="3"/>
  <c r="FF306" i="3"/>
  <c r="FE224" i="3"/>
  <c r="DN224" i="3"/>
  <c r="FC265" i="3"/>
  <c r="DL265" i="3"/>
  <c r="DO279" i="3"/>
  <c r="FF279" i="3"/>
  <c r="FG262" i="3"/>
  <c r="DP262" i="3"/>
  <c r="FJ274" i="3"/>
  <c r="FI297" i="3"/>
  <c r="DR297" i="3"/>
  <c r="FJ302" i="3"/>
  <c r="DO359" i="3"/>
  <c r="FF359" i="3"/>
  <c r="FC367" i="3"/>
  <c r="DL367" i="3"/>
  <c r="FJ340" i="3"/>
  <c r="FF330" i="3"/>
  <c r="DO330" i="3"/>
  <c r="FE358" i="3"/>
  <c r="DN358" i="3"/>
  <c r="DO315" i="3"/>
  <c r="FF315" i="3"/>
  <c r="FI365" i="3"/>
  <c r="DR365" i="3"/>
  <c r="FG186" i="3"/>
  <c r="DP186" i="3"/>
  <c r="DP185" i="3"/>
  <c r="FG185" i="3"/>
  <c r="DP239" i="3"/>
  <c r="FG239" i="3"/>
  <c r="DN275" i="3"/>
  <c r="FE275" i="3"/>
  <c r="FI349" i="3"/>
  <c r="DR349" i="3"/>
  <c r="DP334" i="3"/>
  <c r="FG334" i="3"/>
  <c r="FJ360" i="3"/>
  <c r="DM153" i="3"/>
  <c r="FD153" i="3"/>
  <c r="FC271" i="3"/>
  <c r="DL271" i="3"/>
  <c r="DR342" i="3"/>
  <c r="FI342" i="3"/>
  <c r="FD122" i="3"/>
  <c r="DM122" i="3"/>
  <c r="DQ170" i="3"/>
  <c r="FH170" i="3"/>
  <c r="DO177" i="3"/>
  <c r="FF177" i="3"/>
  <c r="DL230" i="3"/>
  <c r="FC230" i="3"/>
  <c r="DL240" i="3"/>
  <c r="FC240" i="3"/>
  <c r="FI254" i="3"/>
  <c r="DR254" i="3"/>
  <c r="DO291" i="3"/>
  <c r="FF291" i="3"/>
  <c r="DL343" i="3"/>
  <c r="FC343" i="3"/>
  <c r="FJ304" i="3"/>
  <c r="FI309" i="3"/>
  <c r="DR309" i="3"/>
  <c r="FJ339" i="3"/>
  <c r="FJ309" i="3"/>
  <c r="FJ365" i="3"/>
  <c r="FH347" i="3"/>
  <c r="DQ347" i="3"/>
  <c r="DQ309" i="3"/>
  <c r="FH309" i="3"/>
  <c r="DM345" i="3"/>
  <c r="FD345" i="3"/>
  <c r="ED89" i="3"/>
  <c r="FT89" i="3" s="1"/>
  <c r="FN89" i="3"/>
  <c r="DR237" i="3"/>
  <c r="FI237" i="3"/>
  <c r="DQ273" i="3"/>
  <c r="FH273" i="3"/>
  <c r="FJ127" i="3"/>
  <c r="DR313" i="3"/>
  <c r="FI313" i="3"/>
  <c r="FH353" i="3"/>
  <c r="DQ353" i="3"/>
  <c r="DQ357" i="3"/>
  <c r="FH357" i="3"/>
  <c r="DL350" i="3"/>
  <c r="FC350" i="3"/>
  <c r="FD350" i="3"/>
  <c r="DM350" i="3"/>
  <c r="FG290" i="3"/>
  <c r="DP290" i="3"/>
  <c r="DN327" i="3"/>
  <c r="FE327" i="3"/>
  <c r="FF303" i="3"/>
  <c r="DO303" i="3"/>
  <c r="ED363" i="3"/>
  <c r="FT363" i="3" s="1"/>
  <c r="FH329" i="3"/>
  <c r="DQ329" i="3"/>
  <c r="DL31" i="3"/>
  <c r="FC31" i="3"/>
  <c r="DN235" i="3"/>
  <c r="FE235" i="3"/>
  <c r="FD39" i="3"/>
  <c r="DM39" i="3"/>
  <c r="FH125" i="3"/>
  <c r="DQ125" i="3"/>
  <c r="FD43" i="3"/>
  <c r="DM43" i="3"/>
  <c r="DR34" i="3"/>
  <c r="FI34" i="3"/>
  <c r="FI62" i="3"/>
  <c r="DR62" i="3"/>
  <c r="FI78" i="3"/>
  <c r="DR78" i="3"/>
  <c r="DR90" i="3"/>
  <c r="FI90" i="3"/>
  <c r="DL111" i="3"/>
  <c r="FC111" i="3"/>
  <c r="FH128" i="3"/>
  <c r="DQ128" i="3"/>
  <c r="FF161" i="3"/>
  <c r="DO161" i="3"/>
  <c r="FH163" i="3"/>
  <c r="DQ163" i="3"/>
  <c r="FF178" i="3"/>
  <c r="DO178" i="3"/>
  <c r="FI175" i="3"/>
  <c r="DR175" i="3"/>
  <c r="FD206" i="3"/>
  <c r="DM206" i="3"/>
  <c r="FC198" i="3"/>
  <c r="DL198" i="3"/>
  <c r="FI195" i="3"/>
  <c r="DR195" i="3"/>
  <c r="DL50" i="3"/>
  <c r="FC50" i="3"/>
  <c r="FG31" i="3"/>
  <c r="DP31" i="3"/>
  <c r="DQ35" i="3"/>
  <c r="FH35" i="3"/>
  <c r="DL63" i="3"/>
  <c r="FC63" i="3"/>
  <c r="FC79" i="3"/>
  <c r="DL79" i="3"/>
  <c r="DO66" i="3"/>
  <c r="FF66" i="3"/>
  <c r="ED70" i="3"/>
  <c r="FT70" i="3" s="1"/>
  <c r="FC98" i="3"/>
  <c r="DL98" i="3"/>
  <c r="DL108" i="3"/>
  <c r="FC108" i="3"/>
  <c r="DL85" i="3"/>
  <c r="FC85" i="3"/>
  <c r="FC92" i="3"/>
  <c r="DL92" i="3"/>
  <c r="DM139" i="3"/>
  <c r="FD139" i="3"/>
  <c r="DO121" i="3"/>
  <c r="FF121" i="3"/>
  <c r="FE120" i="3"/>
  <c r="DN120" i="3"/>
  <c r="DO141" i="3"/>
  <c r="FF141" i="3"/>
  <c r="FJ169" i="3"/>
  <c r="FG159" i="3"/>
  <c r="DP159" i="3"/>
  <c r="DM184" i="3"/>
  <c r="FD184" i="3"/>
  <c r="FF156" i="3"/>
  <c r="DO156" i="3"/>
  <c r="FJ154" i="3"/>
  <c r="FI177" i="3"/>
  <c r="DR177" i="3"/>
  <c r="FI207" i="3"/>
  <c r="DR207" i="3"/>
  <c r="DQ183" i="3"/>
  <c r="FH183" i="3"/>
  <c r="DQ210" i="3"/>
  <c r="FH210" i="3"/>
  <c r="FF217" i="3"/>
  <c r="DO217" i="3"/>
  <c r="FG215" i="3"/>
  <c r="DP215" i="3"/>
  <c r="FD236" i="3"/>
  <c r="DM236" i="3"/>
  <c r="FG276" i="3"/>
  <c r="DP276" i="3"/>
  <c r="DL259" i="3"/>
  <c r="FC259" i="3"/>
  <c r="FJ275" i="3"/>
  <c r="FJ262" i="3"/>
  <c r="FC266" i="3"/>
  <c r="DL266" i="3"/>
  <c r="DP303" i="3"/>
  <c r="FG303" i="3"/>
  <c r="DP319" i="3"/>
  <c r="FG319" i="3"/>
  <c r="FH291" i="3"/>
  <c r="DQ291" i="3"/>
  <c r="FC290" i="3"/>
  <c r="DL290" i="3"/>
  <c r="FJ303" i="3"/>
  <c r="FJ367" i="3"/>
  <c r="DQ330" i="3"/>
  <c r="FH330" i="3"/>
  <c r="FD331" i="3"/>
  <c r="DM331" i="3"/>
  <c r="FE300" i="3"/>
  <c r="DN300" i="3"/>
  <c r="FI305" i="3"/>
  <c r="DR305" i="3"/>
  <c r="DL34" i="3"/>
  <c r="FC34" i="3"/>
  <c r="DQ42" i="3"/>
  <c r="FH42" i="3"/>
  <c r="FG35" i="3"/>
  <c r="DP35" i="3"/>
  <c r="DR56" i="3"/>
  <c r="FI56" i="3"/>
  <c r="ED28" i="3"/>
  <c r="FT28" i="3" s="1"/>
  <c r="DP63" i="3"/>
  <c r="FG63" i="3"/>
  <c r="FG79" i="3"/>
  <c r="DP79" i="3"/>
  <c r="DO51" i="3"/>
  <c r="FF51" i="3"/>
  <c r="FG113" i="3"/>
  <c r="DP113" i="3"/>
  <c r="FG91" i="3"/>
  <c r="DP91" i="3"/>
  <c r="FJ122" i="3"/>
  <c r="FE123" i="3"/>
  <c r="DN123" i="3"/>
  <c r="FJ148" i="3"/>
  <c r="FJ137" i="3"/>
  <c r="FJ145" i="3"/>
  <c r="FI152" i="3"/>
  <c r="DR152" i="3"/>
  <c r="ED159" i="3"/>
  <c r="FT159" i="3" s="1"/>
  <c r="FJ172" i="3"/>
  <c r="FC156" i="3"/>
  <c r="DL156" i="3"/>
  <c r="DL145" i="3"/>
  <c r="FC145" i="3"/>
  <c r="DQ199" i="3"/>
  <c r="FH199" i="3"/>
  <c r="DL208" i="3"/>
  <c r="FC208" i="3"/>
  <c r="DO203" i="3"/>
  <c r="FF203" i="3"/>
  <c r="FJ236" i="3"/>
  <c r="DL280" i="3"/>
  <c r="FC280" i="3"/>
  <c r="DM276" i="3"/>
  <c r="FD276" i="3"/>
  <c r="DM259" i="3"/>
  <c r="FD259" i="3"/>
  <c r="ED303" i="3"/>
  <c r="FT303" i="3" s="1"/>
  <c r="DL54" i="3"/>
  <c r="FC54" i="3"/>
  <c r="FD25" i="3"/>
  <c r="DM25" i="3"/>
  <c r="FJ40" i="3"/>
  <c r="DO29" i="3"/>
  <c r="FF29" i="3"/>
  <c r="FG54" i="3"/>
  <c r="DP54" i="3"/>
  <c r="DR44" i="3"/>
  <c r="FI44" i="3"/>
  <c r="FD33" i="3"/>
  <c r="DM33" i="3"/>
  <c r="DM78" i="3"/>
  <c r="FD78" i="3"/>
  <c r="FE64" i="3"/>
  <c r="DN64" i="3"/>
  <c r="DM84" i="3"/>
  <c r="FD84" i="3"/>
  <c r="DO82" i="3"/>
  <c r="FF82" i="3"/>
  <c r="FE80" i="3"/>
  <c r="DN80" i="3"/>
  <c r="DL106" i="3"/>
  <c r="FC106" i="3"/>
  <c r="DP80" i="3"/>
  <c r="FG80" i="3"/>
  <c r="DN127" i="3"/>
  <c r="FE127" i="3"/>
  <c r="FD192" i="3"/>
  <c r="DM192" i="3"/>
  <c r="FE48" i="3"/>
  <c r="DN48" i="3"/>
  <c r="FH66" i="3"/>
  <c r="DQ66" i="3"/>
  <c r="DP61" i="3"/>
  <c r="FG61" i="3"/>
  <c r="FG77" i="3"/>
  <c r="DP77" i="3"/>
  <c r="DP59" i="3"/>
  <c r="FG59" i="3"/>
  <c r="FG72" i="3"/>
  <c r="DP72" i="3"/>
  <c r="FE88" i="3"/>
  <c r="DN88" i="3"/>
  <c r="FE96" i="3"/>
  <c r="DN96" i="3"/>
  <c r="DM93" i="3"/>
  <c r="FD93" i="3"/>
  <c r="FJ90" i="3"/>
  <c r="FE140" i="3"/>
  <c r="DN140" i="3"/>
  <c r="DO127" i="3"/>
  <c r="FF127" i="3"/>
  <c r="FJ167" i="3"/>
  <c r="FG167" i="3"/>
  <c r="DP167" i="3"/>
  <c r="DO166" i="3"/>
  <c r="FF166" i="3"/>
  <c r="FJ176" i="3"/>
  <c r="FG182" i="3"/>
  <c r="DP182" i="3"/>
  <c r="FE209" i="3"/>
  <c r="DN209" i="3"/>
  <c r="FH192" i="3"/>
  <c r="DQ192" i="3"/>
  <c r="DP177" i="3"/>
  <c r="FG177" i="3"/>
  <c r="FD219" i="3"/>
  <c r="DM219" i="3"/>
  <c r="FG240" i="3"/>
  <c r="DP240" i="3"/>
  <c r="FE222" i="3"/>
  <c r="DN222" i="3"/>
  <c r="FJ264" i="3"/>
  <c r="FC285" i="3"/>
  <c r="DL285" i="3"/>
  <c r="FE324" i="3"/>
  <c r="DN324" i="3"/>
  <c r="ED48" i="3"/>
  <c r="FT48" i="3" s="1"/>
  <c r="FN48" i="3"/>
  <c r="FF42" i="3"/>
  <c r="DO42" i="3"/>
  <c r="DO79" i="3"/>
  <c r="FF79" i="3"/>
  <c r="FC65" i="3"/>
  <c r="DL65" i="3"/>
  <c r="DR55" i="3"/>
  <c r="FI55" i="3"/>
  <c r="DR30" i="3"/>
  <c r="FI30" i="3"/>
  <c r="FG55" i="3"/>
  <c r="DP55" i="3"/>
  <c r="DR59" i="3"/>
  <c r="FI59" i="3"/>
  <c r="DN62" i="3"/>
  <c r="FE62" i="3"/>
  <c r="DN78" i="3"/>
  <c r="FE78" i="3"/>
  <c r="FD77" i="3"/>
  <c r="DM77" i="3"/>
  <c r="FE89" i="3"/>
  <c r="DN89" i="3"/>
  <c r="DQ96" i="3"/>
  <c r="FH96" i="3"/>
  <c r="FE102" i="3"/>
  <c r="DN102" i="3"/>
  <c r="DM110" i="3"/>
  <c r="FD110" i="3"/>
  <c r="DR131" i="3"/>
  <c r="FI131" i="3"/>
  <c r="FI100" i="3"/>
  <c r="DR100" i="3"/>
  <c r="FG151" i="3"/>
  <c r="DP151" i="3"/>
  <c r="FC165" i="3"/>
  <c r="DL165" i="3"/>
  <c r="DM167" i="3"/>
  <c r="FD167" i="3"/>
  <c r="DR167" i="3"/>
  <c r="FI167" i="3"/>
  <c r="DL187" i="3"/>
  <c r="FC187" i="3"/>
  <c r="DL197" i="3"/>
  <c r="FC197" i="3"/>
  <c r="DP228" i="3"/>
  <c r="FG228" i="3"/>
  <c r="DN241" i="3"/>
  <c r="FE241" i="3"/>
  <c r="FC255" i="3"/>
  <c r="DL255" i="3"/>
  <c r="FH274" i="3"/>
  <c r="DQ274" i="3"/>
  <c r="FG269" i="3"/>
  <c r="DP269" i="3"/>
  <c r="FE276" i="3"/>
  <c r="DN276" i="3"/>
  <c r="FC289" i="3"/>
  <c r="DL289" i="3"/>
  <c r="FC262" i="3"/>
  <c r="DL262" i="3"/>
  <c r="DO286" i="3"/>
  <c r="FF286" i="3"/>
  <c r="FE312" i="3"/>
  <c r="DN312" i="3"/>
  <c r="DL325" i="3"/>
  <c r="FC325" i="3"/>
  <c r="ED326" i="3"/>
  <c r="FT326" i="3" s="1"/>
  <c r="FN326" i="3"/>
  <c r="ED342" i="3"/>
  <c r="FT342" i="3" s="1"/>
  <c r="FN342" i="3"/>
  <c r="DR285" i="3"/>
  <c r="FI285" i="3"/>
  <c r="FF283" i="3"/>
  <c r="DO283" i="3"/>
  <c r="DR265" i="3"/>
  <c r="FI265" i="3"/>
  <c r="FJ278" i="3"/>
  <c r="DL303" i="3"/>
  <c r="FC303" i="3"/>
  <c r="DP314" i="3"/>
  <c r="FG314" i="3"/>
  <c r="FH336" i="3"/>
  <c r="DQ336" i="3"/>
  <c r="DL178" i="3"/>
  <c r="FC178" i="3"/>
  <c r="FI321" i="3"/>
  <c r="DR321" i="3"/>
  <c r="DO346" i="3"/>
  <c r="FF346" i="3"/>
  <c r="DP361" i="3"/>
  <c r="FG361" i="3"/>
  <c r="DO308" i="3"/>
  <c r="FF308" i="3"/>
  <c r="FE171" i="3"/>
  <c r="DN171" i="3"/>
  <c r="DN266" i="3"/>
  <c r="FE266" i="3"/>
  <c r="FH219" i="3"/>
  <c r="DQ219" i="3"/>
  <c r="DL344" i="3"/>
  <c r="FC344" i="3"/>
  <c r="FI351" i="3"/>
  <c r="DR351" i="3"/>
  <c r="DM161" i="3"/>
  <c r="FD161" i="3"/>
  <c r="FJ199" i="3"/>
  <c r="DL349" i="3"/>
  <c r="FC349" i="3"/>
  <c r="DN167" i="3"/>
  <c r="FE167" i="3"/>
  <c r="DM126" i="3"/>
  <c r="FD126" i="3"/>
  <c r="FI256" i="3"/>
  <c r="DR256" i="3"/>
  <c r="DP312" i="3"/>
  <c r="FG312" i="3"/>
  <c r="DQ352" i="3"/>
  <c r="FH352" i="3"/>
  <c r="DL247" i="3"/>
  <c r="FC247" i="3"/>
  <c r="FC218" i="3"/>
  <c r="DL218" i="3"/>
  <c r="DR245" i="3"/>
  <c r="FI245" i="3"/>
  <c r="DR320" i="3"/>
  <c r="FI320" i="3"/>
  <c r="FE346" i="3"/>
  <c r="DN346" i="3"/>
  <c r="DN313" i="3"/>
  <c r="FE313" i="3"/>
  <c r="DL326" i="3"/>
  <c r="FC326" i="3"/>
  <c r="DN349" i="3"/>
  <c r="FE349" i="3"/>
  <c r="FF345" i="3"/>
  <c r="DO345" i="3"/>
  <c r="DP93" i="3"/>
  <c r="FG93" i="3"/>
  <c r="DO114" i="3"/>
  <c r="FF114" i="3"/>
  <c r="FJ135" i="3"/>
  <c r="FH174" i="3"/>
  <c r="DQ174" i="3"/>
  <c r="FJ319" i="3"/>
  <c r="FJ333" i="3"/>
  <c r="FJ354" i="3"/>
  <c r="FH342" i="3"/>
  <c r="DQ342" i="3"/>
  <c r="DP341" i="3"/>
  <c r="FG341" i="3"/>
  <c r="FG330" i="3"/>
  <c r="DP330" i="3"/>
  <c r="DO307" i="3"/>
  <c r="FF307" i="3"/>
  <c r="FH323" i="3"/>
  <c r="DQ323" i="3"/>
  <c r="FH345" i="3"/>
  <c r="DQ345" i="3"/>
  <c r="DL56" i="3"/>
  <c r="FC56" i="3"/>
  <c r="FI49" i="3"/>
  <c r="DR49" i="3"/>
  <c r="FF93" i="3"/>
  <c r="DO93" i="3"/>
  <c r="FJ33" i="3"/>
  <c r="ED42" i="3"/>
  <c r="FT42" i="3" s="1"/>
  <c r="FD82" i="3"/>
  <c r="DM82" i="3"/>
  <c r="ED76" i="3"/>
  <c r="FT76" i="3" s="1"/>
  <c r="ED100" i="3"/>
  <c r="FT100" i="3" s="1"/>
  <c r="DR125" i="3"/>
  <c r="FI125" i="3"/>
  <c r="DQ132" i="3"/>
  <c r="FH132" i="3"/>
  <c r="FF165" i="3"/>
  <c r="DO165" i="3"/>
  <c r="DL159" i="3"/>
  <c r="FC159" i="3"/>
  <c r="FH167" i="3"/>
  <c r="DQ167" i="3"/>
  <c r="DO182" i="3"/>
  <c r="FF182" i="3"/>
  <c r="ED164" i="3"/>
  <c r="FT164" i="3" s="1"/>
  <c r="FJ204" i="3"/>
  <c r="DL204" i="3"/>
  <c r="FC204" i="3"/>
  <c r="FD194" i="3"/>
  <c r="DM194" i="3"/>
  <c r="FD210" i="3"/>
  <c r="DM210" i="3"/>
  <c r="DL40" i="3"/>
  <c r="FC40" i="3"/>
  <c r="DN53" i="3"/>
  <c r="FE53" i="3"/>
  <c r="DQ39" i="3"/>
  <c r="FH39" i="3"/>
  <c r="FH64" i="3"/>
  <c r="DQ64" i="3"/>
  <c r="FE66" i="3"/>
  <c r="DN66" i="3"/>
  <c r="FH82" i="3"/>
  <c r="DQ82" i="3"/>
  <c r="DO70" i="3"/>
  <c r="FF70" i="3"/>
  <c r="DN101" i="3"/>
  <c r="FE101" i="3"/>
  <c r="FC115" i="3"/>
  <c r="DL115" i="3"/>
  <c r="FC87" i="3"/>
  <c r="DL87" i="3"/>
  <c r="FH99" i="3"/>
  <c r="DQ99" i="3"/>
  <c r="FF118" i="3"/>
  <c r="DO118" i="3"/>
  <c r="DL116" i="3"/>
  <c r="FC116" i="3"/>
  <c r="DL130" i="3"/>
  <c r="FC130" i="3"/>
  <c r="DO125" i="3"/>
  <c r="FF125" i="3"/>
  <c r="FF145" i="3"/>
  <c r="DO145" i="3"/>
  <c r="FI142" i="3"/>
  <c r="DR142" i="3"/>
  <c r="DR162" i="3"/>
  <c r="FI162" i="3"/>
  <c r="DO160" i="3"/>
  <c r="FF160" i="3"/>
  <c r="FJ174" i="3"/>
  <c r="FI189" i="3"/>
  <c r="DR189" i="3"/>
  <c r="FI180" i="3"/>
  <c r="DR180" i="3"/>
  <c r="ED213" i="3"/>
  <c r="FT213" i="3" s="1"/>
  <c r="ED238" i="3"/>
  <c r="FT238" i="3" s="1"/>
  <c r="DO223" i="3"/>
  <c r="FF223" i="3"/>
  <c r="FD240" i="3"/>
  <c r="DM240" i="3"/>
  <c r="DN262" i="3"/>
  <c r="FE262" i="3"/>
  <c r="FJ279" i="3"/>
  <c r="FJ266" i="3"/>
  <c r="DL277" i="3"/>
  <c r="FC277" i="3"/>
  <c r="DR230" i="3"/>
  <c r="FI230" i="3"/>
  <c r="DM269" i="3"/>
  <c r="FD269" i="3"/>
  <c r="DR306" i="3"/>
  <c r="FI306" i="3"/>
  <c r="ED341" i="3"/>
  <c r="FT341" i="3" s="1"/>
  <c r="FJ295" i="3"/>
  <c r="DP296" i="3"/>
  <c r="FG296" i="3"/>
  <c r="FJ307" i="3"/>
  <c r="ED357" i="3"/>
  <c r="FT357" i="3" s="1"/>
  <c r="DQ346" i="3"/>
  <c r="FH346" i="3"/>
  <c r="FD347" i="3"/>
  <c r="DM347" i="3"/>
  <c r="DN37" i="3"/>
  <c r="FE37" i="3"/>
  <c r="ED56" i="3"/>
  <c r="FT56" i="3" s="1"/>
  <c r="ED41" i="3"/>
  <c r="FT41" i="3" s="1"/>
  <c r="FF61" i="3"/>
  <c r="DO61" i="3"/>
  <c r="DR66" i="3"/>
  <c r="FI66" i="3"/>
  <c r="DO83" i="3"/>
  <c r="FF83" i="3"/>
  <c r="ED82" i="3"/>
  <c r="FT82" i="3" s="1"/>
  <c r="FF86" i="3"/>
  <c r="DO86" i="3"/>
  <c r="FF99" i="3"/>
  <c r="DO99" i="3"/>
  <c r="ED133" i="3"/>
  <c r="FT133" i="3" s="1"/>
  <c r="FJ126" i="3"/>
  <c r="DP126" i="3"/>
  <c r="FG126" i="3"/>
  <c r="FH110" i="3"/>
  <c r="DQ110" i="3"/>
  <c r="ED123" i="3"/>
  <c r="FT123" i="3" s="1"/>
  <c r="FI144" i="3"/>
  <c r="DR144" i="3"/>
  <c r="DQ176" i="3"/>
  <c r="FH176" i="3"/>
  <c r="DQ151" i="3"/>
  <c r="FH151" i="3"/>
  <c r="DN159" i="3"/>
  <c r="FE159" i="3"/>
  <c r="DL190" i="3"/>
  <c r="FC190" i="3"/>
  <c r="FE211" i="3"/>
  <c r="DN211" i="3"/>
  <c r="DO207" i="3"/>
  <c r="FF207" i="3"/>
  <c r="FC211" i="3"/>
  <c r="DL211" i="3"/>
  <c r="FJ240" i="3"/>
  <c r="ED232" i="3"/>
  <c r="FT232" i="3" s="1"/>
  <c r="FJ223" i="3"/>
  <c r="DQ236" i="3"/>
  <c r="FH236" i="3"/>
  <c r="DN283" i="3"/>
  <c r="FE283" i="3"/>
  <c r="FD280" i="3"/>
  <c r="DM280" i="3"/>
  <c r="DM263" i="3"/>
  <c r="FD263" i="3"/>
  <c r="ED246" i="3"/>
  <c r="FT246" i="3" s="1"/>
  <c r="DQ303" i="3"/>
  <c r="FH303" i="3"/>
  <c r="FC25" i="3"/>
  <c r="DL25" i="3"/>
  <c r="DN57" i="3"/>
  <c r="FE57" i="3"/>
  <c r="FC29" i="3"/>
  <c r="DL29" i="3"/>
  <c r="FF47" i="3"/>
  <c r="DO47" i="3"/>
  <c r="FC67" i="3"/>
  <c r="DL67" i="3"/>
  <c r="ED79" i="3"/>
  <c r="FT79" i="3" s="1"/>
  <c r="FN79" i="3"/>
  <c r="DL62" i="3"/>
  <c r="FC62" i="3"/>
  <c r="FG120" i="3"/>
  <c r="DP120" i="3"/>
  <c r="FI57" i="3"/>
  <c r="DR57" i="3"/>
  <c r="DM37" i="3"/>
  <c r="FD37" i="3"/>
  <c r="DP67" i="3"/>
  <c r="FG67" i="3"/>
  <c r="DO87" i="3"/>
  <c r="FF87" i="3"/>
  <c r="FI117" i="3"/>
  <c r="DR117" i="3"/>
  <c r="DL167" i="3"/>
  <c r="FC167" i="3"/>
  <c r="DM149" i="3"/>
  <c r="FD149" i="3"/>
  <c r="FD196" i="3"/>
  <c r="DM196" i="3"/>
  <c r="DN227" i="3"/>
  <c r="FE227" i="3"/>
  <c r="ED54" i="3"/>
  <c r="FT54" i="3" s="1"/>
  <c r="FN54" i="3"/>
  <c r="DP51" i="3"/>
  <c r="FG51" i="3"/>
  <c r="FH70" i="3"/>
  <c r="DQ70" i="3"/>
  <c r="FI64" i="3"/>
  <c r="DR64" i="3"/>
  <c r="FH84" i="3"/>
  <c r="DQ84" i="3"/>
  <c r="DL59" i="3"/>
  <c r="FC59" i="3"/>
  <c r="FI75" i="3"/>
  <c r="DR75" i="3"/>
  <c r="DM92" i="3"/>
  <c r="FD92" i="3"/>
  <c r="FI92" i="3"/>
  <c r="DR92" i="3"/>
  <c r="FD104" i="3"/>
  <c r="DM104" i="3"/>
  <c r="DR104" i="3"/>
  <c r="FI104" i="3"/>
  <c r="FC135" i="3"/>
  <c r="DL135" i="3"/>
  <c r="FD117" i="3"/>
  <c r="DM117" i="3"/>
  <c r="DP124" i="3"/>
  <c r="FG124" i="3"/>
  <c r="DO131" i="3"/>
  <c r="FF131" i="3"/>
  <c r="DR118" i="3"/>
  <c r="FI118" i="3"/>
  <c r="FJ171" i="3"/>
  <c r="DR170" i="3"/>
  <c r="FI170" i="3"/>
  <c r="DO170" i="3"/>
  <c r="FF170" i="3"/>
  <c r="FJ180" i="3"/>
  <c r="FC188" i="3"/>
  <c r="DL188" i="3"/>
  <c r="FF187" i="3"/>
  <c r="DO187" i="3"/>
  <c r="DP212" i="3"/>
  <c r="FG212" i="3"/>
  <c r="DQ196" i="3"/>
  <c r="FH196" i="3"/>
  <c r="FG247" i="3"/>
  <c r="DP247" i="3"/>
  <c r="FI247" i="3"/>
  <c r="DR247" i="3"/>
  <c r="ED263" i="3"/>
  <c r="FT263" i="3" s="1"/>
  <c r="FJ268" i="3"/>
  <c r="FE288" i="3"/>
  <c r="DN288" i="3"/>
  <c r="DP291" i="3"/>
  <c r="FG291" i="3"/>
  <c r="DP327" i="3"/>
  <c r="FG327" i="3"/>
  <c r="DL42" i="3"/>
  <c r="FC42" i="3"/>
  <c r="DL52" i="3"/>
  <c r="FC52" i="3"/>
  <c r="DL55" i="3"/>
  <c r="FC55" i="3"/>
  <c r="DO53" i="3"/>
  <c r="FF53" i="3"/>
  <c r="FE79" i="3"/>
  <c r="DN79" i="3"/>
  <c r="FC36" i="3"/>
  <c r="DL36" i="3"/>
  <c r="FF30" i="3"/>
  <c r="DO30" i="3"/>
  <c r="ED30" i="3"/>
  <c r="FT30" i="3" s="1"/>
  <c r="FJ63" i="3"/>
  <c r="DP65" i="3"/>
  <c r="FG65" i="3"/>
  <c r="FJ81" i="3"/>
  <c r="FE97" i="3"/>
  <c r="DN97" i="3"/>
  <c r="FC104" i="3"/>
  <c r="DL104" i="3"/>
  <c r="DP105" i="3"/>
  <c r="FG105" i="3"/>
  <c r="DL136" i="3"/>
  <c r="FC136" i="3"/>
  <c r="DM132" i="3"/>
  <c r="FD132" i="3"/>
  <c r="FI122" i="3"/>
  <c r="DR122" i="3"/>
  <c r="DM144" i="3"/>
  <c r="FD144" i="3"/>
  <c r="DO175" i="3"/>
  <c r="FF175" i="3"/>
  <c r="DN168" i="3"/>
  <c r="FE168" i="3"/>
  <c r="FD171" i="3"/>
  <c r="DM171" i="3"/>
  <c r="ED154" i="3"/>
  <c r="FT154" i="3" s="1"/>
  <c r="DO194" i="3"/>
  <c r="FF194" i="3"/>
  <c r="FF204" i="3"/>
  <c r="DO204" i="3"/>
  <c r="DL210" i="3"/>
  <c r="FC210" i="3"/>
  <c r="FE190" i="3"/>
  <c r="DN190" i="3"/>
  <c r="ED209" i="3"/>
  <c r="FT209" i="3" s="1"/>
  <c r="DL214" i="3"/>
  <c r="FC214" i="3"/>
  <c r="FE248" i="3"/>
  <c r="DN248" i="3"/>
  <c r="ED198" i="3"/>
  <c r="FT198" i="3" s="1"/>
  <c r="DO239" i="3"/>
  <c r="FF239" i="3"/>
  <c r="DN258" i="3"/>
  <c r="FE258" i="3"/>
  <c r="DQ278" i="3"/>
  <c r="FH278" i="3"/>
  <c r="DR272" i="3"/>
  <c r="FI272" i="3"/>
  <c r="FE265" i="3"/>
  <c r="DN265" i="3"/>
  <c r="DL341" i="3"/>
  <c r="FC341" i="3"/>
  <c r="FJ294" i="3"/>
  <c r="DL330" i="3"/>
  <c r="FC330" i="3"/>
  <c r="DL346" i="3"/>
  <c r="FC346" i="3"/>
  <c r="FJ249" i="3"/>
  <c r="DO287" i="3"/>
  <c r="FF287" i="3"/>
  <c r="FJ282" i="3"/>
  <c r="DR317" i="3"/>
  <c r="FI317" i="3"/>
  <c r="DM355" i="3"/>
  <c r="FD355" i="3"/>
  <c r="DQ304" i="3"/>
  <c r="FH304" i="3"/>
  <c r="DO362" i="3"/>
  <c r="FF362" i="3"/>
  <c r="DL328" i="3"/>
  <c r="FC328" i="3"/>
  <c r="FG298" i="3"/>
  <c r="DP298" i="3"/>
  <c r="DM360" i="3"/>
  <c r="FD360" i="3"/>
  <c r="FI364" i="3"/>
  <c r="DR364" i="3"/>
  <c r="DO319" i="3"/>
  <c r="FF319" i="3"/>
  <c r="DQ290" i="3"/>
  <c r="FH290" i="3"/>
  <c r="ED266" i="3"/>
  <c r="FT266" i="3" s="1"/>
  <c r="ED313" i="3"/>
  <c r="FT313" i="3" s="1"/>
  <c r="DM356" i="3"/>
  <c r="FD356" i="3"/>
  <c r="FH361" i="3"/>
  <c r="DQ361" i="3"/>
  <c r="FD169" i="3"/>
  <c r="DM169" i="3"/>
  <c r="ED162" i="3"/>
  <c r="FT162" i="3" s="1"/>
  <c r="FH189" i="3"/>
  <c r="DQ189" i="3"/>
  <c r="FG348" i="3"/>
  <c r="DP348" i="3"/>
  <c r="FJ349" i="3"/>
  <c r="ED359" i="3"/>
  <c r="FT359" i="3" s="1"/>
  <c r="DM130" i="3"/>
  <c r="FD130" i="3"/>
  <c r="FF304" i="3"/>
  <c r="DO304" i="3"/>
  <c r="FF366" i="3"/>
  <c r="DO366" i="3"/>
  <c r="ED332" i="3"/>
  <c r="FT332" i="3" s="1"/>
  <c r="DR191" i="3"/>
  <c r="FI191" i="3"/>
  <c r="DL353" i="3"/>
  <c r="FC353" i="3"/>
  <c r="DM288" i="3"/>
  <c r="FD288" i="3"/>
  <c r="DP316" i="3"/>
  <c r="FG316" i="3"/>
  <c r="FE329" i="3"/>
  <c r="DN329" i="3"/>
  <c r="FJ119" i="3"/>
  <c r="FH305" i="3"/>
  <c r="DQ305" i="3"/>
  <c r="FJ139" i="3"/>
  <c r="FH203" i="3"/>
  <c r="DQ203" i="3"/>
  <c r="FJ326" i="3"/>
  <c r="DQ349" i="3"/>
  <c r="FH349" i="3"/>
  <c r="DL358" i="3"/>
  <c r="FC358" i="3"/>
  <c r="DR344" i="3"/>
  <c r="FI344" i="3"/>
  <c r="DO311" i="3"/>
  <c r="FF311" i="3"/>
  <c r="FE362" i="3"/>
  <c r="DN362" i="3"/>
  <c r="FJ183" i="3"/>
  <c r="DP36" i="3"/>
  <c r="FG36" i="3"/>
  <c r="FE72" i="3"/>
  <c r="DN72" i="3"/>
  <c r="DR39" i="3"/>
  <c r="FI39" i="3"/>
  <c r="FG75" i="3"/>
  <c r="DP75" i="3"/>
  <c r="FJ37" i="3"/>
  <c r="FI107" i="3"/>
  <c r="DR107" i="3"/>
  <c r="DP136" i="3"/>
  <c r="FG136" i="3"/>
  <c r="FJ41" i="3"/>
  <c r="ED37" i="3"/>
  <c r="FT37" i="3" s="1"/>
  <c r="DL60" i="3"/>
  <c r="FC60" i="3"/>
  <c r="ED65" i="3"/>
  <c r="FT65" i="3" s="1"/>
  <c r="FJ138" i="3"/>
  <c r="FI139" i="3"/>
  <c r="DR139" i="3"/>
  <c r="DQ136" i="3"/>
  <c r="FH136" i="3"/>
  <c r="FF169" i="3"/>
  <c r="DO169" i="3"/>
  <c r="DN162" i="3"/>
  <c r="FE162" i="3"/>
  <c r="FH171" i="3"/>
  <c r="DQ171" i="3"/>
  <c r="ED178" i="3"/>
  <c r="FT178" i="3" s="1"/>
  <c r="ED181" i="3"/>
  <c r="FT181" i="3" s="1"/>
  <c r="FJ208" i="3"/>
  <c r="FD198" i="3"/>
  <c r="DM198" i="3"/>
  <c r="DO218" i="3"/>
  <c r="FF218" i="3"/>
  <c r="DN43" i="3"/>
  <c r="FE43" i="3"/>
  <c r="DP56" i="3"/>
  <c r="FG56" i="3"/>
  <c r="FH27" i="3"/>
  <c r="DQ27" i="3"/>
  <c r="DQ43" i="3"/>
  <c r="FH43" i="3"/>
  <c r="DQ68" i="3"/>
  <c r="FH68" i="3"/>
  <c r="DP69" i="3"/>
  <c r="FG69" i="3"/>
  <c r="FF74" i="3"/>
  <c r="DO74" i="3"/>
  <c r="DL113" i="3"/>
  <c r="FC113" i="3"/>
  <c r="FG85" i="3"/>
  <c r="DP85" i="3"/>
  <c r="DM95" i="3"/>
  <c r="FD95" i="3"/>
  <c r="DP111" i="3"/>
  <c r="FG111" i="3"/>
  <c r="DO122" i="3"/>
  <c r="FF122" i="3"/>
  <c r="DR133" i="3"/>
  <c r="FI133" i="3"/>
  <c r="DO129" i="3"/>
  <c r="FF129" i="3"/>
  <c r="DP148" i="3"/>
  <c r="FG148" i="3"/>
  <c r="DO164" i="3"/>
  <c r="FF164" i="3"/>
  <c r="FJ178" i="3"/>
  <c r="DM205" i="3"/>
  <c r="FD205" i="3"/>
  <c r="ED210" i="3"/>
  <c r="FT210" i="3" s="1"/>
  <c r="ED187" i="3"/>
  <c r="FT187" i="3" s="1"/>
  <c r="DO227" i="3"/>
  <c r="FF227" i="3"/>
  <c r="FF248" i="3"/>
  <c r="DO248" i="3"/>
  <c r="FG265" i="3"/>
  <c r="DP265" i="3"/>
  <c r="FJ283" i="3"/>
  <c r="FE270" i="3"/>
  <c r="DN270" i="3"/>
  <c r="FE280" i="3"/>
  <c r="DN280" i="3"/>
  <c r="DP256" i="3"/>
  <c r="FG256" i="3"/>
  <c r="FF251" i="3"/>
  <c r="DO251" i="3"/>
  <c r="FJ299" i="3"/>
  <c r="FC302" i="3"/>
  <c r="DL302" i="3"/>
  <c r="DL318" i="3"/>
  <c r="FC318" i="3"/>
  <c r="DL334" i="3"/>
  <c r="FC334" i="3"/>
  <c r="DQ312" i="3"/>
  <c r="FH312" i="3"/>
  <c r="FF321" i="3"/>
  <c r="DO321" i="3"/>
  <c r="DO351" i="3"/>
  <c r="FF351" i="3"/>
  <c r="FH316" i="3"/>
  <c r="DQ316" i="3"/>
  <c r="FG40" i="3"/>
  <c r="DP40" i="3"/>
  <c r="DO32" i="3"/>
  <c r="FF32" i="3"/>
  <c r="DO65" i="3"/>
  <c r="FF65" i="3"/>
  <c r="DL68" i="3"/>
  <c r="FC68" i="3"/>
  <c r="FD94" i="3"/>
  <c r="DM94" i="3"/>
  <c r="DL95" i="3"/>
  <c r="FC95" i="3"/>
  <c r="FJ130" i="3"/>
  <c r="DR129" i="3"/>
  <c r="FI129" i="3"/>
  <c r="FJ117" i="3"/>
  <c r="FD158" i="3"/>
  <c r="DM158" i="3"/>
  <c r="FJ142" i="3"/>
  <c r="FC163" i="3"/>
  <c r="DL163" i="3"/>
  <c r="DM141" i="3"/>
  <c r="FD141" i="3"/>
  <c r="DP162" i="3"/>
  <c r="FG162" i="3"/>
  <c r="ED182" i="3"/>
  <c r="FT182" i="3" s="1"/>
  <c r="FH205" i="3"/>
  <c r="DQ205" i="3"/>
  <c r="FG173" i="3"/>
  <c r="DP173" i="3"/>
  <c r="FF211" i="3"/>
  <c r="DO211" i="3"/>
  <c r="FE194" i="3"/>
  <c r="DN194" i="3"/>
  <c r="FG242" i="3"/>
  <c r="DP242" i="3"/>
  <c r="FJ227" i="3"/>
  <c r="DQ240" i="3"/>
  <c r="FH240" i="3"/>
  <c r="FG286" i="3"/>
  <c r="DP286" i="3"/>
  <c r="DM284" i="3"/>
  <c r="FD284" i="3"/>
  <c r="DM267" i="3"/>
  <c r="FD267" i="3"/>
  <c r="ED254" i="3"/>
  <c r="FT254" i="3" s="1"/>
  <c r="ED283" i="3"/>
  <c r="FT283" i="3" s="1"/>
  <c r="FD289" i="3"/>
  <c r="DM289" i="3"/>
  <c r="DL307" i="3"/>
  <c r="FC307" i="3"/>
  <c r="DL323" i="3"/>
  <c r="FC323" i="3"/>
  <c r="FC339" i="3"/>
  <c r="DL339" i="3"/>
  <c r="FC355" i="3"/>
  <c r="DL355" i="3"/>
  <c r="FH307" i="3"/>
  <c r="DQ307" i="3"/>
  <c r="DP44" i="3"/>
  <c r="FG44" i="3"/>
  <c r="FJ61" i="3"/>
  <c r="FF115" i="3"/>
  <c r="DO115" i="3"/>
  <c r="ED108" i="3"/>
  <c r="FT108" i="3" s="1"/>
  <c r="ED103" i="3"/>
  <c r="FT103" i="3" s="1"/>
  <c r="FJ39" i="3"/>
  <c r="FD41" i="3"/>
  <c r="DM41" i="3"/>
  <c r="DR70" i="3"/>
  <c r="FI70" i="3"/>
  <c r="FH58" i="3"/>
  <c r="DQ58" i="3"/>
  <c r="DQ103" i="3"/>
  <c r="FH103" i="3"/>
  <c r="DQ134" i="3"/>
  <c r="FH134" i="3"/>
  <c r="DP157" i="3"/>
  <c r="FG157" i="3"/>
  <c r="DN163" i="3"/>
  <c r="FE163" i="3"/>
  <c r="FJ202" i="3"/>
  <c r="ED208" i="3"/>
  <c r="FT208" i="3" s="1"/>
  <c r="DM200" i="3"/>
  <c r="FD200" i="3"/>
  <c r="FD204" i="3"/>
  <c r="DM204" i="3"/>
  <c r="FC222" i="3"/>
  <c r="DL222" i="3"/>
  <c r="DL217" i="3"/>
  <c r="FC217" i="3"/>
  <c r="FD28" i="3"/>
  <c r="DM28" i="3"/>
  <c r="DL58" i="3"/>
  <c r="FC58" i="3"/>
  <c r="DR54" i="3"/>
  <c r="FI54" i="3"/>
  <c r="FH74" i="3"/>
  <c r="DQ74" i="3"/>
  <c r="FD54" i="3"/>
  <c r="DM54" i="3"/>
  <c r="DP96" i="3"/>
  <c r="FG96" i="3"/>
  <c r="DR99" i="3"/>
  <c r="FI99" i="3"/>
  <c r="FJ95" i="3"/>
  <c r="FH100" i="3"/>
  <c r="DQ100" i="3"/>
  <c r="FD133" i="3"/>
  <c r="DM133" i="3"/>
  <c r="FI127" i="3"/>
  <c r="DR127" i="3"/>
  <c r="FE135" i="3"/>
  <c r="DN135" i="3"/>
  <c r="DR113" i="3"/>
  <c r="FI113" i="3"/>
  <c r="FF143" i="3"/>
  <c r="DO143" i="3"/>
  <c r="DM145" i="3"/>
  <c r="FD145" i="3"/>
  <c r="FI154" i="3"/>
  <c r="DR154" i="3"/>
  <c r="DN144" i="3"/>
  <c r="FE144" i="3"/>
  <c r="DM146" i="3"/>
  <c r="FD146" i="3"/>
  <c r="ED166" i="3"/>
  <c r="FT166" i="3" s="1"/>
  <c r="DQ150" i="3"/>
  <c r="FH150" i="3"/>
  <c r="FE191" i="3"/>
  <c r="DN191" i="3"/>
  <c r="DO191" i="3"/>
  <c r="FF191" i="3"/>
  <c r="DQ200" i="3"/>
  <c r="FH200" i="3"/>
  <c r="ED244" i="3"/>
  <c r="FT244" i="3" s="1"/>
  <c r="ED271" i="3"/>
  <c r="FT271" i="3" s="1"/>
  <c r="DP275" i="3"/>
  <c r="FG275" i="3"/>
  <c r="FD285" i="3"/>
  <c r="DM285" i="3"/>
  <c r="FI330" i="3"/>
  <c r="DR330" i="3"/>
  <c r="FH28" i="3"/>
  <c r="DQ28" i="3"/>
  <c r="DN55" i="3"/>
  <c r="FE55" i="3"/>
  <c r="FD83" i="3"/>
  <c r="DM83" i="3"/>
  <c r="DN39" i="3"/>
  <c r="FE39" i="3"/>
  <c r="FJ67" i="3"/>
  <c r="FI68" i="3"/>
  <c r="DR68" i="3"/>
  <c r="FJ85" i="3"/>
  <c r="FE82" i="3"/>
  <c r="DN82" i="3"/>
  <c r="FG100" i="3"/>
  <c r="DP100" i="3"/>
  <c r="FE107" i="3"/>
  <c r="DN107" i="3"/>
  <c r="ED93" i="3"/>
  <c r="FT93" i="3" s="1"/>
  <c r="FN93" i="3"/>
  <c r="FI108" i="3"/>
  <c r="DR108" i="3"/>
  <c r="FC139" i="3"/>
  <c r="DL139" i="3"/>
  <c r="FE139" i="3"/>
  <c r="DN139" i="3"/>
  <c r="DM136" i="3"/>
  <c r="FD136" i="3"/>
  <c r="FI141" i="3"/>
  <c r="DR141" i="3"/>
  <c r="FG155" i="3"/>
  <c r="DP155" i="3"/>
  <c r="DP171" i="3"/>
  <c r="FG171" i="3"/>
  <c r="FG150" i="3"/>
  <c r="DP150" i="3"/>
  <c r="DO198" i="3"/>
  <c r="FF198" i="3"/>
  <c r="DO208" i="3"/>
  <c r="FF208" i="3"/>
  <c r="FF184" i="3"/>
  <c r="DO184" i="3"/>
  <c r="FE213" i="3"/>
  <c r="DN213" i="3"/>
  <c r="FJ205" i="3"/>
  <c r="DM247" i="3"/>
  <c r="FD247" i="3"/>
  <c r="DP248" i="3"/>
  <c r="FG248" i="3"/>
  <c r="FG261" i="3"/>
  <c r="DP261" i="3"/>
  <c r="DQ282" i="3"/>
  <c r="FH282" i="3"/>
  <c r="DQ292" i="3"/>
  <c r="FH292" i="3"/>
  <c r="FG268" i="3"/>
  <c r="DP268" i="3"/>
  <c r="DR302" i="3"/>
  <c r="FI302" i="3"/>
  <c r="FE344" i="3"/>
  <c r="DN344" i="3"/>
  <c r="FJ298" i="3"/>
  <c r="DO288" i="3"/>
  <c r="FF288" i="3"/>
  <c r="DL314" i="3"/>
  <c r="FC314" i="3"/>
  <c r="DN333" i="3"/>
  <c r="FE333" i="3"/>
  <c r="DN216" i="3"/>
  <c r="FE216" i="3"/>
  <c r="DL253" i="3"/>
  <c r="FC253" i="3"/>
  <c r="DP229" i="3"/>
  <c r="FG229" i="3"/>
  <c r="FH289" i="3"/>
  <c r="DQ289" i="3"/>
  <c r="FE343" i="3"/>
  <c r="DN343" i="3"/>
  <c r="DQ320" i="3"/>
  <c r="FH320" i="3"/>
  <c r="DP350" i="3"/>
  <c r="FG350" i="3"/>
  <c r="FJ336" i="3"/>
  <c r="FD338" i="3"/>
  <c r="DM338" i="3"/>
  <c r="ED180" i="3"/>
  <c r="FT180" i="3" s="1"/>
  <c r="ED316" i="3"/>
  <c r="FT316" i="3" s="1"/>
  <c r="DM368" i="3"/>
  <c r="FD368" i="3"/>
  <c r="FJ331" i="3"/>
  <c r="FD328" i="3"/>
  <c r="DM328" i="3"/>
  <c r="ED226" i="3"/>
  <c r="FT226" i="3" s="1"/>
  <c r="DN352" i="3"/>
  <c r="FE352" i="3"/>
  <c r="FJ318" i="3"/>
  <c r="FJ310" i="3"/>
  <c r="FJ347" i="3"/>
  <c r="DO276" i="3"/>
  <c r="FF276" i="3"/>
  <c r="ED240" i="3"/>
  <c r="FT240" i="3" s="1"/>
  <c r="DM142" i="3"/>
  <c r="FD142" i="3"/>
  <c r="FJ211" i="3"/>
  <c r="FH344" i="3"/>
  <c r="DQ344" i="3"/>
  <c r="FI199" i="3"/>
  <c r="DR199" i="3"/>
  <c r="FI277" i="3"/>
  <c r="DR277" i="3"/>
  <c r="DM270" i="3"/>
  <c r="FD270" i="3"/>
  <c r="DL332" i="3"/>
  <c r="FC332" i="3"/>
  <c r="FE340" i="3"/>
  <c r="DN340" i="3"/>
  <c r="DM301" i="3"/>
  <c r="FD301" i="3"/>
  <c r="DP332" i="3"/>
  <c r="FG332" i="3"/>
  <c r="DQ333" i="3"/>
  <c r="FH333" i="3"/>
  <c r="FJ312" i="3"/>
  <c r="FC369" i="3"/>
  <c r="DL369" i="3"/>
  <c r="FF333" i="3"/>
  <c r="DO333" i="3"/>
  <c r="FJ123" i="3"/>
  <c r="DN302" i="3"/>
  <c r="FE302" i="3"/>
  <c r="ED138" i="3"/>
  <c r="FT138" i="3" s="1"/>
  <c r="FI345" i="3"/>
  <c r="DR345" i="3"/>
  <c r="FJ342" i="3"/>
  <c r="DR366" i="3"/>
  <c r="FI366" i="3"/>
  <c r="FD330" i="3"/>
  <c r="DM330" i="3"/>
  <c r="FE322" i="3"/>
  <c r="DN322" i="3"/>
  <c r="DL368" i="3"/>
  <c r="FC368" i="3"/>
  <c r="S14" i="36" l="1"/>
  <c r="AR27" i="3"/>
  <c r="FC27" i="3" s="1"/>
  <c r="FF27" i="3"/>
  <c r="CV27" i="3"/>
  <c r="BA26" i="3" s="1"/>
  <c r="CV26" i="3" s="1"/>
  <c r="FJ27" i="3"/>
  <c r="CZ27" i="3"/>
  <c r="BM26" i="3" s="1"/>
  <c r="CE27" i="3"/>
  <c r="EW27" i="3" s="1"/>
  <c r="DD27" i="3"/>
  <c r="CD26" i="3" s="1"/>
  <c r="FD27" i="3"/>
  <c r="CT27" i="3"/>
  <c r="AU26" i="3" s="1"/>
  <c r="FE27" i="3"/>
  <c r="CU27" i="3"/>
  <c r="AX26" i="3" s="1"/>
  <c r="CU26" i="3" s="1"/>
  <c r="DO27" i="3"/>
  <c r="R11" i="36"/>
  <c r="FM27" i="3"/>
  <c r="FZ27" i="3" s="1"/>
  <c r="DN27" i="3"/>
  <c r="O11" i="36" s="1"/>
  <c r="DM27" i="3"/>
  <c r="BD27" i="3"/>
  <c r="CW27" i="3" s="1"/>
  <c r="BD26" i="3" s="1"/>
  <c r="BJ27" i="3"/>
  <c r="CY27" i="3" s="1"/>
  <c r="BJ26" i="3" s="1"/>
  <c r="Q14" i="36"/>
  <c r="S13" i="36"/>
  <c r="Q13" i="36"/>
  <c r="S12" i="36"/>
  <c r="Q12" i="36"/>
  <c r="EU23" i="3"/>
  <c r="FL23" i="3"/>
  <c r="FL24" i="3"/>
  <c r="EU24" i="3"/>
  <c r="CE233" i="3"/>
  <c r="EW233" i="3" s="1"/>
  <c r="CE22" i="3"/>
  <c r="EW22" i="3" s="1"/>
  <c r="FC22" i="3"/>
  <c r="DQ22" i="3"/>
  <c r="CS22" i="3"/>
  <c r="FH22" i="3"/>
  <c r="BA233" i="3"/>
  <c r="BA22" i="3"/>
  <c r="R217" i="36"/>
  <c r="FM233" i="3"/>
  <c r="FZ233" i="3" s="1"/>
  <c r="FM22" i="3"/>
  <c r="FZ22" i="3" s="1"/>
  <c r="R6" i="36"/>
  <c r="DD22" i="3"/>
  <c r="BJ233" i="3"/>
  <c r="BJ22" i="3"/>
  <c r="AX22" i="3"/>
  <c r="AX233" i="3"/>
  <c r="S218" i="36"/>
  <c r="Q218" i="36"/>
  <c r="DY98" i="3"/>
  <c r="DY270" i="3"/>
  <c r="DY369" i="3"/>
  <c r="DY271" i="3"/>
  <c r="DY222" i="3"/>
  <c r="DY133" i="3"/>
  <c r="DY132" i="3"/>
  <c r="FS24" i="3"/>
  <c r="DY355" i="3"/>
  <c r="DY263" i="3"/>
  <c r="DY326" i="3"/>
  <c r="DY353" i="3"/>
  <c r="CO20" i="3"/>
  <c r="FL20" i="3"/>
  <c r="DY311" i="3"/>
  <c r="DY142" i="3"/>
  <c r="DY232" i="3"/>
  <c r="DY332" i="3"/>
  <c r="DY314" i="3"/>
  <c r="DY346" i="3"/>
  <c r="DY304" i="3"/>
  <c r="DY284" i="3"/>
  <c r="DY360" i="3"/>
  <c r="DY269" i="3"/>
  <c r="DY323" i="3"/>
  <c r="DY238" i="3"/>
  <c r="DY318" i="3"/>
  <c r="DY95" i="3"/>
  <c r="DY196" i="3"/>
  <c r="DY57" i="3"/>
  <c r="DY166" i="3"/>
  <c r="DY123" i="3"/>
  <c r="DY152" i="3"/>
  <c r="DY296" i="3"/>
  <c r="DY110" i="3"/>
  <c r="DY248" i="3"/>
  <c r="DY177" i="3"/>
  <c r="DY336" i="3"/>
  <c r="DY288" i="3"/>
  <c r="DY171" i="3"/>
  <c r="DY55" i="3"/>
  <c r="DY62" i="3"/>
  <c r="DY190" i="3"/>
  <c r="DY277" i="3"/>
  <c r="DY115" i="3"/>
  <c r="DY303" i="3"/>
  <c r="DY65" i="3"/>
  <c r="DY280" i="3"/>
  <c r="DY79" i="3"/>
  <c r="DY198" i="3"/>
  <c r="DY299" i="3"/>
  <c r="DY317" i="3"/>
  <c r="DY245" i="3"/>
  <c r="DY219" i="3"/>
  <c r="DY105" i="3"/>
  <c r="DY279" i="3"/>
  <c r="DY215" i="3"/>
  <c r="DY37" i="3"/>
  <c r="DY224" i="3"/>
  <c r="DY33" i="3"/>
  <c r="DY126" i="3"/>
  <c r="DY320" i="3"/>
  <c r="DY97" i="3"/>
  <c r="DY112" i="3"/>
  <c r="DY128" i="3"/>
  <c r="DY119" i="3"/>
  <c r="DY124" i="3"/>
  <c r="DY185" i="3"/>
  <c r="DY58" i="3"/>
  <c r="DY52" i="3"/>
  <c r="DY122" i="3"/>
  <c r="DY337" i="3"/>
  <c r="DY251" i="3"/>
  <c r="DY306" i="3"/>
  <c r="DY104" i="3"/>
  <c r="DY42" i="3"/>
  <c r="DY227" i="3"/>
  <c r="DY82" i="3"/>
  <c r="DY34" i="3"/>
  <c r="DY148" i="3"/>
  <c r="DY30" i="3"/>
  <c r="DY203" i="3"/>
  <c r="DY231" i="3"/>
  <c r="DY246" i="3"/>
  <c r="DY211" i="3"/>
  <c r="DY116" i="3"/>
  <c r="DY40" i="3"/>
  <c r="DY106" i="3"/>
  <c r="DY208" i="3"/>
  <c r="DY236" i="3"/>
  <c r="DY335" i="3"/>
  <c r="DY125" i="3"/>
  <c r="DY71" i="3"/>
  <c r="DY327" i="3"/>
  <c r="DY364" i="3"/>
  <c r="DY229" i="3"/>
  <c r="DY319" i="3"/>
  <c r="DY81" i="3"/>
  <c r="DY192" i="3"/>
  <c r="DY258" i="3"/>
  <c r="DY144" i="3"/>
  <c r="DY347" i="3"/>
  <c r="DY141" i="3"/>
  <c r="DY179" i="3"/>
  <c r="DY210" i="3"/>
  <c r="DY45" i="3"/>
  <c r="DY64" i="3"/>
  <c r="DY143" i="3"/>
  <c r="DY272" i="3"/>
  <c r="DY90" i="3"/>
  <c r="DY99" i="3"/>
  <c r="DY155" i="3"/>
  <c r="DY315" i="3"/>
  <c r="DY363" i="3"/>
  <c r="DY322" i="3"/>
  <c r="DY183" i="3"/>
  <c r="DY223" i="3"/>
  <c r="DY60" i="3"/>
  <c r="DY202" i="3"/>
  <c r="DY96" i="3"/>
  <c r="DY101" i="3"/>
  <c r="DY316" i="3"/>
  <c r="DY333" i="3"/>
  <c r="DY250" i="3"/>
  <c r="DY186" i="3"/>
  <c r="DY310" i="3"/>
  <c r="DY253" i="3"/>
  <c r="DY197" i="3"/>
  <c r="DY294" i="3"/>
  <c r="DY239" i="3"/>
  <c r="DY48" i="3"/>
  <c r="DY114" i="3"/>
  <c r="DY276" i="3"/>
  <c r="DY334" i="3"/>
  <c r="DY214" i="3"/>
  <c r="DY136" i="3"/>
  <c r="DY325" i="3"/>
  <c r="DY187" i="3"/>
  <c r="DY92" i="3"/>
  <c r="DY343" i="3"/>
  <c r="DY199" i="3"/>
  <c r="DY66" i="3"/>
  <c r="DY313" i="3"/>
  <c r="DY169" i="3"/>
  <c r="DY295" i="3"/>
  <c r="DY158" i="3"/>
  <c r="DY70" i="3"/>
  <c r="DY291" i="3"/>
  <c r="DY297" i="3"/>
  <c r="DY181" i="3"/>
  <c r="DY201" i="3"/>
  <c r="DY351" i="3"/>
  <c r="DY160" i="3"/>
  <c r="DY151" i="3"/>
  <c r="DY75" i="3"/>
  <c r="DY53" i="3"/>
  <c r="DY307" i="3"/>
  <c r="DY344" i="3"/>
  <c r="DY49" i="3"/>
  <c r="DY153" i="3"/>
  <c r="DY301" i="3"/>
  <c r="DY287" i="3"/>
  <c r="DY275" i="3"/>
  <c r="DY225" i="3"/>
  <c r="DY308" i="3"/>
  <c r="DY162" i="3"/>
  <c r="DY293" i="3"/>
  <c r="DY89" i="3"/>
  <c r="DY117" i="3"/>
  <c r="DY359" i="3"/>
  <c r="DY129" i="3"/>
  <c r="DY80" i="3"/>
  <c r="DY368" i="3"/>
  <c r="DY328" i="3"/>
  <c r="DY135" i="3"/>
  <c r="DY67" i="3"/>
  <c r="DY130" i="3"/>
  <c r="DY56" i="3"/>
  <c r="DY290" i="3"/>
  <c r="DY63" i="3"/>
  <c r="DY111" i="3"/>
  <c r="DY309" i="3"/>
  <c r="DY93" i="3"/>
  <c r="DY324" i="3"/>
  <c r="DY173" i="3"/>
  <c r="DY338" i="3"/>
  <c r="DY47" i="3"/>
  <c r="DY168" i="3"/>
  <c r="DY78" i="3"/>
  <c r="DY137" i="3"/>
  <c r="DY209" i="3"/>
  <c r="DY86" i="3"/>
  <c r="DY302" i="3"/>
  <c r="DY59" i="3"/>
  <c r="DY218" i="3"/>
  <c r="DY255" i="3"/>
  <c r="DY259" i="3"/>
  <c r="DY85" i="3"/>
  <c r="DY249" i="3"/>
  <c r="DY305" i="3"/>
  <c r="DY286" i="3"/>
  <c r="DY213" i="3"/>
  <c r="DY274" i="3"/>
  <c r="DY283" i="3"/>
  <c r="DY150" i="3"/>
  <c r="DY189" i="3"/>
  <c r="DY298" i="3"/>
  <c r="DY300" i="3"/>
  <c r="DY207" i="3"/>
  <c r="DY217" i="3"/>
  <c r="DY178" i="3"/>
  <c r="DY262" i="3"/>
  <c r="DY165" i="3"/>
  <c r="DY108" i="3"/>
  <c r="DY321" i="3"/>
  <c r="DY195" i="3"/>
  <c r="DY120" i="3"/>
  <c r="DY69" i="3"/>
  <c r="DY91" i="3"/>
  <c r="DY256" i="3"/>
  <c r="DY147" i="3"/>
  <c r="DY282" i="3"/>
  <c r="DY127" i="3"/>
  <c r="DY175" i="3"/>
  <c r="DY220" i="3"/>
  <c r="DY180" i="3"/>
  <c r="DY39" i="3"/>
  <c r="DY200" i="3"/>
  <c r="DY331" i="3"/>
  <c r="DY273" i="3"/>
  <c r="DY163" i="3"/>
  <c r="DY330" i="3"/>
  <c r="DY29" i="3"/>
  <c r="DY159" i="3"/>
  <c r="DY247" i="3"/>
  <c r="DY349" i="3"/>
  <c r="DY240" i="3"/>
  <c r="DY182" i="3"/>
  <c r="DY77" i="3"/>
  <c r="DY146" i="3"/>
  <c r="DY134" i="3"/>
  <c r="DY73" i="3"/>
  <c r="DY356" i="3"/>
  <c r="DY51" i="3"/>
  <c r="DY84" i="3"/>
  <c r="DY176" i="3"/>
  <c r="DY234" i="3"/>
  <c r="DY154" i="3"/>
  <c r="DY32" i="3"/>
  <c r="DY243" i="3"/>
  <c r="DY205" i="3"/>
  <c r="DY237" i="3"/>
  <c r="DY131" i="3"/>
  <c r="DY113" i="3"/>
  <c r="DY289" i="3"/>
  <c r="DY367" i="3"/>
  <c r="DY265" i="3"/>
  <c r="DY312" i="3"/>
  <c r="DY357" i="3"/>
  <c r="DY329" i="3"/>
  <c r="DY345" i="3"/>
  <c r="DY72" i="3"/>
  <c r="DY28" i="3"/>
  <c r="DY193" i="3"/>
  <c r="DY164" i="3"/>
  <c r="DY174" i="3"/>
  <c r="DY268" i="3"/>
  <c r="DY257" i="3"/>
  <c r="DY261" i="3"/>
  <c r="DY43" i="3"/>
  <c r="DY339" i="3"/>
  <c r="DY68" i="3"/>
  <c r="DY358" i="3"/>
  <c r="DY145" i="3"/>
  <c r="DY50" i="3"/>
  <c r="DY31" i="3"/>
  <c r="DY230" i="3"/>
  <c r="DY61" i="3"/>
  <c r="DY46" i="3"/>
  <c r="DY212" i="3"/>
  <c r="DY292" i="3"/>
  <c r="DY191" i="3"/>
  <c r="DY44" i="3"/>
  <c r="DY252" i="3"/>
  <c r="DY109" i="3"/>
  <c r="DY88" i="3"/>
  <c r="DY342" i="3"/>
  <c r="DY235" i="3"/>
  <c r="DY140" i="3"/>
  <c r="DY83" i="3"/>
  <c r="DY36" i="3"/>
  <c r="DY139" i="3"/>
  <c r="DY341" i="3"/>
  <c r="DY167" i="3"/>
  <c r="DY87" i="3"/>
  <c r="DY285" i="3"/>
  <c r="DY156" i="3"/>
  <c r="DY350" i="3"/>
  <c r="DY100" i="3"/>
  <c r="DY354" i="3"/>
  <c r="DY38" i="3"/>
  <c r="DY172" i="3"/>
  <c r="DY366" i="3"/>
  <c r="DY264" i="3"/>
  <c r="DY149" i="3"/>
  <c r="DY102" i="3"/>
  <c r="DY226" i="3"/>
  <c r="DY244" i="3"/>
  <c r="DY121" i="3"/>
  <c r="DY118" i="3"/>
  <c r="DY340" i="3"/>
  <c r="DY281" i="3"/>
  <c r="DY76" i="3"/>
  <c r="DY184" i="3"/>
  <c r="DY107" i="3"/>
  <c r="DY54" i="3"/>
  <c r="DY361" i="3"/>
  <c r="DY188" i="3"/>
  <c r="DY25" i="3"/>
  <c r="DY204" i="3"/>
  <c r="DY266" i="3"/>
  <c r="DY206" i="3"/>
  <c r="DY365" i="3"/>
  <c r="DY278" i="3"/>
  <c r="DY161" i="3"/>
  <c r="DY194" i="3"/>
  <c r="DY348" i="3"/>
  <c r="DY170" i="3"/>
  <c r="DY216" i="3"/>
  <c r="DY352" i="3"/>
  <c r="DY35" i="3"/>
  <c r="DY267" i="3"/>
  <c r="DY242" i="3"/>
  <c r="DY103" i="3"/>
  <c r="DY94" i="3"/>
  <c r="DY260" i="3"/>
  <c r="DY362" i="3"/>
  <c r="DY74" i="3"/>
  <c r="DY254" i="3"/>
  <c r="DY41" i="3"/>
  <c r="DY157" i="3"/>
  <c r="DY138" i="3"/>
  <c r="DY241" i="3"/>
  <c r="DY221" i="3"/>
  <c r="DY228" i="3"/>
  <c r="S9" i="36"/>
  <c r="Q9" i="36"/>
  <c r="FK293" i="3"/>
  <c r="FK272" i="3"/>
  <c r="FK89" i="3"/>
  <c r="FK209" i="3"/>
  <c r="FK140" i="3"/>
  <c r="FK193" i="3"/>
  <c r="FK241" i="3"/>
  <c r="FK310" i="3"/>
  <c r="FK30" i="3"/>
  <c r="FK231" i="3"/>
  <c r="FK152" i="3"/>
  <c r="FK128" i="3"/>
  <c r="FK82" i="3"/>
  <c r="FK263" i="3"/>
  <c r="FK306" i="3"/>
  <c r="FK201" i="3"/>
  <c r="FK258" i="3"/>
  <c r="FK160" i="3"/>
  <c r="FK235" i="3"/>
  <c r="FK246" i="3"/>
  <c r="FK344" i="3"/>
  <c r="FK244" i="3"/>
  <c r="FK250" i="3"/>
  <c r="FK294" i="3"/>
  <c r="FK162" i="3"/>
  <c r="FK181" i="3"/>
  <c r="FK33" i="3"/>
  <c r="FK232" i="3"/>
  <c r="FK316" i="3"/>
  <c r="FK239" i="3"/>
  <c r="FK268" i="3"/>
  <c r="FK342" i="3"/>
  <c r="FK123" i="3"/>
  <c r="FK279" i="3"/>
  <c r="FK105" i="3"/>
  <c r="FK183" i="3"/>
  <c r="FK360" i="3"/>
  <c r="FK287" i="3"/>
  <c r="FK102" i="3"/>
  <c r="FK224" i="3"/>
  <c r="FK90" i="3"/>
  <c r="FK351" i="3"/>
  <c r="FK243" i="3"/>
  <c r="FK57" i="3"/>
  <c r="FK35" i="3"/>
  <c r="FK337" i="3"/>
  <c r="FK359" i="3"/>
  <c r="FK76" i="3"/>
  <c r="FK112" i="3"/>
  <c r="FK109" i="3"/>
  <c r="FK229" i="3"/>
  <c r="FK150" i="3"/>
  <c r="FK251" i="3"/>
  <c r="FK151" i="3"/>
  <c r="FK252" i="3"/>
  <c r="FK186" i="3"/>
  <c r="FK288" i="3"/>
  <c r="FK315" i="3"/>
  <c r="FK154" i="3"/>
  <c r="FK256" i="3"/>
  <c r="FK221" i="3"/>
  <c r="FK304" i="3"/>
  <c r="FK65" i="3"/>
  <c r="FK141" i="3"/>
  <c r="FK132" i="3"/>
  <c r="FK157" i="3"/>
  <c r="FK126" i="3"/>
  <c r="FK164" i="3"/>
  <c r="FK86" i="3"/>
  <c r="FK88" i="3"/>
  <c r="FK137" i="3"/>
  <c r="FK171" i="3"/>
  <c r="FK148" i="3"/>
  <c r="FK215" i="3"/>
  <c r="FK28" i="3"/>
  <c r="FK180" i="3"/>
  <c r="FK64" i="3"/>
  <c r="FK131" i="3"/>
  <c r="FK203" i="3"/>
  <c r="FK80" i="3"/>
  <c r="FK179" i="3"/>
  <c r="FK99" i="3"/>
  <c r="FK273" i="3"/>
  <c r="FK139" i="3"/>
  <c r="FK318" i="3"/>
  <c r="FK358" i="3"/>
  <c r="FK320" i="3"/>
  <c r="FK366" i="3"/>
  <c r="FK346" i="3"/>
  <c r="FK214" i="3"/>
  <c r="FK138" i="3"/>
  <c r="FK349" i="3"/>
  <c r="FK322" i="3"/>
  <c r="FK189" i="3"/>
  <c r="FK145" i="3"/>
  <c r="FK266" i="3"/>
  <c r="FK364" i="3"/>
  <c r="FK367" i="3"/>
  <c r="FK75" i="3"/>
  <c r="FK93" i="3"/>
  <c r="FK299" i="3"/>
  <c r="FK270" i="3"/>
  <c r="FK365" i="3"/>
  <c r="FK122" i="3"/>
  <c r="FK278" i="3"/>
  <c r="FK357" i="3"/>
  <c r="FK155" i="3"/>
  <c r="FK177" i="3"/>
  <c r="FK348" i="3"/>
  <c r="FK46" i="3"/>
  <c r="FK118" i="3"/>
  <c r="FK220" i="3"/>
  <c r="FK352" i="3"/>
  <c r="FK286" i="3"/>
  <c r="FK41" i="3"/>
  <c r="FK363" i="3"/>
  <c r="FK158" i="3"/>
  <c r="FK53" i="3"/>
  <c r="FK110" i="3"/>
  <c r="FK362" i="3"/>
  <c r="FK369" i="3"/>
  <c r="FK368" i="3"/>
  <c r="FK83" i="3"/>
  <c r="FK307" i="3"/>
  <c r="FK163" i="3"/>
  <c r="FK95" i="3"/>
  <c r="FK302" i="3"/>
  <c r="FK55" i="3"/>
  <c r="FK135" i="3"/>
  <c r="FK67" i="3"/>
  <c r="FK25" i="3"/>
  <c r="FK200" i="3"/>
  <c r="FK262" i="3"/>
  <c r="FK144" i="3"/>
  <c r="FK165" i="3"/>
  <c r="FK156" i="3"/>
  <c r="FK34" i="3"/>
  <c r="FK85" i="3"/>
  <c r="FK79" i="3"/>
  <c r="FK230" i="3"/>
  <c r="FK195" i="3"/>
  <c r="FK236" i="3"/>
  <c r="FK175" i="3"/>
  <c r="FK333" i="3"/>
  <c r="FK245" i="3"/>
  <c r="FK49" i="3"/>
  <c r="FK174" i="3"/>
  <c r="FK194" i="3"/>
  <c r="FK119" i="3"/>
  <c r="FK295" i="3"/>
  <c r="FK274" i="3"/>
  <c r="FK356" i="3"/>
  <c r="FK216" i="3"/>
  <c r="FK143" i="3"/>
  <c r="FK91" i="3"/>
  <c r="FK254" i="3"/>
  <c r="FK298" i="3"/>
  <c r="FK269" i="3"/>
  <c r="FK107" i="3"/>
  <c r="FK300" i="3"/>
  <c r="FK94" i="3"/>
  <c r="FK58" i="3"/>
  <c r="FK355" i="3"/>
  <c r="FK136" i="3"/>
  <c r="FK330" i="3"/>
  <c r="FK36" i="3"/>
  <c r="FK87" i="3"/>
  <c r="FK336" i="3"/>
  <c r="FK218" i="3"/>
  <c r="FK289" i="3"/>
  <c r="FK255" i="3"/>
  <c r="FK197" i="3"/>
  <c r="FK50" i="3"/>
  <c r="FK54" i="3"/>
  <c r="FK100" i="3"/>
  <c r="FK202" i="3"/>
  <c r="FK185" i="3"/>
  <c r="FK66" i="3"/>
  <c r="FK219" i="3"/>
  <c r="FK281" i="3"/>
  <c r="FK69" i="3"/>
  <c r="FK114" i="3"/>
  <c r="FK275" i="3"/>
  <c r="FK101" i="3"/>
  <c r="FK168" i="3"/>
  <c r="FK248" i="3"/>
  <c r="FK319" i="3"/>
  <c r="FK234" i="3"/>
  <c r="FK97" i="3"/>
  <c r="FK332" i="3"/>
  <c r="FK314" i="3"/>
  <c r="FK104" i="3"/>
  <c r="FK52" i="3"/>
  <c r="FK190" i="3"/>
  <c r="FK277" i="3"/>
  <c r="FK130" i="3"/>
  <c r="FK325" i="3"/>
  <c r="FK106" i="3"/>
  <c r="FK280" i="3"/>
  <c r="FK108" i="3"/>
  <c r="FK124" i="3"/>
  <c r="FK77" i="3"/>
  <c r="FK120" i="3"/>
  <c r="FK324" i="3"/>
  <c r="FK228" i="3"/>
  <c r="FK296" i="3"/>
  <c r="FK301" i="3"/>
  <c r="FK191" i="3"/>
  <c r="FK340" i="3"/>
  <c r="FK166" i="3"/>
  <c r="FK276" i="3"/>
  <c r="FK84" i="3"/>
  <c r="FK44" i="3"/>
  <c r="FK117" i="3"/>
  <c r="FK308" i="3"/>
  <c r="FK257" i="3"/>
  <c r="FK70" i="3"/>
  <c r="FK32" i="3"/>
  <c r="FK227" i="3"/>
  <c r="FK339" i="3"/>
  <c r="FK188" i="3"/>
  <c r="FK211" i="3"/>
  <c r="FK115" i="3"/>
  <c r="FK303" i="3"/>
  <c r="FK187" i="3"/>
  <c r="FK208" i="3"/>
  <c r="FK98" i="3"/>
  <c r="FK63" i="3"/>
  <c r="FK31" i="3"/>
  <c r="FK350" i="3"/>
  <c r="FK240" i="3"/>
  <c r="FK321" i="3"/>
  <c r="FK199" i="3"/>
  <c r="FK142" i="3"/>
  <c r="FK129" i="3"/>
  <c r="FK223" i="3"/>
  <c r="FK305" i="3"/>
  <c r="FK51" i="3"/>
  <c r="FK196" i="3"/>
  <c r="FK213" i="3"/>
  <c r="FK345" i="3"/>
  <c r="FK207" i="3"/>
  <c r="FK103" i="3"/>
  <c r="FK264" i="3"/>
  <c r="FK205" i="3"/>
  <c r="FK43" i="3"/>
  <c r="FK253" i="3"/>
  <c r="FK60" i="3"/>
  <c r="FK184" i="3"/>
  <c r="FK210" i="3"/>
  <c r="FK42" i="3"/>
  <c r="FK29" i="3"/>
  <c r="FK116" i="3"/>
  <c r="FK204" i="3"/>
  <c r="FK326" i="3"/>
  <c r="FK284" i="3"/>
  <c r="FK247" i="3"/>
  <c r="FK178" i="3"/>
  <c r="FK37" i="3"/>
  <c r="FK198" i="3"/>
  <c r="FK111" i="3"/>
  <c r="FK271" i="3"/>
  <c r="FK309" i="3"/>
  <c r="FK182" i="3"/>
  <c r="FK61" i="3"/>
  <c r="FK317" i="3"/>
  <c r="FK146" i="3"/>
  <c r="FK173" i="3"/>
  <c r="FK169" i="3"/>
  <c r="FK170" i="3"/>
  <c r="FK121" i="3"/>
  <c r="FK347" i="3"/>
  <c r="FK172" i="3"/>
  <c r="FK39" i="3"/>
  <c r="FK361" i="3"/>
  <c r="FK283" i="3"/>
  <c r="FK149" i="3"/>
  <c r="FK74" i="3"/>
  <c r="FK217" i="3"/>
  <c r="FK68" i="3"/>
  <c r="FK334" i="3"/>
  <c r="FK113" i="3"/>
  <c r="FK328" i="3"/>
  <c r="FK341" i="3"/>
  <c r="FK59" i="3"/>
  <c r="FK62" i="3"/>
  <c r="FK133" i="3"/>
  <c r="FK285" i="3"/>
  <c r="FK96" i="3"/>
  <c r="FK92" i="3"/>
  <c r="FK343" i="3"/>
  <c r="FK265" i="3"/>
  <c r="FK206" i="3"/>
  <c r="FK354" i="3"/>
  <c r="FK331" i="3"/>
  <c r="FK335" i="3"/>
  <c r="FK212" i="3"/>
  <c r="FK125" i="3"/>
  <c r="FK71" i="3"/>
  <c r="FK48" i="3"/>
  <c r="FK312" i="3"/>
  <c r="FK134" i="3"/>
  <c r="FK153" i="3"/>
  <c r="FK261" i="3"/>
  <c r="FK237" i="3"/>
  <c r="FK47" i="3"/>
  <c r="FK329" i="3"/>
  <c r="FK297" i="3"/>
  <c r="FK311" i="3"/>
  <c r="FK267" i="3"/>
  <c r="FK225" i="3"/>
  <c r="FK242" i="3"/>
  <c r="FK81" i="3"/>
  <c r="FK260" i="3"/>
  <c r="FK226" i="3"/>
  <c r="FK222" i="3"/>
  <c r="FK323" i="3"/>
  <c r="FK167" i="3"/>
  <c r="FK40" i="3"/>
  <c r="FK159" i="3"/>
  <c r="FK56" i="3"/>
  <c r="FK192" i="3"/>
  <c r="FK290" i="3"/>
  <c r="FK259" i="3"/>
  <c r="FK353" i="3"/>
  <c r="FK238" i="3"/>
  <c r="FK45" i="3"/>
  <c r="FK161" i="3"/>
  <c r="FK73" i="3"/>
  <c r="FK313" i="3"/>
  <c r="FK249" i="3"/>
  <c r="FK327" i="3"/>
  <c r="FK338" i="3"/>
  <c r="FK38" i="3"/>
  <c r="FK292" i="3"/>
  <c r="FK176" i="3"/>
  <c r="FK147" i="3"/>
  <c r="FK282" i="3"/>
  <c r="FK72" i="3"/>
  <c r="FK78" i="3"/>
  <c r="FK127" i="3"/>
  <c r="FK291" i="3"/>
  <c r="C5" i="1"/>
  <c r="I5" i="1"/>
  <c r="AB5" i="1"/>
  <c r="AC5" i="1" s="1"/>
  <c r="EV27" i="3" l="1"/>
  <c r="CS27" i="3"/>
  <c r="AR26" i="3" s="1"/>
  <c r="DL26" i="3" s="1"/>
  <c r="DL27" i="3"/>
  <c r="FN27" i="3"/>
  <c r="CY26" i="3"/>
  <c r="FI26" i="3"/>
  <c r="DR26" i="3"/>
  <c r="DN26" i="3"/>
  <c r="O10" i="36" s="1"/>
  <c r="FE26" i="3"/>
  <c r="CW26" i="3"/>
  <c r="FG26" i="3"/>
  <c r="DP26" i="3"/>
  <c r="CT26" i="3"/>
  <c r="FD26" i="3"/>
  <c r="DM26" i="3"/>
  <c r="DD26" i="3"/>
  <c r="R10" i="36"/>
  <c r="CE26" i="3"/>
  <c r="EV26" i="3" s="1"/>
  <c r="FM26" i="3"/>
  <c r="FZ26" i="3" s="1"/>
  <c r="CS26" i="3"/>
  <c r="ED27" i="3"/>
  <c r="FT27" i="3" s="1"/>
  <c r="CZ26" i="3"/>
  <c r="FJ26" i="3"/>
  <c r="DO26" i="3"/>
  <c r="FF26" i="3"/>
  <c r="DR27" i="3"/>
  <c r="FI27" i="3"/>
  <c r="DP27" i="3"/>
  <c r="FG27" i="3"/>
  <c r="EV22" i="3"/>
  <c r="EV233" i="3"/>
  <c r="EG254" i="3"/>
  <c r="EH254" i="3" s="1"/>
  <c r="EI254" i="3" s="1"/>
  <c r="EJ254" i="3" s="1"/>
  <c r="EG348" i="3"/>
  <c r="EH348" i="3" s="1"/>
  <c r="EI348" i="3" s="1"/>
  <c r="EJ348" i="3" s="1"/>
  <c r="EG107" i="3"/>
  <c r="EH107" i="3" s="1"/>
  <c r="EI107" i="3" s="1"/>
  <c r="EJ107" i="3" s="1"/>
  <c r="EG366" i="3"/>
  <c r="EH366" i="3" s="1"/>
  <c r="EI366" i="3" s="1"/>
  <c r="EJ366" i="3" s="1"/>
  <c r="EG36" i="3"/>
  <c r="EH36" i="3" s="1"/>
  <c r="EI36" i="3" s="1"/>
  <c r="EJ36" i="3" s="1"/>
  <c r="EO36" i="3" s="1"/>
  <c r="EP36" i="3" s="1"/>
  <c r="EG212" i="3"/>
  <c r="EH212" i="3" s="1"/>
  <c r="EI212" i="3" s="1"/>
  <c r="EJ212" i="3" s="1"/>
  <c r="EO212" i="3" s="1"/>
  <c r="EP212" i="3" s="1"/>
  <c r="EG257" i="3"/>
  <c r="EH257" i="3" s="1"/>
  <c r="EI257" i="3" s="1"/>
  <c r="EJ257" i="3" s="1"/>
  <c r="EG367" i="3"/>
  <c r="EH367" i="3" s="1"/>
  <c r="EI367" i="3" s="1"/>
  <c r="EJ367" i="3" s="1"/>
  <c r="EG51" i="3"/>
  <c r="EH51" i="3" s="1"/>
  <c r="EI51" i="3" s="1"/>
  <c r="EJ51" i="3" s="1"/>
  <c r="EM51" i="3" s="1"/>
  <c r="EY51" i="3" s="1"/>
  <c r="EZ51" i="3" s="1"/>
  <c r="FQ29" i="3"/>
  <c r="EG29" i="3"/>
  <c r="EH29" i="3" s="1"/>
  <c r="EI29" i="3" s="1"/>
  <c r="EJ29" i="3" s="1"/>
  <c r="EM29" i="3" s="1"/>
  <c r="EY29" i="3" s="1"/>
  <c r="EZ29" i="3" s="1"/>
  <c r="EG147" i="3"/>
  <c r="EH147" i="3" s="1"/>
  <c r="EI147" i="3" s="1"/>
  <c r="EJ147" i="3" s="1"/>
  <c r="EM147" i="3" s="1"/>
  <c r="EY147" i="3" s="1"/>
  <c r="EZ147" i="3" s="1"/>
  <c r="EG207" i="3"/>
  <c r="EH207" i="3" s="1"/>
  <c r="EI207" i="3" s="1"/>
  <c r="EJ207" i="3" s="1"/>
  <c r="EM207" i="3" s="1"/>
  <c r="EY207" i="3" s="1"/>
  <c r="EZ207" i="3" s="1"/>
  <c r="EG85" i="3"/>
  <c r="EH85" i="3" s="1"/>
  <c r="EI85" i="3" s="1"/>
  <c r="EJ85" i="3" s="1"/>
  <c r="EG338" i="3"/>
  <c r="EH338" i="3" s="1"/>
  <c r="EI338" i="3" s="1"/>
  <c r="EJ338" i="3" s="1"/>
  <c r="EG328" i="3"/>
  <c r="EH328" i="3" s="1"/>
  <c r="EI328" i="3" s="1"/>
  <c r="EJ328" i="3" s="1"/>
  <c r="EG287" i="3"/>
  <c r="EH287" i="3" s="1"/>
  <c r="EI287" i="3" s="1"/>
  <c r="EJ287" i="3" s="1"/>
  <c r="EG181" i="3"/>
  <c r="EH181" i="3" s="1"/>
  <c r="EI181" i="3" s="1"/>
  <c r="EJ181" i="3" s="1"/>
  <c r="EG187" i="3"/>
  <c r="EH187" i="3" s="1"/>
  <c r="EI187" i="3" s="1"/>
  <c r="EJ187" i="3" s="1"/>
  <c r="EM187" i="3" s="1"/>
  <c r="EY187" i="3" s="1"/>
  <c r="EZ187" i="3" s="1"/>
  <c r="EG310" i="3"/>
  <c r="EH310" i="3" s="1"/>
  <c r="EI310" i="3" s="1"/>
  <c r="EJ310" i="3" s="1"/>
  <c r="EG363" i="3"/>
  <c r="EH363" i="3" s="1"/>
  <c r="EI363" i="3" s="1"/>
  <c r="EJ363" i="3" s="1"/>
  <c r="EM363" i="3" s="1"/>
  <c r="EY363" i="3" s="1"/>
  <c r="EZ363" i="3" s="1"/>
  <c r="EG347" i="3"/>
  <c r="EH347" i="3" s="1"/>
  <c r="EI347" i="3" s="1"/>
  <c r="EJ347" i="3" s="1"/>
  <c r="EG236" i="3"/>
  <c r="EH236" i="3" s="1"/>
  <c r="EI236" i="3" s="1"/>
  <c r="EJ236" i="3" s="1"/>
  <c r="FQ82" i="3"/>
  <c r="EG82" i="3"/>
  <c r="EH82" i="3" s="1"/>
  <c r="EI82" i="3" s="1"/>
  <c r="EJ82" i="3" s="1"/>
  <c r="EM82" i="3" s="1"/>
  <c r="EY82" i="3" s="1"/>
  <c r="EZ82" i="3" s="1"/>
  <c r="EG119" i="3"/>
  <c r="EH119" i="3" s="1"/>
  <c r="EI119" i="3" s="1"/>
  <c r="EJ119" i="3" s="1"/>
  <c r="EM119" i="3" s="1"/>
  <c r="EY119" i="3" s="1"/>
  <c r="EZ119" i="3" s="1"/>
  <c r="EG219" i="3"/>
  <c r="EH219" i="3" s="1"/>
  <c r="EI219" i="3" s="1"/>
  <c r="EJ219" i="3" s="1"/>
  <c r="EG62" i="3"/>
  <c r="EH62" i="3" s="1"/>
  <c r="EI62" i="3" s="1"/>
  <c r="EJ62" i="3" s="1"/>
  <c r="EG57" i="3"/>
  <c r="EH57" i="3" s="1"/>
  <c r="EI57" i="3" s="1"/>
  <c r="EJ57" i="3" s="1"/>
  <c r="EM57" i="3" s="1"/>
  <c r="EY57" i="3" s="1"/>
  <c r="EZ57" i="3" s="1"/>
  <c r="EG332" i="3"/>
  <c r="EH332" i="3" s="1"/>
  <c r="EI332" i="3" s="1"/>
  <c r="EJ332" i="3" s="1"/>
  <c r="EG133" i="3"/>
  <c r="EH133" i="3" s="1"/>
  <c r="EI133" i="3" s="1"/>
  <c r="EJ133" i="3" s="1"/>
  <c r="EO133" i="3" s="1"/>
  <c r="EP133" i="3" s="1"/>
  <c r="EG292" i="3"/>
  <c r="EH292" i="3" s="1"/>
  <c r="EI292" i="3" s="1"/>
  <c r="EJ292" i="3" s="1"/>
  <c r="EM292" i="3" s="1"/>
  <c r="EY292" i="3" s="1"/>
  <c r="EZ292" i="3" s="1"/>
  <c r="EG201" i="3"/>
  <c r="EH201" i="3" s="1"/>
  <c r="EI201" i="3" s="1"/>
  <c r="EJ201" i="3" s="1"/>
  <c r="EO201" i="3" s="1"/>
  <c r="EP201" i="3" s="1"/>
  <c r="EG190" i="3"/>
  <c r="EH190" i="3" s="1"/>
  <c r="EI190" i="3" s="1"/>
  <c r="EJ190" i="3" s="1"/>
  <c r="EG74" i="3"/>
  <c r="EH74" i="3" s="1"/>
  <c r="EI74" i="3" s="1"/>
  <c r="EJ74" i="3" s="1"/>
  <c r="EG194" i="3"/>
  <c r="EH194" i="3" s="1"/>
  <c r="EI194" i="3" s="1"/>
  <c r="EJ194" i="3" s="1"/>
  <c r="DZ184" i="3"/>
  <c r="DW184" i="3" s="1"/>
  <c r="EG184" i="3"/>
  <c r="EH184" i="3" s="1"/>
  <c r="EI184" i="3" s="1"/>
  <c r="EJ184" i="3" s="1"/>
  <c r="EO184" i="3" s="1"/>
  <c r="EP184" i="3" s="1"/>
  <c r="EG172" i="3"/>
  <c r="EH172" i="3" s="1"/>
  <c r="EI172" i="3" s="1"/>
  <c r="EJ172" i="3" s="1"/>
  <c r="EM172" i="3" s="1"/>
  <c r="EY172" i="3" s="1"/>
  <c r="EZ172" i="3" s="1"/>
  <c r="EG83" i="3"/>
  <c r="EH83" i="3" s="1"/>
  <c r="EI83" i="3" s="1"/>
  <c r="EJ83" i="3" s="1"/>
  <c r="EO83" i="3" s="1"/>
  <c r="EP83" i="3" s="1"/>
  <c r="FQ46" i="3"/>
  <c r="EG46" i="3"/>
  <c r="EH46" i="3" s="1"/>
  <c r="EI46" i="3" s="1"/>
  <c r="EJ46" i="3" s="1"/>
  <c r="EO46" i="3" s="1"/>
  <c r="EP46" i="3" s="1"/>
  <c r="EG268" i="3"/>
  <c r="EH268" i="3" s="1"/>
  <c r="EI268" i="3" s="1"/>
  <c r="EJ268" i="3" s="1"/>
  <c r="EG289" i="3"/>
  <c r="EH289" i="3" s="1"/>
  <c r="EI289" i="3" s="1"/>
  <c r="EJ289" i="3" s="1"/>
  <c r="EG356" i="3"/>
  <c r="EH356" i="3" s="1"/>
  <c r="EI356" i="3" s="1"/>
  <c r="EJ356" i="3" s="1"/>
  <c r="EG330" i="3"/>
  <c r="EH330" i="3" s="1"/>
  <c r="EI330" i="3" s="1"/>
  <c r="EJ330" i="3" s="1"/>
  <c r="EM330" i="3" s="1"/>
  <c r="EY330" i="3" s="1"/>
  <c r="EZ330" i="3" s="1"/>
  <c r="EG256" i="3"/>
  <c r="EH256" i="3" s="1"/>
  <c r="EI256" i="3" s="1"/>
  <c r="EJ256" i="3" s="1"/>
  <c r="EG300" i="3"/>
  <c r="EH300" i="3" s="1"/>
  <c r="EI300" i="3" s="1"/>
  <c r="EJ300" i="3" s="1"/>
  <c r="EO300" i="3" s="1"/>
  <c r="EP300" i="3" s="1"/>
  <c r="EG259" i="3"/>
  <c r="EH259" i="3" s="1"/>
  <c r="EI259" i="3" s="1"/>
  <c r="EJ259" i="3" s="1"/>
  <c r="EG173" i="3"/>
  <c r="EH173" i="3" s="1"/>
  <c r="EI173" i="3" s="1"/>
  <c r="EJ173" i="3" s="1"/>
  <c r="EG368" i="3"/>
  <c r="EH368" i="3" s="1"/>
  <c r="EI368" i="3" s="1"/>
  <c r="EJ368" i="3" s="1"/>
  <c r="EO368" i="3" s="1"/>
  <c r="EP368" i="3" s="1"/>
  <c r="EG301" i="3"/>
  <c r="EH301" i="3" s="1"/>
  <c r="EI301" i="3" s="1"/>
  <c r="EJ301" i="3" s="1"/>
  <c r="EM301" i="3" s="1"/>
  <c r="EY301" i="3" s="1"/>
  <c r="EZ301" i="3" s="1"/>
  <c r="DZ297" i="3"/>
  <c r="DW297" i="3" s="1"/>
  <c r="EG297" i="3"/>
  <c r="EH297" i="3" s="1"/>
  <c r="EI297" i="3" s="1"/>
  <c r="EJ297" i="3" s="1"/>
  <c r="EM297" i="3" s="1"/>
  <c r="EG325" i="3"/>
  <c r="EH325" i="3" s="1"/>
  <c r="EI325" i="3" s="1"/>
  <c r="EJ325" i="3" s="1"/>
  <c r="EM325" i="3" s="1"/>
  <c r="EY325" i="3" s="1"/>
  <c r="EZ325" i="3" s="1"/>
  <c r="EG186" i="3"/>
  <c r="EH186" i="3" s="1"/>
  <c r="EI186" i="3" s="1"/>
  <c r="EJ186" i="3" s="1"/>
  <c r="EO186" i="3" s="1"/>
  <c r="EP186" i="3" s="1"/>
  <c r="DZ315" i="3"/>
  <c r="DW315" i="3" s="1"/>
  <c r="EG315" i="3"/>
  <c r="EH315" i="3" s="1"/>
  <c r="EI315" i="3" s="1"/>
  <c r="EJ315" i="3" s="1"/>
  <c r="EM315" i="3" s="1"/>
  <c r="EY315" i="3" s="1"/>
  <c r="EZ315" i="3" s="1"/>
  <c r="EG144" i="3"/>
  <c r="EH144" i="3" s="1"/>
  <c r="EI144" i="3" s="1"/>
  <c r="EJ144" i="3" s="1"/>
  <c r="EO144" i="3" s="1"/>
  <c r="EP144" i="3" s="1"/>
  <c r="EG208" i="3"/>
  <c r="EH208" i="3" s="1"/>
  <c r="EI208" i="3" s="1"/>
  <c r="EJ208" i="3" s="1"/>
  <c r="EM208" i="3" s="1"/>
  <c r="EY208" i="3" s="1"/>
  <c r="EZ208" i="3" s="1"/>
  <c r="EG227" i="3"/>
  <c r="EH227" i="3" s="1"/>
  <c r="EI227" i="3" s="1"/>
  <c r="EJ227" i="3" s="1"/>
  <c r="EM227" i="3" s="1"/>
  <c r="EY227" i="3" s="1"/>
  <c r="EZ227" i="3" s="1"/>
  <c r="EG128" i="3"/>
  <c r="EH128" i="3" s="1"/>
  <c r="EI128" i="3" s="1"/>
  <c r="EJ128" i="3" s="1"/>
  <c r="EO128" i="3" s="1"/>
  <c r="EP128" i="3" s="1"/>
  <c r="EG245" i="3"/>
  <c r="EH245" i="3" s="1"/>
  <c r="EI245" i="3" s="1"/>
  <c r="EJ245" i="3" s="1"/>
  <c r="EG55" i="3"/>
  <c r="EH55" i="3" s="1"/>
  <c r="EI55" i="3" s="1"/>
  <c r="EJ55" i="3" s="1"/>
  <c r="EG196" i="3"/>
  <c r="EH196" i="3" s="1"/>
  <c r="EI196" i="3" s="1"/>
  <c r="EJ196" i="3" s="1"/>
  <c r="EM196" i="3" s="1"/>
  <c r="EY196" i="3" s="1"/>
  <c r="EZ196" i="3" s="1"/>
  <c r="EG232" i="3"/>
  <c r="EH232" i="3" s="1"/>
  <c r="EI232" i="3" s="1"/>
  <c r="EJ232" i="3" s="1"/>
  <c r="EM232" i="3" s="1"/>
  <c r="EY232" i="3" s="1"/>
  <c r="EZ232" i="3" s="1"/>
  <c r="EG222" i="3"/>
  <c r="EH222" i="3" s="1"/>
  <c r="EI222" i="3" s="1"/>
  <c r="EJ222" i="3" s="1"/>
  <c r="EG170" i="3"/>
  <c r="EH170" i="3" s="1"/>
  <c r="EI170" i="3" s="1"/>
  <c r="EJ170" i="3" s="1"/>
  <c r="EG84" i="3"/>
  <c r="EH84" i="3" s="1"/>
  <c r="EI84" i="3" s="1"/>
  <c r="EJ84" i="3" s="1"/>
  <c r="EG253" i="3"/>
  <c r="EH253" i="3" s="1"/>
  <c r="EI253" i="3" s="1"/>
  <c r="EJ253" i="3" s="1"/>
  <c r="EG141" i="3"/>
  <c r="EH141" i="3" s="1"/>
  <c r="EI141" i="3" s="1"/>
  <c r="EJ141" i="3" s="1"/>
  <c r="EM141" i="3" s="1"/>
  <c r="EY141" i="3" s="1"/>
  <c r="EZ141" i="3" s="1"/>
  <c r="EG362" i="3"/>
  <c r="EH362" i="3" s="1"/>
  <c r="EI362" i="3" s="1"/>
  <c r="EJ362" i="3" s="1"/>
  <c r="EO362" i="3" s="1"/>
  <c r="EP362" i="3" s="1"/>
  <c r="EG161" i="3"/>
  <c r="EH161" i="3" s="1"/>
  <c r="EI161" i="3" s="1"/>
  <c r="EJ161" i="3" s="1"/>
  <c r="FQ76" i="3"/>
  <c r="EG76" i="3"/>
  <c r="EH76" i="3" s="1"/>
  <c r="EI76" i="3" s="1"/>
  <c r="EJ76" i="3" s="1"/>
  <c r="EM76" i="3" s="1"/>
  <c r="EY76" i="3" s="1"/>
  <c r="EZ76" i="3" s="1"/>
  <c r="EG38" i="3"/>
  <c r="EH38" i="3" s="1"/>
  <c r="EI38" i="3" s="1"/>
  <c r="EJ38" i="3" s="1"/>
  <c r="EG140" i="3"/>
  <c r="EH140" i="3" s="1"/>
  <c r="EI140" i="3" s="1"/>
  <c r="EJ140" i="3" s="1"/>
  <c r="EG61" i="3"/>
  <c r="EH61" i="3" s="1"/>
  <c r="EI61" i="3" s="1"/>
  <c r="EJ61" i="3" s="1"/>
  <c r="EO61" i="3" s="1"/>
  <c r="EP61" i="3" s="1"/>
  <c r="FQ174" i="3"/>
  <c r="EG174" i="3"/>
  <c r="EH174" i="3" s="1"/>
  <c r="EI174" i="3" s="1"/>
  <c r="EJ174" i="3" s="1"/>
  <c r="EO174" i="3" s="1"/>
  <c r="EP174" i="3" s="1"/>
  <c r="EG113" i="3"/>
  <c r="EH113" i="3" s="1"/>
  <c r="EI113" i="3" s="1"/>
  <c r="EJ113" i="3" s="1"/>
  <c r="EG163" i="3"/>
  <c r="EH163" i="3" s="1"/>
  <c r="EI163" i="3" s="1"/>
  <c r="EJ163" i="3" s="1"/>
  <c r="EM163" i="3" s="1"/>
  <c r="EY163" i="3" s="1"/>
  <c r="EZ163" i="3" s="1"/>
  <c r="EG91" i="3"/>
  <c r="EH91" i="3" s="1"/>
  <c r="EI91" i="3" s="1"/>
  <c r="EJ91" i="3" s="1"/>
  <c r="EO91" i="3" s="1"/>
  <c r="EP91" i="3" s="1"/>
  <c r="EG298" i="3"/>
  <c r="EH298" i="3" s="1"/>
  <c r="EI298" i="3" s="1"/>
  <c r="EJ298" i="3" s="1"/>
  <c r="EO298" i="3" s="1"/>
  <c r="EP298" i="3" s="1"/>
  <c r="EG255" i="3"/>
  <c r="EH255" i="3" s="1"/>
  <c r="EI255" i="3" s="1"/>
  <c r="EJ255" i="3" s="1"/>
  <c r="EO255" i="3" s="1"/>
  <c r="EP255" i="3" s="1"/>
  <c r="EG324" i="3"/>
  <c r="EH324" i="3" s="1"/>
  <c r="EI324" i="3" s="1"/>
  <c r="EJ324" i="3" s="1"/>
  <c r="EO324" i="3" s="1"/>
  <c r="EP324" i="3" s="1"/>
  <c r="EG80" i="3"/>
  <c r="EH80" i="3" s="1"/>
  <c r="EI80" i="3" s="1"/>
  <c r="EJ80" i="3" s="1"/>
  <c r="EO80" i="3" s="1"/>
  <c r="EP80" i="3" s="1"/>
  <c r="EG153" i="3"/>
  <c r="EH153" i="3" s="1"/>
  <c r="EI153" i="3" s="1"/>
  <c r="EJ153" i="3" s="1"/>
  <c r="EO153" i="3" s="1"/>
  <c r="EP153" i="3" s="1"/>
  <c r="EG291" i="3"/>
  <c r="EH291" i="3" s="1"/>
  <c r="EI291" i="3" s="1"/>
  <c r="EJ291" i="3" s="1"/>
  <c r="EO291" i="3" s="1"/>
  <c r="EP291" i="3" s="1"/>
  <c r="EG136" i="3"/>
  <c r="EH136" i="3" s="1"/>
  <c r="EI136" i="3" s="1"/>
  <c r="EJ136" i="3" s="1"/>
  <c r="EO136" i="3" s="1"/>
  <c r="EP136" i="3" s="1"/>
  <c r="EG250" i="3"/>
  <c r="EH250" i="3" s="1"/>
  <c r="EI250" i="3" s="1"/>
  <c r="EJ250" i="3" s="1"/>
  <c r="EO250" i="3" s="1"/>
  <c r="EP250" i="3" s="1"/>
  <c r="EG155" i="3"/>
  <c r="EH155" i="3" s="1"/>
  <c r="EI155" i="3" s="1"/>
  <c r="EJ155" i="3" s="1"/>
  <c r="EO155" i="3" s="1"/>
  <c r="EP155" i="3" s="1"/>
  <c r="EG258" i="3"/>
  <c r="EH258" i="3" s="1"/>
  <c r="EI258" i="3" s="1"/>
  <c r="EJ258" i="3" s="1"/>
  <c r="EO258" i="3" s="1"/>
  <c r="EP258" i="3" s="1"/>
  <c r="EG106" i="3"/>
  <c r="EH106" i="3" s="1"/>
  <c r="EI106" i="3" s="1"/>
  <c r="EJ106" i="3" s="1"/>
  <c r="EO106" i="3" s="1"/>
  <c r="EP106" i="3" s="1"/>
  <c r="EG42" i="3"/>
  <c r="EH42" i="3" s="1"/>
  <c r="EI42" i="3" s="1"/>
  <c r="EJ42" i="3" s="1"/>
  <c r="EM42" i="3" s="1"/>
  <c r="EY42" i="3" s="1"/>
  <c r="EZ42" i="3" s="1"/>
  <c r="EG112" i="3"/>
  <c r="EH112" i="3" s="1"/>
  <c r="EI112" i="3" s="1"/>
  <c r="EJ112" i="3" s="1"/>
  <c r="EO112" i="3" s="1"/>
  <c r="EP112" i="3" s="1"/>
  <c r="EG317" i="3"/>
  <c r="EH317" i="3" s="1"/>
  <c r="EI317" i="3" s="1"/>
  <c r="EJ317" i="3" s="1"/>
  <c r="EM317" i="3" s="1"/>
  <c r="EY317" i="3" s="1"/>
  <c r="EZ317" i="3" s="1"/>
  <c r="EG171" i="3"/>
  <c r="EH171" i="3" s="1"/>
  <c r="EI171" i="3" s="1"/>
  <c r="EJ171" i="3" s="1"/>
  <c r="EO171" i="3" s="1"/>
  <c r="EP171" i="3" s="1"/>
  <c r="EG95" i="3"/>
  <c r="EH95" i="3" s="1"/>
  <c r="EI95" i="3" s="1"/>
  <c r="EJ95" i="3" s="1"/>
  <c r="EM95" i="3" s="1"/>
  <c r="EY95" i="3" s="1"/>
  <c r="EZ95" i="3" s="1"/>
  <c r="EG142" i="3"/>
  <c r="EH142" i="3" s="1"/>
  <c r="EI142" i="3" s="1"/>
  <c r="EJ142" i="3" s="1"/>
  <c r="EG271" i="3"/>
  <c r="EH271" i="3" s="1"/>
  <c r="EI271" i="3" s="1"/>
  <c r="EJ271" i="3" s="1"/>
  <c r="EG261" i="3"/>
  <c r="EH261" i="3" s="1"/>
  <c r="EI261" i="3" s="1"/>
  <c r="EJ261" i="3" s="1"/>
  <c r="EM261" i="3" s="1"/>
  <c r="EY261" i="3" s="1"/>
  <c r="EZ261" i="3" s="1"/>
  <c r="EG275" i="3"/>
  <c r="EH275" i="3" s="1"/>
  <c r="EI275" i="3" s="1"/>
  <c r="EJ275" i="3" s="1"/>
  <c r="EM275" i="3" s="1"/>
  <c r="EY275" i="3" s="1"/>
  <c r="EZ275" i="3" s="1"/>
  <c r="EG34" i="3"/>
  <c r="EH34" i="3" s="1"/>
  <c r="EI34" i="3" s="1"/>
  <c r="EJ34" i="3" s="1"/>
  <c r="EM34" i="3" s="1"/>
  <c r="EY34" i="3" s="1"/>
  <c r="EZ34" i="3" s="1"/>
  <c r="EG260" i="3"/>
  <c r="EH260" i="3" s="1"/>
  <c r="EI260" i="3" s="1"/>
  <c r="EJ260" i="3" s="1"/>
  <c r="EG278" i="3"/>
  <c r="EH278" i="3" s="1"/>
  <c r="EI278" i="3" s="1"/>
  <c r="EJ278" i="3" s="1"/>
  <c r="EG281" i="3"/>
  <c r="EH281" i="3" s="1"/>
  <c r="EI281" i="3" s="1"/>
  <c r="EJ281" i="3" s="1"/>
  <c r="EM281" i="3" s="1"/>
  <c r="EY281" i="3" s="1"/>
  <c r="EZ281" i="3" s="1"/>
  <c r="EG354" i="3"/>
  <c r="EH354" i="3" s="1"/>
  <c r="EI354" i="3" s="1"/>
  <c r="EJ354" i="3" s="1"/>
  <c r="EM354" i="3" s="1"/>
  <c r="EY354" i="3" s="1"/>
  <c r="EZ354" i="3" s="1"/>
  <c r="EG235" i="3"/>
  <c r="EH235" i="3" s="1"/>
  <c r="EI235" i="3" s="1"/>
  <c r="EJ235" i="3" s="1"/>
  <c r="EO235" i="3" s="1"/>
  <c r="EP235" i="3" s="1"/>
  <c r="EG230" i="3"/>
  <c r="EH230" i="3" s="1"/>
  <c r="EI230" i="3" s="1"/>
  <c r="EJ230" i="3" s="1"/>
  <c r="EM230" i="3" s="1"/>
  <c r="EY230" i="3" s="1"/>
  <c r="EZ230" i="3" s="1"/>
  <c r="EG164" i="3"/>
  <c r="EH164" i="3" s="1"/>
  <c r="EI164" i="3" s="1"/>
  <c r="EJ164" i="3" s="1"/>
  <c r="EM164" i="3" s="1"/>
  <c r="EY164" i="3" s="1"/>
  <c r="EZ164" i="3" s="1"/>
  <c r="EG131" i="3"/>
  <c r="EH131" i="3" s="1"/>
  <c r="EI131" i="3" s="1"/>
  <c r="EJ131" i="3" s="1"/>
  <c r="EO131" i="3" s="1"/>
  <c r="EP131" i="3" s="1"/>
  <c r="EG73" i="3"/>
  <c r="EH73" i="3" s="1"/>
  <c r="EI73" i="3" s="1"/>
  <c r="EJ73" i="3" s="1"/>
  <c r="EG273" i="3"/>
  <c r="EH273" i="3" s="1"/>
  <c r="EI273" i="3" s="1"/>
  <c r="EJ273" i="3" s="1"/>
  <c r="EM273" i="3" s="1"/>
  <c r="EY273" i="3" s="1"/>
  <c r="EZ273" i="3" s="1"/>
  <c r="EG69" i="3"/>
  <c r="EH69" i="3" s="1"/>
  <c r="EI69" i="3" s="1"/>
  <c r="EJ69" i="3" s="1"/>
  <c r="EO69" i="3" s="1"/>
  <c r="EP69" i="3" s="1"/>
  <c r="FQ189" i="3"/>
  <c r="EG189" i="3"/>
  <c r="EH189" i="3" s="1"/>
  <c r="EI189" i="3" s="1"/>
  <c r="EJ189" i="3" s="1"/>
  <c r="EO189" i="3" s="1"/>
  <c r="EP189" i="3" s="1"/>
  <c r="EG218" i="3"/>
  <c r="EH218" i="3" s="1"/>
  <c r="EI218" i="3" s="1"/>
  <c r="EJ218" i="3" s="1"/>
  <c r="EM218" i="3" s="1"/>
  <c r="EY218" i="3" s="1"/>
  <c r="EZ218" i="3" s="1"/>
  <c r="EG93" i="3"/>
  <c r="EH93" i="3" s="1"/>
  <c r="EI93" i="3" s="1"/>
  <c r="EJ93" i="3" s="1"/>
  <c r="EG129" i="3"/>
  <c r="EH129" i="3" s="1"/>
  <c r="EI129" i="3" s="1"/>
  <c r="EJ129" i="3" s="1"/>
  <c r="EG49" i="3"/>
  <c r="EH49" i="3" s="1"/>
  <c r="EI49" i="3" s="1"/>
  <c r="EJ49" i="3" s="1"/>
  <c r="EO49" i="3" s="1"/>
  <c r="EP49" i="3" s="1"/>
  <c r="EG70" i="3"/>
  <c r="EH70" i="3" s="1"/>
  <c r="EI70" i="3" s="1"/>
  <c r="EJ70" i="3" s="1"/>
  <c r="EO70" i="3" s="1"/>
  <c r="EP70" i="3" s="1"/>
  <c r="EG214" i="3"/>
  <c r="EH214" i="3" s="1"/>
  <c r="EI214" i="3" s="1"/>
  <c r="EJ214" i="3" s="1"/>
  <c r="EM214" i="3" s="1"/>
  <c r="EY214" i="3" s="1"/>
  <c r="EZ214" i="3" s="1"/>
  <c r="EG333" i="3"/>
  <c r="EH333" i="3" s="1"/>
  <c r="EI333" i="3" s="1"/>
  <c r="EJ333" i="3" s="1"/>
  <c r="EM333" i="3" s="1"/>
  <c r="EY333" i="3" s="1"/>
  <c r="EZ333" i="3" s="1"/>
  <c r="EG99" i="3"/>
  <c r="EH99" i="3" s="1"/>
  <c r="EI99" i="3" s="1"/>
  <c r="EJ99" i="3" s="1"/>
  <c r="EM99" i="3" s="1"/>
  <c r="EY99" i="3" s="1"/>
  <c r="EZ99" i="3" s="1"/>
  <c r="EG192" i="3"/>
  <c r="EH192" i="3" s="1"/>
  <c r="EI192" i="3" s="1"/>
  <c r="EJ192" i="3" s="1"/>
  <c r="EM192" i="3" s="1"/>
  <c r="EY192" i="3" s="1"/>
  <c r="EZ192" i="3" s="1"/>
  <c r="EG40" i="3"/>
  <c r="EH40" i="3" s="1"/>
  <c r="EI40" i="3" s="1"/>
  <c r="EJ40" i="3" s="1"/>
  <c r="EO40" i="3" s="1"/>
  <c r="EP40" i="3" s="1"/>
  <c r="EG104" i="3"/>
  <c r="EH104" i="3" s="1"/>
  <c r="EI104" i="3" s="1"/>
  <c r="EJ104" i="3" s="1"/>
  <c r="EM104" i="3" s="1"/>
  <c r="EY104" i="3" s="1"/>
  <c r="EZ104" i="3" s="1"/>
  <c r="EG97" i="3"/>
  <c r="EH97" i="3" s="1"/>
  <c r="EI97" i="3" s="1"/>
  <c r="EJ97" i="3" s="1"/>
  <c r="EO97" i="3" s="1"/>
  <c r="EP97" i="3" s="1"/>
  <c r="EG299" i="3"/>
  <c r="EH299" i="3" s="1"/>
  <c r="EI299" i="3" s="1"/>
  <c r="EJ299" i="3" s="1"/>
  <c r="EO299" i="3" s="1"/>
  <c r="EP299" i="3" s="1"/>
  <c r="EG288" i="3"/>
  <c r="EH288" i="3" s="1"/>
  <c r="EI288" i="3" s="1"/>
  <c r="EJ288" i="3" s="1"/>
  <c r="EG318" i="3"/>
  <c r="EH318" i="3" s="1"/>
  <c r="EI318" i="3" s="1"/>
  <c r="EJ318" i="3" s="1"/>
  <c r="EO318" i="3" s="1"/>
  <c r="EP318" i="3" s="1"/>
  <c r="EG311" i="3"/>
  <c r="EH311" i="3" s="1"/>
  <c r="EI311" i="3" s="1"/>
  <c r="EJ311" i="3" s="1"/>
  <c r="EM311" i="3" s="1"/>
  <c r="EY311" i="3" s="1"/>
  <c r="EZ311" i="3" s="1"/>
  <c r="EG369" i="3"/>
  <c r="EH369" i="3" s="1"/>
  <c r="EI369" i="3" s="1"/>
  <c r="EJ369" i="3" s="1"/>
  <c r="EM369" i="3" s="1"/>
  <c r="EY369" i="3" s="1"/>
  <c r="EZ369" i="3" s="1"/>
  <c r="EG282" i="3"/>
  <c r="EH282" i="3" s="1"/>
  <c r="EI282" i="3" s="1"/>
  <c r="EJ282" i="3" s="1"/>
  <c r="EO282" i="3" s="1"/>
  <c r="EP282" i="3" s="1"/>
  <c r="EG314" i="3"/>
  <c r="EH314" i="3" s="1"/>
  <c r="EI314" i="3" s="1"/>
  <c r="EJ314" i="3" s="1"/>
  <c r="EO314" i="3" s="1"/>
  <c r="EP314" i="3" s="1"/>
  <c r="EG94" i="3"/>
  <c r="EH94" i="3" s="1"/>
  <c r="EI94" i="3" s="1"/>
  <c r="EJ94" i="3" s="1"/>
  <c r="EM94" i="3" s="1"/>
  <c r="EY94" i="3" s="1"/>
  <c r="EZ94" i="3" s="1"/>
  <c r="EG365" i="3"/>
  <c r="EH365" i="3" s="1"/>
  <c r="EI365" i="3" s="1"/>
  <c r="EJ365" i="3" s="1"/>
  <c r="EO365" i="3" s="1"/>
  <c r="EP365" i="3" s="1"/>
  <c r="EG340" i="3"/>
  <c r="EH340" i="3" s="1"/>
  <c r="EI340" i="3" s="1"/>
  <c r="EJ340" i="3" s="1"/>
  <c r="EM340" i="3" s="1"/>
  <c r="EY340" i="3" s="1"/>
  <c r="EZ340" i="3" s="1"/>
  <c r="EG100" i="3"/>
  <c r="EH100" i="3" s="1"/>
  <c r="EI100" i="3" s="1"/>
  <c r="EJ100" i="3" s="1"/>
  <c r="EM100" i="3" s="1"/>
  <c r="EY100" i="3" s="1"/>
  <c r="EZ100" i="3" s="1"/>
  <c r="FQ342" i="3"/>
  <c r="EG342" i="3"/>
  <c r="EH342" i="3" s="1"/>
  <c r="EI342" i="3" s="1"/>
  <c r="EJ342" i="3" s="1"/>
  <c r="EO342" i="3" s="1"/>
  <c r="EP342" i="3" s="1"/>
  <c r="EG31" i="3"/>
  <c r="EH31" i="3" s="1"/>
  <c r="EI31" i="3" s="1"/>
  <c r="EJ31" i="3" s="1"/>
  <c r="EM31" i="3" s="1"/>
  <c r="EY31" i="3" s="1"/>
  <c r="EZ31" i="3" s="1"/>
  <c r="DZ193" i="3"/>
  <c r="DW193" i="3" s="1"/>
  <c r="EG193" i="3"/>
  <c r="EH193" i="3" s="1"/>
  <c r="EI193" i="3" s="1"/>
  <c r="EJ193" i="3" s="1"/>
  <c r="EM193" i="3" s="1"/>
  <c r="EY193" i="3" s="1"/>
  <c r="EZ193" i="3" s="1"/>
  <c r="FQ237" i="3"/>
  <c r="EG237" i="3"/>
  <c r="EH237" i="3" s="1"/>
  <c r="EI237" i="3" s="1"/>
  <c r="EJ237" i="3" s="1"/>
  <c r="EM237" i="3" s="1"/>
  <c r="EY237" i="3" s="1"/>
  <c r="EZ237" i="3" s="1"/>
  <c r="FQ134" i="3"/>
  <c r="EG134" i="3"/>
  <c r="EH134" i="3" s="1"/>
  <c r="EI134" i="3" s="1"/>
  <c r="EJ134" i="3" s="1"/>
  <c r="EO134" i="3" s="1"/>
  <c r="EP134" i="3" s="1"/>
  <c r="EG331" i="3"/>
  <c r="EH331" i="3" s="1"/>
  <c r="EI331" i="3" s="1"/>
  <c r="EJ331" i="3" s="1"/>
  <c r="EM331" i="3" s="1"/>
  <c r="EY331" i="3" s="1"/>
  <c r="EZ331" i="3" s="1"/>
  <c r="EG120" i="3"/>
  <c r="EH120" i="3" s="1"/>
  <c r="EI120" i="3" s="1"/>
  <c r="EJ120" i="3" s="1"/>
  <c r="EO120" i="3" s="1"/>
  <c r="EP120" i="3" s="1"/>
  <c r="EG150" i="3"/>
  <c r="EH150" i="3" s="1"/>
  <c r="EI150" i="3" s="1"/>
  <c r="EJ150" i="3" s="1"/>
  <c r="EG59" i="3"/>
  <c r="EH59" i="3" s="1"/>
  <c r="EI59" i="3" s="1"/>
  <c r="EJ59" i="3" s="1"/>
  <c r="EO59" i="3" s="1"/>
  <c r="EP59" i="3" s="1"/>
  <c r="EG309" i="3"/>
  <c r="EH309" i="3" s="1"/>
  <c r="EI309" i="3" s="1"/>
  <c r="EJ309" i="3" s="1"/>
  <c r="EM309" i="3" s="1"/>
  <c r="EY309" i="3" s="1"/>
  <c r="EZ309" i="3" s="1"/>
  <c r="EG359" i="3"/>
  <c r="EH359" i="3" s="1"/>
  <c r="EI359" i="3" s="1"/>
  <c r="EJ359" i="3" s="1"/>
  <c r="EO359" i="3" s="1"/>
  <c r="EP359" i="3" s="1"/>
  <c r="EG344" i="3"/>
  <c r="EH344" i="3" s="1"/>
  <c r="EI344" i="3" s="1"/>
  <c r="EJ344" i="3" s="1"/>
  <c r="EM344" i="3" s="1"/>
  <c r="EY344" i="3" s="1"/>
  <c r="EZ344" i="3" s="1"/>
  <c r="EG158" i="3"/>
  <c r="EH158" i="3" s="1"/>
  <c r="EI158" i="3" s="1"/>
  <c r="EJ158" i="3" s="1"/>
  <c r="EM158" i="3" s="1"/>
  <c r="EY158" i="3" s="1"/>
  <c r="EZ158" i="3" s="1"/>
  <c r="EG334" i="3"/>
  <c r="EH334" i="3" s="1"/>
  <c r="EI334" i="3" s="1"/>
  <c r="EJ334" i="3" s="1"/>
  <c r="EO334" i="3" s="1"/>
  <c r="EP334" i="3" s="1"/>
  <c r="EG316" i="3"/>
  <c r="EH316" i="3" s="1"/>
  <c r="EI316" i="3" s="1"/>
  <c r="EJ316" i="3" s="1"/>
  <c r="EO316" i="3" s="1"/>
  <c r="EP316" i="3" s="1"/>
  <c r="EG90" i="3"/>
  <c r="EH90" i="3" s="1"/>
  <c r="EI90" i="3" s="1"/>
  <c r="EJ90" i="3" s="1"/>
  <c r="EG81" i="3"/>
  <c r="EH81" i="3" s="1"/>
  <c r="EI81" i="3" s="1"/>
  <c r="EJ81" i="3" s="1"/>
  <c r="EM81" i="3" s="1"/>
  <c r="EY81" i="3" s="1"/>
  <c r="EZ81" i="3" s="1"/>
  <c r="EG116" i="3"/>
  <c r="EH116" i="3" s="1"/>
  <c r="EI116" i="3" s="1"/>
  <c r="EJ116" i="3" s="1"/>
  <c r="EO116" i="3" s="1"/>
  <c r="EP116" i="3" s="1"/>
  <c r="EG306" i="3"/>
  <c r="EH306" i="3" s="1"/>
  <c r="EI306" i="3" s="1"/>
  <c r="EJ306" i="3" s="1"/>
  <c r="EM306" i="3" s="1"/>
  <c r="EY306" i="3" s="1"/>
  <c r="EZ306" i="3" s="1"/>
  <c r="EG320" i="3"/>
  <c r="EH320" i="3" s="1"/>
  <c r="EI320" i="3" s="1"/>
  <c r="EJ320" i="3" s="1"/>
  <c r="EO320" i="3" s="1"/>
  <c r="EP320" i="3" s="1"/>
  <c r="EG198" i="3"/>
  <c r="EH198" i="3" s="1"/>
  <c r="EI198" i="3" s="1"/>
  <c r="EJ198" i="3" s="1"/>
  <c r="EG336" i="3"/>
  <c r="EH336" i="3" s="1"/>
  <c r="EI336" i="3" s="1"/>
  <c r="EJ336" i="3" s="1"/>
  <c r="EO336" i="3" s="1"/>
  <c r="EP336" i="3" s="1"/>
  <c r="EG238" i="3"/>
  <c r="EH238" i="3" s="1"/>
  <c r="EI238" i="3" s="1"/>
  <c r="EJ238" i="3" s="1"/>
  <c r="EO238" i="3" s="1"/>
  <c r="EP238" i="3" s="1"/>
  <c r="EG270" i="3"/>
  <c r="EH270" i="3" s="1"/>
  <c r="EI270" i="3" s="1"/>
  <c r="EJ270" i="3" s="1"/>
  <c r="EM270" i="3" s="1"/>
  <c r="EY270" i="3" s="1"/>
  <c r="EZ270" i="3" s="1"/>
  <c r="EG264" i="3"/>
  <c r="EH264" i="3" s="1"/>
  <c r="EI264" i="3" s="1"/>
  <c r="EJ264" i="3" s="1"/>
  <c r="EM264" i="3" s="1"/>
  <c r="EY264" i="3" s="1"/>
  <c r="EZ264" i="3" s="1"/>
  <c r="EG249" i="3"/>
  <c r="EH249" i="3" s="1"/>
  <c r="EI249" i="3" s="1"/>
  <c r="EJ249" i="3" s="1"/>
  <c r="EG322" i="3"/>
  <c r="EH322" i="3" s="1"/>
  <c r="EI322" i="3" s="1"/>
  <c r="EJ322" i="3" s="1"/>
  <c r="EO322" i="3" s="1"/>
  <c r="EP322" i="3" s="1"/>
  <c r="EG103" i="3"/>
  <c r="EH103" i="3" s="1"/>
  <c r="EI103" i="3" s="1"/>
  <c r="EJ103" i="3" s="1"/>
  <c r="EG206" i="3"/>
  <c r="EH206" i="3" s="1"/>
  <c r="EI206" i="3" s="1"/>
  <c r="EJ206" i="3" s="1"/>
  <c r="EO206" i="3" s="1"/>
  <c r="EP206" i="3" s="1"/>
  <c r="EG118" i="3"/>
  <c r="EH118" i="3" s="1"/>
  <c r="EI118" i="3" s="1"/>
  <c r="EJ118" i="3" s="1"/>
  <c r="EO118" i="3" s="1"/>
  <c r="EP118" i="3" s="1"/>
  <c r="EG350" i="3"/>
  <c r="EH350" i="3" s="1"/>
  <c r="EI350" i="3" s="1"/>
  <c r="EJ350" i="3" s="1"/>
  <c r="EM350" i="3" s="1"/>
  <c r="EY350" i="3" s="1"/>
  <c r="EZ350" i="3" s="1"/>
  <c r="EG88" i="3"/>
  <c r="EH88" i="3" s="1"/>
  <c r="EI88" i="3" s="1"/>
  <c r="EJ88" i="3" s="1"/>
  <c r="EO88" i="3" s="1"/>
  <c r="EP88" i="3" s="1"/>
  <c r="EG50" i="3"/>
  <c r="EH50" i="3" s="1"/>
  <c r="EI50" i="3" s="1"/>
  <c r="EJ50" i="3" s="1"/>
  <c r="EG28" i="3"/>
  <c r="EH28" i="3" s="1"/>
  <c r="EI28" i="3" s="1"/>
  <c r="EJ28" i="3" s="1"/>
  <c r="EG205" i="3"/>
  <c r="EH205" i="3" s="1"/>
  <c r="EI205" i="3" s="1"/>
  <c r="EJ205" i="3" s="1"/>
  <c r="EM205" i="3" s="1"/>
  <c r="EY205" i="3" s="1"/>
  <c r="EZ205" i="3" s="1"/>
  <c r="EG146" i="3"/>
  <c r="EH146" i="3" s="1"/>
  <c r="EI146" i="3" s="1"/>
  <c r="EJ146" i="3" s="1"/>
  <c r="EO146" i="3" s="1"/>
  <c r="EP146" i="3" s="1"/>
  <c r="EG200" i="3"/>
  <c r="EH200" i="3" s="1"/>
  <c r="EI200" i="3" s="1"/>
  <c r="EJ200" i="3" s="1"/>
  <c r="EO200" i="3" s="1"/>
  <c r="EP200" i="3" s="1"/>
  <c r="EG195" i="3"/>
  <c r="EH195" i="3" s="1"/>
  <c r="EI195" i="3" s="1"/>
  <c r="EJ195" i="3" s="1"/>
  <c r="EG283" i="3"/>
  <c r="EH283" i="3" s="1"/>
  <c r="EI283" i="3" s="1"/>
  <c r="EJ283" i="3" s="1"/>
  <c r="EO283" i="3" s="1"/>
  <c r="EP283" i="3" s="1"/>
  <c r="EG302" i="3"/>
  <c r="EH302" i="3" s="1"/>
  <c r="EI302" i="3" s="1"/>
  <c r="EJ302" i="3" s="1"/>
  <c r="EO302" i="3" s="1"/>
  <c r="EP302" i="3" s="1"/>
  <c r="EG111" i="3"/>
  <c r="EH111" i="3" s="1"/>
  <c r="EI111" i="3" s="1"/>
  <c r="EJ111" i="3" s="1"/>
  <c r="EO111" i="3" s="1"/>
  <c r="EP111" i="3" s="1"/>
  <c r="EG117" i="3"/>
  <c r="EH117" i="3" s="1"/>
  <c r="EI117" i="3" s="1"/>
  <c r="EJ117" i="3" s="1"/>
  <c r="EM117" i="3" s="1"/>
  <c r="EY117" i="3" s="1"/>
  <c r="EZ117" i="3" s="1"/>
  <c r="EG307" i="3"/>
  <c r="EH307" i="3" s="1"/>
  <c r="EI307" i="3" s="1"/>
  <c r="EJ307" i="3" s="1"/>
  <c r="EM307" i="3" s="1"/>
  <c r="EY307" i="3" s="1"/>
  <c r="EZ307" i="3" s="1"/>
  <c r="EG295" i="3"/>
  <c r="EH295" i="3" s="1"/>
  <c r="EI295" i="3" s="1"/>
  <c r="EJ295" i="3" s="1"/>
  <c r="EG276" i="3"/>
  <c r="EH276" i="3" s="1"/>
  <c r="EI276" i="3" s="1"/>
  <c r="EJ276" i="3" s="1"/>
  <c r="EG101" i="3"/>
  <c r="EH101" i="3" s="1"/>
  <c r="EI101" i="3" s="1"/>
  <c r="EJ101" i="3" s="1"/>
  <c r="EO101" i="3" s="1"/>
  <c r="EP101" i="3" s="1"/>
  <c r="EG272" i="3"/>
  <c r="EH272" i="3" s="1"/>
  <c r="EI272" i="3" s="1"/>
  <c r="EJ272" i="3" s="1"/>
  <c r="EM272" i="3" s="1"/>
  <c r="EY272" i="3" s="1"/>
  <c r="EZ272" i="3" s="1"/>
  <c r="EG319" i="3"/>
  <c r="EH319" i="3" s="1"/>
  <c r="EI319" i="3" s="1"/>
  <c r="EJ319" i="3" s="1"/>
  <c r="EM319" i="3" s="1"/>
  <c r="EY319" i="3" s="1"/>
  <c r="EZ319" i="3" s="1"/>
  <c r="EG211" i="3"/>
  <c r="EH211" i="3" s="1"/>
  <c r="EI211" i="3" s="1"/>
  <c r="EJ211" i="3" s="1"/>
  <c r="EM211" i="3" s="1"/>
  <c r="EY211" i="3" s="1"/>
  <c r="EZ211" i="3" s="1"/>
  <c r="EG251" i="3"/>
  <c r="EH251" i="3" s="1"/>
  <c r="EI251" i="3" s="1"/>
  <c r="EJ251" i="3" s="1"/>
  <c r="EG126" i="3"/>
  <c r="EH126" i="3" s="1"/>
  <c r="EI126" i="3" s="1"/>
  <c r="EJ126" i="3" s="1"/>
  <c r="EG79" i="3"/>
  <c r="EH79" i="3" s="1"/>
  <c r="EI79" i="3" s="1"/>
  <c r="EJ79" i="3" s="1"/>
  <c r="EG177" i="3"/>
  <c r="EH177" i="3" s="1"/>
  <c r="EI177" i="3" s="1"/>
  <c r="EJ177" i="3" s="1"/>
  <c r="EM177" i="3" s="1"/>
  <c r="EY177" i="3" s="1"/>
  <c r="EZ177" i="3" s="1"/>
  <c r="EG323" i="3"/>
  <c r="EH323" i="3" s="1"/>
  <c r="EI323" i="3" s="1"/>
  <c r="EJ323" i="3" s="1"/>
  <c r="EO323" i="3" s="1"/>
  <c r="EP323" i="3" s="1"/>
  <c r="EG98" i="3"/>
  <c r="EH98" i="3" s="1"/>
  <c r="EI98" i="3" s="1"/>
  <c r="EJ98" i="3" s="1"/>
  <c r="EO98" i="3" s="1"/>
  <c r="EP98" i="3" s="1"/>
  <c r="FQ41" i="3"/>
  <c r="EG41" i="3"/>
  <c r="EH41" i="3" s="1"/>
  <c r="EI41" i="3" s="1"/>
  <c r="EJ41" i="3" s="1"/>
  <c r="EM41" i="3" s="1"/>
  <c r="EY41" i="3" s="1"/>
  <c r="EZ41" i="3" s="1"/>
  <c r="EG47" i="3"/>
  <c r="EH47" i="3" s="1"/>
  <c r="EI47" i="3" s="1"/>
  <c r="EJ47" i="3" s="1"/>
  <c r="EM47" i="3" s="1"/>
  <c r="EY47" i="3" s="1"/>
  <c r="EZ47" i="3" s="1"/>
  <c r="EG166" i="3"/>
  <c r="EH166" i="3" s="1"/>
  <c r="EI166" i="3" s="1"/>
  <c r="EJ166" i="3" s="1"/>
  <c r="EM166" i="3" s="1"/>
  <c r="EY166" i="3" s="1"/>
  <c r="EZ166" i="3" s="1"/>
  <c r="FQ228" i="3"/>
  <c r="EG228" i="3"/>
  <c r="EH228" i="3" s="1"/>
  <c r="EI228" i="3" s="1"/>
  <c r="EJ228" i="3" s="1"/>
  <c r="EO228" i="3" s="1"/>
  <c r="EP228" i="3" s="1"/>
  <c r="EG242" i="3"/>
  <c r="EH242" i="3" s="1"/>
  <c r="EI242" i="3" s="1"/>
  <c r="EJ242" i="3" s="1"/>
  <c r="EO242" i="3" s="1"/>
  <c r="EP242" i="3" s="1"/>
  <c r="EG266" i="3"/>
  <c r="EH266" i="3" s="1"/>
  <c r="EI266" i="3" s="1"/>
  <c r="EJ266" i="3" s="1"/>
  <c r="EO266" i="3" s="1"/>
  <c r="EP266" i="3" s="1"/>
  <c r="EG121" i="3"/>
  <c r="EH121" i="3" s="1"/>
  <c r="EI121" i="3" s="1"/>
  <c r="EJ121" i="3" s="1"/>
  <c r="EM121" i="3" s="1"/>
  <c r="EY121" i="3" s="1"/>
  <c r="EZ121" i="3" s="1"/>
  <c r="EG156" i="3"/>
  <c r="EH156" i="3" s="1"/>
  <c r="EI156" i="3" s="1"/>
  <c r="EJ156" i="3" s="1"/>
  <c r="EG109" i="3"/>
  <c r="EH109" i="3" s="1"/>
  <c r="EI109" i="3" s="1"/>
  <c r="EJ109" i="3" s="1"/>
  <c r="EM109" i="3" s="1"/>
  <c r="EY109" i="3" s="1"/>
  <c r="EZ109" i="3" s="1"/>
  <c r="EG145" i="3"/>
  <c r="EH145" i="3" s="1"/>
  <c r="EI145" i="3" s="1"/>
  <c r="EJ145" i="3" s="1"/>
  <c r="EG72" i="3"/>
  <c r="EH72" i="3" s="1"/>
  <c r="EI72" i="3" s="1"/>
  <c r="EJ72" i="3" s="1"/>
  <c r="EO72" i="3" s="1"/>
  <c r="EP72" i="3" s="1"/>
  <c r="FQ243" i="3"/>
  <c r="EG243" i="3"/>
  <c r="EH243" i="3" s="1"/>
  <c r="EI243" i="3" s="1"/>
  <c r="EJ243" i="3" s="1"/>
  <c r="EO243" i="3" s="1"/>
  <c r="EP243" i="3" s="1"/>
  <c r="EG77" i="3"/>
  <c r="EH77" i="3" s="1"/>
  <c r="EI77" i="3" s="1"/>
  <c r="EJ77" i="3" s="1"/>
  <c r="EG39" i="3"/>
  <c r="EH39" i="3" s="1"/>
  <c r="EI39" i="3" s="1"/>
  <c r="EJ39" i="3" s="1"/>
  <c r="EM39" i="3" s="1"/>
  <c r="EY39" i="3" s="1"/>
  <c r="EZ39" i="3" s="1"/>
  <c r="EG321" i="3"/>
  <c r="EH321" i="3" s="1"/>
  <c r="EI321" i="3" s="1"/>
  <c r="EJ321" i="3" s="1"/>
  <c r="EO321" i="3" s="1"/>
  <c r="EP321" i="3" s="1"/>
  <c r="EG274" i="3"/>
  <c r="EH274" i="3" s="1"/>
  <c r="EI274" i="3" s="1"/>
  <c r="EJ274" i="3" s="1"/>
  <c r="EO274" i="3" s="1"/>
  <c r="EP274" i="3" s="1"/>
  <c r="EG86" i="3"/>
  <c r="EH86" i="3" s="1"/>
  <c r="EI86" i="3" s="1"/>
  <c r="EJ86" i="3" s="1"/>
  <c r="EM86" i="3" s="1"/>
  <c r="EY86" i="3" s="1"/>
  <c r="EZ86" i="3" s="1"/>
  <c r="EG63" i="3"/>
  <c r="EH63" i="3" s="1"/>
  <c r="EI63" i="3" s="1"/>
  <c r="EJ63" i="3" s="1"/>
  <c r="EM63" i="3" s="1"/>
  <c r="EY63" i="3" s="1"/>
  <c r="EZ63" i="3" s="1"/>
  <c r="EG89" i="3"/>
  <c r="EH89" i="3" s="1"/>
  <c r="EI89" i="3" s="1"/>
  <c r="EJ89" i="3" s="1"/>
  <c r="EO89" i="3" s="1"/>
  <c r="EP89" i="3" s="1"/>
  <c r="EG53" i="3"/>
  <c r="EH53" i="3" s="1"/>
  <c r="EI53" i="3" s="1"/>
  <c r="EJ53" i="3" s="1"/>
  <c r="EM53" i="3" s="1"/>
  <c r="EY53" i="3" s="1"/>
  <c r="EZ53" i="3" s="1"/>
  <c r="EG169" i="3"/>
  <c r="EH169" i="3" s="1"/>
  <c r="EI169" i="3" s="1"/>
  <c r="EJ169" i="3" s="1"/>
  <c r="EO169" i="3" s="1"/>
  <c r="EP169" i="3" s="1"/>
  <c r="FQ114" i="3"/>
  <c r="EG114" i="3"/>
  <c r="EH114" i="3" s="1"/>
  <c r="EI114" i="3" s="1"/>
  <c r="EJ114" i="3" s="1"/>
  <c r="EM114" i="3" s="1"/>
  <c r="EY114" i="3" s="1"/>
  <c r="EZ114" i="3" s="1"/>
  <c r="EG96" i="3"/>
  <c r="EH96" i="3" s="1"/>
  <c r="EI96" i="3" s="1"/>
  <c r="EJ96" i="3" s="1"/>
  <c r="EM96" i="3" s="1"/>
  <c r="EY96" i="3" s="1"/>
  <c r="EZ96" i="3" s="1"/>
  <c r="EG143" i="3"/>
  <c r="EH143" i="3" s="1"/>
  <c r="EI143" i="3" s="1"/>
  <c r="EJ143" i="3" s="1"/>
  <c r="EO143" i="3" s="1"/>
  <c r="EP143" i="3" s="1"/>
  <c r="EG229" i="3"/>
  <c r="EH229" i="3" s="1"/>
  <c r="EI229" i="3" s="1"/>
  <c r="EJ229" i="3" s="1"/>
  <c r="EO229" i="3" s="1"/>
  <c r="EP229" i="3" s="1"/>
  <c r="EG246" i="3"/>
  <c r="EH246" i="3" s="1"/>
  <c r="EI246" i="3" s="1"/>
  <c r="EJ246" i="3" s="1"/>
  <c r="EO246" i="3" s="1"/>
  <c r="EP246" i="3" s="1"/>
  <c r="EG337" i="3"/>
  <c r="EH337" i="3" s="1"/>
  <c r="EI337" i="3" s="1"/>
  <c r="EJ337" i="3" s="1"/>
  <c r="EM337" i="3" s="1"/>
  <c r="EY337" i="3" s="1"/>
  <c r="EZ337" i="3" s="1"/>
  <c r="FQ33" i="3"/>
  <c r="EG33" i="3"/>
  <c r="EH33" i="3" s="1"/>
  <c r="EI33" i="3" s="1"/>
  <c r="EJ33" i="3" s="1"/>
  <c r="EM33" i="3" s="1"/>
  <c r="EY33" i="3" s="1"/>
  <c r="EZ33" i="3" s="1"/>
  <c r="EG280" i="3"/>
  <c r="EH280" i="3" s="1"/>
  <c r="EI280" i="3" s="1"/>
  <c r="EJ280" i="3" s="1"/>
  <c r="EM280" i="3" s="1"/>
  <c r="EY280" i="3" s="1"/>
  <c r="EZ280" i="3" s="1"/>
  <c r="EG248" i="3"/>
  <c r="EH248" i="3" s="1"/>
  <c r="EI248" i="3" s="1"/>
  <c r="EJ248" i="3" s="1"/>
  <c r="EO248" i="3" s="1"/>
  <c r="EP248" i="3" s="1"/>
  <c r="DZ269" i="3"/>
  <c r="DW269" i="3" s="1"/>
  <c r="EG269" i="3"/>
  <c r="EH269" i="3" s="1"/>
  <c r="EI269" i="3" s="1"/>
  <c r="EJ269" i="3" s="1"/>
  <c r="EM269" i="3" s="1"/>
  <c r="EY269" i="3" s="1"/>
  <c r="EZ269" i="3" s="1"/>
  <c r="EG353" i="3"/>
  <c r="EH353" i="3" s="1"/>
  <c r="EI353" i="3" s="1"/>
  <c r="EJ353" i="3" s="1"/>
  <c r="EM353" i="3" s="1"/>
  <c r="EY353" i="3" s="1"/>
  <c r="EZ353" i="3" s="1"/>
  <c r="EG54" i="3"/>
  <c r="EH54" i="3" s="1"/>
  <c r="EI54" i="3" s="1"/>
  <c r="EJ54" i="3" s="1"/>
  <c r="EG159" i="3"/>
  <c r="EH159" i="3" s="1"/>
  <c r="EI159" i="3" s="1"/>
  <c r="EJ159" i="3" s="1"/>
  <c r="EM159" i="3" s="1"/>
  <c r="EY159" i="3" s="1"/>
  <c r="EZ159" i="3" s="1"/>
  <c r="EG92" i="3"/>
  <c r="EH92" i="3" s="1"/>
  <c r="EI92" i="3" s="1"/>
  <c r="EJ92" i="3" s="1"/>
  <c r="EM92" i="3" s="1"/>
  <c r="EY92" i="3" s="1"/>
  <c r="EZ92" i="3" s="1"/>
  <c r="FQ335" i="3"/>
  <c r="EG335" i="3"/>
  <c r="EH335" i="3" s="1"/>
  <c r="EI335" i="3" s="1"/>
  <c r="EJ335" i="3" s="1"/>
  <c r="EM335" i="3" s="1"/>
  <c r="EY335" i="3" s="1"/>
  <c r="EZ335" i="3" s="1"/>
  <c r="EG221" i="3"/>
  <c r="EH221" i="3" s="1"/>
  <c r="EI221" i="3" s="1"/>
  <c r="EJ221" i="3" s="1"/>
  <c r="EG267" i="3"/>
  <c r="EH267" i="3" s="1"/>
  <c r="EI267" i="3" s="1"/>
  <c r="EJ267" i="3" s="1"/>
  <c r="EM267" i="3" s="1"/>
  <c r="EY267" i="3" s="1"/>
  <c r="EZ267" i="3" s="1"/>
  <c r="EG204" i="3"/>
  <c r="EH204" i="3" s="1"/>
  <c r="EI204" i="3" s="1"/>
  <c r="EJ204" i="3" s="1"/>
  <c r="EG244" i="3"/>
  <c r="EH244" i="3" s="1"/>
  <c r="EI244" i="3" s="1"/>
  <c r="EJ244" i="3" s="1"/>
  <c r="EM244" i="3" s="1"/>
  <c r="EY244" i="3" s="1"/>
  <c r="EZ244" i="3" s="1"/>
  <c r="EG285" i="3"/>
  <c r="EH285" i="3" s="1"/>
  <c r="EI285" i="3" s="1"/>
  <c r="EJ285" i="3" s="1"/>
  <c r="EM285" i="3" s="1"/>
  <c r="EY285" i="3" s="1"/>
  <c r="EZ285" i="3" s="1"/>
  <c r="EG252" i="3"/>
  <c r="EH252" i="3" s="1"/>
  <c r="EI252" i="3" s="1"/>
  <c r="EJ252" i="3" s="1"/>
  <c r="EO252" i="3" s="1"/>
  <c r="EP252" i="3" s="1"/>
  <c r="EG358" i="3"/>
  <c r="EH358" i="3" s="1"/>
  <c r="EI358" i="3" s="1"/>
  <c r="EJ358" i="3" s="1"/>
  <c r="EG345" i="3"/>
  <c r="EH345" i="3" s="1"/>
  <c r="EI345" i="3" s="1"/>
  <c r="EJ345" i="3" s="1"/>
  <c r="EO345" i="3" s="1"/>
  <c r="EP345" i="3" s="1"/>
  <c r="EG32" i="3"/>
  <c r="EH32" i="3" s="1"/>
  <c r="EI32" i="3" s="1"/>
  <c r="EJ32" i="3" s="1"/>
  <c r="EO32" i="3" s="1"/>
  <c r="EP32" i="3" s="1"/>
  <c r="EG182" i="3"/>
  <c r="EH182" i="3" s="1"/>
  <c r="EI182" i="3" s="1"/>
  <c r="EJ182" i="3" s="1"/>
  <c r="EO182" i="3" s="1"/>
  <c r="EP182" i="3" s="1"/>
  <c r="EG180" i="3"/>
  <c r="EH180" i="3" s="1"/>
  <c r="EI180" i="3" s="1"/>
  <c r="EJ180" i="3" s="1"/>
  <c r="EO180" i="3" s="1"/>
  <c r="EP180" i="3" s="1"/>
  <c r="EG108" i="3"/>
  <c r="EH108" i="3" s="1"/>
  <c r="EI108" i="3" s="1"/>
  <c r="EJ108" i="3" s="1"/>
  <c r="EM108" i="3" s="1"/>
  <c r="EY108" i="3" s="1"/>
  <c r="EZ108" i="3" s="1"/>
  <c r="EG213" i="3"/>
  <c r="EH213" i="3" s="1"/>
  <c r="EI213" i="3" s="1"/>
  <c r="EJ213" i="3" s="1"/>
  <c r="EG209" i="3"/>
  <c r="EH209" i="3" s="1"/>
  <c r="EI209" i="3" s="1"/>
  <c r="EJ209" i="3" s="1"/>
  <c r="EO209" i="3" s="1"/>
  <c r="EP209" i="3" s="1"/>
  <c r="EG290" i="3"/>
  <c r="EH290" i="3" s="1"/>
  <c r="EI290" i="3" s="1"/>
  <c r="EJ290" i="3" s="1"/>
  <c r="EM290" i="3" s="1"/>
  <c r="EY290" i="3" s="1"/>
  <c r="EZ290" i="3" s="1"/>
  <c r="EG293" i="3"/>
  <c r="EH293" i="3" s="1"/>
  <c r="EI293" i="3" s="1"/>
  <c r="EJ293" i="3" s="1"/>
  <c r="EM293" i="3" s="1"/>
  <c r="EY293" i="3" s="1"/>
  <c r="EZ293" i="3" s="1"/>
  <c r="EG75" i="3"/>
  <c r="EH75" i="3" s="1"/>
  <c r="EI75" i="3" s="1"/>
  <c r="EJ75" i="3" s="1"/>
  <c r="EO75" i="3" s="1"/>
  <c r="EP75" i="3" s="1"/>
  <c r="EG313" i="3"/>
  <c r="EH313" i="3" s="1"/>
  <c r="EI313" i="3" s="1"/>
  <c r="EJ313" i="3" s="1"/>
  <c r="EM313" i="3" s="1"/>
  <c r="EY313" i="3" s="1"/>
  <c r="EZ313" i="3" s="1"/>
  <c r="EG48" i="3"/>
  <c r="EH48" i="3" s="1"/>
  <c r="EI48" i="3" s="1"/>
  <c r="EJ48" i="3" s="1"/>
  <c r="EO48" i="3" s="1"/>
  <c r="EP48" i="3" s="1"/>
  <c r="EG202" i="3"/>
  <c r="EH202" i="3" s="1"/>
  <c r="EI202" i="3" s="1"/>
  <c r="EJ202" i="3" s="1"/>
  <c r="EO202" i="3" s="1"/>
  <c r="EP202" i="3" s="1"/>
  <c r="EG64" i="3"/>
  <c r="EH64" i="3" s="1"/>
  <c r="EI64" i="3" s="1"/>
  <c r="EJ64" i="3" s="1"/>
  <c r="EO64" i="3" s="1"/>
  <c r="EP64" i="3" s="1"/>
  <c r="EG364" i="3"/>
  <c r="EH364" i="3" s="1"/>
  <c r="EI364" i="3" s="1"/>
  <c r="EJ364" i="3" s="1"/>
  <c r="EO364" i="3" s="1"/>
  <c r="EP364" i="3" s="1"/>
  <c r="FQ231" i="3"/>
  <c r="EG231" i="3"/>
  <c r="EH231" i="3" s="1"/>
  <c r="EI231" i="3" s="1"/>
  <c r="EJ231" i="3" s="1"/>
  <c r="EM231" i="3" s="1"/>
  <c r="EY231" i="3" s="1"/>
  <c r="EZ231" i="3" s="1"/>
  <c r="EG122" i="3"/>
  <c r="EH122" i="3" s="1"/>
  <c r="EI122" i="3" s="1"/>
  <c r="EJ122" i="3" s="1"/>
  <c r="EO122" i="3" s="1"/>
  <c r="EP122" i="3" s="1"/>
  <c r="FQ224" i="3"/>
  <c r="EG224" i="3"/>
  <c r="EH224" i="3" s="1"/>
  <c r="EI224" i="3" s="1"/>
  <c r="EJ224" i="3" s="1"/>
  <c r="EO224" i="3" s="1"/>
  <c r="EP224" i="3" s="1"/>
  <c r="EG65" i="3"/>
  <c r="EH65" i="3" s="1"/>
  <c r="EI65" i="3" s="1"/>
  <c r="EJ65" i="3" s="1"/>
  <c r="EO65" i="3" s="1"/>
  <c r="EP65" i="3" s="1"/>
  <c r="EG110" i="3"/>
  <c r="EH110" i="3" s="1"/>
  <c r="EI110" i="3" s="1"/>
  <c r="EJ110" i="3" s="1"/>
  <c r="EM110" i="3" s="1"/>
  <c r="EY110" i="3" s="1"/>
  <c r="EZ110" i="3" s="1"/>
  <c r="EG360" i="3"/>
  <c r="EH360" i="3" s="1"/>
  <c r="EI360" i="3" s="1"/>
  <c r="EJ360" i="3" s="1"/>
  <c r="EO360" i="3" s="1"/>
  <c r="EP360" i="3" s="1"/>
  <c r="EG326" i="3"/>
  <c r="EH326" i="3" s="1"/>
  <c r="EI326" i="3" s="1"/>
  <c r="EJ326" i="3" s="1"/>
  <c r="EO326" i="3" s="1"/>
  <c r="EP326" i="3" s="1"/>
  <c r="EG217" i="3"/>
  <c r="EH217" i="3" s="1"/>
  <c r="EI217" i="3" s="1"/>
  <c r="EJ217" i="3" s="1"/>
  <c r="EO217" i="3" s="1"/>
  <c r="EP217" i="3" s="1"/>
  <c r="FQ132" i="3"/>
  <c r="EG132" i="3"/>
  <c r="EH132" i="3" s="1"/>
  <c r="EI132" i="3" s="1"/>
  <c r="EJ132" i="3" s="1"/>
  <c r="EM132" i="3" s="1"/>
  <c r="EY132" i="3" s="1"/>
  <c r="EZ132" i="3" s="1"/>
  <c r="EG241" i="3"/>
  <c r="EH241" i="3" s="1"/>
  <c r="EI241" i="3" s="1"/>
  <c r="EJ241" i="3" s="1"/>
  <c r="EO241" i="3" s="1"/>
  <c r="EP241" i="3" s="1"/>
  <c r="EG35" i="3"/>
  <c r="EH35" i="3" s="1"/>
  <c r="EI35" i="3" s="1"/>
  <c r="EJ35" i="3" s="1"/>
  <c r="EO35" i="3" s="1"/>
  <c r="EP35" i="3" s="1"/>
  <c r="EG25" i="3"/>
  <c r="EH25" i="3" s="1"/>
  <c r="EI25" i="3" s="1"/>
  <c r="EJ25" i="3" s="1"/>
  <c r="EO25" i="3" s="1"/>
  <c r="EG226" i="3"/>
  <c r="EH226" i="3" s="1"/>
  <c r="EI226" i="3" s="1"/>
  <c r="EJ226" i="3" s="1"/>
  <c r="EO226" i="3" s="1"/>
  <c r="EP226" i="3" s="1"/>
  <c r="EG87" i="3"/>
  <c r="EH87" i="3" s="1"/>
  <c r="EI87" i="3" s="1"/>
  <c r="EJ87" i="3" s="1"/>
  <c r="EM87" i="3" s="1"/>
  <c r="EY87" i="3" s="1"/>
  <c r="EZ87" i="3" s="1"/>
  <c r="EG44" i="3"/>
  <c r="EH44" i="3" s="1"/>
  <c r="EI44" i="3" s="1"/>
  <c r="EJ44" i="3" s="1"/>
  <c r="EG68" i="3"/>
  <c r="EH68" i="3" s="1"/>
  <c r="EI68" i="3" s="1"/>
  <c r="EJ68" i="3" s="1"/>
  <c r="EG329" i="3"/>
  <c r="EH329" i="3" s="1"/>
  <c r="EI329" i="3" s="1"/>
  <c r="EJ329" i="3" s="1"/>
  <c r="EO329" i="3" s="1"/>
  <c r="EP329" i="3" s="1"/>
  <c r="EG154" i="3"/>
  <c r="EH154" i="3" s="1"/>
  <c r="EI154" i="3" s="1"/>
  <c r="EJ154" i="3" s="1"/>
  <c r="EO154" i="3" s="1"/>
  <c r="EP154" i="3" s="1"/>
  <c r="EG240" i="3"/>
  <c r="EH240" i="3" s="1"/>
  <c r="EI240" i="3" s="1"/>
  <c r="EJ240" i="3" s="1"/>
  <c r="EO240" i="3" s="1"/>
  <c r="EP240" i="3" s="1"/>
  <c r="EG220" i="3"/>
  <c r="EH220" i="3" s="1"/>
  <c r="EI220" i="3" s="1"/>
  <c r="EJ220" i="3" s="1"/>
  <c r="EM220" i="3" s="1"/>
  <c r="EY220" i="3" s="1"/>
  <c r="EZ220" i="3" s="1"/>
  <c r="EG165" i="3"/>
  <c r="EH165" i="3" s="1"/>
  <c r="EI165" i="3" s="1"/>
  <c r="EJ165" i="3" s="1"/>
  <c r="EO165" i="3" s="1"/>
  <c r="EP165" i="3" s="1"/>
  <c r="EG286" i="3"/>
  <c r="EH286" i="3" s="1"/>
  <c r="EI286" i="3" s="1"/>
  <c r="EJ286" i="3" s="1"/>
  <c r="EM286" i="3" s="1"/>
  <c r="EY286" i="3" s="1"/>
  <c r="EZ286" i="3" s="1"/>
  <c r="EG137" i="3"/>
  <c r="EH137" i="3" s="1"/>
  <c r="EI137" i="3" s="1"/>
  <c r="EJ137" i="3" s="1"/>
  <c r="EO137" i="3" s="1"/>
  <c r="EP137" i="3" s="1"/>
  <c r="EG56" i="3"/>
  <c r="EH56" i="3" s="1"/>
  <c r="EI56" i="3" s="1"/>
  <c r="EJ56" i="3" s="1"/>
  <c r="EM56" i="3" s="1"/>
  <c r="EY56" i="3" s="1"/>
  <c r="EZ56" i="3" s="1"/>
  <c r="EG162" i="3"/>
  <c r="EH162" i="3" s="1"/>
  <c r="EI162" i="3" s="1"/>
  <c r="EJ162" i="3" s="1"/>
  <c r="EO162" i="3" s="1"/>
  <c r="EP162" i="3" s="1"/>
  <c r="FQ151" i="3"/>
  <c r="EG151" i="3"/>
  <c r="EH151" i="3" s="1"/>
  <c r="EI151" i="3" s="1"/>
  <c r="EJ151" i="3" s="1"/>
  <c r="EO151" i="3" s="1"/>
  <c r="EP151" i="3" s="1"/>
  <c r="EG66" i="3"/>
  <c r="EH66" i="3" s="1"/>
  <c r="EI66" i="3" s="1"/>
  <c r="EJ66" i="3" s="1"/>
  <c r="EM66" i="3" s="1"/>
  <c r="EY66" i="3" s="1"/>
  <c r="EZ66" i="3" s="1"/>
  <c r="EG239" i="3"/>
  <c r="EH239" i="3" s="1"/>
  <c r="EI239" i="3" s="1"/>
  <c r="EJ239" i="3" s="1"/>
  <c r="EG60" i="3"/>
  <c r="EH60" i="3" s="1"/>
  <c r="EI60" i="3" s="1"/>
  <c r="EJ60" i="3" s="1"/>
  <c r="EO60" i="3" s="1"/>
  <c r="EP60" i="3" s="1"/>
  <c r="EG45" i="3"/>
  <c r="EH45" i="3" s="1"/>
  <c r="EI45" i="3" s="1"/>
  <c r="EJ45" i="3" s="1"/>
  <c r="EM45" i="3" s="1"/>
  <c r="EY45" i="3" s="1"/>
  <c r="EZ45" i="3" s="1"/>
  <c r="EG327" i="3"/>
  <c r="EH327" i="3" s="1"/>
  <c r="EI327" i="3" s="1"/>
  <c r="EJ327" i="3" s="1"/>
  <c r="EM327" i="3" s="1"/>
  <c r="EY327" i="3" s="1"/>
  <c r="EZ327" i="3" s="1"/>
  <c r="EG203" i="3"/>
  <c r="EH203" i="3" s="1"/>
  <c r="EI203" i="3" s="1"/>
  <c r="EJ203" i="3" s="1"/>
  <c r="EM203" i="3" s="1"/>
  <c r="EY203" i="3" s="1"/>
  <c r="EZ203" i="3" s="1"/>
  <c r="EG52" i="3"/>
  <c r="EH52" i="3" s="1"/>
  <c r="EI52" i="3" s="1"/>
  <c r="EJ52" i="3" s="1"/>
  <c r="EM52" i="3" s="1"/>
  <c r="EY52" i="3" s="1"/>
  <c r="EZ52" i="3" s="1"/>
  <c r="EG37" i="3"/>
  <c r="EH37" i="3" s="1"/>
  <c r="EI37" i="3" s="1"/>
  <c r="EJ37" i="3" s="1"/>
  <c r="EM37" i="3" s="1"/>
  <c r="EY37" i="3" s="1"/>
  <c r="EZ37" i="3" s="1"/>
  <c r="EG303" i="3"/>
  <c r="EH303" i="3" s="1"/>
  <c r="EI303" i="3" s="1"/>
  <c r="EJ303" i="3" s="1"/>
  <c r="EO303" i="3" s="1"/>
  <c r="EP303" i="3" s="1"/>
  <c r="EG296" i="3"/>
  <c r="EH296" i="3" s="1"/>
  <c r="EI296" i="3" s="1"/>
  <c r="EJ296" i="3" s="1"/>
  <c r="EM296" i="3" s="1"/>
  <c r="EY296" i="3" s="1"/>
  <c r="EZ296" i="3" s="1"/>
  <c r="EG284" i="3"/>
  <c r="EH284" i="3" s="1"/>
  <c r="EI284" i="3" s="1"/>
  <c r="EJ284" i="3" s="1"/>
  <c r="EO284" i="3" s="1"/>
  <c r="EP284" i="3" s="1"/>
  <c r="FQ263" i="3"/>
  <c r="EG263" i="3"/>
  <c r="EH263" i="3" s="1"/>
  <c r="EI263" i="3" s="1"/>
  <c r="EJ263" i="3" s="1"/>
  <c r="EO263" i="3" s="1"/>
  <c r="EP263" i="3" s="1"/>
  <c r="EG139" i="3"/>
  <c r="EH139" i="3" s="1"/>
  <c r="EI139" i="3" s="1"/>
  <c r="EJ139" i="3" s="1"/>
  <c r="EO139" i="3" s="1"/>
  <c r="EP139" i="3" s="1"/>
  <c r="EG135" i="3"/>
  <c r="EH135" i="3" s="1"/>
  <c r="EI135" i="3" s="1"/>
  <c r="EJ135" i="3" s="1"/>
  <c r="EM135" i="3" s="1"/>
  <c r="EY135" i="3" s="1"/>
  <c r="EZ135" i="3" s="1"/>
  <c r="EG124" i="3"/>
  <c r="EH124" i="3" s="1"/>
  <c r="EI124" i="3" s="1"/>
  <c r="EJ124" i="3" s="1"/>
  <c r="EM124" i="3" s="1"/>
  <c r="EY124" i="3" s="1"/>
  <c r="EZ124" i="3" s="1"/>
  <c r="FQ138" i="3"/>
  <c r="EG138" i="3"/>
  <c r="EH138" i="3" s="1"/>
  <c r="EI138" i="3" s="1"/>
  <c r="EJ138" i="3" s="1"/>
  <c r="EM138" i="3" s="1"/>
  <c r="EY138" i="3" s="1"/>
  <c r="EZ138" i="3" s="1"/>
  <c r="EG352" i="3"/>
  <c r="EH352" i="3" s="1"/>
  <c r="EI352" i="3" s="1"/>
  <c r="EJ352" i="3" s="1"/>
  <c r="EM352" i="3" s="1"/>
  <c r="EY352" i="3" s="1"/>
  <c r="EZ352" i="3" s="1"/>
  <c r="EG188" i="3"/>
  <c r="EH188" i="3" s="1"/>
  <c r="EI188" i="3" s="1"/>
  <c r="EJ188" i="3" s="1"/>
  <c r="EO188" i="3" s="1"/>
  <c r="EP188" i="3" s="1"/>
  <c r="EG102" i="3"/>
  <c r="EH102" i="3" s="1"/>
  <c r="EI102" i="3" s="1"/>
  <c r="EJ102" i="3" s="1"/>
  <c r="EO102" i="3" s="1"/>
  <c r="EP102" i="3" s="1"/>
  <c r="EG167" i="3"/>
  <c r="EH167" i="3" s="1"/>
  <c r="EI167" i="3" s="1"/>
  <c r="EJ167" i="3" s="1"/>
  <c r="EO167" i="3" s="1"/>
  <c r="EP167" i="3" s="1"/>
  <c r="EG339" i="3"/>
  <c r="EH339" i="3" s="1"/>
  <c r="EI339" i="3" s="1"/>
  <c r="EJ339" i="3" s="1"/>
  <c r="EO339" i="3" s="1"/>
  <c r="EP339" i="3" s="1"/>
  <c r="EG357" i="3"/>
  <c r="EH357" i="3" s="1"/>
  <c r="EI357" i="3" s="1"/>
  <c r="EJ357" i="3" s="1"/>
  <c r="EM357" i="3" s="1"/>
  <c r="EY357" i="3" s="1"/>
  <c r="EZ357" i="3" s="1"/>
  <c r="EG234" i="3"/>
  <c r="EH234" i="3" s="1"/>
  <c r="EI234" i="3" s="1"/>
  <c r="EJ234" i="3" s="1"/>
  <c r="EM234" i="3" s="1"/>
  <c r="EY234" i="3" s="1"/>
  <c r="EZ234" i="3" s="1"/>
  <c r="EG349" i="3"/>
  <c r="EH349" i="3" s="1"/>
  <c r="EI349" i="3" s="1"/>
  <c r="EJ349" i="3" s="1"/>
  <c r="EO349" i="3" s="1"/>
  <c r="EP349" i="3" s="1"/>
  <c r="EG175" i="3"/>
  <c r="EH175" i="3" s="1"/>
  <c r="EI175" i="3" s="1"/>
  <c r="EJ175" i="3" s="1"/>
  <c r="EO175" i="3" s="1"/>
  <c r="EP175" i="3" s="1"/>
  <c r="EG262" i="3"/>
  <c r="EH262" i="3" s="1"/>
  <c r="EI262" i="3" s="1"/>
  <c r="EJ262" i="3" s="1"/>
  <c r="EO262" i="3" s="1"/>
  <c r="EP262" i="3" s="1"/>
  <c r="EG78" i="3"/>
  <c r="EH78" i="3" s="1"/>
  <c r="EI78" i="3" s="1"/>
  <c r="EJ78" i="3" s="1"/>
  <c r="EM78" i="3" s="1"/>
  <c r="EY78" i="3" s="1"/>
  <c r="EZ78" i="3" s="1"/>
  <c r="EG130" i="3"/>
  <c r="EH130" i="3" s="1"/>
  <c r="EI130" i="3" s="1"/>
  <c r="EJ130" i="3" s="1"/>
  <c r="EM130" i="3" s="1"/>
  <c r="EY130" i="3" s="1"/>
  <c r="EZ130" i="3" s="1"/>
  <c r="EG308" i="3"/>
  <c r="EH308" i="3" s="1"/>
  <c r="EI308" i="3" s="1"/>
  <c r="EJ308" i="3" s="1"/>
  <c r="EO308" i="3" s="1"/>
  <c r="EP308" i="3" s="1"/>
  <c r="EG160" i="3"/>
  <c r="EH160" i="3" s="1"/>
  <c r="EI160" i="3" s="1"/>
  <c r="EJ160" i="3" s="1"/>
  <c r="EO160" i="3" s="1"/>
  <c r="EP160" i="3" s="1"/>
  <c r="EG199" i="3"/>
  <c r="EH199" i="3" s="1"/>
  <c r="EI199" i="3" s="1"/>
  <c r="EJ199" i="3" s="1"/>
  <c r="EM199" i="3" s="1"/>
  <c r="EY199" i="3" s="1"/>
  <c r="EZ199" i="3" s="1"/>
  <c r="EG294" i="3"/>
  <c r="EH294" i="3" s="1"/>
  <c r="EI294" i="3" s="1"/>
  <c r="EJ294" i="3" s="1"/>
  <c r="EO294" i="3" s="1"/>
  <c r="EP294" i="3" s="1"/>
  <c r="DZ223" i="3"/>
  <c r="DW223" i="3" s="1"/>
  <c r="EG223" i="3"/>
  <c r="EH223" i="3" s="1"/>
  <c r="EI223" i="3" s="1"/>
  <c r="EJ223" i="3" s="1"/>
  <c r="EO223" i="3" s="1"/>
  <c r="EP223" i="3" s="1"/>
  <c r="EG210" i="3"/>
  <c r="EH210" i="3" s="1"/>
  <c r="EI210" i="3" s="1"/>
  <c r="EJ210" i="3" s="1"/>
  <c r="EM210" i="3" s="1"/>
  <c r="EY210" i="3" s="1"/>
  <c r="EZ210" i="3" s="1"/>
  <c r="EG71" i="3"/>
  <c r="EH71" i="3" s="1"/>
  <c r="EI71" i="3" s="1"/>
  <c r="EJ71" i="3" s="1"/>
  <c r="EM71" i="3" s="1"/>
  <c r="EY71" i="3" s="1"/>
  <c r="EZ71" i="3" s="1"/>
  <c r="EG30" i="3"/>
  <c r="EH30" i="3" s="1"/>
  <c r="EI30" i="3" s="1"/>
  <c r="EJ30" i="3" s="1"/>
  <c r="EM30" i="3" s="1"/>
  <c r="EY30" i="3" s="1"/>
  <c r="EZ30" i="3" s="1"/>
  <c r="EG58" i="3"/>
  <c r="EH58" i="3" s="1"/>
  <c r="EI58" i="3" s="1"/>
  <c r="EJ58" i="3" s="1"/>
  <c r="EO58" i="3" s="1"/>
  <c r="EP58" i="3" s="1"/>
  <c r="EG215" i="3"/>
  <c r="EH215" i="3" s="1"/>
  <c r="EI215" i="3" s="1"/>
  <c r="EJ215" i="3" s="1"/>
  <c r="EO215" i="3" s="1"/>
  <c r="EP215" i="3" s="1"/>
  <c r="FQ115" i="3"/>
  <c r="EG115" i="3"/>
  <c r="EH115" i="3" s="1"/>
  <c r="EI115" i="3" s="1"/>
  <c r="EJ115" i="3" s="1"/>
  <c r="EO115" i="3" s="1"/>
  <c r="EP115" i="3" s="1"/>
  <c r="EG152" i="3"/>
  <c r="EH152" i="3" s="1"/>
  <c r="EI152" i="3" s="1"/>
  <c r="EJ152" i="3" s="1"/>
  <c r="EO152" i="3" s="1"/>
  <c r="EP152" i="3" s="1"/>
  <c r="EG304" i="3"/>
  <c r="EH304" i="3" s="1"/>
  <c r="EI304" i="3" s="1"/>
  <c r="EJ304" i="3" s="1"/>
  <c r="EM304" i="3" s="1"/>
  <c r="EY304" i="3" s="1"/>
  <c r="EZ304" i="3" s="1"/>
  <c r="EG355" i="3"/>
  <c r="EH355" i="3" s="1"/>
  <c r="EI355" i="3" s="1"/>
  <c r="EJ355" i="3" s="1"/>
  <c r="EM355" i="3" s="1"/>
  <c r="EY355" i="3" s="1"/>
  <c r="EZ355" i="3" s="1"/>
  <c r="EG265" i="3"/>
  <c r="EH265" i="3" s="1"/>
  <c r="EI265" i="3" s="1"/>
  <c r="EJ265" i="3" s="1"/>
  <c r="EO265" i="3" s="1"/>
  <c r="EP265" i="3" s="1"/>
  <c r="EG105" i="3"/>
  <c r="EH105" i="3" s="1"/>
  <c r="EI105" i="3" s="1"/>
  <c r="EJ105" i="3" s="1"/>
  <c r="EM105" i="3" s="1"/>
  <c r="EY105" i="3" s="1"/>
  <c r="EZ105" i="3" s="1"/>
  <c r="EG157" i="3"/>
  <c r="EH157" i="3" s="1"/>
  <c r="EI157" i="3" s="1"/>
  <c r="EJ157" i="3" s="1"/>
  <c r="EO157" i="3" s="1"/>
  <c r="EP157" i="3" s="1"/>
  <c r="EG216" i="3"/>
  <c r="EH216" i="3" s="1"/>
  <c r="EI216" i="3" s="1"/>
  <c r="EJ216" i="3" s="1"/>
  <c r="EO216" i="3" s="1"/>
  <c r="EP216" i="3" s="1"/>
  <c r="EG361" i="3"/>
  <c r="EH361" i="3" s="1"/>
  <c r="EI361" i="3" s="1"/>
  <c r="EJ361" i="3" s="1"/>
  <c r="EO361" i="3" s="1"/>
  <c r="EP361" i="3" s="1"/>
  <c r="EG149" i="3"/>
  <c r="EH149" i="3" s="1"/>
  <c r="EI149" i="3" s="1"/>
  <c r="EJ149" i="3" s="1"/>
  <c r="EM149" i="3" s="1"/>
  <c r="EY149" i="3" s="1"/>
  <c r="EZ149" i="3" s="1"/>
  <c r="EG341" i="3"/>
  <c r="EH341" i="3" s="1"/>
  <c r="EI341" i="3" s="1"/>
  <c r="EJ341" i="3" s="1"/>
  <c r="EO341" i="3" s="1"/>
  <c r="EP341" i="3" s="1"/>
  <c r="EG191" i="3"/>
  <c r="EH191" i="3" s="1"/>
  <c r="EI191" i="3" s="1"/>
  <c r="EJ191" i="3" s="1"/>
  <c r="EO191" i="3" s="1"/>
  <c r="EP191" i="3" s="1"/>
  <c r="EG43" i="3"/>
  <c r="EH43" i="3" s="1"/>
  <c r="EI43" i="3" s="1"/>
  <c r="EJ43" i="3" s="1"/>
  <c r="EO43" i="3" s="1"/>
  <c r="EP43" i="3" s="1"/>
  <c r="EG312" i="3"/>
  <c r="EH312" i="3" s="1"/>
  <c r="EI312" i="3" s="1"/>
  <c r="EJ312" i="3" s="1"/>
  <c r="EO312" i="3" s="1"/>
  <c r="EP312" i="3" s="1"/>
  <c r="EG176" i="3"/>
  <c r="EH176" i="3" s="1"/>
  <c r="EI176" i="3" s="1"/>
  <c r="EJ176" i="3" s="1"/>
  <c r="EM176" i="3" s="1"/>
  <c r="EY176" i="3" s="1"/>
  <c r="EZ176" i="3" s="1"/>
  <c r="EG247" i="3"/>
  <c r="EH247" i="3" s="1"/>
  <c r="EI247" i="3" s="1"/>
  <c r="EJ247" i="3" s="1"/>
  <c r="EO247" i="3" s="1"/>
  <c r="EP247" i="3" s="1"/>
  <c r="EG127" i="3"/>
  <c r="EH127" i="3" s="1"/>
  <c r="EI127" i="3" s="1"/>
  <c r="EJ127" i="3" s="1"/>
  <c r="EM127" i="3" s="1"/>
  <c r="EY127" i="3" s="1"/>
  <c r="EZ127" i="3" s="1"/>
  <c r="EG178" i="3"/>
  <c r="EH178" i="3" s="1"/>
  <c r="EI178" i="3" s="1"/>
  <c r="EJ178" i="3" s="1"/>
  <c r="EO178" i="3" s="1"/>
  <c r="EP178" i="3" s="1"/>
  <c r="EG305" i="3"/>
  <c r="EH305" i="3" s="1"/>
  <c r="EI305" i="3" s="1"/>
  <c r="EJ305" i="3" s="1"/>
  <c r="EM305" i="3" s="1"/>
  <c r="EY305" i="3" s="1"/>
  <c r="EZ305" i="3" s="1"/>
  <c r="EG168" i="3"/>
  <c r="EH168" i="3" s="1"/>
  <c r="EI168" i="3" s="1"/>
  <c r="EJ168" i="3" s="1"/>
  <c r="EM168" i="3" s="1"/>
  <c r="EY168" i="3" s="1"/>
  <c r="EZ168" i="3" s="1"/>
  <c r="EG67" i="3"/>
  <c r="EH67" i="3" s="1"/>
  <c r="EI67" i="3" s="1"/>
  <c r="EJ67" i="3" s="1"/>
  <c r="EM67" i="3" s="1"/>
  <c r="EY67" i="3" s="1"/>
  <c r="EZ67" i="3" s="1"/>
  <c r="EG225" i="3"/>
  <c r="EH225" i="3" s="1"/>
  <c r="EI225" i="3" s="1"/>
  <c r="EJ225" i="3" s="1"/>
  <c r="EM225" i="3" s="1"/>
  <c r="EY225" i="3" s="1"/>
  <c r="EZ225" i="3" s="1"/>
  <c r="FQ351" i="3"/>
  <c r="EG351" i="3"/>
  <c r="EH351" i="3" s="1"/>
  <c r="EI351" i="3" s="1"/>
  <c r="EJ351" i="3" s="1"/>
  <c r="EM351" i="3" s="1"/>
  <c r="EY351" i="3" s="1"/>
  <c r="EZ351" i="3" s="1"/>
  <c r="EG343" i="3"/>
  <c r="EH343" i="3" s="1"/>
  <c r="EI343" i="3" s="1"/>
  <c r="EJ343" i="3" s="1"/>
  <c r="EM343" i="3" s="1"/>
  <c r="EY343" i="3" s="1"/>
  <c r="EZ343" i="3" s="1"/>
  <c r="EG197" i="3"/>
  <c r="EH197" i="3" s="1"/>
  <c r="EI197" i="3" s="1"/>
  <c r="EJ197" i="3" s="1"/>
  <c r="EM197" i="3" s="1"/>
  <c r="EY197" i="3" s="1"/>
  <c r="EZ197" i="3" s="1"/>
  <c r="FQ183" i="3"/>
  <c r="EG183" i="3"/>
  <c r="EH183" i="3" s="1"/>
  <c r="EI183" i="3" s="1"/>
  <c r="EJ183" i="3" s="1"/>
  <c r="EM183" i="3" s="1"/>
  <c r="EY183" i="3" s="1"/>
  <c r="EZ183" i="3" s="1"/>
  <c r="EG179" i="3"/>
  <c r="EH179" i="3" s="1"/>
  <c r="EI179" i="3" s="1"/>
  <c r="EJ179" i="3" s="1"/>
  <c r="EO179" i="3" s="1"/>
  <c r="EP179" i="3" s="1"/>
  <c r="EG125" i="3"/>
  <c r="EH125" i="3" s="1"/>
  <c r="EI125" i="3" s="1"/>
  <c r="EJ125" i="3" s="1"/>
  <c r="EO125" i="3" s="1"/>
  <c r="EP125" i="3" s="1"/>
  <c r="EG148" i="3"/>
  <c r="EH148" i="3" s="1"/>
  <c r="EI148" i="3" s="1"/>
  <c r="EJ148" i="3" s="1"/>
  <c r="EM148" i="3" s="1"/>
  <c r="EY148" i="3" s="1"/>
  <c r="EZ148" i="3" s="1"/>
  <c r="EG185" i="3"/>
  <c r="EH185" i="3" s="1"/>
  <c r="EI185" i="3" s="1"/>
  <c r="EJ185" i="3" s="1"/>
  <c r="EO185" i="3" s="1"/>
  <c r="EP185" i="3" s="1"/>
  <c r="FQ279" i="3"/>
  <c r="EG279" i="3"/>
  <c r="EH279" i="3" s="1"/>
  <c r="EI279" i="3" s="1"/>
  <c r="EJ279" i="3" s="1"/>
  <c r="EM279" i="3" s="1"/>
  <c r="EY279" i="3" s="1"/>
  <c r="EZ279" i="3" s="1"/>
  <c r="EG277" i="3"/>
  <c r="EH277" i="3" s="1"/>
  <c r="EI277" i="3" s="1"/>
  <c r="EJ277" i="3" s="1"/>
  <c r="EM277" i="3" s="1"/>
  <c r="EY277" i="3" s="1"/>
  <c r="EZ277" i="3" s="1"/>
  <c r="EG123" i="3"/>
  <c r="EH123" i="3" s="1"/>
  <c r="EI123" i="3" s="1"/>
  <c r="EJ123" i="3" s="1"/>
  <c r="EM123" i="3" s="1"/>
  <c r="EY123" i="3" s="1"/>
  <c r="EZ123" i="3" s="1"/>
  <c r="EG346" i="3"/>
  <c r="EH346" i="3" s="1"/>
  <c r="EI346" i="3" s="1"/>
  <c r="EJ346" i="3" s="1"/>
  <c r="EO346" i="3" s="1"/>
  <c r="EP346" i="3" s="1"/>
  <c r="DZ155" i="3"/>
  <c r="DW155" i="3" s="1"/>
  <c r="CU22" i="3"/>
  <c r="FE22" i="3"/>
  <c r="DN22" i="3"/>
  <c r="DR233" i="3"/>
  <c r="FI233" i="3"/>
  <c r="FN22" i="3"/>
  <c r="ED22" i="3"/>
  <c r="FT22" i="3" s="1"/>
  <c r="FN233" i="3"/>
  <c r="ED233" i="3"/>
  <c r="FT233" i="3" s="1"/>
  <c r="CY22" i="3"/>
  <c r="FI22" i="3"/>
  <c r="DR22" i="3"/>
  <c r="FF22" i="3"/>
  <c r="DO22" i="3"/>
  <c r="S6" i="36" s="1"/>
  <c r="CV22" i="3"/>
  <c r="DN233" i="3"/>
  <c r="FE233" i="3"/>
  <c r="FF233" i="3"/>
  <c r="DO233" i="3"/>
  <c r="S217" i="36" s="1"/>
  <c r="FQ291" i="3"/>
  <c r="FQ273" i="3"/>
  <c r="FQ311" i="3"/>
  <c r="FQ152" i="3"/>
  <c r="DZ270" i="3"/>
  <c r="DW270" i="3" s="1"/>
  <c r="FQ239" i="3"/>
  <c r="DZ196" i="3"/>
  <c r="DW196" i="3" s="1"/>
  <c r="FQ107" i="3"/>
  <c r="FQ281" i="3"/>
  <c r="FQ227" i="3"/>
  <c r="DZ128" i="3"/>
  <c r="DW128" i="3" s="1"/>
  <c r="FQ186" i="3"/>
  <c r="FS20" i="3"/>
  <c r="DZ220" i="3"/>
  <c r="DW220" i="3" s="1"/>
  <c r="FQ165" i="3"/>
  <c r="FQ143" i="3"/>
  <c r="FQ64" i="3"/>
  <c r="FQ272" i="3"/>
  <c r="FQ221" i="3"/>
  <c r="FQ241" i="3"/>
  <c r="DZ81" i="3"/>
  <c r="DW81" i="3" s="1"/>
  <c r="FQ232" i="3"/>
  <c r="DZ133" i="3"/>
  <c r="DW133" i="3" s="1"/>
  <c r="FQ347" i="3"/>
  <c r="FQ331" i="3"/>
  <c r="FQ244" i="3"/>
  <c r="DZ30" i="3"/>
  <c r="DW30" i="3" s="1"/>
  <c r="DZ260" i="3"/>
  <c r="DW260" i="3" s="1"/>
  <c r="DZ203" i="3"/>
  <c r="DW203" i="3" s="1"/>
  <c r="DZ340" i="3"/>
  <c r="DW340" i="3" s="1"/>
  <c r="DZ222" i="3"/>
  <c r="DW222" i="3" s="1"/>
  <c r="FQ201" i="3"/>
  <c r="FQ250" i="3"/>
  <c r="FQ121" i="3"/>
  <c r="FQ207" i="3"/>
  <c r="DZ148" i="3"/>
  <c r="DW148" i="3" s="1"/>
  <c r="FQ246" i="3"/>
  <c r="FQ258" i="3"/>
  <c r="FQ160" i="3"/>
  <c r="FQ118" i="3"/>
  <c r="DZ293" i="3"/>
  <c r="DW293" i="3" s="1"/>
  <c r="FQ175" i="3"/>
  <c r="FQ37" i="3"/>
  <c r="FQ322" i="3"/>
  <c r="FQ179" i="3"/>
  <c r="FQ69" i="3"/>
  <c r="DZ43" i="3"/>
  <c r="DW43" i="3" s="1"/>
  <c r="DZ298" i="3"/>
  <c r="DW298" i="3" s="1"/>
  <c r="DZ74" i="3"/>
  <c r="DW74" i="3" s="1"/>
  <c r="DZ97" i="3"/>
  <c r="DW97" i="3" s="1"/>
  <c r="FQ252" i="3"/>
  <c r="FQ119" i="3"/>
  <c r="FQ294" i="3"/>
  <c r="FQ180" i="3"/>
  <c r="FQ288" i="3"/>
  <c r="FQ296" i="3"/>
  <c r="FQ96" i="3"/>
  <c r="FQ254" i="3"/>
  <c r="FQ112" i="3"/>
  <c r="FQ28" i="3"/>
  <c r="DZ327" i="3"/>
  <c r="DW327" i="3" s="1"/>
  <c r="FQ39" i="3"/>
  <c r="FQ169" i="3"/>
  <c r="FQ109" i="3"/>
  <c r="FQ193" i="3"/>
  <c r="DZ258" i="3"/>
  <c r="DW258" i="3" s="1"/>
  <c r="CD21" i="3"/>
  <c r="FQ220" i="3"/>
  <c r="FQ297" i="3"/>
  <c r="FQ148" i="3"/>
  <c r="FQ74" i="3"/>
  <c r="DZ263" i="3"/>
  <c r="FQ128" i="3"/>
  <c r="DZ342" i="3"/>
  <c r="DZ322" i="3"/>
  <c r="DZ281" i="3"/>
  <c r="EA281" i="3" s="1"/>
  <c r="DZ241" i="3"/>
  <c r="DZ132" i="3"/>
  <c r="FQ270" i="3"/>
  <c r="FQ97" i="3"/>
  <c r="DZ239" i="3"/>
  <c r="DZ76" i="3"/>
  <c r="DZ107" i="3"/>
  <c r="DZ109" i="3"/>
  <c r="DZ29" i="3"/>
  <c r="DZ311" i="3"/>
  <c r="DZ46" i="3"/>
  <c r="DZ279" i="3"/>
  <c r="DZ244" i="3"/>
  <c r="DZ291" i="3"/>
  <c r="DZ250" i="3"/>
  <c r="DZ183" i="3"/>
  <c r="DZ231" i="3"/>
  <c r="DZ160" i="3"/>
  <c r="FQ223" i="3"/>
  <c r="FQ30" i="3"/>
  <c r="DZ207" i="3"/>
  <c r="FQ269" i="3"/>
  <c r="DZ179" i="3"/>
  <c r="DZ331" i="3"/>
  <c r="DZ143" i="3"/>
  <c r="FQ293" i="3"/>
  <c r="DZ232" i="3"/>
  <c r="DZ115" i="3"/>
  <c r="DZ351" i="3"/>
  <c r="FQ133" i="3"/>
  <c r="DZ69" i="3"/>
  <c r="DZ228" i="3"/>
  <c r="FQ196" i="3"/>
  <c r="DZ152" i="3"/>
  <c r="DZ33" i="3"/>
  <c r="FQ222" i="3"/>
  <c r="DZ175" i="3"/>
  <c r="DZ138" i="3"/>
  <c r="DZ39" i="3"/>
  <c r="FQ260" i="3"/>
  <c r="DZ96" i="3"/>
  <c r="DZ37" i="3"/>
  <c r="FQ315" i="3"/>
  <c r="DZ112" i="3"/>
  <c r="DZ224" i="3"/>
  <c r="FQ43" i="3"/>
  <c r="FQ184" i="3"/>
  <c r="DZ221" i="3"/>
  <c r="DZ227" i="3"/>
  <c r="DZ294" i="3"/>
  <c r="DZ186" i="3"/>
  <c r="DZ272" i="3"/>
  <c r="DZ252" i="3"/>
  <c r="DZ246" i="3"/>
  <c r="FQ203" i="3"/>
  <c r="DZ64" i="3"/>
  <c r="DZ254" i="3"/>
  <c r="DZ169" i="3"/>
  <c r="DZ288" i="3"/>
  <c r="DZ134" i="3"/>
  <c r="DZ180" i="3"/>
  <c r="DZ114" i="3"/>
  <c r="DZ28" i="3"/>
  <c r="DZ201" i="3"/>
  <c r="FQ81" i="3"/>
  <c r="DZ189" i="3"/>
  <c r="DZ237" i="3"/>
  <c r="DZ273" i="3"/>
  <c r="DZ151" i="3"/>
  <c r="DZ296" i="3"/>
  <c r="DZ243" i="3"/>
  <c r="DZ347" i="3"/>
  <c r="DZ174" i="3"/>
  <c r="FQ298" i="3"/>
  <c r="DZ165" i="3"/>
  <c r="DW165" i="3" s="1"/>
  <c r="DZ335" i="3"/>
  <c r="DZ121" i="3"/>
  <c r="DZ118" i="3"/>
  <c r="FQ181" i="3"/>
  <c r="DZ181" i="3"/>
  <c r="DW181" i="3" s="1"/>
  <c r="FQ340" i="3"/>
  <c r="FQ327" i="3"/>
  <c r="DZ119" i="3"/>
  <c r="FQ155" i="3"/>
  <c r="DZ41" i="3"/>
  <c r="DZ82" i="3"/>
  <c r="FQ359" i="3"/>
  <c r="DZ359" i="3"/>
  <c r="DW359" i="3" s="1"/>
  <c r="FQ320" i="3"/>
  <c r="DZ320" i="3"/>
  <c r="FQ292" i="3"/>
  <c r="DZ292" i="3"/>
  <c r="DW292" i="3" s="1"/>
  <c r="FQ282" i="3"/>
  <c r="DZ282" i="3"/>
  <c r="DW282" i="3" s="1"/>
  <c r="FQ176" i="3"/>
  <c r="DZ176" i="3"/>
  <c r="DW176" i="3" s="1"/>
  <c r="FQ56" i="3"/>
  <c r="DZ56" i="3"/>
  <c r="DW56" i="3" s="1"/>
  <c r="FQ47" i="3"/>
  <c r="DZ47" i="3"/>
  <c r="DW47" i="3" s="1"/>
  <c r="FQ161" i="3"/>
  <c r="DZ161" i="3"/>
  <c r="DW161" i="3" s="1"/>
  <c r="FQ78" i="3"/>
  <c r="DZ78" i="3"/>
  <c r="DW78" i="3" s="1"/>
  <c r="FQ38" i="3"/>
  <c r="DZ38" i="3"/>
  <c r="DW38" i="3" s="1"/>
  <c r="FQ249" i="3"/>
  <c r="DZ249" i="3"/>
  <c r="DW249" i="3" s="1"/>
  <c r="FQ65" i="3"/>
  <c r="DZ65" i="3"/>
  <c r="DW65" i="3" s="1"/>
  <c r="FQ159" i="3"/>
  <c r="DZ159" i="3"/>
  <c r="DW159" i="3" s="1"/>
  <c r="FQ268" i="3"/>
  <c r="DZ268" i="3"/>
  <c r="DW268" i="3" s="1"/>
  <c r="FQ125" i="3"/>
  <c r="DZ125" i="3"/>
  <c r="DW125" i="3" s="1"/>
  <c r="FQ229" i="3"/>
  <c r="DZ229" i="3"/>
  <c r="DW229" i="3" s="1"/>
  <c r="FQ284" i="3"/>
  <c r="DZ284" i="3"/>
  <c r="FQ68" i="3"/>
  <c r="DZ68" i="3"/>
  <c r="DW68" i="3" s="1"/>
  <c r="FQ137" i="3"/>
  <c r="DZ137" i="3"/>
  <c r="DW137" i="3" s="1"/>
  <c r="FQ261" i="3"/>
  <c r="DZ261" i="3"/>
  <c r="FQ89" i="3"/>
  <c r="DZ89" i="3"/>
  <c r="DW89" i="3" s="1"/>
  <c r="FQ317" i="3"/>
  <c r="DZ317" i="3"/>
  <c r="DW317" i="3" s="1"/>
  <c r="FQ117" i="3"/>
  <c r="DZ117" i="3"/>
  <c r="FQ120" i="3"/>
  <c r="DZ120" i="3"/>
  <c r="DW120" i="3" s="1"/>
  <c r="FQ129" i="3"/>
  <c r="DZ129" i="3"/>
  <c r="DW129" i="3" s="1"/>
  <c r="FQ321" i="3"/>
  <c r="DZ321" i="3"/>
  <c r="DW321" i="3" s="1"/>
  <c r="FQ187" i="3"/>
  <c r="DZ187" i="3"/>
  <c r="DW187" i="3" s="1"/>
  <c r="FQ205" i="3"/>
  <c r="DZ205" i="3"/>
  <c r="FQ84" i="3"/>
  <c r="DZ84" i="3"/>
  <c r="DW84" i="3" s="1"/>
  <c r="FQ171" i="3"/>
  <c r="DZ171" i="3"/>
  <c r="DW171" i="3" s="1"/>
  <c r="FQ353" i="3"/>
  <c r="DZ353" i="3"/>
  <c r="DW353" i="3" s="1"/>
  <c r="FQ57" i="3"/>
  <c r="DZ57" i="3"/>
  <c r="FQ202" i="3"/>
  <c r="DZ202" i="3"/>
  <c r="DW202" i="3" s="1"/>
  <c r="FQ58" i="3"/>
  <c r="DZ58" i="3"/>
  <c r="DW58" i="3" s="1"/>
  <c r="FQ251" i="3"/>
  <c r="DZ251" i="3"/>
  <c r="DW251" i="3" s="1"/>
  <c r="FQ212" i="3"/>
  <c r="DZ212" i="3"/>
  <c r="DW212" i="3" s="1"/>
  <c r="FQ295" i="3"/>
  <c r="DZ295" i="3"/>
  <c r="DW295" i="3" s="1"/>
  <c r="FQ236" i="3"/>
  <c r="DZ236" i="3"/>
  <c r="DW236" i="3" s="1"/>
  <c r="FQ34" i="3"/>
  <c r="DZ34" i="3"/>
  <c r="DW34" i="3" s="1"/>
  <c r="DZ55" i="3"/>
  <c r="DW55" i="3" s="1"/>
  <c r="FQ55" i="3"/>
  <c r="FQ164" i="3"/>
  <c r="DZ164" i="3"/>
  <c r="FQ93" i="3"/>
  <c r="DZ93" i="3"/>
  <c r="DW93" i="3" s="1"/>
  <c r="FQ192" i="3"/>
  <c r="DZ192" i="3"/>
  <c r="DW192" i="3" s="1"/>
  <c r="FQ214" i="3"/>
  <c r="DZ214" i="3"/>
  <c r="DW214" i="3" s="1"/>
  <c r="FQ358" i="3"/>
  <c r="DZ358" i="3"/>
  <c r="DW358" i="3" s="1"/>
  <c r="FQ259" i="3"/>
  <c r="DZ259" i="3"/>
  <c r="DW259" i="3" s="1"/>
  <c r="FQ267" i="3"/>
  <c r="DZ267" i="3"/>
  <c r="DW267" i="3" s="1"/>
  <c r="FQ354" i="3"/>
  <c r="DZ354" i="3"/>
  <c r="DW354" i="3" s="1"/>
  <c r="FQ113" i="3"/>
  <c r="DZ113" i="3"/>
  <c r="DW113" i="3" s="1"/>
  <c r="FQ80" i="3"/>
  <c r="DZ80" i="3"/>
  <c r="DW80" i="3" s="1"/>
  <c r="DZ61" i="3"/>
  <c r="DW61" i="3" s="1"/>
  <c r="FQ61" i="3"/>
  <c r="FQ247" i="3"/>
  <c r="DZ247" i="3"/>
  <c r="DW247" i="3" s="1"/>
  <c r="FQ204" i="3"/>
  <c r="DZ204" i="3"/>
  <c r="DW204" i="3" s="1"/>
  <c r="FQ104" i="3"/>
  <c r="DZ104" i="3"/>
  <c r="DW104" i="3" s="1"/>
  <c r="FQ305" i="3"/>
  <c r="DZ305" i="3"/>
  <c r="DW305" i="3" s="1"/>
  <c r="FQ77" i="3"/>
  <c r="DZ77" i="3"/>
  <c r="DW77" i="3" s="1"/>
  <c r="FQ280" i="3"/>
  <c r="DZ280" i="3"/>
  <c r="DW280" i="3" s="1"/>
  <c r="FQ314" i="3"/>
  <c r="DZ314" i="3"/>
  <c r="DW314" i="3" s="1"/>
  <c r="FQ154" i="3"/>
  <c r="DZ154" i="3"/>
  <c r="DW154" i="3" s="1"/>
  <c r="FQ66" i="3"/>
  <c r="DZ66" i="3"/>
  <c r="DW66" i="3" s="1"/>
  <c r="FQ50" i="3"/>
  <c r="DZ50" i="3"/>
  <c r="DW50" i="3" s="1"/>
  <c r="FQ289" i="3"/>
  <c r="DZ289" i="3"/>
  <c r="DW289" i="3" s="1"/>
  <c r="FQ36" i="3"/>
  <c r="DZ36" i="3"/>
  <c r="DW36" i="3" s="1"/>
  <c r="FQ346" i="3"/>
  <c r="DZ346" i="3"/>
  <c r="DW346" i="3" s="1"/>
  <c r="FQ49" i="3"/>
  <c r="DZ49" i="3"/>
  <c r="DW49" i="3" s="1"/>
  <c r="FQ110" i="3"/>
  <c r="DZ110" i="3"/>
  <c r="FQ365" i="3"/>
  <c r="DZ365" i="3"/>
  <c r="DW365" i="3" s="1"/>
  <c r="DZ83" i="3"/>
  <c r="FQ83" i="3"/>
  <c r="FQ139" i="3"/>
  <c r="DZ139" i="3"/>
  <c r="DW139" i="3" s="1"/>
  <c r="FQ313" i="3"/>
  <c r="DZ313" i="3"/>
  <c r="DW313" i="3" s="1"/>
  <c r="FQ35" i="3"/>
  <c r="DZ35" i="3"/>
  <c r="DW35" i="3" s="1"/>
  <c r="FQ312" i="3"/>
  <c r="DZ312" i="3"/>
  <c r="DW312" i="3" s="1"/>
  <c r="FQ265" i="3"/>
  <c r="DZ265" i="3"/>
  <c r="DW265" i="3" s="1"/>
  <c r="FQ92" i="3"/>
  <c r="DZ92" i="3"/>
  <c r="DW92" i="3" s="1"/>
  <c r="FQ285" i="3"/>
  <c r="DZ285" i="3"/>
  <c r="DW285" i="3" s="1"/>
  <c r="FQ341" i="3"/>
  <c r="DZ341" i="3"/>
  <c r="DW341" i="3" s="1"/>
  <c r="FQ149" i="3"/>
  <c r="DZ149" i="3"/>
  <c r="DW149" i="3" s="1"/>
  <c r="FQ142" i="3"/>
  <c r="DZ142" i="3"/>
  <c r="DW142" i="3" s="1"/>
  <c r="DZ271" i="3"/>
  <c r="DW271" i="3" s="1"/>
  <c r="FQ271" i="3"/>
  <c r="FQ116" i="3"/>
  <c r="DZ116" i="3"/>
  <c r="DW116" i="3" s="1"/>
  <c r="FQ253" i="3"/>
  <c r="DZ253" i="3"/>
  <c r="DW253" i="3" s="1"/>
  <c r="FQ215" i="3"/>
  <c r="DZ215" i="3"/>
  <c r="DW215" i="3" s="1"/>
  <c r="FQ86" i="3"/>
  <c r="DZ86" i="3"/>
  <c r="FQ31" i="3"/>
  <c r="DZ31" i="3"/>
  <c r="DW31" i="3" s="1"/>
  <c r="FQ208" i="3"/>
  <c r="DZ208" i="3"/>
  <c r="DW208" i="3" s="1"/>
  <c r="FQ303" i="3"/>
  <c r="DZ303" i="3"/>
  <c r="DW303" i="3" s="1"/>
  <c r="FQ32" i="3"/>
  <c r="DZ32" i="3"/>
  <c r="DW32" i="3" s="1"/>
  <c r="FQ44" i="3"/>
  <c r="DZ44" i="3"/>
  <c r="DW44" i="3" s="1"/>
  <c r="DZ277" i="3"/>
  <c r="DW277" i="3" s="1"/>
  <c r="FQ277" i="3"/>
  <c r="FQ52" i="3"/>
  <c r="DZ52" i="3"/>
  <c r="DW52" i="3" s="1"/>
  <c r="FQ274" i="3"/>
  <c r="DZ274" i="3"/>
  <c r="DW274" i="3" s="1"/>
  <c r="FQ100" i="3"/>
  <c r="DZ100" i="3"/>
  <c r="DW100" i="3" s="1"/>
  <c r="DZ360" i="3"/>
  <c r="DW360" i="3" s="1"/>
  <c r="FQ360" i="3"/>
  <c r="FQ200" i="3"/>
  <c r="DZ200" i="3"/>
  <c r="DW200" i="3" s="1"/>
  <c r="FQ123" i="3"/>
  <c r="DZ123" i="3"/>
  <c r="DW123" i="3" s="1"/>
  <c r="FQ102" i="3"/>
  <c r="DZ102" i="3"/>
  <c r="DW102" i="3" s="1"/>
  <c r="FQ248" i="3"/>
  <c r="DZ248" i="3"/>
  <c r="DW248" i="3" s="1"/>
  <c r="FQ363" i="3"/>
  <c r="DZ363" i="3"/>
  <c r="FQ302" i="3"/>
  <c r="DZ302" i="3"/>
  <c r="DW302" i="3" s="1"/>
  <c r="FQ307" i="3"/>
  <c r="DZ307" i="3"/>
  <c r="DW307" i="3" s="1"/>
  <c r="FQ286" i="3"/>
  <c r="DZ286" i="3"/>
  <c r="DW286" i="3" s="1"/>
  <c r="FQ278" i="3"/>
  <c r="DZ278" i="3"/>
  <c r="DW278" i="3" s="1"/>
  <c r="FQ266" i="3"/>
  <c r="DZ266" i="3"/>
  <c r="DW266" i="3" s="1"/>
  <c r="FQ131" i="3"/>
  <c r="DZ131" i="3"/>
  <c r="DW131" i="3" s="1"/>
  <c r="FQ140" i="3"/>
  <c r="DZ140" i="3"/>
  <c r="DW140" i="3" s="1"/>
  <c r="FQ40" i="3"/>
  <c r="DZ40" i="3"/>
  <c r="DW40" i="3" s="1"/>
  <c r="FQ323" i="3"/>
  <c r="DZ323" i="3"/>
  <c r="DW323" i="3" s="1"/>
  <c r="FQ328" i="3"/>
  <c r="DZ328" i="3"/>
  <c r="DW328" i="3" s="1"/>
  <c r="FQ198" i="3"/>
  <c r="DZ198" i="3"/>
  <c r="DW198" i="3" s="1"/>
  <c r="FQ178" i="3"/>
  <c r="DZ178" i="3"/>
  <c r="DW178" i="3" s="1"/>
  <c r="FQ42" i="3"/>
  <c r="DZ42" i="3"/>
  <c r="DW42" i="3" s="1"/>
  <c r="FQ103" i="3"/>
  <c r="DZ103" i="3"/>
  <c r="DW103" i="3" s="1"/>
  <c r="FQ287" i="3"/>
  <c r="DZ287" i="3"/>
  <c r="DW287" i="3" s="1"/>
  <c r="FQ240" i="3"/>
  <c r="DZ240" i="3"/>
  <c r="DW240" i="3" s="1"/>
  <c r="FQ63" i="3"/>
  <c r="DZ63" i="3"/>
  <c r="DW63" i="3" s="1"/>
  <c r="FQ188" i="3"/>
  <c r="DZ188" i="3"/>
  <c r="DW188" i="3" s="1"/>
  <c r="DZ257" i="3"/>
  <c r="DW257" i="3" s="1"/>
  <c r="FQ257" i="3"/>
  <c r="FQ276" i="3"/>
  <c r="DZ276" i="3"/>
  <c r="DW276" i="3" s="1"/>
  <c r="FQ349" i="3"/>
  <c r="DZ349" i="3"/>
  <c r="DW349" i="3" s="1"/>
  <c r="DZ106" i="3"/>
  <c r="DW106" i="3" s="1"/>
  <c r="FQ106" i="3"/>
  <c r="FQ234" i="3"/>
  <c r="DZ234" i="3"/>
  <c r="DW234" i="3" s="1"/>
  <c r="FQ275" i="3"/>
  <c r="DZ275" i="3"/>
  <c r="DW275" i="3" s="1"/>
  <c r="FQ197" i="3"/>
  <c r="DZ197" i="3"/>
  <c r="DW197" i="3" s="1"/>
  <c r="FQ144" i="3"/>
  <c r="DZ144" i="3"/>
  <c r="DW144" i="3" s="1"/>
  <c r="FQ156" i="3"/>
  <c r="DZ156" i="3"/>
  <c r="DW156" i="3" s="1"/>
  <c r="FQ369" i="3"/>
  <c r="DZ369" i="3"/>
  <c r="DW369" i="3" s="1"/>
  <c r="FQ300" i="3"/>
  <c r="DZ300" i="3"/>
  <c r="DW300" i="3" s="1"/>
  <c r="FQ158" i="3"/>
  <c r="DZ158" i="3"/>
  <c r="DW158" i="3" s="1"/>
  <c r="FQ316" i="3"/>
  <c r="DZ316" i="3"/>
  <c r="DW316" i="3" s="1"/>
  <c r="FQ338" i="3"/>
  <c r="DZ338" i="3"/>
  <c r="DW338" i="3" s="1"/>
  <c r="FQ290" i="3"/>
  <c r="DZ290" i="3"/>
  <c r="DW290" i="3" s="1"/>
  <c r="FQ45" i="3"/>
  <c r="DZ45" i="3"/>
  <c r="DW45" i="3" s="1"/>
  <c r="FQ226" i="3"/>
  <c r="DZ226" i="3"/>
  <c r="DW226" i="3" s="1"/>
  <c r="FQ242" i="3"/>
  <c r="DZ242" i="3"/>
  <c r="DW242" i="3" s="1"/>
  <c r="FQ72" i="3"/>
  <c r="DZ72" i="3"/>
  <c r="DW72" i="3" s="1"/>
  <c r="FQ304" i="3"/>
  <c r="DZ304" i="3"/>
  <c r="DW304" i="3" s="1"/>
  <c r="FQ62" i="3"/>
  <c r="DZ62" i="3"/>
  <c r="DW62" i="3" s="1"/>
  <c r="FQ217" i="3"/>
  <c r="DZ217" i="3"/>
  <c r="DW217" i="3" s="1"/>
  <c r="FQ172" i="3"/>
  <c r="DZ172" i="3"/>
  <c r="DW172" i="3" s="1"/>
  <c r="FQ25" i="3"/>
  <c r="DZ25" i="3"/>
  <c r="DW25" i="3" s="1"/>
  <c r="FQ48" i="3"/>
  <c r="DZ48" i="3"/>
  <c r="DW48" i="3" s="1"/>
  <c r="FQ146" i="3"/>
  <c r="DZ146" i="3"/>
  <c r="DW146" i="3" s="1"/>
  <c r="FQ60" i="3"/>
  <c r="DZ60" i="3"/>
  <c r="DW60" i="3" s="1"/>
  <c r="FQ348" i="3"/>
  <c r="DZ348" i="3"/>
  <c r="DW348" i="3" s="1"/>
  <c r="FQ191" i="3"/>
  <c r="DZ191" i="3"/>
  <c r="DW191" i="3" s="1"/>
  <c r="FQ324" i="3"/>
  <c r="DZ324" i="3"/>
  <c r="DW324" i="3" s="1"/>
  <c r="FQ108" i="3"/>
  <c r="DZ108" i="3"/>
  <c r="DW108" i="3" s="1"/>
  <c r="FQ168" i="3"/>
  <c r="DZ168" i="3"/>
  <c r="DW168" i="3" s="1"/>
  <c r="FQ330" i="3"/>
  <c r="DZ330" i="3"/>
  <c r="DW330" i="3" s="1"/>
  <c r="FQ209" i="3"/>
  <c r="DZ209" i="3"/>
  <c r="DW209" i="3" s="1"/>
  <c r="FQ91" i="3"/>
  <c r="DZ91" i="3"/>
  <c r="DW91" i="3" s="1"/>
  <c r="FQ216" i="3"/>
  <c r="DZ216" i="3"/>
  <c r="DW216" i="3" s="1"/>
  <c r="FQ356" i="3"/>
  <c r="DZ356" i="3"/>
  <c r="DW356" i="3" s="1"/>
  <c r="FQ194" i="3"/>
  <c r="DZ194" i="3"/>
  <c r="DW194" i="3" s="1"/>
  <c r="FQ245" i="3"/>
  <c r="DZ245" i="3"/>
  <c r="DW245" i="3" s="1"/>
  <c r="FQ79" i="3"/>
  <c r="DZ79" i="3"/>
  <c r="DW79" i="3" s="1"/>
  <c r="FQ67" i="3"/>
  <c r="DZ67" i="3"/>
  <c r="DW67" i="3" s="1"/>
  <c r="FQ150" i="3"/>
  <c r="DZ150" i="3"/>
  <c r="DW150" i="3" s="1"/>
  <c r="FQ262" i="3"/>
  <c r="DZ262" i="3"/>
  <c r="DW262" i="3" s="1"/>
  <c r="FQ352" i="3"/>
  <c r="DZ352" i="3"/>
  <c r="DW352" i="3" s="1"/>
  <c r="FQ225" i="3"/>
  <c r="DZ225" i="3"/>
  <c r="DW225" i="3" s="1"/>
  <c r="DZ329" i="3"/>
  <c r="DW329" i="3" s="1"/>
  <c r="FQ329" i="3"/>
  <c r="FQ153" i="3"/>
  <c r="DZ153" i="3"/>
  <c r="DW153" i="3" s="1"/>
  <c r="FQ59" i="3"/>
  <c r="DZ59" i="3"/>
  <c r="DW59" i="3" s="1"/>
  <c r="FQ334" i="3"/>
  <c r="DZ334" i="3"/>
  <c r="DW334" i="3" s="1"/>
  <c r="FQ182" i="3"/>
  <c r="DZ182" i="3"/>
  <c r="DW182" i="3" s="1"/>
  <c r="FQ141" i="3"/>
  <c r="DZ141" i="3"/>
  <c r="DW141" i="3" s="1"/>
  <c r="FQ326" i="3"/>
  <c r="DZ326" i="3"/>
  <c r="DW326" i="3" s="1"/>
  <c r="FQ210" i="3"/>
  <c r="DZ210" i="3"/>
  <c r="DW210" i="3" s="1"/>
  <c r="FQ235" i="3"/>
  <c r="DZ235" i="3"/>
  <c r="FQ213" i="3"/>
  <c r="DZ213" i="3"/>
  <c r="DW213" i="3" s="1"/>
  <c r="FQ211" i="3"/>
  <c r="DZ211" i="3"/>
  <c r="DW211" i="3" s="1"/>
  <c r="FQ339" i="3"/>
  <c r="DZ339" i="3"/>
  <c r="DW339" i="3" s="1"/>
  <c r="FQ101" i="3"/>
  <c r="DZ101" i="3"/>
  <c r="DW101" i="3" s="1"/>
  <c r="FQ190" i="3"/>
  <c r="DZ190" i="3"/>
  <c r="DW190" i="3" s="1"/>
  <c r="FQ162" i="3"/>
  <c r="DZ162" i="3"/>
  <c r="DW162" i="3" s="1"/>
  <c r="FQ333" i="3"/>
  <c r="DZ333" i="3"/>
  <c r="DW333" i="3" s="1"/>
  <c r="FQ255" i="3"/>
  <c r="DZ255" i="3"/>
  <c r="DW255" i="3" s="1"/>
  <c r="FQ218" i="3"/>
  <c r="DZ218" i="3"/>
  <c r="DW218" i="3" s="1"/>
  <c r="FQ122" i="3"/>
  <c r="DZ122" i="3"/>
  <c r="DW122" i="3" s="1"/>
  <c r="FQ177" i="3"/>
  <c r="DZ177" i="3"/>
  <c r="DW177" i="3" s="1"/>
  <c r="FQ195" i="3"/>
  <c r="DZ195" i="3"/>
  <c r="DW195" i="3" s="1"/>
  <c r="FQ135" i="3"/>
  <c r="DZ135" i="3"/>
  <c r="DW135" i="3" s="1"/>
  <c r="FQ95" i="3"/>
  <c r="DZ95" i="3"/>
  <c r="DW95" i="3" s="1"/>
  <c r="FQ362" i="3"/>
  <c r="DZ362" i="3"/>
  <c r="DW362" i="3" s="1"/>
  <c r="FQ357" i="3"/>
  <c r="DZ357" i="3"/>
  <c r="DW357" i="3" s="1"/>
  <c r="FQ75" i="3"/>
  <c r="DZ75" i="3"/>
  <c r="DW75" i="3" s="1"/>
  <c r="FQ105" i="3"/>
  <c r="DZ105" i="3"/>
  <c r="DW105" i="3" s="1"/>
  <c r="FQ318" i="3"/>
  <c r="DZ318" i="3"/>
  <c r="DW318" i="3" s="1"/>
  <c r="FQ283" i="3"/>
  <c r="DZ283" i="3"/>
  <c r="DW283" i="3" s="1"/>
  <c r="FQ85" i="3"/>
  <c r="DZ85" i="3"/>
  <c r="DW85" i="3" s="1"/>
  <c r="FQ73" i="3"/>
  <c r="DZ73" i="3"/>
  <c r="DW73" i="3" s="1"/>
  <c r="FQ71" i="3"/>
  <c r="DZ71" i="3"/>
  <c r="DW71" i="3" s="1"/>
  <c r="FQ206" i="3"/>
  <c r="DZ206" i="3"/>
  <c r="DW206" i="3" s="1"/>
  <c r="DZ90" i="3"/>
  <c r="DW90" i="3" s="1"/>
  <c r="FQ90" i="3"/>
  <c r="FQ361" i="3"/>
  <c r="DZ361" i="3"/>
  <c r="DW361" i="3" s="1"/>
  <c r="DZ256" i="3"/>
  <c r="DW256" i="3" s="1"/>
  <c r="FQ256" i="3"/>
  <c r="FQ173" i="3"/>
  <c r="DZ173" i="3"/>
  <c r="DW173" i="3" s="1"/>
  <c r="FQ310" i="3"/>
  <c r="DZ310" i="3"/>
  <c r="DW310" i="3" s="1"/>
  <c r="FQ157" i="3"/>
  <c r="DZ157" i="3"/>
  <c r="DW157" i="3" s="1"/>
  <c r="FQ51" i="3"/>
  <c r="DZ51" i="3"/>
  <c r="FQ199" i="3"/>
  <c r="DZ199" i="3"/>
  <c r="DW199" i="3" s="1"/>
  <c r="FQ98" i="3"/>
  <c r="DZ98" i="3"/>
  <c r="DW98" i="3" s="1"/>
  <c r="FQ344" i="3"/>
  <c r="DZ344" i="3"/>
  <c r="DW344" i="3" s="1"/>
  <c r="FQ308" i="3"/>
  <c r="DZ308" i="3"/>
  <c r="DW308" i="3" s="1"/>
  <c r="FQ88" i="3"/>
  <c r="DZ88" i="3"/>
  <c r="DW88" i="3" s="1"/>
  <c r="FQ337" i="3"/>
  <c r="DZ337" i="3"/>
  <c r="DW337" i="3" s="1"/>
  <c r="FQ185" i="3"/>
  <c r="DZ185" i="3"/>
  <c r="DW185" i="3" s="1"/>
  <c r="FQ130" i="3"/>
  <c r="DZ130" i="3"/>
  <c r="DW130" i="3" s="1"/>
  <c r="FQ332" i="3"/>
  <c r="DZ332" i="3"/>
  <c r="DW332" i="3" s="1"/>
  <c r="FQ94" i="3"/>
  <c r="DZ94" i="3"/>
  <c r="FQ54" i="3"/>
  <c r="DZ54" i="3"/>
  <c r="DW54" i="3" s="1"/>
  <c r="FQ336" i="3"/>
  <c r="DZ336" i="3"/>
  <c r="DW336" i="3" s="1"/>
  <c r="FQ163" i="3"/>
  <c r="DZ163" i="3"/>
  <c r="DW163" i="3" s="1"/>
  <c r="FQ368" i="3"/>
  <c r="DZ368" i="3"/>
  <c r="DW368" i="3" s="1"/>
  <c r="FQ53" i="3"/>
  <c r="DZ53" i="3"/>
  <c r="DW53" i="3" s="1"/>
  <c r="FQ367" i="3"/>
  <c r="DZ367" i="3"/>
  <c r="DW367" i="3" s="1"/>
  <c r="FQ145" i="3"/>
  <c r="DZ145" i="3"/>
  <c r="DW145" i="3" s="1"/>
  <c r="FQ136" i="3"/>
  <c r="DZ136" i="3"/>
  <c r="DW136" i="3" s="1"/>
  <c r="FQ99" i="3"/>
  <c r="DZ99" i="3"/>
  <c r="FQ366" i="3"/>
  <c r="DZ366" i="3"/>
  <c r="DW366" i="3" s="1"/>
  <c r="DZ147" i="3"/>
  <c r="DW147" i="3" s="1"/>
  <c r="FQ147" i="3"/>
  <c r="FQ167" i="3"/>
  <c r="DZ167" i="3"/>
  <c r="DW167" i="3" s="1"/>
  <c r="FQ127" i="3"/>
  <c r="DZ127" i="3"/>
  <c r="DW127" i="3" s="1"/>
  <c r="DZ238" i="3"/>
  <c r="DW238" i="3" s="1"/>
  <c r="FQ238" i="3"/>
  <c r="FQ230" i="3"/>
  <c r="DZ230" i="3"/>
  <c r="DW230" i="3" s="1"/>
  <c r="FQ343" i="3"/>
  <c r="DZ343" i="3"/>
  <c r="DW343" i="3" s="1"/>
  <c r="FQ170" i="3"/>
  <c r="DZ170" i="3"/>
  <c r="DW170" i="3" s="1"/>
  <c r="FQ309" i="3"/>
  <c r="DZ309" i="3"/>
  <c r="DW309" i="3" s="1"/>
  <c r="FQ111" i="3"/>
  <c r="DZ111" i="3"/>
  <c r="DW111" i="3" s="1"/>
  <c r="FQ306" i="3"/>
  <c r="DZ306" i="3"/>
  <c r="DW306" i="3" s="1"/>
  <c r="FQ87" i="3"/>
  <c r="DZ87" i="3"/>
  <c r="DW87" i="3" s="1"/>
  <c r="FQ264" i="3"/>
  <c r="DZ264" i="3"/>
  <c r="DW264" i="3" s="1"/>
  <c r="FQ345" i="3"/>
  <c r="DZ345" i="3"/>
  <c r="DW345" i="3" s="1"/>
  <c r="FQ166" i="3"/>
  <c r="DZ166" i="3"/>
  <c r="DW166" i="3" s="1"/>
  <c r="FQ124" i="3"/>
  <c r="DZ124" i="3"/>
  <c r="DW124" i="3" s="1"/>
  <c r="FQ350" i="3"/>
  <c r="DZ350" i="3"/>
  <c r="DW350" i="3" s="1"/>
  <c r="FQ70" i="3"/>
  <c r="DZ70" i="3"/>
  <c r="DW70" i="3" s="1"/>
  <c r="FQ301" i="3"/>
  <c r="DZ301" i="3"/>
  <c r="DW301" i="3" s="1"/>
  <c r="FQ325" i="3"/>
  <c r="DZ325" i="3"/>
  <c r="DW325" i="3" s="1"/>
  <c r="FQ299" i="3"/>
  <c r="DZ299" i="3"/>
  <c r="DW299" i="3" s="1"/>
  <c r="FQ319" i="3"/>
  <c r="DZ319" i="3"/>
  <c r="DW319" i="3" s="1"/>
  <c r="FQ219" i="3"/>
  <c r="DZ219" i="3"/>
  <c r="DW219" i="3" s="1"/>
  <c r="FQ355" i="3"/>
  <c r="DZ355" i="3"/>
  <c r="DW355" i="3" s="1"/>
  <c r="FQ364" i="3"/>
  <c r="DZ364" i="3"/>
  <c r="DW364" i="3" s="1"/>
  <c r="FQ126" i="3"/>
  <c r="DZ126" i="3"/>
  <c r="DW126" i="3" s="1"/>
  <c r="S5" i="1"/>
  <c r="R5" i="1"/>
  <c r="AD5" i="1"/>
  <c r="AB4" i="1"/>
  <c r="AC4" i="1" s="1"/>
  <c r="C4" i="1"/>
  <c r="FC26" i="3" l="1"/>
  <c r="S10" i="36"/>
  <c r="Q10" i="36"/>
  <c r="FK26" i="3"/>
  <c r="DY26" i="3"/>
  <c r="ED26" i="3"/>
  <c r="FT26" i="3" s="1"/>
  <c r="EW26" i="3"/>
  <c r="FN26" i="3"/>
  <c r="Q11" i="36"/>
  <c r="EM322" i="3"/>
  <c r="EY322" i="3" s="1"/>
  <c r="EZ322" i="3" s="1"/>
  <c r="EO95" i="3"/>
  <c r="EP95" i="3" s="1"/>
  <c r="EA297" i="3"/>
  <c r="DY27" i="3"/>
  <c r="S11" i="36"/>
  <c r="FK27" i="3"/>
  <c r="EM291" i="3"/>
  <c r="EY291" i="3" s="1"/>
  <c r="EZ291" i="3" s="1"/>
  <c r="EM89" i="3"/>
  <c r="EY89" i="3" s="1"/>
  <c r="EZ89" i="3" s="1"/>
  <c r="EF297" i="3"/>
  <c r="FV297" i="3" s="1"/>
  <c r="FW297" i="3" s="1"/>
  <c r="FX297" i="3" s="1"/>
  <c r="FY297" i="3" s="1"/>
  <c r="FR297" i="3"/>
  <c r="EQ297" i="3"/>
  <c r="EY297" i="3"/>
  <c r="EZ297" i="3" s="1"/>
  <c r="CE21" i="3"/>
  <c r="EW21" i="3" s="1"/>
  <c r="EF193" i="3"/>
  <c r="FV193" i="3" s="1"/>
  <c r="FW193" i="3" s="1"/>
  <c r="FX193" i="3" s="1"/>
  <c r="FY193" i="3" s="1"/>
  <c r="FR193" i="3"/>
  <c r="EA193" i="3"/>
  <c r="EA315" i="3"/>
  <c r="FR269" i="3"/>
  <c r="EA269" i="3"/>
  <c r="EF315" i="3"/>
  <c r="FV315" i="3" s="1"/>
  <c r="FW315" i="3" s="1"/>
  <c r="FX315" i="3" s="1"/>
  <c r="FY315" i="3" s="1"/>
  <c r="FR315" i="3"/>
  <c r="EM246" i="3"/>
  <c r="EO66" i="3"/>
  <c r="EP66" i="3" s="1"/>
  <c r="EF269" i="3"/>
  <c r="FV269" i="3" s="1"/>
  <c r="FW269" i="3" s="1"/>
  <c r="FX269" i="3" s="1"/>
  <c r="FY269" i="3" s="1"/>
  <c r="EQ269" i="3"/>
  <c r="EM299" i="3"/>
  <c r="EM59" i="3"/>
  <c r="EM314" i="3"/>
  <c r="EM153" i="3"/>
  <c r="EM349" i="3"/>
  <c r="ER349" i="3" s="1"/>
  <c r="EO281" i="3"/>
  <c r="EP281" i="3" s="1"/>
  <c r="EO42" i="3"/>
  <c r="EP42" i="3" s="1"/>
  <c r="EO31" i="3"/>
  <c r="EP31" i="3" s="1"/>
  <c r="EM221" i="3"/>
  <c r="EO221" i="3"/>
  <c r="EP221" i="3" s="1"/>
  <c r="EM50" i="3"/>
  <c r="EO50" i="3"/>
  <c r="EP50" i="3" s="1"/>
  <c r="EO53" i="3"/>
  <c r="EP53" i="3" s="1"/>
  <c r="EO163" i="3"/>
  <c r="EP163" i="3" s="1"/>
  <c r="EO79" i="3"/>
  <c r="EP79" i="3" s="1"/>
  <c r="EM79" i="3"/>
  <c r="EO142" i="3"/>
  <c r="EP142" i="3" s="1"/>
  <c r="EM142" i="3"/>
  <c r="EM358" i="3"/>
  <c r="EO358" i="3"/>
  <c r="EP358" i="3" s="1"/>
  <c r="EM106" i="3"/>
  <c r="EM73" i="3"/>
  <c r="EO73" i="3"/>
  <c r="EP73" i="3" s="1"/>
  <c r="EM271" i="3"/>
  <c r="EO271" i="3"/>
  <c r="EP271" i="3" s="1"/>
  <c r="EM28" i="3"/>
  <c r="EO28" i="3"/>
  <c r="EO276" i="3"/>
  <c r="EP276" i="3" s="1"/>
  <c r="EM276" i="3"/>
  <c r="EO198" i="3"/>
  <c r="EP198" i="3" s="1"/>
  <c r="EM198" i="3"/>
  <c r="EO150" i="3"/>
  <c r="EP150" i="3" s="1"/>
  <c r="EM150" i="3"/>
  <c r="EM44" i="3"/>
  <c r="EO44" i="3"/>
  <c r="EP44" i="3" s="1"/>
  <c r="EM318" i="3"/>
  <c r="EM91" i="3"/>
  <c r="EM139" i="3"/>
  <c r="EO121" i="3"/>
  <c r="EP121" i="3" s="1"/>
  <c r="EM49" i="3"/>
  <c r="EM288" i="3"/>
  <c r="EO288" i="3"/>
  <c r="EP288" i="3" s="1"/>
  <c r="EM129" i="3"/>
  <c r="EO129" i="3"/>
  <c r="EP129" i="3" s="1"/>
  <c r="EM239" i="3"/>
  <c r="EO239" i="3"/>
  <c r="EP239" i="3" s="1"/>
  <c r="EM295" i="3"/>
  <c r="EO295" i="3"/>
  <c r="EP295" i="3" s="1"/>
  <c r="EM93" i="3"/>
  <c r="EO93" i="3"/>
  <c r="EP93" i="3" s="1"/>
  <c r="EO213" i="3"/>
  <c r="EP213" i="3" s="1"/>
  <c r="EM213" i="3"/>
  <c r="EM126" i="3"/>
  <c r="EO126" i="3"/>
  <c r="EP126" i="3" s="1"/>
  <c r="EO68" i="3"/>
  <c r="EP68" i="3" s="1"/>
  <c r="EM68" i="3"/>
  <c r="EO251" i="3"/>
  <c r="EP251" i="3" s="1"/>
  <c r="EM251" i="3"/>
  <c r="EM195" i="3"/>
  <c r="EO195" i="3"/>
  <c r="EP195" i="3" s="1"/>
  <c r="EO145" i="3"/>
  <c r="EP145" i="3" s="1"/>
  <c r="EM145" i="3"/>
  <c r="EM156" i="3"/>
  <c r="EO156" i="3"/>
  <c r="EP156" i="3" s="1"/>
  <c r="EO90" i="3"/>
  <c r="EP90" i="3" s="1"/>
  <c r="EM90" i="3"/>
  <c r="EO77" i="3"/>
  <c r="EP77" i="3" s="1"/>
  <c r="EM77" i="3"/>
  <c r="EO103" i="3"/>
  <c r="EP103" i="3" s="1"/>
  <c r="EM103" i="3"/>
  <c r="EO278" i="3"/>
  <c r="EP278" i="3" s="1"/>
  <c r="EM278" i="3"/>
  <c r="EO54" i="3"/>
  <c r="EP54" i="3" s="1"/>
  <c r="EM54" i="3"/>
  <c r="EM260" i="3"/>
  <c r="EO260" i="3"/>
  <c r="EP260" i="3" s="1"/>
  <c r="EM249" i="3"/>
  <c r="EO249" i="3"/>
  <c r="EP249" i="3" s="1"/>
  <c r="EM204" i="3"/>
  <c r="EO204" i="3"/>
  <c r="EP204" i="3" s="1"/>
  <c r="EM365" i="3"/>
  <c r="EQ365" i="3" s="1"/>
  <c r="EO47" i="3"/>
  <c r="EP47" i="3" s="1"/>
  <c r="EM136" i="3"/>
  <c r="EM165" i="3"/>
  <c r="EO37" i="3"/>
  <c r="EP37" i="3" s="1"/>
  <c r="EM256" i="3"/>
  <c r="EO256" i="3"/>
  <c r="EP256" i="3" s="1"/>
  <c r="EO74" i="3"/>
  <c r="EP74" i="3" s="1"/>
  <c r="EM74" i="3"/>
  <c r="EM236" i="3"/>
  <c r="EO236" i="3"/>
  <c r="EP236" i="3" s="1"/>
  <c r="EO253" i="3"/>
  <c r="EP253" i="3" s="1"/>
  <c r="EM253" i="3"/>
  <c r="EO190" i="3"/>
  <c r="EP190" i="3" s="1"/>
  <c r="EM190" i="3"/>
  <c r="EM347" i="3"/>
  <c r="EO347" i="3"/>
  <c r="EP347" i="3" s="1"/>
  <c r="EM194" i="3"/>
  <c r="EO194" i="3"/>
  <c r="EP194" i="3" s="1"/>
  <c r="EO113" i="3"/>
  <c r="EP113" i="3" s="1"/>
  <c r="EM113" i="3"/>
  <c r="EM84" i="3"/>
  <c r="EO84" i="3"/>
  <c r="EP84" i="3" s="1"/>
  <c r="EO356" i="3"/>
  <c r="EP356" i="3" s="1"/>
  <c r="EM356" i="3"/>
  <c r="EO170" i="3"/>
  <c r="EP170" i="3" s="1"/>
  <c r="EM170" i="3"/>
  <c r="EO289" i="3"/>
  <c r="EP289" i="3" s="1"/>
  <c r="EM289" i="3"/>
  <c r="EO310" i="3"/>
  <c r="EP310" i="3" s="1"/>
  <c r="EM310" i="3"/>
  <c r="EO367" i="3"/>
  <c r="EP367" i="3" s="1"/>
  <c r="EM367" i="3"/>
  <c r="EO222" i="3"/>
  <c r="EP222" i="3" s="1"/>
  <c r="EM222" i="3"/>
  <c r="EM268" i="3"/>
  <c r="EO268" i="3"/>
  <c r="EP268" i="3" s="1"/>
  <c r="EO257" i="3"/>
  <c r="EP257" i="3" s="1"/>
  <c r="EM257" i="3"/>
  <c r="EO332" i="3"/>
  <c r="EP332" i="3" s="1"/>
  <c r="EM332" i="3"/>
  <c r="EM181" i="3"/>
  <c r="EO181" i="3"/>
  <c r="EP181" i="3" s="1"/>
  <c r="EO140" i="3"/>
  <c r="EP140" i="3" s="1"/>
  <c r="EM140" i="3"/>
  <c r="EM287" i="3"/>
  <c r="EO287" i="3"/>
  <c r="EP287" i="3" s="1"/>
  <c r="EM38" i="3"/>
  <c r="EO38" i="3"/>
  <c r="EP38" i="3" s="1"/>
  <c r="EM55" i="3"/>
  <c r="EO55" i="3"/>
  <c r="EP55" i="3" s="1"/>
  <c r="EO62" i="3"/>
  <c r="EP62" i="3" s="1"/>
  <c r="EM62" i="3"/>
  <c r="EM328" i="3"/>
  <c r="EO328" i="3"/>
  <c r="EP328" i="3" s="1"/>
  <c r="EO366" i="3"/>
  <c r="EP366" i="3" s="1"/>
  <c r="EM366" i="3"/>
  <c r="EM245" i="3"/>
  <c r="EO245" i="3"/>
  <c r="EP245" i="3" s="1"/>
  <c r="EO219" i="3"/>
  <c r="EP219" i="3" s="1"/>
  <c r="EM219" i="3"/>
  <c r="EO338" i="3"/>
  <c r="EP338" i="3" s="1"/>
  <c r="EM338" i="3"/>
  <c r="EM107" i="3"/>
  <c r="EO107" i="3"/>
  <c r="EP107" i="3" s="1"/>
  <c r="EO173" i="3"/>
  <c r="EP173" i="3" s="1"/>
  <c r="EM173" i="3"/>
  <c r="EM85" i="3"/>
  <c r="EO85" i="3"/>
  <c r="EP85" i="3" s="1"/>
  <c r="EO348" i="3"/>
  <c r="EP348" i="3" s="1"/>
  <c r="EM348" i="3"/>
  <c r="EM161" i="3"/>
  <c r="EO161" i="3"/>
  <c r="EP161" i="3" s="1"/>
  <c r="EM259" i="3"/>
  <c r="EO259" i="3"/>
  <c r="EP259" i="3" s="1"/>
  <c r="EM254" i="3"/>
  <c r="EO254" i="3"/>
  <c r="EP254" i="3" s="1"/>
  <c r="EM97" i="3"/>
  <c r="EO203" i="3"/>
  <c r="EP203" i="3" s="1"/>
  <c r="EO211" i="3"/>
  <c r="EP211" i="3" s="1"/>
  <c r="EO34" i="3"/>
  <c r="EP34" i="3" s="1"/>
  <c r="EM324" i="3"/>
  <c r="EO313" i="3"/>
  <c r="EP313" i="3" s="1"/>
  <c r="EM266" i="3"/>
  <c r="EM120" i="3"/>
  <c r="EO63" i="3"/>
  <c r="EP63" i="3" s="1"/>
  <c r="EM171" i="3"/>
  <c r="EO230" i="3"/>
  <c r="EP230" i="3" s="1"/>
  <c r="EM282" i="3"/>
  <c r="EM143" i="3"/>
  <c r="EO306" i="3"/>
  <c r="EP306" i="3" s="1"/>
  <c r="EO214" i="3"/>
  <c r="EP214" i="3" s="1"/>
  <c r="EO108" i="3"/>
  <c r="EP108" i="3" s="1"/>
  <c r="EO130" i="3"/>
  <c r="EP130" i="3" s="1"/>
  <c r="EO264" i="3"/>
  <c r="EP264" i="3" s="1"/>
  <c r="EO158" i="3"/>
  <c r="EP158" i="3" s="1"/>
  <c r="EM175" i="3"/>
  <c r="EO307" i="3"/>
  <c r="EP307" i="3" s="1"/>
  <c r="EO354" i="3"/>
  <c r="EP354" i="3" s="1"/>
  <c r="FR184" i="3"/>
  <c r="EM40" i="3"/>
  <c r="EO147" i="3"/>
  <c r="EP147" i="3" s="1"/>
  <c r="EO273" i="3"/>
  <c r="EP273" i="3" s="1"/>
  <c r="EO210" i="3"/>
  <c r="EP210" i="3" s="1"/>
  <c r="EM64" i="3"/>
  <c r="EO350" i="3"/>
  <c r="EP350" i="3" s="1"/>
  <c r="EM216" i="3"/>
  <c r="EM368" i="3"/>
  <c r="EO355" i="3"/>
  <c r="EP355" i="3" s="1"/>
  <c r="EM209" i="3"/>
  <c r="EO353" i="3"/>
  <c r="EP353" i="3" s="1"/>
  <c r="EM217" i="3"/>
  <c r="EM167" i="3"/>
  <c r="EM202" i="3"/>
  <c r="EO123" i="3"/>
  <c r="EP123" i="3" s="1"/>
  <c r="EO234" i="3"/>
  <c r="EP234" i="3" s="1"/>
  <c r="EO30" i="3"/>
  <c r="EO286" i="3"/>
  <c r="EP286" i="3" s="1"/>
  <c r="EO39" i="3"/>
  <c r="EP39" i="3" s="1"/>
  <c r="EM182" i="3"/>
  <c r="EM247" i="3"/>
  <c r="EM339" i="3"/>
  <c r="EO56" i="3"/>
  <c r="EP56" i="3" s="1"/>
  <c r="EO141" i="3"/>
  <c r="EP141" i="3" s="1"/>
  <c r="EM111" i="3"/>
  <c r="EM238" i="3"/>
  <c r="EO272" i="3"/>
  <c r="EP272" i="3" s="1"/>
  <c r="EO340" i="3"/>
  <c r="EP340" i="3" s="1"/>
  <c r="EM360" i="3"/>
  <c r="EM61" i="3"/>
  <c r="EM36" i="3"/>
  <c r="EM359" i="3"/>
  <c r="EO311" i="3"/>
  <c r="EP311" i="3" s="1"/>
  <c r="EF184" i="3"/>
  <c r="FV184" i="3" s="1"/>
  <c r="FW184" i="3" s="1"/>
  <c r="FX184" i="3" s="1"/>
  <c r="FY184" i="3" s="1"/>
  <c r="EM133" i="3"/>
  <c r="EA184" i="3"/>
  <c r="EO244" i="3"/>
  <c r="EP244" i="3" s="1"/>
  <c r="EO296" i="3"/>
  <c r="EP296" i="3" s="1"/>
  <c r="EO196" i="3"/>
  <c r="EP196" i="3" s="1"/>
  <c r="EM298" i="3"/>
  <c r="EM206" i="3"/>
  <c r="EO159" i="3"/>
  <c r="EP159" i="3" s="1"/>
  <c r="EO81" i="3"/>
  <c r="EP81" i="3" s="1"/>
  <c r="EO52" i="3"/>
  <c r="EP52" i="3" s="1"/>
  <c r="EM361" i="3"/>
  <c r="EM262" i="3"/>
  <c r="EM160" i="3"/>
  <c r="EM302" i="3"/>
  <c r="EM98" i="3"/>
  <c r="EO168" i="3"/>
  <c r="EP168" i="3" s="1"/>
  <c r="EM308" i="3"/>
  <c r="EO304" i="3"/>
  <c r="EP304" i="3" s="1"/>
  <c r="EM25" i="3"/>
  <c r="EO309" i="3"/>
  <c r="EP309" i="3" s="1"/>
  <c r="EO45" i="3"/>
  <c r="EP45" i="3" s="1"/>
  <c r="EM102" i="3"/>
  <c r="EO290" i="3"/>
  <c r="EP290" i="3" s="1"/>
  <c r="EM154" i="3"/>
  <c r="EO343" i="3"/>
  <c r="EP343" i="3" s="1"/>
  <c r="EM191" i="3"/>
  <c r="EM329" i="3"/>
  <c r="EM169" i="3"/>
  <c r="EO109" i="3"/>
  <c r="EP109" i="3" s="1"/>
  <c r="EM101" i="3"/>
  <c r="EM321" i="3"/>
  <c r="EM58" i="3"/>
  <c r="EO87" i="3"/>
  <c r="EP87" i="3" s="1"/>
  <c r="EO148" i="3"/>
  <c r="EP148" i="3" s="1"/>
  <c r="EO67" i="3"/>
  <c r="EP67" i="3" s="1"/>
  <c r="EM70" i="3"/>
  <c r="EO104" i="3"/>
  <c r="EP104" i="3" s="1"/>
  <c r="EM188" i="3"/>
  <c r="EO166" i="3"/>
  <c r="EP166" i="3" s="1"/>
  <c r="EM60" i="3"/>
  <c r="EO267" i="3"/>
  <c r="EP267" i="3" s="1"/>
  <c r="EO149" i="3"/>
  <c r="EP149" i="3" s="1"/>
  <c r="EM312" i="3"/>
  <c r="EO199" i="3"/>
  <c r="EP199" i="3" s="1"/>
  <c r="EM32" i="3"/>
  <c r="EM178" i="3"/>
  <c r="EM303" i="3"/>
  <c r="EM189" i="3"/>
  <c r="EM137" i="3"/>
  <c r="EM35" i="3"/>
  <c r="EO127" i="3"/>
  <c r="EP127" i="3" s="1"/>
  <c r="EO277" i="3"/>
  <c r="EP277" i="3" s="1"/>
  <c r="EM345" i="3"/>
  <c r="EM341" i="3"/>
  <c r="EO270" i="3"/>
  <c r="EP270" i="3" s="1"/>
  <c r="EO285" i="3"/>
  <c r="EP285" i="3" s="1"/>
  <c r="EM346" i="3"/>
  <c r="EM125" i="3"/>
  <c r="EO225" i="3"/>
  <c r="EP225" i="3" s="1"/>
  <c r="EM265" i="3"/>
  <c r="EO344" i="3"/>
  <c r="EP344" i="3" s="1"/>
  <c r="EM75" i="3"/>
  <c r="EO176" i="3"/>
  <c r="EP176" i="3" s="1"/>
  <c r="EO172" i="3"/>
  <c r="EP172" i="3" s="1"/>
  <c r="EM240" i="3"/>
  <c r="EO187" i="3"/>
  <c r="EP187" i="3" s="1"/>
  <c r="FR155" i="3"/>
  <c r="EF155" i="3"/>
  <c r="FV155" i="3" s="1"/>
  <c r="FW155" i="3" s="1"/>
  <c r="FX155" i="3" s="1"/>
  <c r="FY155" i="3" s="1"/>
  <c r="EO275" i="3"/>
  <c r="EP275" i="3" s="1"/>
  <c r="EA155" i="3"/>
  <c r="EO119" i="3"/>
  <c r="EP119" i="3" s="1"/>
  <c r="EM242" i="3"/>
  <c r="EO292" i="3"/>
  <c r="EP292" i="3" s="1"/>
  <c r="EM212" i="3"/>
  <c r="EM255" i="3"/>
  <c r="EO330" i="3"/>
  <c r="EP330" i="3" s="1"/>
  <c r="EM65" i="3"/>
  <c r="EM323" i="3"/>
  <c r="EO208" i="3"/>
  <c r="EP208" i="3" s="1"/>
  <c r="EO327" i="3"/>
  <c r="EP327" i="3" s="1"/>
  <c r="EM146" i="3"/>
  <c r="EO92" i="3"/>
  <c r="EP92" i="3" s="1"/>
  <c r="EO280" i="3"/>
  <c r="EP280" i="3" s="1"/>
  <c r="EO357" i="3"/>
  <c r="EP357" i="3" s="1"/>
  <c r="EM69" i="3"/>
  <c r="EO352" i="3"/>
  <c r="EP352" i="3" s="1"/>
  <c r="EM43" i="3"/>
  <c r="EO78" i="3"/>
  <c r="EP78" i="3" s="1"/>
  <c r="EM162" i="3"/>
  <c r="EM72" i="3"/>
  <c r="EM116" i="3"/>
  <c r="EO301" i="3"/>
  <c r="EP301" i="3" s="1"/>
  <c r="EO100" i="3"/>
  <c r="EP100" i="3" s="1"/>
  <c r="EM226" i="3"/>
  <c r="EO197" i="3"/>
  <c r="EP197" i="3" s="1"/>
  <c r="EM180" i="3"/>
  <c r="EO305" i="3"/>
  <c r="EP305" i="3" s="1"/>
  <c r="EM326" i="3"/>
  <c r="EM362" i="3"/>
  <c r="EO319" i="3"/>
  <c r="EP319" i="3" s="1"/>
  <c r="EO317" i="3"/>
  <c r="EP317" i="3" s="1"/>
  <c r="EO96" i="3"/>
  <c r="EP96" i="3" s="1"/>
  <c r="EO369" i="3"/>
  <c r="EP369" i="3" s="1"/>
  <c r="EM118" i="3"/>
  <c r="FR223" i="3"/>
  <c r="EF223" i="3"/>
  <c r="FV223" i="3" s="1"/>
  <c r="FW223" i="3" s="1"/>
  <c r="FX223" i="3" s="1"/>
  <c r="FY223" i="3" s="1"/>
  <c r="EA223" i="3"/>
  <c r="FR81" i="3"/>
  <c r="EM223" i="3"/>
  <c r="O217" i="36"/>
  <c r="Q217" i="36"/>
  <c r="FK233" i="3"/>
  <c r="DY233" i="3"/>
  <c r="EG233" i="3" s="1"/>
  <c r="EH233" i="3" s="1"/>
  <c r="O6" i="36"/>
  <c r="Q6" i="36"/>
  <c r="FK22" i="3"/>
  <c r="DY22" i="3"/>
  <c r="EG22" i="3" s="1"/>
  <c r="EH22" i="3" s="1"/>
  <c r="M218" i="36"/>
  <c r="X218" i="36" s="1"/>
  <c r="EQ270" i="3"/>
  <c r="EF270" i="3"/>
  <c r="FV270" i="3" s="1"/>
  <c r="FW270" i="3" s="1"/>
  <c r="FX270" i="3" s="1"/>
  <c r="FY270" i="3" s="1"/>
  <c r="FR270" i="3"/>
  <c r="EA270" i="3"/>
  <c r="EO335" i="3"/>
  <c r="EP335" i="3" s="1"/>
  <c r="EF220" i="3"/>
  <c r="FV220" i="3" s="1"/>
  <c r="FW220" i="3" s="1"/>
  <c r="FX220" i="3" s="1"/>
  <c r="FY220" i="3" s="1"/>
  <c r="EM151" i="3"/>
  <c r="FR196" i="3"/>
  <c r="EA196" i="3"/>
  <c r="EQ196" i="3"/>
  <c r="EF196" i="3"/>
  <c r="FV196" i="3" s="1"/>
  <c r="FW196" i="3" s="1"/>
  <c r="FX196" i="3" s="1"/>
  <c r="FY196" i="3" s="1"/>
  <c r="EF133" i="3"/>
  <c r="FV133" i="3" s="1"/>
  <c r="FW133" i="3" s="1"/>
  <c r="FX133" i="3" s="1"/>
  <c r="FY133" i="3" s="1"/>
  <c r="FR220" i="3"/>
  <c r="EA220" i="3"/>
  <c r="EA128" i="3"/>
  <c r="FR128" i="3"/>
  <c r="EF128" i="3"/>
  <c r="FV128" i="3" s="1"/>
  <c r="FW128" i="3" s="1"/>
  <c r="FX128" i="3" s="1"/>
  <c r="FY128" i="3" s="1"/>
  <c r="EO138" i="3"/>
  <c r="EP138" i="3" s="1"/>
  <c r="EO114" i="3"/>
  <c r="EP114" i="3" s="1"/>
  <c r="EA81" i="3"/>
  <c r="EF81" i="3"/>
  <c r="FV81" i="3" s="1"/>
  <c r="FW81" i="3" s="1"/>
  <c r="FX81" i="3" s="1"/>
  <c r="FY81" i="3" s="1"/>
  <c r="EQ81" i="3"/>
  <c r="FR222" i="3"/>
  <c r="EA133" i="3"/>
  <c r="FR133" i="3"/>
  <c r="EM228" i="3"/>
  <c r="EO29" i="3"/>
  <c r="EO193" i="3"/>
  <c r="EP193" i="3" s="1"/>
  <c r="EF43" i="3"/>
  <c r="FV43" i="3" s="1"/>
  <c r="FW43" i="3" s="1"/>
  <c r="FX43" i="3" s="1"/>
  <c r="FY43" i="3" s="1"/>
  <c r="EO269" i="3"/>
  <c r="EP269" i="3" s="1"/>
  <c r="FR30" i="3"/>
  <c r="EQ30" i="3"/>
  <c r="EA30" i="3"/>
  <c r="EF30" i="3"/>
  <c r="FV30" i="3" s="1"/>
  <c r="FW30" i="3" s="1"/>
  <c r="FX30" i="3" s="1"/>
  <c r="FY30" i="3" s="1"/>
  <c r="EO297" i="3"/>
  <c r="EP297" i="3" s="1"/>
  <c r="EQ203" i="3"/>
  <c r="EM46" i="3"/>
  <c r="FR203" i="3"/>
  <c r="FR97" i="3"/>
  <c r="EF203" i="3"/>
  <c r="FV203" i="3" s="1"/>
  <c r="FW203" i="3" s="1"/>
  <c r="FX203" i="3" s="1"/>
  <c r="FY203" i="3" s="1"/>
  <c r="EA203" i="3"/>
  <c r="EF97" i="3"/>
  <c r="FV97" i="3" s="1"/>
  <c r="FW97" i="3" s="1"/>
  <c r="FX97" i="3" s="1"/>
  <c r="FY97" i="3" s="1"/>
  <c r="EF260" i="3"/>
  <c r="FV260" i="3" s="1"/>
  <c r="FW260" i="3" s="1"/>
  <c r="FX260" i="3" s="1"/>
  <c r="FY260" i="3" s="1"/>
  <c r="EA97" i="3"/>
  <c r="FR260" i="3"/>
  <c r="EF327" i="3"/>
  <c r="FV327" i="3" s="1"/>
  <c r="FW327" i="3" s="1"/>
  <c r="FX327" i="3" s="1"/>
  <c r="FY327" i="3" s="1"/>
  <c r="EA260" i="3"/>
  <c r="EF340" i="3"/>
  <c r="FV340" i="3" s="1"/>
  <c r="FW340" i="3" s="1"/>
  <c r="FX340" i="3" s="1"/>
  <c r="FY340" i="3" s="1"/>
  <c r="FR340" i="3"/>
  <c r="EQ340" i="3"/>
  <c r="EA340" i="3"/>
  <c r="EA222" i="3"/>
  <c r="EF222" i="3"/>
  <c r="FV222" i="3" s="1"/>
  <c r="FW222" i="3" s="1"/>
  <c r="FX222" i="3" s="1"/>
  <c r="FY222" i="3" s="1"/>
  <c r="EO110" i="3"/>
  <c r="EP110" i="3" s="1"/>
  <c r="EM115" i="3"/>
  <c r="EA148" i="3"/>
  <c r="EF148" i="3"/>
  <c r="FV148" i="3" s="1"/>
  <c r="FW148" i="3" s="1"/>
  <c r="FX148" i="3" s="1"/>
  <c r="FY148" i="3" s="1"/>
  <c r="FR293" i="3"/>
  <c r="FR148" i="3"/>
  <c r="EF293" i="3"/>
  <c r="FV293" i="3" s="1"/>
  <c r="FW293" i="3" s="1"/>
  <c r="FX293" i="3" s="1"/>
  <c r="FY293" i="3" s="1"/>
  <c r="EA293" i="3"/>
  <c r="EQ148" i="3"/>
  <c r="EM134" i="3"/>
  <c r="EM184" i="3"/>
  <c r="EO41" i="3"/>
  <c r="EP41" i="3" s="1"/>
  <c r="EO237" i="3"/>
  <c r="EP237" i="3" s="1"/>
  <c r="FR43" i="3"/>
  <c r="EA43" i="3"/>
  <c r="EQ210" i="3"/>
  <c r="EQ76" i="3"/>
  <c r="EO76" i="3"/>
  <c r="EP76" i="3" s="1"/>
  <c r="EF74" i="3"/>
  <c r="FV74" i="3" s="1"/>
  <c r="FW74" i="3" s="1"/>
  <c r="FX74" i="3" s="1"/>
  <c r="FY74" i="3" s="1"/>
  <c r="EA74" i="3"/>
  <c r="FR298" i="3"/>
  <c r="EA298" i="3"/>
  <c r="EF298" i="3"/>
  <c r="FV298" i="3" s="1"/>
  <c r="FW298" i="3" s="1"/>
  <c r="FX298" i="3" s="1"/>
  <c r="FY298" i="3" s="1"/>
  <c r="EQ327" i="3"/>
  <c r="FR74" i="3"/>
  <c r="EA327" i="3"/>
  <c r="FR327" i="3"/>
  <c r="EO351" i="3"/>
  <c r="EP351" i="3" s="1"/>
  <c r="EO363" i="3"/>
  <c r="EP363" i="3" s="1"/>
  <c r="EO135" i="3"/>
  <c r="EP135" i="3" s="1"/>
  <c r="EM157" i="3"/>
  <c r="EO337" i="3"/>
  <c r="EP337" i="3" s="1"/>
  <c r="EO218" i="3"/>
  <c r="EP218" i="3" s="1"/>
  <c r="EM144" i="3"/>
  <c r="EM200" i="3"/>
  <c r="EM80" i="3"/>
  <c r="EO177" i="3"/>
  <c r="EP177" i="3" s="1"/>
  <c r="EO220" i="3"/>
  <c r="EP220" i="3" s="1"/>
  <c r="EO105" i="3"/>
  <c r="EP105" i="3" s="1"/>
  <c r="EO207" i="3"/>
  <c r="EP207" i="3" s="1"/>
  <c r="EM250" i="3"/>
  <c r="EM174" i="3"/>
  <c r="EM258" i="3"/>
  <c r="EO261" i="3"/>
  <c r="EP261" i="3" s="1"/>
  <c r="EM88" i="3"/>
  <c r="EM185" i="3"/>
  <c r="EO117" i="3"/>
  <c r="EP117" i="3" s="1"/>
  <c r="EO99" i="3"/>
  <c r="EP99" i="3" s="1"/>
  <c r="EO331" i="3"/>
  <c r="EP331" i="3" s="1"/>
  <c r="EO33" i="3"/>
  <c r="EP33" i="3" s="1"/>
  <c r="EO94" i="3"/>
  <c r="EP94" i="3" s="1"/>
  <c r="EO192" i="3"/>
  <c r="EP192" i="3" s="1"/>
  <c r="EM334" i="3"/>
  <c r="EO132" i="3"/>
  <c r="EP132" i="3" s="1"/>
  <c r="EM152" i="3"/>
  <c r="EM248" i="3"/>
  <c r="EM283" i="3"/>
  <c r="EM336" i="3"/>
  <c r="EM229" i="3"/>
  <c r="EM364" i="3"/>
  <c r="EM300" i="3"/>
  <c r="EO232" i="3"/>
  <c r="EP232" i="3" s="1"/>
  <c r="EM263" i="3"/>
  <c r="EM186" i="3"/>
  <c r="EM155" i="3"/>
  <c r="EM215" i="3"/>
  <c r="EO231" i="3"/>
  <c r="EP231" i="3" s="1"/>
  <c r="EO315" i="3"/>
  <c r="EP315" i="3" s="1"/>
  <c r="EM274" i="3"/>
  <c r="EO124" i="3"/>
  <c r="EP124" i="3" s="1"/>
  <c r="EM320" i="3"/>
  <c r="EO71" i="3"/>
  <c r="EP71" i="3" s="1"/>
  <c r="EO164" i="3"/>
  <c r="EP164" i="3" s="1"/>
  <c r="EO325" i="3"/>
  <c r="EP325" i="3" s="1"/>
  <c r="EO183" i="3"/>
  <c r="EP183" i="3" s="1"/>
  <c r="EM48" i="3"/>
  <c r="EM122" i="3"/>
  <c r="EO86" i="3"/>
  <c r="EP86" i="3" s="1"/>
  <c r="EM316" i="3"/>
  <c r="EO205" i="3"/>
  <c r="EP205" i="3" s="1"/>
  <c r="EM128" i="3"/>
  <c r="EO279" i="3"/>
  <c r="EP279" i="3" s="1"/>
  <c r="EO333" i="3"/>
  <c r="EP333" i="3" s="1"/>
  <c r="EM294" i="3"/>
  <c r="EM131" i="3"/>
  <c r="EM342" i="3"/>
  <c r="EO293" i="3"/>
  <c r="EP293" i="3" s="1"/>
  <c r="EQ114" i="3"/>
  <c r="EO82" i="3"/>
  <c r="EP82" i="3" s="1"/>
  <c r="EO51" i="3"/>
  <c r="EP51" i="3" s="1"/>
  <c r="EO57" i="3"/>
  <c r="EP57" i="3" s="1"/>
  <c r="EO227" i="3"/>
  <c r="EP227" i="3" s="1"/>
  <c r="EM252" i="3"/>
  <c r="ER205" i="3"/>
  <c r="EN205" i="3"/>
  <c r="ES205" i="3" s="1"/>
  <c r="EN279" i="3"/>
  <c r="ES279" i="3" s="1"/>
  <c r="ER279" i="3"/>
  <c r="EN333" i="3"/>
  <c r="ES333" i="3" s="1"/>
  <c r="ER333" i="3"/>
  <c r="ER57" i="3"/>
  <c r="EN57" i="3"/>
  <c r="ES57" i="3" s="1"/>
  <c r="ER315" i="3"/>
  <c r="EQ315" i="3"/>
  <c r="EN315" i="3"/>
  <c r="ES315" i="3" s="1"/>
  <c r="EN33" i="3"/>
  <c r="ES33" i="3" s="1"/>
  <c r="ER33" i="3"/>
  <c r="ER164" i="3"/>
  <c r="EN164" i="3"/>
  <c r="ES164" i="3" s="1"/>
  <c r="EN51" i="3"/>
  <c r="ES51" i="3" s="1"/>
  <c r="ER51" i="3"/>
  <c r="ER293" i="3"/>
  <c r="EN293" i="3"/>
  <c r="ES293" i="3" s="1"/>
  <c r="EQ293" i="3"/>
  <c r="EN227" i="3"/>
  <c r="ES227" i="3" s="1"/>
  <c r="ER227" i="3"/>
  <c r="ER82" i="3"/>
  <c r="EN82" i="3"/>
  <c r="ES82" i="3" s="1"/>
  <c r="EN183" i="3"/>
  <c r="ES183" i="3" s="1"/>
  <c r="ER183" i="3"/>
  <c r="EN231" i="3"/>
  <c r="ES231" i="3" s="1"/>
  <c r="ER231" i="3"/>
  <c r="ER232" i="3"/>
  <c r="EN232" i="3"/>
  <c r="ES232" i="3" s="1"/>
  <c r="ER207" i="3"/>
  <c r="EN207" i="3"/>
  <c r="ES207" i="3" s="1"/>
  <c r="EN132" i="3"/>
  <c r="ES132" i="3" s="1"/>
  <c r="ER132" i="3"/>
  <c r="ER124" i="3"/>
  <c r="EN124" i="3"/>
  <c r="ES124" i="3" s="1"/>
  <c r="EN218" i="3"/>
  <c r="ES218" i="3" s="1"/>
  <c r="ER218" i="3"/>
  <c r="ER331" i="3"/>
  <c r="EN331" i="3"/>
  <c r="ES331" i="3" s="1"/>
  <c r="EN99" i="3"/>
  <c r="ES99" i="3" s="1"/>
  <c r="ER99" i="3"/>
  <c r="EN135" i="3"/>
  <c r="ES135" i="3" s="1"/>
  <c r="ER135" i="3"/>
  <c r="ER325" i="3"/>
  <c r="EN325" i="3"/>
  <c r="ES325" i="3" s="1"/>
  <c r="ER351" i="3"/>
  <c r="EN351" i="3"/>
  <c r="ES351" i="3" s="1"/>
  <c r="ER105" i="3"/>
  <c r="EN105" i="3"/>
  <c r="ES105" i="3" s="1"/>
  <c r="ER337" i="3"/>
  <c r="EN337" i="3"/>
  <c r="ES337" i="3" s="1"/>
  <c r="EN363" i="3"/>
  <c r="ES363" i="3" s="1"/>
  <c r="ER363" i="3"/>
  <c r="EN71" i="3"/>
  <c r="ES71" i="3" s="1"/>
  <c r="ER71" i="3"/>
  <c r="EN86" i="3"/>
  <c r="ES86" i="3" s="1"/>
  <c r="ER86" i="3"/>
  <c r="EN177" i="3"/>
  <c r="ES177" i="3" s="1"/>
  <c r="ER177" i="3"/>
  <c r="ER261" i="3"/>
  <c r="EN261" i="3"/>
  <c r="ES261" i="3" s="1"/>
  <c r="ER110" i="3"/>
  <c r="EN110" i="3"/>
  <c r="ES110" i="3" s="1"/>
  <c r="EN94" i="3"/>
  <c r="ES94" i="3" s="1"/>
  <c r="ER94" i="3"/>
  <c r="ER117" i="3"/>
  <c r="EN117" i="3"/>
  <c r="ES117" i="3" s="1"/>
  <c r="ER192" i="3"/>
  <c r="EN192" i="3"/>
  <c r="ES192" i="3" s="1"/>
  <c r="EQ220" i="3"/>
  <c r="EN220" i="3"/>
  <c r="ES220" i="3" s="1"/>
  <c r="ER220" i="3"/>
  <c r="EQ86" i="3"/>
  <c r="EQ232" i="3"/>
  <c r="EQ82" i="3"/>
  <c r="EM235" i="3"/>
  <c r="EY235" i="3" s="1"/>
  <c r="EZ235" i="3" s="1"/>
  <c r="EM284" i="3"/>
  <c r="EY284" i="3" s="1"/>
  <c r="EZ284" i="3" s="1"/>
  <c r="EM243" i="3"/>
  <c r="EY243" i="3" s="1"/>
  <c r="EZ243" i="3" s="1"/>
  <c r="EM179" i="3"/>
  <c r="EM112" i="3"/>
  <c r="EM83" i="3"/>
  <c r="EM241" i="3"/>
  <c r="EQ207" i="3"/>
  <c r="EQ279" i="3"/>
  <c r="EQ99" i="3"/>
  <c r="EQ110" i="3"/>
  <c r="EQ205" i="3"/>
  <c r="EQ117" i="3"/>
  <c r="EQ231" i="3"/>
  <c r="EM224" i="3"/>
  <c r="EY224" i="3" s="1"/>
  <c r="EZ224" i="3" s="1"/>
  <c r="EQ41" i="3"/>
  <c r="EQ33" i="3"/>
  <c r="EQ94" i="3"/>
  <c r="EQ51" i="3"/>
  <c r="EQ57" i="3"/>
  <c r="EQ261" i="3"/>
  <c r="EM201" i="3"/>
  <c r="EQ183" i="3"/>
  <c r="EQ132" i="3"/>
  <c r="EQ164" i="3"/>
  <c r="EQ331" i="3"/>
  <c r="EQ363" i="3"/>
  <c r="EQ351" i="3"/>
  <c r="EQ227" i="3"/>
  <c r="EQ187" i="3"/>
  <c r="EQ108" i="3"/>
  <c r="EQ272" i="3"/>
  <c r="EQ354" i="3"/>
  <c r="EQ244" i="3"/>
  <c r="EQ63" i="3"/>
  <c r="EQ237" i="3"/>
  <c r="EQ56" i="3"/>
  <c r="EQ119" i="3"/>
  <c r="EQ123" i="3"/>
  <c r="EQ149" i="3"/>
  <c r="EQ214" i="3"/>
  <c r="EQ292" i="3"/>
  <c r="EQ317" i="3"/>
  <c r="EQ305" i="3"/>
  <c r="EQ37" i="3"/>
  <c r="EQ280" i="3"/>
  <c r="EQ311" i="3"/>
  <c r="EQ39" i="3"/>
  <c r="EQ29" i="3"/>
  <c r="EQ275" i="3"/>
  <c r="EQ159" i="3"/>
  <c r="EQ172" i="3"/>
  <c r="EQ45" i="3"/>
  <c r="EQ34" i="3"/>
  <c r="EQ296" i="3"/>
  <c r="EQ353" i="3"/>
  <c r="EQ163" i="3"/>
  <c r="EQ234" i="3"/>
  <c r="EQ100" i="3"/>
  <c r="EQ52" i="3"/>
  <c r="EQ352" i="3"/>
  <c r="EQ281" i="3"/>
  <c r="EQ313" i="3"/>
  <c r="EQ304" i="3"/>
  <c r="EQ138" i="3"/>
  <c r="EQ135" i="3"/>
  <c r="EQ355" i="3"/>
  <c r="EQ168" i="3"/>
  <c r="EQ264" i="3"/>
  <c r="EQ199" i="3"/>
  <c r="EQ176" i="3"/>
  <c r="EQ130" i="3"/>
  <c r="EQ330" i="3"/>
  <c r="EQ158" i="3"/>
  <c r="EQ197" i="3"/>
  <c r="EQ273" i="3"/>
  <c r="EQ306" i="3"/>
  <c r="EQ121" i="3"/>
  <c r="EQ95" i="3"/>
  <c r="EQ285" i="3"/>
  <c r="EQ31" i="3"/>
  <c r="EQ141" i="3"/>
  <c r="EQ309" i="3"/>
  <c r="EQ267" i="3"/>
  <c r="ER166" i="3"/>
  <c r="EQ166" i="3"/>
  <c r="EQ333" i="3"/>
  <c r="EQ337" i="3"/>
  <c r="EQ177" i="3"/>
  <c r="EQ335" i="3"/>
  <c r="EQ211" i="3"/>
  <c r="EQ67" i="3"/>
  <c r="EQ92" i="3"/>
  <c r="EQ369" i="3"/>
  <c r="EQ301" i="3"/>
  <c r="EQ218" i="3"/>
  <c r="EQ192" i="3"/>
  <c r="EQ105" i="3"/>
  <c r="EQ87" i="3"/>
  <c r="EQ66" i="3"/>
  <c r="EQ124" i="3"/>
  <c r="EQ47" i="3"/>
  <c r="EQ104" i="3"/>
  <c r="EQ357" i="3"/>
  <c r="EQ208" i="3"/>
  <c r="EQ225" i="3"/>
  <c r="EQ307" i="3"/>
  <c r="EQ230" i="3"/>
  <c r="EQ277" i="3"/>
  <c r="EQ325" i="3"/>
  <c r="EQ71" i="3"/>
  <c r="EQ78" i="3"/>
  <c r="EQ344" i="3"/>
  <c r="EQ343" i="3"/>
  <c r="EQ286" i="3"/>
  <c r="EQ147" i="3"/>
  <c r="EQ290" i="3"/>
  <c r="EQ42" i="3"/>
  <c r="EN109" i="3"/>
  <c r="ES109" i="3" s="1"/>
  <c r="EQ109" i="3"/>
  <c r="EQ319" i="3"/>
  <c r="EQ53" i="3"/>
  <c r="EQ96" i="3"/>
  <c r="EQ350" i="3"/>
  <c r="EQ127" i="3"/>
  <c r="EN193" i="3"/>
  <c r="ES193" i="3" s="1"/>
  <c r="EQ193" i="3"/>
  <c r="EP25" i="3"/>
  <c r="M9" i="36"/>
  <c r="X9" i="36" s="1"/>
  <c r="EF258" i="3"/>
  <c r="FV258" i="3" s="1"/>
  <c r="FW258" i="3" s="1"/>
  <c r="FX258" i="3" s="1"/>
  <c r="FY258" i="3" s="1"/>
  <c r="FR258" i="3"/>
  <c r="EA258" i="3"/>
  <c r="DD21" i="3"/>
  <c r="FM21" i="3"/>
  <c r="FZ21" i="3" s="1"/>
  <c r="EA82" i="3"/>
  <c r="DW82" i="3"/>
  <c r="EA118" i="3"/>
  <c r="DW118" i="3"/>
  <c r="EF151" i="3"/>
  <c r="FV151" i="3" s="1"/>
  <c r="FW151" i="3" s="1"/>
  <c r="FX151" i="3" s="1"/>
  <c r="FY151" i="3" s="1"/>
  <c r="DW151" i="3"/>
  <c r="EA114" i="3"/>
  <c r="DW114" i="3"/>
  <c r="EA254" i="3"/>
  <c r="DW254" i="3"/>
  <c r="FR272" i="3"/>
  <c r="DW272" i="3"/>
  <c r="DW227" i="3"/>
  <c r="EA175" i="3"/>
  <c r="DW175" i="3"/>
  <c r="FR179" i="3"/>
  <c r="DW179" i="3"/>
  <c r="EF291" i="3"/>
  <c r="FV291" i="3" s="1"/>
  <c r="FW291" i="3" s="1"/>
  <c r="FX291" i="3" s="1"/>
  <c r="FY291" i="3" s="1"/>
  <c r="DW291" i="3"/>
  <c r="DW94" i="3"/>
  <c r="EA41" i="3"/>
  <c r="DW41" i="3"/>
  <c r="FR64" i="3"/>
  <c r="DW64" i="3"/>
  <c r="EF186" i="3"/>
  <c r="FV186" i="3" s="1"/>
  <c r="FW186" i="3" s="1"/>
  <c r="FX186" i="3" s="1"/>
  <c r="FY186" i="3" s="1"/>
  <c r="DW186" i="3"/>
  <c r="EA221" i="3"/>
  <c r="DW221" i="3"/>
  <c r="EF228" i="3"/>
  <c r="FV228" i="3" s="1"/>
  <c r="FW228" i="3" s="1"/>
  <c r="FX228" i="3" s="1"/>
  <c r="FY228" i="3" s="1"/>
  <c r="DW228" i="3"/>
  <c r="FR244" i="3"/>
  <c r="DW244" i="3"/>
  <c r="EF46" i="3"/>
  <c r="FV46" i="3" s="1"/>
  <c r="FW46" i="3" s="1"/>
  <c r="FX46" i="3" s="1"/>
  <c r="FY46" i="3" s="1"/>
  <c r="DW46" i="3"/>
  <c r="EA174" i="3"/>
  <c r="DW174" i="3"/>
  <c r="FR180" i="3"/>
  <c r="DW180" i="3"/>
  <c r="FR37" i="3"/>
  <c r="DW37" i="3"/>
  <c r="EF231" i="3"/>
  <c r="FV231" i="3" s="1"/>
  <c r="FW231" i="3" s="1"/>
  <c r="FX231" i="3" s="1"/>
  <c r="FY231" i="3" s="1"/>
  <c r="DW231" i="3"/>
  <c r="DW279" i="3"/>
  <c r="FR311" i="3"/>
  <c r="DW311" i="3"/>
  <c r="DW132" i="3"/>
  <c r="EA263" i="3"/>
  <c r="DW263" i="3"/>
  <c r="DW363" i="3"/>
  <c r="EA121" i="3"/>
  <c r="DW121" i="3"/>
  <c r="FR347" i="3"/>
  <c r="DW347" i="3"/>
  <c r="EA273" i="3"/>
  <c r="DW273" i="3"/>
  <c r="FR134" i="3"/>
  <c r="DW134" i="3"/>
  <c r="EF33" i="3"/>
  <c r="FV33" i="3" s="1"/>
  <c r="FW33" i="3" s="1"/>
  <c r="FX33" i="3" s="1"/>
  <c r="FY33" i="3" s="1"/>
  <c r="DW33" i="3"/>
  <c r="FR351" i="3"/>
  <c r="DW351" i="3"/>
  <c r="EF29" i="3"/>
  <c r="FV29" i="3" s="1"/>
  <c r="FW29" i="3" s="1"/>
  <c r="FX29" i="3" s="1"/>
  <c r="FY29" i="3" s="1"/>
  <c r="DW29" i="3"/>
  <c r="FR241" i="3"/>
  <c r="DW241" i="3"/>
  <c r="DW99" i="3"/>
  <c r="DW83" i="3"/>
  <c r="DW57" i="3"/>
  <c r="DW261" i="3"/>
  <c r="DW284" i="3"/>
  <c r="DW320" i="3"/>
  <c r="EF335" i="3"/>
  <c r="FV335" i="3" s="1"/>
  <c r="FW335" i="3" s="1"/>
  <c r="FX335" i="3" s="1"/>
  <c r="FY335" i="3" s="1"/>
  <c r="DW335" i="3"/>
  <c r="FR243" i="3"/>
  <c r="DW243" i="3"/>
  <c r="FR189" i="3"/>
  <c r="DW189" i="3"/>
  <c r="EA246" i="3"/>
  <c r="DW246" i="3"/>
  <c r="FR96" i="3"/>
  <c r="DW96" i="3"/>
  <c r="EA143" i="3"/>
  <c r="DW143" i="3"/>
  <c r="EF109" i="3"/>
  <c r="FV109" i="3" s="1"/>
  <c r="FW109" i="3" s="1"/>
  <c r="FX109" i="3" s="1"/>
  <c r="FY109" i="3" s="1"/>
  <c r="DW109" i="3"/>
  <c r="EF281" i="3"/>
  <c r="FV281" i="3" s="1"/>
  <c r="FW281" i="3" s="1"/>
  <c r="FX281" i="3" s="1"/>
  <c r="FY281" i="3" s="1"/>
  <c r="DW281" i="3"/>
  <c r="DW235" i="3"/>
  <c r="DW86" i="3"/>
  <c r="DW110" i="3"/>
  <c r="FR237" i="3"/>
  <c r="DW237" i="3"/>
  <c r="FR288" i="3"/>
  <c r="DW288" i="3"/>
  <c r="EA294" i="3"/>
  <c r="DW294" i="3"/>
  <c r="DW224" i="3"/>
  <c r="FR152" i="3"/>
  <c r="DW152" i="3"/>
  <c r="FR69" i="3"/>
  <c r="DW69" i="3"/>
  <c r="EF207" i="3"/>
  <c r="FV207" i="3" s="1"/>
  <c r="FW207" i="3" s="1"/>
  <c r="FX207" i="3" s="1"/>
  <c r="FY207" i="3" s="1"/>
  <c r="DW207" i="3"/>
  <c r="EF183" i="3"/>
  <c r="FV183" i="3" s="1"/>
  <c r="FW183" i="3" s="1"/>
  <c r="FX183" i="3" s="1"/>
  <c r="FY183" i="3" s="1"/>
  <c r="DW183" i="3"/>
  <c r="FR107" i="3"/>
  <c r="DW107" i="3"/>
  <c r="EF322" i="3"/>
  <c r="FV322" i="3" s="1"/>
  <c r="FW322" i="3" s="1"/>
  <c r="FX322" i="3" s="1"/>
  <c r="FY322" i="3" s="1"/>
  <c r="DW322" i="3"/>
  <c r="DW164" i="3"/>
  <c r="DW205" i="3"/>
  <c r="DW117" i="3"/>
  <c r="EA119" i="3"/>
  <c r="DW119" i="3"/>
  <c r="EF296" i="3"/>
  <c r="FV296" i="3" s="1"/>
  <c r="FW296" i="3" s="1"/>
  <c r="FX296" i="3" s="1"/>
  <c r="FY296" i="3" s="1"/>
  <c r="DW296" i="3"/>
  <c r="FR201" i="3"/>
  <c r="DW201" i="3"/>
  <c r="EF169" i="3"/>
  <c r="FV169" i="3" s="1"/>
  <c r="FW169" i="3" s="1"/>
  <c r="FX169" i="3" s="1"/>
  <c r="FY169" i="3" s="1"/>
  <c r="DW169" i="3"/>
  <c r="EF252" i="3"/>
  <c r="FV252" i="3" s="1"/>
  <c r="FW252" i="3" s="1"/>
  <c r="FX252" i="3" s="1"/>
  <c r="FY252" i="3" s="1"/>
  <c r="DW252" i="3"/>
  <c r="EA112" i="3"/>
  <c r="DW112" i="3"/>
  <c r="EA39" i="3"/>
  <c r="DW39" i="3"/>
  <c r="EA115" i="3"/>
  <c r="DW115" i="3"/>
  <c r="DW331" i="3"/>
  <c r="EA76" i="3"/>
  <c r="DW76" i="3"/>
  <c r="EA342" i="3"/>
  <c r="DW342" i="3"/>
  <c r="DW51" i="3"/>
  <c r="EA28" i="3"/>
  <c r="DW28" i="3"/>
  <c r="FR138" i="3"/>
  <c r="DW138" i="3"/>
  <c r="EF232" i="3"/>
  <c r="FV232" i="3" s="1"/>
  <c r="FW232" i="3" s="1"/>
  <c r="FX232" i="3" s="1"/>
  <c r="FY232" i="3" s="1"/>
  <c r="DW232" i="3"/>
  <c r="EA160" i="3"/>
  <c r="DW160" i="3"/>
  <c r="EF250" i="3"/>
  <c r="FV250" i="3" s="1"/>
  <c r="FW250" i="3" s="1"/>
  <c r="FX250" i="3" s="1"/>
  <c r="FY250" i="3" s="1"/>
  <c r="DW250" i="3"/>
  <c r="EF239" i="3"/>
  <c r="FV239" i="3" s="1"/>
  <c r="FW239" i="3" s="1"/>
  <c r="FX239" i="3" s="1"/>
  <c r="FY239" i="3" s="1"/>
  <c r="DW239" i="3"/>
  <c r="FR263" i="3"/>
  <c r="FR46" i="3"/>
  <c r="EA46" i="3"/>
  <c r="EA132" i="3"/>
  <c r="FR279" i="3"/>
  <c r="EF263" i="3"/>
  <c r="FV263" i="3" s="1"/>
  <c r="FW263" i="3" s="1"/>
  <c r="FX263" i="3" s="1"/>
  <c r="FY263" i="3" s="1"/>
  <c r="EF311" i="3"/>
  <c r="FV311" i="3" s="1"/>
  <c r="FW311" i="3" s="1"/>
  <c r="FX311" i="3" s="1"/>
  <c r="FY311" i="3" s="1"/>
  <c r="FR322" i="3"/>
  <c r="FR342" i="3"/>
  <c r="EF342" i="3"/>
  <c r="FV342" i="3" s="1"/>
  <c r="FW342" i="3" s="1"/>
  <c r="FX342" i="3" s="1"/>
  <c r="FY342" i="3" s="1"/>
  <c r="EA322" i="3"/>
  <c r="FR281" i="3"/>
  <c r="EA241" i="3"/>
  <c r="EF279" i="3"/>
  <c r="FV279" i="3" s="1"/>
  <c r="FW279" i="3" s="1"/>
  <c r="FX279" i="3" s="1"/>
  <c r="FY279" i="3" s="1"/>
  <c r="EF132" i="3"/>
  <c r="FV132" i="3" s="1"/>
  <c r="FW132" i="3" s="1"/>
  <c r="FX132" i="3" s="1"/>
  <c r="FY132" i="3" s="1"/>
  <c r="EA279" i="3"/>
  <c r="FR132" i="3"/>
  <c r="EA311" i="3"/>
  <c r="EF241" i="3"/>
  <c r="FV241" i="3" s="1"/>
  <c r="FW241" i="3" s="1"/>
  <c r="FX241" i="3" s="1"/>
  <c r="FY241" i="3" s="1"/>
  <c r="FR160" i="3"/>
  <c r="EA250" i="3"/>
  <c r="EA239" i="3"/>
  <c r="FR250" i="3"/>
  <c r="FR239" i="3"/>
  <c r="EA291" i="3"/>
  <c r="FR291" i="3"/>
  <c r="FR76" i="3"/>
  <c r="EA183" i="3"/>
  <c r="FR183" i="3"/>
  <c r="EA107" i="3"/>
  <c r="EF107" i="3"/>
  <c r="FV107" i="3" s="1"/>
  <c r="FW107" i="3" s="1"/>
  <c r="FX107" i="3" s="1"/>
  <c r="FY107" i="3" s="1"/>
  <c r="EA207" i="3"/>
  <c r="FR207" i="3"/>
  <c r="EF76" i="3"/>
  <c r="FV76" i="3" s="1"/>
  <c r="FW76" i="3" s="1"/>
  <c r="FX76" i="3" s="1"/>
  <c r="FY76" i="3" s="1"/>
  <c r="EA29" i="3"/>
  <c r="EA109" i="3"/>
  <c r="FR109" i="3"/>
  <c r="EF143" i="3"/>
  <c r="FV143" i="3" s="1"/>
  <c r="FW143" i="3" s="1"/>
  <c r="FX143" i="3" s="1"/>
  <c r="FY143" i="3" s="1"/>
  <c r="FR29" i="3"/>
  <c r="EF41" i="3"/>
  <c r="FV41" i="3" s="1"/>
  <c r="FW41" i="3" s="1"/>
  <c r="FX41" i="3" s="1"/>
  <c r="FY41" i="3" s="1"/>
  <c r="EA244" i="3"/>
  <c r="FR221" i="3"/>
  <c r="EF244" i="3"/>
  <c r="FV244" i="3" s="1"/>
  <c r="FW244" i="3" s="1"/>
  <c r="FX244" i="3" s="1"/>
  <c r="FY244" i="3" s="1"/>
  <c r="EA351" i="3"/>
  <c r="FR231" i="3"/>
  <c r="EF160" i="3"/>
  <c r="FV160" i="3" s="1"/>
  <c r="FW160" i="3" s="1"/>
  <c r="FX160" i="3" s="1"/>
  <c r="FY160" i="3" s="1"/>
  <c r="EA231" i="3"/>
  <c r="FR143" i="3"/>
  <c r="EA64" i="3"/>
  <c r="FR118" i="3"/>
  <c r="EF118" i="3"/>
  <c r="FV118" i="3" s="1"/>
  <c r="FW118" i="3" s="1"/>
  <c r="FX118" i="3" s="1"/>
  <c r="FY118" i="3" s="1"/>
  <c r="EA179" i="3"/>
  <c r="FR254" i="3"/>
  <c r="EF179" i="3"/>
  <c r="FV179" i="3" s="1"/>
  <c r="FW179" i="3" s="1"/>
  <c r="FX179" i="3" s="1"/>
  <c r="FY179" i="3" s="1"/>
  <c r="EF227" i="3"/>
  <c r="FV227" i="3" s="1"/>
  <c r="FW227" i="3" s="1"/>
  <c r="FX227" i="3" s="1"/>
  <c r="FY227" i="3" s="1"/>
  <c r="EF254" i="3"/>
  <c r="FV254" i="3" s="1"/>
  <c r="FW254" i="3" s="1"/>
  <c r="FX254" i="3" s="1"/>
  <c r="FY254" i="3" s="1"/>
  <c r="EA272" i="3"/>
  <c r="EA151" i="3"/>
  <c r="EF175" i="3"/>
  <c r="FV175" i="3" s="1"/>
  <c r="FW175" i="3" s="1"/>
  <c r="FX175" i="3" s="1"/>
  <c r="FY175" i="3" s="1"/>
  <c r="FR227" i="3"/>
  <c r="EF272" i="3"/>
  <c r="FV272" i="3" s="1"/>
  <c r="FW272" i="3" s="1"/>
  <c r="FX272" i="3" s="1"/>
  <c r="FY272" i="3" s="1"/>
  <c r="FR151" i="3"/>
  <c r="FR175" i="3"/>
  <c r="EF114" i="3"/>
  <c r="FV114" i="3" s="1"/>
  <c r="FW114" i="3" s="1"/>
  <c r="FX114" i="3" s="1"/>
  <c r="FY114" i="3" s="1"/>
  <c r="EA227" i="3"/>
  <c r="FR114" i="3"/>
  <c r="EF28" i="3"/>
  <c r="FV28" i="3" s="1"/>
  <c r="FW28" i="3" s="1"/>
  <c r="FX28" i="3" s="1"/>
  <c r="FY28" i="3" s="1"/>
  <c r="EA232" i="3"/>
  <c r="FR232" i="3"/>
  <c r="EA331" i="3"/>
  <c r="FR115" i="3"/>
  <c r="FR331" i="3"/>
  <c r="EF115" i="3"/>
  <c r="FV115" i="3" s="1"/>
  <c r="FW115" i="3" s="1"/>
  <c r="FX115" i="3" s="1"/>
  <c r="FY115" i="3" s="1"/>
  <c r="EF331" i="3"/>
  <c r="FV331" i="3" s="1"/>
  <c r="FW331" i="3" s="1"/>
  <c r="FX331" i="3" s="1"/>
  <c r="FY331" i="3" s="1"/>
  <c r="ER193" i="3"/>
  <c r="EF351" i="3"/>
  <c r="FV351" i="3" s="1"/>
  <c r="FW351" i="3" s="1"/>
  <c r="FX351" i="3" s="1"/>
  <c r="FY351" i="3" s="1"/>
  <c r="EF96" i="3"/>
  <c r="FV96" i="3" s="1"/>
  <c r="FW96" i="3" s="1"/>
  <c r="FX96" i="3" s="1"/>
  <c r="FY96" i="3" s="1"/>
  <c r="EA96" i="3"/>
  <c r="EF243" i="3"/>
  <c r="FV243" i="3" s="1"/>
  <c r="FW243" i="3" s="1"/>
  <c r="FX243" i="3" s="1"/>
  <c r="FY243" i="3" s="1"/>
  <c r="EA189" i="3"/>
  <c r="EF189" i="3"/>
  <c r="FV189" i="3" s="1"/>
  <c r="FW189" i="3" s="1"/>
  <c r="FX189" i="3" s="1"/>
  <c r="FY189" i="3" s="1"/>
  <c r="EF246" i="3"/>
  <c r="FV246" i="3" s="1"/>
  <c r="FW246" i="3" s="1"/>
  <c r="FX246" i="3" s="1"/>
  <c r="FY246" i="3" s="1"/>
  <c r="FR246" i="3"/>
  <c r="EF294" i="3"/>
  <c r="FV294" i="3" s="1"/>
  <c r="FW294" i="3" s="1"/>
  <c r="FX294" i="3" s="1"/>
  <c r="FY294" i="3" s="1"/>
  <c r="EA237" i="3"/>
  <c r="EF152" i="3"/>
  <c r="FV152" i="3" s="1"/>
  <c r="FW152" i="3" s="1"/>
  <c r="FX152" i="3" s="1"/>
  <c r="FY152" i="3" s="1"/>
  <c r="FR224" i="3"/>
  <c r="EA152" i="3"/>
  <c r="EF69" i="3"/>
  <c r="FV69" i="3" s="1"/>
  <c r="FW69" i="3" s="1"/>
  <c r="FX69" i="3" s="1"/>
  <c r="FY69" i="3" s="1"/>
  <c r="EA224" i="3"/>
  <c r="EA69" i="3"/>
  <c r="EF224" i="3"/>
  <c r="FV224" i="3" s="1"/>
  <c r="FW224" i="3" s="1"/>
  <c r="FX224" i="3" s="1"/>
  <c r="FY224" i="3" s="1"/>
  <c r="FR294" i="3"/>
  <c r="FR174" i="3"/>
  <c r="EA37" i="3"/>
  <c r="EF174" i="3"/>
  <c r="FV174" i="3" s="1"/>
  <c r="FW174" i="3" s="1"/>
  <c r="FX174" i="3" s="1"/>
  <c r="FY174" i="3" s="1"/>
  <c r="EA180" i="3"/>
  <c r="ER109" i="3"/>
  <c r="EF180" i="3"/>
  <c r="FV180" i="3" s="1"/>
  <c r="FW180" i="3" s="1"/>
  <c r="FX180" i="3" s="1"/>
  <c r="FY180" i="3" s="1"/>
  <c r="EF37" i="3"/>
  <c r="FV37" i="3" s="1"/>
  <c r="FW37" i="3" s="1"/>
  <c r="FX37" i="3" s="1"/>
  <c r="FY37" i="3" s="1"/>
  <c r="EF221" i="3"/>
  <c r="FV221" i="3" s="1"/>
  <c r="FW221" i="3" s="1"/>
  <c r="FX221" i="3" s="1"/>
  <c r="FY221" i="3" s="1"/>
  <c r="EA228" i="3"/>
  <c r="FR228" i="3"/>
  <c r="EA186" i="3"/>
  <c r="FR186" i="3"/>
  <c r="EF64" i="3"/>
  <c r="FV64" i="3" s="1"/>
  <c r="FW64" i="3" s="1"/>
  <c r="FX64" i="3" s="1"/>
  <c r="FY64" i="3" s="1"/>
  <c r="EF39" i="3"/>
  <c r="FV39" i="3" s="1"/>
  <c r="FW39" i="3" s="1"/>
  <c r="FX39" i="3" s="1"/>
  <c r="FY39" i="3" s="1"/>
  <c r="FR28" i="3"/>
  <c r="EA138" i="3"/>
  <c r="EF138" i="3"/>
  <c r="FV138" i="3" s="1"/>
  <c r="FW138" i="3" s="1"/>
  <c r="FX138" i="3" s="1"/>
  <c r="FY138" i="3" s="1"/>
  <c r="FR39" i="3"/>
  <c r="FR33" i="3"/>
  <c r="EF112" i="3"/>
  <c r="FV112" i="3" s="1"/>
  <c r="FW112" i="3" s="1"/>
  <c r="FX112" i="3" s="1"/>
  <c r="FY112" i="3" s="1"/>
  <c r="FR296" i="3"/>
  <c r="FR112" i="3"/>
  <c r="EA33" i="3"/>
  <c r="EA243" i="3"/>
  <c r="EF273" i="3"/>
  <c r="FV273" i="3" s="1"/>
  <c r="FW273" i="3" s="1"/>
  <c r="FX273" i="3" s="1"/>
  <c r="FY273" i="3" s="1"/>
  <c r="EA296" i="3"/>
  <c r="EF119" i="3"/>
  <c r="FV119" i="3" s="1"/>
  <c r="FW119" i="3" s="1"/>
  <c r="FX119" i="3" s="1"/>
  <c r="FY119" i="3" s="1"/>
  <c r="EN166" i="3"/>
  <c r="ES166" i="3" s="1"/>
  <c r="EA169" i="3"/>
  <c r="FR169" i="3"/>
  <c r="FR119" i="3"/>
  <c r="FR252" i="3"/>
  <c r="EA252" i="3"/>
  <c r="EA201" i="3"/>
  <c r="EF201" i="3"/>
  <c r="FV201" i="3" s="1"/>
  <c r="FW201" i="3" s="1"/>
  <c r="FX201" i="3" s="1"/>
  <c r="FY201" i="3" s="1"/>
  <c r="EF237" i="3"/>
  <c r="FV237" i="3" s="1"/>
  <c r="FW237" i="3" s="1"/>
  <c r="FX237" i="3" s="1"/>
  <c r="FY237" i="3" s="1"/>
  <c r="EA288" i="3"/>
  <c r="EF288" i="3"/>
  <c r="FV288" i="3" s="1"/>
  <c r="FW288" i="3" s="1"/>
  <c r="FX288" i="3" s="1"/>
  <c r="FY288" i="3" s="1"/>
  <c r="FR273" i="3"/>
  <c r="EF121" i="3"/>
  <c r="FV121" i="3" s="1"/>
  <c r="FW121" i="3" s="1"/>
  <c r="FX121" i="3" s="1"/>
  <c r="FY121" i="3" s="1"/>
  <c r="FR121" i="3"/>
  <c r="EA134" i="3"/>
  <c r="EF347" i="3"/>
  <c r="FV347" i="3" s="1"/>
  <c r="FW347" i="3" s="1"/>
  <c r="FX347" i="3" s="1"/>
  <c r="FY347" i="3" s="1"/>
  <c r="EF134" i="3"/>
  <c r="FV134" i="3" s="1"/>
  <c r="FW134" i="3" s="1"/>
  <c r="FX134" i="3" s="1"/>
  <c r="FY134" i="3" s="1"/>
  <c r="EA347" i="3"/>
  <c r="FR41" i="3"/>
  <c r="EA335" i="3"/>
  <c r="ER78" i="3"/>
  <c r="FR335" i="3"/>
  <c r="EN78" i="3"/>
  <c r="ES78" i="3" s="1"/>
  <c r="EA165" i="3"/>
  <c r="FR165" i="3"/>
  <c r="EF165" i="3"/>
  <c r="FV165" i="3" s="1"/>
  <c r="FW165" i="3" s="1"/>
  <c r="FX165" i="3" s="1"/>
  <c r="FY165" i="3" s="1"/>
  <c r="FR181" i="3"/>
  <c r="EF181" i="3"/>
  <c r="FV181" i="3" s="1"/>
  <c r="FW181" i="3" s="1"/>
  <c r="FX181" i="3" s="1"/>
  <c r="FY181" i="3" s="1"/>
  <c r="EA181" i="3"/>
  <c r="EF82" i="3"/>
  <c r="FV82" i="3" s="1"/>
  <c r="FW82" i="3" s="1"/>
  <c r="FX82" i="3" s="1"/>
  <c r="FY82" i="3" s="1"/>
  <c r="FR82" i="3"/>
  <c r="EF359" i="3"/>
  <c r="FV359" i="3" s="1"/>
  <c r="FW359" i="3" s="1"/>
  <c r="FX359" i="3" s="1"/>
  <c r="FY359" i="3" s="1"/>
  <c r="FR359" i="3"/>
  <c r="EA359" i="3"/>
  <c r="EF320" i="3"/>
  <c r="FV320" i="3" s="1"/>
  <c r="FW320" i="3" s="1"/>
  <c r="FX320" i="3" s="1"/>
  <c r="FY320" i="3" s="1"/>
  <c r="EA320" i="3"/>
  <c r="FR320" i="3"/>
  <c r="EF325" i="3"/>
  <c r="FV325" i="3" s="1"/>
  <c r="FW325" i="3" s="1"/>
  <c r="FX325" i="3" s="1"/>
  <c r="FY325" i="3" s="1"/>
  <c r="FR325" i="3"/>
  <c r="EA325" i="3"/>
  <c r="ER187" i="3"/>
  <c r="EN187" i="3"/>
  <c r="ES187" i="3" s="1"/>
  <c r="EF167" i="3"/>
  <c r="FV167" i="3" s="1"/>
  <c r="FW167" i="3" s="1"/>
  <c r="FX167" i="3" s="1"/>
  <c r="FY167" i="3" s="1"/>
  <c r="FR167" i="3"/>
  <c r="EA167" i="3"/>
  <c r="EN163" i="3"/>
  <c r="ES163" i="3" s="1"/>
  <c r="ER163" i="3"/>
  <c r="EF364" i="3"/>
  <c r="FV364" i="3" s="1"/>
  <c r="FW364" i="3" s="1"/>
  <c r="FX364" i="3" s="1"/>
  <c r="FY364" i="3" s="1"/>
  <c r="EA364" i="3"/>
  <c r="FR364" i="3"/>
  <c r="EF350" i="3"/>
  <c r="FV350" i="3" s="1"/>
  <c r="FW350" i="3" s="1"/>
  <c r="FX350" i="3" s="1"/>
  <c r="FY350" i="3" s="1"/>
  <c r="EA350" i="3"/>
  <c r="FR350" i="3"/>
  <c r="EA264" i="3"/>
  <c r="FR264" i="3"/>
  <c r="EF264" i="3"/>
  <c r="FV264" i="3" s="1"/>
  <c r="FW264" i="3" s="1"/>
  <c r="FX264" i="3" s="1"/>
  <c r="FY264" i="3" s="1"/>
  <c r="FR309" i="3"/>
  <c r="EF309" i="3"/>
  <c r="FV309" i="3" s="1"/>
  <c r="FW309" i="3" s="1"/>
  <c r="FX309" i="3" s="1"/>
  <c r="FY309" i="3" s="1"/>
  <c r="EA309" i="3"/>
  <c r="EF53" i="3"/>
  <c r="FV53" i="3" s="1"/>
  <c r="FW53" i="3" s="1"/>
  <c r="FX53" i="3" s="1"/>
  <c r="FY53" i="3" s="1"/>
  <c r="EA53" i="3"/>
  <c r="FR53" i="3"/>
  <c r="EA336" i="3"/>
  <c r="EF336" i="3"/>
  <c r="FV336" i="3" s="1"/>
  <c r="FW336" i="3" s="1"/>
  <c r="FX336" i="3" s="1"/>
  <c r="FY336" i="3" s="1"/>
  <c r="FR336" i="3"/>
  <c r="ER319" i="3"/>
  <c r="EN319" i="3"/>
  <c r="ES319" i="3" s="1"/>
  <c r="EA98" i="3"/>
  <c r="EF98" i="3"/>
  <c r="FV98" i="3" s="1"/>
  <c r="FW98" i="3" s="1"/>
  <c r="FX98" i="3" s="1"/>
  <c r="FY98" i="3" s="1"/>
  <c r="FR98" i="3"/>
  <c r="FR310" i="3"/>
  <c r="EA310" i="3"/>
  <c r="EF310" i="3"/>
  <c r="FV310" i="3" s="1"/>
  <c r="FW310" i="3" s="1"/>
  <c r="FX310" i="3" s="1"/>
  <c r="FY310" i="3" s="1"/>
  <c r="ER244" i="3"/>
  <c r="EN244" i="3"/>
  <c r="ES244" i="3" s="1"/>
  <c r="EF318" i="3"/>
  <c r="FV318" i="3" s="1"/>
  <c r="FW318" i="3" s="1"/>
  <c r="FX318" i="3" s="1"/>
  <c r="FY318" i="3" s="1"/>
  <c r="EA318" i="3"/>
  <c r="FR318" i="3"/>
  <c r="EF75" i="3"/>
  <c r="FV75" i="3" s="1"/>
  <c r="FW75" i="3" s="1"/>
  <c r="FX75" i="3" s="1"/>
  <c r="FY75" i="3" s="1"/>
  <c r="FR75" i="3"/>
  <c r="EA75" i="3"/>
  <c r="EN281" i="3"/>
  <c r="ES281" i="3" s="1"/>
  <c r="ER281" i="3"/>
  <c r="EA333" i="3"/>
  <c r="FR333" i="3"/>
  <c r="EF333" i="3"/>
  <c r="FV333" i="3" s="1"/>
  <c r="FW333" i="3" s="1"/>
  <c r="FX333" i="3" s="1"/>
  <c r="FY333" i="3" s="1"/>
  <c r="FR162" i="3"/>
  <c r="EA162" i="3"/>
  <c r="EF162" i="3"/>
  <c r="FV162" i="3" s="1"/>
  <c r="FW162" i="3" s="1"/>
  <c r="FX162" i="3" s="1"/>
  <c r="FY162" i="3" s="1"/>
  <c r="EF211" i="3"/>
  <c r="FV211" i="3" s="1"/>
  <c r="FW211" i="3" s="1"/>
  <c r="FX211" i="3" s="1"/>
  <c r="FY211" i="3" s="1"/>
  <c r="FR211" i="3"/>
  <c r="EA211" i="3"/>
  <c r="ER296" i="3"/>
  <c r="EN296" i="3"/>
  <c r="ES296" i="3" s="1"/>
  <c r="EA334" i="3"/>
  <c r="FR334" i="3"/>
  <c r="EF334" i="3"/>
  <c r="FV334" i="3" s="1"/>
  <c r="FW334" i="3" s="1"/>
  <c r="FX334" i="3" s="1"/>
  <c r="FY334" i="3" s="1"/>
  <c r="EF262" i="3"/>
  <c r="FV262" i="3" s="1"/>
  <c r="FW262" i="3" s="1"/>
  <c r="FX262" i="3" s="1"/>
  <c r="FY262" i="3" s="1"/>
  <c r="EA262" i="3"/>
  <c r="FR262" i="3"/>
  <c r="FR356" i="3"/>
  <c r="EA356" i="3"/>
  <c r="EF356" i="3"/>
  <c r="FV356" i="3" s="1"/>
  <c r="FW356" i="3" s="1"/>
  <c r="FX356" i="3" s="1"/>
  <c r="FY356" i="3" s="1"/>
  <c r="EA330" i="3"/>
  <c r="FR330" i="3"/>
  <c r="EF330" i="3"/>
  <c r="FV330" i="3" s="1"/>
  <c r="FW330" i="3" s="1"/>
  <c r="FX330" i="3" s="1"/>
  <c r="FY330" i="3" s="1"/>
  <c r="FR62" i="3"/>
  <c r="EA62" i="3"/>
  <c r="EF62" i="3"/>
  <c r="FV62" i="3" s="1"/>
  <c r="FW62" i="3" s="1"/>
  <c r="FX62" i="3" s="1"/>
  <c r="FY62" i="3" s="1"/>
  <c r="FR156" i="3"/>
  <c r="EF156" i="3"/>
  <c r="FV156" i="3" s="1"/>
  <c r="FW156" i="3" s="1"/>
  <c r="FX156" i="3" s="1"/>
  <c r="FY156" i="3" s="1"/>
  <c r="EA156" i="3"/>
  <c r="EA198" i="3"/>
  <c r="FR198" i="3"/>
  <c r="EF198" i="3"/>
  <c r="FV198" i="3" s="1"/>
  <c r="FW198" i="3" s="1"/>
  <c r="FX198" i="3" s="1"/>
  <c r="FY198" i="3" s="1"/>
  <c r="ER290" i="3"/>
  <c r="EN290" i="3"/>
  <c r="ES290" i="3" s="1"/>
  <c r="EF363" i="3"/>
  <c r="FV363" i="3" s="1"/>
  <c r="FW363" i="3" s="1"/>
  <c r="FX363" i="3" s="1"/>
  <c r="FY363" i="3" s="1"/>
  <c r="EA363" i="3"/>
  <c r="FR363" i="3"/>
  <c r="FR200" i="3"/>
  <c r="EA200" i="3"/>
  <c r="EF200" i="3"/>
  <c r="FV200" i="3" s="1"/>
  <c r="FW200" i="3" s="1"/>
  <c r="FX200" i="3" s="1"/>
  <c r="FY200" i="3" s="1"/>
  <c r="EA32" i="3"/>
  <c r="EF32" i="3"/>
  <c r="FV32" i="3" s="1"/>
  <c r="FW32" i="3" s="1"/>
  <c r="FX32" i="3" s="1"/>
  <c r="FY32" i="3" s="1"/>
  <c r="FR32" i="3"/>
  <c r="ER89" i="3"/>
  <c r="EN89" i="3"/>
  <c r="ES89" i="3" s="1"/>
  <c r="FR265" i="3"/>
  <c r="EA265" i="3"/>
  <c r="EF265" i="3"/>
  <c r="FV265" i="3" s="1"/>
  <c r="FW265" i="3" s="1"/>
  <c r="FX265" i="3" s="1"/>
  <c r="FY265" i="3" s="1"/>
  <c r="EF35" i="3"/>
  <c r="FV35" i="3" s="1"/>
  <c r="FW35" i="3" s="1"/>
  <c r="FX35" i="3" s="1"/>
  <c r="FY35" i="3" s="1"/>
  <c r="EA35" i="3"/>
  <c r="FR35" i="3"/>
  <c r="ER159" i="3"/>
  <c r="EN159" i="3"/>
  <c r="ES159" i="3" s="1"/>
  <c r="ER197" i="3"/>
  <c r="EN197" i="3"/>
  <c r="ES197" i="3" s="1"/>
  <c r="EN353" i="3"/>
  <c r="ES353" i="3" s="1"/>
  <c r="ER353" i="3"/>
  <c r="FR247" i="3"/>
  <c r="EA247" i="3"/>
  <c r="EF247" i="3"/>
  <c r="FV247" i="3" s="1"/>
  <c r="FW247" i="3" s="1"/>
  <c r="FX247" i="3" s="1"/>
  <c r="FY247" i="3" s="1"/>
  <c r="ER285" i="3"/>
  <c r="EN285" i="3"/>
  <c r="ES285" i="3" s="1"/>
  <c r="ER31" i="3"/>
  <c r="EN31" i="3"/>
  <c r="ES31" i="3" s="1"/>
  <c r="FR192" i="3"/>
  <c r="EF192" i="3"/>
  <c r="FV192" i="3" s="1"/>
  <c r="FW192" i="3" s="1"/>
  <c r="FX192" i="3" s="1"/>
  <c r="FY192" i="3" s="1"/>
  <c r="EA192" i="3"/>
  <c r="EA164" i="3"/>
  <c r="FR164" i="3"/>
  <c r="EF164" i="3"/>
  <c r="FV164" i="3" s="1"/>
  <c r="FW164" i="3" s="1"/>
  <c r="FX164" i="3" s="1"/>
  <c r="FY164" i="3" s="1"/>
  <c r="FR55" i="3"/>
  <c r="EF55" i="3"/>
  <c r="FV55" i="3" s="1"/>
  <c r="FW55" i="3" s="1"/>
  <c r="FX55" i="3" s="1"/>
  <c r="FY55" i="3" s="1"/>
  <c r="EA55" i="3"/>
  <c r="FR353" i="3"/>
  <c r="EA353" i="3"/>
  <c r="EF353" i="3"/>
  <c r="FV353" i="3" s="1"/>
  <c r="FW353" i="3" s="1"/>
  <c r="FX353" i="3" s="1"/>
  <c r="FY353" i="3" s="1"/>
  <c r="EA229" i="3"/>
  <c r="FR229" i="3"/>
  <c r="EF229" i="3"/>
  <c r="FV229" i="3" s="1"/>
  <c r="FW229" i="3" s="1"/>
  <c r="FX229" i="3" s="1"/>
  <c r="FY229" i="3" s="1"/>
  <c r="EN176" i="3"/>
  <c r="ES176" i="3" s="1"/>
  <c r="ER176" i="3"/>
  <c r="EF47" i="3"/>
  <c r="FV47" i="3" s="1"/>
  <c r="FW47" i="3" s="1"/>
  <c r="FX47" i="3" s="1"/>
  <c r="FY47" i="3" s="1"/>
  <c r="EA47" i="3"/>
  <c r="FR47" i="3"/>
  <c r="EA282" i="3"/>
  <c r="EF282" i="3"/>
  <c r="FV282" i="3" s="1"/>
  <c r="FW282" i="3" s="1"/>
  <c r="FX282" i="3" s="1"/>
  <c r="FY282" i="3" s="1"/>
  <c r="FR282" i="3"/>
  <c r="EA238" i="3"/>
  <c r="FR238" i="3"/>
  <c r="EF238" i="3"/>
  <c r="FV238" i="3" s="1"/>
  <c r="FW238" i="3" s="1"/>
  <c r="FX238" i="3" s="1"/>
  <c r="FY238" i="3" s="1"/>
  <c r="EA332" i="3"/>
  <c r="FR332" i="3"/>
  <c r="EF332" i="3"/>
  <c r="FV332" i="3" s="1"/>
  <c r="FW332" i="3" s="1"/>
  <c r="FX332" i="3" s="1"/>
  <c r="FY332" i="3" s="1"/>
  <c r="EA185" i="3"/>
  <c r="EF185" i="3"/>
  <c r="FV185" i="3" s="1"/>
  <c r="FW185" i="3" s="1"/>
  <c r="FX185" i="3" s="1"/>
  <c r="FY185" i="3" s="1"/>
  <c r="FR185" i="3"/>
  <c r="EA256" i="3"/>
  <c r="FR256" i="3"/>
  <c r="EF256" i="3"/>
  <c r="FV256" i="3" s="1"/>
  <c r="FW256" i="3" s="1"/>
  <c r="FX256" i="3" s="1"/>
  <c r="FY256" i="3" s="1"/>
  <c r="EA71" i="3"/>
  <c r="EF71" i="3"/>
  <c r="FV71" i="3" s="1"/>
  <c r="FW71" i="3" s="1"/>
  <c r="FX71" i="3" s="1"/>
  <c r="FY71" i="3" s="1"/>
  <c r="FR71" i="3"/>
  <c r="EA135" i="3"/>
  <c r="EF135" i="3"/>
  <c r="FV135" i="3" s="1"/>
  <c r="FW135" i="3" s="1"/>
  <c r="FX135" i="3" s="1"/>
  <c r="FY135" i="3" s="1"/>
  <c r="FR135" i="3"/>
  <c r="FR177" i="3"/>
  <c r="EF177" i="3"/>
  <c r="FV177" i="3" s="1"/>
  <c r="FW177" i="3" s="1"/>
  <c r="FX177" i="3" s="1"/>
  <c r="FY177" i="3" s="1"/>
  <c r="EA177" i="3"/>
  <c r="FR141" i="3"/>
  <c r="EF141" i="3"/>
  <c r="FV141" i="3" s="1"/>
  <c r="FW141" i="3" s="1"/>
  <c r="FX141" i="3" s="1"/>
  <c r="FY141" i="3" s="1"/>
  <c r="EA141" i="3"/>
  <c r="EN121" i="3"/>
  <c r="ES121" i="3" s="1"/>
  <c r="ER121" i="3"/>
  <c r="EN286" i="3"/>
  <c r="ES286" i="3" s="1"/>
  <c r="ER286" i="3"/>
  <c r="ER119" i="3"/>
  <c r="EN119" i="3"/>
  <c r="ES119" i="3" s="1"/>
  <c r="EN52" i="3"/>
  <c r="ES52" i="3" s="1"/>
  <c r="ER52" i="3"/>
  <c r="FR172" i="3"/>
  <c r="EF172" i="3"/>
  <c r="FV172" i="3" s="1"/>
  <c r="FW172" i="3" s="1"/>
  <c r="FX172" i="3" s="1"/>
  <c r="FY172" i="3" s="1"/>
  <c r="EA172" i="3"/>
  <c r="ER76" i="3"/>
  <c r="EN76" i="3"/>
  <c r="ES76" i="3" s="1"/>
  <c r="EA316" i="3"/>
  <c r="EF316" i="3"/>
  <c r="FV316" i="3" s="1"/>
  <c r="FW316" i="3" s="1"/>
  <c r="FX316" i="3" s="1"/>
  <c r="FY316" i="3" s="1"/>
  <c r="FR316" i="3"/>
  <c r="EA287" i="3"/>
  <c r="FR287" i="3"/>
  <c r="EF287" i="3"/>
  <c r="FV287" i="3" s="1"/>
  <c r="FW287" i="3" s="1"/>
  <c r="FX287" i="3" s="1"/>
  <c r="FY287" i="3" s="1"/>
  <c r="ER149" i="3"/>
  <c r="EN149" i="3"/>
  <c r="ES149" i="3" s="1"/>
  <c r="EA302" i="3"/>
  <c r="EF302" i="3"/>
  <c r="FV302" i="3" s="1"/>
  <c r="FW302" i="3" s="1"/>
  <c r="FX302" i="3" s="1"/>
  <c r="FY302" i="3" s="1"/>
  <c r="FR302" i="3"/>
  <c r="EA208" i="3"/>
  <c r="FR208" i="3"/>
  <c r="EF208" i="3"/>
  <c r="FV208" i="3" s="1"/>
  <c r="FW208" i="3" s="1"/>
  <c r="FX208" i="3" s="1"/>
  <c r="FY208" i="3" s="1"/>
  <c r="EN42" i="3"/>
  <c r="ES42" i="3" s="1"/>
  <c r="ER42" i="3"/>
  <c r="FR271" i="3"/>
  <c r="EA271" i="3"/>
  <c r="EF271" i="3"/>
  <c r="FV271" i="3" s="1"/>
  <c r="FW271" i="3" s="1"/>
  <c r="FX271" i="3" s="1"/>
  <c r="FY271" i="3" s="1"/>
  <c r="EA313" i="3"/>
  <c r="FR313" i="3"/>
  <c r="EF313" i="3"/>
  <c r="FV313" i="3" s="1"/>
  <c r="FW313" i="3" s="1"/>
  <c r="FX313" i="3" s="1"/>
  <c r="FY313" i="3" s="1"/>
  <c r="EF104" i="3"/>
  <c r="FV104" i="3" s="1"/>
  <c r="FW104" i="3" s="1"/>
  <c r="FX104" i="3" s="1"/>
  <c r="FY104" i="3" s="1"/>
  <c r="EA104" i="3"/>
  <c r="FR104" i="3"/>
  <c r="EF214" i="3"/>
  <c r="FV214" i="3" s="1"/>
  <c r="FW214" i="3" s="1"/>
  <c r="FX214" i="3" s="1"/>
  <c r="FY214" i="3" s="1"/>
  <c r="FR214" i="3"/>
  <c r="EA214" i="3"/>
  <c r="EA295" i="3"/>
  <c r="FR295" i="3"/>
  <c r="EF295" i="3"/>
  <c r="FV295" i="3" s="1"/>
  <c r="FW295" i="3" s="1"/>
  <c r="FX295" i="3" s="1"/>
  <c r="FY295" i="3" s="1"/>
  <c r="EF120" i="3"/>
  <c r="FV120" i="3" s="1"/>
  <c r="FW120" i="3" s="1"/>
  <c r="FX120" i="3" s="1"/>
  <c r="FY120" i="3" s="1"/>
  <c r="EA120" i="3"/>
  <c r="FR120" i="3"/>
  <c r="EA317" i="3"/>
  <c r="FR317" i="3"/>
  <c r="EF317" i="3"/>
  <c r="FV317" i="3" s="1"/>
  <c r="FW317" i="3" s="1"/>
  <c r="FX317" i="3" s="1"/>
  <c r="FY317" i="3" s="1"/>
  <c r="FR284" i="3"/>
  <c r="EA284" i="3"/>
  <c r="EF284" i="3"/>
  <c r="FV284" i="3" s="1"/>
  <c r="FW284" i="3" s="1"/>
  <c r="FX284" i="3" s="1"/>
  <c r="FY284" i="3" s="1"/>
  <c r="EF268" i="3"/>
  <c r="FV268" i="3" s="1"/>
  <c r="FW268" i="3" s="1"/>
  <c r="FX268" i="3" s="1"/>
  <c r="FY268" i="3" s="1"/>
  <c r="FR268" i="3"/>
  <c r="EA268" i="3"/>
  <c r="EA78" i="3"/>
  <c r="FR78" i="3"/>
  <c r="EF78" i="3"/>
  <c r="FV78" i="3" s="1"/>
  <c r="FW78" i="3" s="1"/>
  <c r="FX78" i="3" s="1"/>
  <c r="FY78" i="3" s="1"/>
  <c r="EN311" i="3"/>
  <c r="ES311" i="3" s="1"/>
  <c r="ER311" i="3"/>
  <c r="ER280" i="3"/>
  <c r="EN280" i="3"/>
  <c r="ES280" i="3" s="1"/>
  <c r="EA124" i="3"/>
  <c r="EF124" i="3"/>
  <c r="FV124" i="3" s="1"/>
  <c r="FW124" i="3" s="1"/>
  <c r="FX124" i="3" s="1"/>
  <c r="FY124" i="3" s="1"/>
  <c r="FR124" i="3"/>
  <c r="EA87" i="3"/>
  <c r="FR87" i="3"/>
  <c r="EF87" i="3"/>
  <c r="FV87" i="3" s="1"/>
  <c r="FW87" i="3" s="1"/>
  <c r="FX87" i="3" s="1"/>
  <c r="FY87" i="3" s="1"/>
  <c r="EA170" i="3"/>
  <c r="FR170" i="3"/>
  <c r="EF170" i="3"/>
  <c r="FV170" i="3" s="1"/>
  <c r="FW170" i="3" s="1"/>
  <c r="FX170" i="3" s="1"/>
  <c r="FY170" i="3" s="1"/>
  <c r="FR127" i="3"/>
  <c r="EF127" i="3"/>
  <c r="FV127" i="3" s="1"/>
  <c r="FW127" i="3" s="1"/>
  <c r="FX127" i="3" s="1"/>
  <c r="FY127" i="3" s="1"/>
  <c r="EA127" i="3"/>
  <c r="EN292" i="3"/>
  <c r="ES292" i="3" s="1"/>
  <c r="ER292" i="3"/>
  <c r="EA136" i="3"/>
  <c r="FR136" i="3"/>
  <c r="EF136" i="3"/>
  <c r="FV136" i="3" s="1"/>
  <c r="FW136" i="3" s="1"/>
  <c r="FX136" i="3" s="1"/>
  <c r="FY136" i="3" s="1"/>
  <c r="EF54" i="3"/>
  <c r="FV54" i="3" s="1"/>
  <c r="FW54" i="3" s="1"/>
  <c r="FX54" i="3" s="1"/>
  <c r="FY54" i="3" s="1"/>
  <c r="EA54" i="3"/>
  <c r="FR54" i="3"/>
  <c r="EA199" i="3"/>
  <c r="FR199" i="3"/>
  <c r="EF199" i="3"/>
  <c r="FV199" i="3" s="1"/>
  <c r="FW199" i="3" s="1"/>
  <c r="FX199" i="3" s="1"/>
  <c r="FY199" i="3" s="1"/>
  <c r="EF361" i="3"/>
  <c r="FV361" i="3" s="1"/>
  <c r="FW361" i="3" s="1"/>
  <c r="FX361" i="3" s="1"/>
  <c r="FY361" i="3" s="1"/>
  <c r="EA361" i="3"/>
  <c r="FR361" i="3"/>
  <c r="EF105" i="3"/>
  <c r="FV105" i="3" s="1"/>
  <c r="FW105" i="3" s="1"/>
  <c r="FX105" i="3" s="1"/>
  <c r="FY105" i="3" s="1"/>
  <c r="EA105" i="3"/>
  <c r="FR105" i="3"/>
  <c r="ER53" i="3"/>
  <c r="EN53" i="3"/>
  <c r="ES53" i="3" s="1"/>
  <c r="EF218" i="3"/>
  <c r="FV218" i="3" s="1"/>
  <c r="FW218" i="3" s="1"/>
  <c r="FX218" i="3" s="1"/>
  <c r="FY218" i="3" s="1"/>
  <c r="EA218" i="3"/>
  <c r="FR218" i="3"/>
  <c r="FR213" i="3"/>
  <c r="EA213" i="3"/>
  <c r="EF213" i="3"/>
  <c r="FV213" i="3" s="1"/>
  <c r="FW213" i="3" s="1"/>
  <c r="FX213" i="3" s="1"/>
  <c r="FY213" i="3" s="1"/>
  <c r="EA225" i="3"/>
  <c r="FR225" i="3"/>
  <c r="EF225" i="3"/>
  <c r="FV225" i="3" s="1"/>
  <c r="FW225" i="3" s="1"/>
  <c r="FX225" i="3" s="1"/>
  <c r="FY225" i="3" s="1"/>
  <c r="EA79" i="3"/>
  <c r="EF79" i="3"/>
  <c r="FV79" i="3" s="1"/>
  <c r="FW79" i="3" s="1"/>
  <c r="FX79" i="3" s="1"/>
  <c r="FY79" i="3" s="1"/>
  <c r="FR79" i="3"/>
  <c r="EA216" i="3"/>
  <c r="FR216" i="3"/>
  <c r="EF216" i="3"/>
  <c r="FV216" i="3" s="1"/>
  <c r="FW216" i="3" s="1"/>
  <c r="FX216" i="3" s="1"/>
  <c r="FY216" i="3" s="1"/>
  <c r="FR242" i="3"/>
  <c r="EF242" i="3"/>
  <c r="FV242" i="3" s="1"/>
  <c r="FW242" i="3" s="1"/>
  <c r="FX242" i="3" s="1"/>
  <c r="FY242" i="3" s="1"/>
  <c r="EA242" i="3"/>
  <c r="EN237" i="3"/>
  <c r="ES237" i="3" s="1"/>
  <c r="ER237" i="3"/>
  <c r="ER95" i="3"/>
  <c r="EN95" i="3"/>
  <c r="ES95" i="3" s="1"/>
  <c r="EN330" i="3"/>
  <c r="ES330" i="3" s="1"/>
  <c r="ER330" i="3"/>
  <c r="EA106" i="3"/>
  <c r="EF106" i="3"/>
  <c r="FV106" i="3" s="1"/>
  <c r="FW106" i="3" s="1"/>
  <c r="FX106" i="3" s="1"/>
  <c r="FY106" i="3" s="1"/>
  <c r="FR106" i="3"/>
  <c r="EF257" i="3"/>
  <c r="FV257" i="3" s="1"/>
  <c r="FW257" i="3" s="1"/>
  <c r="FX257" i="3" s="1"/>
  <c r="FY257" i="3" s="1"/>
  <c r="EA257" i="3"/>
  <c r="FR257" i="3"/>
  <c r="FR63" i="3"/>
  <c r="EA63" i="3"/>
  <c r="EF63" i="3"/>
  <c r="FV63" i="3" s="1"/>
  <c r="FW63" i="3" s="1"/>
  <c r="FX63" i="3" s="1"/>
  <c r="FY63" i="3" s="1"/>
  <c r="ER92" i="3"/>
  <c r="EN92" i="3"/>
  <c r="ES92" i="3" s="1"/>
  <c r="EA140" i="3"/>
  <c r="FR140" i="3"/>
  <c r="EF140" i="3"/>
  <c r="FV140" i="3" s="1"/>
  <c r="FW140" i="3" s="1"/>
  <c r="FX140" i="3" s="1"/>
  <c r="FY140" i="3" s="1"/>
  <c r="ER272" i="3"/>
  <c r="EN272" i="3"/>
  <c r="ES272" i="3" s="1"/>
  <c r="EF278" i="3"/>
  <c r="FV278" i="3" s="1"/>
  <c r="FW278" i="3" s="1"/>
  <c r="FX278" i="3" s="1"/>
  <c r="FY278" i="3" s="1"/>
  <c r="EA278" i="3"/>
  <c r="FR278" i="3"/>
  <c r="ER270" i="3"/>
  <c r="EN270" i="3"/>
  <c r="ES270" i="3" s="1"/>
  <c r="FR248" i="3"/>
  <c r="EA248" i="3"/>
  <c r="EF248" i="3"/>
  <c r="FV248" i="3" s="1"/>
  <c r="FW248" i="3" s="1"/>
  <c r="FX248" i="3" s="1"/>
  <c r="FY248" i="3" s="1"/>
  <c r="EF86" i="3"/>
  <c r="FV86" i="3" s="1"/>
  <c r="FW86" i="3" s="1"/>
  <c r="FX86" i="3" s="1"/>
  <c r="FY86" i="3" s="1"/>
  <c r="FR86" i="3"/>
  <c r="EA86" i="3"/>
  <c r="FR116" i="3"/>
  <c r="EA116" i="3"/>
  <c r="EF116" i="3"/>
  <c r="FV116" i="3" s="1"/>
  <c r="FW116" i="3" s="1"/>
  <c r="FX116" i="3" s="1"/>
  <c r="FY116" i="3" s="1"/>
  <c r="EF341" i="3"/>
  <c r="FV341" i="3" s="1"/>
  <c r="FW341" i="3" s="1"/>
  <c r="FX341" i="3" s="1"/>
  <c r="FY341" i="3" s="1"/>
  <c r="FR341" i="3"/>
  <c r="EA341" i="3"/>
  <c r="EN354" i="3"/>
  <c r="ES354" i="3" s="1"/>
  <c r="ER354" i="3"/>
  <c r="EF83" i="3"/>
  <c r="FV83" i="3" s="1"/>
  <c r="FW83" i="3" s="1"/>
  <c r="FX83" i="3" s="1"/>
  <c r="FY83" i="3" s="1"/>
  <c r="EA83" i="3"/>
  <c r="FR83" i="3"/>
  <c r="EA346" i="3"/>
  <c r="EF346" i="3"/>
  <c r="FV346" i="3" s="1"/>
  <c r="FW346" i="3" s="1"/>
  <c r="FX346" i="3" s="1"/>
  <c r="FY346" i="3" s="1"/>
  <c r="FR346" i="3"/>
  <c r="EA50" i="3"/>
  <c r="FR50" i="3"/>
  <c r="EF50" i="3"/>
  <c r="FV50" i="3" s="1"/>
  <c r="FW50" i="3" s="1"/>
  <c r="FX50" i="3" s="1"/>
  <c r="FY50" i="3" s="1"/>
  <c r="EF314" i="3"/>
  <c r="FV314" i="3" s="1"/>
  <c r="FW314" i="3" s="1"/>
  <c r="FX314" i="3" s="1"/>
  <c r="FY314" i="3" s="1"/>
  <c r="EA314" i="3"/>
  <c r="FR314" i="3"/>
  <c r="EA259" i="3"/>
  <c r="EF259" i="3"/>
  <c r="FV259" i="3" s="1"/>
  <c r="FW259" i="3" s="1"/>
  <c r="FX259" i="3" s="1"/>
  <c r="FY259" i="3" s="1"/>
  <c r="FR259" i="3"/>
  <c r="FR171" i="3"/>
  <c r="EF171" i="3"/>
  <c r="FV171" i="3" s="1"/>
  <c r="FW171" i="3" s="1"/>
  <c r="FX171" i="3" s="1"/>
  <c r="FY171" i="3" s="1"/>
  <c r="EA171" i="3"/>
  <c r="FR125" i="3"/>
  <c r="EA125" i="3"/>
  <c r="EF125" i="3"/>
  <c r="FV125" i="3" s="1"/>
  <c r="FW125" i="3" s="1"/>
  <c r="FX125" i="3" s="1"/>
  <c r="FY125" i="3" s="1"/>
  <c r="FR159" i="3"/>
  <c r="EF159" i="3"/>
  <c r="FV159" i="3" s="1"/>
  <c r="FW159" i="3" s="1"/>
  <c r="FX159" i="3" s="1"/>
  <c r="FY159" i="3" s="1"/>
  <c r="EA159" i="3"/>
  <c r="EA56" i="3"/>
  <c r="EF56" i="3"/>
  <c r="FV56" i="3" s="1"/>
  <c r="FW56" i="3" s="1"/>
  <c r="FX56" i="3" s="1"/>
  <c r="FY56" i="3" s="1"/>
  <c r="FR56" i="3"/>
  <c r="ER203" i="3"/>
  <c r="EN203" i="3"/>
  <c r="ES203" i="3" s="1"/>
  <c r="EN41" i="3"/>
  <c r="ES41" i="3" s="1"/>
  <c r="ER41" i="3"/>
  <c r="EF337" i="3"/>
  <c r="FV337" i="3" s="1"/>
  <c r="FW337" i="3" s="1"/>
  <c r="FX337" i="3" s="1"/>
  <c r="FY337" i="3" s="1"/>
  <c r="EA337" i="3"/>
  <c r="FR337" i="3"/>
  <c r="ER29" i="3"/>
  <c r="EN29" i="3"/>
  <c r="ES29" i="3" s="1"/>
  <c r="FR73" i="3"/>
  <c r="EF73" i="3"/>
  <c r="FV73" i="3" s="1"/>
  <c r="FW73" i="3" s="1"/>
  <c r="FX73" i="3" s="1"/>
  <c r="FY73" i="3" s="1"/>
  <c r="EA73" i="3"/>
  <c r="EF362" i="3"/>
  <c r="FV362" i="3" s="1"/>
  <c r="FW362" i="3" s="1"/>
  <c r="FX362" i="3" s="1"/>
  <c r="FY362" i="3" s="1"/>
  <c r="EA362" i="3"/>
  <c r="FR362" i="3"/>
  <c r="EN104" i="3"/>
  <c r="ES104" i="3" s="1"/>
  <c r="ER104" i="3"/>
  <c r="ER30" i="3"/>
  <c r="EN30" i="3"/>
  <c r="ES30" i="3" s="1"/>
  <c r="EF210" i="3"/>
  <c r="FV210" i="3" s="1"/>
  <c r="FW210" i="3" s="1"/>
  <c r="FX210" i="3" s="1"/>
  <c r="FY210" i="3" s="1"/>
  <c r="EA210" i="3"/>
  <c r="FR210" i="3"/>
  <c r="EN304" i="3"/>
  <c r="ES304" i="3" s="1"/>
  <c r="ER304" i="3"/>
  <c r="EN335" i="3"/>
  <c r="ES335" i="3" s="1"/>
  <c r="ER335" i="3"/>
  <c r="ER327" i="3"/>
  <c r="EN327" i="3"/>
  <c r="ES327" i="3" s="1"/>
  <c r="EA108" i="3"/>
  <c r="FR108" i="3"/>
  <c r="EF108" i="3"/>
  <c r="FV108" i="3" s="1"/>
  <c r="FW108" i="3" s="1"/>
  <c r="FX108" i="3" s="1"/>
  <c r="FY108" i="3" s="1"/>
  <c r="EA348" i="3"/>
  <c r="EF348" i="3"/>
  <c r="FV348" i="3" s="1"/>
  <c r="FW348" i="3" s="1"/>
  <c r="FX348" i="3" s="1"/>
  <c r="FY348" i="3" s="1"/>
  <c r="FR348" i="3"/>
  <c r="EF60" i="3"/>
  <c r="FV60" i="3" s="1"/>
  <c r="FW60" i="3" s="1"/>
  <c r="FX60" i="3" s="1"/>
  <c r="FY60" i="3" s="1"/>
  <c r="FR60" i="3"/>
  <c r="EA60" i="3"/>
  <c r="EF146" i="3"/>
  <c r="FV146" i="3" s="1"/>
  <c r="FW146" i="3" s="1"/>
  <c r="FX146" i="3" s="1"/>
  <c r="FY146" i="3" s="1"/>
  <c r="EA146" i="3"/>
  <c r="FR146" i="3"/>
  <c r="ER37" i="3"/>
  <c r="EN37" i="3"/>
  <c r="ES37" i="3" s="1"/>
  <c r="ER45" i="3"/>
  <c r="EN45" i="3"/>
  <c r="ES45" i="3" s="1"/>
  <c r="EA45" i="3"/>
  <c r="EF45" i="3"/>
  <c r="FV45" i="3" s="1"/>
  <c r="FW45" i="3" s="1"/>
  <c r="FX45" i="3" s="1"/>
  <c r="FY45" i="3" s="1"/>
  <c r="FR45" i="3"/>
  <c r="EF290" i="3"/>
  <c r="FV290" i="3" s="1"/>
  <c r="FW290" i="3" s="1"/>
  <c r="FX290" i="3" s="1"/>
  <c r="FY290" i="3" s="1"/>
  <c r="EA290" i="3"/>
  <c r="FR290" i="3"/>
  <c r="EF158" i="3"/>
  <c r="FV158" i="3" s="1"/>
  <c r="FW158" i="3" s="1"/>
  <c r="FX158" i="3" s="1"/>
  <c r="FY158" i="3" s="1"/>
  <c r="FR158" i="3"/>
  <c r="EA158" i="3"/>
  <c r="EN100" i="3"/>
  <c r="ES100" i="3" s="1"/>
  <c r="ER100" i="3"/>
  <c r="EA360" i="3"/>
  <c r="FR360" i="3"/>
  <c r="EF360" i="3"/>
  <c r="FV360" i="3" s="1"/>
  <c r="FW360" i="3" s="1"/>
  <c r="FX360" i="3" s="1"/>
  <c r="FY360" i="3" s="1"/>
  <c r="EF31" i="3"/>
  <c r="FV31" i="3" s="1"/>
  <c r="FW31" i="3" s="1"/>
  <c r="FX31" i="3" s="1"/>
  <c r="FY31" i="3" s="1"/>
  <c r="EA31" i="3"/>
  <c r="FR31" i="3"/>
  <c r="EN158" i="3"/>
  <c r="ES158" i="3" s="1"/>
  <c r="ER158" i="3"/>
  <c r="EF149" i="3"/>
  <c r="FV149" i="3" s="1"/>
  <c r="FW149" i="3" s="1"/>
  <c r="FX149" i="3" s="1"/>
  <c r="FY149" i="3" s="1"/>
  <c r="EA149" i="3"/>
  <c r="FR149" i="3"/>
  <c r="ER225" i="3"/>
  <c r="EN225" i="3"/>
  <c r="ES225" i="3" s="1"/>
  <c r="EN369" i="3"/>
  <c r="ES369" i="3" s="1"/>
  <c r="ER369" i="3"/>
  <c r="ER301" i="3"/>
  <c r="EN301" i="3"/>
  <c r="ES301" i="3" s="1"/>
  <c r="FR61" i="3"/>
  <c r="EA61" i="3"/>
  <c r="EF61" i="3"/>
  <c r="FV61" i="3" s="1"/>
  <c r="FW61" i="3" s="1"/>
  <c r="FX61" i="3" s="1"/>
  <c r="FY61" i="3" s="1"/>
  <c r="EF113" i="3"/>
  <c r="FV113" i="3" s="1"/>
  <c r="FW113" i="3" s="1"/>
  <c r="FX113" i="3" s="1"/>
  <c r="FY113" i="3" s="1"/>
  <c r="EA113" i="3"/>
  <c r="FR113" i="3"/>
  <c r="EA354" i="3"/>
  <c r="EF354" i="3"/>
  <c r="FV354" i="3" s="1"/>
  <c r="FW354" i="3" s="1"/>
  <c r="FX354" i="3" s="1"/>
  <c r="FY354" i="3" s="1"/>
  <c r="FR354" i="3"/>
  <c r="EA267" i="3"/>
  <c r="FR267" i="3"/>
  <c r="EF267" i="3"/>
  <c r="FV267" i="3" s="1"/>
  <c r="FW267" i="3" s="1"/>
  <c r="FX267" i="3" s="1"/>
  <c r="FY267" i="3" s="1"/>
  <c r="EA34" i="3"/>
  <c r="FR34" i="3"/>
  <c r="EF34" i="3"/>
  <c r="FV34" i="3" s="1"/>
  <c r="FW34" i="3" s="1"/>
  <c r="FX34" i="3" s="1"/>
  <c r="FY34" i="3" s="1"/>
  <c r="EA212" i="3"/>
  <c r="EF212" i="3"/>
  <c r="FV212" i="3" s="1"/>
  <c r="FW212" i="3" s="1"/>
  <c r="FX212" i="3" s="1"/>
  <c r="FY212" i="3" s="1"/>
  <c r="FR212" i="3"/>
  <c r="EF89" i="3"/>
  <c r="FV89" i="3" s="1"/>
  <c r="FW89" i="3" s="1"/>
  <c r="FX89" i="3" s="1"/>
  <c r="FY89" i="3" s="1"/>
  <c r="FR89" i="3"/>
  <c r="EA89" i="3"/>
  <c r="EA249" i="3"/>
  <c r="EF249" i="3"/>
  <c r="FV249" i="3" s="1"/>
  <c r="FW249" i="3" s="1"/>
  <c r="FX249" i="3" s="1"/>
  <c r="FY249" i="3" s="1"/>
  <c r="FR249" i="3"/>
  <c r="FR355" i="3"/>
  <c r="EF355" i="3"/>
  <c r="FV355" i="3" s="1"/>
  <c r="FW355" i="3" s="1"/>
  <c r="FX355" i="3" s="1"/>
  <c r="FY355" i="3" s="1"/>
  <c r="EA355" i="3"/>
  <c r="EA319" i="3"/>
  <c r="FR319" i="3"/>
  <c r="EF319" i="3"/>
  <c r="FV319" i="3" s="1"/>
  <c r="FW319" i="3" s="1"/>
  <c r="FX319" i="3" s="1"/>
  <c r="FY319" i="3" s="1"/>
  <c r="EN305" i="3"/>
  <c r="ES305" i="3" s="1"/>
  <c r="ER305" i="3"/>
  <c r="EN56" i="3"/>
  <c r="ES56" i="3" s="1"/>
  <c r="ER56" i="3"/>
  <c r="EF70" i="3"/>
  <c r="FV70" i="3" s="1"/>
  <c r="FW70" i="3" s="1"/>
  <c r="FX70" i="3" s="1"/>
  <c r="FY70" i="3" s="1"/>
  <c r="FR70" i="3"/>
  <c r="EA70" i="3"/>
  <c r="ER344" i="3"/>
  <c r="EN344" i="3"/>
  <c r="ES344" i="3" s="1"/>
  <c r="FR166" i="3"/>
  <c r="EF166" i="3"/>
  <c r="FV166" i="3" s="1"/>
  <c r="FW166" i="3" s="1"/>
  <c r="FX166" i="3" s="1"/>
  <c r="FY166" i="3" s="1"/>
  <c r="EA166" i="3"/>
  <c r="FR306" i="3"/>
  <c r="EF306" i="3"/>
  <c r="FV306" i="3" s="1"/>
  <c r="FW306" i="3" s="1"/>
  <c r="FX306" i="3" s="1"/>
  <c r="FY306" i="3" s="1"/>
  <c r="EA306" i="3"/>
  <c r="EA343" i="3"/>
  <c r="EF343" i="3"/>
  <c r="FV343" i="3" s="1"/>
  <c r="FW343" i="3" s="1"/>
  <c r="FX343" i="3" s="1"/>
  <c r="FY343" i="3" s="1"/>
  <c r="FR343" i="3"/>
  <c r="EF145" i="3"/>
  <c r="FV145" i="3" s="1"/>
  <c r="FW145" i="3" s="1"/>
  <c r="FX145" i="3" s="1"/>
  <c r="FY145" i="3" s="1"/>
  <c r="EA145" i="3"/>
  <c r="FR145" i="3"/>
  <c r="EA368" i="3"/>
  <c r="FR368" i="3"/>
  <c r="EF368" i="3"/>
  <c r="FV368" i="3" s="1"/>
  <c r="FW368" i="3" s="1"/>
  <c r="FX368" i="3" s="1"/>
  <c r="FY368" i="3" s="1"/>
  <c r="FR94" i="3"/>
  <c r="EA94" i="3"/>
  <c r="EF94" i="3"/>
  <c r="FV94" i="3" s="1"/>
  <c r="FW94" i="3" s="1"/>
  <c r="FX94" i="3" s="1"/>
  <c r="FY94" i="3" s="1"/>
  <c r="FR90" i="3"/>
  <c r="EF90" i="3"/>
  <c r="FV90" i="3" s="1"/>
  <c r="FW90" i="3" s="1"/>
  <c r="FX90" i="3" s="1"/>
  <c r="FY90" i="3" s="1"/>
  <c r="EA90" i="3"/>
  <c r="EA255" i="3"/>
  <c r="FR255" i="3"/>
  <c r="EF255" i="3"/>
  <c r="FV255" i="3" s="1"/>
  <c r="FW255" i="3" s="1"/>
  <c r="FX255" i="3" s="1"/>
  <c r="FY255" i="3" s="1"/>
  <c r="EA190" i="3"/>
  <c r="EF190" i="3"/>
  <c r="FV190" i="3" s="1"/>
  <c r="FW190" i="3" s="1"/>
  <c r="FX190" i="3" s="1"/>
  <c r="FY190" i="3" s="1"/>
  <c r="FR190" i="3"/>
  <c r="EA339" i="3"/>
  <c r="EF339" i="3"/>
  <c r="FV339" i="3" s="1"/>
  <c r="FW339" i="3" s="1"/>
  <c r="FX339" i="3" s="1"/>
  <c r="FY339" i="3" s="1"/>
  <c r="FR339" i="3"/>
  <c r="EN63" i="3"/>
  <c r="ES63" i="3" s="1"/>
  <c r="ER63" i="3"/>
  <c r="EF235" i="3"/>
  <c r="FV235" i="3" s="1"/>
  <c r="FW235" i="3" s="1"/>
  <c r="FX235" i="3" s="1"/>
  <c r="FY235" i="3" s="1"/>
  <c r="EA235" i="3"/>
  <c r="FR235" i="3"/>
  <c r="ER172" i="3"/>
  <c r="EN172" i="3"/>
  <c r="ES172" i="3" s="1"/>
  <c r="FR59" i="3"/>
  <c r="EA59" i="3"/>
  <c r="EF59" i="3"/>
  <c r="FV59" i="3" s="1"/>
  <c r="FW59" i="3" s="1"/>
  <c r="FX59" i="3" s="1"/>
  <c r="FY59" i="3" s="1"/>
  <c r="FR153" i="3"/>
  <c r="EA153" i="3"/>
  <c r="EF153" i="3"/>
  <c r="FV153" i="3" s="1"/>
  <c r="FW153" i="3" s="1"/>
  <c r="FX153" i="3" s="1"/>
  <c r="FY153" i="3" s="1"/>
  <c r="ER269" i="3"/>
  <c r="EN269" i="3"/>
  <c r="ES269" i="3" s="1"/>
  <c r="FR150" i="3"/>
  <c r="EA150" i="3"/>
  <c r="EF150" i="3"/>
  <c r="FV150" i="3" s="1"/>
  <c r="FW150" i="3" s="1"/>
  <c r="FX150" i="3" s="1"/>
  <c r="FY150" i="3" s="1"/>
  <c r="EA245" i="3"/>
  <c r="EF245" i="3"/>
  <c r="FV245" i="3" s="1"/>
  <c r="FW245" i="3" s="1"/>
  <c r="FX245" i="3" s="1"/>
  <c r="FY245" i="3" s="1"/>
  <c r="FR245" i="3"/>
  <c r="EA91" i="3"/>
  <c r="FR91" i="3"/>
  <c r="EF91" i="3"/>
  <c r="FV91" i="3" s="1"/>
  <c r="FW91" i="3" s="1"/>
  <c r="FX91" i="3" s="1"/>
  <c r="FY91" i="3" s="1"/>
  <c r="ER275" i="3"/>
  <c r="EN275" i="3"/>
  <c r="ES275" i="3" s="1"/>
  <c r="ER141" i="3"/>
  <c r="EN141" i="3"/>
  <c r="ES141" i="3" s="1"/>
  <c r="EA226" i="3"/>
  <c r="FR226" i="3"/>
  <c r="EF226" i="3"/>
  <c r="FV226" i="3" s="1"/>
  <c r="FW226" i="3" s="1"/>
  <c r="FX226" i="3" s="1"/>
  <c r="FY226" i="3" s="1"/>
  <c r="EN67" i="3"/>
  <c r="ES67" i="3" s="1"/>
  <c r="ER67" i="3"/>
  <c r="EA144" i="3"/>
  <c r="EF144" i="3"/>
  <c r="FV144" i="3" s="1"/>
  <c r="FW144" i="3" s="1"/>
  <c r="FX144" i="3" s="1"/>
  <c r="FY144" i="3" s="1"/>
  <c r="FR144" i="3"/>
  <c r="EA275" i="3"/>
  <c r="FR275" i="3"/>
  <c r="EF275" i="3"/>
  <c r="FV275" i="3" s="1"/>
  <c r="FW275" i="3" s="1"/>
  <c r="FX275" i="3" s="1"/>
  <c r="FY275" i="3" s="1"/>
  <c r="FR240" i="3"/>
  <c r="EA240" i="3"/>
  <c r="EF240" i="3"/>
  <c r="FV240" i="3" s="1"/>
  <c r="FW240" i="3" s="1"/>
  <c r="FX240" i="3" s="1"/>
  <c r="FY240" i="3" s="1"/>
  <c r="EA42" i="3"/>
  <c r="FR42" i="3"/>
  <c r="EF42" i="3"/>
  <c r="FV42" i="3" s="1"/>
  <c r="FW42" i="3" s="1"/>
  <c r="FX42" i="3" s="1"/>
  <c r="FY42" i="3" s="1"/>
  <c r="EA323" i="3"/>
  <c r="EF323" i="3"/>
  <c r="FV323" i="3" s="1"/>
  <c r="FW323" i="3" s="1"/>
  <c r="FX323" i="3" s="1"/>
  <c r="FY323" i="3" s="1"/>
  <c r="FR323" i="3"/>
  <c r="EA131" i="3"/>
  <c r="EF131" i="3"/>
  <c r="FV131" i="3" s="1"/>
  <c r="FW131" i="3" s="1"/>
  <c r="FX131" i="3" s="1"/>
  <c r="FY131" i="3" s="1"/>
  <c r="FR131" i="3"/>
  <c r="ER208" i="3"/>
  <c r="EN208" i="3"/>
  <c r="ES208" i="3" s="1"/>
  <c r="FR102" i="3"/>
  <c r="EA102" i="3"/>
  <c r="EF102" i="3"/>
  <c r="FV102" i="3" s="1"/>
  <c r="FW102" i="3" s="1"/>
  <c r="FX102" i="3" s="1"/>
  <c r="FY102" i="3" s="1"/>
  <c r="EA100" i="3"/>
  <c r="FR100" i="3"/>
  <c r="EF100" i="3"/>
  <c r="FV100" i="3" s="1"/>
  <c r="FW100" i="3" s="1"/>
  <c r="FX100" i="3" s="1"/>
  <c r="FY100" i="3" s="1"/>
  <c r="FR52" i="3"/>
  <c r="EA52" i="3"/>
  <c r="EF52" i="3"/>
  <c r="FV52" i="3" s="1"/>
  <c r="FW52" i="3" s="1"/>
  <c r="FX52" i="3" s="1"/>
  <c r="FY52" i="3" s="1"/>
  <c r="EA215" i="3"/>
  <c r="FR215" i="3"/>
  <c r="EF215" i="3"/>
  <c r="FV215" i="3" s="1"/>
  <c r="FW215" i="3" s="1"/>
  <c r="FX215" i="3" s="1"/>
  <c r="FY215" i="3" s="1"/>
  <c r="EF253" i="3"/>
  <c r="FV253" i="3" s="1"/>
  <c r="FW253" i="3" s="1"/>
  <c r="FX253" i="3" s="1"/>
  <c r="FY253" i="3" s="1"/>
  <c r="EA253" i="3"/>
  <c r="FR253" i="3"/>
  <c r="EF142" i="3"/>
  <c r="FV142" i="3" s="1"/>
  <c r="FW142" i="3" s="1"/>
  <c r="FX142" i="3" s="1"/>
  <c r="FY142" i="3" s="1"/>
  <c r="EA142" i="3"/>
  <c r="FR142" i="3"/>
  <c r="FR285" i="3"/>
  <c r="EF285" i="3"/>
  <c r="FV285" i="3" s="1"/>
  <c r="FW285" i="3" s="1"/>
  <c r="FX285" i="3" s="1"/>
  <c r="FY285" i="3" s="1"/>
  <c r="EA285" i="3"/>
  <c r="EN96" i="3"/>
  <c r="ES96" i="3" s="1"/>
  <c r="ER96" i="3"/>
  <c r="EA49" i="3"/>
  <c r="FR49" i="3"/>
  <c r="EF49" i="3"/>
  <c r="FV49" i="3" s="1"/>
  <c r="FW49" i="3" s="1"/>
  <c r="FX49" i="3" s="1"/>
  <c r="FY49" i="3" s="1"/>
  <c r="EF36" i="3"/>
  <c r="FV36" i="3" s="1"/>
  <c r="FW36" i="3" s="1"/>
  <c r="FX36" i="3" s="1"/>
  <c r="FY36" i="3" s="1"/>
  <c r="EA36" i="3"/>
  <c r="FR36" i="3"/>
  <c r="ER114" i="3"/>
  <c r="EN114" i="3"/>
  <c r="ES114" i="3" s="1"/>
  <c r="EF80" i="3"/>
  <c r="FV80" i="3" s="1"/>
  <c r="FW80" i="3" s="1"/>
  <c r="FX80" i="3" s="1"/>
  <c r="FY80" i="3" s="1"/>
  <c r="EA80" i="3"/>
  <c r="FR80" i="3"/>
  <c r="EF93" i="3"/>
  <c r="FV93" i="3" s="1"/>
  <c r="FW93" i="3" s="1"/>
  <c r="FX93" i="3" s="1"/>
  <c r="FY93" i="3" s="1"/>
  <c r="EA93" i="3"/>
  <c r="FR93" i="3"/>
  <c r="EF84" i="3"/>
  <c r="FV84" i="3" s="1"/>
  <c r="FW84" i="3" s="1"/>
  <c r="FX84" i="3" s="1"/>
  <c r="FY84" i="3" s="1"/>
  <c r="FR84" i="3"/>
  <c r="EA84" i="3"/>
  <c r="EN350" i="3"/>
  <c r="ES350" i="3" s="1"/>
  <c r="ER350" i="3"/>
  <c r="FR68" i="3"/>
  <c r="EF68" i="3"/>
  <c r="FV68" i="3" s="1"/>
  <c r="FW68" i="3" s="1"/>
  <c r="FX68" i="3" s="1"/>
  <c r="FY68" i="3" s="1"/>
  <c r="EA68" i="3"/>
  <c r="EA65" i="3"/>
  <c r="EF65" i="3"/>
  <c r="FV65" i="3" s="1"/>
  <c r="FW65" i="3" s="1"/>
  <c r="FX65" i="3" s="1"/>
  <c r="FY65" i="3" s="1"/>
  <c r="FR65" i="3"/>
  <c r="EA161" i="3"/>
  <c r="EF161" i="3"/>
  <c r="FV161" i="3" s="1"/>
  <c r="FW161" i="3" s="1"/>
  <c r="FX161" i="3" s="1"/>
  <c r="FY161" i="3" s="1"/>
  <c r="FR161" i="3"/>
  <c r="ER39" i="3"/>
  <c r="EN39" i="3"/>
  <c r="ES39" i="3" s="1"/>
  <c r="EF292" i="3"/>
  <c r="FV292" i="3" s="1"/>
  <c r="FW292" i="3" s="1"/>
  <c r="FX292" i="3" s="1"/>
  <c r="FY292" i="3" s="1"/>
  <c r="EA292" i="3"/>
  <c r="FR292" i="3"/>
  <c r="EF299" i="3"/>
  <c r="FV299" i="3" s="1"/>
  <c r="FW299" i="3" s="1"/>
  <c r="FX299" i="3" s="1"/>
  <c r="FY299" i="3" s="1"/>
  <c r="FR299" i="3"/>
  <c r="EA299" i="3"/>
  <c r="EN352" i="3"/>
  <c r="ES352" i="3" s="1"/>
  <c r="ER352" i="3"/>
  <c r="FR130" i="3"/>
  <c r="EF130" i="3"/>
  <c r="FV130" i="3" s="1"/>
  <c r="FW130" i="3" s="1"/>
  <c r="FX130" i="3" s="1"/>
  <c r="FY130" i="3" s="1"/>
  <c r="EA130" i="3"/>
  <c r="EF88" i="3"/>
  <c r="FV88" i="3" s="1"/>
  <c r="FW88" i="3" s="1"/>
  <c r="FX88" i="3" s="1"/>
  <c r="FY88" i="3" s="1"/>
  <c r="FR88" i="3"/>
  <c r="EA88" i="3"/>
  <c r="EN148" i="3"/>
  <c r="ES148" i="3" s="1"/>
  <c r="ER148" i="3"/>
  <c r="ER317" i="3"/>
  <c r="EN317" i="3"/>
  <c r="ES317" i="3" s="1"/>
  <c r="FR206" i="3"/>
  <c r="EA206" i="3"/>
  <c r="EF206" i="3"/>
  <c r="FV206" i="3" s="1"/>
  <c r="FW206" i="3" s="1"/>
  <c r="FX206" i="3" s="1"/>
  <c r="FY206" i="3" s="1"/>
  <c r="EA85" i="3"/>
  <c r="EF85" i="3"/>
  <c r="FV85" i="3" s="1"/>
  <c r="FW85" i="3" s="1"/>
  <c r="FX85" i="3" s="1"/>
  <c r="FY85" i="3" s="1"/>
  <c r="FR85" i="3"/>
  <c r="EF357" i="3"/>
  <c r="FV357" i="3" s="1"/>
  <c r="FW357" i="3" s="1"/>
  <c r="FX357" i="3" s="1"/>
  <c r="FY357" i="3" s="1"/>
  <c r="FR357" i="3"/>
  <c r="EA357" i="3"/>
  <c r="EA95" i="3"/>
  <c r="FR95" i="3"/>
  <c r="EF95" i="3"/>
  <c r="FV95" i="3" s="1"/>
  <c r="FW95" i="3" s="1"/>
  <c r="FX95" i="3" s="1"/>
  <c r="FY95" i="3" s="1"/>
  <c r="EF195" i="3"/>
  <c r="FV195" i="3" s="1"/>
  <c r="FW195" i="3" s="1"/>
  <c r="FX195" i="3" s="1"/>
  <c r="FY195" i="3" s="1"/>
  <c r="FR195" i="3"/>
  <c r="EA195" i="3"/>
  <c r="EA122" i="3"/>
  <c r="FR122" i="3"/>
  <c r="EF122" i="3"/>
  <c r="FV122" i="3" s="1"/>
  <c r="FW122" i="3" s="1"/>
  <c r="FX122" i="3" s="1"/>
  <c r="FY122" i="3" s="1"/>
  <c r="ER168" i="3"/>
  <c r="EN168" i="3"/>
  <c r="ES168" i="3" s="1"/>
  <c r="EN196" i="3"/>
  <c r="ES196" i="3" s="1"/>
  <c r="ER196" i="3"/>
  <c r="FR326" i="3"/>
  <c r="EA326" i="3"/>
  <c r="EF326" i="3"/>
  <c r="FV326" i="3" s="1"/>
  <c r="FW326" i="3" s="1"/>
  <c r="FX326" i="3" s="1"/>
  <c r="FY326" i="3" s="1"/>
  <c r="EA182" i="3"/>
  <c r="FR182" i="3"/>
  <c r="EF182" i="3"/>
  <c r="FV182" i="3" s="1"/>
  <c r="FW182" i="3" s="1"/>
  <c r="FX182" i="3" s="1"/>
  <c r="FY182" i="3" s="1"/>
  <c r="ER357" i="3"/>
  <c r="EN357" i="3"/>
  <c r="ES357" i="3" s="1"/>
  <c r="EF168" i="3"/>
  <c r="FV168" i="3" s="1"/>
  <c r="FW168" i="3" s="1"/>
  <c r="FX168" i="3" s="1"/>
  <c r="FY168" i="3" s="1"/>
  <c r="EA168" i="3"/>
  <c r="FR168" i="3"/>
  <c r="EF324" i="3"/>
  <c r="FV324" i="3" s="1"/>
  <c r="FW324" i="3" s="1"/>
  <c r="FX324" i="3" s="1"/>
  <c r="FY324" i="3" s="1"/>
  <c r="EA324" i="3"/>
  <c r="FR324" i="3"/>
  <c r="ER138" i="3"/>
  <c r="EN138" i="3"/>
  <c r="ES138" i="3" s="1"/>
  <c r="ER211" i="3"/>
  <c r="EN211" i="3"/>
  <c r="ES211" i="3" s="1"/>
  <c r="ER199" i="3"/>
  <c r="EN199" i="3"/>
  <c r="ES199" i="3" s="1"/>
  <c r="EF48" i="3"/>
  <c r="FV48" i="3" s="1"/>
  <c r="FW48" i="3" s="1"/>
  <c r="FX48" i="3" s="1"/>
  <c r="FY48" i="3" s="1"/>
  <c r="EA48" i="3"/>
  <c r="FR48" i="3"/>
  <c r="EA300" i="3"/>
  <c r="EF300" i="3"/>
  <c r="FV300" i="3" s="1"/>
  <c r="FW300" i="3" s="1"/>
  <c r="FX300" i="3" s="1"/>
  <c r="FY300" i="3" s="1"/>
  <c r="FR300" i="3"/>
  <c r="EA276" i="3"/>
  <c r="FR276" i="3"/>
  <c r="EF276" i="3"/>
  <c r="FV276" i="3" s="1"/>
  <c r="FW276" i="3" s="1"/>
  <c r="FX276" i="3" s="1"/>
  <c r="FY276" i="3" s="1"/>
  <c r="EA188" i="3"/>
  <c r="FR188" i="3"/>
  <c r="EF188" i="3"/>
  <c r="FV188" i="3" s="1"/>
  <c r="FW188" i="3" s="1"/>
  <c r="FX188" i="3" s="1"/>
  <c r="FY188" i="3" s="1"/>
  <c r="EF103" i="3"/>
  <c r="FV103" i="3" s="1"/>
  <c r="FW103" i="3" s="1"/>
  <c r="FX103" i="3" s="1"/>
  <c r="FY103" i="3" s="1"/>
  <c r="FR103" i="3"/>
  <c r="EA103" i="3"/>
  <c r="FR328" i="3"/>
  <c r="EF328" i="3"/>
  <c r="FV328" i="3" s="1"/>
  <c r="FW328" i="3" s="1"/>
  <c r="FX328" i="3" s="1"/>
  <c r="FY328" i="3" s="1"/>
  <c r="EA328" i="3"/>
  <c r="EN34" i="3"/>
  <c r="ES34" i="3" s="1"/>
  <c r="ER34" i="3"/>
  <c r="ER307" i="3"/>
  <c r="EN307" i="3"/>
  <c r="ES307" i="3" s="1"/>
  <c r="EF77" i="3"/>
  <c r="FV77" i="3" s="1"/>
  <c r="FW77" i="3" s="1"/>
  <c r="FX77" i="3" s="1"/>
  <c r="FY77" i="3" s="1"/>
  <c r="EA77" i="3"/>
  <c r="FR77" i="3"/>
  <c r="EF251" i="3"/>
  <c r="FV251" i="3" s="1"/>
  <c r="FW251" i="3" s="1"/>
  <c r="FX251" i="3" s="1"/>
  <c r="FY251" i="3" s="1"/>
  <c r="FR251" i="3"/>
  <c r="EA251" i="3"/>
  <c r="EN87" i="3"/>
  <c r="ES87" i="3" s="1"/>
  <c r="ER87" i="3"/>
  <c r="EA202" i="3"/>
  <c r="FR202" i="3"/>
  <c r="EF202" i="3"/>
  <c r="FV202" i="3" s="1"/>
  <c r="FW202" i="3" s="1"/>
  <c r="FX202" i="3" s="1"/>
  <c r="FY202" i="3" s="1"/>
  <c r="ER306" i="3"/>
  <c r="EN306" i="3"/>
  <c r="ES306" i="3" s="1"/>
  <c r="EF321" i="3"/>
  <c r="FV321" i="3" s="1"/>
  <c r="FW321" i="3" s="1"/>
  <c r="FX321" i="3" s="1"/>
  <c r="FY321" i="3" s="1"/>
  <c r="EA321" i="3"/>
  <c r="FR321" i="3"/>
  <c r="EA261" i="3"/>
  <c r="FR261" i="3"/>
  <c r="EF261" i="3"/>
  <c r="FV261" i="3" s="1"/>
  <c r="FW261" i="3" s="1"/>
  <c r="FX261" i="3" s="1"/>
  <c r="FY261" i="3" s="1"/>
  <c r="EF38" i="3"/>
  <c r="FV38" i="3" s="1"/>
  <c r="FW38" i="3" s="1"/>
  <c r="FX38" i="3" s="1"/>
  <c r="FY38" i="3" s="1"/>
  <c r="EA38" i="3"/>
  <c r="FR38" i="3"/>
  <c r="EN214" i="3"/>
  <c r="ES214" i="3" s="1"/>
  <c r="ER214" i="3"/>
  <c r="EA126" i="3"/>
  <c r="FR126" i="3"/>
  <c r="EF126" i="3"/>
  <c r="FV126" i="3" s="1"/>
  <c r="FW126" i="3" s="1"/>
  <c r="FX126" i="3" s="1"/>
  <c r="FY126" i="3" s="1"/>
  <c r="EF345" i="3"/>
  <c r="FV345" i="3" s="1"/>
  <c r="FW345" i="3" s="1"/>
  <c r="FX345" i="3" s="1"/>
  <c r="FY345" i="3" s="1"/>
  <c r="FR345" i="3"/>
  <c r="EA345" i="3"/>
  <c r="EA111" i="3"/>
  <c r="EF111" i="3"/>
  <c r="FV111" i="3" s="1"/>
  <c r="FW111" i="3" s="1"/>
  <c r="FX111" i="3" s="1"/>
  <c r="FY111" i="3" s="1"/>
  <c r="FR111" i="3"/>
  <c r="EF230" i="3"/>
  <c r="FV230" i="3" s="1"/>
  <c r="FW230" i="3" s="1"/>
  <c r="FX230" i="3" s="1"/>
  <c r="FY230" i="3" s="1"/>
  <c r="EA230" i="3"/>
  <c r="FR230" i="3"/>
  <c r="EF147" i="3"/>
  <c r="FV147" i="3" s="1"/>
  <c r="FW147" i="3" s="1"/>
  <c r="FX147" i="3" s="1"/>
  <c r="FY147" i="3" s="1"/>
  <c r="EA147" i="3"/>
  <c r="FR147" i="3"/>
  <c r="FR99" i="3"/>
  <c r="EA99" i="3"/>
  <c r="EF99" i="3"/>
  <c r="FV99" i="3" s="1"/>
  <c r="FW99" i="3" s="1"/>
  <c r="FX99" i="3" s="1"/>
  <c r="FY99" i="3" s="1"/>
  <c r="EF367" i="3"/>
  <c r="FV367" i="3" s="1"/>
  <c r="FW367" i="3" s="1"/>
  <c r="FX367" i="3" s="1"/>
  <c r="FY367" i="3" s="1"/>
  <c r="FR367" i="3"/>
  <c r="EA367" i="3"/>
  <c r="EF163" i="3"/>
  <c r="FV163" i="3" s="1"/>
  <c r="FW163" i="3" s="1"/>
  <c r="FX163" i="3" s="1"/>
  <c r="FY163" i="3" s="1"/>
  <c r="EA163" i="3"/>
  <c r="FR163" i="3"/>
  <c r="ER340" i="3"/>
  <c r="EN340" i="3"/>
  <c r="ES340" i="3" s="1"/>
  <c r="FR344" i="3"/>
  <c r="EA344" i="3"/>
  <c r="EF344" i="3"/>
  <c r="FV344" i="3" s="1"/>
  <c r="FW344" i="3" s="1"/>
  <c r="FX344" i="3" s="1"/>
  <c r="FY344" i="3" s="1"/>
  <c r="EF51" i="3"/>
  <c r="FV51" i="3" s="1"/>
  <c r="FW51" i="3" s="1"/>
  <c r="FX51" i="3" s="1"/>
  <c r="FY51" i="3" s="1"/>
  <c r="EA51" i="3"/>
  <c r="FR51" i="3"/>
  <c r="EA157" i="3"/>
  <c r="EF157" i="3"/>
  <c r="FV157" i="3" s="1"/>
  <c r="FW157" i="3" s="1"/>
  <c r="FX157" i="3" s="1"/>
  <c r="FY157" i="3" s="1"/>
  <c r="FR157" i="3"/>
  <c r="EF173" i="3"/>
  <c r="FV173" i="3" s="1"/>
  <c r="FW173" i="3" s="1"/>
  <c r="FX173" i="3" s="1"/>
  <c r="FY173" i="3" s="1"/>
  <c r="FR173" i="3"/>
  <c r="EA173" i="3"/>
  <c r="EN47" i="3"/>
  <c r="ES47" i="3" s="1"/>
  <c r="ER47" i="3"/>
  <c r="ER210" i="3"/>
  <c r="EN210" i="3"/>
  <c r="ES210" i="3" s="1"/>
  <c r="EN130" i="3"/>
  <c r="ES130" i="3" s="1"/>
  <c r="ER130" i="3"/>
  <c r="EA101" i="3"/>
  <c r="EF101" i="3"/>
  <c r="FV101" i="3" s="1"/>
  <c r="FW101" i="3" s="1"/>
  <c r="FX101" i="3" s="1"/>
  <c r="FY101" i="3" s="1"/>
  <c r="FR101" i="3"/>
  <c r="ER343" i="3"/>
  <c r="EN343" i="3"/>
  <c r="ES343" i="3" s="1"/>
  <c r="EA352" i="3"/>
  <c r="FR352" i="3"/>
  <c r="EF352" i="3"/>
  <c r="FV352" i="3" s="1"/>
  <c r="FW352" i="3" s="1"/>
  <c r="FX352" i="3" s="1"/>
  <c r="FY352" i="3" s="1"/>
  <c r="EA67" i="3"/>
  <c r="FR67" i="3"/>
  <c r="EF67" i="3"/>
  <c r="FV67" i="3" s="1"/>
  <c r="FW67" i="3" s="1"/>
  <c r="FX67" i="3" s="1"/>
  <c r="FY67" i="3" s="1"/>
  <c r="FR194" i="3"/>
  <c r="EF194" i="3"/>
  <c r="FV194" i="3" s="1"/>
  <c r="FW194" i="3" s="1"/>
  <c r="FX194" i="3" s="1"/>
  <c r="FY194" i="3" s="1"/>
  <c r="EA194" i="3"/>
  <c r="EF209" i="3"/>
  <c r="FV209" i="3" s="1"/>
  <c r="FW209" i="3" s="1"/>
  <c r="FX209" i="3" s="1"/>
  <c r="FY209" i="3" s="1"/>
  <c r="FR209" i="3"/>
  <c r="EA209" i="3"/>
  <c r="EF217" i="3"/>
  <c r="FV217" i="3" s="1"/>
  <c r="FW217" i="3" s="1"/>
  <c r="FX217" i="3" s="1"/>
  <c r="FY217" i="3" s="1"/>
  <c r="FR217" i="3"/>
  <c r="EA217" i="3"/>
  <c r="EA304" i="3"/>
  <c r="FR304" i="3"/>
  <c r="EF304" i="3"/>
  <c r="FV304" i="3" s="1"/>
  <c r="FW304" i="3" s="1"/>
  <c r="FX304" i="3" s="1"/>
  <c r="FY304" i="3" s="1"/>
  <c r="EF72" i="3"/>
  <c r="FV72" i="3" s="1"/>
  <c r="FW72" i="3" s="1"/>
  <c r="FX72" i="3" s="1"/>
  <c r="FY72" i="3" s="1"/>
  <c r="FR72" i="3"/>
  <c r="EA72" i="3"/>
  <c r="EN313" i="3"/>
  <c r="ES313" i="3" s="1"/>
  <c r="ER313" i="3"/>
  <c r="EA197" i="3"/>
  <c r="EF197" i="3"/>
  <c r="FV197" i="3" s="1"/>
  <c r="FW197" i="3" s="1"/>
  <c r="FX197" i="3" s="1"/>
  <c r="FY197" i="3" s="1"/>
  <c r="FR197" i="3"/>
  <c r="EA234" i="3"/>
  <c r="FR234" i="3"/>
  <c r="EF234" i="3"/>
  <c r="FV234" i="3" s="1"/>
  <c r="FW234" i="3" s="1"/>
  <c r="FX234" i="3" s="1"/>
  <c r="FY234" i="3" s="1"/>
  <c r="EF178" i="3"/>
  <c r="FV178" i="3" s="1"/>
  <c r="FW178" i="3" s="1"/>
  <c r="FX178" i="3" s="1"/>
  <c r="FY178" i="3" s="1"/>
  <c r="FR178" i="3"/>
  <c r="EA178" i="3"/>
  <c r="EF40" i="3"/>
  <c r="FV40" i="3" s="1"/>
  <c r="FW40" i="3" s="1"/>
  <c r="FX40" i="3" s="1"/>
  <c r="FY40" i="3" s="1"/>
  <c r="FR40" i="3"/>
  <c r="EA40" i="3"/>
  <c r="EF266" i="3"/>
  <c r="FV266" i="3" s="1"/>
  <c r="FW266" i="3" s="1"/>
  <c r="FX266" i="3" s="1"/>
  <c r="FY266" i="3" s="1"/>
  <c r="EA266" i="3"/>
  <c r="FR266" i="3"/>
  <c r="EF286" i="3"/>
  <c r="FV286" i="3" s="1"/>
  <c r="FW286" i="3" s="1"/>
  <c r="FX286" i="3" s="1"/>
  <c r="FY286" i="3" s="1"/>
  <c r="EA286" i="3"/>
  <c r="FR286" i="3"/>
  <c r="EF123" i="3"/>
  <c r="FV123" i="3" s="1"/>
  <c r="FW123" i="3" s="1"/>
  <c r="FX123" i="3" s="1"/>
  <c r="FY123" i="3" s="1"/>
  <c r="EA123" i="3"/>
  <c r="FR123" i="3"/>
  <c r="FR274" i="3"/>
  <c r="EF274" i="3"/>
  <c r="FV274" i="3" s="1"/>
  <c r="FW274" i="3" s="1"/>
  <c r="FX274" i="3" s="1"/>
  <c r="FY274" i="3" s="1"/>
  <c r="EA274" i="3"/>
  <c r="EF44" i="3"/>
  <c r="FV44" i="3" s="1"/>
  <c r="FW44" i="3" s="1"/>
  <c r="FX44" i="3" s="1"/>
  <c r="FY44" i="3" s="1"/>
  <c r="FR44" i="3"/>
  <c r="EA44" i="3"/>
  <c r="EF92" i="3"/>
  <c r="FV92" i="3" s="1"/>
  <c r="FW92" i="3" s="1"/>
  <c r="FX92" i="3" s="1"/>
  <c r="FY92" i="3" s="1"/>
  <c r="FR92" i="3"/>
  <c r="EA92" i="3"/>
  <c r="EF312" i="3"/>
  <c r="FV312" i="3" s="1"/>
  <c r="FW312" i="3" s="1"/>
  <c r="FX312" i="3" s="1"/>
  <c r="FY312" i="3" s="1"/>
  <c r="FR312" i="3"/>
  <c r="EA312" i="3"/>
  <c r="EA110" i="3"/>
  <c r="FR110" i="3"/>
  <c r="EF110" i="3"/>
  <c r="FV110" i="3" s="1"/>
  <c r="FW110" i="3" s="1"/>
  <c r="FX110" i="3" s="1"/>
  <c r="FY110" i="3" s="1"/>
  <c r="FR289" i="3"/>
  <c r="EA289" i="3"/>
  <c r="EF289" i="3"/>
  <c r="FV289" i="3" s="1"/>
  <c r="FW289" i="3" s="1"/>
  <c r="FX289" i="3" s="1"/>
  <c r="FY289" i="3" s="1"/>
  <c r="FR66" i="3"/>
  <c r="EF66" i="3"/>
  <c r="FV66" i="3" s="1"/>
  <c r="FW66" i="3" s="1"/>
  <c r="FX66" i="3" s="1"/>
  <c r="FY66" i="3" s="1"/>
  <c r="EA66" i="3"/>
  <c r="EF154" i="3"/>
  <c r="FV154" i="3" s="1"/>
  <c r="FW154" i="3" s="1"/>
  <c r="FX154" i="3" s="1"/>
  <c r="FY154" i="3" s="1"/>
  <c r="FR154" i="3"/>
  <c r="EA154" i="3"/>
  <c r="EF280" i="3"/>
  <c r="FV280" i="3" s="1"/>
  <c r="FW280" i="3" s="1"/>
  <c r="FX280" i="3" s="1"/>
  <c r="FY280" i="3" s="1"/>
  <c r="EA280" i="3"/>
  <c r="FR280" i="3"/>
  <c r="EA204" i="3"/>
  <c r="FR204" i="3"/>
  <c r="EF204" i="3"/>
  <c r="FV204" i="3" s="1"/>
  <c r="FW204" i="3" s="1"/>
  <c r="FX204" i="3" s="1"/>
  <c r="FY204" i="3" s="1"/>
  <c r="ER273" i="3"/>
  <c r="EN273" i="3"/>
  <c r="ES273" i="3" s="1"/>
  <c r="ER230" i="3"/>
  <c r="EN230" i="3"/>
  <c r="ES230" i="3" s="1"/>
  <c r="EA57" i="3"/>
  <c r="EF57" i="3"/>
  <c r="FV57" i="3" s="1"/>
  <c r="FW57" i="3" s="1"/>
  <c r="FX57" i="3" s="1"/>
  <c r="FY57" i="3" s="1"/>
  <c r="FR57" i="3"/>
  <c r="EN277" i="3"/>
  <c r="ES277" i="3" s="1"/>
  <c r="ER277" i="3"/>
  <c r="FR205" i="3"/>
  <c r="EF205" i="3"/>
  <c r="FV205" i="3" s="1"/>
  <c r="FW205" i="3" s="1"/>
  <c r="FX205" i="3" s="1"/>
  <c r="FY205" i="3" s="1"/>
  <c r="EA205" i="3"/>
  <c r="FR176" i="3"/>
  <c r="EA176" i="3"/>
  <c r="EF176" i="3"/>
  <c r="FV176" i="3" s="1"/>
  <c r="FW176" i="3" s="1"/>
  <c r="FX176" i="3" s="1"/>
  <c r="FY176" i="3" s="1"/>
  <c r="EA219" i="3"/>
  <c r="FR219" i="3"/>
  <c r="EF219" i="3"/>
  <c r="FV219" i="3" s="1"/>
  <c r="FW219" i="3" s="1"/>
  <c r="FX219" i="3" s="1"/>
  <c r="FY219" i="3" s="1"/>
  <c r="EF301" i="3"/>
  <c r="FV301" i="3" s="1"/>
  <c r="FW301" i="3" s="1"/>
  <c r="FX301" i="3" s="1"/>
  <c r="FY301" i="3" s="1"/>
  <c r="EA301" i="3"/>
  <c r="FR301" i="3"/>
  <c r="FR366" i="3"/>
  <c r="EF366" i="3"/>
  <c r="FV366" i="3" s="1"/>
  <c r="FW366" i="3" s="1"/>
  <c r="FX366" i="3" s="1"/>
  <c r="FY366" i="3" s="1"/>
  <c r="EA366" i="3"/>
  <c r="EN355" i="3"/>
  <c r="ES355" i="3" s="1"/>
  <c r="ER355" i="3"/>
  <c r="ER108" i="3"/>
  <c r="EN108" i="3"/>
  <c r="ES108" i="3" s="1"/>
  <c r="EF308" i="3"/>
  <c r="FV308" i="3" s="1"/>
  <c r="FW308" i="3" s="1"/>
  <c r="FX308" i="3" s="1"/>
  <c r="FY308" i="3" s="1"/>
  <c r="FR308" i="3"/>
  <c r="EA308" i="3"/>
  <c r="EA283" i="3"/>
  <c r="FR283" i="3"/>
  <c r="EF283" i="3"/>
  <c r="FV283" i="3" s="1"/>
  <c r="FW283" i="3" s="1"/>
  <c r="FX283" i="3" s="1"/>
  <c r="FY283" i="3" s="1"/>
  <c r="ER123" i="3"/>
  <c r="EN123" i="3"/>
  <c r="ES123" i="3" s="1"/>
  <c r="EN234" i="3"/>
  <c r="ES234" i="3" s="1"/>
  <c r="ER234" i="3"/>
  <c r="EN264" i="3"/>
  <c r="ES264" i="3" s="1"/>
  <c r="ER264" i="3"/>
  <c r="EA329" i="3"/>
  <c r="EF329" i="3"/>
  <c r="FV329" i="3" s="1"/>
  <c r="FW329" i="3" s="1"/>
  <c r="FX329" i="3" s="1"/>
  <c r="FY329" i="3" s="1"/>
  <c r="FR329" i="3"/>
  <c r="EA191" i="3"/>
  <c r="FR191" i="3"/>
  <c r="EF191" i="3"/>
  <c r="FV191" i="3" s="1"/>
  <c r="FW191" i="3" s="1"/>
  <c r="FX191" i="3" s="1"/>
  <c r="FY191" i="3" s="1"/>
  <c r="EF25" i="3"/>
  <c r="FV25" i="3" s="1"/>
  <c r="FW25" i="3" s="1"/>
  <c r="FX25" i="3" s="1"/>
  <c r="FY25" i="3" s="1"/>
  <c r="FR25" i="3"/>
  <c r="EA25" i="3"/>
  <c r="ER147" i="3"/>
  <c r="EN147" i="3"/>
  <c r="ES147" i="3" s="1"/>
  <c r="FR338" i="3"/>
  <c r="EA338" i="3"/>
  <c r="EF338" i="3"/>
  <c r="FV338" i="3" s="1"/>
  <c r="FW338" i="3" s="1"/>
  <c r="FX338" i="3" s="1"/>
  <c r="FY338" i="3" s="1"/>
  <c r="FR369" i="3"/>
  <c r="EF369" i="3"/>
  <c r="FV369" i="3" s="1"/>
  <c r="FW369" i="3" s="1"/>
  <c r="FX369" i="3" s="1"/>
  <c r="FY369" i="3" s="1"/>
  <c r="EA369" i="3"/>
  <c r="EF349" i="3"/>
  <c r="FV349" i="3" s="1"/>
  <c r="FW349" i="3" s="1"/>
  <c r="FX349" i="3" s="1"/>
  <c r="FY349" i="3" s="1"/>
  <c r="EA349" i="3"/>
  <c r="FR349" i="3"/>
  <c r="FR307" i="3"/>
  <c r="EF307" i="3"/>
  <c r="FV307" i="3" s="1"/>
  <c r="FW307" i="3" s="1"/>
  <c r="FX307" i="3" s="1"/>
  <c r="FY307" i="3" s="1"/>
  <c r="EA307" i="3"/>
  <c r="EA277" i="3"/>
  <c r="FR277" i="3"/>
  <c r="EF277" i="3"/>
  <c r="FV277" i="3" s="1"/>
  <c r="FW277" i="3" s="1"/>
  <c r="FX277" i="3" s="1"/>
  <c r="FY277" i="3" s="1"/>
  <c r="EA303" i="3"/>
  <c r="EF303" i="3"/>
  <c r="FV303" i="3" s="1"/>
  <c r="FW303" i="3" s="1"/>
  <c r="FX303" i="3" s="1"/>
  <c r="FY303" i="3" s="1"/>
  <c r="FR303" i="3"/>
  <c r="EN297" i="3"/>
  <c r="ES297" i="3" s="1"/>
  <c r="ER297" i="3"/>
  <c r="EA139" i="3"/>
  <c r="FR139" i="3"/>
  <c r="EF139" i="3"/>
  <c r="FV139" i="3" s="1"/>
  <c r="FW139" i="3" s="1"/>
  <c r="FX139" i="3" s="1"/>
  <c r="FY139" i="3" s="1"/>
  <c r="EA365" i="3"/>
  <c r="FR365" i="3"/>
  <c r="EF365" i="3"/>
  <c r="FV365" i="3" s="1"/>
  <c r="FW365" i="3" s="1"/>
  <c r="FX365" i="3" s="1"/>
  <c r="FY365" i="3" s="1"/>
  <c r="FR305" i="3"/>
  <c r="EF305" i="3"/>
  <c r="FV305" i="3" s="1"/>
  <c r="FW305" i="3" s="1"/>
  <c r="FX305" i="3" s="1"/>
  <c r="FY305" i="3" s="1"/>
  <c r="EA305" i="3"/>
  <c r="EA358" i="3"/>
  <c r="EF358" i="3"/>
  <c r="FV358" i="3" s="1"/>
  <c r="FW358" i="3" s="1"/>
  <c r="FX358" i="3" s="1"/>
  <c r="FY358" i="3" s="1"/>
  <c r="FR358" i="3"/>
  <c r="EN81" i="3"/>
  <c r="ES81" i="3" s="1"/>
  <c r="ER81" i="3"/>
  <c r="FR236" i="3"/>
  <c r="EF236" i="3"/>
  <c r="FV236" i="3" s="1"/>
  <c r="FW236" i="3" s="1"/>
  <c r="FX236" i="3" s="1"/>
  <c r="FY236" i="3" s="1"/>
  <c r="EA236" i="3"/>
  <c r="EA58" i="3"/>
  <c r="EF58" i="3"/>
  <c r="FV58" i="3" s="1"/>
  <c r="FW58" i="3" s="1"/>
  <c r="FX58" i="3" s="1"/>
  <c r="FY58" i="3" s="1"/>
  <c r="FR58" i="3"/>
  <c r="ER66" i="3"/>
  <c r="EN66" i="3"/>
  <c r="ES66" i="3" s="1"/>
  <c r="EF187" i="3"/>
  <c r="FV187" i="3" s="1"/>
  <c r="FW187" i="3" s="1"/>
  <c r="FX187" i="3" s="1"/>
  <c r="FY187" i="3" s="1"/>
  <c r="FR187" i="3"/>
  <c r="EA187" i="3"/>
  <c r="FR129" i="3"/>
  <c r="EA129" i="3"/>
  <c r="EF129" i="3"/>
  <c r="FV129" i="3" s="1"/>
  <c r="FW129" i="3" s="1"/>
  <c r="FX129" i="3" s="1"/>
  <c r="FY129" i="3" s="1"/>
  <c r="FR117" i="3"/>
  <c r="EA117" i="3"/>
  <c r="EF117" i="3"/>
  <c r="FV117" i="3" s="1"/>
  <c r="FW117" i="3" s="1"/>
  <c r="FX117" i="3" s="1"/>
  <c r="FY117" i="3" s="1"/>
  <c r="ER309" i="3"/>
  <c r="EN309" i="3"/>
  <c r="ES309" i="3" s="1"/>
  <c r="EA137" i="3"/>
  <c r="EF137" i="3"/>
  <c r="FV137" i="3" s="1"/>
  <c r="FW137" i="3" s="1"/>
  <c r="FX137" i="3" s="1"/>
  <c r="FY137" i="3" s="1"/>
  <c r="FR137" i="3"/>
  <c r="ER267" i="3"/>
  <c r="EN267" i="3"/>
  <c r="ES267" i="3" s="1"/>
  <c r="ER127" i="3"/>
  <c r="EN127" i="3"/>
  <c r="ES127" i="3" s="1"/>
  <c r="S4" i="1"/>
  <c r="AD4" i="1"/>
  <c r="I4" i="1"/>
  <c r="R4" i="1"/>
  <c r="EN291" i="3" l="1"/>
  <c r="ES291" i="3" s="1"/>
  <c r="EQ89" i="3"/>
  <c r="ER291" i="3"/>
  <c r="EN322" i="3"/>
  <c r="ES322" i="3" s="1"/>
  <c r="ER322" i="3"/>
  <c r="EQ322" i="3"/>
  <c r="FQ26" i="3"/>
  <c r="DZ26" i="3"/>
  <c r="EG26" i="3"/>
  <c r="EH26" i="3" s="1"/>
  <c r="EI26" i="3" s="1"/>
  <c r="EJ26" i="3" s="1"/>
  <c r="EQ291" i="3"/>
  <c r="FQ27" i="3"/>
  <c r="DZ27" i="3"/>
  <c r="EG27" i="3"/>
  <c r="EH27" i="3" s="1"/>
  <c r="EI27" i="3" s="1"/>
  <c r="EJ27" i="3" s="1"/>
  <c r="FN21" i="3"/>
  <c r="EP30" i="3"/>
  <c r="M14" i="36"/>
  <c r="X14" i="36" s="1"/>
  <c r="EP29" i="3"/>
  <c r="M13" i="36"/>
  <c r="X13" i="36" s="1"/>
  <c r="EP28" i="3"/>
  <c r="M12" i="36"/>
  <c r="X12" i="36" s="1"/>
  <c r="EV21" i="3"/>
  <c r="EN122" i="3"/>
  <c r="ES122" i="3" s="1"/>
  <c r="EY122" i="3"/>
  <c r="EZ122" i="3" s="1"/>
  <c r="EQ155" i="3"/>
  <c r="EY155" i="3"/>
  <c r="EZ155" i="3" s="1"/>
  <c r="EN334" i="3"/>
  <c r="ES334" i="3" s="1"/>
  <c r="EY334" i="3"/>
  <c r="EZ334" i="3" s="1"/>
  <c r="ER250" i="3"/>
  <c r="EY250" i="3"/>
  <c r="EZ250" i="3" s="1"/>
  <c r="ER118" i="3"/>
  <c r="EY118" i="3"/>
  <c r="EZ118" i="3" s="1"/>
  <c r="EQ32" i="3"/>
  <c r="EY32" i="3"/>
  <c r="EZ32" i="3" s="1"/>
  <c r="EN102" i="3"/>
  <c r="ES102" i="3" s="1"/>
  <c r="EY102" i="3"/>
  <c r="EZ102" i="3" s="1"/>
  <c r="EQ359" i="3"/>
  <c r="EY359" i="3"/>
  <c r="EZ359" i="3" s="1"/>
  <c r="EQ182" i="3"/>
  <c r="EY182" i="3"/>
  <c r="EZ182" i="3" s="1"/>
  <c r="EQ368" i="3"/>
  <c r="EY368" i="3"/>
  <c r="EZ368" i="3" s="1"/>
  <c r="ER266" i="3"/>
  <c r="EY266" i="3"/>
  <c r="EZ266" i="3" s="1"/>
  <c r="EQ161" i="3"/>
  <c r="EY161" i="3"/>
  <c r="EZ161" i="3" s="1"/>
  <c r="EN38" i="3"/>
  <c r="ES38" i="3" s="1"/>
  <c r="EY38" i="3"/>
  <c r="EZ38" i="3" s="1"/>
  <c r="EN268" i="3"/>
  <c r="ES268" i="3" s="1"/>
  <c r="EY268" i="3"/>
  <c r="EZ268" i="3" s="1"/>
  <c r="EQ77" i="3"/>
  <c r="EY77" i="3"/>
  <c r="EZ77" i="3" s="1"/>
  <c r="ER68" i="3"/>
  <c r="EY68" i="3"/>
  <c r="EZ68" i="3" s="1"/>
  <c r="ER48" i="3"/>
  <c r="EY48" i="3"/>
  <c r="EZ48" i="3" s="1"/>
  <c r="EQ186" i="3"/>
  <c r="EY186" i="3"/>
  <c r="EZ186" i="3" s="1"/>
  <c r="EQ116" i="3"/>
  <c r="EY116" i="3"/>
  <c r="EZ116" i="3" s="1"/>
  <c r="ER58" i="3"/>
  <c r="EY58" i="3"/>
  <c r="EZ58" i="3" s="1"/>
  <c r="EN36" i="3"/>
  <c r="ES36" i="3" s="1"/>
  <c r="EY36" i="3"/>
  <c r="EZ36" i="3" s="1"/>
  <c r="EN216" i="3"/>
  <c r="ES216" i="3" s="1"/>
  <c r="EY216" i="3"/>
  <c r="EZ216" i="3" s="1"/>
  <c r="EN348" i="3"/>
  <c r="ES348" i="3" s="1"/>
  <c r="EY348" i="3"/>
  <c r="EZ348" i="3" s="1"/>
  <c r="EQ222" i="3"/>
  <c r="EY222" i="3"/>
  <c r="EZ222" i="3" s="1"/>
  <c r="EN204" i="3"/>
  <c r="ES204" i="3" s="1"/>
  <c r="EY204" i="3"/>
  <c r="EZ204" i="3" s="1"/>
  <c r="ER129" i="3"/>
  <c r="EY129" i="3"/>
  <c r="EZ129" i="3" s="1"/>
  <c r="EN198" i="3"/>
  <c r="ES198" i="3" s="1"/>
  <c r="EY198" i="3"/>
  <c r="EZ198" i="3" s="1"/>
  <c r="EQ358" i="3"/>
  <c r="EY358" i="3"/>
  <c r="EZ358" i="3" s="1"/>
  <c r="ER323" i="3"/>
  <c r="EY323" i="3"/>
  <c r="EZ323" i="3" s="1"/>
  <c r="EQ312" i="3"/>
  <c r="EY312" i="3"/>
  <c r="EZ312" i="3" s="1"/>
  <c r="EQ287" i="3"/>
  <c r="EY287" i="3"/>
  <c r="EZ287" i="3" s="1"/>
  <c r="EQ236" i="3"/>
  <c r="EY236" i="3"/>
  <c r="EZ236" i="3" s="1"/>
  <c r="ER342" i="3"/>
  <c r="EY342" i="3"/>
  <c r="EZ342" i="3" s="1"/>
  <c r="EN115" i="3"/>
  <c r="ES115" i="3" s="1"/>
  <c r="EY115" i="3"/>
  <c r="EZ115" i="3" s="1"/>
  <c r="EN151" i="3"/>
  <c r="ES151" i="3" s="1"/>
  <c r="EY151" i="3"/>
  <c r="EZ151" i="3" s="1"/>
  <c r="EQ162" i="3"/>
  <c r="EY162" i="3"/>
  <c r="EZ162" i="3" s="1"/>
  <c r="ER65" i="3"/>
  <c r="EY65" i="3"/>
  <c r="EZ65" i="3" s="1"/>
  <c r="EN240" i="3"/>
  <c r="ES240" i="3" s="1"/>
  <c r="EY240" i="3"/>
  <c r="EZ240" i="3" s="1"/>
  <c r="EN345" i="3"/>
  <c r="ES345" i="3" s="1"/>
  <c r="EY345" i="3"/>
  <c r="EZ345" i="3" s="1"/>
  <c r="EQ101" i="3"/>
  <c r="EY101" i="3"/>
  <c r="EZ101" i="3" s="1"/>
  <c r="ER25" i="3"/>
  <c r="EY25" i="3"/>
  <c r="EZ25" i="3" s="1"/>
  <c r="EQ206" i="3"/>
  <c r="EY206" i="3"/>
  <c r="EZ206" i="3" s="1"/>
  <c r="EN360" i="3"/>
  <c r="ES360" i="3" s="1"/>
  <c r="EY360" i="3"/>
  <c r="EZ360" i="3" s="1"/>
  <c r="EQ64" i="3"/>
  <c r="EY64" i="3"/>
  <c r="EZ64" i="3" s="1"/>
  <c r="EQ366" i="3"/>
  <c r="EY366" i="3"/>
  <c r="EZ366" i="3" s="1"/>
  <c r="EQ140" i="3"/>
  <c r="EY140" i="3"/>
  <c r="EZ140" i="3" s="1"/>
  <c r="EQ367" i="3"/>
  <c r="EY367" i="3"/>
  <c r="EZ367" i="3" s="1"/>
  <c r="EN113" i="3"/>
  <c r="ES113" i="3" s="1"/>
  <c r="EY113" i="3"/>
  <c r="EZ113" i="3" s="1"/>
  <c r="EN74" i="3"/>
  <c r="ES74" i="3" s="1"/>
  <c r="EY74" i="3"/>
  <c r="EZ74" i="3" s="1"/>
  <c r="ER249" i="3"/>
  <c r="EY249" i="3"/>
  <c r="EZ249" i="3" s="1"/>
  <c r="EQ126" i="3"/>
  <c r="EY126" i="3"/>
  <c r="EZ126" i="3" s="1"/>
  <c r="ER288" i="3"/>
  <c r="EY288" i="3"/>
  <c r="EZ288" i="3" s="1"/>
  <c r="ER276" i="3"/>
  <c r="EY276" i="3"/>
  <c r="EZ276" i="3" s="1"/>
  <c r="EN349" i="3"/>
  <c r="ES349" i="3" s="1"/>
  <c r="EY349" i="3"/>
  <c r="EZ349" i="3" s="1"/>
  <c r="ER131" i="3"/>
  <c r="EY131" i="3"/>
  <c r="EZ131" i="3" s="1"/>
  <c r="ER300" i="3"/>
  <c r="EY300" i="3"/>
  <c r="EZ300" i="3" s="1"/>
  <c r="EQ298" i="3"/>
  <c r="EY298" i="3"/>
  <c r="EZ298" i="3" s="1"/>
  <c r="EN85" i="3"/>
  <c r="ES85" i="3" s="1"/>
  <c r="EY85" i="3"/>
  <c r="EZ85" i="3" s="1"/>
  <c r="EQ213" i="3"/>
  <c r="EY213" i="3"/>
  <c r="EZ213" i="3" s="1"/>
  <c r="EQ49" i="3"/>
  <c r="EY49" i="3"/>
  <c r="EZ49" i="3" s="1"/>
  <c r="ER79" i="3"/>
  <c r="EY79" i="3"/>
  <c r="EZ79" i="3" s="1"/>
  <c r="EQ153" i="3"/>
  <c r="EY153" i="3"/>
  <c r="EZ153" i="3" s="1"/>
  <c r="EQ201" i="3"/>
  <c r="EY201" i="3"/>
  <c r="EZ201" i="3" s="1"/>
  <c r="EQ294" i="3"/>
  <c r="EY294" i="3"/>
  <c r="EZ294" i="3" s="1"/>
  <c r="EQ364" i="3"/>
  <c r="EY364" i="3"/>
  <c r="EZ364" i="3" s="1"/>
  <c r="EQ80" i="3"/>
  <c r="EY80" i="3"/>
  <c r="EZ80" i="3" s="1"/>
  <c r="ER362" i="3"/>
  <c r="EY362" i="3"/>
  <c r="EZ362" i="3" s="1"/>
  <c r="EQ43" i="3"/>
  <c r="EY43" i="3"/>
  <c r="EZ43" i="3" s="1"/>
  <c r="EN255" i="3"/>
  <c r="ES255" i="3" s="1"/>
  <c r="EY255" i="3"/>
  <c r="EZ255" i="3" s="1"/>
  <c r="ER60" i="3"/>
  <c r="EY60" i="3"/>
  <c r="EZ60" i="3" s="1"/>
  <c r="ER169" i="3"/>
  <c r="EY169" i="3"/>
  <c r="EZ169" i="3" s="1"/>
  <c r="EQ308" i="3"/>
  <c r="EY308" i="3"/>
  <c r="EZ308" i="3" s="1"/>
  <c r="EN173" i="3"/>
  <c r="ES173" i="3" s="1"/>
  <c r="EY173" i="3"/>
  <c r="EZ173" i="3" s="1"/>
  <c r="EN310" i="3"/>
  <c r="ES310" i="3" s="1"/>
  <c r="EY310" i="3"/>
  <c r="EZ310" i="3" s="1"/>
  <c r="EN260" i="3"/>
  <c r="ES260" i="3" s="1"/>
  <c r="EY260" i="3"/>
  <c r="EZ260" i="3" s="1"/>
  <c r="ER156" i="3"/>
  <c r="EY156" i="3"/>
  <c r="EZ156" i="3" s="1"/>
  <c r="EN314" i="3"/>
  <c r="ES314" i="3" s="1"/>
  <c r="EY314" i="3"/>
  <c r="EZ314" i="3" s="1"/>
  <c r="EN90" i="3"/>
  <c r="ES90" i="3" s="1"/>
  <c r="EY90" i="3"/>
  <c r="EZ90" i="3" s="1"/>
  <c r="EN320" i="3"/>
  <c r="ES320" i="3" s="1"/>
  <c r="EY320" i="3"/>
  <c r="EZ320" i="3" s="1"/>
  <c r="EQ229" i="3"/>
  <c r="EY229" i="3"/>
  <c r="EZ229" i="3" s="1"/>
  <c r="EQ200" i="3"/>
  <c r="EY200" i="3"/>
  <c r="EZ200" i="3" s="1"/>
  <c r="EQ184" i="3"/>
  <c r="EY184" i="3"/>
  <c r="EZ184" i="3" s="1"/>
  <c r="EN326" i="3"/>
  <c r="ES326" i="3" s="1"/>
  <c r="EY326" i="3"/>
  <c r="EZ326" i="3" s="1"/>
  <c r="ER212" i="3"/>
  <c r="EY212" i="3"/>
  <c r="EZ212" i="3" s="1"/>
  <c r="ER75" i="3"/>
  <c r="EY75" i="3"/>
  <c r="EZ75" i="3" s="1"/>
  <c r="ER35" i="3"/>
  <c r="EY35" i="3"/>
  <c r="EZ35" i="3" s="1"/>
  <c r="EQ329" i="3"/>
  <c r="EY329" i="3"/>
  <c r="EZ329" i="3" s="1"/>
  <c r="ER238" i="3"/>
  <c r="EY238" i="3"/>
  <c r="EZ238" i="3" s="1"/>
  <c r="EQ202" i="3"/>
  <c r="EY202" i="3"/>
  <c r="EZ202" i="3" s="1"/>
  <c r="EQ143" i="3"/>
  <c r="EY143" i="3"/>
  <c r="EZ143" i="3" s="1"/>
  <c r="ER97" i="3"/>
  <c r="EY97" i="3"/>
  <c r="EZ97" i="3" s="1"/>
  <c r="EN328" i="3"/>
  <c r="ES328" i="3" s="1"/>
  <c r="EY328" i="3"/>
  <c r="EZ328" i="3" s="1"/>
  <c r="ER181" i="3"/>
  <c r="EY181" i="3"/>
  <c r="EZ181" i="3" s="1"/>
  <c r="EQ194" i="3"/>
  <c r="EY194" i="3"/>
  <c r="EZ194" i="3" s="1"/>
  <c r="ER256" i="3"/>
  <c r="EY256" i="3"/>
  <c r="EZ256" i="3" s="1"/>
  <c r="EN54" i="3"/>
  <c r="ES54" i="3" s="1"/>
  <c r="EY54" i="3"/>
  <c r="EZ54" i="3" s="1"/>
  <c r="EQ145" i="3"/>
  <c r="EY145" i="3"/>
  <c r="EZ145" i="3" s="1"/>
  <c r="EN139" i="3"/>
  <c r="ES139" i="3" s="1"/>
  <c r="EY139" i="3"/>
  <c r="EZ139" i="3" s="1"/>
  <c r="EN28" i="3"/>
  <c r="ES28" i="3" s="1"/>
  <c r="EY28" i="3"/>
  <c r="EZ28" i="3" s="1"/>
  <c r="ER59" i="3"/>
  <c r="EY59" i="3"/>
  <c r="EZ59" i="3" s="1"/>
  <c r="EQ263" i="3"/>
  <c r="EY263" i="3"/>
  <c r="EZ263" i="3" s="1"/>
  <c r="EN72" i="3"/>
  <c r="ES72" i="3" s="1"/>
  <c r="EY72" i="3"/>
  <c r="EZ72" i="3" s="1"/>
  <c r="EQ341" i="3"/>
  <c r="EY341" i="3"/>
  <c r="EZ341" i="3" s="1"/>
  <c r="EN321" i="3"/>
  <c r="ES321" i="3" s="1"/>
  <c r="EY321" i="3"/>
  <c r="EZ321" i="3" s="1"/>
  <c r="EN142" i="3"/>
  <c r="ES142" i="3" s="1"/>
  <c r="EY142" i="3"/>
  <c r="EZ142" i="3" s="1"/>
  <c r="EN252" i="3"/>
  <c r="ES252" i="3" s="1"/>
  <c r="EY252" i="3"/>
  <c r="EZ252" i="3" s="1"/>
  <c r="EQ336" i="3"/>
  <c r="EY336" i="3"/>
  <c r="EZ336" i="3" s="1"/>
  <c r="EN185" i="3"/>
  <c r="ES185" i="3" s="1"/>
  <c r="EY185" i="3"/>
  <c r="EZ185" i="3" s="1"/>
  <c r="ER144" i="3"/>
  <c r="EY144" i="3"/>
  <c r="EZ144" i="3" s="1"/>
  <c r="EQ134" i="3"/>
  <c r="EY134" i="3"/>
  <c r="EZ134" i="3" s="1"/>
  <c r="EQ223" i="3"/>
  <c r="EY223" i="3"/>
  <c r="EZ223" i="3" s="1"/>
  <c r="EQ69" i="3"/>
  <c r="EY69" i="3"/>
  <c r="EZ69" i="3" s="1"/>
  <c r="EQ188" i="3"/>
  <c r="EY188" i="3"/>
  <c r="EZ188" i="3" s="1"/>
  <c r="ER191" i="3"/>
  <c r="EY191" i="3"/>
  <c r="EZ191" i="3" s="1"/>
  <c r="EQ98" i="3"/>
  <c r="EY98" i="3"/>
  <c r="EZ98" i="3" s="1"/>
  <c r="ER111" i="3"/>
  <c r="EY111" i="3"/>
  <c r="EZ111" i="3" s="1"/>
  <c r="ER167" i="3"/>
  <c r="EY167" i="3"/>
  <c r="EZ167" i="3" s="1"/>
  <c r="ER40" i="3"/>
  <c r="EY40" i="3"/>
  <c r="EZ40" i="3" s="1"/>
  <c r="EN282" i="3"/>
  <c r="ES282" i="3" s="1"/>
  <c r="EY282" i="3"/>
  <c r="EZ282" i="3" s="1"/>
  <c r="EQ62" i="3"/>
  <c r="EY62" i="3"/>
  <c r="EZ62" i="3" s="1"/>
  <c r="EQ332" i="3"/>
  <c r="EY332" i="3"/>
  <c r="EZ332" i="3" s="1"/>
  <c r="EQ289" i="3"/>
  <c r="EY289" i="3"/>
  <c r="EZ289" i="3" s="1"/>
  <c r="ER93" i="3"/>
  <c r="EY93" i="3"/>
  <c r="EZ93" i="3" s="1"/>
  <c r="EN91" i="3"/>
  <c r="ES91" i="3" s="1"/>
  <c r="EY91" i="3"/>
  <c r="EZ91" i="3" s="1"/>
  <c r="ER299" i="3"/>
  <c r="EY299" i="3"/>
  <c r="EZ299" i="3" s="1"/>
  <c r="EQ241" i="3"/>
  <c r="EY241" i="3"/>
  <c r="EZ241" i="3" s="1"/>
  <c r="ER128" i="3"/>
  <c r="EY128" i="3"/>
  <c r="EZ128" i="3" s="1"/>
  <c r="EN274" i="3"/>
  <c r="ES274" i="3" s="1"/>
  <c r="EY274" i="3"/>
  <c r="EZ274" i="3" s="1"/>
  <c r="ER283" i="3"/>
  <c r="EY283" i="3"/>
  <c r="EZ283" i="3" s="1"/>
  <c r="ER88" i="3"/>
  <c r="EY88" i="3"/>
  <c r="EZ88" i="3" s="1"/>
  <c r="ER228" i="3"/>
  <c r="EY228" i="3"/>
  <c r="EZ228" i="3" s="1"/>
  <c r="EQ180" i="3"/>
  <c r="EY180" i="3"/>
  <c r="EZ180" i="3" s="1"/>
  <c r="ER242" i="3"/>
  <c r="EY242" i="3"/>
  <c r="EZ242" i="3" s="1"/>
  <c r="EN265" i="3"/>
  <c r="ES265" i="3" s="1"/>
  <c r="EY265" i="3"/>
  <c r="EZ265" i="3" s="1"/>
  <c r="ER137" i="3"/>
  <c r="EY137" i="3"/>
  <c r="EZ137" i="3" s="1"/>
  <c r="EQ302" i="3"/>
  <c r="EY302" i="3"/>
  <c r="EZ302" i="3" s="1"/>
  <c r="EQ217" i="3"/>
  <c r="EY217" i="3"/>
  <c r="EZ217" i="3" s="1"/>
  <c r="EN254" i="3"/>
  <c r="ES254" i="3" s="1"/>
  <c r="EY254" i="3"/>
  <c r="EZ254" i="3" s="1"/>
  <c r="EQ107" i="3"/>
  <c r="EY107" i="3"/>
  <c r="EZ107" i="3" s="1"/>
  <c r="ER347" i="3"/>
  <c r="EY347" i="3"/>
  <c r="EZ347" i="3" s="1"/>
  <c r="EN165" i="3"/>
  <c r="ES165" i="3" s="1"/>
  <c r="EY165" i="3"/>
  <c r="EZ165" i="3" s="1"/>
  <c r="EQ278" i="3"/>
  <c r="EY278" i="3"/>
  <c r="EZ278" i="3" s="1"/>
  <c r="ER318" i="3"/>
  <c r="EY318" i="3"/>
  <c r="EZ318" i="3" s="1"/>
  <c r="EN271" i="3"/>
  <c r="ES271" i="3" s="1"/>
  <c r="EY271" i="3"/>
  <c r="EZ271" i="3" s="1"/>
  <c r="ER61" i="3"/>
  <c r="EY61" i="3"/>
  <c r="EZ61" i="3" s="1"/>
  <c r="EQ324" i="3"/>
  <c r="EY324" i="3"/>
  <c r="EZ324" i="3" s="1"/>
  <c r="EQ245" i="3"/>
  <c r="EY245" i="3"/>
  <c r="EZ245" i="3" s="1"/>
  <c r="ER84" i="3"/>
  <c r="EY84" i="3"/>
  <c r="EZ84" i="3" s="1"/>
  <c r="EQ83" i="3"/>
  <c r="EY83" i="3"/>
  <c r="EZ83" i="3" s="1"/>
  <c r="ER248" i="3"/>
  <c r="EY248" i="3"/>
  <c r="EZ248" i="3" s="1"/>
  <c r="EQ46" i="3"/>
  <c r="EY46" i="3"/>
  <c r="EZ46" i="3" s="1"/>
  <c r="EN189" i="3"/>
  <c r="ES189" i="3" s="1"/>
  <c r="EY189" i="3"/>
  <c r="EZ189" i="3" s="1"/>
  <c r="EQ70" i="3"/>
  <c r="EY70" i="3"/>
  <c r="EZ70" i="3" s="1"/>
  <c r="ER154" i="3"/>
  <c r="EY154" i="3"/>
  <c r="EZ154" i="3" s="1"/>
  <c r="EQ160" i="3"/>
  <c r="EY160" i="3"/>
  <c r="EZ160" i="3" s="1"/>
  <c r="EQ133" i="3"/>
  <c r="EY133" i="3"/>
  <c r="EZ133" i="3" s="1"/>
  <c r="EN171" i="3"/>
  <c r="ES171" i="3" s="1"/>
  <c r="EY171" i="3"/>
  <c r="EZ171" i="3" s="1"/>
  <c r="EN338" i="3"/>
  <c r="ES338" i="3" s="1"/>
  <c r="EY338" i="3"/>
  <c r="EZ338" i="3" s="1"/>
  <c r="EQ257" i="3"/>
  <c r="EY257" i="3"/>
  <c r="EZ257" i="3" s="1"/>
  <c r="ER170" i="3"/>
  <c r="EY170" i="3"/>
  <c r="EZ170" i="3" s="1"/>
  <c r="EN190" i="3"/>
  <c r="ES190" i="3" s="1"/>
  <c r="EY190" i="3"/>
  <c r="EZ190" i="3" s="1"/>
  <c r="EN136" i="3"/>
  <c r="ES136" i="3" s="1"/>
  <c r="EY136" i="3"/>
  <c r="EZ136" i="3" s="1"/>
  <c r="EQ195" i="3"/>
  <c r="EY195" i="3"/>
  <c r="EZ195" i="3" s="1"/>
  <c r="EN295" i="3"/>
  <c r="ES295" i="3" s="1"/>
  <c r="EY295" i="3"/>
  <c r="EZ295" i="3" s="1"/>
  <c r="EN50" i="3"/>
  <c r="ES50" i="3" s="1"/>
  <c r="EY50" i="3"/>
  <c r="EZ50" i="3" s="1"/>
  <c r="EQ112" i="3"/>
  <c r="EY112" i="3"/>
  <c r="EZ112" i="3" s="1"/>
  <c r="ER316" i="3"/>
  <c r="EY316" i="3"/>
  <c r="EZ316" i="3" s="1"/>
  <c r="EN152" i="3"/>
  <c r="ES152" i="3" s="1"/>
  <c r="EY152" i="3"/>
  <c r="EZ152" i="3" s="1"/>
  <c r="EQ258" i="3"/>
  <c r="EY258" i="3"/>
  <c r="EZ258" i="3" s="1"/>
  <c r="EN157" i="3"/>
  <c r="ES157" i="3" s="1"/>
  <c r="EY157" i="3"/>
  <c r="EZ157" i="3" s="1"/>
  <c r="ER226" i="3"/>
  <c r="EY226" i="3"/>
  <c r="EZ226" i="3" s="1"/>
  <c r="EN125" i="3"/>
  <c r="ES125" i="3" s="1"/>
  <c r="EY125" i="3"/>
  <c r="EZ125" i="3" s="1"/>
  <c r="ER303" i="3"/>
  <c r="EY303" i="3"/>
  <c r="EZ303" i="3" s="1"/>
  <c r="EN262" i="3"/>
  <c r="ES262" i="3" s="1"/>
  <c r="EY262" i="3"/>
  <c r="EZ262" i="3" s="1"/>
  <c r="EN339" i="3"/>
  <c r="ES339" i="3" s="1"/>
  <c r="EY339" i="3"/>
  <c r="EZ339" i="3" s="1"/>
  <c r="EQ209" i="3"/>
  <c r="EY209" i="3"/>
  <c r="EZ209" i="3" s="1"/>
  <c r="EN259" i="3"/>
  <c r="ES259" i="3" s="1"/>
  <c r="EY259" i="3"/>
  <c r="EZ259" i="3" s="1"/>
  <c r="ER55" i="3"/>
  <c r="EY55" i="3"/>
  <c r="EZ55" i="3" s="1"/>
  <c r="EQ103" i="3"/>
  <c r="EY103" i="3"/>
  <c r="EZ103" i="3" s="1"/>
  <c r="EQ251" i="3"/>
  <c r="EY251" i="3"/>
  <c r="EZ251" i="3" s="1"/>
  <c r="ER44" i="3"/>
  <c r="EY44" i="3"/>
  <c r="EZ44" i="3" s="1"/>
  <c r="EQ73" i="3"/>
  <c r="EY73" i="3"/>
  <c r="EZ73" i="3" s="1"/>
  <c r="EQ179" i="3"/>
  <c r="EY179" i="3"/>
  <c r="EZ179" i="3" s="1"/>
  <c r="EN215" i="3"/>
  <c r="ES215" i="3" s="1"/>
  <c r="EY215" i="3"/>
  <c r="EZ215" i="3" s="1"/>
  <c r="ER174" i="3"/>
  <c r="EY174" i="3"/>
  <c r="EZ174" i="3" s="1"/>
  <c r="ER146" i="3"/>
  <c r="EY146" i="3"/>
  <c r="EZ146" i="3" s="1"/>
  <c r="EN346" i="3"/>
  <c r="ES346" i="3" s="1"/>
  <c r="EY346" i="3"/>
  <c r="EZ346" i="3" s="1"/>
  <c r="ER178" i="3"/>
  <c r="EY178" i="3"/>
  <c r="EZ178" i="3" s="1"/>
  <c r="EN361" i="3"/>
  <c r="ES361" i="3" s="1"/>
  <c r="EY361" i="3"/>
  <c r="EZ361" i="3" s="1"/>
  <c r="EN247" i="3"/>
  <c r="ES247" i="3" s="1"/>
  <c r="EY247" i="3"/>
  <c r="EZ247" i="3" s="1"/>
  <c r="ER175" i="3"/>
  <c r="EY175" i="3"/>
  <c r="EZ175" i="3" s="1"/>
  <c r="EQ120" i="3"/>
  <c r="EY120" i="3"/>
  <c r="EZ120" i="3" s="1"/>
  <c r="ER219" i="3"/>
  <c r="EY219" i="3"/>
  <c r="EZ219" i="3" s="1"/>
  <c r="EN356" i="3"/>
  <c r="ES356" i="3" s="1"/>
  <c r="EY356" i="3"/>
  <c r="EZ356" i="3" s="1"/>
  <c r="EQ253" i="3"/>
  <c r="EY253" i="3"/>
  <c r="EZ253" i="3" s="1"/>
  <c r="ER365" i="3"/>
  <c r="EY365" i="3"/>
  <c r="EZ365" i="3" s="1"/>
  <c r="EN239" i="3"/>
  <c r="ES239" i="3" s="1"/>
  <c r="EY239" i="3"/>
  <c r="EZ239" i="3" s="1"/>
  <c r="EQ150" i="3"/>
  <c r="EY150" i="3"/>
  <c r="EZ150" i="3" s="1"/>
  <c r="EQ106" i="3"/>
  <c r="EY106" i="3"/>
  <c r="EZ106" i="3" s="1"/>
  <c r="EQ221" i="3"/>
  <c r="EY221" i="3"/>
  <c r="EZ221" i="3" s="1"/>
  <c r="ER246" i="3"/>
  <c r="EY246" i="3"/>
  <c r="EZ246" i="3" s="1"/>
  <c r="EQ246" i="3"/>
  <c r="EN246" i="3"/>
  <c r="ES246" i="3" s="1"/>
  <c r="ER142" i="3"/>
  <c r="EQ142" i="3"/>
  <c r="ER50" i="3"/>
  <c r="EQ299" i="3"/>
  <c r="EN299" i="3"/>
  <c r="ES299" i="3" s="1"/>
  <c r="EQ28" i="3"/>
  <c r="EN59" i="3"/>
  <c r="ES59" i="3" s="1"/>
  <c r="EQ171" i="3"/>
  <c r="EQ156" i="3"/>
  <c r="EQ314" i="3"/>
  <c r="ER153" i="3"/>
  <c r="EN153" i="3"/>
  <c r="ES153" i="3" s="1"/>
  <c r="ER314" i="3"/>
  <c r="EN213" i="3"/>
  <c r="ES213" i="3" s="1"/>
  <c r="EN49" i="3"/>
  <c r="ES49" i="3" s="1"/>
  <c r="EQ328" i="3"/>
  <c r="EN288" i="3"/>
  <c r="ES288" i="3" s="1"/>
  <c r="EQ349" i="3"/>
  <c r="EQ59" i="3"/>
  <c r="EN366" i="3"/>
  <c r="ES366" i="3" s="1"/>
  <c r="EN126" i="3"/>
  <c r="ES126" i="3" s="1"/>
  <c r="EN150" i="3"/>
  <c r="ES150" i="3" s="1"/>
  <c r="EN106" i="3"/>
  <c r="ES106" i="3" s="1"/>
  <c r="ER251" i="3"/>
  <c r="EN251" i="3"/>
  <c r="ES251" i="3" s="1"/>
  <c r="ER120" i="3"/>
  <c r="EN120" i="3"/>
  <c r="ES120" i="3" s="1"/>
  <c r="EQ219" i="3"/>
  <c r="EN44" i="3"/>
  <c r="ES44" i="3" s="1"/>
  <c r="ER253" i="3"/>
  <c r="EN253" i="3"/>
  <c r="ES253" i="3" s="1"/>
  <c r="EQ165" i="3"/>
  <c r="ER278" i="3"/>
  <c r="ER106" i="3"/>
  <c r="ER150" i="3"/>
  <c r="EQ170" i="3"/>
  <c r="EN195" i="3"/>
  <c r="ES195" i="3" s="1"/>
  <c r="ER209" i="3"/>
  <c r="EQ338" i="3"/>
  <c r="EQ55" i="3"/>
  <c r="EN209" i="3"/>
  <c r="ES209" i="3" s="1"/>
  <c r="ER239" i="3"/>
  <c r="ER171" i="3"/>
  <c r="ER257" i="3"/>
  <c r="EN103" i="3"/>
  <c r="ES103" i="3" s="1"/>
  <c r="EQ136" i="3"/>
  <c r="EQ50" i="3"/>
  <c r="EQ175" i="3"/>
  <c r="EN257" i="3"/>
  <c r="ES257" i="3" s="1"/>
  <c r="ER103" i="3"/>
  <c r="EQ259" i="3"/>
  <c r="ER338" i="3"/>
  <c r="EN73" i="3"/>
  <c r="ES73" i="3" s="1"/>
  <c r="ER259" i="3"/>
  <c r="EN55" i="3"/>
  <c r="ES55" i="3" s="1"/>
  <c r="ER190" i="3"/>
  <c r="ER73" i="3"/>
  <c r="EN219" i="3"/>
  <c r="ES219" i="3" s="1"/>
  <c r="EN365" i="3"/>
  <c r="ES365" i="3" s="1"/>
  <c r="EQ44" i="3"/>
  <c r="EQ295" i="3"/>
  <c r="EQ190" i="3"/>
  <c r="EQ239" i="3"/>
  <c r="ER195" i="3"/>
  <c r="EN175" i="3"/>
  <c r="ES175" i="3" s="1"/>
  <c r="EN170" i="3"/>
  <c r="ES170" i="3" s="1"/>
  <c r="ER136" i="3"/>
  <c r="ER356" i="3"/>
  <c r="EQ356" i="3"/>
  <c r="ER221" i="3"/>
  <c r="ER295" i="3"/>
  <c r="EN221" i="3"/>
  <c r="ES221" i="3" s="1"/>
  <c r="ER165" i="3"/>
  <c r="EN278" i="3"/>
  <c r="ES278" i="3" s="1"/>
  <c r="EQ271" i="3"/>
  <c r="EQ254" i="3"/>
  <c r="EN318" i="3"/>
  <c r="ES318" i="3" s="1"/>
  <c r="ER271" i="3"/>
  <c r="EQ318" i="3"/>
  <c r="EQ347" i="3"/>
  <c r="EQ79" i="3"/>
  <c r="ER194" i="3"/>
  <c r="EN97" i="3"/>
  <c r="ES97" i="3" s="1"/>
  <c r="ER213" i="3"/>
  <c r="ER49" i="3"/>
  <c r="ER328" i="3"/>
  <c r="ER139" i="3"/>
  <c r="EQ97" i="3"/>
  <c r="ER28" i="3"/>
  <c r="EQ256" i="3"/>
  <c r="EN181" i="3"/>
  <c r="ES181" i="3" s="1"/>
  <c r="EN145" i="3"/>
  <c r="ES145" i="3" s="1"/>
  <c r="EQ139" i="3"/>
  <c r="EN79" i="3"/>
  <c r="ES79" i="3" s="1"/>
  <c r="EN256" i="3"/>
  <c r="ES256" i="3" s="1"/>
  <c r="ER145" i="3"/>
  <c r="EQ54" i="3"/>
  <c r="EQ181" i="3"/>
  <c r="EN238" i="3"/>
  <c r="ES238" i="3" s="1"/>
  <c r="ER54" i="3"/>
  <c r="EN194" i="3"/>
  <c r="ES194" i="3" s="1"/>
  <c r="ER126" i="3"/>
  <c r="ER366" i="3"/>
  <c r="EN64" i="3"/>
  <c r="ES64" i="3" s="1"/>
  <c r="EQ249" i="3"/>
  <c r="ER64" i="3"/>
  <c r="EN101" i="3"/>
  <c r="ES101" i="3" s="1"/>
  <c r="EN249" i="3"/>
  <c r="ES249" i="3" s="1"/>
  <c r="EQ276" i="3"/>
  <c r="ER367" i="3"/>
  <c r="EQ360" i="3"/>
  <c r="EQ113" i="3"/>
  <c r="EN367" i="3"/>
  <c r="ES367" i="3" s="1"/>
  <c r="EQ288" i="3"/>
  <c r="ER140" i="3"/>
  <c r="EQ74" i="3"/>
  <c r="EN140" i="3"/>
  <c r="ES140" i="3" s="1"/>
  <c r="ER74" i="3"/>
  <c r="EN276" i="3"/>
  <c r="ES276" i="3" s="1"/>
  <c r="ER113" i="3"/>
  <c r="ER360" i="3"/>
  <c r="EQ90" i="3"/>
  <c r="ER90" i="3"/>
  <c r="EN161" i="3"/>
  <c r="ES161" i="3" s="1"/>
  <c r="EN245" i="3"/>
  <c r="ES245" i="3" s="1"/>
  <c r="EQ204" i="3"/>
  <c r="ER222" i="3"/>
  <c r="EN358" i="3"/>
  <c r="ES358" i="3" s="1"/>
  <c r="ER198" i="3"/>
  <c r="ER358" i="3"/>
  <c r="EQ198" i="3"/>
  <c r="EQ348" i="3"/>
  <c r="EQ93" i="3"/>
  <c r="EN93" i="3"/>
  <c r="ES93" i="3" s="1"/>
  <c r="ER91" i="3"/>
  <c r="EQ91" i="3"/>
  <c r="EN222" i="3"/>
  <c r="ES222" i="3" s="1"/>
  <c r="ER161" i="3"/>
  <c r="EQ68" i="3"/>
  <c r="ER216" i="3"/>
  <c r="EQ38" i="3"/>
  <c r="EQ268" i="3"/>
  <c r="EN68" i="3"/>
  <c r="ES68" i="3" s="1"/>
  <c r="EN266" i="3"/>
  <c r="ES266" i="3" s="1"/>
  <c r="EQ266" i="3"/>
  <c r="EQ129" i="3"/>
  <c r="ER348" i="3"/>
  <c r="ER268" i="3"/>
  <c r="EN77" i="3"/>
  <c r="ES77" i="3" s="1"/>
  <c r="ER77" i="3"/>
  <c r="ER204" i="3"/>
  <c r="ER38" i="3"/>
  <c r="EN129" i="3"/>
  <c r="ES129" i="3" s="1"/>
  <c r="EQ260" i="3"/>
  <c r="ER260" i="3"/>
  <c r="EQ173" i="3"/>
  <c r="EN156" i="3"/>
  <c r="ES156" i="3" s="1"/>
  <c r="EQ310" i="3"/>
  <c r="ER310" i="3"/>
  <c r="ER173" i="3"/>
  <c r="EN84" i="3"/>
  <c r="ES84" i="3" s="1"/>
  <c r="ER245" i="3"/>
  <c r="ER324" i="3"/>
  <c r="EN236" i="3"/>
  <c r="ES236" i="3" s="1"/>
  <c r="EQ85" i="3"/>
  <c r="EN324" i="3"/>
  <c r="ES324" i="3" s="1"/>
  <c r="ER236" i="3"/>
  <c r="ER287" i="3"/>
  <c r="EQ84" i="3"/>
  <c r="EN287" i="3"/>
  <c r="ES287" i="3" s="1"/>
  <c r="ER85" i="3"/>
  <c r="EN289" i="3"/>
  <c r="ES289" i="3" s="1"/>
  <c r="EQ111" i="3"/>
  <c r="ER289" i="3"/>
  <c r="EN107" i="3"/>
  <c r="ES107" i="3" s="1"/>
  <c r="EN62" i="3"/>
  <c r="ES62" i="3" s="1"/>
  <c r="ER332" i="3"/>
  <c r="ER62" i="3"/>
  <c r="ER188" i="3"/>
  <c r="ER254" i="3"/>
  <c r="EN332" i="3"/>
  <c r="ES332" i="3" s="1"/>
  <c r="ER107" i="3"/>
  <c r="EN347" i="3"/>
  <c r="ES347" i="3" s="1"/>
  <c r="ER143" i="3"/>
  <c r="EN188" i="3"/>
  <c r="ES188" i="3" s="1"/>
  <c r="EN143" i="3"/>
  <c r="ES143" i="3" s="1"/>
  <c r="ER282" i="3"/>
  <c r="ER329" i="3"/>
  <c r="EN329" i="3"/>
  <c r="ES329" i="3" s="1"/>
  <c r="EQ167" i="3"/>
  <c r="EQ40" i="3"/>
  <c r="EN40" i="3"/>
  <c r="ES40" i="3" s="1"/>
  <c r="EQ191" i="3"/>
  <c r="EN167" i="3"/>
  <c r="ES167" i="3" s="1"/>
  <c r="EN111" i="3"/>
  <c r="ES111" i="3" s="1"/>
  <c r="EN191" i="3"/>
  <c r="ES191" i="3" s="1"/>
  <c r="ER98" i="3"/>
  <c r="EN202" i="3"/>
  <c r="ES202" i="3" s="1"/>
  <c r="EN98" i="3"/>
  <c r="ES98" i="3" s="1"/>
  <c r="EQ282" i="3"/>
  <c r="ER202" i="3"/>
  <c r="EQ216" i="3"/>
  <c r="EN368" i="3"/>
  <c r="ES368" i="3" s="1"/>
  <c r="ER368" i="3"/>
  <c r="EQ169" i="3"/>
  <c r="EN60" i="3"/>
  <c r="ES60" i="3" s="1"/>
  <c r="EQ238" i="3"/>
  <c r="EN242" i="3"/>
  <c r="ES242" i="3" s="1"/>
  <c r="EN302" i="3"/>
  <c r="ES302" i="3" s="1"/>
  <c r="ER302" i="3"/>
  <c r="EN180" i="3"/>
  <c r="ES180" i="3" s="1"/>
  <c r="EN217" i="3"/>
  <c r="ES217" i="3" s="1"/>
  <c r="ER217" i="3"/>
  <c r="ER182" i="3"/>
  <c r="EN182" i="3"/>
  <c r="ES182" i="3" s="1"/>
  <c r="EN303" i="3"/>
  <c r="ES303" i="3" s="1"/>
  <c r="EQ339" i="3"/>
  <c r="EQ303" i="3"/>
  <c r="EN298" i="3"/>
  <c r="ES298" i="3" s="1"/>
  <c r="ER339" i="3"/>
  <c r="ER298" i="3"/>
  <c r="EQ262" i="3"/>
  <c r="ER262" i="3"/>
  <c r="EQ189" i="3"/>
  <c r="EN70" i="3"/>
  <c r="ES70" i="3" s="1"/>
  <c r="ER133" i="3"/>
  <c r="ER70" i="3"/>
  <c r="ER160" i="3"/>
  <c r="EN160" i="3"/>
  <c r="ES160" i="3" s="1"/>
  <c r="ER189" i="3"/>
  <c r="EQ154" i="3"/>
  <c r="EN154" i="3"/>
  <c r="ES154" i="3" s="1"/>
  <c r="EN133" i="3"/>
  <c r="ES133" i="3" s="1"/>
  <c r="EQ247" i="3"/>
  <c r="ER247" i="3"/>
  <c r="EN25" i="3"/>
  <c r="ES25" i="3" s="1"/>
  <c r="ER101" i="3"/>
  <c r="EQ321" i="3"/>
  <c r="ER312" i="3"/>
  <c r="EQ25" i="3"/>
  <c r="ER72" i="3"/>
  <c r="ER206" i="3"/>
  <c r="EN206" i="3"/>
  <c r="ES206" i="3" s="1"/>
  <c r="EN312" i="3"/>
  <c r="ES312" i="3" s="1"/>
  <c r="ER321" i="3"/>
  <c r="EN61" i="3"/>
  <c r="ES61" i="3" s="1"/>
  <c r="EQ61" i="3"/>
  <c r="EQ323" i="3"/>
  <c r="EN323" i="3"/>
  <c r="ES323" i="3" s="1"/>
  <c r="ER341" i="3"/>
  <c r="EQ72" i="3"/>
  <c r="EN341" i="3"/>
  <c r="ES341" i="3" s="1"/>
  <c r="EQ60" i="3"/>
  <c r="ER308" i="3"/>
  <c r="EQ255" i="3"/>
  <c r="EN308" i="3"/>
  <c r="ES308" i="3" s="1"/>
  <c r="EN169" i="3"/>
  <c r="ES169" i="3" s="1"/>
  <c r="EN359" i="3"/>
  <c r="ES359" i="3" s="1"/>
  <c r="ER359" i="3"/>
  <c r="EQ102" i="3"/>
  <c r="ER102" i="3"/>
  <c r="EN58" i="3"/>
  <c r="ES58" i="3" s="1"/>
  <c r="EQ361" i="3"/>
  <c r="EQ36" i="3"/>
  <c r="ER36" i="3"/>
  <c r="EQ58" i="3"/>
  <c r="ER361" i="3"/>
  <c r="EQ178" i="3"/>
  <c r="EN32" i="3"/>
  <c r="ES32" i="3" s="1"/>
  <c r="EN69" i="3"/>
  <c r="ES69" i="3" s="1"/>
  <c r="ER69" i="3"/>
  <c r="ER116" i="3"/>
  <c r="ER223" i="3"/>
  <c r="EN223" i="3"/>
  <c r="ES223" i="3" s="1"/>
  <c r="EQ146" i="3"/>
  <c r="EN146" i="3"/>
  <c r="ES146" i="3" s="1"/>
  <c r="EQ346" i="3"/>
  <c r="EQ118" i="3"/>
  <c r="EN178" i="3"/>
  <c r="ES178" i="3" s="1"/>
  <c r="ER346" i="3"/>
  <c r="EN118" i="3"/>
  <c r="ES118" i="3" s="1"/>
  <c r="ER32" i="3"/>
  <c r="EQ137" i="3"/>
  <c r="EN137" i="3"/>
  <c r="ES137" i="3" s="1"/>
  <c r="EQ125" i="3"/>
  <c r="EQ35" i="3"/>
  <c r="EQ212" i="3"/>
  <c r="EQ326" i="3"/>
  <c r="EQ75" i="3"/>
  <c r="EN35" i="3"/>
  <c r="ES35" i="3" s="1"/>
  <c r="EN75" i="3"/>
  <c r="ES75" i="3" s="1"/>
  <c r="ER326" i="3"/>
  <c r="EN212" i="3"/>
  <c r="ES212" i="3" s="1"/>
  <c r="EQ240" i="3"/>
  <c r="EQ345" i="3"/>
  <c r="ER345" i="3"/>
  <c r="ER180" i="3"/>
  <c r="EQ242" i="3"/>
  <c r="EQ226" i="3"/>
  <c r="EN226" i="3"/>
  <c r="ES226" i="3" s="1"/>
  <c r="ER265" i="3"/>
  <c r="EQ265" i="3"/>
  <c r="ER125" i="3"/>
  <c r="ER255" i="3"/>
  <c r="ER43" i="3"/>
  <c r="EN43" i="3"/>
  <c r="ES43" i="3" s="1"/>
  <c r="EQ362" i="3"/>
  <c r="EN362" i="3"/>
  <c r="ES362" i="3" s="1"/>
  <c r="ER240" i="3"/>
  <c r="EN162" i="3"/>
  <c r="ES162" i="3" s="1"/>
  <c r="ER162" i="3"/>
  <c r="EQ65" i="3"/>
  <c r="EN65" i="3"/>
  <c r="ES65" i="3" s="1"/>
  <c r="EN116" i="3"/>
  <c r="ES116" i="3" s="1"/>
  <c r="EI22" i="3"/>
  <c r="EJ22" i="3" s="1"/>
  <c r="DZ22" i="3"/>
  <c r="FQ22" i="3"/>
  <c r="EI233" i="3"/>
  <c r="EJ233" i="3" s="1"/>
  <c r="DZ233" i="3"/>
  <c r="FQ233" i="3"/>
  <c r="EQ151" i="3"/>
  <c r="Y218" i="36"/>
  <c r="N234" i="3" s="1"/>
  <c r="M234" i="3"/>
  <c r="ER151" i="3"/>
  <c r="EN184" i="3"/>
  <c r="ES184" i="3" s="1"/>
  <c r="ER184" i="3"/>
  <c r="EQ228" i="3"/>
  <c r="EN228" i="3"/>
  <c r="ES228" i="3" s="1"/>
  <c r="EQ250" i="3"/>
  <c r="CD24" i="3"/>
  <c r="R8" i="36" s="1"/>
  <c r="ER134" i="3"/>
  <c r="EN134" i="3"/>
  <c r="ES134" i="3" s="1"/>
  <c r="ER46" i="3"/>
  <c r="EN46" i="3"/>
  <c r="ES46" i="3" s="1"/>
  <c r="EQ115" i="3"/>
  <c r="ER115" i="3"/>
  <c r="EN250" i="3"/>
  <c r="ES250" i="3" s="1"/>
  <c r="EQ157" i="3"/>
  <c r="ER157" i="3"/>
  <c r="EN144" i="3"/>
  <c r="ES144" i="3" s="1"/>
  <c r="EQ88" i="3"/>
  <c r="EQ144" i="3"/>
  <c r="EN88" i="3"/>
  <c r="ES88" i="3" s="1"/>
  <c r="EN200" i="3"/>
  <c r="ES200" i="3" s="1"/>
  <c r="ER185" i="3"/>
  <c r="ER200" i="3"/>
  <c r="EQ185" i="3"/>
  <c r="EN80" i="3"/>
  <c r="ES80" i="3" s="1"/>
  <c r="ER80" i="3"/>
  <c r="ER336" i="3"/>
  <c r="EN174" i="3"/>
  <c r="ES174" i="3" s="1"/>
  <c r="EQ174" i="3"/>
  <c r="ER334" i="3"/>
  <c r="ER258" i="3"/>
  <c r="EN258" i="3"/>
  <c r="ES258" i="3" s="1"/>
  <c r="EN336" i="3"/>
  <c r="ES336" i="3" s="1"/>
  <c r="EN364" i="3"/>
  <c r="ES364" i="3" s="1"/>
  <c r="EN229" i="3"/>
  <c r="ES229" i="3" s="1"/>
  <c r="EQ300" i="3"/>
  <c r="EN300" i="3"/>
  <c r="ES300" i="3" s="1"/>
  <c r="ER364" i="3"/>
  <c r="ER263" i="3"/>
  <c r="EN263" i="3"/>
  <c r="ES263" i="3" s="1"/>
  <c r="EQ334" i="3"/>
  <c r="EN186" i="3"/>
  <c r="ES186" i="3" s="1"/>
  <c r="EQ248" i="3"/>
  <c r="EN248" i="3"/>
  <c r="ES248" i="3" s="1"/>
  <c r="EN283" i="3"/>
  <c r="ES283" i="3" s="1"/>
  <c r="ER152" i="3"/>
  <c r="EQ152" i="3"/>
  <c r="EQ283" i="3"/>
  <c r="ER155" i="3"/>
  <c r="EQ128" i="3"/>
  <c r="EN155" i="3"/>
  <c r="ES155" i="3" s="1"/>
  <c r="ER186" i="3"/>
  <c r="ER229" i="3"/>
  <c r="ER215" i="3"/>
  <c r="EQ215" i="3"/>
  <c r="EN48" i="3"/>
  <c r="ES48" i="3" s="1"/>
  <c r="EQ274" i="3"/>
  <c r="ER274" i="3"/>
  <c r="ER122" i="3"/>
  <c r="EN316" i="3"/>
  <c r="ES316" i="3" s="1"/>
  <c r="EQ316" i="3"/>
  <c r="EN128" i="3"/>
  <c r="ES128" i="3" s="1"/>
  <c r="ER320" i="3"/>
  <c r="EQ320" i="3"/>
  <c r="EN131" i="3"/>
  <c r="ES131" i="3" s="1"/>
  <c r="EQ131" i="3"/>
  <c r="EQ48" i="3"/>
  <c r="EQ122" i="3"/>
  <c r="EQ252" i="3"/>
  <c r="EN294" i="3"/>
  <c r="ES294" i="3" s="1"/>
  <c r="ER252" i="3"/>
  <c r="ER294" i="3"/>
  <c r="EN342" i="3"/>
  <c r="ES342" i="3" s="1"/>
  <c r="EQ342" i="3"/>
  <c r="ER243" i="3"/>
  <c r="EN243" i="3"/>
  <c r="ES243" i="3" s="1"/>
  <c r="EN284" i="3"/>
  <c r="ES284" i="3" s="1"/>
  <c r="ER284" i="3"/>
  <c r="ER235" i="3"/>
  <c r="EN235" i="3"/>
  <c r="ES235" i="3" s="1"/>
  <c r="EN201" i="3"/>
  <c r="ES201" i="3" s="1"/>
  <c r="ER201" i="3"/>
  <c r="EQ243" i="3"/>
  <c r="ER224" i="3"/>
  <c r="EN224" i="3"/>
  <c r="ES224" i="3" s="1"/>
  <c r="EN179" i="3"/>
  <c r="ES179" i="3" s="1"/>
  <c r="ER179" i="3"/>
  <c r="EQ284" i="3"/>
  <c r="EQ235" i="3"/>
  <c r="EN112" i="3"/>
  <c r="ES112" i="3" s="1"/>
  <c r="ER112" i="3"/>
  <c r="EQ224" i="3"/>
  <c r="ER241" i="3"/>
  <c r="EN241" i="3"/>
  <c r="ES241" i="3" s="1"/>
  <c r="EN83" i="3"/>
  <c r="ES83" i="3" s="1"/>
  <c r="ER83" i="3"/>
  <c r="Y9" i="36"/>
  <c r="N25" i="3" s="1"/>
  <c r="M25" i="3"/>
  <c r="ED21" i="3"/>
  <c r="FT21" i="3" s="1"/>
  <c r="EO26" i="3" l="1"/>
  <c r="EM26" i="3"/>
  <c r="DW26" i="3"/>
  <c r="EA26" i="3"/>
  <c r="FR26" i="3"/>
  <c r="EF26" i="3"/>
  <c r="FV26" i="3" s="1"/>
  <c r="FW26" i="3" s="1"/>
  <c r="FX26" i="3" s="1"/>
  <c r="FY26" i="3" s="1"/>
  <c r="EM27" i="3"/>
  <c r="EO27" i="3"/>
  <c r="DW27" i="3"/>
  <c r="EA27" i="3"/>
  <c r="FR27" i="3"/>
  <c r="EF27" i="3"/>
  <c r="FV27" i="3" s="1"/>
  <c r="FW27" i="3" s="1"/>
  <c r="FX27" i="3" s="1"/>
  <c r="FY27" i="3" s="1"/>
  <c r="Y14" i="36"/>
  <c r="N30" i="3" s="1"/>
  <c r="M30" i="3"/>
  <c r="Y13" i="36"/>
  <c r="N29" i="3" s="1"/>
  <c r="M29" i="3"/>
  <c r="Y12" i="36"/>
  <c r="N28" i="3" s="1"/>
  <c r="M28" i="3"/>
  <c r="DD24" i="3"/>
  <c r="CD23" i="3" s="1"/>
  <c r="CE24" i="3"/>
  <c r="DW233" i="3"/>
  <c r="EF233" i="3"/>
  <c r="FV233" i="3" s="1"/>
  <c r="FW233" i="3" s="1"/>
  <c r="FX233" i="3" s="1"/>
  <c r="FY233" i="3" s="1"/>
  <c r="EA233" i="3"/>
  <c r="FR233" i="3"/>
  <c r="EM233" i="3"/>
  <c r="EY233" i="3" s="1"/>
  <c r="EZ233" i="3" s="1"/>
  <c r="EO233" i="3"/>
  <c r="EF22" i="3"/>
  <c r="FV22" i="3" s="1"/>
  <c r="FW22" i="3" s="1"/>
  <c r="FX22" i="3" s="1"/>
  <c r="FY22" i="3" s="1"/>
  <c r="FR22" i="3"/>
  <c r="DW22" i="3"/>
  <c r="EA22" i="3"/>
  <c r="FM24" i="3"/>
  <c r="FZ24" i="3" s="1"/>
  <c r="DD20" i="3"/>
  <c r="CD19" i="3" s="1"/>
  <c r="FM20" i="3"/>
  <c r="FZ20" i="3" s="1"/>
  <c r="FN20" i="3"/>
  <c r="EM22" i="3"/>
  <c r="CE19" i="3" l="1"/>
  <c r="EW19" i="3" s="1"/>
  <c r="EV19" i="3"/>
  <c r="EY26" i="3"/>
  <c r="EZ26" i="3" s="1"/>
  <c r="EQ26" i="3"/>
  <c r="EN26" i="3"/>
  <c r="ES26" i="3" s="1"/>
  <c r="ER26" i="3"/>
  <c r="EP26" i="3"/>
  <c r="M10" i="36"/>
  <c r="X10" i="36" s="1"/>
  <c r="EP27" i="3"/>
  <c r="M11" i="36"/>
  <c r="X11" i="36" s="1"/>
  <c r="EY27" i="3"/>
  <c r="EZ27" i="3" s="1"/>
  <c r="EN27" i="3"/>
  <c r="ES27" i="3" s="1"/>
  <c r="ER27" i="3"/>
  <c r="EQ27" i="3"/>
  <c r="FM23" i="3"/>
  <c r="FZ23" i="3" s="1"/>
  <c r="R7" i="36"/>
  <c r="CE23" i="3"/>
  <c r="ED23" i="3" s="1"/>
  <c r="FT23" i="3" s="1"/>
  <c r="FN24" i="3"/>
  <c r="EW24" i="3"/>
  <c r="EQ22" i="3"/>
  <c r="EY22" i="3"/>
  <c r="EZ22" i="3" s="1"/>
  <c r="EV24" i="3"/>
  <c r="M217" i="36"/>
  <c r="X217" i="36" s="1"/>
  <c r="EP233" i="3"/>
  <c r="ED24" i="3"/>
  <c r="FT24" i="3" s="1"/>
  <c r="ER233" i="3"/>
  <c r="EN233" i="3"/>
  <c r="ES233" i="3" s="1"/>
  <c r="EQ233" i="3"/>
  <c r="ED20" i="3"/>
  <c r="FT20" i="3" s="1"/>
  <c r="AU21" i="3"/>
  <c r="CT21" i="3" s="1"/>
  <c r="AU20" i="3" s="1"/>
  <c r="CT20" i="3" s="1"/>
  <c r="EN22" i="3"/>
  <c r="ES22" i="3" s="1"/>
  <c r="ER22" i="3"/>
  <c r="BD24" i="3"/>
  <c r="BJ24" i="3"/>
  <c r="AU24" i="3"/>
  <c r="CT24" i="3" s="1"/>
  <c r="AU23" i="3" s="1"/>
  <c r="Y10" i="36" l="1"/>
  <c r="N26" i="3" s="1"/>
  <c r="M26" i="3"/>
  <c r="Y11" i="36"/>
  <c r="N27" i="3" s="1"/>
  <c r="M27" i="3"/>
  <c r="EW23" i="3"/>
  <c r="FN23" i="3"/>
  <c r="CT23" i="3"/>
  <c r="FD23" i="3"/>
  <c r="DM23" i="3"/>
  <c r="EV23" i="3"/>
  <c r="Y217" i="36"/>
  <c r="N233" i="3" s="1"/>
  <c r="M233" i="3"/>
  <c r="DM20" i="3"/>
  <c r="FD20" i="3"/>
  <c r="DM21" i="3"/>
  <c r="FD21" i="3"/>
  <c r="DP24" i="3"/>
  <c r="CW24" i="3"/>
  <c r="BD23" i="3" s="1"/>
  <c r="FI24" i="3"/>
  <c r="CY24" i="3"/>
  <c r="BJ23" i="3" s="1"/>
  <c r="FG24" i="3"/>
  <c r="DR24" i="3"/>
  <c r="DM24" i="3"/>
  <c r="FD24" i="3"/>
  <c r="CW23" i="3" l="1"/>
  <c r="DP23" i="3"/>
  <c r="FG23" i="3"/>
  <c r="FI23" i="3"/>
  <c r="DR23" i="3"/>
  <c r="CH24" i="3"/>
  <c r="DF24" i="3" s="1"/>
  <c r="CH23" i="3" s="1"/>
  <c r="CK23" i="3" l="1"/>
  <c r="EE23" i="3" s="1"/>
  <c r="FU23" i="3" s="1"/>
  <c r="DF23" i="3"/>
  <c r="CK24" i="3"/>
  <c r="EE22" i="3"/>
  <c r="FU22" i="3" s="1"/>
  <c r="FP22" i="3"/>
  <c r="FP23" i="3" l="1"/>
  <c r="EO22" i="3"/>
  <c r="EP22" i="3" l="1"/>
  <c r="M6" i="36"/>
  <c r="X6" i="36" l="1"/>
  <c r="FP24" i="3"/>
  <c r="EE24" i="3"/>
  <c r="FU24" i="3" s="1"/>
  <c r="Y6" i="36" l="1"/>
  <c r="N22" i="3" s="1"/>
  <c r="M22" i="3"/>
  <c r="CJ21" i="3" l="1"/>
  <c r="CK21" i="3" s="1"/>
  <c r="EE21" i="3" l="1"/>
  <c r="FU21" i="3" s="1"/>
  <c r="FP21" i="3"/>
  <c r="DH21" i="3"/>
  <c r="CJ20" i="3" s="1"/>
  <c r="DH20" i="3" l="1"/>
  <c r="CJ19" i="3" s="1"/>
  <c r="CK19" i="3" s="1"/>
  <c r="CK20" i="3"/>
  <c r="EE20" i="3" l="1"/>
  <c r="FU20" i="3" s="1"/>
  <c r="FP20" i="3"/>
  <c r="DH19" i="3" l="1"/>
  <c r="CZ19" i="3"/>
  <c r="DA19" i="3"/>
  <c r="DT19" i="3"/>
  <c r="DG19" i="3"/>
  <c r="CT19" i="3"/>
  <c r="AU19" i="3"/>
  <c r="DM19" i="3" s="1"/>
  <c r="CU19" i="3"/>
  <c r="CW19" i="3"/>
  <c r="CS19" i="3"/>
  <c r="DE19" i="3"/>
  <c r="DD19" i="3"/>
  <c r="CY19" i="3"/>
  <c r="DF19" i="3"/>
  <c r="CQ19" i="3"/>
  <c r="CR19" i="3"/>
  <c r="AO19" i="3"/>
  <c r="DK19" i="3" s="1"/>
  <c r="CO19" i="3"/>
  <c r="Z19" i="3"/>
  <c r="EU19" i="3" s="1"/>
  <c r="CV19" i="3"/>
  <c r="FL19" i="3" l="1"/>
  <c r="FN19" i="3"/>
  <c r="FD19" i="3"/>
  <c r="FM19" i="3"/>
  <c r="FZ19" i="3" s="1"/>
  <c r="G3" i="36"/>
  <c r="FS19" i="3" l="1"/>
  <c r="ED19" i="3"/>
  <c r="FT19" i="3" s="1"/>
  <c r="FP19" i="3"/>
  <c r="EE19" i="3"/>
  <c r="FU19" i="3" s="1"/>
  <c r="AK21" i="3"/>
  <c r="DJ21" i="3" s="1"/>
  <c r="AR21" i="3"/>
  <c r="DL21" i="3" s="1"/>
  <c r="AX21" i="3"/>
  <c r="DN21" i="3" s="1"/>
  <c r="O5" i="36" s="1"/>
  <c r="BA21" i="3"/>
  <c r="DO21" i="3" s="1"/>
  <c r="BD21" i="3"/>
  <c r="FG21" i="3" s="1"/>
  <c r="BG21" i="3"/>
  <c r="BJ21" i="3"/>
  <c r="CY21" i="3" s="1"/>
  <c r="BJ20" i="3" s="1"/>
  <c r="BM21" i="3"/>
  <c r="FJ21" i="3" s="1"/>
  <c r="CG21" i="3"/>
  <c r="EK21" i="3" s="1"/>
  <c r="EX21" i="3" s="1"/>
  <c r="AK24" i="3"/>
  <c r="FB24" i="3" s="1"/>
  <c r="AR24" i="3"/>
  <c r="AX24" i="3"/>
  <c r="FE24" i="3" s="1"/>
  <c r="BA24" i="3"/>
  <c r="BG24" i="3"/>
  <c r="BM24" i="3"/>
  <c r="FJ24" i="3" s="1"/>
  <c r="CF21" i="3"/>
  <c r="CF24" i="3"/>
  <c r="CF23" i="3" s="1"/>
  <c r="CQ24" i="3" l="1"/>
  <c r="AK23" i="3" s="1"/>
  <c r="DJ23" i="3" s="1"/>
  <c r="CU24" i="3"/>
  <c r="AX23" i="3" s="1"/>
  <c r="FE23" i="3" s="1"/>
  <c r="CU23" i="3"/>
  <c r="CZ24" i="3"/>
  <c r="BM23" i="3" s="1"/>
  <c r="FJ23" i="3" s="1"/>
  <c r="DQ24" i="3"/>
  <c r="CX24" i="3"/>
  <c r="BG23" i="3" s="1"/>
  <c r="FC24" i="3"/>
  <c r="CS24" i="3"/>
  <c r="AR23" i="3" s="1"/>
  <c r="DO24" i="3"/>
  <c r="CV24" i="3"/>
  <c r="BA23" i="3" s="1"/>
  <c r="CF20" i="3"/>
  <c r="CF19" i="3" s="1"/>
  <c r="FH21" i="3"/>
  <c r="CX21" i="3"/>
  <c r="FB21" i="3"/>
  <c r="FI21" i="3"/>
  <c r="FE21" i="3"/>
  <c r="CZ21" i="3"/>
  <c r="BM20" i="3" s="1"/>
  <c r="DR20" i="3"/>
  <c r="FI20" i="3"/>
  <c r="CY20" i="3"/>
  <c r="BJ19" i="3" s="1"/>
  <c r="DN24" i="3"/>
  <c r="O8" i="36" s="1"/>
  <c r="BG20" i="3"/>
  <c r="CX20" i="3" s="1"/>
  <c r="CV21" i="3"/>
  <c r="BA20" i="3" s="1"/>
  <c r="CS21" i="3"/>
  <c r="AR20" i="3" s="1"/>
  <c r="DL24" i="3"/>
  <c r="FO21" i="3"/>
  <c r="FF21" i="3"/>
  <c r="DJ24" i="3"/>
  <c r="DR21" i="3"/>
  <c r="FH24" i="3"/>
  <c r="FC21" i="3"/>
  <c r="DP21" i="3"/>
  <c r="S5" i="36" s="1"/>
  <c r="CW21" i="3"/>
  <c r="BD20" i="3" s="1"/>
  <c r="CU21" i="3"/>
  <c r="AX20" i="3" s="1"/>
  <c r="CQ21" i="3"/>
  <c r="AK20" i="3" s="1"/>
  <c r="FF24" i="3"/>
  <c r="DE21" i="3"/>
  <c r="CG20" i="3" s="1"/>
  <c r="DQ21" i="3"/>
  <c r="R5" i="36"/>
  <c r="FB23" i="3" l="1"/>
  <c r="DN23" i="3"/>
  <c r="O7" i="36" s="1"/>
  <c r="DO23" i="3"/>
  <c r="FF23" i="3"/>
  <c r="CS23" i="3"/>
  <c r="DL23" i="3"/>
  <c r="FC23" i="3"/>
  <c r="DQ23" i="3"/>
  <c r="FH23" i="3"/>
  <c r="S8" i="36"/>
  <c r="Q8" i="36"/>
  <c r="V4" i="36"/>
  <c r="CN20" i="3"/>
  <c r="FK21" i="3"/>
  <c r="DY21" i="3"/>
  <c r="Q5" i="36"/>
  <c r="FJ20" i="3"/>
  <c r="CZ20" i="3"/>
  <c r="BM19" i="3" s="1"/>
  <c r="FJ19" i="3" s="1"/>
  <c r="CV20" i="3"/>
  <c r="BA19" i="3" s="1"/>
  <c r="FF20" i="3"/>
  <c r="DO20" i="3"/>
  <c r="DN20" i="3"/>
  <c r="O4" i="36" s="1"/>
  <c r="FE20" i="3"/>
  <c r="CU20" i="3"/>
  <c r="AX19" i="3" s="1"/>
  <c r="BG19" i="3"/>
  <c r="DQ20" i="3"/>
  <c r="FH20" i="3"/>
  <c r="FB20" i="3"/>
  <c r="CQ20" i="3"/>
  <c r="AK19" i="3" s="1"/>
  <c r="DJ20" i="3"/>
  <c r="CS20" i="3"/>
  <c r="AR19" i="3" s="1"/>
  <c r="FC20" i="3"/>
  <c r="DL20" i="3"/>
  <c r="FI19" i="3"/>
  <c r="DR19" i="3"/>
  <c r="FO20" i="3"/>
  <c r="R4" i="36"/>
  <c r="DE20" i="3"/>
  <c r="CG19" i="3" s="1"/>
  <c r="EK20" i="3"/>
  <c r="EX20" i="3" s="1"/>
  <c r="FG20" i="3"/>
  <c r="DP20" i="3"/>
  <c r="CW20" i="3"/>
  <c r="BD19" i="3" s="1"/>
  <c r="DY24" i="3"/>
  <c r="EG24" i="3" s="1"/>
  <c r="EH24" i="3" s="1"/>
  <c r="FK24" i="3"/>
  <c r="S4" i="36" l="1"/>
  <c r="S7" i="36"/>
  <c r="FK23" i="3"/>
  <c r="Q7" i="36"/>
  <c r="DY23" i="3"/>
  <c r="EG21" i="3"/>
  <c r="EH21" i="3" s="1"/>
  <c r="EI21" i="3" s="1"/>
  <c r="EJ21" i="3" s="1"/>
  <c r="EO21" i="3" s="1"/>
  <c r="FO19" i="3"/>
  <c r="R3" i="36"/>
  <c r="EK19" i="3"/>
  <c r="EX19" i="3" s="1"/>
  <c r="V3" i="36"/>
  <c r="DZ21" i="3"/>
  <c r="DW21" i="3" s="1"/>
  <c r="FQ21" i="3"/>
  <c r="FE19" i="3"/>
  <c r="DN19" i="3"/>
  <c r="O3" i="36" s="1"/>
  <c r="FH19" i="3"/>
  <c r="DQ19" i="3"/>
  <c r="FG19" i="3"/>
  <c r="DP19" i="3"/>
  <c r="FC19" i="3"/>
  <c r="DL19" i="3"/>
  <c r="DY20" i="3"/>
  <c r="EG20" i="3" s="1"/>
  <c r="EH20" i="3" s="1"/>
  <c r="FK20" i="3"/>
  <c r="Q4" i="36"/>
  <c r="EI24" i="3"/>
  <c r="EJ24" i="3" s="1"/>
  <c r="DZ24" i="3"/>
  <c r="FQ24" i="3"/>
  <c r="FB19" i="3"/>
  <c r="DJ19" i="3"/>
  <c r="DO19" i="3"/>
  <c r="FF19" i="3"/>
  <c r="FQ23" i="3" l="1"/>
  <c r="EG23" i="3"/>
  <c r="EH23" i="3" s="1"/>
  <c r="EI23" i="3" s="1"/>
  <c r="EJ23" i="3" s="1"/>
  <c r="DZ23" i="3"/>
  <c r="EM21" i="3"/>
  <c r="FR21" i="3"/>
  <c r="EF21" i="3"/>
  <c r="FV21" i="3" s="1"/>
  <c r="FW21" i="3" s="1"/>
  <c r="FX21" i="3" s="1"/>
  <c r="FY21" i="3" s="1"/>
  <c r="EA21" i="3"/>
  <c r="FR24" i="3"/>
  <c r="EA24" i="3"/>
  <c r="EF24" i="3"/>
  <c r="FV24" i="3" s="1"/>
  <c r="FW24" i="3" s="1"/>
  <c r="FX24" i="3" s="1"/>
  <c r="FY24" i="3" s="1"/>
  <c r="EM24" i="3"/>
  <c r="EY24" i="3" s="1"/>
  <c r="EZ24" i="3" s="1"/>
  <c r="EO24" i="3"/>
  <c r="Q3" i="36"/>
  <c r="FK19" i="3"/>
  <c r="DY19" i="3"/>
  <c r="EG19" i="3" s="1"/>
  <c r="EH19" i="3" s="1"/>
  <c r="EI19" i="3" s="1"/>
  <c r="DW24" i="3"/>
  <c r="FQ20" i="3"/>
  <c r="EI20" i="3"/>
  <c r="EJ20" i="3" s="1"/>
  <c r="DZ20" i="3"/>
  <c r="DW20" i="3" s="1"/>
  <c r="S3" i="36"/>
  <c r="EP21" i="3"/>
  <c r="M5" i="36"/>
  <c r="X5" i="36" s="1"/>
  <c r="DW23" i="3" l="1"/>
  <c r="EF23" i="3"/>
  <c r="FV23" i="3" s="1"/>
  <c r="FW23" i="3" s="1"/>
  <c r="FX23" i="3" s="1"/>
  <c r="FY23" i="3" s="1"/>
  <c r="FR23" i="3"/>
  <c r="EA23" i="3"/>
  <c r="EM23" i="3"/>
  <c r="EO23" i="3"/>
  <c r="EP24" i="3"/>
  <c r="M8" i="36"/>
  <c r="X8" i="36" s="1"/>
  <c r="EN21" i="3"/>
  <c r="ES21" i="3" s="1"/>
  <c r="EY21" i="3"/>
  <c r="EZ21" i="3" s="1"/>
  <c r="ER21" i="3"/>
  <c r="EQ21" i="3"/>
  <c r="M21" i="3"/>
  <c r="Y5" i="36"/>
  <c r="N21" i="3" s="1"/>
  <c r="EO20" i="3"/>
  <c r="EM20" i="3"/>
  <c r="EY20" i="3" s="1"/>
  <c r="EZ20" i="3" s="1"/>
  <c r="DZ19" i="3"/>
  <c r="DW19" i="3" s="1"/>
  <c r="EJ19" i="3"/>
  <c r="FQ19" i="3"/>
  <c r="EQ24" i="3"/>
  <c r="ER24" i="3"/>
  <c r="EN24" i="3"/>
  <c r="ES24" i="3" s="1"/>
  <c r="EF20" i="3"/>
  <c r="FV20" i="3" s="1"/>
  <c r="FW20" i="3" s="1"/>
  <c r="FX20" i="3" s="1"/>
  <c r="FY20" i="3" s="1"/>
  <c r="FR20" i="3"/>
  <c r="EA20" i="3"/>
  <c r="EN23" i="3" l="1"/>
  <c r="ES23" i="3" s="1"/>
  <c r="EQ23" i="3"/>
  <c r="ER23" i="3"/>
  <c r="EY23" i="3"/>
  <c r="EZ23" i="3" s="1"/>
  <c r="EP23" i="3"/>
  <c r="M7" i="36"/>
  <c r="X7" i="36" s="1"/>
  <c r="M24" i="3"/>
  <c r="Y8" i="36"/>
  <c r="N24" i="3" s="1"/>
  <c r="EN20" i="3"/>
  <c r="ES20" i="3" s="1"/>
  <c r="ER20" i="3"/>
  <c r="EQ20" i="3"/>
  <c r="EP20" i="3"/>
  <c r="M4" i="36"/>
  <c r="X4" i="36" s="1"/>
  <c r="EM19" i="3"/>
  <c r="EY19" i="3" s="1"/>
  <c r="EZ19" i="3" s="1"/>
  <c r="EO19" i="3"/>
  <c r="EF19" i="3"/>
  <c r="FV19" i="3" s="1"/>
  <c r="FW19" i="3" s="1"/>
  <c r="FX19" i="3" s="1"/>
  <c r="FY19" i="3" s="1"/>
  <c r="FR19" i="3"/>
  <c r="EA19" i="3"/>
  <c r="M23" i="3" l="1"/>
  <c r="Y7" i="36"/>
  <c r="N23" i="3" s="1"/>
  <c r="M20" i="3"/>
  <c r="Y4" i="36"/>
  <c r="N20" i="3" s="1"/>
  <c r="EP19" i="3"/>
  <c r="M3" i="36"/>
  <c r="X3" i="36" s="1"/>
  <c r="ER19" i="3"/>
  <c r="EN19" i="3"/>
  <c r="ES19" i="3" s="1"/>
  <c r="EQ19" i="3"/>
  <c r="Y3" i="36" l="1"/>
  <c r="N19" i="3" s="1"/>
  <c r="M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Smolinski Ernest</author>
  </authors>
  <commentList>
    <comment ref="B1" authorId="0" shapeId="0" xr:uid="{413D42E8-22E6-4FB0-952D-29C5300B2B28}">
      <text>
        <r>
          <rPr>
            <b/>
            <sz val="9"/>
            <color indexed="81"/>
            <rFont val="Tahoma"/>
            <family val="2"/>
            <charset val="238"/>
          </rPr>
          <t>Smolinski Ernest:</t>
        </r>
        <r>
          <rPr>
            <sz val="9"/>
            <color indexed="81"/>
            <rFont val="Tahoma"/>
            <family val="2"/>
            <charset val="238"/>
          </rPr>
          <t xml:space="preserve">
jeżeli kod istnieje w Vendo skopiować go 1:1 (potrzebne do importów)
</t>
        </r>
      </text>
    </comment>
    <comment ref="G1" authorId="0" shapeId="0" xr:uid="{82A62D77-8054-4819-B44C-E28CD8260359}">
      <text>
        <r>
          <rPr>
            <b/>
            <sz val="9"/>
            <color indexed="81"/>
            <rFont val="Tahoma"/>
            <family val="2"/>
            <charset val="238"/>
          </rPr>
          <t>Smolinski Ernest:</t>
        </r>
        <r>
          <rPr>
            <sz val="9"/>
            <color indexed="81"/>
            <rFont val="Tahoma"/>
            <family val="2"/>
            <charset val="238"/>
          </rPr>
          <t xml:space="preserve">
Gospodarka magazynowa i dostawa [dni] w karcie towaru w Vendo lub dane z oferty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tc={D0F855FA-6571-4BE7-A666-8295F23D0E41}</author>
    <author>tc={1F6181F8-2D5B-4241-AFF8-5ACA25619A64}</author>
    <author>tc={3790794E-4DBC-479E-B074-D11C95EDCF31}</author>
    <author>tc={57CAC1F5-9F63-4B52-B84B-CB1E88C7EBC7}</author>
  </authors>
  <commentList>
    <comment ref="E16" authorId="0" shapeId="0" xr:uid="{D0F855FA-6571-4BE7-A666-8295F23D0E41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wpisz dolną granicę zakresu (np dla zakresu 0-3 wpisz 0);
przedziały muszą być ułożone w kolejności rosnącej</t>
      </text>
    </comment>
    <comment ref="N16" authorId="1" shapeId="0" xr:uid="{1F6181F8-2D5B-4241-AFF8-5ACA25619A64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wpisz dolną granicę zakresu (np dla zakresu 0-3 wpisz 0);
przedziały muszą być ułożone w kolejności rosnącej</t>
      </text>
    </comment>
    <comment ref="C18" authorId="2" shapeId="0" xr:uid="{3790794E-4DBC-479E-B074-D11C95EDCF31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wpisz dolną granicę zakresu (np dla zakresu 0-3 wpisz 0);
przedziały muszą być ułożone w kolejności rosnącej</t>
      </text>
    </comment>
    <comment ref="L18" authorId="3" shapeId="0" xr:uid="{57CAC1F5-9F63-4B52-B84B-CB1E88C7EBC7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wpisz dolną granicę zakresu (np dla zakresu 0-3 wpisz 0);
przedziały muszą być ułożone w kolejności rosnącej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96D134-C0C7-4960-B698-5C4562D84E53}" keepAlive="1" name="Zapytanie — Table 0" description="Połączenie z zapytaniem „Table 0” w skoroszycie." type="5" refreshedVersion="7" background="1" saveData="1">
    <dbPr connection="Provider=Microsoft.Mashup.OleDb.1;Data Source=$Workbook$;Location=&quot;Table 0&quot;;Extended Properties=&quot;&quot;" command="SELECT * FROM [Table 0]"/>
  </connection>
  <connection id="2" xr16:uid="{00000000-0015-0000-FFFF-FFFF00000000}" name="Zlecenie 378ers19proc - CU11_gr_6" type="4" refreshedVersion="0" background="1">
    <webPr xml="1" sourceData="1" url="D:\Robocze\projekt kalkulatora\102021\Zlecenie.cprj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<sst xmlns="http://schemas.openxmlformats.org/spreadsheetml/2006/main" count="1870" uniqueCount="1019">
  <si>
    <t>ID</t>
  </si>
  <si>
    <t>ArticleNo</t>
  </si>
  <si>
    <t>Partia</t>
  </si>
  <si>
    <t>RawMaterialName</t>
  </si>
  <si>
    <t>PartWeight</t>
  </si>
  <si>
    <t>PartArea</t>
  </si>
  <si>
    <t>BendingLines</t>
  </si>
  <si>
    <t>BendingLength</t>
  </si>
  <si>
    <t>Potencjometr</t>
  </si>
  <si>
    <t>LaserTime</t>
  </si>
  <si>
    <t>PositioningTime</t>
  </si>
  <si>
    <t>SetupTime</t>
  </si>
  <si>
    <t>TargetSetupTime</t>
  </si>
  <si>
    <t>LoadingTime</t>
  </si>
  <si>
    <t>ArticleID</t>
  </si>
  <si>
    <t>Quantity</t>
  </si>
  <si>
    <t>Tpz/szt</t>
  </si>
  <si>
    <t>Czas cięcia</t>
  </si>
  <si>
    <t>Obwód</t>
  </si>
  <si>
    <t>Grubość</t>
  </si>
  <si>
    <t>Powierzchnia całkowita [m2]</t>
  </si>
  <si>
    <t>Lp.</t>
  </si>
  <si>
    <t>Detal</t>
  </si>
  <si>
    <t>X</t>
  </si>
  <si>
    <t>Y</t>
  </si>
  <si>
    <t>X Arkusza</t>
  </si>
  <si>
    <t>Y Arkusza</t>
  </si>
  <si>
    <t>Gatunek</t>
  </si>
  <si>
    <t>Tpz laser/ szt (s)</t>
  </si>
  <si>
    <t>Tpj laser (s)</t>
  </si>
  <si>
    <t>Waga brutto (kg)</t>
  </si>
  <si>
    <t>Analizowany plik Calculate</t>
  </si>
  <si>
    <t>18.0.0 build 3699</t>
  </si>
  <si>
    <t>Name</t>
  </si>
  <si>
    <t>QuantityType</t>
  </si>
  <si>
    <t>Length</t>
  </si>
  <si>
    <t>Width</t>
  </si>
  <si>
    <t>Stk</t>
  </si>
  <si>
    <t>SpecificWeight</t>
  </si>
  <si>
    <t>Zużycie materiału</t>
  </si>
  <si>
    <t>Waga arkusza</t>
  </si>
  <si>
    <t>Zużycie materiału (kg)</t>
  </si>
  <si>
    <t>Waga brutto detalu (kg)</t>
  </si>
  <si>
    <t>Powierzchnia całkowita (m2)</t>
  </si>
  <si>
    <t>Calculate</t>
  </si>
  <si>
    <t>V18</t>
  </si>
  <si>
    <t>Czas cięcia (tpz+tpj)</t>
  </si>
  <si>
    <t>Waga netto (kg)</t>
  </si>
  <si>
    <t>TruLaser 3030 (L3030)_MET</t>
  </si>
  <si>
    <t>obwód [m]</t>
  </si>
  <si>
    <t>NIE</t>
  </si>
  <si>
    <t>OK</t>
  </si>
  <si>
    <t>TAK</t>
  </si>
  <si>
    <t>Odrzucony</t>
  </si>
  <si>
    <t>F</t>
  </si>
  <si>
    <t>Laser</t>
  </si>
  <si>
    <t>W toku</t>
  </si>
  <si>
    <t>Marża 5</t>
  </si>
  <si>
    <t>Marża 4</t>
  </si>
  <si>
    <t>Marża 3</t>
  </si>
  <si>
    <t>Marża 2</t>
  </si>
  <si>
    <t>Marża 1</t>
  </si>
  <si>
    <t>Narzut na narzędzie</t>
  </si>
  <si>
    <t>Narzut na kooperację</t>
  </si>
  <si>
    <t>Narzut na materiał</t>
  </si>
  <si>
    <t>TKW</t>
  </si>
  <si>
    <t>Wartośc dodana z narzutem</t>
  </si>
  <si>
    <t>Narzędzie/
NRC</t>
  </si>
  <si>
    <t>Elementy zakupowe</t>
  </si>
  <si>
    <t>wartość transportu Koop.</t>
  </si>
  <si>
    <t>wartość kooperacji</t>
  </si>
  <si>
    <t xml:space="preserve">wartość materiału </t>
  </si>
  <si>
    <t>wartość av</t>
  </si>
  <si>
    <t>czas montaż</t>
  </si>
  <si>
    <t>czas ślusarnia</t>
  </si>
  <si>
    <t>czas spawanie ręczne</t>
  </si>
  <si>
    <t>Wartość sprzedaży €</t>
  </si>
  <si>
    <t>Wartość sprzedaży PLN</t>
  </si>
  <si>
    <t>Marża na detalu</t>
  </si>
  <si>
    <t>Cena ostateczna € 
NRC incl</t>
  </si>
  <si>
    <t>Cena ostateczna PLN 
NRC incl</t>
  </si>
  <si>
    <t>Cena ostateczna €</t>
  </si>
  <si>
    <t>Cena ostateczna PLN</t>
  </si>
  <si>
    <t>Marża handlowa min. 5%</t>
  </si>
  <si>
    <t>Wartość elementów zakupowych z narzutem</t>
  </si>
  <si>
    <t>Sugerowana cena sprzedaży (minimalna)</t>
  </si>
  <si>
    <t>Cena po kosztach zarządu i administracji</t>
  </si>
  <si>
    <t>Cena po kosztach sprzedaży</t>
  </si>
  <si>
    <t>Cena ewidencyjna</t>
  </si>
  <si>
    <t>Wartość TKW</t>
  </si>
  <si>
    <t>Wartośc AV na detalu</t>
  </si>
  <si>
    <t>Narzędzie/NRC</t>
  </si>
  <si>
    <t>Koperacja transport</t>
  </si>
  <si>
    <t>Koszt kooperacji</t>
  </si>
  <si>
    <t>AV
Klejenie</t>
  </si>
  <si>
    <t>AV Montaż</t>
  </si>
  <si>
    <t>AV Ślusarnia</t>
  </si>
  <si>
    <t>AV Spawanie robot</t>
  </si>
  <si>
    <t>AV Spawanie ręczne</t>
  </si>
  <si>
    <t>AV Prasa</t>
  </si>
  <si>
    <t>AV Ukosowanie</t>
  </si>
  <si>
    <t>AV Obróbka skrawaniem</t>
  </si>
  <si>
    <t>AV Laser</t>
  </si>
  <si>
    <t>Dod. Koszt koop.</t>
  </si>
  <si>
    <t>L.p. koop 3</t>
  </si>
  <si>
    <t>L.p. koop 2</t>
  </si>
  <si>
    <t>L.p. koop 1</t>
  </si>
  <si>
    <t>czas klejenie</t>
  </si>
  <si>
    <t>tpz
klejenie</t>
  </si>
  <si>
    <t>tpj
klejenie</t>
  </si>
  <si>
    <t>tpj montaż</t>
  </si>
  <si>
    <t>tpz montaż</t>
  </si>
  <si>
    <t>tpj ślusarnia</t>
  </si>
  <si>
    <t>tpz ślusarnia</t>
  </si>
  <si>
    <t>czas spawanie robot</t>
  </si>
  <si>
    <t>tpj spawanie robot</t>
  </si>
  <si>
    <t>tpz spawanie robot</t>
  </si>
  <si>
    <t>tpj spawanie ręczne</t>
  </si>
  <si>
    <t>tpz spawanie ręczne</t>
  </si>
  <si>
    <t>czas prasa</t>
  </si>
  <si>
    <t>tpj prasa</t>
  </si>
  <si>
    <t>tpz prasa</t>
  </si>
  <si>
    <t>czas ukosowanie</t>
  </si>
  <si>
    <t>tpj ukosowanie</t>
  </si>
  <si>
    <t>tpz ukosowanie</t>
  </si>
  <si>
    <t>czas obróbka skrawaniem</t>
  </si>
  <si>
    <t>tpj obróbka skrawaniem</t>
  </si>
  <si>
    <t>tpz obróbka skrawaniem</t>
  </si>
  <si>
    <t>czas laser [s]</t>
  </si>
  <si>
    <t>tpj laser [s]</t>
  </si>
  <si>
    <t>tpz laser s/szt</t>
  </si>
  <si>
    <t>Maszyna</t>
  </si>
  <si>
    <t>Ark/ proj</t>
  </si>
  <si>
    <t>Ark/dost</t>
  </si>
  <si>
    <t>Waga netto</t>
  </si>
  <si>
    <t>Waga brutto</t>
  </si>
  <si>
    <t>Czy materiał standardowy</t>
  </si>
  <si>
    <t>Inne oznaczenie materiału</t>
  </si>
  <si>
    <t>Y ark</t>
  </si>
  <si>
    <t>X ark</t>
  </si>
  <si>
    <t>materiał Vendo</t>
  </si>
  <si>
    <t>#</t>
  </si>
  <si>
    <t>Y det</t>
  </si>
  <si>
    <t>X det</t>
  </si>
  <si>
    <t>Klasa tolereancji
kształtu</t>
  </si>
  <si>
    <t>Klasa tolereancji
wymiarów liniowych</t>
  </si>
  <si>
    <t>Norma wymiarów nietolerowanych</t>
  </si>
  <si>
    <t>Działanie</t>
  </si>
  <si>
    <t>Poziom ryzyka</t>
  </si>
  <si>
    <t>Uwagi do wdrożenia</t>
  </si>
  <si>
    <t>Uwagi do oferty</t>
  </si>
  <si>
    <t>Status wyceny</t>
  </si>
  <si>
    <t>Rewizja</t>
  </si>
  <si>
    <t>Rysunek</t>
  </si>
  <si>
    <t>Kod nadrzędny</t>
  </si>
  <si>
    <t>Kod</t>
  </si>
  <si>
    <t>Lp</t>
  </si>
  <si>
    <t>Warunkowo</t>
  </si>
  <si>
    <t>Ilość
kooperacji</t>
  </si>
  <si>
    <t>tpz [s]</t>
  </si>
  <si>
    <t>tpj [s]</t>
  </si>
  <si>
    <t>Kooperant</t>
  </si>
  <si>
    <t>Obszar</t>
  </si>
  <si>
    <t>Kooperacja</t>
  </si>
  <si>
    <t>Nazwa</t>
  </si>
  <si>
    <t>FR01 - Frezowanie</t>
  </si>
  <si>
    <t>FR02 - Frezowanie VCE 1000 PRO</t>
  </si>
  <si>
    <t>GR01 - Mikrostyki</t>
  </si>
  <si>
    <t>GR02 - Gratowanie</t>
  </si>
  <si>
    <t>GR03 - Grawerowanie</t>
  </si>
  <si>
    <t>GR04 - Gratowanie ręczne</t>
  </si>
  <si>
    <t>KJKO - Kontrola końcowa</t>
  </si>
  <si>
    <t>KJMI - Kontrola  międzyoperacyjna</t>
  </si>
  <si>
    <t>KL01 - Klejenie</t>
  </si>
  <si>
    <t>KOMA - Kompletacja Magazyn</t>
  </si>
  <si>
    <t>Kooperacja - Anodowanie</t>
  </si>
  <si>
    <t>Kooperacja - Chromianowanie</t>
  </si>
  <si>
    <t>Kooperacja - Cięcie wodą</t>
  </si>
  <si>
    <t>Kooperacja - Cynkowanie Galwaniczne</t>
  </si>
  <si>
    <t>Kooperacja - Cynkowanie Lameralne</t>
  </si>
  <si>
    <t>Kooperacja - Cynkowanie Ogniowe</t>
  </si>
  <si>
    <t>Kooperacja - Cynowanie</t>
  </si>
  <si>
    <t>Kooperacja - Elektorpolerowanie</t>
  </si>
  <si>
    <t>Kooperacja - Gięcie</t>
  </si>
  <si>
    <t>Kooperacja - Kataforeza</t>
  </si>
  <si>
    <t>Kooperacja - Malowanie Mokre</t>
  </si>
  <si>
    <t>Kooperacja - Malowanie Proszkowe</t>
  </si>
  <si>
    <t>Kooperacja - Obróbka skrawaniem Frezowanie</t>
  </si>
  <si>
    <t>Kooperacja - Obróbka skrawaniem Toczenie</t>
  </si>
  <si>
    <t>Kooperacja - Obróbka ścierna Bębnowanie</t>
  </si>
  <si>
    <t>Kooperacja - Obróbka ścierna Szkiełkowanie</t>
  </si>
  <si>
    <t>Kooperacja - Obróbka ścierna Śrutowanie</t>
  </si>
  <si>
    <t>Kooperacja - Pasywacja Aluminium</t>
  </si>
  <si>
    <t>Kooperacja - Pasywacja stali czarnej</t>
  </si>
  <si>
    <t>Kooperacja - Pasywacja stali nierdzewnej</t>
  </si>
  <si>
    <t>Kooperacja - Pozostałe</t>
  </si>
  <si>
    <t>Kooperacja - Prostowanie</t>
  </si>
  <si>
    <t>Kooperacja Bufor</t>
  </si>
  <si>
    <t>MO00 - Przygotowanie montażu</t>
  </si>
  <si>
    <t>MO01 - Montaż</t>
  </si>
  <si>
    <t>PK01 - Prasa krawędziowa 3000mm</t>
  </si>
  <si>
    <t>PK02 - Prasa krawędziowa 4500mm</t>
  </si>
  <si>
    <t>PKPO - Pomoc przy gięciu</t>
  </si>
  <si>
    <t>Pobranie z magazynu</t>
  </si>
  <si>
    <t xml:space="preserve">POMO - Pomoc przy obróbce ślusarskiej </t>
  </si>
  <si>
    <t>PR01 – Prostowanie na krawędziarce</t>
  </si>
  <si>
    <t>PT01 - Cięcie na pile</t>
  </si>
  <si>
    <t>RS01 - Robot Panasonic TA 1800</t>
  </si>
  <si>
    <t>SK01 - Szlifowanie</t>
  </si>
  <si>
    <t>SP01 - Spawarka MIG</t>
  </si>
  <si>
    <t>SP02 - Spawarka TIG</t>
  </si>
  <si>
    <t>SPPO - Pomoc przy spawaniu</t>
  </si>
  <si>
    <t>SR01 - Śrutowanie</t>
  </si>
  <si>
    <t>UR01 - Ukosowanie ręczne</t>
  </si>
  <si>
    <t>URPO - Pozostałe operacje ślusarskie</t>
  </si>
  <si>
    <t>US01 - Ukosowanie stacjonarne</t>
  </si>
  <si>
    <t>WG01 - Prostowanie</t>
  </si>
  <si>
    <t>WS01 - Wiercenie/Gwintowanie</t>
  </si>
  <si>
    <t>Wydanie z magazynu</t>
  </si>
  <si>
    <t>ZK01 - Ręczne zatępianie krawędzi</t>
  </si>
  <si>
    <t>Ślusarnia</t>
  </si>
  <si>
    <t>Obróbka skrawaniem</t>
  </si>
  <si>
    <t>KJ</t>
  </si>
  <si>
    <t>Klejenie</t>
  </si>
  <si>
    <t>Montaż</t>
  </si>
  <si>
    <t>Prasa</t>
  </si>
  <si>
    <t>Spawanie robotem</t>
  </si>
  <si>
    <t>Spawanie ręczne</t>
  </si>
  <si>
    <t>Ukosowanie</t>
  </si>
  <si>
    <t>Frezowanie</t>
  </si>
  <si>
    <t>Frezowanie VCE 1000 PRO</t>
  </si>
  <si>
    <t>Mikrostyki</t>
  </si>
  <si>
    <t>Gratowanie</t>
  </si>
  <si>
    <t>Grawerowanie</t>
  </si>
  <si>
    <t>Kontrola końcowa</t>
  </si>
  <si>
    <t>Kontrola  międzyoperacyjna</t>
  </si>
  <si>
    <t>Kompletacja Magazyn</t>
  </si>
  <si>
    <t>Przygotowanie montażu</t>
  </si>
  <si>
    <t xml:space="preserve">Gięcie </t>
  </si>
  <si>
    <t>Gięcie   4500</t>
  </si>
  <si>
    <t>Pomoc przy gięciu</t>
  </si>
  <si>
    <t xml:space="preserve">Pomoc przy obróbce ślusarskiej </t>
  </si>
  <si>
    <t>Prostowanie na krawędziarce</t>
  </si>
  <si>
    <t>Cięcie na pile</t>
  </si>
  <si>
    <t>Szlifowanie</t>
  </si>
  <si>
    <t>Pomoc przy spawaniu</t>
  </si>
  <si>
    <t>Ukosowanie ręczne</t>
  </si>
  <si>
    <t>Pozostałe operacje ślusarskie</t>
  </si>
  <si>
    <t>Ukosowanie stacjonarne</t>
  </si>
  <si>
    <t>Prostowanie</t>
  </si>
  <si>
    <t>Fazowanie otworów</t>
  </si>
  <si>
    <t>Nagłówek</t>
  </si>
  <si>
    <t>Domyślny tpz</t>
  </si>
  <si>
    <t>Anodowanie</t>
  </si>
  <si>
    <t>Chromianowanie</t>
  </si>
  <si>
    <t>Cynkowanie Galwaniczne</t>
  </si>
  <si>
    <t>Cynkowanie Lameralne</t>
  </si>
  <si>
    <t>Cynkowanie Ogniowe</t>
  </si>
  <si>
    <t>Cynowanie</t>
  </si>
  <si>
    <t>Elektorpolerowanie</t>
  </si>
  <si>
    <t>Kataforeza</t>
  </si>
  <si>
    <t>Malowanie Mokre</t>
  </si>
  <si>
    <t>Malowanie Proszkowe</t>
  </si>
  <si>
    <t>Obróbka skrawaniem Frezowanie</t>
  </si>
  <si>
    <t>Obróbka skrawaniem Toczenie</t>
  </si>
  <si>
    <t>Obróbka ścierna Bębnowanie</t>
  </si>
  <si>
    <t>Obróbka ścierna Szkiełkowanie</t>
  </si>
  <si>
    <t>Obróbka ścierna Śrutowanie</t>
  </si>
  <si>
    <t>Pasywacja Aluminium</t>
  </si>
  <si>
    <t>Pasywacja stali czarnej</t>
  </si>
  <si>
    <t>Pasywacja stali nierdzewnej</t>
  </si>
  <si>
    <t>Gratowanie ręczne</t>
  </si>
  <si>
    <t>Magazyn</t>
  </si>
  <si>
    <t>Śrutowanie</t>
  </si>
  <si>
    <t>Ręczne zatępianie krawędzi</t>
  </si>
  <si>
    <t>Gięcie - Kooperacja</t>
  </si>
  <si>
    <t>GL00000877184</t>
  </si>
  <si>
    <t>GL00000774206</t>
  </si>
  <si>
    <t>D020457350000</t>
  </si>
  <si>
    <t>GL00000835880</t>
  </si>
  <si>
    <t>AF00005586235</t>
  </si>
  <si>
    <t>DTR4000052870</t>
  </si>
  <si>
    <t xml:space="preserve">AD00003108204 </t>
  </si>
  <si>
    <t>Nagłówek operacji</t>
  </si>
  <si>
    <t>KOD WYROB</t>
  </si>
  <si>
    <t>Nazwa operacji</t>
  </si>
  <si>
    <t>Opis</t>
  </si>
  <si>
    <t>Matryca</t>
  </si>
  <si>
    <t>V6</t>
  </si>
  <si>
    <t>V8</t>
  </si>
  <si>
    <t>V10</t>
  </si>
  <si>
    <t>V12</t>
  </si>
  <si>
    <t>V16</t>
  </si>
  <si>
    <t>V20</t>
  </si>
  <si>
    <t>V24</t>
  </si>
  <si>
    <t>V30</t>
  </si>
  <si>
    <t>V34</t>
  </si>
  <si>
    <t>V40</t>
  </si>
  <si>
    <t>V50</t>
  </si>
  <si>
    <t>V60</t>
  </si>
  <si>
    <t>V70</t>
  </si>
  <si>
    <t>V80</t>
  </si>
  <si>
    <t>Kod kooperant</t>
  </si>
  <si>
    <t>AGART</t>
  </si>
  <si>
    <t>ALUCROM SP. Z O.O.</t>
  </si>
  <si>
    <t>ARTLINE</t>
  </si>
  <si>
    <t>CNP CENTRUM</t>
  </si>
  <si>
    <t>COLOREX</t>
  </si>
  <si>
    <t>CORO-TECH</t>
  </si>
  <si>
    <t>DEMARKO - DOSTAWA</t>
  </si>
  <si>
    <t>EL-BOX</t>
  </si>
  <si>
    <t>ELEKTROPOL-R</t>
  </si>
  <si>
    <t>F.P.H.U ELMET ANDRZEJ CHUDOŃ</t>
  </si>
  <si>
    <t>GALFA</t>
  </si>
  <si>
    <t>GAL-MECH S.C.</t>
  </si>
  <si>
    <t>GALWANPRO</t>
  </si>
  <si>
    <t>GALWAX</t>
  </si>
  <si>
    <t xml:space="preserve">G-INTER SOLUTION </t>
  </si>
  <si>
    <t>GŁUCHOWSKI</t>
  </si>
  <si>
    <t>G-SOURCE</t>
  </si>
  <si>
    <t>HENAR</t>
  </si>
  <si>
    <t>INVESTA</t>
  </si>
  <si>
    <t xml:space="preserve">JOCHEMAX </t>
  </si>
  <si>
    <t>JT OMEGA</t>
  </si>
  <si>
    <t>KTL</t>
  </si>
  <si>
    <t>LANDOIA</t>
  </si>
  <si>
    <t>LOWEN HARTEREI</t>
  </si>
  <si>
    <t>MERKSON</t>
  </si>
  <si>
    <t>METALPOL</t>
  </si>
  <si>
    <t xml:space="preserve">MOSTOSTAL SIEDLCE </t>
  </si>
  <si>
    <t>OLCZYK</t>
  </si>
  <si>
    <t>OLTECH</t>
  </si>
  <si>
    <t>OSTEL</t>
  </si>
  <si>
    <t>OSTEL I</t>
  </si>
  <si>
    <t>OSTEL II</t>
  </si>
  <si>
    <t>PRO-FUND</t>
  </si>
  <si>
    <t>SANDBLAST</t>
  </si>
  <si>
    <t>STOMILEX</t>
  </si>
  <si>
    <t>TECH-ŚWIERK</t>
  </si>
  <si>
    <t>USM SP. Z O. O.</t>
  </si>
  <si>
    <t>WARELUK</t>
  </si>
  <si>
    <t>WP-TRANSFER</t>
  </si>
  <si>
    <t>Wciskanie</t>
  </si>
  <si>
    <t>WC01 - Wciskanie</t>
  </si>
  <si>
    <t>Rozwiercanie otworów</t>
  </si>
  <si>
    <t>Gwintowanie</t>
  </si>
  <si>
    <t>Wiercenie</t>
  </si>
  <si>
    <t>Spawanie MIG</t>
  </si>
  <si>
    <t>Spawanie TIG</t>
  </si>
  <si>
    <t>-</t>
  </si>
  <si>
    <t>Koszt całkowity koop.</t>
  </si>
  <si>
    <t>[złożenie] czas laser [s]</t>
  </si>
  <si>
    <t>[złożenie] czas obróbka skrawaniem</t>
  </si>
  <si>
    <t>[złożenie] czas ukosowanie</t>
  </si>
  <si>
    <t>[złożenie] czas prasa</t>
  </si>
  <si>
    <t>[złożenie] czas spawanie ręczne</t>
  </si>
  <si>
    <t>[złożenie] czas spawanie robot</t>
  </si>
  <si>
    <t>[złożenie] czas ślusarnia</t>
  </si>
  <si>
    <t>[złożenie] czas montaż</t>
  </si>
  <si>
    <t>[złożenie] czas klejenie</t>
  </si>
  <si>
    <t>[złożenie] Koszt całkowity koop.</t>
  </si>
  <si>
    <t>[złożenie] Koszt całkowity zakup.</t>
  </si>
  <si>
    <t>Bufor</t>
  </si>
  <si>
    <t>Zlecenie</t>
  </si>
  <si>
    <t>[złożenie] wartość materiału</t>
  </si>
  <si>
    <t>[złożenie] waga brutto materiału</t>
  </si>
  <si>
    <t>[złożenie] waga netto materiału</t>
  </si>
  <si>
    <t>f</t>
  </si>
  <si>
    <t>c</t>
  </si>
  <si>
    <t>STAWKI</t>
  </si>
  <si>
    <t>Prasy</t>
  </si>
  <si>
    <t>Rodzaj materiału</t>
  </si>
  <si>
    <t>czarna</t>
  </si>
  <si>
    <t>Kurs PLN/€</t>
  </si>
  <si>
    <t>Czas laser [h]</t>
  </si>
  <si>
    <t>Czas obróbka skrawaniem [h]</t>
  </si>
  <si>
    <t>czas ukos [h]</t>
  </si>
  <si>
    <t>czas prasa [h]</t>
  </si>
  <si>
    <t>czas spawanie ręczne [h]</t>
  </si>
  <si>
    <t>czas sprawanie robot [h]</t>
  </si>
  <si>
    <t>czas ślusarnia [h]</t>
  </si>
  <si>
    <t>czas montaż [h]</t>
  </si>
  <si>
    <t>czas klejenie [h]</t>
  </si>
  <si>
    <t>Czynniki Ryzyka</t>
  </si>
  <si>
    <t>L.p.</t>
  </si>
  <si>
    <t>KOD</t>
  </si>
  <si>
    <t>Poziom Ryzyka</t>
  </si>
  <si>
    <t>Czynniki wpływajace na ryzyko</t>
  </si>
  <si>
    <t>1 Wartość detalu</t>
  </si>
  <si>
    <t>od</t>
  </si>
  <si>
    <t>do</t>
  </si>
  <si>
    <t>R1</t>
  </si>
  <si>
    <t xml:space="preserve">2 Czy surowiec typowy </t>
  </si>
  <si>
    <t>R2</t>
  </si>
  <si>
    <t>3 Czy występuje giecie</t>
  </si>
  <si>
    <t>R3</t>
  </si>
  <si>
    <t>4 Liczba detali na partię [szt]</t>
  </si>
  <si>
    <t>R4</t>
  </si>
  <si>
    <t>5 Ile procesów</t>
  </si>
  <si>
    <t>R5</t>
  </si>
  <si>
    <t>6. Czy kooperacja/zakupówka</t>
  </si>
  <si>
    <t>2xNIE</t>
  </si>
  <si>
    <t>1xTAK</t>
  </si>
  <si>
    <t>2xTAK</t>
  </si>
  <si>
    <t>R6</t>
  </si>
  <si>
    <t>7 Ile procesów specjalnych</t>
  </si>
  <si>
    <t>R7</t>
  </si>
  <si>
    <t>8 Jakie są proporcje długość/szerokosć</t>
  </si>
  <si>
    <t>R8</t>
  </si>
  <si>
    <t>9 Długość detalu [mm]</t>
  </si>
  <si>
    <t>R9</t>
  </si>
  <si>
    <t>10 Waga detalu [kg]</t>
  </si>
  <si>
    <t>R10</t>
  </si>
  <si>
    <t>11 Klasa tolerancji wykonania</t>
  </si>
  <si>
    <t>ISO 2768</t>
  </si>
  <si>
    <t>lub</t>
  </si>
  <si>
    <t>ISO 13920</t>
  </si>
  <si>
    <t>Inne</t>
  </si>
  <si>
    <t>mK</t>
  </si>
  <si>
    <t>BF</t>
  </si>
  <si>
    <t>R11</t>
  </si>
  <si>
    <t>Wagi do czynników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</si>
  <si>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</si>
  <si>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</si>
  <si>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</si>
  <si>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</si>
  <si>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</si>
  <si>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</si>
  <si>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</si>
  <si>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</si>
  <si>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</si>
  <si>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</si>
  <si>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</si>
  <si>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R=W1*R1+W2*R2+W3*R3….......</t>
  </si>
  <si>
    <t>Ryzyko</t>
  </si>
  <si>
    <t>Poziom Eskalacji</t>
  </si>
  <si>
    <t>Detal może być wykonywany samodzielnie przez każdego pracownika</t>
  </si>
  <si>
    <t>Detal może być wykonywany samodzielnie przez każdego pracownika, konieczne zlecenie prototypowe przy wdrożeniu</t>
  </si>
  <si>
    <t>Konieczne zlecenie prototypowe przy wdrożeniu oraz nadzór nad wykonaniem pierwszej sztuki przez lidera</t>
  </si>
  <si>
    <t>Konieczne zlecenie prototypowe przy wdrożeniu oraz nadzór nad wykonaniem pierwszej sztuki przez lidera oraz akceptacja pierwszej szt przez KJ przy każdym zleceniu produkcyjnym</t>
  </si>
  <si>
    <t>długość&gt;szerokości</t>
  </si>
  <si>
    <t>m</t>
  </si>
  <si>
    <t>K</t>
  </si>
  <si>
    <t>Dot. indeksu</t>
  </si>
  <si>
    <t>Dostawca</t>
  </si>
  <si>
    <t>Ilość na 1 sztukę</t>
  </si>
  <si>
    <t>Cena za sztukę</t>
  </si>
  <si>
    <t>Wartość</t>
  </si>
  <si>
    <t>Element zakupowy (nazwa) lub kod Vendo (jeżeli istnieje)</t>
  </si>
  <si>
    <t>Norma</t>
  </si>
  <si>
    <t>Wymiary liniowe</t>
  </si>
  <si>
    <t>Kształt</t>
  </si>
  <si>
    <t>H</t>
  </si>
  <si>
    <t>L</t>
  </si>
  <si>
    <t>v</t>
  </si>
  <si>
    <t>A</t>
  </si>
  <si>
    <t>E</t>
  </si>
  <si>
    <t>B</t>
  </si>
  <si>
    <t>C</t>
  </si>
  <si>
    <t>G</t>
  </si>
  <si>
    <t>D</t>
  </si>
  <si>
    <t>Inna</t>
  </si>
  <si>
    <t>aluminium</t>
  </si>
  <si>
    <t>inox</t>
  </si>
  <si>
    <t>ocynk</t>
  </si>
  <si>
    <t>typ materiału</t>
  </si>
  <si>
    <t>Cena materiału</t>
  </si>
  <si>
    <t>Wartość materiału</t>
  </si>
  <si>
    <t>Nazwa waluty</t>
  </si>
  <si>
    <t>Kod waluty</t>
  </si>
  <si>
    <t>Kurs średni</t>
  </si>
  <si>
    <t>dolar amerykański</t>
  </si>
  <si>
    <t>1 USD</t>
  </si>
  <si>
    <t>euro</t>
  </si>
  <si>
    <t>1 EUR</t>
  </si>
  <si>
    <t>frank szwajcarski</t>
  </si>
  <si>
    <t>1 CHF</t>
  </si>
  <si>
    <t>korona czeska</t>
  </si>
  <si>
    <t>1 CZK</t>
  </si>
  <si>
    <t>bat (Tajlandia)</t>
  </si>
  <si>
    <t>1 THB</t>
  </si>
  <si>
    <t>dolar australijski</t>
  </si>
  <si>
    <t>1 AUD</t>
  </si>
  <si>
    <t>dolar Hongkongu</t>
  </si>
  <si>
    <t>1 HKD</t>
  </si>
  <si>
    <t>dolar kanadyjski</t>
  </si>
  <si>
    <t>1 CAD</t>
  </si>
  <si>
    <t>dolar nowozelandzki</t>
  </si>
  <si>
    <t>1 NZD</t>
  </si>
  <si>
    <t>dolar singapurski</t>
  </si>
  <si>
    <t>1 SGD</t>
  </si>
  <si>
    <t>forint (Węgry)</t>
  </si>
  <si>
    <t>100 HUF</t>
  </si>
  <si>
    <t>funt szterling</t>
  </si>
  <si>
    <t>1 GBP</t>
  </si>
  <si>
    <t>hrywna (Ukraina)</t>
  </si>
  <si>
    <t>1 UAH</t>
  </si>
  <si>
    <t>jen (Japonia)</t>
  </si>
  <si>
    <t>100 JPY</t>
  </si>
  <si>
    <t>korona duńska</t>
  </si>
  <si>
    <t>1 DKK</t>
  </si>
  <si>
    <t>korona islandzka</t>
  </si>
  <si>
    <t>100 ISK</t>
  </si>
  <si>
    <t>korona norweska</t>
  </si>
  <si>
    <t>1 NOK</t>
  </si>
  <si>
    <t>korona szwedzka</t>
  </si>
  <si>
    <t>1 SEK</t>
  </si>
  <si>
    <t>kuna (Chorwacja)</t>
  </si>
  <si>
    <t>1 HRK</t>
  </si>
  <si>
    <t>lej rumuński</t>
  </si>
  <si>
    <t>1 RON</t>
  </si>
  <si>
    <t>lew (Bułgaria)</t>
  </si>
  <si>
    <t>1 BGN</t>
  </si>
  <si>
    <t>lira turecka</t>
  </si>
  <si>
    <t>1 TRY</t>
  </si>
  <si>
    <t>nowy izraelski szekel</t>
  </si>
  <si>
    <t>1 ILS</t>
  </si>
  <si>
    <t>peso chilijskie</t>
  </si>
  <si>
    <t>100 CLP</t>
  </si>
  <si>
    <t>peso filipińskie</t>
  </si>
  <si>
    <t>1 PHP</t>
  </si>
  <si>
    <t>peso meksykańskie</t>
  </si>
  <si>
    <t>1 MXN</t>
  </si>
  <si>
    <t>rand (Republika Południowej Afryki)</t>
  </si>
  <si>
    <t>1 ZAR</t>
  </si>
  <si>
    <t>real (Brazylia)</t>
  </si>
  <si>
    <t>1 BRL</t>
  </si>
  <si>
    <t>ringgit (Malezja)</t>
  </si>
  <si>
    <t>1 MYR</t>
  </si>
  <si>
    <t>rupia indonezyjska</t>
  </si>
  <si>
    <t>10000 IDR</t>
  </si>
  <si>
    <t>rupia indyjska</t>
  </si>
  <si>
    <t>100 INR</t>
  </si>
  <si>
    <t>won południowokoreański</t>
  </si>
  <si>
    <t>100 KRW</t>
  </si>
  <si>
    <t>yuan renminbi (Chiny)</t>
  </si>
  <si>
    <t>1 CNY</t>
  </si>
  <si>
    <t>SDR (MFW)</t>
  </si>
  <si>
    <t>1 XDR</t>
  </si>
  <si>
    <t>Opis narzędzia</t>
  </si>
  <si>
    <t>Cena</t>
  </si>
  <si>
    <t>Typ narzędzia</t>
  </si>
  <si>
    <t>Kurs z dnia:</t>
  </si>
  <si>
    <t>Spawalnicze</t>
  </si>
  <si>
    <t>Gięcie</t>
  </si>
  <si>
    <t>Pozostałe</t>
  </si>
  <si>
    <t>Narzędzia spawalnicze</t>
  </si>
  <si>
    <t>Narzędzia do gięcia</t>
  </si>
  <si>
    <t>Narzędzia - pozostałe</t>
  </si>
  <si>
    <t>Typ elementu</t>
  </si>
  <si>
    <t>Wyroby Gotowe</t>
  </si>
  <si>
    <t>Półprodukty - Spawalnia</t>
  </si>
  <si>
    <t>Półprodukty - Montaż</t>
  </si>
  <si>
    <t>Półprodukty - PP</t>
  </si>
  <si>
    <t>nagłówek technologii</t>
  </si>
  <si>
    <t>nagłówek operacji technologicznej</t>
  </si>
  <si>
    <t>rozchody/przychody materiałowe</t>
  </si>
  <si>
    <t>stanowiska pracy</t>
  </si>
  <si>
    <t>KODTECHNO</t>
  </si>
  <si>
    <t>NAZWATECHNO</t>
  </si>
  <si>
    <t>KODWYROB</t>
  </si>
  <si>
    <t>MAGAZYNWYROB</t>
  </si>
  <si>
    <t>WIELKOSCPARTII</t>
  </si>
  <si>
    <t>DOMYSLNA</t>
  </si>
  <si>
    <t>LPOPERACJA</t>
  </si>
  <si>
    <t>NAZWAOPERACJA</t>
  </si>
  <si>
    <t>OPERACJA</t>
  </si>
  <si>
    <t>POPRZEDNIK</t>
  </si>
  <si>
    <t>POPRZEDNIKNASTEPNIK</t>
  </si>
  <si>
    <t>OPIS</t>
  </si>
  <si>
    <t>nieużywana kolumna</t>
  </si>
  <si>
    <t>tpz</t>
  </si>
  <si>
    <t>tpj</t>
  </si>
  <si>
    <t>WYDAJNOSCN</t>
  </si>
  <si>
    <t>ILOSCOSOBN</t>
  </si>
  <si>
    <t>JMOPERACJA</t>
  </si>
  <si>
    <t>CZY KOOPERACJA</t>
  </si>
  <si>
    <t>KOSZTWN</t>
  </si>
  <si>
    <t>ILOSCMATERIAL</t>
  </si>
  <si>
    <t>KODMATERIAL</t>
  </si>
  <si>
    <t>MAGAZYNMATERIAL</t>
  </si>
  <si>
    <t>RODZAJ</t>
  </si>
  <si>
    <t>STANOWISKOPRACY</t>
  </si>
  <si>
    <t>NORMATYWOGOLNY</t>
  </si>
  <si>
    <t>TPZ</t>
  </si>
  <si>
    <t>T</t>
  </si>
  <si>
    <t>WYDAJNOSC</t>
  </si>
  <si>
    <t>ILOSCOSOB</t>
  </si>
  <si>
    <t>KOSZTH</t>
  </si>
  <si>
    <t>KOSZTW</t>
  </si>
  <si>
    <t>KOSZTKOOPERACJI</t>
  </si>
  <si>
    <t>ILOSCNAZW</t>
  </si>
  <si>
    <t>PRZENIESDOMAG</t>
  </si>
  <si>
    <t>PRZENIESZWYK</t>
  </si>
  <si>
    <t>MAG_WYROBY_GOTOWE</t>
  </si>
  <si>
    <t>NAZWA</t>
  </si>
  <si>
    <t>TOWAR</t>
  </si>
  <si>
    <t>WYMIAR_X</t>
  </si>
  <si>
    <t>WYMIAR_Y</t>
  </si>
  <si>
    <t>MATERIAL</t>
  </si>
  <si>
    <t>OJCIEC</t>
  </si>
  <si>
    <t>ILOSC</t>
  </si>
  <si>
    <t>NARZUT_X</t>
  </si>
  <si>
    <t>NARZUT_Y</t>
  </si>
  <si>
    <t>Wyceniający:</t>
  </si>
  <si>
    <t>Wykrawarka</t>
  </si>
  <si>
    <t>GŁÓWNY PIM-EURO</t>
  </si>
  <si>
    <t>Główny PIMSTAL-EURO</t>
  </si>
  <si>
    <t>MAG. DEPOZYTOWY TOWARY</t>
  </si>
  <si>
    <t>MAG. SUROWCÓW ODZYSK</t>
  </si>
  <si>
    <t>MAG_DEPOZYTOWY</t>
  </si>
  <si>
    <t>MAG. DEPOZYTOWY</t>
  </si>
  <si>
    <t>MAG_ELEMENTÓW_CIĘTYCH</t>
  </si>
  <si>
    <t>MAG. ELEMENTÓW CIĘTYCH</t>
  </si>
  <si>
    <t>MAG_EL_ZAKUPOWYCH</t>
  </si>
  <si>
    <t>MAG. EL. ZAKUPOWYCH</t>
  </si>
  <si>
    <t xml:space="preserve">MAG_GEODIS </t>
  </si>
  <si>
    <t xml:space="preserve">MAG. GEODIS </t>
  </si>
  <si>
    <t>MAG_KONABPLNA</t>
  </si>
  <si>
    <t>MAG. KON. ABPLNALP</t>
  </si>
  <si>
    <t>MAG_MONTAŻ</t>
  </si>
  <si>
    <t>MAG. MONTAŻ</t>
  </si>
  <si>
    <t>MAG_OPAKOWAŃ</t>
  </si>
  <si>
    <t>MAG. OPAKOWAŃ</t>
  </si>
  <si>
    <t>MAG_PÓŁWYROBY</t>
  </si>
  <si>
    <t>MAG. PÓŁWYROBY</t>
  </si>
  <si>
    <t>MAG_PÓŁWYROBY PP - KITOWANIE</t>
  </si>
  <si>
    <t>MAG. PÓŁWYROBY PP - KITOWANIE</t>
  </si>
  <si>
    <t>MAG_PÓŁWYROBY_RIYADH</t>
  </si>
  <si>
    <t>MAG. PÓŁWYROBY RIYADH</t>
  </si>
  <si>
    <t>MAG_PRODUKCYJNY</t>
  </si>
  <si>
    <t>MAG. PRODUKCYJNY</t>
  </si>
  <si>
    <t>MAG_REKLAMACJI_PRODUKTÓW</t>
  </si>
  <si>
    <t>MAG. REKLAMACJI PRODUKTÓW</t>
  </si>
  <si>
    <t>MAG_REKLAMACJI_SUROWCÓW</t>
  </si>
  <si>
    <t>MAG. REKLAMACJI SUROWCÓW</t>
  </si>
  <si>
    <t>MAG_SKRAWANIE</t>
  </si>
  <si>
    <t>MAG. SKRAWANIE</t>
  </si>
  <si>
    <t>MAG_SPAWALNIA</t>
  </si>
  <si>
    <t>MAG. SPAWALNIA</t>
  </si>
  <si>
    <t>MAG_SUROWCÓW</t>
  </si>
  <si>
    <t>MAG. SUROWCÓW</t>
  </si>
  <si>
    <t>MAG. WYROBY GOTOWE</t>
  </si>
  <si>
    <t>MAG_ZEWNĘTRZNY</t>
  </si>
  <si>
    <t>MAG. ZEWNĘTRZNY - WYROBY GOTOWE</t>
  </si>
  <si>
    <t>MAG_ZEWNĘTRZNY - TOWARY</t>
  </si>
  <si>
    <t>MAG. ZEWNĘTRZNY - TOWARY</t>
  </si>
  <si>
    <t>TYP</t>
  </si>
  <si>
    <t>JM</t>
  </si>
  <si>
    <t>GRUPAI</t>
  </si>
  <si>
    <t>GRUPAII</t>
  </si>
  <si>
    <t>AKTYWNY</t>
  </si>
  <si>
    <t>WART_DOW:gruboscblachygatunek</t>
  </si>
  <si>
    <t>WART_DOW:cena_zakupu_wycena</t>
  </si>
  <si>
    <t>Dane Technologiczne</t>
  </si>
  <si>
    <t>Kooperacja, el. zakupowe, narzędzia</t>
  </si>
  <si>
    <t>Dane dla złożeń</t>
  </si>
  <si>
    <t>AV i TKW</t>
  </si>
  <si>
    <t>Dane sprzedażowe</t>
  </si>
  <si>
    <t>Podsumowania</t>
  </si>
  <si>
    <t>Dane początkowe</t>
  </si>
  <si>
    <t>Dane pomocnicze oraz ryzyko</t>
  </si>
  <si>
    <t>Arkusz kalkulacji</t>
  </si>
  <si>
    <t>P8.2-03F01</t>
  </si>
  <si>
    <t>Wersja:</t>
  </si>
  <si>
    <t>Data wydania:</t>
  </si>
  <si>
    <t>Nr  formularza:</t>
  </si>
  <si>
    <t>Kurs NBP PLN/€</t>
  </si>
  <si>
    <t>Surowiec</t>
  </si>
  <si>
    <t>ilość na projekt</t>
  </si>
  <si>
    <t>ilość na dostawę</t>
  </si>
  <si>
    <t>Ilość detalu na złożenie</t>
  </si>
  <si>
    <t>pola importowanie z calculate</t>
  </si>
  <si>
    <t>obwód
(pomocnicza)</t>
  </si>
  <si>
    <t>opis/uwagi</t>
  </si>
  <si>
    <t>[złożenie] Narzędzia spawalnicze</t>
  </si>
  <si>
    <t>[złożenie] Narzędzia do gięcia</t>
  </si>
  <si>
    <t>[złożenie] Narzędzia - pozostałe</t>
  </si>
  <si>
    <t>pola obliczane formułami</t>
  </si>
  <si>
    <t>pola do uzupełniania</t>
  </si>
  <si>
    <t>Dla części technicznej:</t>
  </si>
  <si>
    <t>Osoba rejestrująca wycenę</t>
  </si>
  <si>
    <t>Checklist</t>
  </si>
  <si>
    <t>Stopień zaawansowania</t>
  </si>
  <si>
    <t>Data aktualizacji</t>
  </si>
  <si>
    <t>Osoba odpowiedzialna za wdrożenie</t>
  </si>
  <si>
    <t>Numer wyceny</t>
  </si>
  <si>
    <t>Numer wdrożenia</t>
  </si>
  <si>
    <t>Klient/projekt</t>
  </si>
  <si>
    <t>Numer zamówienia klienta</t>
  </si>
  <si>
    <t>Numer rewizji</t>
  </si>
  <si>
    <t>Termin zakończenia wdrożenia</t>
  </si>
  <si>
    <t>ETAPY PROCESU</t>
  </si>
  <si>
    <r>
      <t xml:space="preserve">KALKULACJA </t>
    </r>
    <r>
      <rPr>
        <b/>
        <sz val="12"/>
        <color rgb="FFFF0000"/>
        <rFont val="Calibri"/>
        <family val="2"/>
        <charset val="238"/>
        <scheme val="minor"/>
      </rPr>
      <t>(wypełnia Dział Handlowy)</t>
    </r>
    <r>
      <rPr>
        <b/>
        <sz val="12"/>
        <color theme="3"/>
        <rFont val="Calibri"/>
        <family val="2"/>
        <charset val="238"/>
        <scheme val="minor"/>
      </rPr>
      <t xml:space="preserve">                 potwierdzenie weryfikacji [T=TAK/N=NIE/ND=NIE DOTYCZY]</t>
    </r>
  </si>
  <si>
    <r>
      <t>WDROŻENIE</t>
    </r>
    <r>
      <rPr>
        <b/>
        <sz val="12"/>
        <color rgb="FFFF0000"/>
        <rFont val="Calibri"/>
        <family val="2"/>
        <charset val="238"/>
        <scheme val="minor"/>
      </rPr>
      <t xml:space="preserve"> (wypełnia Dział Techniczno - Wdrożeniowy)</t>
    </r>
    <r>
      <rPr>
        <b/>
        <sz val="12"/>
        <color theme="3"/>
        <rFont val="Calibri"/>
        <family val="2"/>
        <charset val="238"/>
        <scheme val="minor"/>
      </rPr>
      <t xml:space="preserve">             potwierdzenie weryfikacji [T=TAK/N=NIE/ND=NIE DOTYCZY]</t>
    </r>
  </si>
  <si>
    <t>UWAGI</t>
  </si>
  <si>
    <t>I</t>
  </si>
  <si>
    <t>KALKULACJA</t>
  </si>
  <si>
    <t>Wstępne określenie przepływu procesu produkcyjnego</t>
  </si>
  <si>
    <t>Dla klientów "zwykłych" stworzenie zarysu technologii do kkw a dla klientów wymagających stworzenie dodatkowo Flowchartu</t>
  </si>
  <si>
    <t>Wstępna identyfikacja zagrożeń w odniesieniu do terminu zakończenia produkcji</t>
  </si>
  <si>
    <t>2.1</t>
  </si>
  <si>
    <t>materiały nietypowe (określenie i dostępność)</t>
  </si>
  <si>
    <t>2.2</t>
  </si>
  <si>
    <t>elementy zakupowe</t>
  </si>
  <si>
    <t>2.3</t>
  </si>
  <si>
    <t>Nietypowe narzędzia potrzebnę do wdrożenia/produkcji</t>
  </si>
  <si>
    <t>2.4</t>
  </si>
  <si>
    <t>Wypełnienie przeglądu wymagań klejenia</t>
  </si>
  <si>
    <t>2.5</t>
  </si>
  <si>
    <t>Wypełnienie spawalniczego przeglądu wymagań</t>
  </si>
  <si>
    <t>2.6</t>
  </si>
  <si>
    <t>przyrządy spawalnicze</t>
  </si>
  <si>
    <t>2.7</t>
  </si>
  <si>
    <t>procesy wykonywane w kooperacji (dostępność wykonawców i ich możliwości wytwórcze)</t>
  </si>
  <si>
    <t>2.8</t>
  </si>
  <si>
    <t>braki w dokumentacji</t>
  </si>
  <si>
    <t>- weryfikacja po uzupełnieniu dokumentacji przez klienta lub braki wyłapane w kolejnych etapach wdrażania</t>
  </si>
  <si>
    <t>2.9</t>
  </si>
  <si>
    <t>sprawdzenie dostępności narzędzi pomiarowych</t>
  </si>
  <si>
    <t>2.10</t>
  </si>
  <si>
    <t>sprawdzenie dostępności stanowiskowych do pomiaru detalu</t>
  </si>
  <si>
    <t>2.11</t>
  </si>
  <si>
    <t>Podsumowanie zagrożeń:</t>
  </si>
  <si>
    <t>3</t>
  </si>
  <si>
    <t>Sprawdzenie możliwości optymalizacji procesu produkcyjnego i produktu</t>
  </si>
  <si>
    <t>3.1</t>
  </si>
  <si>
    <t>analiza w zespole - "brainstorming"</t>
  </si>
  <si>
    <t>np.. Zmiana położenia mikrostyku ze względu na bazowanie przy gięciu, wklęsła niecka najazdowa w HQ</t>
  </si>
  <si>
    <t>3.2</t>
  </si>
  <si>
    <t>oszacowanie czy wprowadzenie zmian wpłynie na termin realizacji zamówienia</t>
  </si>
  <si>
    <t>3.3</t>
  </si>
  <si>
    <t>przedstawienie wybranych koncepcji klientowi - konsultacje, uzgodnienia</t>
  </si>
  <si>
    <t>II</t>
  </si>
  <si>
    <t>START PROCESU WDROŻENIA</t>
  </si>
  <si>
    <t>Zapoznanie się z założeniami kalkulacji i porównanie jej z informacjami zawartymi w dokumentacji technicznej produktu</t>
  </si>
  <si>
    <t>Czas potrzebny na wdrożenie ( dni)</t>
  </si>
  <si>
    <t>Weryfikacja aktualnych rewizji rysunkowych z ZO klienta.</t>
  </si>
  <si>
    <t>Spotkanie z uczestnikami procesu produkcyjnego w celu omówienia projektu.</t>
  </si>
  <si>
    <t>Spotkanie wprowadzające do projektu</t>
  </si>
  <si>
    <t>III</t>
  </si>
  <si>
    <t>DOKUMENTACJA PRODUKCYJNA</t>
  </si>
  <si>
    <t>Wykonanie gotowych rozwinięć w formacie dxf dla poszczególnych detali.</t>
  </si>
  <si>
    <t>1.1</t>
  </si>
  <si>
    <t>weryfikacja poprawności pod względem wymiarów</t>
  </si>
  <si>
    <t>1.2</t>
  </si>
  <si>
    <t>weryfikacja poprawności pod względem wartości krempunków; zlecenie wykonania prób jeśli są wymagane</t>
  </si>
  <si>
    <t>1.3</t>
  </si>
  <si>
    <t>przekazanie rozwinięć Programistom CAD/CAM</t>
  </si>
  <si>
    <t>Adaptacja dokumentacji klienta na potrzeby produkcji lub stworzenie indywidualnego rysunku wykonawczego</t>
  </si>
  <si>
    <t>Dokumentacja zawierająca poniższe informacje</t>
  </si>
  <si>
    <t>2.1.1</t>
  </si>
  <si>
    <t>kod produktu (VENDO)</t>
  </si>
  <si>
    <t>tabliczka na rysunku z kodem i gatunkiem materiału, jeżeli nie ma ich na oryginalnych rysunkach np.. Stadler, Alstom Salzgitter</t>
  </si>
  <si>
    <t>2.1.2</t>
  </si>
  <si>
    <t>grubość i materiał</t>
  </si>
  <si>
    <t>2.1.3</t>
  </si>
  <si>
    <t>dodatkowe wymiary których nie ma na rysunku klienta</t>
  </si>
  <si>
    <t>2.1.4</t>
  </si>
  <si>
    <t>parametry ukosowania</t>
  </si>
  <si>
    <t>brakujące informacje o ukosowaniu</t>
  </si>
  <si>
    <t>2.1.5</t>
  </si>
  <si>
    <t>parametry gięcia</t>
  </si>
  <si>
    <t>np.. Promień gięcia, kierunek</t>
  </si>
  <si>
    <t>2.1.6</t>
  </si>
  <si>
    <t>parametry obróbki powierzchni</t>
  </si>
  <si>
    <t>2.1.7</t>
  </si>
  <si>
    <t>dodatkowe parametry potrzebne w pozostałych operacjach</t>
  </si>
  <si>
    <t>2.1.8</t>
  </si>
  <si>
    <t>normy tolerancji wykonania</t>
  </si>
  <si>
    <t>Rysunki pomocnicze jeśli są wymagane</t>
  </si>
  <si>
    <t>2.2.1</t>
  </si>
  <si>
    <t>schemat montażu</t>
  </si>
  <si>
    <t>2.2.2</t>
  </si>
  <si>
    <t>schemat gięcia</t>
  </si>
  <si>
    <t>2.2.3</t>
  </si>
  <si>
    <t>inne</t>
  </si>
  <si>
    <t>Określenie metod kontroli produktu</t>
  </si>
  <si>
    <t>naniesienie inspekcji na rysunek wykonawczy (określenie wymiarów charakterystycznych na rysunku wykonawczym)</t>
  </si>
  <si>
    <t>schematy szablonów lub dodatkowych narzędzi pomiarowych; zlecenie wykonania lub zamówienie/zakup</t>
  </si>
  <si>
    <t>karty pomiarowe (jeśli wymagane przez klienta i nie narzuca on swojego szablonu)</t>
  </si>
  <si>
    <t>Instrukcje do danej operacji (jeśli wymagane). Jakie?</t>
  </si>
  <si>
    <t>4.1</t>
  </si>
  <si>
    <t>Lista instrukcji:</t>
  </si>
  <si>
    <t>np.. Pakowanie detali, znakowanie słupów JM AB, WPS</t>
  </si>
  <si>
    <t>IV</t>
  </si>
  <si>
    <t>WPROWADZENIE NORMATYWÓW DO SYSTEMU VENDO</t>
  </si>
  <si>
    <t>Struktury w VENDO (Wykonanie zgodnie z "Instrukcją tworzenia struktury konstrukcyjnej")</t>
  </si>
  <si>
    <t>Problemy:</t>
  </si>
  <si>
    <t>Technologie w VENDO (Wykonanie zgodnie z "Instrukcją tworzenia technologii w VENDO")</t>
  </si>
  <si>
    <t>Min.półka</t>
  </si>
  <si>
    <t>Oznaczenie</t>
  </si>
  <si>
    <t>Szerokość matrycy</t>
  </si>
  <si>
    <t>V90</t>
  </si>
  <si>
    <t>V100</t>
  </si>
  <si>
    <t>V120</t>
  </si>
  <si>
    <t>V140</t>
  </si>
  <si>
    <t>V160</t>
  </si>
  <si>
    <t>V180</t>
  </si>
  <si>
    <t>matr. niest.</t>
  </si>
  <si>
    <t>Typ kooperacji</t>
  </si>
  <si>
    <t xml:space="preserve">tpz woda </t>
  </si>
  <si>
    <t>tpj woda [s]</t>
  </si>
  <si>
    <t>[złożenie] czas woda [s]</t>
  </si>
  <si>
    <t>czas woda [s]</t>
  </si>
  <si>
    <t>Cięcie wodą</t>
  </si>
  <si>
    <t>AV Woda</t>
  </si>
  <si>
    <t>tpj
śrutowanie</t>
  </si>
  <si>
    <t>tpz
śrutowanie</t>
  </si>
  <si>
    <t>[złożenie] czas śrutowanie</t>
  </si>
  <si>
    <t>czas śrutowanie</t>
  </si>
  <si>
    <t>AV
Śrutowanie</t>
  </si>
  <si>
    <t>ST03 - Mikrostyki ferro</t>
  </si>
  <si>
    <t>ST02 - Mikrostyki non ferro</t>
  </si>
  <si>
    <t>GR03 - Gratowanie COSTA ferro</t>
  </si>
  <si>
    <t>GR02 - Gratowanie COSTA non ferro</t>
  </si>
  <si>
    <t>GR05 - Gratowanie ręczne ferro</t>
  </si>
  <si>
    <t>GR04 - Gratowanie ręczne non ferro</t>
  </si>
  <si>
    <t>OP01 - Obróbka powierzchni wizualnych ferro</t>
  </si>
  <si>
    <t>OP02 - Obróbka powierzchni wizualnych non ferro</t>
  </si>
  <si>
    <t>FO01 - Foliowanie</t>
  </si>
  <si>
    <t>CS01 - Czyszczenie spoin ferro</t>
  </si>
  <si>
    <t>CS02 - Czyszczenie spoin non ferro</t>
  </si>
  <si>
    <t>SS01 - Szlifowanie spoin ferro</t>
  </si>
  <si>
    <t>SS02 - Szlifowanie spoin non ferro</t>
  </si>
  <si>
    <t>ZM01 - Grawerowanie</t>
  </si>
  <si>
    <t>OD01 - Odtłuszczanie</t>
  </si>
  <si>
    <t>ST05 - Odcinanie naddatków ferro</t>
  </si>
  <si>
    <t>ST04 - Odcinanie naddatków non ferro</t>
  </si>
  <si>
    <t>WL06 - Prostowanie ARKU</t>
  </si>
  <si>
    <t>WL01 - Prostowanie</t>
  </si>
  <si>
    <t>WLPO - Prostowanie - pomoc</t>
  </si>
  <si>
    <t>KA01 - Kalibracja</t>
  </si>
  <si>
    <t>UR01 - Ukosowanie ręczne ferro</t>
  </si>
  <si>
    <t>UR02 - Ukosowanie ręczne non ferro</t>
  </si>
  <si>
    <t>US03 - Ukosowanie stacjonarne ferro małe</t>
  </si>
  <si>
    <t>US04 - Ukosowanie stacjonarne ferro duże</t>
  </si>
  <si>
    <t>US02 - Ukosowanie stacjonarne non ferro małe</t>
  </si>
  <si>
    <t>US05 - Ukosowanie stacjonarne non ferro duże</t>
  </si>
  <si>
    <t>PT02 - Cięcie na pile</t>
  </si>
  <si>
    <t>PTPO - Cięcie na pile - Pomoc</t>
  </si>
  <si>
    <t>PT04 - Gratowanie po cięciu na pile</t>
  </si>
  <si>
    <t>PK04 - Prasa krawędziowa 1000mm</t>
  </si>
  <si>
    <t>Usuwanie mikrostyków ferro</t>
  </si>
  <si>
    <t>Usuwanie mikrostyków non ferro</t>
  </si>
  <si>
    <t>Gratowanie COSTA ferro</t>
  </si>
  <si>
    <t>Gratowanie COSTA non ferro</t>
  </si>
  <si>
    <t>Gratowanie ręczne ferro</t>
  </si>
  <si>
    <t>Gratowanie ręczne non ferro</t>
  </si>
  <si>
    <t>Obróbka powierzchni wizualnych ferro</t>
  </si>
  <si>
    <t>Obróbka powierzchni wizualnych non ferro</t>
  </si>
  <si>
    <t>Foliowanie</t>
  </si>
  <si>
    <t>Czyszczenie spoin ferro</t>
  </si>
  <si>
    <t>Czyszczenie spoin non ferro</t>
  </si>
  <si>
    <t>Szlifowanie spoin ferro</t>
  </si>
  <si>
    <t>Szlifowanie spoin non ferro</t>
  </si>
  <si>
    <t>Odtłuszczanie</t>
  </si>
  <si>
    <t>Odcinanie naddatków ferro</t>
  </si>
  <si>
    <t>Odcinanie naddatków non ferro</t>
  </si>
  <si>
    <t>Prostowanie ARKU</t>
  </si>
  <si>
    <t>Prostowanie - pomoc</t>
  </si>
  <si>
    <t>Kalibracja</t>
  </si>
  <si>
    <t>Wiercenie/Gwintowanie</t>
  </si>
  <si>
    <t>Cięcie na pile - Pomoc</t>
  </si>
  <si>
    <t>Gratowanie po cięciu na pile</t>
  </si>
  <si>
    <t>RB400</t>
  </si>
  <si>
    <t>RB500</t>
  </si>
  <si>
    <t>RB600</t>
  </si>
  <si>
    <t>tabela</t>
  </si>
  <si>
    <t>niest.</t>
  </si>
  <si>
    <t>CZASDOSTAWY</t>
  </si>
  <si>
    <t>LT (dni)</t>
  </si>
  <si>
    <t>WYLACZNYMAGAZYNPRODUKCYJNY</t>
  </si>
  <si>
    <t>WARIANT</t>
  </si>
  <si>
    <t>OJCIEC_WARIANT</t>
  </si>
  <si>
    <t>FR02 - Frezowanie 1000 3ax</t>
  </si>
  <si>
    <t>FR02 - Frezowanie 1600 3ax</t>
  </si>
  <si>
    <t>Frezowanie VCE 1600 PRO</t>
  </si>
  <si>
    <t>Spawanie Alu 131 BW</t>
  </si>
  <si>
    <t>Spawanie Alu 131 FW</t>
  </si>
  <si>
    <t>Spawanie Alu 141 BW</t>
  </si>
  <si>
    <t>Spawanie Alu 141 FW</t>
  </si>
  <si>
    <t>Spawanie Inox 131 BW</t>
  </si>
  <si>
    <t>Spawanie Inox 131 FW</t>
  </si>
  <si>
    <t>Spawanie Inox 141 BW</t>
  </si>
  <si>
    <t>Spawanie Inox 141 FW</t>
  </si>
  <si>
    <t>Spawanie specjalne</t>
  </si>
  <si>
    <t>Spawanie St 135 BW</t>
  </si>
  <si>
    <t>Spawanie St 135 FW</t>
  </si>
  <si>
    <t>Spawanie St 141 BW</t>
  </si>
  <si>
    <t>Spawanie St 141 FW</t>
  </si>
  <si>
    <t>KS01 - Śrutowanie</t>
  </si>
  <si>
    <t>KOD DETALU</t>
  </si>
  <si>
    <t>Wycenione operacje</t>
  </si>
  <si>
    <t>Costa</t>
  </si>
  <si>
    <t>Narzut</t>
  </si>
  <si>
    <t>test</t>
  </si>
  <si>
    <t xml:space="preserve">Liczba operacji </t>
  </si>
  <si>
    <t>test2</t>
  </si>
  <si>
    <t>tpj gratowarka</t>
  </si>
  <si>
    <t>tpz gratowarka</t>
  </si>
  <si>
    <t>czas gratowarka</t>
  </si>
  <si>
    <t>tpz prostowanie</t>
  </si>
  <si>
    <t>tpj prostowanie</t>
  </si>
  <si>
    <t>czas prostowanie</t>
  </si>
  <si>
    <t>Ilość składowych</t>
  </si>
  <si>
    <t>Ilosć operacji</t>
  </si>
  <si>
    <t>Simple</t>
  </si>
  <si>
    <t>Complex</t>
  </si>
  <si>
    <t>Ilosc na projekt</t>
  </si>
  <si>
    <t>Narzut dodatkowy COMPLEX</t>
  </si>
  <si>
    <t>zakresy:</t>
  </si>
  <si>
    <t>xxx</t>
  </si>
  <si>
    <t>AGRO-PARTNER</t>
  </si>
  <si>
    <t>ALSTOM BCN</t>
  </si>
  <si>
    <t>ALSTOM LE CREUSOT</t>
  </si>
  <si>
    <t>ALSTOM TRANSPORT KTW</t>
  </si>
  <si>
    <t>ALSTOM TRANSPORT LRH</t>
  </si>
  <si>
    <t>ALSTOM TRANSPORT REI</t>
  </si>
  <si>
    <t>ALSTOM TRANSPORT SLZ</t>
  </si>
  <si>
    <t>ALSTOM WA-WA</t>
  </si>
  <si>
    <t>BFG</t>
  </si>
  <si>
    <t>BOMBARDIER CRE</t>
  </si>
  <si>
    <t>BOMBARDIER CZ</t>
  </si>
  <si>
    <t>BOMBARDIER DE</t>
  </si>
  <si>
    <t>BOMBARDIER GOE</t>
  </si>
  <si>
    <t>BOMBARDIER PL</t>
  </si>
  <si>
    <t>BOMBARDIER WIEN</t>
  </si>
  <si>
    <t>FAIVELEY_FR</t>
  </si>
  <si>
    <t>GIS</t>
  </si>
  <si>
    <t>HYDRAULIK BAUTEILE</t>
  </si>
  <si>
    <t>SIEMENS</t>
  </si>
  <si>
    <t>STADLER</t>
  </si>
  <si>
    <t>STADLER MINSK</t>
  </si>
  <si>
    <t>STADLER_BUSS</t>
  </si>
  <si>
    <t>STADLER_PANKOW</t>
  </si>
  <si>
    <t>WAMTECHNIK</t>
  </si>
  <si>
    <t>ZRE</t>
  </si>
  <si>
    <t>Dodatkowy narzut Simple</t>
  </si>
  <si>
    <t>Dodatkowy narzut Complex</t>
  </si>
  <si>
    <t>Klient</t>
  </si>
  <si>
    <t>Kod klienta wdrożenie:</t>
  </si>
  <si>
    <t>Kod klienta wycena:</t>
  </si>
  <si>
    <t>Uzupełnij</t>
  </si>
  <si>
    <t>x</t>
  </si>
  <si>
    <t>y</t>
  </si>
  <si>
    <t>Gratowarka</t>
  </si>
  <si>
    <t>[złożenie]
czas prostowanie</t>
  </si>
  <si>
    <t>[złożenie]
czas gratowarka</t>
  </si>
  <si>
    <t>AV
Prostowanie</t>
  </si>
  <si>
    <t>AV
Gratowarka</t>
  </si>
  <si>
    <t>Narzut dodatkowy dla surowca nietypowego</t>
  </si>
  <si>
    <t>[złożenie] narzuty na materiał</t>
  </si>
  <si>
    <t>test3</t>
  </si>
  <si>
    <t>test4</t>
  </si>
  <si>
    <t>D:\Robocze\projekt kalkulatora\102021\Zlecenie.cprj</t>
  </si>
  <si>
    <t>St37-60</t>
  </si>
  <si>
    <t>St37-20</t>
  </si>
  <si>
    <t>St37-30</t>
  </si>
  <si>
    <t>2021-10-14 10:42:35</t>
  </si>
  <si>
    <t>00:02:38,220</t>
  </si>
  <si>
    <t>00:00:06,668</t>
  </si>
  <si>
    <t>00:05:00,765</t>
  </si>
  <si>
    <t>00:00:31,635</t>
  </si>
  <si>
    <t>00:15:53,352</t>
  </si>
  <si>
    <t>00:01:27,942</t>
  </si>
  <si>
    <t xml:space="preserve">WC00 - Wciskanie - TEST START </t>
  </si>
  <si>
    <t>WC00 - Wciskanie - TEST STOP</t>
  </si>
  <si>
    <t>Startowa próba wytrzymałości elementu wciskanego</t>
  </si>
  <si>
    <t>Końcowa próba wytrzymałości elementu wciskanego</t>
  </si>
  <si>
    <t>Cena po kosztach transportu</t>
  </si>
  <si>
    <t>Typ transportu</t>
  </si>
  <si>
    <t>Krajowy</t>
  </si>
  <si>
    <t>Zagraniczny</t>
  </si>
  <si>
    <t>EXW</t>
  </si>
  <si>
    <t>Transport</t>
  </si>
  <si>
    <t>Checklista</t>
  </si>
  <si>
    <t>ZK02 - Zatępianie krawędzi COSTA non ferro</t>
  </si>
  <si>
    <t>ZK01 - Zatępianie krawędzi COSTA ferro</t>
  </si>
  <si>
    <t>RZ02 - Ręczne zatępianie krawędzi non ferro</t>
  </si>
  <si>
    <t>RZ01 - Ręczne zatępianie krawędzi ferro</t>
  </si>
  <si>
    <t>Zatępianie krawędzi COSTA non ferro</t>
  </si>
  <si>
    <t>Zatępianie krawędzi COSTA ferro</t>
  </si>
  <si>
    <t>Ręczne zatępianie krawędzi non ferro</t>
  </si>
  <si>
    <t>Ręczne zatępianie krawędzi ferro</t>
  </si>
  <si>
    <t>ALSTOM TRANSPORT VPF</t>
  </si>
  <si>
    <t>IMPACT</t>
  </si>
  <si>
    <t>Wstępna analityka</t>
  </si>
  <si>
    <t>Wartość kooperacji</t>
  </si>
  <si>
    <t>Wartość kooperacja transport</t>
  </si>
  <si>
    <t>Wartość elementów zakupowych</t>
  </si>
  <si>
    <t>Cena sprzedaży</t>
  </si>
  <si>
    <t>% AV Globalne</t>
  </si>
  <si>
    <t>SKODA</t>
  </si>
  <si>
    <t>TO01 - Toczenie</t>
  </si>
  <si>
    <t>Toczenie</t>
  </si>
  <si>
    <t>00015072_B</t>
  </si>
  <si>
    <t>00013493_A</t>
  </si>
  <si>
    <t>00015293</t>
  </si>
  <si>
    <t>00015165_A</t>
  </si>
  <si>
    <t>00015166_A</t>
  </si>
  <si>
    <t>00013494_A1</t>
  </si>
  <si>
    <t>00013495_A1</t>
  </si>
  <si>
    <t>00000556_B</t>
  </si>
  <si>
    <t>#3 X 1500 X 3000 _S355J2C+N</t>
  </si>
  <si>
    <t>S355J2C+N</t>
  </si>
  <si>
    <t>#5 X 1500 X 3000_S355J2C+N</t>
  </si>
  <si>
    <t>Złożenie</t>
  </si>
  <si>
    <t>BSO</t>
  </si>
  <si>
    <t>TAMWARE</t>
  </si>
  <si>
    <t>S355J2</t>
  </si>
  <si>
    <t>Tulejka S355J2</t>
  </si>
  <si>
    <t>BB20046631006</t>
  </si>
  <si>
    <t>5083 H111</t>
  </si>
  <si>
    <t>SIKA ACTIVATOR 100</t>
  </si>
  <si>
    <t>0,15</t>
  </si>
  <si>
    <t>SP000071951</t>
  </si>
  <si>
    <t>SP000071953</t>
  </si>
  <si>
    <t>SP000071952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</si>
</sst>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* #,##0.00\ &quot;zł&quot;_-;\-* #,##0.00\ &quot;zł&quot;_-;_-* &quot;-&quot;??\ &quot;zł&quot;_-;_-@_-"/>
    <numFmt numFmtId="164" formatCode="_-* #,##0.00\ _z_ł_-;\-* #,##0.00\ _z_ł_-;_-* &quot;-&quot;??\ _z_ł_-;_-@_-"/>
    <numFmt numFmtId="165" formatCode="hh:mm:ss.000"/>
    <numFmt numFmtId="166" formatCode="_-* #,##0.000\ _z_ł_-;\-* #,##0.000\ _z_ł_-;_-* &quot;-&quot;??\ _z_ł_-;_-@_-"/>
    <numFmt numFmtId="167" formatCode="0.000"/>
    <numFmt numFmtId="168" formatCode="_-* #,##0.0000\ _z_ł_-;\-* #,##0.0000\ _z_ł_-;_-* &quot;-&quot;??\ _z_ł_-;_-@_-"/>
    <numFmt numFmtId="169" formatCode="_-[$€-2]\ * #,##0.00_-;\-[$€-2]\ * #,##0.00_-;_-[$€-2]\ * &quot;-&quot;??_-;_-@_-"/>
    <numFmt numFmtId="170" formatCode="_-* #,##0\ &quot;zł&quot;_-;\-* #,##0\ &quot;zł&quot;_-;_-* &quot;-&quot;??\ &quot;zł&quot;_-;_-@_-"/>
    <numFmt numFmtId="171" formatCode="0.0"/>
    <numFmt numFmtId="172" formatCode="00\-000"/>
    <numFmt numFmtId="173" formatCode="yyyy/mm/dd;@"/>
    <numFmt numFmtId="174" formatCode="_-* #,##0\ _z_ł_-;\-* #,##0\ _z_ł_-;_-* &quot;-&quot;??\ _z_ł_-;_-@_-"/>
    <numFmt numFmtId="175" formatCode="0.0%"/>
  </numFmts>
  <fonts count="62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sz val="12"/>
      <color rgb="FF000000"/>
      <name val="Czcionka tekstu podstawowego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zcionka tekstu podstawowego"/>
      <charset val="238"/>
    </font>
    <font>
      <b/>
      <sz val="12"/>
      <color rgb="FFFA7D00"/>
      <name val="Calibri"/>
      <family val="2"/>
      <charset val="238"/>
      <scheme val="minor"/>
    </font>
    <font>
      <b/>
      <sz val="9"/>
      <color theme="1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3"/>
      <color theme="3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rgb="FF3F3F76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rgb="FF646464"/>
      <name val="Microsoft Sans Serif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1"/>
      <name val="Czcionka tekstu podstawowego"/>
      <family val="2"/>
      <charset val="238"/>
    </font>
    <font>
      <sz val="10"/>
      <color rgb="FF3F3F76"/>
      <name val="Calibri"/>
      <family val="2"/>
      <charset val="238"/>
      <scheme val="minor"/>
    </font>
    <font>
      <sz val="10"/>
      <color theme="1"/>
      <name val="Times New Roman"/>
      <family val="1"/>
      <charset val="238"/>
    </font>
    <font>
      <b/>
      <sz val="18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b/>
      <sz val="9"/>
      <color rgb="FF3F3F3F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0"/>
      <color theme="1"/>
      <name val="Czcionka tekstu podstawowego"/>
      <charset val="238"/>
    </font>
    <font>
      <sz val="10"/>
      <color theme="1"/>
      <name val="Calibri"/>
      <family val="2"/>
      <charset val="238"/>
      <scheme val="minor"/>
    </font>
    <font>
      <b/>
      <sz val="9"/>
      <color rgb="FF3F3F76"/>
      <name val="Calibri"/>
      <family val="2"/>
      <charset val="238"/>
      <scheme val="minor"/>
    </font>
    <font>
      <sz val="9"/>
      <color rgb="FF3F3F3F"/>
      <name val="Calibri"/>
      <family val="2"/>
      <charset val="238"/>
      <scheme val="minor"/>
    </font>
    <font>
      <b/>
      <sz val="12"/>
      <color rgb="FF000000"/>
      <name val="Czcionka tekstu podstawowego"/>
    </font>
    <font>
      <b/>
      <sz val="11"/>
      <color theme="3"/>
      <name val="Calibri"/>
      <family val="2"/>
      <charset val="238"/>
      <scheme val="minor"/>
    </font>
    <font>
      <b/>
      <sz val="12"/>
      <color theme="3"/>
      <name val="Calibri"/>
      <family val="2"/>
      <charset val="238"/>
      <scheme val="minor"/>
    </font>
    <font>
      <sz val="12"/>
      <color theme="3"/>
      <name val="Calibri"/>
      <family val="2"/>
      <charset val="238"/>
      <scheme val="minor"/>
    </font>
    <font>
      <b/>
      <sz val="28"/>
      <color theme="3"/>
      <name val="Calibri"/>
      <family val="2"/>
      <charset val="238"/>
      <scheme val="minor"/>
    </font>
    <font>
      <sz val="11"/>
      <color theme="3"/>
      <name val="Calibri"/>
      <family val="2"/>
      <charset val="238"/>
      <scheme val="minor"/>
    </font>
    <font>
      <b/>
      <sz val="60"/>
      <color theme="3"/>
      <name val="Calibri"/>
      <family val="2"/>
      <charset val="238"/>
      <scheme val="minor"/>
    </font>
    <font>
      <b/>
      <sz val="18"/>
      <color theme="3"/>
      <name val="Calibri"/>
      <family val="2"/>
      <charset val="238"/>
      <scheme val="minor"/>
    </font>
    <font>
      <b/>
      <sz val="10"/>
      <color theme="3"/>
      <name val="Calibri"/>
      <family val="2"/>
      <charset val="238"/>
      <scheme val="minor"/>
    </font>
    <font>
      <b/>
      <sz val="20"/>
      <color theme="3"/>
      <name val="Calibri"/>
      <family val="2"/>
      <charset val="238"/>
      <scheme val="minor"/>
    </font>
    <font>
      <b/>
      <sz val="14"/>
      <color theme="3"/>
      <name val="Calibri"/>
      <family val="2"/>
      <charset val="238"/>
      <scheme val="minor"/>
    </font>
    <font>
      <b/>
      <sz val="16"/>
      <color theme="3"/>
      <name val="Calibri"/>
      <family val="2"/>
      <charset val="238"/>
      <scheme val="minor"/>
    </font>
    <font>
      <b/>
      <sz val="12"/>
      <color rgb="FFFF0000"/>
      <name val="Calibri"/>
      <family val="2"/>
      <charset val="238"/>
      <scheme val="minor"/>
    </font>
    <font>
      <sz val="14"/>
      <color theme="3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sz val="11"/>
      <color rgb="FFC00000"/>
      <name val="Calibri"/>
      <family val="2"/>
      <charset val="238"/>
      <scheme val="minor"/>
    </font>
    <font>
      <b/>
      <strike/>
      <sz val="11"/>
      <color rgb="FFC00000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b/>
      <sz val="12"/>
      <color rgb="FFFA7D00"/>
      <name val="Calibri"/>
      <family val="2"/>
      <charset val="238"/>
    </font>
    <font>
      <b/>
      <strike/>
      <sz val="11"/>
      <color rgb="FF3F3F3F"/>
      <name val="Calibri Light"/>
      <family val="2"/>
      <charset val="238"/>
    </font>
    <font>
      <strike/>
      <sz val="11"/>
      <color theme="0" tint="-0.499984740745262"/>
      <name val="Calibri Light"/>
      <family val="2"/>
      <charset val="238"/>
    </font>
    <font>
      <b/>
      <sz val="10"/>
      <color theme="1"/>
      <name val="Calibri"/>
      <family val="2"/>
      <charset val="238"/>
      <scheme val="minor"/>
    </font>
    <font>
      <b/>
      <sz val="11"/>
      <color rgb="FF3F3F76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lightDown">
        <fgColor theme="3"/>
        <bgColor theme="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3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92D050"/>
        <bgColor indexed="64"/>
      </patternFill>
    </fill>
  </fills>
  <borders count="19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medium">
        <color indexed="64"/>
      </left>
      <right style="thin">
        <color rgb="FF3F3F3F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theme="3"/>
      </right>
      <top style="medium">
        <color indexed="64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medium">
        <color indexed="64"/>
      </top>
      <bottom style="thin">
        <color theme="3"/>
      </bottom>
      <diagonal/>
    </border>
    <border>
      <left style="thin">
        <color theme="3"/>
      </left>
      <right style="thick">
        <color theme="3"/>
      </right>
      <top style="medium">
        <color indexed="64"/>
      </top>
      <bottom style="thin">
        <color theme="3"/>
      </bottom>
      <diagonal/>
    </border>
    <border>
      <left style="thick">
        <color theme="3"/>
      </left>
      <right/>
      <top style="medium">
        <color indexed="64"/>
      </top>
      <bottom/>
      <diagonal/>
    </border>
    <border>
      <left/>
      <right style="thick">
        <color theme="3"/>
      </right>
      <top style="medium">
        <color indexed="64"/>
      </top>
      <bottom/>
      <diagonal/>
    </border>
    <border>
      <left style="thick">
        <color theme="3"/>
      </left>
      <right style="thick">
        <color theme="3"/>
      </right>
      <top style="medium">
        <color indexed="64"/>
      </top>
      <bottom style="thin">
        <color theme="3"/>
      </bottom>
      <diagonal/>
    </border>
    <border>
      <left style="thick">
        <color theme="3"/>
      </left>
      <right style="medium">
        <color indexed="64"/>
      </right>
      <top style="medium">
        <color indexed="64"/>
      </top>
      <bottom style="thin">
        <color theme="3"/>
      </bottom>
      <diagonal/>
    </border>
    <border>
      <left style="medium">
        <color indexed="64"/>
      </left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ck">
        <color theme="3"/>
      </right>
      <top/>
      <bottom style="thin">
        <color theme="3"/>
      </bottom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 style="thick">
        <color theme="3"/>
      </left>
      <right style="thick">
        <color theme="3"/>
      </right>
      <top style="thin">
        <color theme="3"/>
      </top>
      <bottom/>
      <diagonal/>
    </border>
    <border>
      <left style="thick">
        <color theme="3"/>
      </left>
      <right style="medium">
        <color indexed="64"/>
      </right>
      <top style="thin">
        <color theme="3"/>
      </top>
      <bottom/>
      <diagonal/>
    </border>
    <border>
      <left style="medium">
        <color indexed="64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ck">
        <color theme="3"/>
      </left>
      <right style="thick">
        <color theme="3"/>
      </right>
      <top/>
      <bottom/>
      <diagonal/>
    </border>
    <border>
      <left style="thick">
        <color theme="3"/>
      </left>
      <right style="medium">
        <color indexed="64"/>
      </right>
      <top/>
      <bottom/>
      <diagonal/>
    </border>
    <border>
      <left style="thin">
        <color theme="3"/>
      </left>
      <right style="thick">
        <color theme="3"/>
      </right>
      <top style="thin">
        <color theme="3"/>
      </top>
      <bottom style="thin">
        <color theme="3"/>
      </bottom>
      <diagonal/>
    </border>
    <border>
      <left style="thick">
        <color theme="3"/>
      </left>
      <right style="medium">
        <color indexed="64"/>
      </right>
      <top/>
      <bottom style="thick">
        <color theme="3"/>
      </bottom>
      <diagonal/>
    </border>
    <border>
      <left style="thick">
        <color theme="3"/>
      </left>
      <right style="medium">
        <color indexed="64"/>
      </right>
      <top/>
      <bottom style="thin">
        <color theme="3"/>
      </bottom>
      <diagonal/>
    </border>
    <border>
      <left style="medium">
        <color indexed="64"/>
      </left>
      <right style="thin">
        <color theme="3"/>
      </right>
      <top style="thin">
        <color theme="3"/>
      </top>
      <bottom style="thick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ck">
        <color theme="3"/>
      </bottom>
      <diagonal/>
    </border>
    <border>
      <left style="thin">
        <color theme="3"/>
      </left>
      <right style="thick">
        <color theme="3"/>
      </right>
      <top style="thin">
        <color theme="3"/>
      </top>
      <bottom style="thick">
        <color theme="3"/>
      </bottom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 style="medium">
        <color indexed="64"/>
      </right>
      <top style="thin">
        <color theme="3"/>
      </top>
      <bottom style="thick">
        <color theme="3"/>
      </bottom>
      <diagonal/>
    </border>
    <border>
      <left style="medium">
        <color indexed="64"/>
      </left>
      <right style="thin">
        <color theme="3"/>
      </right>
      <top style="thick">
        <color theme="3"/>
      </top>
      <bottom style="thick">
        <color theme="3"/>
      </bottom>
      <diagonal/>
    </border>
    <border>
      <left style="thin">
        <color theme="3"/>
      </left>
      <right style="thin">
        <color theme="3"/>
      </right>
      <top style="thick">
        <color theme="3"/>
      </top>
      <bottom style="thick">
        <color theme="3"/>
      </bottom>
      <diagonal/>
    </border>
    <border>
      <left style="thin">
        <color theme="3"/>
      </left>
      <right style="medium">
        <color indexed="64"/>
      </right>
      <top style="thick">
        <color theme="3"/>
      </top>
      <bottom style="thick">
        <color theme="3"/>
      </bottom>
      <diagonal/>
    </border>
    <border>
      <left style="medium">
        <color indexed="64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medium">
        <color indexed="64"/>
      </right>
      <top/>
      <bottom style="thin">
        <color theme="3"/>
      </bottom>
      <diagonal/>
    </border>
    <border>
      <left style="thin">
        <color theme="3"/>
      </left>
      <right style="medium">
        <color indexed="64"/>
      </right>
      <top style="thin">
        <color theme="3"/>
      </top>
      <bottom style="thick">
        <color theme="3"/>
      </bottom>
      <diagonal/>
    </border>
    <border>
      <left style="thin">
        <color theme="3"/>
      </left>
      <right/>
      <top style="thick">
        <color theme="3"/>
      </top>
      <bottom style="thin">
        <color theme="3"/>
      </bottom>
      <diagonal/>
    </border>
    <border>
      <left/>
      <right/>
      <top style="thick">
        <color theme="3"/>
      </top>
      <bottom style="thin">
        <color theme="3"/>
      </bottom>
      <diagonal/>
    </border>
    <border>
      <left/>
      <right style="medium">
        <color indexed="64"/>
      </right>
      <top style="thick">
        <color theme="3"/>
      </top>
      <bottom style="thin">
        <color theme="3"/>
      </bottom>
      <diagonal/>
    </border>
    <border>
      <left style="thin">
        <color theme="3"/>
      </left>
      <right style="medium">
        <color indexed="64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indexed="64"/>
      </right>
      <top style="thin">
        <color theme="3"/>
      </top>
      <bottom style="thin">
        <color theme="3"/>
      </bottom>
      <diagonal/>
    </border>
    <border>
      <left style="medium">
        <color indexed="64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3"/>
      </top>
      <bottom style="thin">
        <color theme="0"/>
      </bottom>
      <diagonal/>
    </border>
    <border>
      <left style="medium">
        <color indexed="64"/>
      </left>
      <right style="thin">
        <color theme="3"/>
      </right>
      <top/>
      <bottom/>
      <diagonal/>
    </border>
    <border>
      <left style="thin">
        <color theme="3"/>
      </left>
      <right/>
      <top/>
      <bottom style="thin">
        <color theme="0"/>
      </bottom>
      <diagonal/>
    </border>
    <border>
      <left style="dashed">
        <color theme="0"/>
      </left>
      <right style="dashed">
        <color theme="0"/>
      </right>
      <top style="dashed">
        <color theme="0"/>
      </top>
      <bottom style="dashed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thin">
        <color theme="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3"/>
      </right>
      <top/>
      <bottom style="thick">
        <color theme="3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3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ck">
        <color theme="3"/>
      </bottom>
      <diagonal/>
    </border>
    <border>
      <left style="thin">
        <color theme="3"/>
      </left>
      <right/>
      <top style="thin">
        <color theme="3"/>
      </top>
      <bottom style="thick">
        <color theme="3"/>
      </bottom>
      <diagonal/>
    </border>
    <border>
      <left/>
      <right/>
      <top style="thin">
        <color theme="3"/>
      </top>
      <bottom style="thick">
        <color theme="3"/>
      </bottom>
      <diagonal/>
    </border>
    <border>
      <left/>
      <right style="medium">
        <color indexed="64"/>
      </right>
      <top style="thin">
        <color theme="3"/>
      </top>
      <bottom style="thick">
        <color theme="3"/>
      </bottom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 style="medium">
        <color indexed="64"/>
      </right>
      <top/>
      <bottom style="thin">
        <color theme="3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medium">
        <color indexed="64"/>
      </right>
      <top style="thin">
        <color theme="3"/>
      </top>
      <bottom/>
      <diagonal/>
    </border>
    <border>
      <left style="medium">
        <color indexed="64"/>
      </left>
      <right style="thin">
        <color theme="3"/>
      </right>
      <top style="thick">
        <color theme="3"/>
      </top>
      <bottom/>
      <diagonal/>
    </border>
    <border>
      <left style="thin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n">
        <color theme="3"/>
      </right>
      <top style="thick">
        <color theme="3"/>
      </top>
      <bottom/>
      <diagonal/>
    </border>
    <border>
      <left style="thin">
        <color theme="3"/>
      </left>
      <right style="thin">
        <color theme="3"/>
      </right>
      <top style="thick">
        <color theme="3"/>
      </top>
      <bottom/>
      <diagonal/>
    </border>
    <border>
      <left style="thin">
        <color theme="3"/>
      </left>
      <right style="medium">
        <color indexed="64"/>
      </right>
      <top style="thick">
        <color theme="3"/>
      </top>
      <bottom/>
      <diagonal/>
    </border>
    <border>
      <left style="medium">
        <color indexed="64"/>
      </left>
      <right style="thin">
        <color theme="3"/>
      </right>
      <top style="mediumDashed">
        <color theme="3"/>
      </top>
      <bottom style="thin">
        <color theme="3"/>
      </bottom>
      <diagonal/>
    </border>
    <border>
      <left style="thin">
        <color theme="3"/>
      </left>
      <right/>
      <top style="mediumDashed">
        <color theme="3"/>
      </top>
      <bottom style="thin">
        <color theme="3"/>
      </bottom>
      <diagonal/>
    </border>
    <border>
      <left/>
      <right/>
      <top style="mediumDashed">
        <color theme="3"/>
      </top>
      <bottom style="thin">
        <color theme="3"/>
      </bottom>
      <diagonal/>
    </border>
    <border>
      <left/>
      <right style="medium">
        <color indexed="64"/>
      </right>
      <top style="mediumDashed">
        <color theme="3"/>
      </top>
      <bottom style="thin">
        <color theme="3"/>
      </bottom>
      <diagonal/>
    </border>
    <border>
      <left style="medium">
        <color indexed="64"/>
      </left>
      <right style="thin">
        <color theme="3"/>
      </right>
      <top style="thick">
        <color theme="3"/>
      </top>
      <bottom style="thin">
        <color theme="3"/>
      </bottom>
      <diagonal/>
    </border>
    <border>
      <left/>
      <right style="thin">
        <color theme="3"/>
      </right>
      <top style="thick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ck">
        <color theme="3"/>
      </top>
      <bottom style="thin">
        <color theme="3"/>
      </bottom>
      <diagonal/>
    </border>
    <border>
      <left style="thin">
        <color theme="3"/>
      </left>
      <right style="medium">
        <color indexed="64"/>
      </right>
      <top style="thick">
        <color theme="3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3"/>
      </bottom>
      <diagonal/>
    </border>
    <border>
      <left style="medium">
        <color indexed="64"/>
      </left>
      <right style="thin">
        <color theme="3"/>
      </right>
      <top/>
      <bottom style="medium">
        <color indexed="64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2">
    <xf numFmtId="0" fontId="0" fillId="0" borderId="0"/>
    <xf numFmtId="164" fontId="1" fillId="0" borderId="0" applyFont="0" applyFill="0" applyBorder="0" applyAlignment="0" applyProtection="0"/>
    <xf numFmtId="0" fontId="5" fillId="2" borderId="6" applyNumberFormat="0" applyAlignment="0" applyProtection="0"/>
    <xf numFmtId="0" fontId="6" fillId="0" borderId="0"/>
    <xf numFmtId="164" fontId="6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7" borderId="9" applyNumberFormat="0" applyAlignment="0" applyProtection="0"/>
    <xf numFmtId="0" fontId="9" fillId="7" borderId="6" applyNumberFormat="0" applyAlignment="0" applyProtection="0"/>
    <xf numFmtId="0" fontId="1" fillId="0" borderId="0"/>
    <xf numFmtId="44" fontId="1" fillId="0" borderId="0" applyFont="0" applyFill="0" applyBorder="0" applyAlignment="0" applyProtection="0"/>
    <xf numFmtId="0" fontId="15" fillId="0" borderId="30" applyNumberFormat="0" applyFill="0" applyAlignment="0" applyProtection="0"/>
    <xf numFmtId="0" fontId="19" fillId="0" borderId="0"/>
    <xf numFmtId="0" fontId="1" fillId="0" borderId="0"/>
    <xf numFmtId="164" fontId="1" fillId="0" borderId="0" applyFont="0" applyFill="0" applyBorder="0" applyAlignment="0" applyProtection="0"/>
    <xf numFmtId="0" fontId="1" fillId="14" borderId="35" applyNumberFormat="0" applyFont="0" applyAlignment="0" applyProtection="0"/>
    <xf numFmtId="0" fontId="23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38">
    <xf numFmtId="0" fontId="0" fillId="0" borderId="0" xfId="0"/>
    <xf numFmtId="49" fontId="0" fillId="0" borderId="0" xfId="0" applyNumberFormat="1"/>
    <xf numFmtId="165" fontId="0" fillId="0" borderId="0" xfId="0" applyNumberFormat="1"/>
    <xf numFmtId="164" fontId="0" fillId="0" borderId="0" xfId="1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1" applyNumberFormat="1" applyFont="1"/>
    <xf numFmtId="168" fontId="0" fillId="0" borderId="0" xfId="1" applyNumberFormat="1" applyFont="1"/>
    <xf numFmtId="0" fontId="0" fillId="0" borderId="0" xfId="1" quotePrefix="1" applyNumberFormat="1" applyFont="1"/>
    <xf numFmtId="166" fontId="0" fillId="0" borderId="0" xfId="1" applyNumberFormat="1" applyFont="1" applyAlignment="1"/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3" fillId="0" borderId="0" xfId="0" applyFont="1"/>
    <xf numFmtId="0" fontId="6" fillId="0" borderId="0" xfId="3" applyProtection="1">
      <protection locked="0"/>
    </xf>
    <xf numFmtId="0" fontId="6" fillId="0" borderId="0" xfId="3" applyAlignment="1" applyProtection="1">
      <alignment horizontal="center"/>
      <protection locked="0"/>
    </xf>
    <xf numFmtId="0" fontId="6" fillId="0" borderId="0" xfId="3" applyAlignment="1" applyProtection="1">
      <alignment wrapText="1"/>
      <protection locked="0"/>
    </xf>
    <xf numFmtId="0" fontId="0" fillId="4" borderId="0" xfId="0" applyFill="1"/>
    <xf numFmtId="0" fontId="0" fillId="6" borderId="0" xfId="0" applyFill="1"/>
    <xf numFmtId="44" fontId="0" fillId="0" borderId="0" xfId="6" applyFont="1"/>
    <xf numFmtId="0" fontId="8" fillId="7" borderId="12" xfId="8" applyBorder="1" applyAlignment="1" applyProtection="1">
      <alignment horizontal="center" vertical="center" wrapText="1"/>
    </xf>
    <xf numFmtId="0" fontId="8" fillId="7" borderId="13" xfId="8" applyBorder="1" applyAlignment="1" applyProtection="1">
      <alignment horizontal="center" vertical="center" wrapText="1"/>
    </xf>
    <xf numFmtId="0" fontId="8" fillId="7" borderId="14" xfId="8" applyBorder="1" applyAlignment="1" applyProtection="1">
      <alignment horizontal="center" vertical="center" wrapText="1"/>
    </xf>
    <xf numFmtId="0" fontId="11" fillId="7" borderId="16" xfId="9" applyNumberFormat="1" applyFont="1" applyBorder="1" applyAlignment="1" applyProtection="1">
      <alignment horizontal="center" vertical="center" wrapText="1"/>
    </xf>
    <xf numFmtId="0" fontId="11" fillId="7" borderId="17" xfId="9" applyNumberFormat="1" applyFont="1" applyBorder="1" applyAlignment="1" applyProtection="1">
      <alignment horizontal="center" vertical="center" wrapText="1"/>
    </xf>
    <xf numFmtId="0" fontId="11" fillId="7" borderId="18" xfId="9" applyNumberFormat="1" applyFont="1" applyBorder="1" applyAlignment="1" applyProtection="1">
      <alignment horizontal="center" vertical="center" wrapText="1"/>
    </xf>
    <xf numFmtId="0" fontId="11" fillId="7" borderId="19" xfId="9" applyNumberFormat="1" applyFont="1" applyBorder="1" applyAlignment="1" applyProtection="1">
      <alignment horizontal="center" vertical="center" wrapText="1"/>
    </xf>
    <xf numFmtId="0" fontId="12" fillId="8" borderId="11" xfId="0" applyFont="1" applyFill="1" applyBorder="1" applyAlignment="1" applyProtection="1">
      <alignment horizontal="center" vertical="center" wrapText="1"/>
      <protection locked="0"/>
    </xf>
    <xf numFmtId="0" fontId="1" fillId="0" borderId="0" xfId="10"/>
    <xf numFmtId="44" fontId="1" fillId="0" borderId="0" xfId="10" applyNumberFormat="1"/>
    <xf numFmtId="0" fontId="10" fillId="11" borderId="24" xfId="0" applyFont="1" applyFill="1" applyBorder="1" applyAlignment="1">
      <alignment horizontal="center" vertical="center" wrapText="1"/>
    </xf>
    <xf numFmtId="0" fontId="10" fillId="11" borderId="25" xfId="0" applyFont="1" applyFill="1" applyBorder="1" applyAlignment="1">
      <alignment horizontal="center" vertical="center" wrapText="1"/>
    </xf>
    <xf numFmtId="0" fontId="10" fillId="11" borderId="26" xfId="0" applyFont="1" applyFill="1" applyBorder="1" applyAlignment="1">
      <alignment horizontal="center" vertical="center" wrapText="1"/>
    </xf>
    <xf numFmtId="0" fontId="0" fillId="11" borderId="27" xfId="0" applyFill="1" applyBorder="1" applyAlignment="1">
      <alignment horizontal="center" wrapText="1"/>
    </xf>
    <xf numFmtId="0" fontId="0" fillId="11" borderId="28" xfId="0" applyFill="1" applyBorder="1" applyAlignment="1">
      <alignment horizontal="center" vertical="center" wrapText="1"/>
    </xf>
    <xf numFmtId="9" fontId="1" fillId="0" borderId="0" xfId="7" applyFont="1" applyBorder="1" applyAlignment="1">
      <alignment vertical="center"/>
    </xf>
    <xf numFmtId="0" fontId="1" fillId="0" borderId="29" xfId="10" applyBorder="1" applyAlignment="1">
      <alignment vertical="center" wrapText="1"/>
    </xf>
    <xf numFmtId="170" fontId="0" fillId="0" borderId="0" xfId="11" applyNumberFormat="1" applyFont="1"/>
    <xf numFmtId="9" fontId="1" fillId="0" borderId="0" xfId="10" applyNumberFormat="1" applyAlignment="1">
      <alignment horizontal="center"/>
    </xf>
    <xf numFmtId="9" fontId="1" fillId="0" borderId="0" xfId="10" applyNumberFormat="1"/>
    <xf numFmtId="0" fontId="1" fillId="6" borderId="0" xfId="10" applyFill="1"/>
    <xf numFmtId="9" fontId="1" fillId="0" borderId="0" xfId="7" applyFont="1"/>
    <xf numFmtId="9" fontId="1" fillId="6" borderId="0" xfId="10" applyNumberFormat="1" applyFill="1"/>
    <xf numFmtId="1" fontId="1" fillId="0" borderId="0" xfId="10" applyNumberFormat="1"/>
    <xf numFmtId="1" fontId="1" fillId="6" borderId="0" xfId="10" applyNumberFormat="1" applyFill="1"/>
    <xf numFmtId="0" fontId="1" fillId="0" borderId="0" xfId="10" applyAlignment="1">
      <alignment horizontal="center"/>
    </xf>
    <xf numFmtId="9" fontId="1" fillId="0" borderId="0" xfId="7" applyFont="1" applyAlignment="1">
      <alignment horizontal="center"/>
    </xf>
    <xf numFmtId="10" fontId="1" fillId="0" borderId="0" xfId="7" applyNumberFormat="1" applyFont="1"/>
    <xf numFmtId="10" fontId="1" fillId="0" borderId="0" xfId="10" applyNumberFormat="1"/>
    <xf numFmtId="0" fontId="0" fillId="0" borderId="0" xfId="0" applyAlignment="1">
      <alignment wrapText="1"/>
    </xf>
    <xf numFmtId="9" fontId="0" fillId="0" borderId="0" xfId="7" applyFont="1"/>
    <xf numFmtId="9" fontId="0" fillId="0" borderId="0" xfId="0" applyNumberFormat="1"/>
    <xf numFmtId="0" fontId="1" fillId="0" borderId="0" xfId="10" applyAlignment="1">
      <alignment wrapText="1"/>
    </xf>
    <xf numFmtId="0" fontId="6" fillId="0" borderId="0" xfId="3" applyAlignment="1" applyProtection="1">
      <alignment horizontal="left"/>
      <protection locked="0"/>
    </xf>
    <xf numFmtId="0" fontId="6" fillId="0" borderId="0" xfId="3"/>
    <xf numFmtId="0" fontId="0" fillId="0" borderId="0" xfId="0" applyProtection="1">
      <protection locked="0"/>
    </xf>
    <xf numFmtId="0" fontId="16" fillId="0" borderId="0" xfId="0" applyFont="1"/>
    <xf numFmtId="0" fontId="6" fillId="0" borderId="0" xfId="3" applyAlignment="1">
      <alignment horizontal="left"/>
    </xf>
    <xf numFmtId="0" fontId="15" fillId="0" borderId="30" xfId="12"/>
    <xf numFmtId="44" fontId="17" fillId="2" borderId="6" xfId="6" applyFont="1" applyFill="1" applyBorder="1" applyAlignment="1" applyProtection="1">
      <alignment horizontal="center" vertical="center"/>
      <protection locked="0"/>
    </xf>
    <xf numFmtId="171" fontId="0" fillId="0" borderId="0" xfId="0" applyNumberFormat="1"/>
    <xf numFmtId="0" fontId="0" fillId="0" borderId="31" xfId="0" applyBorder="1" applyAlignment="1">
      <alignment horizontal="center"/>
    </xf>
    <xf numFmtId="0" fontId="0" fillId="0" borderId="31" xfId="0" applyBorder="1"/>
    <xf numFmtId="0" fontId="0" fillId="0" borderId="31" xfId="0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2" fontId="0" fillId="0" borderId="31" xfId="1" applyNumberFormat="1" applyFon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167" fontId="0" fillId="0" borderId="31" xfId="1" applyNumberFormat="1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164" fontId="0" fillId="0" borderId="31" xfId="1" applyFont="1" applyBorder="1" applyAlignment="1">
      <alignment horizontal="center" vertical="center"/>
    </xf>
    <xf numFmtId="49" fontId="0" fillId="0" borderId="31" xfId="0" applyNumberFormat="1" applyBorder="1" applyAlignment="1">
      <alignment horizontal="left"/>
    </xf>
    <xf numFmtId="167" fontId="0" fillId="0" borderId="31" xfId="1" applyNumberFormat="1" applyFont="1" applyBorder="1" applyAlignment="1">
      <alignment horizontal="center" vertical="center"/>
    </xf>
    <xf numFmtId="166" fontId="0" fillId="0" borderId="31" xfId="1" applyNumberFormat="1" applyFont="1" applyBorder="1" applyAlignment="1">
      <alignment horizontal="center" vertical="center"/>
    </xf>
    <xf numFmtId="164" fontId="0" fillId="0" borderId="31" xfId="1" applyFont="1" applyBorder="1" applyAlignment="1">
      <alignment horizontal="center"/>
    </xf>
    <xf numFmtId="49" fontId="0" fillId="0" borderId="31" xfId="0" applyNumberForma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 vertical="center"/>
    </xf>
    <xf numFmtId="44" fontId="6" fillId="0" borderId="0" xfId="6" applyFont="1"/>
    <xf numFmtId="2" fontId="19" fillId="12" borderId="31" xfId="13" applyNumberFormat="1" applyFill="1" applyBorder="1"/>
    <xf numFmtId="0" fontId="19" fillId="6" borderId="33" xfId="13" applyFill="1" applyBorder="1" applyAlignment="1">
      <alignment vertical="center"/>
    </xf>
    <xf numFmtId="0" fontId="19" fillId="6" borderId="34" xfId="13" applyFill="1" applyBorder="1" applyAlignment="1">
      <alignment vertical="center"/>
    </xf>
    <xf numFmtId="0" fontId="19" fillId="0" borderId="34" xfId="13" applyBorder="1" applyAlignment="1">
      <alignment vertical="center"/>
    </xf>
    <xf numFmtId="0" fontId="19" fillId="0" borderId="32" xfId="13" applyBorder="1" applyAlignment="1">
      <alignment vertical="center"/>
    </xf>
    <xf numFmtId="0" fontId="19" fillId="0" borderId="0" xfId="13"/>
    <xf numFmtId="0" fontId="20" fillId="0" borderId="31" xfId="13" applyFont="1" applyBorder="1"/>
    <xf numFmtId="49" fontId="19" fillId="0" borderId="31" xfId="13" applyNumberFormat="1" applyBorder="1"/>
    <xf numFmtId="49" fontId="20" fillId="0" borderId="31" xfId="13" applyNumberFormat="1" applyFont="1" applyBorder="1"/>
    <xf numFmtId="0" fontId="19" fillId="0" borderId="31" xfId="13" applyBorder="1"/>
    <xf numFmtId="49" fontId="21" fillId="0" borderId="0" xfId="13" applyNumberFormat="1" applyFont="1"/>
    <xf numFmtId="49" fontId="1" fillId="0" borderId="0" xfId="14" applyNumberFormat="1"/>
    <xf numFmtId="49" fontId="1" fillId="0" borderId="0" xfId="14" applyNumberFormat="1" applyAlignment="1">
      <alignment horizontal="left"/>
    </xf>
    <xf numFmtId="49" fontId="1" fillId="0" borderId="0" xfId="14" applyNumberFormat="1" applyAlignment="1">
      <alignment horizontal="center"/>
    </xf>
    <xf numFmtId="49" fontId="18" fillId="0" borderId="0" xfId="14" applyNumberFormat="1" applyFont="1"/>
    <xf numFmtId="0" fontId="18" fillId="0" borderId="0" xfId="14" applyFont="1"/>
    <xf numFmtId="0" fontId="1" fillId="0" borderId="0" xfId="14"/>
    <xf numFmtId="49" fontId="0" fillId="0" borderId="0" xfId="0" applyNumberFormat="1" applyAlignment="1">
      <alignment horizontal="left"/>
    </xf>
    <xf numFmtId="49" fontId="24" fillId="3" borderId="7" xfId="3" applyNumberFormat="1" applyFont="1" applyFill="1" applyBorder="1" applyAlignment="1" applyProtection="1">
      <alignment horizontal="center"/>
      <protection locked="0"/>
    </xf>
    <xf numFmtId="49" fontId="24" fillId="3" borderId="8" xfId="3" applyNumberFormat="1" applyFont="1" applyFill="1" applyBorder="1" applyAlignment="1" applyProtection="1">
      <alignment horizontal="center"/>
      <protection locked="0"/>
    </xf>
    <xf numFmtId="0" fontId="24" fillId="3" borderId="7" xfId="3" applyFont="1" applyFill="1" applyBorder="1" applyAlignment="1" applyProtection="1">
      <alignment horizontal="center"/>
      <protection locked="0"/>
    </xf>
    <xf numFmtId="49" fontId="24" fillId="3" borderId="7" xfId="3" applyNumberFormat="1" applyFont="1" applyFill="1" applyBorder="1" applyAlignment="1" applyProtection="1">
      <alignment horizontal="center" wrapText="1"/>
      <protection locked="0"/>
    </xf>
    <xf numFmtId="0" fontId="25" fillId="2" borderId="6" xfId="2" applyNumberFormat="1" applyFont="1" applyAlignment="1" applyProtection="1">
      <alignment horizontal="center" vertical="center"/>
    </xf>
    <xf numFmtId="0" fontId="25" fillId="2" borderId="6" xfId="2" applyNumberFormat="1" applyFont="1" applyAlignment="1" applyProtection="1">
      <alignment horizontal="left" vertical="center"/>
      <protection locked="0"/>
    </xf>
    <xf numFmtId="0" fontId="24" fillId="0" borderId="0" xfId="3" applyFont="1" applyAlignment="1" applyProtection="1">
      <alignment horizontal="center" vertical="center"/>
      <protection locked="0"/>
    </xf>
    <xf numFmtId="49" fontId="25" fillId="2" borderId="6" xfId="2" applyNumberFormat="1" applyFont="1" applyAlignment="1" applyProtection="1">
      <alignment horizontal="left" vertical="center"/>
      <protection locked="0"/>
    </xf>
    <xf numFmtId="49" fontId="25" fillId="5" borderId="6" xfId="2" applyNumberFormat="1" applyFont="1" applyFill="1" applyAlignment="1" applyProtection="1">
      <alignment horizontal="left" vertical="center"/>
      <protection locked="0"/>
    </xf>
    <xf numFmtId="0" fontId="25" fillId="2" borderId="6" xfId="2" applyNumberFormat="1" applyFont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28" fillId="0" borderId="3" xfId="5" applyFont="1" applyBorder="1" applyAlignment="1">
      <alignment horizontal="center" vertical="center" wrapText="1"/>
    </xf>
    <xf numFmtId="0" fontId="26" fillId="0" borderId="36" xfId="5" applyFont="1" applyBorder="1" applyAlignment="1">
      <alignment vertical="center"/>
    </xf>
    <xf numFmtId="0" fontId="28" fillId="0" borderId="36" xfId="0" applyFont="1" applyBorder="1" applyAlignment="1" applyProtection="1">
      <alignment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28" fillId="0" borderId="10" xfId="5" applyFont="1" applyBorder="1" applyAlignment="1">
      <alignment vertical="center" wrapText="1"/>
    </xf>
    <xf numFmtId="14" fontId="28" fillId="0" borderId="11" xfId="5" applyNumberFormat="1" applyFont="1" applyBorder="1" applyAlignment="1">
      <alignment horizontal="center" vertical="center" wrapText="1"/>
    </xf>
    <xf numFmtId="44" fontId="0" fillId="10" borderId="11" xfId="6" applyFont="1" applyFill="1" applyBorder="1" applyAlignment="1" applyProtection="1">
      <alignment vertical="center"/>
      <protection locked="0"/>
    </xf>
    <xf numFmtId="0" fontId="17" fillId="2" borderId="41" xfId="2" applyFont="1" applyBorder="1" applyAlignment="1" applyProtection="1">
      <alignment horizontal="center" vertical="center"/>
      <protection locked="0"/>
    </xf>
    <xf numFmtId="0" fontId="17" fillId="2" borderId="42" xfId="2" applyFont="1" applyBorder="1" applyAlignment="1" applyProtection="1">
      <alignment horizontal="center" vertical="center"/>
      <protection locked="0"/>
    </xf>
    <xf numFmtId="0" fontId="17" fillId="3" borderId="6" xfId="2" applyFont="1" applyFill="1" applyAlignment="1" applyProtection="1">
      <alignment horizontal="center" vertical="center"/>
      <protection locked="0"/>
    </xf>
    <xf numFmtId="0" fontId="17" fillId="2" borderId="6" xfId="2" applyFont="1" applyAlignment="1" applyProtection="1">
      <alignment horizontal="center" vertical="center"/>
      <protection locked="0"/>
    </xf>
    <xf numFmtId="167" fontId="17" fillId="3" borderId="6" xfId="2" applyNumberFormat="1" applyFont="1" applyFill="1" applyAlignment="1" applyProtection="1">
      <alignment horizontal="center" vertical="center"/>
      <protection locked="0"/>
    </xf>
    <xf numFmtId="2" fontId="17" fillId="3" borderId="6" xfId="2" applyNumberFormat="1" applyFont="1" applyFill="1" applyAlignment="1" applyProtection="1">
      <alignment horizontal="center" vertical="center"/>
      <protection locked="0"/>
    </xf>
    <xf numFmtId="171" fontId="17" fillId="3" borderId="6" xfId="2" applyNumberFormat="1" applyFont="1" applyFill="1" applyAlignment="1" applyProtection="1">
      <alignment horizontal="center" vertical="center"/>
      <protection locked="0"/>
    </xf>
    <xf numFmtId="1" fontId="17" fillId="3" borderId="6" xfId="2" applyNumberFormat="1" applyFont="1" applyFill="1" applyAlignment="1" applyProtection="1">
      <alignment horizontal="center" vertical="center"/>
      <protection locked="0"/>
    </xf>
    <xf numFmtId="1" fontId="17" fillId="3" borderId="43" xfId="2" applyNumberFormat="1" applyFont="1" applyFill="1" applyBorder="1" applyAlignment="1" applyProtection="1">
      <alignment horizontal="center" vertical="center"/>
      <protection locked="0"/>
    </xf>
    <xf numFmtId="0" fontId="17" fillId="2" borderId="16" xfId="2" applyFont="1" applyBorder="1" applyAlignment="1" applyProtection="1">
      <alignment horizontal="center" vertical="center"/>
      <protection locked="0"/>
    </xf>
    <xf numFmtId="0" fontId="17" fillId="2" borderId="18" xfId="2" applyFont="1" applyBorder="1" applyAlignment="1" applyProtection="1">
      <alignment horizontal="center" vertical="center"/>
      <protection locked="0"/>
    </xf>
    <xf numFmtId="44" fontId="17" fillId="2" borderId="18" xfId="6" applyFont="1" applyFill="1" applyBorder="1" applyAlignment="1" applyProtection="1">
      <alignment horizontal="center" vertical="center"/>
      <protection locked="0"/>
    </xf>
    <xf numFmtId="167" fontId="17" fillId="3" borderId="18" xfId="2" applyNumberFormat="1" applyFont="1" applyFill="1" applyBorder="1" applyAlignment="1" applyProtection="1">
      <alignment horizontal="center" vertical="center"/>
      <protection locked="0"/>
    </xf>
    <xf numFmtId="2" fontId="17" fillId="3" borderId="18" xfId="2" applyNumberFormat="1" applyFont="1" applyFill="1" applyBorder="1" applyAlignment="1" applyProtection="1">
      <alignment horizontal="center" vertical="center"/>
      <protection locked="0"/>
    </xf>
    <xf numFmtId="171" fontId="17" fillId="3" borderId="18" xfId="2" applyNumberFormat="1" applyFont="1" applyFill="1" applyBorder="1" applyAlignment="1" applyProtection="1">
      <alignment horizontal="center" vertical="center"/>
      <protection locked="0"/>
    </xf>
    <xf numFmtId="1" fontId="17" fillId="3" borderId="18" xfId="2" applyNumberFormat="1" applyFont="1" applyFill="1" applyBorder="1" applyAlignment="1" applyProtection="1">
      <alignment horizontal="center" vertical="center"/>
      <protection locked="0"/>
    </xf>
    <xf numFmtId="1" fontId="17" fillId="3" borderId="19" xfId="2" applyNumberFormat="1" applyFont="1" applyFill="1" applyBorder="1" applyAlignment="1" applyProtection="1">
      <alignment horizontal="center" vertical="center"/>
      <protection locked="0"/>
    </xf>
    <xf numFmtId="1" fontId="17" fillId="3" borderId="42" xfId="2" applyNumberFormat="1" applyFont="1" applyFill="1" applyBorder="1" applyAlignment="1" applyProtection="1">
      <alignment horizontal="center" vertical="center"/>
      <protection locked="0"/>
    </xf>
    <xf numFmtId="0" fontId="17" fillId="2" borderId="43" xfId="2" applyFont="1" applyBorder="1" applyAlignment="1" applyProtection="1">
      <alignment horizontal="center" vertical="center"/>
      <protection locked="0"/>
    </xf>
    <xf numFmtId="1" fontId="17" fillId="3" borderId="16" xfId="2" applyNumberFormat="1" applyFont="1" applyFill="1" applyBorder="1" applyAlignment="1" applyProtection="1">
      <alignment horizontal="center" vertical="center"/>
      <protection locked="0"/>
    </xf>
    <xf numFmtId="0" fontId="17" fillId="2" borderId="19" xfId="2" applyFont="1" applyBorder="1" applyAlignment="1" applyProtection="1">
      <alignment horizontal="center" vertical="center"/>
      <protection locked="0"/>
    </xf>
    <xf numFmtId="0" fontId="22" fillId="15" borderId="44" xfId="17" applyFont="1" applyBorder="1" applyAlignment="1" applyProtection="1">
      <alignment horizontal="center" vertical="center" wrapText="1"/>
      <protection locked="0"/>
    </xf>
    <xf numFmtId="0" fontId="17" fillId="3" borderId="18" xfId="2" applyFont="1" applyFill="1" applyBorder="1" applyAlignment="1" applyProtection="1">
      <alignment horizontal="center" vertical="center"/>
      <protection locked="0"/>
    </xf>
    <xf numFmtId="1" fontId="16" fillId="0" borderId="49" xfId="0" applyNumberFormat="1" applyFont="1" applyBorder="1" applyAlignment="1" applyProtection="1">
      <alignment horizontal="center" vertical="center"/>
      <protection locked="0"/>
    </xf>
    <xf numFmtId="1" fontId="16" fillId="0" borderId="50" xfId="0" applyNumberFormat="1" applyFont="1" applyBorder="1" applyAlignment="1" applyProtection="1">
      <alignment horizontal="center" vertical="center"/>
      <protection locked="0"/>
    </xf>
    <xf numFmtId="0" fontId="17" fillId="2" borderId="52" xfId="2" applyFont="1" applyBorder="1" applyAlignment="1" applyProtection="1">
      <alignment horizontal="center" vertical="center"/>
      <protection locked="0"/>
    </xf>
    <xf numFmtId="44" fontId="16" fillId="0" borderId="0" xfId="6" applyFont="1" applyBorder="1"/>
    <xf numFmtId="44" fontId="16" fillId="0" borderId="0" xfId="0" applyNumberFormat="1" applyFont="1"/>
    <xf numFmtId="44" fontId="16" fillId="0" borderId="4" xfId="6" applyFont="1" applyBorder="1"/>
    <xf numFmtId="44" fontId="16" fillId="0" borderId="4" xfId="0" applyNumberFormat="1" applyFont="1" applyBorder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4" fontId="16" fillId="0" borderId="37" xfId="1" applyFont="1" applyBorder="1" applyAlignment="1">
      <alignment horizontal="center"/>
    </xf>
    <xf numFmtId="164" fontId="16" fillId="0" borderId="0" xfId="1" applyFont="1" applyBorder="1" applyAlignment="1">
      <alignment horizontal="center"/>
    </xf>
    <xf numFmtId="44" fontId="16" fillId="0" borderId="29" xfId="6" applyFont="1" applyBorder="1"/>
    <xf numFmtId="164" fontId="16" fillId="0" borderId="38" xfId="1" applyFont="1" applyBorder="1" applyAlignment="1">
      <alignment horizontal="center"/>
    </xf>
    <xf numFmtId="164" fontId="16" fillId="0" borderId="4" xfId="1" applyFont="1" applyBorder="1" applyAlignment="1">
      <alignment horizontal="center"/>
    </xf>
    <xf numFmtId="44" fontId="16" fillId="0" borderId="5" xfId="6" applyFont="1" applyBorder="1"/>
    <xf numFmtId="0" fontId="12" fillId="8" borderId="10" xfId="0" applyFont="1" applyFill="1" applyBorder="1" applyAlignment="1" applyProtection="1">
      <alignment horizontal="center" vertical="center" wrapText="1"/>
      <protection locked="0"/>
    </xf>
    <xf numFmtId="0" fontId="32" fillId="8" borderId="10" xfId="0" applyFont="1" applyFill="1" applyBorder="1" applyAlignment="1" applyProtection="1">
      <alignment horizontal="center" vertical="center" wrapText="1"/>
      <protection locked="0"/>
    </xf>
    <xf numFmtId="0" fontId="12" fillId="8" borderId="21" xfId="0" applyFont="1" applyFill="1" applyBorder="1" applyAlignment="1" applyProtection="1">
      <alignment horizontal="center" vertical="center" wrapText="1"/>
      <protection locked="0"/>
    </xf>
    <xf numFmtId="0" fontId="12" fillId="6" borderId="11" xfId="0" applyFont="1" applyFill="1" applyBorder="1" applyAlignment="1" applyProtection="1">
      <alignment horizontal="center" vertical="center" wrapText="1"/>
      <protection locked="0"/>
    </xf>
    <xf numFmtId="0" fontId="12" fillId="6" borderId="1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/>
    <xf numFmtId="14" fontId="33" fillId="10" borderId="44" xfId="6" applyNumberFormat="1" applyFont="1" applyFill="1" applyBorder="1" applyAlignment="1" applyProtection="1">
      <alignment vertical="center"/>
      <protection locked="0"/>
    </xf>
    <xf numFmtId="172" fontId="19" fillId="13" borderId="33" xfId="13" applyNumberFormat="1" applyFill="1" applyBorder="1"/>
    <xf numFmtId="0" fontId="19" fillId="4" borderId="31" xfId="13" applyFill="1" applyBorder="1"/>
    <xf numFmtId="0" fontId="22" fillId="15" borderId="10" xfId="17" applyFont="1" applyBorder="1" applyAlignment="1" applyProtection="1">
      <alignment horizontal="center" vertical="center" wrapText="1"/>
      <protection locked="0"/>
    </xf>
    <xf numFmtId="44" fontId="30" fillId="14" borderId="20" xfId="6" applyFont="1" applyFill="1" applyBorder="1" applyAlignment="1" applyProtection="1">
      <alignment horizontal="center" vertical="center"/>
      <protection locked="0"/>
    </xf>
    <xf numFmtId="44" fontId="30" fillId="16" borderId="79" xfId="16" applyNumberFormat="1" applyFont="1" applyFill="1" applyBorder="1" applyAlignment="1" applyProtection="1">
      <alignment horizontal="center" vertical="center" wrapText="1"/>
      <protection locked="0"/>
    </xf>
    <xf numFmtId="9" fontId="1" fillId="0" borderId="0" xfId="7"/>
    <xf numFmtId="9" fontId="17" fillId="18" borderId="6" xfId="7" applyFont="1" applyFill="1" applyBorder="1" applyAlignment="1" applyProtection="1">
      <alignment horizontal="center" vertical="center"/>
      <protection locked="0"/>
    </xf>
    <xf numFmtId="0" fontId="17" fillId="18" borderId="6" xfId="2" applyFont="1" applyFill="1" applyAlignment="1" applyProtection="1">
      <alignment horizontal="left" wrapText="1"/>
      <protection locked="0"/>
    </xf>
    <xf numFmtId="9" fontId="17" fillId="18" borderId="18" xfId="7" applyFont="1" applyFill="1" applyBorder="1" applyAlignment="1" applyProtection="1">
      <alignment horizontal="center" vertical="center"/>
      <protection locked="0"/>
    </xf>
    <xf numFmtId="0" fontId="17" fillId="18" borderId="18" xfId="2" applyFont="1" applyFill="1" applyBorder="1" applyAlignment="1" applyProtection="1">
      <alignment horizontal="left" wrapText="1"/>
      <protection locked="0"/>
    </xf>
    <xf numFmtId="44" fontId="17" fillId="18" borderId="45" xfId="6" applyFont="1" applyFill="1" applyBorder="1" applyAlignment="1" applyProtection="1">
      <alignment horizontal="center" vertical="center" wrapText="1"/>
      <protection locked="0"/>
    </xf>
    <xf numFmtId="171" fontId="17" fillId="3" borderId="80" xfId="2" applyNumberFormat="1" applyFont="1" applyFill="1" applyBorder="1" applyAlignment="1" applyProtection="1">
      <alignment horizontal="center" vertical="center"/>
      <protection locked="0"/>
    </xf>
    <xf numFmtId="0" fontId="17" fillId="2" borderId="75" xfId="2" applyFont="1" applyBorder="1" applyAlignment="1" applyProtection="1">
      <alignment horizontal="center" vertical="center"/>
      <protection locked="0"/>
    </xf>
    <xf numFmtId="0" fontId="17" fillId="18" borderId="74" xfId="2" applyFont="1" applyFill="1" applyBorder="1" applyAlignment="1" applyProtection="1">
      <alignment horizontal="center" wrapText="1"/>
      <protection locked="0"/>
    </xf>
    <xf numFmtId="49" fontId="12" fillId="8" borderId="11" xfId="0" applyNumberFormat="1" applyFont="1" applyFill="1" applyBorder="1" applyAlignment="1" applyProtection="1">
      <alignment horizontal="center" vertical="center" wrapText="1"/>
      <protection locked="0"/>
    </xf>
    <xf numFmtId="49" fontId="17" fillId="2" borderId="6" xfId="2" applyNumberFormat="1" applyFont="1" applyAlignment="1" applyProtection="1">
      <alignment horizontal="center" vertical="center"/>
      <protection locked="0"/>
    </xf>
    <xf numFmtId="49" fontId="17" fillId="2" borderId="18" xfId="2" applyNumberFormat="1" applyFont="1" applyBorder="1" applyAlignment="1" applyProtection="1">
      <alignment horizontal="center" vertical="center"/>
      <protection locked="0"/>
    </xf>
    <xf numFmtId="44" fontId="0" fillId="0" borderId="0" xfId="0" applyNumberFormat="1"/>
    <xf numFmtId="14" fontId="39" fillId="0" borderId="84" xfId="19" applyNumberFormat="1" applyFont="1" applyBorder="1" applyAlignment="1" applyProtection="1">
      <alignment horizontal="center" vertical="center"/>
      <protection locked="0"/>
    </xf>
    <xf numFmtId="49" fontId="38" fillId="0" borderId="87" xfId="19" applyNumberFormat="1" applyFont="1" applyBorder="1" applyAlignment="1">
      <alignment horizontal="center" vertical="center"/>
    </xf>
    <xf numFmtId="14" fontId="38" fillId="0" borderId="88" xfId="19" applyNumberFormat="1" applyFont="1" applyBorder="1" applyAlignment="1">
      <alignment horizontal="center" vertical="center"/>
    </xf>
    <xf numFmtId="0" fontId="41" fillId="19" borderId="0" xfId="19" applyFont="1" applyFill="1" applyAlignment="1">
      <alignment horizontal="center" vertical="center"/>
    </xf>
    <xf numFmtId="14" fontId="39" fillId="0" borderId="91" xfId="19" applyNumberFormat="1" applyFont="1" applyBorder="1" applyAlignment="1" applyProtection="1">
      <alignment horizontal="center" vertical="center"/>
      <protection locked="0"/>
    </xf>
    <xf numFmtId="49" fontId="39" fillId="0" borderId="91" xfId="19" applyNumberFormat="1" applyFont="1" applyBorder="1" applyAlignment="1" applyProtection="1">
      <alignment horizontal="center" vertical="center"/>
      <protection locked="0"/>
    </xf>
    <xf numFmtId="0" fontId="1" fillId="19" borderId="0" xfId="19" applyFill="1" applyAlignment="1">
      <alignment horizontal="center" vertical="center"/>
    </xf>
    <xf numFmtId="173" fontId="41" fillId="19" borderId="0" xfId="19" applyNumberFormat="1" applyFont="1" applyFill="1" applyAlignment="1">
      <alignment horizontal="center" vertical="center"/>
    </xf>
    <xf numFmtId="49" fontId="39" fillId="0" borderId="100" xfId="19" applyNumberFormat="1" applyFont="1" applyBorder="1" applyAlignment="1" applyProtection="1">
      <alignment horizontal="center" vertical="center"/>
      <protection locked="0"/>
    </xf>
    <xf numFmtId="14" fontId="39" fillId="0" borderId="100" xfId="19" applyNumberFormat="1" applyFont="1" applyBorder="1" applyAlignment="1" applyProtection="1">
      <alignment horizontal="center" vertical="center"/>
      <protection locked="0"/>
    </xf>
    <xf numFmtId="14" fontId="41" fillId="19" borderId="0" xfId="19" applyNumberFormat="1" applyFont="1" applyFill="1" applyAlignment="1">
      <alignment horizontal="center" vertical="center"/>
    </xf>
    <xf numFmtId="0" fontId="39" fillId="0" borderId="100" xfId="19" applyFont="1" applyBorder="1" applyAlignment="1" applyProtection="1">
      <alignment horizontal="center" vertical="center"/>
      <protection locked="0"/>
    </xf>
    <xf numFmtId="14" fontId="38" fillId="0" borderId="102" xfId="19" applyNumberFormat="1" applyFont="1" applyBorder="1" applyAlignment="1">
      <alignment horizontal="center" vertical="center"/>
    </xf>
    <xf numFmtId="14" fontId="39" fillId="0" borderId="105" xfId="19" applyNumberFormat="1" applyFont="1" applyBorder="1" applyAlignment="1" applyProtection="1">
      <alignment horizontal="center" vertical="center"/>
      <protection locked="0"/>
    </xf>
    <xf numFmtId="14" fontId="45" fillId="0" borderId="110" xfId="19" applyNumberFormat="1" applyFont="1" applyBorder="1" applyAlignment="1">
      <alignment horizontal="center" vertical="center"/>
    </xf>
    <xf numFmtId="49" fontId="46" fillId="0" borderId="111" xfId="19" applyNumberFormat="1" applyFont="1" applyBorder="1" applyAlignment="1">
      <alignment horizontal="center" vertical="center"/>
    </xf>
    <xf numFmtId="49" fontId="38" fillId="0" borderId="112" xfId="19" applyNumberFormat="1" applyFont="1" applyBorder="1" applyAlignment="1">
      <alignment horizontal="center" vertical="center" wrapText="1"/>
    </xf>
    <xf numFmtId="0" fontId="49" fillId="19" borderId="0" xfId="19" applyFont="1" applyFill="1" applyAlignment="1">
      <alignment horizontal="center" vertical="center"/>
    </xf>
    <xf numFmtId="49" fontId="50" fillId="20" borderId="114" xfId="19" applyNumberFormat="1" applyFont="1" applyFill="1" applyBorder="1" applyAlignment="1">
      <alignment horizontal="center" vertical="center"/>
    </xf>
    <xf numFmtId="49" fontId="38" fillId="0" borderId="114" xfId="19" applyNumberFormat="1" applyFont="1" applyBorder="1" applyAlignment="1">
      <alignment horizontal="center" vertical="center"/>
    </xf>
    <xf numFmtId="0" fontId="41" fillId="0" borderId="0" xfId="19" applyFont="1" applyAlignment="1">
      <alignment horizontal="center" vertical="center"/>
    </xf>
    <xf numFmtId="49" fontId="41" fillId="0" borderId="104" xfId="19" applyNumberFormat="1" applyFont="1" applyBorder="1" applyAlignment="1" applyProtection="1">
      <alignment horizontal="center" vertical="center"/>
      <protection locked="0"/>
    </xf>
    <xf numFmtId="49" fontId="38" fillId="0" borderId="96" xfId="19" applyNumberFormat="1" applyFont="1" applyBorder="1" applyAlignment="1">
      <alignment horizontal="center" vertical="center"/>
    </xf>
    <xf numFmtId="49" fontId="41" fillId="0" borderId="97" xfId="19" applyNumberFormat="1" applyFont="1" applyBorder="1" applyAlignment="1" applyProtection="1">
      <alignment horizontal="center" vertical="center"/>
      <protection locked="0"/>
    </xf>
    <xf numFmtId="49" fontId="41" fillId="0" borderId="126" xfId="19" applyNumberFormat="1" applyFont="1" applyBorder="1" applyAlignment="1" applyProtection="1">
      <alignment vertical="center"/>
      <protection locked="0"/>
    </xf>
    <xf numFmtId="49" fontId="41" fillId="0" borderId="127" xfId="19" applyNumberFormat="1" applyFont="1" applyBorder="1" applyAlignment="1" applyProtection="1">
      <alignment vertical="center"/>
      <protection locked="0"/>
    </xf>
    <xf numFmtId="49" fontId="41" fillId="0" borderId="128" xfId="19" applyNumberFormat="1" applyFont="1" applyBorder="1" applyAlignment="1" applyProtection="1">
      <alignment vertical="center"/>
      <protection locked="0"/>
    </xf>
    <xf numFmtId="49" fontId="41" fillId="0" borderId="128" xfId="19" applyNumberFormat="1" applyFont="1" applyBorder="1" applyAlignment="1" applyProtection="1">
      <alignment horizontal="center" vertical="center"/>
      <protection locked="0"/>
    </xf>
    <xf numFmtId="49" fontId="38" fillId="0" borderId="128" xfId="19" applyNumberFormat="1" applyFont="1" applyBorder="1" applyAlignment="1" applyProtection="1">
      <alignment vertical="center"/>
      <protection locked="0"/>
    </xf>
    <xf numFmtId="49" fontId="38" fillId="0" borderId="129" xfId="19" applyNumberFormat="1" applyFont="1" applyBorder="1" applyAlignment="1" applyProtection="1">
      <alignment vertical="center"/>
      <protection locked="0"/>
    </xf>
    <xf numFmtId="0" fontId="41" fillId="19" borderId="0" xfId="19" applyFont="1" applyFill="1" applyAlignment="1" applyProtection="1">
      <alignment horizontal="center" vertical="center"/>
      <protection locked="0"/>
    </xf>
    <xf numFmtId="0" fontId="1" fillId="19" borderId="0" xfId="19" applyFill="1" applyAlignment="1" applyProtection="1">
      <alignment horizontal="center" vertical="center"/>
      <protection locked="0"/>
    </xf>
    <xf numFmtId="49" fontId="41" fillId="0" borderId="131" xfId="19" applyNumberFormat="1" applyFont="1" applyBorder="1" applyAlignment="1" applyProtection="1">
      <alignment vertical="center"/>
      <protection locked="0"/>
    </xf>
    <xf numFmtId="49" fontId="51" fillId="0" borderId="132" xfId="19" applyNumberFormat="1" applyFont="1" applyBorder="1" applyAlignment="1" applyProtection="1">
      <alignment horizontal="center" vertical="center"/>
      <protection locked="0"/>
    </xf>
    <xf numFmtId="49" fontId="51" fillId="0" borderId="132" xfId="19" applyNumberFormat="1" applyFont="1" applyBorder="1" applyAlignment="1" applyProtection="1">
      <alignment horizontal="left" vertical="center"/>
      <protection locked="0"/>
    </xf>
    <xf numFmtId="49" fontId="41" fillId="0" borderId="133" xfId="19" applyNumberFormat="1" applyFont="1" applyBorder="1" applyAlignment="1" applyProtection="1">
      <alignment vertical="center"/>
      <protection locked="0"/>
    </xf>
    <xf numFmtId="49" fontId="51" fillId="0" borderId="133" xfId="19" applyNumberFormat="1" applyFont="1" applyBorder="1" applyAlignment="1" applyProtection="1">
      <alignment horizontal="center" vertical="center"/>
      <protection locked="0"/>
    </xf>
    <xf numFmtId="49" fontId="51" fillId="0" borderId="134" xfId="19" applyNumberFormat="1" applyFont="1" applyBorder="1" applyAlignment="1" applyProtection="1">
      <alignment horizontal="center" vertical="center"/>
      <protection locked="0"/>
    </xf>
    <xf numFmtId="49" fontId="38" fillId="0" borderId="134" xfId="19" applyNumberFormat="1" applyFont="1" applyBorder="1" applyAlignment="1" applyProtection="1">
      <alignment vertical="center"/>
      <protection locked="0"/>
    </xf>
    <xf numFmtId="49" fontId="38" fillId="0" borderId="135" xfId="19" applyNumberFormat="1" applyFont="1" applyBorder="1" applyAlignment="1" applyProtection="1">
      <alignment vertical="center"/>
      <protection locked="0"/>
    </xf>
    <xf numFmtId="49" fontId="52" fillId="0" borderId="132" xfId="19" applyNumberFormat="1" applyFont="1" applyBorder="1" applyAlignment="1" applyProtection="1">
      <alignment horizontal="left" vertical="center"/>
      <protection locked="0"/>
    </xf>
    <xf numFmtId="49" fontId="41" fillId="0" borderId="136" xfId="19" applyNumberFormat="1" applyFont="1" applyBorder="1" applyAlignment="1" applyProtection="1">
      <alignment vertical="center"/>
      <protection locked="0"/>
    </xf>
    <xf numFmtId="49" fontId="51" fillId="0" borderId="134" xfId="19" applyNumberFormat="1" applyFont="1" applyBorder="1" applyAlignment="1" applyProtection="1">
      <alignment horizontal="left" vertical="center"/>
      <protection locked="0"/>
    </xf>
    <xf numFmtId="49" fontId="38" fillId="0" borderId="137" xfId="19" applyNumberFormat="1" applyFont="1" applyBorder="1" applyAlignment="1" applyProtection="1">
      <alignment horizontal="center" vertical="center"/>
      <protection locked="0"/>
    </xf>
    <xf numFmtId="49" fontId="41" fillId="0" borderId="138" xfId="19" applyNumberFormat="1" applyFont="1" applyBorder="1" applyAlignment="1" applyProtection="1">
      <alignment horizontal="center" vertical="center"/>
      <protection locked="0"/>
    </xf>
    <xf numFmtId="49" fontId="41" fillId="0" borderId="137" xfId="19" applyNumberFormat="1" applyFont="1" applyBorder="1" applyAlignment="1" applyProtection="1">
      <alignment horizontal="center" vertical="center"/>
      <protection locked="0"/>
    </xf>
    <xf numFmtId="49" fontId="38" fillId="0" borderId="139" xfId="19" applyNumberFormat="1" applyFont="1" applyBorder="1" applyAlignment="1" applyProtection="1">
      <alignment horizontal="center" vertical="center"/>
      <protection locked="0"/>
    </xf>
    <xf numFmtId="49" fontId="41" fillId="0" borderId="141" xfId="19" applyNumberFormat="1" applyFont="1" applyBorder="1" applyAlignment="1" applyProtection="1">
      <alignment horizontal="center" vertical="center"/>
      <protection locked="0"/>
    </xf>
    <xf numFmtId="49" fontId="41" fillId="0" borderId="142" xfId="19" applyNumberFormat="1" applyFont="1" applyBorder="1" applyAlignment="1" applyProtection="1">
      <alignment horizontal="center" vertical="center"/>
      <protection locked="0"/>
    </xf>
    <xf numFmtId="49" fontId="38" fillId="0" borderId="142" xfId="19" applyNumberFormat="1" applyFont="1" applyBorder="1" applyAlignment="1" applyProtection="1">
      <alignment horizontal="center" vertical="center"/>
      <protection locked="0"/>
    </xf>
    <xf numFmtId="49" fontId="38" fillId="0" borderId="143" xfId="19" applyNumberFormat="1" applyFont="1" applyBorder="1" applyAlignment="1" applyProtection="1">
      <alignment horizontal="center" vertical="center"/>
      <protection locked="0"/>
    </xf>
    <xf numFmtId="0" fontId="1" fillId="21" borderId="0" xfId="19" applyFill="1"/>
    <xf numFmtId="49" fontId="39" fillId="0" borderId="104" xfId="19" applyNumberFormat="1" applyFont="1" applyBorder="1" applyAlignment="1" applyProtection="1">
      <alignment horizontal="center" vertical="center"/>
      <protection locked="0"/>
    </xf>
    <xf numFmtId="49" fontId="38" fillId="0" borderId="140" xfId="19" applyNumberFormat="1" applyFont="1" applyBorder="1" applyAlignment="1">
      <alignment horizontal="center" vertical="center"/>
    </xf>
    <xf numFmtId="49" fontId="50" fillId="20" borderId="96" xfId="19" applyNumberFormat="1" applyFont="1" applyFill="1" applyBorder="1" applyAlignment="1">
      <alignment horizontal="center" vertical="center"/>
    </xf>
    <xf numFmtId="49" fontId="39" fillId="0" borderId="97" xfId="19" applyNumberFormat="1" applyFont="1" applyBorder="1" applyAlignment="1" applyProtection="1">
      <alignment horizontal="center" vertical="center"/>
      <protection locked="0"/>
    </xf>
    <xf numFmtId="49" fontId="38" fillId="0" borderId="125" xfId="19" applyNumberFormat="1" applyFont="1" applyBorder="1" applyAlignment="1">
      <alignment horizontal="center" vertical="center"/>
    </xf>
    <xf numFmtId="49" fontId="41" fillId="0" borderId="153" xfId="19" applyNumberFormat="1" applyFont="1" applyBorder="1" applyAlignment="1" applyProtection="1">
      <alignment horizontal="center" vertical="center"/>
      <protection locked="0"/>
    </xf>
    <xf numFmtId="49" fontId="38" fillId="0" borderId="155" xfId="19" applyNumberFormat="1" applyFont="1" applyBorder="1" applyAlignment="1">
      <alignment horizontal="center" vertical="center"/>
    </xf>
    <xf numFmtId="49" fontId="39" fillId="0" borderId="159" xfId="19" applyNumberFormat="1" applyFont="1" applyBorder="1" applyAlignment="1" applyProtection="1">
      <alignment horizontal="center" vertical="center"/>
      <protection locked="0"/>
    </xf>
    <xf numFmtId="49" fontId="38" fillId="0" borderId="161" xfId="19" applyNumberFormat="1" applyFont="1" applyBorder="1" applyAlignment="1">
      <alignment horizontal="center" vertical="center"/>
    </xf>
    <xf numFmtId="49" fontId="38" fillId="0" borderId="165" xfId="19" applyNumberFormat="1" applyFont="1" applyBorder="1" applyAlignment="1">
      <alignment horizontal="center" vertical="center"/>
    </xf>
    <xf numFmtId="49" fontId="39" fillId="0" borderId="167" xfId="19" applyNumberFormat="1" applyFont="1" applyBorder="1" applyAlignment="1" applyProtection="1">
      <alignment horizontal="center" vertical="center"/>
      <protection locked="0"/>
    </xf>
    <xf numFmtId="49" fontId="39" fillId="0" borderId="126" xfId="19" applyNumberFormat="1" applyFont="1" applyBorder="1" applyAlignment="1" applyProtection="1">
      <alignment horizontal="left" vertical="center"/>
      <protection locked="0"/>
    </xf>
    <xf numFmtId="49" fontId="38" fillId="0" borderId="128" xfId="19" applyNumberFormat="1" applyFont="1" applyBorder="1" applyAlignment="1" applyProtection="1">
      <alignment horizontal="left" vertical="center"/>
      <protection locked="0"/>
    </xf>
    <xf numFmtId="49" fontId="39" fillId="0" borderId="128" xfId="19" applyNumberFormat="1" applyFont="1" applyBorder="1" applyAlignment="1" applyProtection="1">
      <alignment horizontal="center" vertical="center"/>
      <protection locked="0"/>
    </xf>
    <xf numFmtId="49" fontId="38" fillId="0" borderId="128" xfId="19" applyNumberFormat="1" applyFont="1" applyBorder="1" applyAlignment="1" applyProtection="1">
      <alignment horizontal="center" vertical="center"/>
      <protection locked="0"/>
    </xf>
    <xf numFmtId="49" fontId="38" fillId="0" borderId="129" xfId="19" applyNumberFormat="1" applyFont="1" applyBorder="1" applyAlignment="1" applyProtection="1">
      <alignment horizontal="center" vertical="center"/>
      <protection locked="0"/>
    </xf>
    <xf numFmtId="49" fontId="38" fillId="0" borderId="138" xfId="19" applyNumberFormat="1" applyFont="1" applyBorder="1" applyAlignment="1" applyProtection="1">
      <alignment horizontal="left" vertical="center"/>
      <protection locked="0"/>
    </xf>
    <xf numFmtId="49" fontId="38" fillId="0" borderId="137" xfId="19" applyNumberFormat="1" applyFont="1" applyBorder="1" applyAlignment="1" applyProtection="1">
      <alignment horizontal="left" vertical="center"/>
      <protection locked="0"/>
    </xf>
    <xf numFmtId="49" fontId="39" fillId="0" borderId="137" xfId="19" applyNumberFormat="1" applyFont="1" applyBorder="1" applyAlignment="1" applyProtection="1">
      <alignment horizontal="center" vertical="center"/>
      <protection locked="0"/>
    </xf>
    <xf numFmtId="49" fontId="38" fillId="0" borderId="169" xfId="19" applyNumberFormat="1" applyFont="1" applyBorder="1" applyAlignment="1" applyProtection="1">
      <alignment horizontal="left" vertical="center"/>
      <protection locked="0"/>
    </xf>
    <xf numFmtId="49" fontId="38" fillId="0" borderId="170" xfId="19" applyNumberFormat="1" applyFont="1" applyBorder="1" applyAlignment="1" applyProtection="1">
      <alignment horizontal="left" vertical="center"/>
      <protection locked="0"/>
    </xf>
    <xf numFmtId="49" fontId="39" fillId="0" borderId="170" xfId="19" applyNumberFormat="1" applyFont="1" applyBorder="1" applyAlignment="1" applyProtection="1">
      <alignment horizontal="center" vertical="center"/>
      <protection locked="0"/>
    </xf>
    <xf numFmtId="49" fontId="38" fillId="0" borderId="170" xfId="19" applyNumberFormat="1" applyFont="1" applyBorder="1" applyAlignment="1" applyProtection="1">
      <alignment horizontal="center" vertical="center"/>
      <protection locked="0"/>
    </xf>
    <xf numFmtId="49" fontId="38" fillId="0" borderId="171" xfId="19" applyNumberFormat="1" applyFont="1" applyBorder="1" applyAlignment="1" applyProtection="1">
      <alignment horizontal="center" vertical="center"/>
      <protection locked="0"/>
    </xf>
    <xf numFmtId="0" fontId="1" fillId="0" borderId="0" xfId="19"/>
    <xf numFmtId="49" fontId="39" fillId="0" borderId="126" xfId="19" applyNumberFormat="1" applyFont="1" applyBorder="1" applyAlignment="1" applyProtection="1">
      <alignment vertical="center"/>
      <protection locked="0"/>
    </xf>
    <xf numFmtId="49" fontId="41" fillId="0" borderId="138" xfId="19" applyNumberFormat="1" applyFont="1" applyBorder="1" applyAlignment="1" applyProtection="1">
      <alignment horizontal="left" vertical="center"/>
      <protection locked="0"/>
    </xf>
    <xf numFmtId="49" fontId="41" fillId="0" borderId="137" xfId="19" applyNumberFormat="1" applyFont="1" applyBorder="1" applyAlignment="1" applyProtection="1">
      <alignment horizontal="left" vertical="center"/>
      <protection locked="0"/>
    </xf>
    <xf numFmtId="49" fontId="41" fillId="0" borderId="141" xfId="19" applyNumberFormat="1" applyFont="1" applyBorder="1" applyAlignment="1" applyProtection="1">
      <alignment horizontal="left" vertical="center"/>
      <protection locked="0"/>
    </xf>
    <xf numFmtId="49" fontId="41" fillId="0" borderId="142" xfId="19" applyNumberFormat="1" applyFont="1" applyBorder="1" applyAlignment="1" applyProtection="1">
      <alignment horizontal="left" vertical="center"/>
      <protection locked="0"/>
    </xf>
    <xf numFmtId="49" fontId="41" fillId="0" borderId="173" xfId="19" applyNumberFormat="1" applyFont="1" applyBorder="1" applyAlignment="1" applyProtection="1">
      <alignment horizontal="left" vertical="center"/>
      <protection locked="0"/>
    </xf>
    <xf numFmtId="49" fontId="41" fillId="0" borderId="174" xfId="19" applyNumberFormat="1" applyFont="1" applyBorder="1" applyAlignment="1" applyProtection="1">
      <alignment horizontal="left" vertical="center"/>
      <protection locked="0"/>
    </xf>
    <xf numFmtId="49" fontId="41" fillId="0" borderId="174" xfId="19" applyNumberFormat="1" applyFont="1" applyBorder="1" applyAlignment="1" applyProtection="1">
      <alignment horizontal="center" vertical="center"/>
      <protection locked="0"/>
    </xf>
    <xf numFmtId="49" fontId="38" fillId="0" borderId="174" xfId="19" applyNumberFormat="1" applyFont="1" applyBorder="1" applyAlignment="1" applyProtection="1">
      <alignment horizontal="center" vertical="center"/>
      <protection locked="0"/>
    </xf>
    <xf numFmtId="49" fontId="38" fillId="0" borderId="175" xfId="19" applyNumberFormat="1" applyFont="1" applyBorder="1" applyAlignment="1" applyProtection="1">
      <alignment horizontal="center" vertical="center"/>
      <protection locked="0"/>
    </xf>
    <xf numFmtId="49" fontId="41" fillId="19" borderId="0" xfId="19" applyNumberFormat="1" applyFont="1" applyFill="1" applyAlignment="1">
      <alignment horizontal="center" vertical="center"/>
    </xf>
    <xf numFmtId="49" fontId="41" fillId="0" borderId="0" xfId="19" applyNumberFormat="1" applyFont="1" applyAlignment="1">
      <alignment horizontal="center" vertical="center"/>
    </xf>
    <xf numFmtId="0" fontId="41" fillId="22" borderId="0" xfId="19" applyFont="1" applyFill="1" applyAlignment="1">
      <alignment horizontal="center" vertical="center"/>
    </xf>
    <xf numFmtId="49" fontId="38" fillId="12" borderId="103" xfId="19" applyNumberFormat="1" applyFont="1" applyFill="1" applyBorder="1" applyAlignment="1">
      <alignment horizontal="center" vertical="center"/>
    </xf>
    <xf numFmtId="49" fontId="38" fillId="12" borderId="96" xfId="19" applyNumberFormat="1" applyFont="1" applyFill="1" applyBorder="1" applyAlignment="1">
      <alignment horizontal="center" vertical="center"/>
    </xf>
    <xf numFmtId="49" fontId="38" fillId="12" borderId="140" xfId="19" applyNumberFormat="1" applyFont="1" applyFill="1" applyBorder="1" applyAlignment="1">
      <alignment horizontal="center" vertical="center"/>
    </xf>
    <xf numFmtId="0" fontId="53" fillId="0" borderId="0" xfId="0" applyFont="1"/>
    <xf numFmtId="0" fontId="53" fillId="0" borderId="0" xfId="0" applyFont="1" applyAlignment="1">
      <alignment horizontal="center"/>
    </xf>
    <xf numFmtId="0" fontId="0" fillId="23" borderId="176" xfId="0" applyFill="1" applyBorder="1"/>
    <xf numFmtId="0" fontId="0" fillId="0" borderId="176" xfId="0" applyBorder="1"/>
    <xf numFmtId="0" fontId="0" fillId="24" borderId="0" xfId="0" applyFill="1"/>
    <xf numFmtId="0" fontId="0" fillId="0" borderId="177" xfId="0" applyBorder="1"/>
    <xf numFmtId="0" fontId="0" fillId="0" borderId="0" xfId="0" quotePrefix="1"/>
    <xf numFmtId="9" fontId="17" fillId="25" borderId="10" xfId="7" applyFont="1" applyFill="1" applyBorder="1" applyAlignment="1" applyProtection="1">
      <alignment horizontal="center" vertical="center"/>
      <protection locked="0"/>
    </xf>
    <xf numFmtId="164" fontId="17" fillId="18" borderId="6" xfId="1" applyFont="1" applyFill="1" applyBorder="1" applyAlignment="1" applyProtection="1">
      <alignment horizontal="center" vertical="center"/>
      <protection locked="0"/>
    </xf>
    <xf numFmtId="164" fontId="17" fillId="18" borderId="18" xfId="1" applyFont="1" applyFill="1" applyBorder="1" applyAlignment="1" applyProtection="1">
      <alignment horizontal="center" vertical="center"/>
      <protection locked="0"/>
    </xf>
    <xf numFmtId="44" fontId="17" fillId="18" borderId="77" xfId="6" applyFont="1" applyFill="1" applyBorder="1" applyAlignment="1" applyProtection="1">
      <alignment horizontal="center" vertical="center" wrapText="1"/>
      <protection locked="0"/>
    </xf>
    <xf numFmtId="2" fontId="0" fillId="0" borderId="31" xfId="1" applyNumberFormat="1" applyFont="1" applyBorder="1" applyAlignment="1">
      <alignment horizontal="center"/>
    </xf>
    <xf numFmtId="0" fontId="17" fillId="2" borderId="47" xfId="2" quotePrefix="1" applyFont="1" applyBorder="1" applyAlignment="1" applyProtection="1">
      <alignment horizontal="center" vertical="center"/>
      <protection locked="0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20" xfId="0" applyBorder="1" applyAlignment="1">
      <alignment horizontal="center"/>
    </xf>
    <xf numFmtId="9" fontId="0" fillId="0" borderId="180" xfId="0" applyNumberFormat="1" applyBorder="1" applyAlignment="1">
      <alignment horizontal="center" vertical="center"/>
    </xf>
    <xf numFmtId="0" fontId="54" fillId="26" borderId="180" xfId="7" applyNumberFormat="1" applyFont="1" applyFill="1" applyBorder="1" applyAlignment="1">
      <alignment horizontal="center" vertical="center" readingOrder="1"/>
    </xf>
    <xf numFmtId="0" fontId="54" fillId="26" borderId="10" xfId="7" applyNumberFormat="1" applyFont="1" applyFill="1" applyBorder="1" applyAlignment="1">
      <alignment horizontal="center" vertical="center" readingOrder="1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0" fontId="54" fillId="26" borderId="20" xfId="7" applyNumberFormat="1" applyFont="1" applyFill="1" applyBorder="1" applyAlignment="1">
      <alignment horizontal="center" vertical="center" readingOrder="1"/>
    </xf>
    <xf numFmtId="9" fontId="0" fillId="0" borderId="179" xfId="0" applyNumberForma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6" xfId="0" applyBorder="1"/>
    <xf numFmtId="0" fontId="0" fillId="0" borderId="21" xfId="0" applyBorder="1" applyAlignment="1">
      <alignment horizontal="center"/>
    </xf>
    <xf numFmtId="0" fontId="22" fillId="27" borderId="10" xfId="0" applyFont="1" applyFill="1" applyBorder="1" applyAlignment="1">
      <alignment vertical="center"/>
    </xf>
    <xf numFmtId="9" fontId="0" fillId="0" borderId="178" xfId="0" applyNumberFormat="1" applyBorder="1" applyAlignment="1">
      <alignment horizontal="center" vertical="center"/>
    </xf>
    <xf numFmtId="9" fontId="0" fillId="29" borderId="179" xfId="0" applyNumberFormat="1" applyFill="1" applyBorder="1" applyAlignment="1">
      <alignment horizontal="center" vertical="center"/>
    </xf>
    <xf numFmtId="9" fontId="0" fillId="29" borderId="178" xfId="0" applyNumberFormat="1" applyFill="1" applyBorder="1" applyAlignment="1">
      <alignment horizontal="center" vertical="center"/>
    </xf>
    <xf numFmtId="0" fontId="54" fillId="26" borderId="183" xfId="7" applyNumberFormat="1" applyFont="1" applyFill="1" applyBorder="1" applyAlignment="1">
      <alignment horizontal="center" vertical="center" readingOrder="1"/>
    </xf>
    <xf numFmtId="0" fontId="54" fillId="26" borderId="0" xfId="7" applyNumberFormat="1" applyFont="1" applyFill="1" applyBorder="1" applyAlignment="1">
      <alignment horizontal="center" vertical="center" readingOrder="1"/>
    </xf>
    <xf numFmtId="9" fontId="0" fillId="0" borderId="37" xfId="0" applyNumberFormat="1" applyBorder="1" applyAlignment="1">
      <alignment horizontal="center" vertical="center"/>
    </xf>
    <xf numFmtId="9" fontId="0" fillId="0" borderId="184" xfId="0" applyNumberFormat="1" applyBorder="1" applyAlignment="1">
      <alignment horizontal="center" vertical="center"/>
    </xf>
    <xf numFmtId="0" fontId="22" fillId="28" borderId="20" xfId="0" applyFont="1" applyFill="1" applyBorder="1" applyAlignment="1">
      <alignment vertical="center"/>
    </xf>
    <xf numFmtId="1" fontId="54" fillId="26" borderId="185" xfId="7" applyNumberFormat="1" applyFont="1" applyFill="1" applyBorder="1" applyAlignment="1">
      <alignment horizontal="center" vertical="center" wrapText="1" readingOrder="1"/>
    </xf>
    <xf numFmtId="1" fontId="54" fillId="26" borderId="79" xfId="7" applyNumberFormat="1" applyFont="1" applyFill="1" applyBorder="1" applyAlignment="1">
      <alignment horizontal="center" vertical="center" wrapText="1" readingOrder="1"/>
    </xf>
    <xf numFmtId="0" fontId="0" fillId="0" borderId="186" xfId="0" applyBorder="1" applyAlignment="1">
      <alignment horizontal="center"/>
    </xf>
    <xf numFmtId="0" fontId="12" fillId="30" borderId="11" xfId="0" applyFont="1" applyFill="1" applyBorder="1" applyAlignment="1" applyProtection="1">
      <alignment horizontal="center" vertical="center" wrapText="1"/>
      <protection locked="0"/>
    </xf>
    <xf numFmtId="9" fontId="0" fillId="0" borderId="0" xfId="7" applyFont="1" applyAlignment="1">
      <alignment horizontal="center"/>
    </xf>
    <xf numFmtId="44" fontId="35" fillId="7" borderId="54" xfId="6" applyFont="1" applyFill="1" applyBorder="1" applyAlignment="1" applyProtection="1">
      <alignment horizontal="center" vertical="center" wrapText="1"/>
    </xf>
    <xf numFmtId="44" fontId="30" fillId="14" borderId="62" xfId="6" applyFont="1" applyFill="1" applyBorder="1" applyAlignment="1" applyProtection="1">
      <alignment horizontal="center" vertical="center"/>
    </xf>
    <xf numFmtId="44" fontId="35" fillId="7" borderId="55" xfId="6" applyFont="1" applyFill="1" applyBorder="1" applyAlignment="1" applyProtection="1">
      <alignment horizontal="center" vertical="center" wrapText="1"/>
    </xf>
    <xf numFmtId="44" fontId="35" fillId="7" borderId="187" xfId="6" applyFont="1" applyFill="1" applyBorder="1" applyAlignment="1" applyProtection="1">
      <alignment horizontal="center" vertical="center" wrapText="1"/>
    </xf>
    <xf numFmtId="9" fontId="29" fillId="7" borderId="55" xfId="7" applyFont="1" applyFill="1" applyBorder="1" applyAlignment="1" applyProtection="1">
      <alignment horizontal="center" vertical="center" wrapText="1"/>
    </xf>
    <xf numFmtId="9" fontId="35" fillId="30" borderId="54" xfId="7" applyFont="1" applyFill="1" applyBorder="1" applyAlignment="1" applyProtection="1">
      <alignment horizontal="center" vertical="center" wrapText="1"/>
    </xf>
    <xf numFmtId="44" fontId="29" fillId="7" borderId="56" xfId="6" applyFont="1" applyFill="1" applyBorder="1" applyAlignment="1" applyProtection="1">
      <alignment horizontal="center" vertical="center" wrapText="1"/>
    </xf>
    <xf numFmtId="44" fontId="30" fillId="16" borderId="60" xfId="16" applyNumberFormat="1" applyFont="1" applyFill="1" applyBorder="1" applyAlignment="1" applyProtection="1">
      <alignment horizontal="center" vertical="center"/>
    </xf>
    <xf numFmtId="44" fontId="35" fillId="7" borderId="57" xfId="6" applyFont="1" applyFill="1" applyBorder="1" applyAlignment="1" applyProtection="1">
      <alignment horizontal="center" vertical="center" wrapText="1"/>
    </xf>
    <xf numFmtId="44" fontId="35" fillId="7" borderId="58" xfId="6" applyFont="1" applyFill="1" applyBorder="1" applyAlignment="1" applyProtection="1">
      <alignment horizontal="center" vertical="center" wrapText="1"/>
    </xf>
    <xf numFmtId="44" fontId="35" fillId="7" borderId="188" xfId="6" applyFont="1" applyFill="1" applyBorder="1" applyAlignment="1" applyProtection="1">
      <alignment horizontal="center" vertical="center" wrapText="1"/>
    </xf>
    <xf numFmtId="9" fontId="29" fillId="7" borderId="57" xfId="7" applyFont="1" applyFill="1" applyBorder="1" applyAlignment="1" applyProtection="1">
      <alignment horizontal="center" vertical="center" wrapText="1"/>
    </xf>
    <xf numFmtId="9" fontId="35" fillId="30" borderId="68" xfId="7" applyFont="1" applyFill="1" applyBorder="1" applyAlignment="1" applyProtection="1">
      <alignment horizontal="center" vertical="center"/>
    </xf>
    <xf numFmtId="44" fontId="30" fillId="14" borderId="4" xfId="6" applyFont="1" applyFill="1" applyBorder="1" applyAlignment="1" applyProtection="1">
      <alignment horizontal="center" vertical="center"/>
    </xf>
    <xf numFmtId="44" fontId="30" fillId="16" borderId="61" xfId="16" applyNumberFormat="1" applyFont="1" applyFill="1" applyBorder="1" applyAlignment="1" applyProtection="1">
      <alignment horizontal="center" vertical="center"/>
    </xf>
    <xf numFmtId="1" fontId="17" fillId="18" borderId="76" xfId="2" applyNumberFormat="1" applyFont="1" applyFill="1" applyBorder="1" applyAlignment="1" applyProtection="1">
      <alignment horizontal="center" vertical="center" wrapText="1"/>
    </xf>
    <xf numFmtId="0" fontId="17" fillId="2" borderId="81" xfId="2" applyFont="1" applyBorder="1" applyAlignment="1" applyProtection="1">
      <alignment horizontal="center" vertical="center"/>
    </xf>
    <xf numFmtId="0" fontId="17" fillId="2" borderId="6" xfId="2" applyFont="1" applyAlignment="1" applyProtection="1">
      <alignment horizontal="center" vertical="center"/>
    </xf>
    <xf numFmtId="1" fontId="17" fillId="18" borderId="45" xfId="2" applyNumberFormat="1" applyFont="1" applyFill="1" applyBorder="1" applyAlignment="1" applyProtection="1">
      <alignment horizontal="center" vertical="center" wrapText="1"/>
    </xf>
    <xf numFmtId="1" fontId="17" fillId="18" borderId="78" xfId="2" applyNumberFormat="1" applyFont="1" applyFill="1" applyBorder="1" applyAlignment="1" applyProtection="1">
      <alignment horizontal="center" vertical="center" wrapText="1"/>
    </xf>
    <xf numFmtId="0" fontId="17" fillId="2" borderId="17" xfId="2" applyFont="1" applyBorder="1" applyAlignment="1" applyProtection="1">
      <alignment horizontal="center" vertical="center"/>
    </xf>
    <xf numFmtId="0" fontId="17" fillId="2" borderId="18" xfId="2" applyFont="1" applyBorder="1" applyAlignment="1" applyProtection="1">
      <alignment horizontal="center" vertical="center"/>
    </xf>
    <xf numFmtId="1" fontId="17" fillId="18" borderId="77" xfId="2" applyNumberFormat="1" applyFont="1" applyFill="1" applyBorder="1" applyAlignment="1" applyProtection="1">
      <alignment horizontal="center" vertical="center" wrapText="1"/>
    </xf>
    <xf numFmtId="44" fontId="35" fillId="7" borderId="66" xfId="6" applyFont="1" applyFill="1" applyBorder="1" applyAlignment="1" applyProtection="1">
      <alignment horizontal="center" vertical="center"/>
    </xf>
    <xf numFmtId="44" fontId="35" fillId="7" borderId="31" xfId="6" applyFont="1" applyFill="1" applyBorder="1" applyAlignment="1" applyProtection="1">
      <alignment horizontal="center" vertical="center"/>
    </xf>
    <xf numFmtId="44" fontId="35" fillId="7" borderId="33" xfId="6" applyFont="1" applyFill="1" applyBorder="1" applyAlignment="1" applyProtection="1">
      <alignment horizontal="center" vertical="center"/>
    </xf>
    <xf numFmtId="9" fontId="34" fillId="2" borderId="73" xfId="2" applyNumberFormat="1" applyFont="1" applyBorder="1" applyAlignment="1" applyProtection="1">
      <alignment horizontal="center" vertical="center"/>
    </xf>
    <xf numFmtId="44" fontId="31" fillId="17" borderId="66" xfId="6" applyFont="1" applyFill="1" applyBorder="1" applyAlignment="1" applyProtection="1">
      <alignment horizontal="center" vertical="center"/>
    </xf>
    <xf numFmtId="169" fontId="31" fillId="17" borderId="60" xfId="18" applyNumberFormat="1" applyFont="1" applyBorder="1" applyAlignment="1" applyProtection="1">
      <alignment horizontal="center" vertical="center"/>
    </xf>
    <xf numFmtId="44" fontId="31" fillId="5" borderId="66" xfId="6" applyFont="1" applyFill="1" applyBorder="1" applyAlignment="1" applyProtection="1">
      <alignment horizontal="center" vertical="center"/>
    </xf>
    <xf numFmtId="169" fontId="31" fillId="5" borderId="60" xfId="18" applyNumberFormat="1" applyFont="1" applyFill="1" applyBorder="1" applyAlignment="1" applyProtection="1">
      <alignment horizontal="center" vertical="center"/>
    </xf>
    <xf numFmtId="9" fontId="16" fillId="0" borderId="32" xfId="7" applyFont="1" applyFill="1" applyBorder="1" applyAlignment="1" applyProtection="1">
      <alignment horizontal="center" vertical="center"/>
    </xf>
    <xf numFmtId="44" fontId="16" fillId="0" borderId="31" xfId="6" applyFont="1" applyFill="1" applyBorder="1" applyAlignment="1" applyProtection="1">
      <alignment horizontal="center" vertical="center"/>
    </xf>
    <xf numFmtId="169" fontId="16" fillId="0" borderId="60" xfId="6" applyNumberFormat="1" applyFont="1" applyFill="1" applyBorder="1" applyAlignment="1" applyProtection="1">
      <alignment horizontal="center" vertical="center"/>
    </xf>
    <xf numFmtId="44" fontId="35" fillId="7" borderId="67" xfId="6" applyFont="1" applyFill="1" applyBorder="1" applyAlignment="1" applyProtection="1">
      <alignment horizontal="center" vertical="center"/>
    </xf>
    <xf numFmtId="44" fontId="35" fillId="7" borderId="68" xfId="6" applyFont="1" applyFill="1" applyBorder="1" applyAlignment="1" applyProtection="1">
      <alignment horizontal="center" vertical="center"/>
    </xf>
    <xf numFmtId="44" fontId="35" fillId="7" borderId="70" xfId="6" applyFont="1" applyFill="1" applyBorder="1" applyAlignment="1" applyProtection="1">
      <alignment horizontal="center" vertical="center"/>
    </xf>
    <xf numFmtId="44" fontId="31" fillId="17" borderId="67" xfId="6" applyFont="1" applyFill="1" applyBorder="1" applyAlignment="1" applyProtection="1">
      <alignment horizontal="center" vertical="center"/>
    </xf>
    <xf numFmtId="169" fontId="31" fillId="17" borderId="61" xfId="18" applyNumberFormat="1" applyFont="1" applyBorder="1" applyAlignment="1" applyProtection="1">
      <alignment horizontal="center" vertical="center"/>
    </xf>
    <xf numFmtId="44" fontId="31" fillId="5" borderId="67" xfId="6" applyFont="1" applyFill="1" applyBorder="1" applyAlignment="1" applyProtection="1">
      <alignment horizontal="center" vertical="center"/>
    </xf>
    <xf numFmtId="169" fontId="31" fillId="5" borderId="61" xfId="18" applyNumberFormat="1" applyFont="1" applyFill="1" applyBorder="1" applyAlignment="1" applyProtection="1">
      <alignment horizontal="center" vertical="center"/>
    </xf>
    <xf numFmtId="9" fontId="16" fillId="0" borderId="72" xfId="7" applyFont="1" applyFill="1" applyBorder="1" applyAlignment="1" applyProtection="1">
      <alignment horizontal="center" vertical="center"/>
    </xf>
    <xf numFmtId="44" fontId="16" fillId="0" borderId="68" xfId="6" applyFont="1" applyFill="1" applyBorder="1" applyAlignment="1" applyProtection="1">
      <alignment horizontal="center" vertical="center"/>
    </xf>
    <xf numFmtId="169" fontId="16" fillId="0" borderId="61" xfId="6" applyNumberFormat="1" applyFont="1" applyFill="1" applyBorder="1" applyAlignment="1" applyProtection="1">
      <alignment horizontal="center" vertical="center"/>
    </xf>
    <xf numFmtId="0" fontId="8" fillId="7" borderId="15" xfId="8" applyBorder="1" applyAlignment="1" applyProtection="1">
      <alignment horizontal="center" vertical="center" wrapText="1"/>
    </xf>
    <xf numFmtId="0" fontId="55" fillId="26" borderId="80" xfId="0" applyFont="1" applyFill="1" applyBorder="1" applyAlignment="1">
      <alignment horizontal="center" vertical="center" wrapText="1" readingOrder="1"/>
    </xf>
    <xf numFmtId="9" fontId="56" fillId="9" borderId="10" xfId="7" applyFont="1" applyFill="1" applyBorder="1" applyAlignment="1" applyProtection="1">
      <alignment horizontal="center" vertical="center"/>
    </xf>
    <xf numFmtId="0" fontId="0" fillId="0" borderId="184" xfId="0" applyBorder="1"/>
    <xf numFmtId="9" fontId="0" fillId="0" borderId="73" xfId="0" applyNumberFormat="1" applyBorder="1" applyAlignment="1">
      <alignment horizontal="center" vertical="center"/>
    </xf>
    <xf numFmtId="9" fontId="0" fillId="23" borderId="73" xfId="0" applyNumberFormat="1" applyFill="1" applyBorder="1" applyAlignment="1">
      <alignment horizontal="center" vertical="center"/>
    </xf>
    <xf numFmtId="0" fontId="54" fillId="26" borderId="73" xfId="7" applyNumberFormat="1" applyFont="1" applyFill="1" applyBorder="1" applyAlignment="1">
      <alignment horizontal="center" vertical="center" readingOrder="1"/>
    </xf>
    <xf numFmtId="0" fontId="54" fillId="26" borderId="189" xfId="7" applyNumberFormat="1" applyFont="1" applyFill="1" applyBorder="1" applyAlignment="1">
      <alignment horizontal="center" vertical="center" readingOrder="1"/>
    </xf>
    <xf numFmtId="9" fontId="0" fillId="0" borderId="189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4" fontId="17" fillId="2" borderId="6" xfId="1" applyNumberFormat="1" applyFont="1" applyFill="1" applyBorder="1" applyAlignment="1" applyProtection="1">
      <alignment horizontal="center" vertical="center"/>
    </xf>
    <xf numFmtId="44" fontId="17" fillId="2" borderId="6" xfId="6" applyFont="1" applyFill="1" applyBorder="1" applyAlignment="1" applyProtection="1">
      <alignment horizontal="center" vertical="center"/>
    </xf>
    <xf numFmtId="2" fontId="17" fillId="2" borderId="42" xfId="2" applyNumberFormat="1" applyFont="1" applyBorder="1" applyAlignment="1" applyProtection="1">
      <alignment horizontal="center" vertical="center"/>
    </xf>
    <xf numFmtId="2" fontId="17" fillId="2" borderId="6" xfId="2" applyNumberFormat="1" applyFont="1" applyAlignment="1" applyProtection="1">
      <alignment horizontal="center" vertical="center"/>
    </xf>
    <xf numFmtId="0" fontId="17" fillId="2" borderId="43" xfId="2" applyFont="1" applyBorder="1" applyAlignment="1" applyProtection="1">
      <alignment horizontal="center" vertical="center"/>
    </xf>
    <xf numFmtId="2" fontId="17" fillId="2" borderId="16" xfId="2" applyNumberFormat="1" applyFont="1" applyBorder="1" applyAlignment="1" applyProtection="1">
      <alignment horizontal="center" vertical="center"/>
    </xf>
    <xf numFmtId="2" fontId="17" fillId="2" borderId="18" xfId="2" applyNumberFormat="1" applyFont="1" applyBorder="1" applyAlignment="1" applyProtection="1">
      <alignment horizontal="center" vertical="center"/>
    </xf>
    <xf numFmtId="44" fontId="17" fillId="2" borderId="18" xfId="6" applyFont="1" applyFill="1" applyBorder="1" applyAlignment="1" applyProtection="1">
      <alignment horizontal="center" vertical="center"/>
    </xf>
    <xf numFmtId="174" fontId="17" fillId="2" borderId="18" xfId="1" applyNumberFormat="1" applyFont="1" applyFill="1" applyBorder="1" applyAlignment="1" applyProtection="1">
      <alignment horizontal="center" vertical="center"/>
    </xf>
    <xf numFmtId="0" fontId="17" fillId="2" borderId="19" xfId="2" applyFont="1" applyBorder="1" applyAlignment="1" applyProtection="1">
      <alignment horizontal="center" vertical="center"/>
    </xf>
    <xf numFmtId="0" fontId="17" fillId="2" borderId="43" xfId="6" applyNumberFormat="1" applyFont="1" applyFill="1" applyBorder="1" applyAlignment="1" applyProtection="1">
      <alignment horizontal="center" vertical="center"/>
    </xf>
    <xf numFmtId="44" fontId="17" fillId="2" borderId="74" xfId="6" applyFont="1" applyFill="1" applyBorder="1" applyAlignment="1" applyProtection="1">
      <alignment horizontal="center" vertical="center"/>
    </xf>
    <xf numFmtId="44" fontId="17" fillId="2" borderId="42" xfId="6" applyFont="1" applyFill="1" applyBorder="1" applyAlignment="1" applyProtection="1">
      <alignment horizontal="center" vertical="center"/>
    </xf>
    <xf numFmtId="44" fontId="17" fillId="2" borderId="43" xfId="6" applyFont="1" applyFill="1" applyBorder="1" applyAlignment="1" applyProtection="1">
      <alignment horizontal="center" vertical="center"/>
    </xf>
    <xf numFmtId="0" fontId="17" fillId="2" borderId="19" xfId="6" applyNumberFormat="1" applyFont="1" applyFill="1" applyBorder="1" applyAlignment="1" applyProtection="1">
      <alignment horizontal="center" vertical="center"/>
    </xf>
    <xf numFmtId="44" fontId="17" fillId="2" borderId="75" xfId="6" applyFont="1" applyFill="1" applyBorder="1" applyAlignment="1" applyProtection="1">
      <alignment horizontal="center" vertical="center"/>
    </xf>
    <xf numFmtId="44" fontId="17" fillId="2" borderId="16" xfId="6" applyFont="1" applyFill="1" applyBorder="1" applyAlignment="1" applyProtection="1">
      <alignment horizontal="center" vertical="center"/>
    </xf>
    <xf numFmtId="44" fontId="17" fillId="2" borderId="19" xfId="6" applyFont="1" applyFill="1" applyBorder="1" applyAlignment="1" applyProtection="1">
      <alignment horizontal="center" vertical="center"/>
    </xf>
    <xf numFmtId="9" fontId="3" fillId="0" borderId="0" xfId="7" applyFont="1" applyAlignment="1" applyProtection="1">
      <alignment horizontal="center"/>
    </xf>
    <xf numFmtId="0" fontId="3" fillId="0" borderId="0" xfId="0" applyFont="1" applyAlignment="1">
      <alignment horizontal="center"/>
    </xf>
    <xf numFmtId="0" fontId="12" fillId="8" borderId="36" xfId="0" applyFont="1" applyFill="1" applyBorder="1" applyAlignment="1">
      <alignment horizontal="center" vertical="center" wrapText="1"/>
    </xf>
    <xf numFmtId="0" fontId="12" fillId="8" borderId="3" xfId="0" applyFont="1" applyFill="1" applyBorder="1" applyAlignment="1">
      <alignment horizontal="center" vertical="center" wrapText="1"/>
    </xf>
    <xf numFmtId="9" fontId="34" fillId="2" borderId="180" xfId="2" applyNumberFormat="1" applyFont="1" applyBorder="1" applyAlignment="1" applyProtection="1">
      <alignment horizontal="center" vertical="center"/>
    </xf>
    <xf numFmtId="175" fontId="0" fillId="0" borderId="0" xfId="7" applyNumberFormat="1" applyFont="1"/>
    <xf numFmtId="175" fontId="3" fillId="0" borderId="0" xfId="7" applyNumberFormat="1" applyFont="1" applyAlignment="1" applyProtection="1">
      <alignment horizontal="center"/>
    </xf>
    <xf numFmtId="0" fontId="57" fillId="32" borderId="44" xfId="21" applyFont="1" applyBorder="1" applyAlignment="1">
      <alignment horizontal="center" vertical="center" wrapText="1"/>
    </xf>
    <xf numFmtId="0" fontId="57" fillId="32" borderId="190" xfId="21" applyFont="1" applyBorder="1" applyAlignment="1">
      <alignment horizontal="center" vertical="center" wrapText="1"/>
    </xf>
    <xf numFmtId="0" fontId="57" fillId="32" borderId="79" xfId="21" applyFont="1" applyBorder="1" applyAlignment="1">
      <alignment horizontal="center" vertical="center" wrapText="1"/>
    </xf>
    <xf numFmtId="44" fontId="16" fillId="0" borderId="49" xfId="0" applyNumberFormat="1" applyFont="1" applyBorder="1" applyAlignment="1">
      <alignment vertical="center"/>
    </xf>
    <xf numFmtId="44" fontId="16" fillId="0" borderId="7" xfId="0" applyNumberFormat="1" applyFont="1" applyBorder="1" applyAlignment="1">
      <alignment vertical="center"/>
    </xf>
    <xf numFmtId="9" fontId="16" fillId="0" borderId="191" xfId="7" applyFont="1" applyBorder="1" applyAlignment="1">
      <alignment vertical="center"/>
    </xf>
    <xf numFmtId="44" fontId="16" fillId="0" borderId="50" xfId="0" applyNumberFormat="1" applyFont="1" applyBorder="1" applyAlignment="1">
      <alignment vertical="center"/>
    </xf>
    <xf numFmtId="44" fontId="16" fillId="0" borderId="192" xfId="0" applyNumberFormat="1" applyFont="1" applyBorder="1" applyAlignment="1">
      <alignment vertical="center"/>
    </xf>
    <xf numFmtId="9" fontId="16" fillId="0" borderId="193" xfId="7" applyFont="1" applyBorder="1" applyAlignment="1">
      <alignment vertical="center"/>
    </xf>
    <xf numFmtId="0" fontId="17" fillId="2" borderId="6" xfId="2" quotePrefix="1" applyFont="1" applyAlignment="1" applyProtection="1">
      <alignment horizontal="center" vertical="center"/>
      <protection locked="0"/>
    </xf>
    <xf numFmtId="0" fontId="2" fillId="33" borderId="0" xfId="0" applyFont="1" applyFill="1"/>
    <xf numFmtId="1" fontId="2" fillId="33" borderId="46" xfId="0" applyNumberFormat="1" applyFont="1" applyFill="1" applyBorder="1" applyAlignment="1" applyProtection="1">
      <alignment horizontal="center" vertical="center"/>
      <protection locked="0"/>
    </xf>
    <xf numFmtId="0" fontId="58" fillId="33" borderId="47" xfId="2" quotePrefix="1" applyFont="1" applyFill="1" applyBorder="1" applyAlignment="1" applyProtection="1">
      <alignment horizontal="center" vertical="center"/>
      <protection locked="0"/>
    </xf>
    <xf numFmtId="0" fontId="58" fillId="33" borderId="47" xfId="2" applyFont="1" applyFill="1" applyBorder="1" applyAlignment="1" applyProtection="1">
      <alignment horizontal="center" vertical="center"/>
      <protection locked="0"/>
    </xf>
    <xf numFmtId="49" fontId="58" fillId="33" borderId="47" xfId="2" applyNumberFormat="1" applyFont="1" applyFill="1" applyBorder="1" applyAlignment="1" applyProtection="1">
      <alignment horizontal="center" vertical="center"/>
      <protection locked="0"/>
    </xf>
    <xf numFmtId="0" fontId="58" fillId="33" borderId="6" xfId="2" applyFont="1" applyFill="1" applyAlignment="1" applyProtection="1">
      <alignment horizontal="center" vertical="center"/>
      <protection locked="0"/>
    </xf>
    <xf numFmtId="0" fontId="58" fillId="33" borderId="51" xfId="2" applyFont="1" applyFill="1" applyBorder="1" applyAlignment="1" applyProtection="1">
      <alignment horizontal="center" vertical="center"/>
      <protection locked="0"/>
    </xf>
    <xf numFmtId="0" fontId="58" fillId="33" borderId="42" xfId="2" applyFont="1" applyFill="1" applyBorder="1" applyAlignment="1" applyProtection="1">
      <alignment horizontal="center" vertical="center"/>
      <protection locked="0"/>
    </xf>
    <xf numFmtId="9" fontId="58" fillId="33" borderId="47" xfId="7" applyFont="1" applyFill="1" applyBorder="1" applyAlignment="1" applyProtection="1">
      <alignment horizontal="center" vertical="center"/>
      <protection locked="0"/>
    </xf>
    <xf numFmtId="0" fontId="58" fillId="33" borderId="47" xfId="2" applyFont="1" applyFill="1" applyBorder="1" applyAlignment="1" applyProtection="1">
      <alignment horizontal="left" wrapText="1"/>
      <protection locked="0"/>
    </xf>
    <xf numFmtId="0" fontId="58" fillId="33" borderId="48" xfId="2" applyFont="1" applyFill="1" applyBorder="1" applyAlignment="1" applyProtection="1">
      <alignment horizontal="center" vertical="center"/>
      <protection locked="0"/>
    </xf>
    <xf numFmtId="0" fontId="58" fillId="33" borderId="53" xfId="2" applyFont="1" applyFill="1" applyBorder="1" applyAlignment="1" applyProtection="1">
      <alignment horizontal="center" vertical="center"/>
      <protection locked="0"/>
    </xf>
    <xf numFmtId="0" fontId="58" fillId="33" borderId="47" xfId="2" applyNumberFormat="1" applyFont="1" applyFill="1" applyBorder="1" applyAlignment="1" applyProtection="1">
      <alignment horizontal="center" vertical="center"/>
      <protection locked="0"/>
    </xf>
    <xf numFmtId="164" fontId="58" fillId="33" borderId="47" xfId="1" applyFont="1" applyFill="1" applyBorder="1" applyAlignment="1" applyProtection="1">
      <alignment horizontal="center" vertical="center"/>
      <protection locked="0"/>
    </xf>
    <xf numFmtId="44" fontId="58" fillId="33" borderId="47" xfId="6" applyFont="1" applyFill="1" applyBorder="1" applyAlignment="1" applyProtection="1">
      <alignment horizontal="center" vertical="center"/>
      <protection locked="0"/>
    </xf>
    <xf numFmtId="44" fontId="58" fillId="33" borderId="47" xfId="6" applyFont="1" applyFill="1" applyBorder="1" applyAlignment="1" applyProtection="1">
      <alignment horizontal="center" vertical="center" wrapText="1"/>
      <protection locked="0"/>
    </xf>
    <xf numFmtId="167" fontId="58" fillId="33" borderId="47" xfId="2" applyNumberFormat="1" applyFont="1" applyFill="1" applyBorder="1" applyAlignment="1" applyProtection="1">
      <alignment horizontal="center" vertical="center"/>
      <protection locked="0"/>
    </xf>
    <xf numFmtId="2" fontId="58" fillId="33" borderId="47" xfId="2" applyNumberFormat="1" applyFont="1" applyFill="1" applyBorder="1" applyAlignment="1" applyProtection="1">
      <alignment horizontal="center" vertical="center"/>
      <protection locked="0"/>
    </xf>
    <xf numFmtId="171" fontId="58" fillId="33" borderId="47" xfId="2" applyNumberFormat="1" applyFont="1" applyFill="1" applyBorder="1" applyAlignment="1" applyProtection="1">
      <alignment horizontal="center" vertical="center"/>
      <protection locked="0"/>
    </xf>
    <xf numFmtId="1" fontId="58" fillId="33" borderId="47" xfId="2" applyNumberFormat="1" applyFont="1" applyFill="1" applyBorder="1" applyAlignment="1" applyProtection="1">
      <alignment horizontal="center" vertical="center"/>
      <protection locked="0"/>
    </xf>
    <xf numFmtId="1" fontId="58" fillId="33" borderId="48" xfId="2" applyNumberFormat="1" applyFont="1" applyFill="1" applyBorder="1" applyAlignment="1" applyProtection="1">
      <alignment horizontal="center" vertical="center"/>
      <protection locked="0"/>
    </xf>
    <xf numFmtId="1" fontId="58" fillId="33" borderId="42" xfId="2" applyNumberFormat="1" applyFont="1" applyFill="1" applyBorder="1" applyAlignment="1" applyProtection="1">
      <alignment horizontal="center" vertical="center"/>
      <protection locked="0"/>
    </xf>
    <xf numFmtId="171" fontId="58" fillId="33" borderId="6" xfId="2" applyNumberFormat="1" applyFont="1" applyFill="1" applyAlignment="1" applyProtection="1">
      <alignment horizontal="center" vertical="center"/>
      <protection locked="0"/>
    </xf>
    <xf numFmtId="1" fontId="58" fillId="33" borderId="45" xfId="2" applyNumberFormat="1" applyFont="1" applyFill="1" applyBorder="1" applyAlignment="1" applyProtection="1">
      <alignment horizontal="center" vertical="center" wrapText="1"/>
    </xf>
    <xf numFmtId="0" fontId="58" fillId="33" borderId="43" xfId="2" applyFont="1" applyFill="1" applyBorder="1" applyAlignment="1" applyProtection="1">
      <alignment horizontal="center" vertical="center"/>
      <protection locked="0"/>
    </xf>
    <xf numFmtId="1" fontId="58" fillId="33" borderId="76" xfId="2" applyNumberFormat="1" applyFont="1" applyFill="1" applyBorder="1" applyAlignment="1" applyProtection="1">
      <alignment horizontal="center" vertical="center" wrapText="1"/>
    </xf>
    <xf numFmtId="0" fontId="58" fillId="33" borderId="81" xfId="2" applyFont="1" applyFill="1" applyBorder="1" applyAlignment="1" applyProtection="1">
      <alignment horizontal="center" vertical="center"/>
    </xf>
    <xf numFmtId="0" fontId="58" fillId="33" borderId="6" xfId="2" applyFont="1" applyFill="1" applyAlignment="1" applyProtection="1">
      <alignment horizontal="center" vertical="center"/>
    </xf>
    <xf numFmtId="44" fontId="58" fillId="33" borderId="6" xfId="6" applyFont="1" applyFill="1" applyBorder="1" applyAlignment="1" applyProtection="1">
      <alignment horizontal="center" vertical="center"/>
    </xf>
    <xf numFmtId="0" fontId="58" fillId="33" borderId="43" xfId="6" applyNumberFormat="1" applyFont="1" applyFill="1" applyBorder="1" applyAlignment="1" applyProtection="1">
      <alignment horizontal="center" vertical="center"/>
    </xf>
    <xf numFmtId="44" fontId="58" fillId="33" borderId="74" xfId="6" applyFont="1" applyFill="1" applyBorder="1" applyAlignment="1" applyProtection="1">
      <alignment horizontal="center" vertical="center"/>
    </xf>
    <xf numFmtId="44" fontId="58" fillId="33" borderId="53" xfId="6" applyFont="1" applyFill="1" applyBorder="1" applyAlignment="1" applyProtection="1">
      <alignment horizontal="center" vertical="center"/>
    </xf>
    <xf numFmtId="44" fontId="58" fillId="33" borderId="47" xfId="6" applyFont="1" applyFill="1" applyBorder="1" applyAlignment="1" applyProtection="1">
      <alignment horizontal="center" vertical="center"/>
    </xf>
    <xf numFmtId="44" fontId="58" fillId="33" borderId="48" xfId="6" applyFont="1" applyFill="1" applyBorder="1" applyAlignment="1" applyProtection="1">
      <alignment horizontal="center" vertical="center"/>
    </xf>
    <xf numFmtId="2" fontId="58" fillId="33" borderId="53" xfId="2" applyNumberFormat="1" applyFont="1" applyFill="1" applyBorder="1" applyAlignment="1" applyProtection="1">
      <alignment horizontal="center" vertical="center"/>
    </xf>
    <xf numFmtId="2" fontId="58" fillId="33" borderId="47" xfId="2" applyNumberFormat="1" applyFont="1" applyFill="1" applyBorder="1" applyAlignment="1" applyProtection="1">
      <alignment horizontal="center" vertical="center"/>
    </xf>
    <xf numFmtId="174" fontId="58" fillId="33" borderId="47" xfId="1" applyNumberFormat="1" applyFont="1" applyFill="1" applyBorder="1" applyAlignment="1" applyProtection="1">
      <alignment horizontal="center" vertical="center"/>
    </xf>
    <xf numFmtId="174" fontId="58" fillId="33" borderId="6" xfId="1" applyNumberFormat="1" applyFont="1" applyFill="1" applyBorder="1" applyAlignment="1" applyProtection="1">
      <alignment horizontal="center" vertical="center"/>
    </xf>
    <xf numFmtId="0" fontId="58" fillId="33" borderId="47" xfId="2" applyFont="1" applyFill="1" applyBorder="1" applyAlignment="1" applyProtection="1">
      <alignment horizontal="center" vertical="center"/>
    </xf>
    <xf numFmtId="44" fontId="58" fillId="33" borderId="47" xfId="2" applyNumberFormat="1" applyFont="1" applyFill="1" applyBorder="1" applyAlignment="1" applyProtection="1">
      <alignment horizontal="center" vertical="center"/>
    </xf>
    <xf numFmtId="167" fontId="58" fillId="33" borderId="48" xfId="2" applyNumberFormat="1" applyFont="1" applyFill="1" applyBorder="1" applyAlignment="1" applyProtection="1">
      <alignment horizontal="center" vertical="center"/>
    </xf>
    <xf numFmtId="44" fontId="8" fillId="33" borderId="12" xfId="6" applyFont="1" applyFill="1" applyBorder="1" applyAlignment="1" applyProtection="1">
      <alignment horizontal="center" vertical="center" wrapText="1"/>
    </xf>
    <xf numFmtId="44" fontId="8" fillId="33" borderId="14" xfId="6" applyFont="1" applyFill="1" applyBorder="1" applyAlignment="1" applyProtection="1">
      <alignment horizontal="center" vertical="center" wrapText="1"/>
    </xf>
    <xf numFmtId="44" fontId="8" fillId="33" borderId="13" xfId="6" applyFont="1" applyFill="1" applyBorder="1" applyAlignment="1" applyProtection="1">
      <alignment horizontal="center" vertical="center" wrapText="1"/>
    </xf>
    <xf numFmtId="9" fontId="8" fillId="33" borderId="12" xfId="7" applyFont="1" applyFill="1" applyBorder="1" applyAlignment="1" applyProtection="1">
      <alignment horizontal="center" vertical="center" wrapText="1"/>
    </xf>
    <xf numFmtId="9" fontId="8" fillId="33" borderId="14" xfId="7" applyFont="1" applyFill="1" applyBorder="1" applyAlignment="1" applyProtection="1">
      <alignment horizontal="center" vertical="center" wrapText="1"/>
    </xf>
    <xf numFmtId="44" fontId="8" fillId="33" borderId="15" xfId="6" applyFont="1" applyFill="1" applyBorder="1" applyAlignment="1" applyProtection="1">
      <alignment horizontal="center" vertical="center" wrapText="1"/>
    </xf>
    <xf numFmtId="44" fontId="59" fillId="33" borderId="62" xfId="6" applyFont="1" applyFill="1" applyBorder="1" applyAlignment="1" applyProtection="1">
      <alignment horizontal="center" vertical="center"/>
    </xf>
    <xf numFmtId="44" fontId="59" fillId="33" borderId="59" xfId="16" applyNumberFormat="1" applyFont="1" applyFill="1" applyBorder="1" applyAlignment="1" applyProtection="1">
      <alignment horizontal="center" vertical="center"/>
    </xf>
    <xf numFmtId="44" fontId="8" fillId="33" borderId="46" xfId="6" applyFont="1" applyFill="1" applyBorder="1" applyAlignment="1" applyProtection="1">
      <alignment horizontal="center" vertical="center"/>
    </xf>
    <xf numFmtId="44" fontId="8" fillId="33" borderId="63" xfId="6" applyFont="1" applyFill="1" applyBorder="1" applyAlignment="1" applyProtection="1">
      <alignment horizontal="center" vertical="center"/>
    </xf>
    <xf numFmtId="44" fontId="8" fillId="33" borderId="69" xfId="6" applyFont="1" applyFill="1" applyBorder="1" applyAlignment="1" applyProtection="1">
      <alignment horizontal="center" vertical="center"/>
    </xf>
    <xf numFmtId="9" fontId="58" fillId="33" borderId="64" xfId="2" applyNumberFormat="1" applyFont="1" applyFill="1" applyBorder="1" applyAlignment="1" applyProtection="1">
      <alignment horizontal="center" vertical="center"/>
    </xf>
    <xf numFmtId="44" fontId="2" fillId="33" borderId="46" xfId="6" applyFont="1" applyFill="1" applyBorder="1" applyAlignment="1" applyProtection="1">
      <alignment horizontal="center" vertical="center"/>
    </xf>
    <xf numFmtId="169" fontId="2" fillId="33" borderId="65" xfId="18" applyNumberFormat="1" applyFont="1" applyFill="1" applyBorder="1" applyAlignment="1" applyProtection="1">
      <alignment horizontal="center" vertical="center"/>
    </xf>
    <xf numFmtId="9" fontId="2" fillId="33" borderId="71" xfId="7" applyFont="1" applyFill="1" applyBorder="1" applyAlignment="1" applyProtection="1">
      <alignment horizontal="center" vertical="center"/>
    </xf>
    <xf numFmtId="44" fontId="2" fillId="33" borderId="63" xfId="6" applyFont="1" applyFill="1" applyBorder="1" applyAlignment="1" applyProtection="1">
      <alignment horizontal="center" vertical="center"/>
    </xf>
    <xf numFmtId="169" fontId="2" fillId="33" borderId="65" xfId="6" applyNumberFormat="1" applyFont="1" applyFill="1" applyBorder="1" applyAlignment="1" applyProtection="1">
      <alignment horizontal="center" vertical="center"/>
    </xf>
    <xf numFmtId="44" fontId="2" fillId="33" borderId="46" xfId="0" applyNumberFormat="1" applyFont="1" applyFill="1" applyBorder="1" applyAlignment="1">
      <alignment vertical="center"/>
    </xf>
    <xf numFmtId="44" fontId="2" fillId="33" borderId="63" xfId="0" applyNumberFormat="1" applyFont="1" applyFill="1" applyBorder="1" applyAlignment="1">
      <alignment vertical="center"/>
    </xf>
    <xf numFmtId="9" fontId="2" fillId="33" borderId="65" xfId="7" applyFont="1" applyFill="1" applyBorder="1" applyAlignment="1">
      <alignment vertical="center"/>
    </xf>
    <xf numFmtId="164" fontId="2" fillId="33" borderId="37" xfId="1" applyFont="1" applyFill="1" applyBorder="1" applyAlignment="1">
      <alignment horizontal="center"/>
    </xf>
    <xf numFmtId="164" fontId="2" fillId="33" borderId="0" xfId="1" applyFont="1" applyFill="1" applyBorder="1" applyAlignment="1">
      <alignment horizontal="center"/>
    </xf>
    <xf numFmtId="44" fontId="2" fillId="33" borderId="0" xfId="0" applyNumberFormat="1" applyFont="1" applyFill="1"/>
    <xf numFmtId="44" fontId="2" fillId="33" borderId="0" xfId="6" applyFont="1" applyFill="1" applyBorder="1"/>
    <xf numFmtId="44" fontId="2" fillId="33" borderId="29" xfId="6" applyFont="1" applyFill="1" applyBorder="1"/>
    <xf numFmtId="44" fontId="58" fillId="12" borderId="47" xfId="6" applyFont="1" applyFill="1" applyBorder="1" applyAlignment="1" applyProtection="1">
      <alignment horizontal="center" vertical="center"/>
      <protection locked="0"/>
    </xf>
    <xf numFmtId="44" fontId="17" fillId="12" borderId="6" xfId="6" applyFont="1" applyFill="1" applyBorder="1" applyAlignment="1" applyProtection="1">
      <alignment horizontal="center" vertical="center"/>
      <protection locked="0"/>
    </xf>
    <xf numFmtId="0" fontId="17" fillId="12" borderId="6" xfId="2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wrapText="1"/>
    </xf>
    <xf numFmtId="0" fontId="31" fillId="0" borderId="38" xfId="0" applyFont="1" applyBorder="1" applyAlignment="1">
      <alignment horizontal="center"/>
    </xf>
    <xf numFmtId="0" fontId="31" fillId="0" borderId="5" xfId="0" applyFont="1" applyBorder="1" applyAlignment="1">
      <alignment horizontal="center"/>
    </xf>
    <xf numFmtId="0" fontId="1" fillId="17" borderId="39" xfId="18" applyBorder="1" applyAlignment="1">
      <alignment horizontal="center"/>
    </xf>
    <xf numFmtId="0" fontId="1" fillId="17" borderId="40" xfId="18" applyBorder="1" applyAlignment="1">
      <alignment horizontal="center"/>
    </xf>
    <xf numFmtId="0" fontId="27" fillId="0" borderId="1" xfId="0" applyFont="1" applyBorder="1" applyAlignment="1" applyProtection="1">
      <alignment horizontal="center" vertical="center" wrapText="1"/>
      <protection locked="0"/>
    </xf>
    <xf numFmtId="0" fontId="27" fillId="0" borderId="2" xfId="0" applyFont="1" applyBorder="1" applyAlignment="1" applyProtection="1">
      <alignment horizontal="center" vertical="center" wrapText="1"/>
      <protection locked="0"/>
    </xf>
    <xf numFmtId="0" fontId="27" fillId="0" borderId="3" xfId="0" applyFont="1" applyBorder="1" applyAlignment="1" applyProtection="1">
      <alignment horizontal="center" vertical="center" wrapText="1"/>
      <protection locked="0"/>
    </xf>
    <xf numFmtId="0" fontId="27" fillId="0" borderId="37" xfId="0" applyFont="1" applyBorder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27" fillId="0" borderId="29" xfId="0" applyFont="1" applyBorder="1" applyAlignment="1" applyProtection="1">
      <alignment horizontal="center" vertical="center" wrapText="1"/>
      <protection locked="0"/>
    </xf>
    <xf numFmtId="0" fontId="27" fillId="0" borderId="38" xfId="0" applyFont="1" applyBorder="1" applyAlignment="1" applyProtection="1">
      <alignment horizontal="center" vertical="center" wrapText="1"/>
      <protection locked="0"/>
    </xf>
    <xf numFmtId="0" fontId="27" fillId="0" borderId="4" xfId="0" applyFont="1" applyBorder="1" applyAlignment="1" applyProtection="1">
      <alignment horizontal="center" vertical="center" wrapText="1"/>
      <protection locked="0"/>
    </xf>
    <xf numFmtId="0" fontId="27" fillId="0" borderId="5" xfId="0" applyFont="1" applyBorder="1" applyAlignment="1" applyProtection="1">
      <alignment horizontal="center" vertical="center" wrapText="1"/>
      <protection locked="0"/>
    </xf>
    <xf numFmtId="0" fontId="26" fillId="0" borderId="1" xfId="5" applyFont="1" applyBorder="1" applyAlignment="1">
      <alignment horizontal="center" wrapText="1"/>
    </xf>
    <xf numFmtId="0" fontId="26" fillId="0" borderId="2" xfId="5" applyFont="1" applyBorder="1" applyAlignment="1">
      <alignment horizontal="center" wrapText="1"/>
    </xf>
    <xf numFmtId="0" fontId="26" fillId="0" borderId="3" xfId="5" applyFont="1" applyBorder="1" applyAlignment="1">
      <alignment horizontal="center" wrapText="1"/>
    </xf>
    <xf numFmtId="0" fontId="26" fillId="0" borderId="37" xfId="5" applyFont="1" applyBorder="1" applyAlignment="1">
      <alignment horizontal="center" wrapText="1"/>
    </xf>
    <xf numFmtId="0" fontId="26" fillId="0" borderId="0" xfId="5" applyFont="1" applyAlignment="1">
      <alignment horizontal="center" wrapText="1"/>
    </xf>
    <xf numFmtId="0" fontId="26" fillId="0" borderId="29" xfId="5" applyFont="1" applyBorder="1" applyAlignment="1">
      <alignment horizontal="center" wrapText="1"/>
    </xf>
    <xf numFmtId="0" fontId="26" fillId="0" borderId="38" xfId="5" applyFont="1" applyBorder="1" applyAlignment="1">
      <alignment horizontal="center" wrapText="1"/>
    </xf>
    <xf numFmtId="0" fontId="26" fillId="0" borderId="4" xfId="5" applyFont="1" applyBorder="1" applyAlignment="1">
      <alignment horizontal="center" wrapText="1"/>
    </xf>
    <xf numFmtId="0" fontId="26" fillId="0" borderId="5" xfId="5" applyFont="1" applyBorder="1" applyAlignment="1">
      <alignment horizontal="center" wrapText="1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0" borderId="2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2" borderId="39" xfId="2" applyFont="1" applyBorder="1" applyAlignment="1">
      <alignment horizontal="center"/>
    </xf>
    <xf numFmtId="0" fontId="1" fillId="2" borderId="40" xfId="2" applyFont="1" applyBorder="1" applyAlignment="1">
      <alignment horizontal="center"/>
    </xf>
    <xf numFmtId="0" fontId="1" fillId="12" borderId="39" xfId="2" applyFont="1" applyFill="1" applyBorder="1" applyAlignment="1">
      <alignment horizontal="center"/>
    </xf>
    <xf numFmtId="0" fontId="1" fillId="12" borderId="40" xfId="2" applyFont="1" applyFill="1" applyBorder="1" applyAlignment="1">
      <alignment horizontal="center"/>
    </xf>
    <xf numFmtId="44" fontId="0" fillId="10" borderId="20" xfId="6" applyFont="1" applyFill="1" applyBorder="1" applyAlignment="1" applyProtection="1">
      <alignment vertical="center"/>
      <protection locked="0"/>
    </xf>
    <xf numFmtId="44" fontId="0" fillId="10" borderId="11" xfId="6" applyFont="1" applyFill="1" applyBorder="1" applyAlignment="1" applyProtection="1">
      <alignment vertical="center"/>
      <protection locked="0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49" fontId="38" fillId="0" borderId="125" xfId="19" applyNumberFormat="1" applyFont="1" applyBorder="1" applyAlignment="1" applyProtection="1">
      <alignment horizontal="center" vertical="center"/>
      <protection locked="0"/>
    </xf>
    <xf numFmtId="49" fontId="38" fillId="0" borderId="130" xfId="19" applyNumberFormat="1" applyFont="1" applyBorder="1" applyAlignment="1" applyProtection="1">
      <alignment horizontal="center" vertical="center"/>
      <protection locked="0"/>
    </xf>
    <xf numFmtId="49" fontId="38" fillId="0" borderId="172" xfId="19" applyNumberFormat="1" applyFont="1" applyBorder="1" applyAlignment="1" applyProtection="1">
      <alignment horizontal="center" vertical="center"/>
      <protection locked="0"/>
    </xf>
    <xf numFmtId="49" fontId="38" fillId="0" borderId="114" xfId="19" applyNumberFormat="1" applyFont="1" applyBorder="1" applyAlignment="1" applyProtection="1">
      <alignment horizontal="center" vertical="center"/>
      <protection locked="0"/>
    </xf>
    <xf numFmtId="49" fontId="50" fillId="20" borderId="122" xfId="19" applyNumberFormat="1" applyFont="1" applyFill="1" applyBorder="1" applyAlignment="1">
      <alignment horizontal="center" vertical="center"/>
    </xf>
    <xf numFmtId="49" fontId="50" fillId="20" borderId="123" xfId="19" applyNumberFormat="1" applyFont="1" applyFill="1" applyBorder="1" applyAlignment="1">
      <alignment horizontal="center" vertical="center"/>
    </xf>
    <xf numFmtId="49" fontId="50" fillId="20" borderId="124" xfId="19" applyNumberFormat="1" applyFont="1" applyFill="1" applyBorder="1" applyAlignment="1">
      <alignment horizontal="center" vertical="center"/>
    </xf>
    <xf numFmtId="49" fontId="38" fillId="0" borderId="122" xfId="19" applyNumberFormat="1" applyFont="1" applyBorder="1" applyAlignment="1">
      <alignment horizontal="left" vertical="center"/>
    </xf>
    <xf numFmtId="49" fontId="38" fillId="0" borderId="123" xfId="19" applyNumberFormat="1" applyFont="1" applyBorder="1" applyAlignment="1">
      <alignment horizontal="left" vertical="center"/>
    </xf>
    <xf numFmtId="49" fontId="38" fillId="0" borderId="90" xfId="19" applyNumberFormat="1" applyFont="1" applyBorder="1" applyAlignment="1">
      <alignment horizontal="left" vertical="center"/>
    </xf>
    <xf numFmtId="49" fontId="38" fillId="0" borderId="97" xfId="19" applyNumberFormat="1" applyFont="1" applyBorder="1" applyAlignment="1" applyProtection="1">
      <alignment horizontal="center" vertical="center"/>
      <protection locked="0"/>
    </xf>
    <xf numFmtId="49" fontId="38" fillId="0" borderId="121" xfId="19" applyNumberFormat="1" applyFont="1" applyBorder="1" applyAlignment="1" applyProtection="1">
      <alignment horizontal="center" vertical="center"/>
      <protection locked="0"/>
    </xf>
    <xf numFmtId="49" fontId="38" fillId="0" borderId="140" xfId="19" applyNumberFormat="1" applyFont="1" applyBorder="1" applyAlignment="1" applyProtection="1">
      <alignment horizontal="center" vertical="center"/>
      <protection locked="0"/>
    </xf>
    <xf numFmtId="49" fontId="38" fillId="0" borderId="118" xfId="19" applyNumberFormat="1" applyFont="1" applyBorder="1" applyAlignment="1">
      <alignment horizontal="left" vertical="center"/>
    </xf>
    <xf numFmtId="0" fontId="1" fillId="0" borderId="119" xfId="19" applyBorder="1"/>
    <xf numFmtId="0" fontId="1" fillId="0" borderId="166" xfId="19" applyBorder="1"/>
    <xf numFmtId="49" fontId="38" fillId="0" borderId="118" xfId="19" applyNumberFormat="1" applyFont="1" applyBorder="1" applyAlignment="1" applyProtection="1">
      <alignment horizontal="center" vertical="center"/>
      <protection locked="0"/>
    </xf>
    <xf numFmtId="0" fontId="1" fillId="0" borderId="119" xfId="19" applyBorder="1" applyProtection="1">
      <protection locked="0"/>
    </xf>
    <xf numFmtId="0" fontId="1" fillId="0" borderId="120" xfId="19" applyBorder="1" applyProtection="1">
      <protection locked="0"/>
    </xf>
    <xf numFmtId="49" fontId="41" fillId="0" borderId="122" xfId="19" applyNumberFormat="1" applyFont="1" applyBorder="1" applyAlignment="1">
      <alignment horizontal="left" vertical="center"/>
    </xf>
    <xf numFmtId="49" fontId="41" fillId="0" borderId="123" xfId="19" applyNumberFormat="1" applyFont="1" applyBorder="1" applyAlignment="1">
      <alignment horizontal="left" vertical="center"/>
    </xf>
    <xf numFmtId="49" fontId="41" fillId="0" borderId="90" xfId="19" applyNumberFormat="1" applyFont="1" applyBorder="1" applyAlignment="1">
      <alignment horizontal="left" vertical="center"/>
    </xf>
    <xf numFmtId="49" fontId="41" fillId="0" borderId="150" xfId="19" applyNumberFormat="1" applyFont="1" applyBorder="1" applyAlignment="1">
      <alignment horizontal="left" vertical="center"/>
    </xf>
    <xf numFmtId="49" fontId="41" fillId="0" borderId="151" xfId="19" applyNumberFormat="1" applyFont="1" applyBorder="1" applyAlignment="1">
      <alignment horizontal="left" vertical="center"/>
    </xf>
    <xf numFmtId="49" fontId="41" fillId="0" borderId="152" xfId="19" applyNumberFormat="1" applyFont="1" applyBorder="1" applyAlignment="1">
      <alignment horizontal="left" vertical="center"/>
    </xf>
    <xf numFmtId="49" fontId="38" fillId="0" borderId="153" xfId="19" applyNumberFormat="1" applyFont="1" applyBorder="1" applyAlignment="1" applyProtection="1">
      <alignment horizontal="center" vertical="center"/>
      <protection locked="0"/>
    </xf>
    <xf numFmtId="49" fontId="38" fillId="0" borderId="154" xfId="19" applyNumberFormat="1" applyFont="1" applyBorder="1" applyAlignment="1" applyProtection="1">
      <alignment horizontal="center" vertical="center"/>
      <protection locked="0"/>
    </xf>
    <xf numFmtId="49" fontId="38" fillId="0" borderId="119" xfId="19" applyNumberFormat="1" applyFont="1" applyBorder="1" applyAlignment="1">
      <alignment horizontal="left" vertical="center"/>
    </xf>
    <xf numFmtId="49" fontId="38" fillId="0" borderId="166" xfId="19" applyNumberFormat="1" applyFont="1" applyBorder="1" applyAlignment="1">
      <alignment horizontal="left" vertical="center"/>
    </xf>
    <xf numFmtId="49" fontId="38" fillId="0" borderId="167" xfId="19" applyNumberFormat="1" applyFont="1" applyBorder="1" applyAlignment="1" applyProtection="1">
      <alignment horizontal="center" vertical="center"/>
      <protection locked="0"/>
    </xf>
    <xf numFmtId="49" fontId="38" fillId="0" borderId="168" xfId="19" applyNumberFormat="1" applyFont="1" applyBorder="1" applyAlignment="1" applyProtection="1">
      <alignment horizontal="center" vertical="center"/>
      <protection locked="0"/>
    </xf>
    <xf numFmtId="49" fontId="37" fillId="0" borderId="162" xfId="19" applyNumberFormat="1" applyFont="1" applyBorder="1" applyAlignment="1">
      <alignment horizontal="left" vertical="center"/>
    </xf>
    <xf numFmtId="49" fontId="37" fillId="0" borderId="163" xfId="19" applyNumberFormat="1" applyFont="1" applyBorder="1" applyAlignment="1">
      <alignment horizontal="left" vertical="center"/>
    </xf>
    <xf numFmtId="49" fontId="37" fillId="0" borderId="164" xfId="19" applyNumberFormat="1" applyFont="1" applyBorder="1" applyAlignment="1">
      <alignment horizontal="left" vertical="center"/>
    </xf>
    <xf numFmtId="49" fontId="38" fillId="0" borderId="156" xfId="19" applyNumberFormat="1" applyFont="1" applyBorder="1" applyAlignment="1">
      <alignment horizontal="left" vertical="center"/>
    </xf>
    <xf numFmtId="49" fontId="38" fillId="0" borderId="157" xfId="19" applyNumberFormat="1" applyFont="1" applyBorder="1" applyAlignment="1">
      <alignment horizontal="left" vertical="center"/>
    </xf>
    <xf numFmtId="49" fontId="38" fillId="0" borderId="158" xfId="19" applyNumberFormat="1" applyFont="1" applyBorder="1" applyAlignment="1">
      <alignment horizontal="left" vertical="center"/>
    </xf>
    <xf numFmtId="49" fontId="38" fillId="0" borderId="159" xfId="19" applyNumberFormat="1" applyFont="1" applyBorder="1" applyAlignment="1" applyProtection="1">
      <alignment horizontal="center" vertical="center"/>
      <protection locked="0"/>
    </xf>
    <xf numFmtId="49" fontId="38" fillId="0" borderId="160" xfId="19" applyNumberFormat="1" applyFont="1" applyBorder="1" applyAlignment="1" applyProtection="1">
      <alignment horizontal="center" vertical="center"/>
      <protection locked="0"/>
    </xf>
    <xf numFmtId="49" fontId="38" fillId="0" borderId="97" xfId="19" applyNumberFormat="1" applyFont="1" applyBorder="1" applyAlignment="1" applyProtection="1">
      <alignment horizontal="center" vertical="center" wrapText="1"/>
      <protection locked="0"/>
    </xf>
    <xf numFmtId="49" fontId="38" fillId="0" borderId="121" xfId="19" applyNumberFormat="1" applyFont="1" applyBorder="1" applyAlignment="1" applyProtection="1">
      <alignment horizontal="center" vertical="center" wrapText="1"/>
      <protection locked="0"/>
    </xf>
    <xf numFmtId="49" fontId="50" fillId="20" borderId="97" xfId="19" applyNumberFormat="1" applyFont="1" applyFill="1" applyBorder="1" applyAlignment="1">
      <alignment horizontal="center" vertical="center"/>
    </xf>
    <xf numFmtId="49" fontId="50" fillId="20" borderId="121" xfId="19" applyNumberFormat="1" applyFont="1" applyFill="1" applyBorder="1" applyAlignment="1">
      <alignment horizontal="center" vertical="center"/>
    </xf>
    <xf numFmtId="49" fontId="38" fillId="0" borderId="122" xfId="19" applyNumberFormat="1" applyFont="1" applyBorder="1" applyAlignment="1" applyProtection="1">
      <alignment horizontal="center" vertical="center"/>
      <protection locked="0"/>
    </xf>
    <xf numFmtId="49" fontId="38" fillId="0" borderId="123" xfId="19" applyNumberFormat="1" applyFont="1" applyBorder="1" applyAlignment="1" applyProtection="1">
      <alignment horizontal="center" vertical="center"/>
      <protection locked="0"/>
    </xf>
    <xf numFmtId="49" fontId="38" fillId="0" borderId="124" xfId="19" applyNumberFormat="1" applyFont="1" applyBorder="1" applyAlignment="1" applyProtection="1">
      <alignment horizontal="center" vertical="center"/>
      <protection locked="0"/>
    </xf>
    <xf numFmtId="49" fontId="41" fillId="0" borderId="104" xfId="19" applyNumberFormat="1" applyFont="1" applyBorder="1" applyAlignment="1">
      <alignment horizontal="left" vertical="center"/>
    </xf>
    <xf numFmtId="49" fontId="38" fillId="0" borderId="104" xfId="19" applyNumberFormat="1" applyFont="1" applyBorder="1" applyAlignment="1">
      <alignment horizontal="left" vertical="center"/>
    </xf>
    <xf numFmtId="49" fontId="38" fillId="0" borderId="117" xfId="19" applyNumberFormat="1" applyFont="1" applyBorder="1" applyAlignment="1">
      <alignment horizontal="left" vertical="center"/>
    </xf>
    <xf numFmtId="49" fontId="38" fillId="0" borderId="115" xfId="19" applyNumberFormat="1" applyFont="1" applyBorder="1" applyAlignment="1">
      <alignment horizontal="left" vertical="center"/>
    </xf>
    <xf numFmtId="49" fontId="38" fillId="0" borderId="115" xfId="19" applyNumberFormat="1" applyFont="1" applyBorder="1" applyAlignment="1" applyProtection="1">
      <alignment horizontal="center" vertical="center"/>
      <protection locked="0"/>
    </xf>
    <xf numFmtId="49" fontId="38" fillId="0" borderId="116" xfId="19" applyNumberFormat="1" applyFont="1" applyBorder="1" applyAlignment="1" applyProtection="1">
      <alignment horizontal="center" vertical="center"/>
      <protection locked="0"/>
    </xf>
    <xf numFmtId="49" fontId="41" fillId="0" borderId="97" xfId="19" applyNumberFormat="1" applyFont="1" applyBorder="1" applyAlignment="1">
      <alignment horizontal="left" vertical="center"/>
    </xf>
    <xf numFmtId="49" fontId="38" fillId="0" borderId="144" xfId="19" applyNumberFormat="1" applyFont="1" applyBorder="1" applyAlignment="1" applyProtection="1">
      <alignment horizontal="center" vertical="center"/>
      <protection locked="0"/>
    </xf>
    <xf numFmtId="49" fontId="38" fillId="0" borderId="145" xfId="19" applyNumberFormat="1" applyFont="1" applyBorder="1" applyAlignment="1" applyProtection="1">
      <alignment horizontal="center" vertical="center"/>
      <protection locked="0"/>
    </xf>
    <xf numFmtId="49" fontId="38" fillId="0" borderId="146" xfId="19" applyNumberFormat="1" applyFont="1" applyBorder="1" applyAlignment="1" applyProtection="1">
      <alignment horizontal="center" vertical="center"/>
      <protection locked="0"/>
    </xf>
    <xf numFmtId="49" fontId="50" fillId="20" borderId="147" xfId="19" applyNumberFormat="1" applyFont="1" applyFill="1" applyBorder="1" applyAlignment="1">
      <alignment horizontal="center" vertical="center"/>
    </xf>
    <xf numFmtId="49" fontId="50" fillId="20" borderId="148" xfId="19" applyNumberFormat="1" applyFont="1" applyFill="1" applyBorder="1" applyAlignment="1">
      <alignment horizontal="center" vertical="center"/>
    </xf>
    <xf numFmtId="49" fontId="50" fillId="20" borderId="149" xfId="19" applyNumberFormat="1" applyFont="1" applyFill="1" applyBorder="1" applyAlignment="1">
      <alignment horizontal="center" vertical="center"/>
    </xf>
    <xf numFmtId="49" fontId="38" fillId="0" borderId="122" xfId="19" applyNumberFormat="1" applyFont="1" applyBorder="1" applyAlignment="1" applyProtection="1">
      <alignment horizontal="center" vertical="center" wrapText="1"/>
      <protection locked="0"/>
    </xf>
    <xf numFmtId="49" fontId="38" fillId="0" borderId="123" xfId="19" applyNumberFormat="1" applyFont="1" applyBorder="1" applyAlignment="1" applyProtection="1">
      <alignment horizontal="center" vertical="center" wrapText="1"/>
      <protection locked="0"/>
    </xf>
    <xf numFmtId="49" fontId="38" fillId="0" borderId="124" xfId="19" applyNumberFormat="1" applyFont="1" applyBorder="1" applyAlignment="1" applyProtection="1">
      <alignment horizontal="center" vertical="center" wrapText="1"/>
      <protection locked="0"/>
    </xf>
    <xf numFmtId="49" fontId="47" fillId="0" borderId="112" xfId="19" applyNumberFormat="1" applyFont="1" applyBorder="1" applyAlignment="1">
      <alignment horizontal="center" vertical="center" wrapText="1"/>
    </xf>
    <xf numFmtId="0" fontId="47" fillId="0" borderId="112" xfId="19" applyFont="1" applyBorder="1" applyAlignment="1">
      <alignment horizontal="center" vertical="center"/>
    </xf>
    <xf numFmtId="0" fontId="47" fillId="0" borderId="113" xfId="19" applyFont="1" applyBorder="1" applyAlignment="1">
      <alignment horizontal="center" vertical="center"/>
    </xf>
    <xf numFmtId="49" fontId="50" fillId="20" borderId="115" xfId="19" applyNumberFormat="1" applyFont="1" applyFill="1" applyBorder="1" applyAlignment="1">
      <alignment horizontal="center" vertical="center"/>
    </xf>
    <xf numFmtId="49" fontId="50" fillId="20" borderId="116" xfId="19" applyNumberFormat="1" applyFont="1" applyFill="1" applyBorder="1" applyAlignment="1">
      <alignment horizontal="center" vertical="center"/>
    </xf>
    <xf numFmtId="49" fontId="38" fillId="0" borderId="104" xfId="19" applyNumberFormat="1" applyFont="1" applyBorder="1" applyAlignment="1" applyProtection="1">
      <alignment horizontal="center" vertical="center" wrapText="1"/>
      <protection locked="0"/>
    </xf>
    <xf numFmtId="49" fontId="38" fillId="0" borderId="117" xfId="19" applyNumberFormat="1" applyFont="1" applyBorder="1" applyAlignment="1" applyProtection="1">
      <alignment horizontal="center" vertical="center" wrapText="1"/>
      <protection locked="0"/>
    </xf>
    <xf numFmtId="49" fontId="38" fillId="0" borderId="120" xfId="19" applyNumberFormat="1" applyFont="1" applyBorder="1" applyAlignment="1">
      <alignment horizontal="left" vertical="center"/>
    </xf>
    <xf numFmtId="14" fontId="38" fillId="0" borderId="82" xfId="19" applyNumberFormat="1" applyFont="1" applyBorder="1" applyAlignment="1">
      <alignment horizontal="center" vertical="center"/>
    </xf>
    <xf numFmtId="14" fontId="38" fillId="0" borderId="83" xfId="19" applyNumberFormat="1" applyFont="1" applyBorder="1" applyAlignment="1">
      <alignment horizontal="center" vertical="center"/>
    </xf>
    <xf numFmtId="49" fontId="40" fillId="0" borderId="85" xfId="19" applyNumberFormat="1" applyFont="1" applyBorder="1" applyAlignment="1">
      <alignment horizontal="center" vertical="center" wrapText="1"/>
    </xf>
    <xf numFmtId="49" fontId="40" fillId="0" borderId="2" xfId="19" applyNumberFormat="1" applyFont="1" applyBorder="1" applyAlignment="1">
      <alignment horizontal="center" vertical="center" wrapText="1"/>
    </xf>
    <xf numFmtId="49" fontId="40" fillId="0" borderId="86" xfId="19" applyNumberFormat="1" applyFont="1" applyBorder="1" applyAlignment="1">
      <alignment horizontal="center" vertical="center" wrapText="1"/>
    </xf>
    <xf numFmtId="49" fontId="40" fillId="0" borderId="92" xfId="19" applyNumberFormat="1" applyFont="1" applyBorder="1" applyAlignment="1">
      <alignment horizontal="center" vertical="center" wrapText="1"/>
    </xf>
    <xf numFmtId="49" fontId="40" fillId="0" borderId="0" xfId="19" applyNumberFormat="1" applyFont="1" applyAlignment="1">
      <alignment horizontal="center" vertical="center" wrapText="1"/>
    </xf>
    <xf numFmtId="49" fontId="40" fillId="0" borderId="93" xfId="19" applyNumberFormat="1" applyFont="1" applyBorder="1" applyAlignment="1">
      <alignment horizontal="center" vertical="center" wrapText="1"/>
    </xf>
    <xf numFmtId="49" fontId="40" fillId="0" borderId="106" xfId="19" applyNumberFormat="1" applyFont="1" applyBorder="1" applyAlignment="1">
      <alignment horizontal="center" vertical="center" wrapText="1"/>
    </xf>
    <xf numFmtId="49" fontId="40" fillId="0" borderId="107" xfId="19" applyNumberFormat="1" applyFont="1" applyBorder="1" applyAlignment="1">
      <alignment horizontal="center" vertical="center" wrapText="1"/>
    </xf>
    <xf numFmtId="49" fontId="40" fillId="0" borderId="108" xfId="19" applyNumberFormat="1" applyFont="1" applyBorder="1" applyAlignment="1">
      <alignment horizontal="center" vertical="center" wrapText="1"/>
    </xf>
    <xf numFmtId="14" fontId="38" fillId="0" borderId="89" xfId="19" applyNumberFormat="1" applyFont="1" applyBorder="1" applyAlignment="1">
      <alignment horizontal="center" vertical="center"/>
    </xf>
    <xf numFmtId="14" fontId="38" fillId="0" borderId="90" xfId="19" applyNumberFormat="1" applyFont="1" applyBorder="1" applyAlignment="1">
      <alignment horizontal="center" vertical="center"/>
    </xf>
    <xf numFmtId="2" fontId="42" fillId="0" borderId="94" xfId="19" applyNumberFormat="1" applyFont="1" applyBorder="1" applyAlignment="1">
      <alignment horizontal="center" vertical="center"/>
    </xf>
    <xf numFmtId="2" fontId="42" fillId="0" borderId="98" xfId="19" applyNumberFormat="1" applyFont="1" applyBorder="1" applyAlignment="1">
      <alignment horizontal="center" vertical="center"/>
    </xf>
    <xf numFmtId="2" fontId="42" fillId="0" borderId="109" xfId="19" applyNumberFormat="1" applyFont="1" applyBorder="1" applyAlignment="1">
      <alignment horizontal="center" vertical="center"/>
    </xf>
    <xf numFmtId="14" fontId="43" fillId="0" borderId="95" xfId="19" applyNumberFormat="1" applyFont="1" applyBorder="1" applyAlignment="1">
      <alignment horizontal="center" vertical="center"/>
    </xf>
    <xf numFmtId="14" fontId="43" fillId="0" borderId="99" xfId="19" applyNumberFormat="1" applyFont="1" applyBorder="1" applyAlignment="1">
      <alignment horizontal="center" vertical="center"/>
    </xf>
    <xf numFmtId="14" fontId="43" fillId="0" borderId="101" xfId="19" applyNumberFormat="1" applyFont="1" applyBorder="1" applyAlignment="1">
      <alignment horizontal="center" vertical="center"/>
    </xf>
    <xf numFmtId="14" fontId="38" fillId="0" borderId="96" xfId="19" applyNumberFormat="1" applyFont="1" applyBorder="1" applyAlignment="1">
      <alignment horizontal="center" vertical="center"/>
    </xf>
    <xf numFmtId="14" fontId="38" fillId="0" borderId="97" xfId="19" applyNumberFormat="1" applyFont="1" applyBorder="1" applyAlignment="1">
      <alignment horizontal="center" vertical="center"/>
    </xf>
    <xf numFmtId="14" fontId="37" fillId="0" borderId="96" xfId="19" applyNumberFormat="1" applyFont="1" applyBorder="1" applyAlignment="1">
      <alignment horizontal="center" vertical="center"/>
    </xf>
    <xf numFmtId="14" fontId="37" fillId="0" borderId="97" xfId="19" applyNumberFormat="1" applyFont="1" applyBorder="1" applyAlignment="1">
      <alignment horizontal="center" vertical="center"/>
    </xf>
    <xf numFmtId="14" fontId="44" fillId="0" borderId="103" xfId="19" applyNumberFormat="1" applyFont="1" applyBorder="1" applyAlignment="1">
      <alignment horizontal="center" vertical="center"/>
    </xf>
    <xf numFmtId="14" fontId="44" fillId="0" borderId="104" xfId="19" applyNumberFormat="1" applyFont="1" applyBorder="1" applyAlignment="1">
      <alignment horizontal="center" vertical="center"/>
    </xf>
    <xf numFmtId="0" fontId="1" fillId="11" borderId="20" xfId="10" applyFill="1" applyBorder="1" applyAlignment="1">
      <alignment horizontal="center"/>
    </xf>
    <xf numFmtId="0" fontId="1" fillId="11" borderId="22" xfId="10" applyFill="1" applyBorder="1" applyAlignment="1">
      <alignment horizontal="center"/>
    </xf>
    <xf numFmtId="0" fontId="10" fillId="11" borderId="23" xfId="0" applyFont="1" applyFill="1" applyBorder="1" applyAlignment="1">
      <alignment horizontal="center" vertical="center" wrapText="1"/>
    </xf>
    <xf numFmtId="0" fontId="10" fillId="11" borderId="21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1" fillId="11" borderId="23" xfId="10" applyFill="1" applyBorder="1" applyAlignment="1">
      <alignment horizontal="center"/>
    </xf>
    <xf numFmtId="0" fontId="1" fillId="11" borderId="11" xfId="10" applyFill="1" applyBorder="1" applyAlignment="1">
      <alignment horizontal="center"/>
    </xf>
    <xf numFmtId="9" fontId="10" fillId="0" borderId="1" xfId="7" applyFont="1" applyBorder="1" applyAlignment="1" applyProtection="1">
      <alignment horizontal="center" vertical="center"/>
    </xf>
    <xf numFmtId="9" fontId="10" fillId="0" borderId="2" xfId="7" applyFont="1" applyBorder="1" applyAlignment="1" applyProtection="1">
      <alignment horizontal="center" vertical="center"/>
    </xf>
    <xf numFmtId="9" fontId="10" fillId="0" borderId="3" xfId="7" applyFont="1" applyBorder="1" applyAlignment="1" applyProtection="1">
      <alignment horizontal="center" vertical="center"/>
    </xf>
    <xf numFmtId="9" fontId="23" fillId="15" borderId="20" xfId="17" applyNumberFormat="1" applyBorder="1" applyAlignment="1">
      <alignment horizontal="center"/>
    </xf>
    <xf numFmtId="9" fontId="23" fillId="15" borderId="21" xfId="17" applyNumberFormat="1" applyBorder="1" applyAlignment="1">
      <alignment horizontal="center"/>
    </xf>
    <xf numFmtId="9" fontId="23" fillId="15" borderId="11" xfId="17" applyNumberFormat="1" applyBorder="1" applyAlignment="1">
      <alignment horizontal="center"/>
    </xf>
    <xf numFmtId="0" fontId="2" fillId="0" borderId="20" xfId="0" applyFont="1" applyBorder="1" applyAlignment="1">
      <alignment horizontal="center" wrapText="1"/>
    </xf>
    <xf numFmtId="0" fontId="2" fillId="0" borderId="21" xfId="0" applyFont="1" applyBorder="1" applyAlignment="1">
      <alignment horizontal="center" wrapText="1"/>
    </xf>
    <xf numFmtId="0" fontId="2" fillId="0" borderId="11" xfId="0" applyFont="1" applyBorder="1" applyAlignment="1">
      <alignment horizontal="center" wrapText="1"/>
    </xf>
    <xf numFmtId="9" fontId="2" fillId="17" borderId="38" xfId="18" applyNumberFormat="1" applyFont="1" applyBorder="1" applyAlignment="1">
      <alignment horizontal="center"/>
    </xf>
    <xf numFmtId="0" fontId="2" fillId="17" borderId="4" xfId="18" applyFont="1" applyBorder="1" applyAlignment="1">
      <alignment horizontal="center"/>
    </xf>
    <xf numFmtId="0" fontId="2" fillId="17" borderId="5" xfId="18" applyFont="1" applyBorder="1" applyAlignment="1">
      <alignment horizontal="center"/>
    </xf>
    <xf numFmtId="0" fontId="1" fillId="31" borderId="20" xfId="20" applyBorder="1" applyAlignment="1">
      <alignment horizontal="center"/>
    </xf>
    <xf numFmtId="0" fontId="1" fillId="31" borderId="21" xfId="20" applyBorder="1" applyAlignment="1">
      <alignment horizontal="center"/>
    </xf>
    <xf numFmtId="0" fontId="1" fillId="31" borderId="11" xfId="20" applyBorder="1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2">
    <cellStyle name="20% — akcent 1" xfId="21" builtinId="30"/>
    <cellStyle name="20% — akcent 6" xfId="18" builtinId="50"/>
    <cellStyle name="60% — akcent 6" xfId="20" builtinId="52"/>
    <cellStyle name="Akcent 1" xfId="17" builtinId="29"/>
    <cellStyle name="Dane wejściowe" xfId="2" builtinId="20"/>
    <cellStyle name="Dane wyjściowe" xfId="8" builtinId="21"/>
    <cellStyle name="Dziesiętny" xfId="1" builtinId="3"/>
    <cellStyle name="Dziesiętny 2" xfId="4" xr:uid="{00000000-0005-0000-0000-000002000000}"/>
    <cellStyle name="Dziesiętny 3" xfId="15" xr:uid="{148228E0-6015-45DF-9064-667A4A7F03E3}"/>
    <cellStyle name="Nagłówek 2" xfId="12" builtinId="17"/>
    <cellStyle name="Normalny" xfId="0" builtinId="0"/>
    <cellStyle name="Normalny 10" xfId="5" xr:uid="{2C5E0579-D760-4F19-8E2F-0C860A85007F}"/>
    <cellStyle name="Normalny 2" xfId="3" xr:uid="{00000000-0005-0000-0000-000004000000}"/>
    <cellStyle name="Normalny 5" xfId="19" xr:uid="{9E99DBAB-0021-426F-940F-406C053F6EA1}"/>
    <cellStyle name="Normalny 7" xfId="14" xr:uid="{5612A631-AE09-416C-9E70-8799E72882E1}"/>
    <cellStyle name="Normalny 8" xfId="13" xr:uid="{7F905AEF-3834-4961-B860-42D7C20D099D}"/>
    <cellStyle name="Normalny 9" xfId="10" xr:uid="{682D5717-290E-4DF4-8832-D58BD86E8981}"/>
    <cellStyle name="Obliczenia" xfId="9" builtinId="22"/>
    <cellStyle name="Procentowy" xfId="7" builtinId="5"/>
    <cellStyle name="Uwaga" xfId="16" builtinId="10"/>
    <cellStyle name="Walutowy" xfId="6" builtinId="4"/>
    <cellStyle name="Walutowy 4" xfId="11" xr:uid="{DBCEA539-9D50-4117-AAF3-B288676F476D}"/>
  </cellStyles>
  <dxfs count="135">
    <dxf>
      <numFmt numFmtId="166" formatCode="_-* #,##0.000\ _z_ł_-;\-* #,##0.000\ _z_ł_-;_-* &quot;-&quot;??\ _z_ł_-;_-@_-"/>
      <alignment horizontal="general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hh:mm:ss.000"/>
      <alignment horizontal="center" vertical="bottom" textRotation="0" wrapText="0" indent="0" justifyLastLine="0" shrinkToFit="0" readingOrder="0"/>
    </dxf>
    <dxf>
      <numFmt numFmtId="165" formatCode="hh:mm:ss.000"/>
      <alignment horizontal="center" vertical="bottom" textRotation="0" wrapText="0" indent="0" justifyLastLine="0" shrinkToFit="0" readingOrder="0"/>
    </dxf>
    <dxf>
      <numFmt numFmtId="165" formatCode="hh:mm:ss.000"/>
      <alignment horizontal="center" vertical="bottom" textRotation="0" wrapText="0" indent="0" justifyLastLine="0" shrinkToFit="0" readingOrder="0"/>
    </dxf>
    <dxf>
      <numFmt numFmtId="165" formatCode="hh:mm:ss.000"/>
      <alignment horizontal="center" vertical="bottom" textRotation="0" wrapText="0" indent="0" justifyLastLine="0" shrinkToFit="0" readingOrder="0"/>
    </dxf>
    <dxf>
      <numFmt numFmtId="168" formatCode="_-* #,##0.0000\ _z_ł_-;\-* #,##0.0000\ _z_ł_-;_-* &quot;-&quot;??\ _z_ł_-;_-@_-"/>
    </dxf>
    <dxf>
      <numFmt numFmtId="165" formatCode="hh:mm:ss.000"/>
    </dxf>
    <dxf>
      <numFmt numFmtId="165" formatCode="hh:mm:ss.000"/>
    </dxf>
    <dxf>
      <numFmt numFmtId="165" formatCode="hh:mm:ss.000"/>
    </dxf>
    <dxf>
      <numFmt numFmtId="164" formatCode="_-* #,##0.00\ _z_ł_-;\-* #,##0.00\ _z_ł_-;_-* &quot;-&quot;??\ _z_ł_-;_-@_-"/>
    </dxf>
    <dxf>
      <numFmt numFmtId="165" formatCode="hh:mm:ss.000"/>
    </dxf>
    <dxf>
      <numFmt numFmtId="165" formatCode="hh:mm:ss.000"/>
    </dxf>
    <dxf>
      <numFmt numFmtId="165" formatCode="hh:mm:ss.000"/>
    </dxf>
    <dxf>
      <numFmt numFmtId="165" formatCode="hh:mm:ss.000"/>
    </dxf>
    <dxf>
      <numFmt numFmtId="165" formatCode="hh:mm:ss.000"/>
    </dxf>
    <dxf>
      <numFmt numFmtId="0" formatCode="General"/>
    </dxf>
    <dxf>
      <numFmt numFmtId="0" formatCode="General"/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* #,##0.00\ _z_ł_-;\-* #,##0.00\ _z_ł_-;_-* &quot;-&quot;??\ _z_ł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_-* #,##0.000\ _z_ł_-;\-* #,##0.000\ _z_ł_-;_-* &quot;-&quot;??\ _z_ł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.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.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.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" formatCode="0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" formatCode="0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" formatCode="0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6"/>
          <bgColor theme="6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6"/>
          <bgColor theme="6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" formatCode="0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3" formatCode="0%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13" formatCode="0%"/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strike val="0"/>
        <outline val="0"/>
        <shadow val="0"/>
        <u val="none"/>
        <vertAlign val="baseline"/>
        <sz val="10"/>
        <name val="Czcionka tekstu podstawowego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alignment horizontal="left" vertical="center" textRotation="0" wrapText="0" indent="0" justifyLastLine="0" shrinkToFit="0" readingOrder="0"/>
      <protection locked="0" hidden="0"/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left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30" formatCode="@"/>
      <fill>
        <patternFill patternType="solid">
          <fgColor indexed="64"/>
          <bgColor rgb="FFFFCC9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30" formatCode="@"/>
      <fill>
        <patternFill patternType="solid">
          <fgColor indexed="64"/>
          <bgColor rgb="FFFFCC99"/>
        </patternFill>
      </fill>
      <alignment horizontal="left" vertical="center" textRotation="0" wrapText="0" indent="0" justifyLastLine="0" shrinkToFit="0" readingOrder="0"/>
      <protection locked="0" hidden="0"/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name val="Czcionka tekstu podstawowego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left" vertical="center" textRotation="0" wrapText="0" indent="0" justifyLastLine="0" shrinkToFit="0" readingOrder="0"/>
      <border outline="0">
        <left style="thin">
          <color rgb="FF7F7F7F"/>
        </lef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EDD00"/>
      <color rgb="FF002395"/>
      <color rgb="FFFF66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ocument">
        <xsd:complexType>
          <xsd:sequence minOccurs="0">
            <xsd:element minOccurs="0" nillable="true" name="head" form="unqualified">
              <xsd:complexType>
                <xsd:sequence minOccurs="0">
                  <xsd:element minOccurs="0" nillable="true" name="author" form="unqualified">
                    <xsd:complexType>
                      <xsd:attribute name="description" form="unqualified" type="xsd:string"/>
                      <xsd:attribute name="authorversion" form="unqualified" type="xsd:string"/>
                    </xsd:complexType>
                  </xsd:element>
                  <xsd:element minOccurs="0" nillable="true" type="xsd:string" name="datetime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Options" form="unqualified">
                    <xsd:complexType>
                      <xsd:sequence minOccurs="0">
                        <xsd:element minOccurs="0" nillable="true" type="xsd:string" name="User" form="unqualified"/>
                        <xsd:element minOccurs="0" nillable="true" type="xsd:string" name="Currency2" form="unqualified"/>
                        <xsd:element minOccurs="0" nillable="true" type="xsd:integer" name="Currency2Active" form="unqualified"/>
                        <xsd:element minOccurs="0" nillable="true" type="xsd:double" name="Currency2Exchange" form="unqualified"/>
                        <xsd:element minOccurs="0" nillable="true" type="xsd:integer" name="ChargeScrap" form="unqualified"/>
                        <xsd:element minOccurs="0" nillable="true" type="xsd:integer" name="SetupCostsSurcharge" form="unqualified"/>
                      </xsd:sequence>
                      <xsd:attribute name="CalculationType" form="unqualified" type="xsd:string"/>
                      <xsd:attribute name="BaseCurrency" form="unqualified" type="xsd:string"/>
                      <xsd:attribute name="Measure" form="unqualified" type="xsd:string"/>
                    </xsd:complexType>
                  </xsd:element>
                  <xsd:element minOccurs="0" nillable="true" name="OrderData" form="unqualified">
                    <xsd:complexType>
                      <xsd:sequence minOccurs="0">
                        <xsd:element minOccurs="0" nillable="true" name="CustomerData" form="unqualified">
                          <xsd:complexType>
                            <xsd:sequence minOccurs="0">
                              <xsd:element minOccurs="0" nillable="true" type="xsd:integer" name="id" form="unqualified"/>
                            </xsd:sequence>
                          </xsd:complexType>
                        </xsd:element>
                        <xsd:element minOccurs="0" nillable="true" type="xsd:string" name="QuotationNo" form="unqualified"/>
                        <xsd:element minOccurs="0" nillable="true" type="xsd:string" name="CustomerOrderNo" form="unqualified"/>
                        <xsd:element minOccurs="0" nillable="true" type="xsd:string" name="ProductionOrderNo" form="unqualified"/>
                        <xsd:element minOccurs="0" nillable="true" type="xsd:integer" name="ArticleID" form="unqualified"/>
                        <xsd:element minOccurs="0" nillable="true" type="xsd:string" name="ArticleUuid" form="unqualified"/>
                        <xsd:element minOccurs="0" nillable="true" type="xsd:double" name="Quantity" form="unqualified"/>
                        <xsd:element minOccurs="0" nillable="true" name="Operator" form="unqualified">
                          <xsd:complexType>
                            <xsd:sequence minOccurs="0">
                              <xsd:element minOccurs="0" nillable="true" type="xsd:double" name="PriceFluctuationAgio" form="unqualified"/>
                              <xsd:element minOccurs="0" nillable="true" name="FoliationAgio" form="unqualified">
                                <xsd:complexType>
                                  <xsd:sequence minOccurs="0">
                                    <xsd:element minOccurs="0" nillable="true" name="metric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inch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ElectricEnergyCosts" form="unqualified">
                                <xsd:complexType>
                                  <xsd:sequence minOccurs="0">
                                    <xsd:element minOccurs="0" nillable="true" name="metric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inch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CompressedAir" form="unqualified">
                                <xsd:complexType>
                                  <xsd:sequence minOccurs="0">
                                    <xsd:element minOccurs="0" nillable="true" type="xsd:string" name="Description" form="unqualified"/>
                                    <xsd:element minOccurs="0" nillable="true" name="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Oxygen" form="unqualified">
                                <xsd:complexType>
                                  <xsd:sequence minOccurs="0">
                                    <xsd:element minOccurs="0" nillable="true" type="xsd:string" name="Description" form="unqualified"/>
                                    <xsd:element minOccurs="0" nillable="true" name="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Nitrogen" form="unqualified">
                                <xsd:complexType>
                                  <xsd:sequence minOccurs="0">
                                    <xsd:element minOccurs="0" nillable="true" type="xsd:string" name="Description" form="unqualified"/>
                                    <xsd:element minOccurs="0" nillable="true" name="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Argon" form="unqualified">
                                <xsd:complexType>
                                  <xsd:sequence minOccurs="0">
                                    <xsd:element minOccurs="0" nillable="true" type="xsd:string" name="Description" form="unqualified"/>
                                    <xsd:element minOccurs="0" nillable="true" name="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SurchargeList" form="unqualified"/>
                      </xsd:sequence>
                    </xsd:complexType>
                  </xsd:element>
                  <xsd:element minOccurs="0" nillable="true" name="Parts" form="unqualified">
                    <xsd:complexType>
                      <xsd:sequence minOccurs="0">
                        <xsd:element minOccurs="0" maxOccurs="unbounded" nillable="true" name="Part" form="unqualified">
                          <xsd:complexType>
                            <xsd:all>
                              <xsd:element minOccurs="0" nillable="true" type="xsd:string" name="ArticleNo" form="unqualified"/>
                              <xsd:element minOccurs="0" nillable="true" type="xsd:string" name="ArticleNoExt" form="unqualified"/>
                              <xsd:element minOccurs="0" nillable="true" type="xsd:string" name="ArticleDescription" form="unqualified"/>
                              <xsd:element minOccurs="0" nillable="true" type="xsd:integer" name="Assembly" form="unqualified"/>
                              <xsd:element minOccurs="0" nillable="true" type="xsd:string" name="Image" form="unqualified"/>
                              <xsd:element minOccurs="0" nillable="true" name="SubItems" form="unqualified">
                                <xsd:complexType>
                                  <xsd:sequence minOccurs="0">
                                    <xsd:element minOccurs="0" maxOccurs="unbounded" nillable="true" name="SubItem" form="unqualified">
                                      <xsd:complexType>
                                        <xsd:sequence minOccurs="0">
                                          <xsd:element minOccurs="0" nillable="true" type="xsd:integer" name="ArticleID" form="unqualified"/>
                                          <xsd:element minOccurs="0" nillable="true" type="xsd:string" name="ArticleUuid" form="unqualified"/>
                                          <xsd:element minOccurs="0" nillable="true" type="xsd:string" name="ArticleNo" form="unqualified"/>
                                          <xsd:element minOccurs="0" nillable="true" type="xsd:string" name="ArticleDescription" form="unqualified"/>
                                          <xsd:element minOccurs="0" nillable="true" type="xsd:integer" name="RawMaterialID" form="unqualified"/>
                                          <xsd:element minOccurs="0" nillable="true" type="xsd:string" name="RawMaterialName" form="unqualified"/>
                                          <xsd:element minOccurs="0" nillable="true" type="xsd:double" name="Quantity" form="unqualified"/>
                                          <xsd:element minOccurs="0" nillable="true" type="xsd:string" name="QuantityType" form="un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WorkingPlan" form="unqualified">
                                <xsd:complexType>
                                  <xsd:sequence minOccurs="0">
                                    <xsd:element minOccurs="0" nillable="true" name="WorkingSteps" form="unqualified">
                                      <xsd:complexType>
                                        <xsd:sequence minOccurs="0">
                                          <xsd:element minOccurs="0" nillable="true" name="WorkingStep" form="unqualified">
                                            <xsd:complexType>
                                              <xsd:sequence minOccurs="0">
                                                <xsd:element minOccurs="0" nillable="true" type="xsd:string" name="WorkStepName" form="unqualified"/>
                                                <xsd:element minOccurs="0" nillable="true" type="xsd:string" name="WorkPlace" form="unqualified"/>
                                                <xsd:element minOccurs="0" nillable="true" name="WorkPlaceData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name="RequiredSpace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InitialCost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type="xsd:integer" name="DepreciationPeriod" form="unqualified"/>
                                                      <xsd:element minOccurs="0" nillable="true" type="xsd:integer" name="NumberOfShifts" form="unqualified"/>
                                                      <xsd:element minOccurs="0" nillable="true" type="xsd:double" name="MaintenanceCosts" form="unqualified"/>
                                                      <xsd:element minOccurs="0" nillable="true" name="AreaCost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metric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inch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double" name="CapitalReturn" form="unqualified"/>
                                                      <xsd:element minOccurs="0" nillable="true" type="xsd:integer" name="ShiftHoursPerYear" form="unqualified"/>
                                                      <xsd:element minOccurs="0" nillable="true" name="MachineHourCost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Description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metric_qty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inch_qty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integer" name="primaerStdSatz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HourlyRateDefined" form="unqualified"/>
                                                      <xsd:element minOccurs="0" nillable="true" name="HourlyRat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Description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metric_qty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inch_qty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string" name="DefDescription" form="unqualified"/>
                                                            <xsd:element minOccurs="0" nillable="true" type="xsd:string" name="Comment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OperationFactor" form="unqualified"/>
                                                      <xsd:element minOccurs="0" nillable="true" type="xsd:integer" name="OperationType" form="unqualified"/>
                                                      <xsd:element minOccurs="0" nillable="true" type="xsd:integer" name="ShowOldProductName" form="unqualified"/>
                                                      <xsd:element minOccurs="0" nillable="true" type="xsd:integer" name="MachineClass" form="unqualified"/>
                                                      <xsd:element minOccurs="0" nillable="true" name="OverheadRat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metric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inch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OptionPCS" form="unqualified"/>
                                                      <xsd:element minOccurs="0" nillable="true" type="xsd:integer" name="OptionSprintLas" form="unqualified"/>
                                                      <xsd:element minOccurs="0" nillable="true" type="xsd:integer" name="OptionPerformancePaket" form="unqualified"/>
                                                      <xsd:element minOccurs="0" nillable="true" type="xsd:integer" name="LoadType" form="unqualified"/>
                                                      <xsd:element minOccurs="0" nillable="true" type="xsd:integer" name="UnloadType" form="unqualified"/>
                                                      <xsd:element minOccurs="0" nillable="true" type="xsd:integer" name="SheetSkeletonUnloadType" form="unqualified"/>
                                                      <xsd:element minOccurs="0" nillable="true" type="xsd:time" name="SheetSkeletonUnloadTime" form="unqualified"/>
                                                      <xsd:element minOccurs="0" nillable="true" type="xsd:time" name="DefaultLoadTime" form="unqualified"/>
                                                      <xsd:element minOccurs="0" nillable="true" type="xsd:time" name="DefaultUnloadTime" form="unqualified"/>
                                                      <xsd:element minOccurs="0" nillable="true" type="xsd:time" name="DefaultSheetSkeletonUnloadTime" form="unqualified"/>
                                                      <xsd:element minOccurs="0" nillable="true" type="xsd:time" name="LoadTime" form="unqualified"/>
                                                      <xsd:element minOccurs="0" nillable="true" type="xsd:time" name="UnloadTime" form="unqualified"/>
                                                      <xsd:element minOccurs="0" nillable="true" type="xsd:time" name="PaletteChangeoverTime" form="unqualified"/>
                                                      <xsd:element minOccurs="0" nillable="true" type="xsd:string" name="ControlVersion" form="unqualified"/>
                                                      <xsd:element minOccurs="0" nillable="true" name="MachineTechno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Id" form="unqualified"/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NameOld" form="unqualified"/>
                                                            <xsd:element minOccurs="0" nillable="true" type="xsd:integer" name="MachineType" form="unqualified"/>
                                                            <xsd:element minOccurs="0" nillable="true" type="xsd:string" name="MachineGroup" form="unqualified"/>
                                                            <xsd:element minOccurs="0" nillable="true" type="xsd:integer" name="LaserType" form="unqualified"/>
                                                            <xsd:element minOccurs="0" nillable="true" type="xsd:string" name="Control" form="unqualified"/>
                                                            <xsd:element minOccurs="0" nillable="true" name="MaxSheetDim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MinSheetDim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MaxSheetWeight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OperationArea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OvertravelP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OvertravelM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DoubleHeadMinDistX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DoubleHeadMinDis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type="xsd:integer" name="ControlVersionSignificant" form="unqualified"/>
                                                            <xsd:element minOccurs="0" nillable="true" type="xsd:integer" name="Category" form="unqualified"/>
                                                            <xsd:element minOccurs="0" nillable="true" name="AreaLas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MaxSpeedMetric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double" name="val0" form="unqualified"/>
                                                                        <xsd:element minOccurs="0" nillable="true" type="xsd:double" name="val1" form="unqualified"/>
                                                                        <xsd:element minOccurs="0" nillable="true" type="xsd:double" name="val2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AccelerationMetric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double" name="val0" form="unqualified"/>
                                                                        <xsd:element minOccurs="0" nillable="true" type="xsd:double" name="val1" form="unqualified"/>
                                                                        <xsd:element minOccurs="0" nillable="true" type="xsd:double" name="val2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JerkMetric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double" name="val0" form="unqualified"/>
                                                                        <xsd:element minOccurs="0" nillable="true" type="xsd:double" name="val1" form="unqualified"/>
                                                                        <xsd:element minOccurs="0" nillable="true" type="xsd:double" name="val2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integer" name="SptintLasOption" form="unqualified"/>
                                                                  <xsd:element minOccurs="0" nillable="true" type="xsd:integer" name="PcsOption" form="unqualified"/>
                                                                  <xsd:element minOccurs="0" nillable="true" type="xsd:time" name="PaletteChangeoverTime" form="unqualified"/>
                                                                  <xsd:element minOccurs="0" nillable="true" type="xsd:time" name="HeadChangeoverTime" form="unqualified"/>
                                                                  <xsd:element minOccurs="0" nillable="true" type="xsd:double" name="AvgLaserG1" form="unqualified"/>
                                                                  <xsd:element minOccurs="0" nillable="true" type="xsd:double" name="AvgLaserG100" form="unqualified"/>
                                                                  <xsd:element minOccurs="0" nillable="true" type="xsd:integer" name="OptionPaletteChanger" form="unqualified"/>
                                                                  <xsd:element minOccurs="0" nillable="true" type="xsd:integer" name="m_performancePaket" form="unqualified"/>
                                                                  <xsd:element minOccurs="0" nillable="true" type="xsd:string" name="WasteManageme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Las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MaxPower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type="xsd:double" name="EnergyGradient" form="unqualified"/>
                                                            <xsd:element minOccurs="0" nillable="true" type="xsd:double" name="CValue" form="unqualified"/>
                                                            <xsd:element minOccurs="0" nillable="true" type="xsd:double" name="EnergyGradient2" form="unqualified"/>
                                                            <xsd:element minOccurs="0" nillable="true" type="xsd:double" name="CValue2" form="unqualified"/>
                                                            <xsd:element minOccurs="0" nillable="true" name="EnergyStandb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LaserMachin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Power100Percent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Power1Percent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PowerRegularStandb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PowerOptimalStandb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WearCostsPunch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metric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inch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WearCostsLas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metric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inch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integer" name="Enabled" form="unqualified"/>
                                                <xsd:element minOccurs="0" nillable="true" type="xsd:time" name="TargetProcessingTime" form="unqualified"/>
                                                <xsd:element minOccurs="0" nillable="true" name="TargetProcessingTimeData" form="unqualified">
                                                  <xsd:complexType>
                                                    <xsd:sequence minOccurs="0">
                                                      <xsd:element minOccurs="0" nillable="true" name="ProductionTim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OperatingTim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time" name="LaserTim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time" name="PositioningTim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AuxiliaryProcessTim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time" name="SetupTime" form="unqualified"/>
                                                            <xsd:element minOccurs="0" nillable="true" type="xsd:time" name="LoadingTim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integer" name="CalculateTargetProcessingTime" form="unqualified"/>
                                                <xsd:element minOccurs="0" nillable="true" type="xsd:integer" name="Base" form="unqualified"/>
                                                <xsd:element minOccurs="0" nillable="true" type="xsd:integer" name="TargetSetupTimeSetByFabFlag" form="unqualified"/>
                                                <xsd:element minOccurs="0" nillable="true" type="xsd:time" name="TargetSetupTime" form="unqualified"/>
                                                <xsd:element minOccurs="0" nillable="true" type="xsd:integer" name="WorkStepType" form="unqualified"/>
                                                <xsd:element minOccurs="0" nillable="true" type="xsd:integer" name="ActivityFactor" form="unqualified"/>
                                                <xsd:element minOccurs="0" nillable="true" type="xsd:integer" name="UseConstValue" form="unqualified"/>
                                                <xsd:element minOccurs="0" nillable="true" name="ConstantValue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integer" name="MachinePotOverride" form="unqualified"/>
                                                <xsd:element minOccurs="0" nillable="true" type="xsd:integer" name="CorrMainTime" form="unqualified"/>
                                                <xsd:element minOccurs="0" nillable="true" type="xsd:integer" name="WorkStepNo" form="unqualified"/>
                                                <xsd:element minOccurs="0" nillable="true" type="xsd:string" name="WorkStepTypeName" form="unqualified"/>
                                                <xsd:element minOccurs="0" nillable="true" type="xsd:integer" name="CalculationModel" form="unqualified"/>
                                                <xsd:element minOccurs="0" nillable="true" type="xsd:integer" name="OptionOperatorEnabled" form="unqualified"/>
                                                <xsd:element minOccurs="0" nillable="true" type="xsd:integer" name="NumberOfOperators" form="unqualified"/>
                                                <xsd:element minOccurs="0" nillable="true" type="xsd:integer" name="WeightEnabled" form="unqualified"/>
                                                <xsd:element minOccurs="0" nillable="true" name="WeightQuanti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integer" name="LengthEnabled" form="unqualified"/>
                                                <xsd:element minOccurs="0" nillable="true" name="LengthQuanti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Resources" form="unqualified">
                                                  <xsd:complexType>
                                                    <xsd:sequence minOccurs="0">
                                                      <xsd:element minOccurs="0" nillable="true" name="Resourc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ArticleID" form="unqualified"/>
                                                            <xsd:element minOccurs="0" nillable="true" type="xsd:string" name="ArticleNo" form="unqualified"/>
                                                            <xsd:element minOccurs="0" nillable="true" name="SheetCosts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type="xsd:integer" name="ComputeSheetCosts" form="unqualified"/>
                                                            <xsd:element minOccurs="0" nillable="true" type="xsd:integer" name="RawMaterialID" form="unqualified"/>
                                                            <xsd:element minOccurs="0" nillable="true" type="xsd:string" name="RawMaterialName" form="unqualified"/>
                                                            <xsd:element minOccurs="0" nillable="true" name="Length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Width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Quanti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type="xsd:string" name="QuantityType" form="unqualified"/>
                                                            <xsd:element minOccurs="0" nillable="true" type="xsd:string" name="Description" form="unqualified"/>
                                                            <xsd:element minOccurs="0" nillable="true" type="xsd:string" name="Note" form="unqualified"/>
                                                            <xsd:element minOccurs="0" nillable="true" type="xsd:string" name="DirectionOfRolling" form="unqualified"/>
                                                            <xsd:element minOccurs="0" nillable="true" type="xsd:string" name="GrindingDirectio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WorkStepCosts" form="unqualified">
                                                  <xsd:complexType>
                                                    <xsd:sequence minOccurs="0">
                                                      <xsd:element minOccurs="0" nillable="true" name="NetcostsAPiece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Netcosts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Technology" form="unqualified">
                                <xsd:complexType>
                                  <xsd:sequence minOccurs="0" maxOccurs="unbounded">
                                    <xsd:element minOccurs="0" nillable="true" type="xsd:integer" name="RotationMode" form="unqualified"/>
                                    <xsd:element minOccurs="0" nillable="true" name="RotationIncrement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type="xsd:integer" name="MultiPart" form="unqualified"/>
                                    <xsd:element minOccurs="0" nillable="true" type="xsd:integer" name="TwinLine" form="unqualified"/>
                                    <xsd:element minOccurs="0" nillable="true" type="xsd:integer" name="GridFit" form="unqualified"/>
                                    <xsd:element minOccurs="0" nillable="true" type="xsd:string" name="uuid" form="unqualified"/>
                                    <xsd:element minOccurs="0" nillable="true" type="xsd:integer" name="Quality" form="unqualified"/>
                                    <xsd:element minOccurs="0" nillable="true" type="xsd:string" name="CADFileName" form="unqualified"/>
                                    <xsd:element minOccurs="0" nillable="true" name="AreaOutside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AreaInside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ApproxGeometry" form="unqualified">
                                      <xsd:complexType>
                                        <xsd:sequence minOccurs="0">
                                          <xsd:element minOccurs="0" nillable="true" name="outside" form="unqualified">
                                            <xsd:complexType>
                                              <xsd:sequence minOccurs="0">
                                                <xsd:element minOccurs="0" nillable="true" name="contour" form="unqualified">
                                                  <xsd:complexType>
                                                    <xsd:sequence minOccurs="0" maxOccurs="unbounded">
                                                      <xsd:element minOccurs="0" nillable="true" name="punch_proces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tool" form="unqualified"/>
                                                            <xsd:element minOccurs="0" nillable="true" type="xsd:integer" name="punch_out" form="unqualified"/>
                                                            <xsd:element minOccurs="0" nillable="true" type="xsd:integer" name="downholder" form="unqualified"/>
                                                            <xsd:element minOccurs="0" nillable="true" type="xsd:integer" name="forming_positio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laser_proces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laser_table_name" form="unqualified"/>
                                                            <xsd:element minOccurs="0" nillable="true" type="xsd:string" name="rule_name" form="unqualified"/>
                                                            <xsd:element minOccurs="0" nillable="true" type="xsd:integer" name="contour_size" form="unqualified"/>
                                                            <xsd:element minOccurs="0" nillable="true" type="xsd:integer" name="laser_mode" form="unqualified"/>
                                                            <xsd:element minOccurs="0" nillable="true" type="xsd:integer" name="cut_begi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contour_type" form="unqualified"/>
                                                      <xsd:element minOccurs="0" nillable="true" type="xsd:string" name="description" form="unqualified"/>
                                                      <xsd:element minOccurs="0" nillable="true" type="xsd:integer" name="laser" form="unqualified"/>
                                                      <xsd:element minOccurs="0" nillable="true" type="xsd:integer" name="disposal" form="unqualified"/>
                                                      <xsd:element minOccurs="0" nillable="true" type="xsd:integer" name="quantity" form="unqualified"/>
                                                      <xsd:element minOccurs="0" nillable="true" name="area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average_distanc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1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2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3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4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5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6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7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unbounded" nillable="true" name="contour_segment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punch_process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tool" form="unqualified"/>
                                                                  <xsd:element minOccurs="0" nillable="true" type="xsd:integer" name="punch_out" form="unqualified"/>
                                                                  <xsd:element minOccurs="0" nillable="true" type="xsd:integer" name="downholder" form="unqualified"/>
                                                                  <xsd:element minOccurs="0" nillable="true" type="xsd:integer" name="forming_position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laser_process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laser_table_name" form="unqualified"/>
                                                                  <xsd:element minOccurs="0" nillable="true" type="xsd:string" name="rule_name" form="unqualified"/>
                                                                  <xsd:element minOccurs="0" nillable="true" type="xsd:integer" name="contour_size" form="unqualified"/>
                                                                  <xsd:element minOccurs="0" nillable="true" type="xsd:integer" name="laser_mode" form="unqualified"/>
                                                                  <xsd:element minOccurs="0" nillable="true" type="xsd:integer" name="cut_begin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integer" name="contour_type" form="unqualified"/>
                                                            <xsd:element minOccurs="0" nillable="true" type="xsd:string" name="description" form="unqualified"/>
                                                            <xsd:element minOccurs="0" nillable="true" type="xsd:integer" name="laser" form="unqualified"/>
                                                            <xsd:element minOccurs="0" nillable="true" type="xsd:integer" name="disposal" form="unqualified"/>
                                                            <xsd:element minOccurs="0" nillable="true" type="xsd:integer" name="quantity" form="unqualified"/>
                                                            <xsd:element minOccurs="0" nillable="true" name="area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average_distanc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parameter_1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parameter_2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parameter_3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parameter_4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contour_segment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punch_process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string" name="tool" form="unqualified"/>
                                                                        <xsd:element minOccurs="0" nillable="true" type="xsd:integer" name="punch_out" form="unqualified"/>
                                                                        <xsd:element minOccurs="0" nillable="true" type="xsd:integer" name="downholder" form="unqualified"/>
                                                                        <xsd:element minOccurs="0" nillable="true" type="xsd:integer" name="forming_position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laser_process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string" name="laser_table_name" form="unqualified"/>
                                                                        <xsd:element minOccurs="0" nillable="true" type="xsd:string" name="rule_name" form="unqualified"/>
                                                                        <xsd:element minOccurs="0" nillable="true" type="xsd:integer" name="contour_size" form="unqualified"/>
                                                                        <xsd:element minOccurs="0" nillable="true" type="xsd:integer" name="laser_mode" form="unqualified"/>
                                                                        <xsd:element minOccurs="0" nillable="true" type="xsd:integer" name="cut_begin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integer" name="contour_type" form="unqualified"/>
                                                                  <xsd:element minOccurs="0" nillable="true" type="xsd:string" name="description" form="unqualified"/>
                                                                  <xsd:element minOccurs="0" nillable="true" type="xsd:integer" name="laser" form="unqualified"/>
                                                                  <xsd:element minOccurs="0" nillable="true" type="xsd:integer" name="disposal" form="unqualified"/>
                                                                  <xsd:element minOccurs="0" nillable="true" type="xsd:integer" name="quantity" form="unqualified"/>
                                                                  <xsd:element minOccurs="0" nillable="true" name="area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average_distance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" form="un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double">
                                                                                <xsd:attribute name="unit" form="unqualified" type="xsd:string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parameter_1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" form="un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double">
                                                                                <xsd:attribute name="unit" form="unqualified" type="xsd:string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parameter_2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" form="un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double">
                                                                                <xsd:attribute name="unit" form="unqualified" type="xsd:string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parameter_3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" form="un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double">
                                                                                <xsd:attribute name="unit" form="unqualified" type="xsd:string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inside" form="unqualified">
                                            <xsd:complexType>
                                              <xsd:sequence minOccurs="0">
                                                <xsd:element minOccurs="0" maxOccurs="unbounded" nillable="true" name="contour" form="unqualified">
                                                  <xsd:complexType>
                                                    <xsd:sequence minOccurs="0">
                                                      <xsd:element minOccurs="0" nillable="true" name="punch_proces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tool" form="unqualified"/>
                                                            <xsd:element minOccurs="0" nillable="true" type="xsd:integer" name="punch_out" form="unqualified"/>
                                                            <xsd:element minOccurs="0" nillable="true" type="xsd:integer" name="downholder" form="unqualified"/>
                                                            <xsd:element minOccurs="0" nillable="true" type="xsd:integer" name="forming_positio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laser_proces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laser_table_name" form="unqualified"/>
                                                            <xsd:element minOccurs="0" nillable="true" type="xsd:string" name="rule_name" form="unqualified"/>
                                                            <xsd:element minOccurs="0" nillable="true" type="xsd:integer" name="contour_size" form="unqualified"/>
                                                            <xsd:element minOccurs="0" nillable="true" type="xsd:integer" name="laser_mode" form="unqualified"/>
                                                            <xsd:element minOccurs="0" nillable="true" type="xsd:integer" name="cut_begi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contour_type" form="unqualified"/>
                                                      <xsd:element minOccurs="0" nillable="true" type="xsd:string" name="description" form="unqualified"/>
                                                      <xsd:element minOccurs="0" nillable="true" type="xsd:integer" name="laser" form="unqualified"/>
                                                      <xsd:element minOccurs="0" nillable="true" type="xsd:integer" name="disposal" form="unqualified"/>
                                                      <xsd:element minOccurs="0" nillable="true" type="xsd:integer" name="quantity" form="unqualified"/>
                                                      <xsd:element minOccurs="0" nillable="true" name="area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average_distanc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1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2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3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4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5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6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7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type="xsd:integer" name="AccountBaseFlag" form="unqualified"/>
                                    <xsd:element minOccurs="0" nillable="true" type="xsd:integer" name="AccountSheetMode" form="unqualified"/>
                                    <xsd:element minOccurs="0" nillable="true" type="xsd:integer" name="AccountUncompleteSheetSurcharge" form="unqualified"/>
                                    <xsd:element minOccurs="0" nillable="true" type="xsd:integer" name="MultiPartNest" form="unqualified"/>
                                    <xsd:element minOccurs="0" nillable="true" name="ClampDeadArea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TwinLineDistance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type="xsd:integer" name="NestResolution" form="unqualified"/>
                                    <xsd:element minOccurs="0" nillable="true" type="xsd:string" name="RollingDirection" form="unqualified"/>
                                    <xsd:element minOccurs="0" nillable="true" type="xsd:integer" name="FitPartInPart" form="unqualified"/>
                                    <xsd:element minOccurs="0" nillable="true" type="xsd:integer" name="TwoHeadProcessing" form="unqualified"/>
                                    <xsd:element minOccurs="0" nillable="true" type="xsd:integer" name="DischargeWithOpenFlapFlag" form="unqualified"/>
                                    <xsd:element minOccurs="0" nillable="true" type="xsd:integer" name="NestMode" form="unqualified"/>
                                    <xsd:element minOccurs="0" nillable="true" name="Base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type="xsd:integer" name="MeanderFlag" form="unqualified"/>
                                    <xsd:element minOccurs="0" nillable="true" type="xsd:string" name="NestDirectionFlag" form="unqualified"/>
                                    <xsd:element minOccurs="0" nillable="true" type="xsd:integer" name="NestStrategy" form="unqualified"/>
                                    <xsd:element minOccurs="0" nillable="true" name="PartInformation" form="unqualified">
                                      <xsd:complexType>
                                        <xsd:sequence minOccurs="0">
                                          <xsd:element minOccurs="0" nillable="true" name="SizeX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Size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PartWeight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PartArea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RectangleArea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RectangleWeight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CuttingLength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type="xsd:integer" name="BendingLines" form="unqualified"/>
                                          <xsd:element minOccurs="0" nillable="true" name="BendingLength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maxOccurs="unbounded" nillable="true" name="ExacteGeometry" form="unqualified">
                                      <xsd:complexType>
                                        <xsd:sequence minOccurs="0">
                                          <xsd:element minOccurs="0" maxOccurs="unbounded" nillable="true" name="GeoSegment" form="unqualified">
                                            <xsd:complexType>
                                              <xsd:sequence minOccurs="0">
                                                <xsd:element minOccurs="0" nillable="true" type="xsd:integer" name="segment_type" form="unqualified"/>
                                                <xsd:element minOccurs="0" nillable="true" type="xsd:integer" name="color" form="unqualified"/>
                                                <xsd:element minOccurs="0" nillable="true" name="parameter_1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parameter_2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parameter_3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parameter_4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parameter_5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boolean" name="Consistent" form="unqualified"/>
                              <xsd:element minOccurs="0" nillable="true" name="SalesPrices" form="unqualified">
                                <xsd:complexType>
                                  <xsd:sequence minOccurs="0">
                                    <xsd:element minOccurs="0" nillable="true" name="OrderPrice" form="unqualified">
                                      <xsd:complexType>
                                        <xsd:sequence minOccurs="0">
                                          <xsd:element minOccurs="0" nillable="true" name="NetcostsOrder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GrosscostsOrder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NetcostsAPiece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GrosscostsAPiece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ScalePrices" form="unqualified">
                                      <xsd:complexType>
                                        <xsd:sequence minOccurs="0">
                                          <xsd:element minOccurs="0" maxOccurs="unbounded" nillable="true" name="ScalePriceEntry" form="unqualified">
                                            <xsd:complexType>
                                              <xsd:sequence minOccurs="0">
                                                <xsd:element minOccurs="0" nillable="true" name="Quanti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integer" name="QuantityDiscount" form="unqualified"/>
                                                <xsd:element minOccurs="0" nillable="true" name="NetcostsAPiece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GrosscostsAPiece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integer" name="RawMaterialID" form="unqualified"/>
                              <xsd:element minOccurs="0" nillable="true" type="xsd:string" name="RawMaterialName" form="unqualified"/>
                              <xsd:element minOccurs="0" nillable="true" name="Costs" form="unqualified">
                                <xsd:complexType>
                                  <xsd:sequence minOccurs="0">
                                    <xsd:element minOccurs="0" nillable="true" name="metric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inch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Material" form="unqualified">
                                <xsd:complexType>
                                  <xsd:sequence minOccurs="0">
                                    <xsd:element minOccurs="0" nillable="true" type="xsd:integer" name="MaterialId" form="unqualified"/>
                                    <xsd:element minOccurs="0" nillable="true" type="xsd:string" name="MaterialName" form="unqualified"/>
                                    <xsd:element minOccurs="0" nillable="true" type="xsd:string" name="MaterialUuid" form="unqualified"/>
                                    <xsd:element minOccurs="0" nillable="true" type="xsd:string" name="MaterialDescription" form="unqualified"/>
                                    <xsd:element minOccurs="0" nillable="true" type="xsd:string" name="MaterialNote" form="unqualified"/>
                                    <xsd:element minOccurs="0" nillable="true" type="xsd:double" name="CorrectionFactorSpecificWeight" form="unqualified"/>
                                    <xsd:element minOccurs="0" nillable="true" name="MaterialThickness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type="xsd:integer" name="Vaporize" form="unqualified"/>
                                    <xsd:element minOccurs="0" nillable="true" type="xsd:integer" name="Foil" form="unqualified"/>
                                    <xsd:element minOccurs="0" nillable="true" type="xsd:integer" name="Surface" form="unqualified"/>
                                    <xsd:element minOccurs="0" nillable="true" type="xsd:integer" name="ProtectSurface" form="unqualified"/>
                                    <xsd:element minOccurs="0" nillable="true" name="Material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type="xsd:integer" name="ComputeMaterialCosts" form="unqualified"/>
                                    <xsd:element minOccurs="0" nillable="true" name="MaterialOrder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Material" form="unqualified">
                                      <xsd:complexType>
                                        <xsd:sequence minOccurs="0">
                                          <xsd:element minOccurs="0" nillable="true" type="xsd:double" name="BasicMaterialName" form="unqualified"/>
                                          <xsd:element minOccurs="0" nillable="true" type="xsd:integer" name="BasicMaterialId" form="unqualified"/>
                                          <xsd:element minOccurs="0" nillable="true" type="xsd:string" name="BasicMaterialUuid" form="unqualified"/>
                                          <xsd:element minOccurs="0" nillable="true" type="xsd:string" name="BasicMaterialDescription" form="unqualified"/>
                                          <xsd:element minOccurs="0" nillable="true" type="xsd:string" name="BasicMaterialNote" form="unqualified"/>
                                          <xsd:element minOccurs="0" nillable="true" type="xsd:integer" name="BasicMaterialIsSystem" form="unqualified"/>
                                          <xsd:element minOccurs="0" nillable="true" name="TensileStrength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SpecificWeight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BasicMaterialCosts" form="unqualified">
                                            <xsd:complexType>
                                              <xsd:sequence minOccurs="0">
                                                <xsd:element minOccurs="0" nillable="true" name="metric_q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inch_q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BasicMaterialGroup" form="unqualified">
                                            <xsd:complexType>
                                              <xsd:sequence minOccurs="0">
                                                <xsd:element minOccurs="0" nillable="true" type="xsd:string" name="BasicMaterialGroup" form="unqualified"/>
                                                <xsd:element minOccurs="0" nillable="true" type="xsd:string" name="BasicMaterialGroupUuid" form="unqualified"/>
                                                <xsd:element minOccurs="0" nillable="true" type="xsd:string" name="BasicMaterialGroupNote" form="unqualified"/>
                                                <xsd:element minOccurs="0" nillable="true" name="BasicMaterialGroupCosts" form="unqualified">
                                                  <xsd:complexType>
                                                    <xsd:sequence minOccurs="0">
                                                      <xsd:element minOccurs="0" nillable="true" name="metric_qty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inch_qty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ScrapValue" form="unqualified">
                                                  <xsd:complexType>
                                                    <xsd:sequence minOccurs="0">
                                                      <xsd:element minOccurs="0" nillable="true" name="metric_qty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inch_qty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type="xsd:string" name="TechnoSettings" form="unqualified"/>
                                  </xsd:sequence>
                                </xsd:complexType>
                              </xsd:element>
                            </xsd:all>
                            <xsd:attribute name="Uuid" form="unqualified" type="xsd:string"/>
                            <xsd:attribute name="ID" form="unqualified" type="xsd:integer"/>
                            <xsd:attribute name="ProcessingTechnology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nesting" form="unqualified">
                    <xsd:complexType>
                      <xsd:sequence minOccurs="0">
                        <xsd:element minOccurs="0" nillable="true" name="allocation-list" form="unqualified">
                          <xsd:complexType>
                            <xsd:sequence minOccurs="0">
                              <xsd:element minOccurs="0" maxOccurs="unbounded" nillable="true" name="allocation" form="unqualified">
                                <xsd:complexType>
                                  <xsd:sequence minOccurs="0">
                                    <xsd:element minOccurs="0" nillable="true" type="xsd:integer" name="alloctype" form="unqualified"/>
                                    <xsd:element minOccurs="0" nillable="true" type="xsd:integer" name="doublehead" form="unqualified"/>
                                    <xsd:element minOccurs="0" nillable="true" type="xsd:integer" name="numsheets" form="unqualified"/>
                                    <xsd:element minOccurs="0" nillable="true" type="xsd:string" name="id" form="unqualified"/>
                                    <xsd:element minOccurs="0" nillable="true" name="pos-list" form="unqualified">
                                      <xsd:complexType>
                                        <xsd:sequence minOccurs="0">
                                          <xsd:element minOccurs="0" maxOccurs="unbounded" nillable="true" name="pos" form="unqualified">
                                            <xsd:complexType>
                                              <xsd:attribute name="meta" form="unqualified" type="xsd:string"/>
                                              <xsd:attribute name="data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part" form="unqualified" type="xsd:string"/>
                                  <xsd:attribute name="sheet-id" form="unqualified" type="xsd:string"/>
                                </xsd:complexType>
                              </xsd:element>
                            </xsd:sequence>
                            <xsd:attribute name="part-group-id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  <xsd:attribute name="type" form="unqualified" type="xsd:string"/>
        </xsd:complexType>
      </xsd:element>
    </xsd:schema>
  </Schema>
  <Map ID="1" Name="document_mapa" RootElement="document" SchemaID="Schema1" ShowImportExportValidationErrors="false" AutoFit="true" Append="false" PreserveSortAFLayout="true" PreserveFormat="true">
    <DataBinding FileBinding="true" ConnectionID="2" DataBindingLoadMode="1"/>
  </Map>
</MapInfo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Relationship Id="rId30" Type="http://schemas.openxmlformats.org/officeDocument/2006/relationships/xmlMaps" Target="xmlMap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12</xdr:row>
          <xdr:rowOff>30480</xdr:rowOff>
        </xdr:from>
        <xdr:to>
          <xdr:col>10</xdr:col>
          <xdr:colOff>541020</xdr:colOff>
          <xdr:row>13</xdr:row>
          <xdr:rowOff>160020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Pobierz dane z pliku 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198120</xdr:colOff>
          <xdr:row>12</xdr:row>
          <xdr:rowOff>38100</xdr:rowOff>
        </xdr:from>
        <xdr:to>
          <xdr:col>13</xdr:col>
          <xdr:colOff>769620</xdr:colOff>
          <xdr:row>13</xdr:row>
          <xdr:rowOff>175260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0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Odśwież dane 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12</xdr:row>
          <xdr:rowOff>30480</xdr:rowOff>
        </xdr:from>
        <xdr:to>
          <xdr:col>8</xdr:col>
          <xdr:colOff>495300</xdr:colOff>
          <xdr:row>13</xdr:row>
          <xdr:rowOff>160020</xdr:rowOff>
        </xdr:to>
        <xdr:sp macro="" textlink="">
          <xdr:nvSpPr>
            <xdr:cNvPr id="11287" name="Button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0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Przygotuj pliki do importu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41413</xdr:colOff>
      <xdr:row>0</xdr:row>
      <xdr:rowOff>77028</xdr:rowOff>
    </xdr:from>
    <xdr:to>
      <xdr:col>2</xdr:col>
      <xdr:colOff>150329</xdr:colOff>
      <xdr:row>2</xdr:row>
      <xdr:rowOff>95055</xdr:rowOff>
    </xdr:to>
    <xdr:pic>
      <xdr:nvPicPr>
        <xdr:cNvPr id="9" name="Obraz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196" y="77028"/>
          <a:ext cx="1432891" cy="407310"/>
        </a:xfrm>
        <a:prstGeom prst="rect">
          <a:avLst/>
        </a:prstGeom>
      </xdr:spPr>
    </xdr:pic>
    <xdr:clientData/>
  </xdr:twoCellAnchor>
  <xdr:twoCellAnchor>
    <xdr:from>
      <xdr:col>0</xdr:col>
      <xdr:colOff>186975</xdr:colOff>
      <xdr:row>7</xdr:row>
      <xdr:rowOff>142743</xdr:rowOff>
    </xdr:from>
    <xdr:to>
      <xdr:col>4</xdr:col>
      <xdr:colOff>325725</xdr:colOff>
      <xdr:row>13</xdr:row>
      <xdr:rowOff>152268</xdr:rowOff>
    </xdr:to>
    <xdr:grpSp>
      <xdr:nvGrpSpPr>
        <xdr:cNvPr id="7" name="Grup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86975" y="1502913"/>
          <a:ext cx="4030665" cy="1183005"/>
          <a:chOff x="4774406" y="1142864"/>
          <a:chExt cx="2520000" cy="1152525"/>
        </a:xfrm>
      </xdr:grpSpPr>
      <xdr:sp macro="" textlink="">
        <xdr:nvSpPr>
          <xdr:cNvPr id="5" name="Prostokąt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774406" y="1143130"/>
            <a:ext cx="2520000" cy="11520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90" name="Group Box 26" hidden="1">
                <a:extLst>
                  <a:ext uri="{63B3BB69-23CF-44E3-9099-C40C66FF867C}">
                    <a14:compatExt spid="_x0000_s11290"/>
                  </a:ext>
                  <a:ext uri="{FF2B5EF4-FFF2-40B4-BE49-F238E27FC236}">
                    <a16:creationId xmlns:a16="http://schemas.microsoft.com/office/drawing/2014/main" id="{00000000-0008-0000-0000-00001A2C0000}"/>
                  </a:ext>
                </a:extLst>
              </xdr:cNvPr>
              <xdr:cNvSpPr/>
            </xdr:nvSpPr>
            <xdr:spPr bwMode="auto">
              <a:xfrm>
                <a:off x="4774406" y="1142864"/>
                <a:ext cx="2520000" cy="1152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Widoki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</xdr:col>
      <xdr:colOff>45243</xdr:colOff>
      <xdr:row>8</xdr:row>
      <xdr:rowOff>85725</xdr:rowOff>
    </xdr:from>
    <xdr:to>
      <xdr:col>2</xdr:col>
      <xdr:colOff>100743</xdr:colOff>
      <xdr:row>9</xdr:row>
      <xdr:rowOff>111225</xdr:rowOff>
    </xdr:to>
    <xdr:sp macro="[0]!wid_dane_pom_ryz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5268" y="1638300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Dane pom. i ryz.</a:t>
          </a:r>
        </a:p>
      </xdr:txBody>
    </xdr:sp>
    <xdr:clientData/>
  </xdr:twoCellAnchor>
  <xdr:twoCellAnchor>
    <xdr:from>
      <xdr:col>1</xdr:col>
      <xdr:colOff>45243</xdr:colOff>
      <xdr:row>10</xdr:row>
      <xdr:rowOff>71438</xdr:rowOff>
    </xdr:from>
    <xdr:to>
      <xdr:col>2</xdr:col>
      <xdr:colOff>100743</xdr:colOff>
      <xdr:row>11</xdr:row>
      <xdr:rowOff>96938</xdr:rowOff>
    </xdr:to>
    <xdr:sp macro="[0]!wid_sur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45268" y="2005013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Surowiec</a:t>
          </a:r>
        </a:p>
      </xdr:txBody>
    </xdr:sp>
    <xdr:clientData/>
  </xdr:twoCellAnchor>
  <xdr:twoCellAnchor>
    <xdr:from>
      <xdr:col>1</xdr:col>
      <xdr:colOff>45243</xdr:colOff>
      <xdr:row>12</xdr:row>
      <xdr:rowOff>42862</xdr:rowOff>
    </xdr:from>
    <xdr:to>
      <xdr:col>2</xdr:col>
      <xdr:colOff>100743</xdr:colOff>
      <xdr:row>13</xdr:row>
      <xdr:rowOff>68362</xdr:rowOff>
    </xdr:to>
    <xdr:sp macro="[0]!wid_tech" textlink="">
      <xdr:nvSpPr>
        <xdr:cNvPr id="25" name="Prostokąt: zaokrąglone rogi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245268" y="2357437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Dane techn.</a:t>
          </a:r>
        </a:p>
      </xdr:txBody>
    </xdr:sp>
    <xdr:clientData/>
  </xdr:twoCellAnchor>
  <xdr:twoCellAnchor>
    <xdr:from>
      <xdr:col>2</xdr:col>
      <xdr:colOff>404812</xdr:colOff>
      <xdr:row>8</xdr:row>
      <xdr:rowOff>85725</xdr:rowOff>
    </xdr:from>
    <xdr:to>
      <xdr:col>4</xdr:col>
      <xdr:colOff>184087</xdr:colOff>
      <xdr:row>9</xdr:row>
      <xdr:rowOff>111225</xdr:rowOff>
    </xdr:to>
    <xdr:sp macro="[0]!wid_koop" textlink="">
      <xdr:nvSpPr>
        <xdr:cNvPr id="26" name="Prostokąt: zaokrąglone rogi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557337" y="1638300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Koop./zakup.</a:t>
          </a:r>
        </a:p>
      </xdr:txBody>
    </xdr:sp>
    <xdr:clientData/>
  </xdr:twoCellAnchor>
  <xdr:twoCellAnchor>
    <xdr:from>
      <xdr:col>2</xdr:col>
      <xdr:colOff>404812</xdr:colOff>
      <xdr:row>10</xdr:row>
      <xdr:rowOff>64294</xdr:rowOff>
    </xdr:from>
    <xdr:to>
      <xdr:col>4</xdr:col>
      <xdr:colOff>184087</xdr:colOff>
      <xdr:row>11</xdr:row>
      <xdr:rowOff>89794</xdr:rowOff>
    </xdr:to>
    <xdr:sp macro="[0]!wid_AV" textlink="">
      <xdr:nvSpPr>
        <xdr:cNvPr id="27" name="Prostokąt: zaokrąglone rogi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557337" y="1997869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AV/TKW</a:t>
          </a:r>
        </a:p>
      </xdr:txBody>
    </xdr:sp>
    <xdr:clientData/>
  </xdr:twoCellAnchor>
  <xdr:twoCellAnchor>
    <xdr:from>
      <xdr:col>2</xdr:col>
      <xdr:colOff>404812</xdr:colOff>
      <xdr:row>12</xdr:row>
      <xdr:rowOff>42862</xdr:rowOff>
    </xdr:from>
    <xdr:to>
      <xdr:col>4</xdr:col>
      <xdr:colOff>184087</xdr:colOff>
      <xdr:row>13</xdr:row>
      <xdr:rowOff>68362</xdr:rowOff>
    </xdr:to>
    <xdr:sp macro="[0]!wid_sprzed" textlink="">
      <xdr:nvSpPr>
        <xdr:cNvPr id="28" name="Prostokąt: zaokrąglone rogi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557337" y="2357437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Dane</a:t>
          </a:r>
          <a:r>
            <a:rPr lang="pl-PL" sz="900" b="1" baseline="0">
              <a:solidFill>
                <a:schemeClr val="tx1"/>
              </a:solidFill>
            </a:rPr>
            <a:t> sprzedaż.</a:t>
          </a:r>
          <a:endParaRPr lang="pl-PL" sz="9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200025</xdr:colOff>
      <xdr:row>3</xdr:row>
      <xdr:rowOff>47624</xdr:rowOff>
    </xdr:from>
    <xdr:to>
      <xdr:col>9</xdr:col>
      <xdr:colOff>1188975</xdr:colOff>
      <xdr:row>5</xdr:row>
      <xdr:rowOff>114300</xdr:rowOff>
    </xdr:to>
    <xdr:sp macro="[0]!odswiez_euro" textlink="">
      <xdr:nvSpPr>
        <xdr:cNvPr id="17" name="Prostokąt: zaokrąglone rogi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591175" y="628649"/>
          <a:ext cx="988950" cy="457201"/>
        </a:xfrm>
        <a:prstGeom prst="roundRect">
          <a:avLst/>
        </a:prstGeom>
        <a:solidFill>
          <a:srgbClr val="002395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 b="1">
              <a:solidFill>
                <a:srgbClr val="FEDD00"/>
              </a:solidFill>
            </a:rPr>
            <a:t>Odśwież</a:t>
          </a:r>
          <a:r>
            <a:rPr lang="pl-PL" sz="1000" b="1" baseline="0">
              <a:solidFill>
                <a:srgbClr val="FEDD00"/>
              </a:solidFill>
            </a:rPr>
            <a:t> kurs EUR</a:t>
          </a:r>
          <a:endParaRPr lang="pl-PL" sz="1000" b="1">
            <a:solidFill>
              <a:srgbClr val="FEDD00"/>
            </a:solidFill>
          </a:endParaRPr>
        </a:p>
      </xdr:txBody>
    </xdr:sp>
    <xdr:clientData/>
  </xdr:twoCellAnchor>
  <xdr:twoCellAnchor>
    <xdr:from>
      <xdr:col>9</xdr:col>
      <xdr:colOff>923925</xdr:colOff>
      <xdr:row>8</xdr:row>
      <xdr:rowOff>57149</xdr:rowOff>
    </xdr:from>
    <xdr:to>
      <xdr:col>12</xdr:col>
      <xdr:colOff>104775</xdr:colOff>
      <xdr:row>10</xdr:row>
      <xdr:rowOff>161924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610475" y="1628774"/>
          <a:ext cx="2247900" cy="485775"/>
        </a:xfrm>
        <a:prstGeom prst="rect">
          <a:avLst/>
        </a:prstGeom>
        <a:ln w="28575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100" b="1"/>
            <a:t>Uwaga!</a:t>
          </a:r>
        </a:p>
        <a:p>
          <a:pPr algn="ctr"/>
          <a:r>
            <a:rPr lang="pl-PL" sz="1100" b="1"/>
            <a:t>Nie zmieniać układu kolumn!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137160</xdr:colOff>
          <xdr:row>7</xdr:row>
          <xdr:rowOff>121920</xdr:rowOff>
        </xdr:from>
        <xdr:to>
          <xdr:col>8</xdr:col>
          <xdr:colOff>419100</xdr:colOff>
          <xdr:row>10</xdr:row>
          <xdr:rowOff>190500</xdr:rowOff>
        </xdr:to>
        <xdr:sp macro="" textlink="">
          <xdr:nvSpPr>
            <xdr:cNvPr id="11299" name="btnWidok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00000000-0008-0000-0000-00002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0</xdr:row>
          <xdr:rowOff>144780</xdr:rowOff>
        </xdr:from>
        <xdr:to>
          <xdr:col>1</xdr:col>
          <xdr:colOff>1165860</xdr:colOff>
          <xdr:row>0</xdr:row>
          <xdr:rowOff>685800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Dodaj pustą operację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137160</xdr:colOff>
          <xdr:row>0</xdr:row>
          <xdr:rowOff>160020</xdr:rowOff>
        </xdr:from>
        <xdr:to>
          <xdr:col>3</xdr:col>
          <xdr:colOff>1706880</xdr:colOff>
          <xdr:row>0</xdr:row>
          <xdr:rowOff>533400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Usuń ostatni wiersz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144780</xdr:rowOff>
        </xdr:from>
        <xdr:to>
          <xdr:col>0</xdr:col>
          <xdr:colOff>1203960</xdr:colOff>
          <xdr:row>0</xdr:row>
          <xdr:rowOff>685800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Dodaj pusty wiersz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0</xdr:row>
          <xdr:rowOff>144780</xdr:rowOff>
        </xdr:from>
        <xdr:to>
          <xdr:col>2</xdr:col>
          <xdr:colOff>1569720</xdr:colOff>
          <xdr:row>0</xdr:row>
          <xdr:rowOff>525780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zcionka tekstu podstawowego"/>
                </a:rPr>
                <a:t>Dodaj operacje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0</xdr:row>
          <xdr:rowOff>792480</xdr:rowOff>
        </xdr:from>
        <xdr:to>
          <xdr:col>3</xdr:col>
          <xdr:colOff>1676400</xdr:colOff>
          <xdr:row>0</xdr:row>
          <xdr:rowOff>1173480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Usuń zaznaczony wiersz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0</xdr:row>
          <xdr:rowOff>152400</xdr:rowOff>
        </xdr:from>
        <xdr:to>
          <xdr:col>4</xdr:col>
          <xdr:colOff>2080260</xdr:colOff>
          <xdr:row>0</xdr:row>
          <xdr:rowOff>632460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Przywróć domyślne formuły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1257300</xdr:colOff>
          <xdr:row>0</xdr:row>
          <xdr:rowOff>45720</xdr:rowOff>
        </xdr:from>
        <xdr:to>
          <xdr:col>0</xdr:col>
          <xdr:colOff>2346960</xdr:colOff>
          <xdr:row>2</xdr:row>
          <xdr:rowOff>22860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7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odkryj robo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10</xdr:col>
      <xdr:colOff>379350</xdr:colOff>
      <xdr:row>4</xdr:row>
      <xdr:rowOff>76201</xdr:rowOff>
    </xdr:to>
    <xdr:sp macro="[0]!odswiez_waluty" textlink="">
      <xdr:nvSpPr>
        <xdr:cNvPr id="8" name="Prostokąt: zaokrąglone rogi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8010525" y="381000"/>
          <a:ext cx="988950" cy="457201"/>
        </a:xfrm>
        <a:prstGeom prst="roundRect">
          <a:avLst/>
        </a:prstGeom>
        <a:solidFill>
          <a:srgbClr val="002395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 b="1">
              <a:solidFill>
                <a:srgbClr val="FEDD00"/>
              </a:solidFill>
            </a:rPr>
            <a:t>Odśwież</a:t>
          </a:r>
          <a:r>
            <a:rPr lang="pl-PL" sz="1000" b="1" baseline="0">
              <a:solidFill>
                <a:srgbClr val="FEDD00"/>
              </a:solidFill>
            </a:rPr>
            <a:t> kursy</a:t>
          </a:r>
          <a:endParaRPr lang="pl-PL" sz="1000" b="1">
            <a:solidFill>
              <a:srgbClr val="FEDD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335280</xdr:colOff>
          <xdr:row>3</xdr:row>
          <xdr:rowOff>106680</xdr:rowOff>
        </xdr:from>
        <xdr:to>
          <xdr:col>21</xdr:col>
          <xdr:colOff>556260</xdr:colOff>
          <xdr:row>5</xdr:row>
          <xdr:rowOff>22860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Wskaż plik 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327660</xdr:colOff>
          <xdr:row>6</xdr:row>
          <xdr:rowOff>99060</xdr:rowOff>
        </xdr:from>
        <xdr:to>
          <xdr:col>21</xdr:col>
          <xdr:colOff>556260</xdr:colOff>
          <xdr:row>8</xdr:row>
          <xdr:rowOff>7620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Pobierz dane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335280</xdr:colOff>
          <xdr:row>9</xdr:row>
          <xdr:rowOff>76200</xdr:rowOff>
        </xdr:from>
        <xdr:to>
          <xdr:col>21</xdr:col>
          <xdr:colOff>556260</xdr:colOff>
          <xdr:row>11</xdr:row>
          <xdr:rowOff>114300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B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Wyczyść tabelę 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1</xdr:row>
      <xdr:rowOff>0</xdr:rowOff>
    </xdr:from>
    <xdr:to>
      <xdr:col>14</xdr:col>
      <xdr:colOff>390525</xdr:colOff>
      <xdr:row>2</xdr:row>
      <xdr:rowOff>47625</xdr:rowOff>
    </xdr:to>
    <xdr:sp macro="[0]!konwTekst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1601450" y="561975"/>
          <a:ext cx="2114550" cy="628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/>
            <a:t>Konwertuj kolumny na tekst</a:t>
          </a:r>
        </a:p>
      </xdr:txBody>
    </xdr:sp>
    <xdr:clientData/>
  </xdr:twoCellAnchor>
  <xdr:twoCellAnchor>
    <xdr:from>
      <xdr:col>11</xdr:col>
      <xdr:colOff>104775</xdr:colOff>
      <xdr:row>3</xdr:row>
      <xdr:rowOff>85725</xdr:rowOff>
    </xdr:from>
    <xdr:to>
      <xdr:col>14</xdr:col>
      <xdr:colOff>390525</xdr:colOff>
      <xdr:row>5</xdr:row>
      <xdr:rowOff>0</xdr:rowOff>
    </xdr:to>
    <xdr:sp macro="[0]!nowyArkKod" textlink="">
      <xdr:nvSpPr>
        <xdr:cNvPr id="6" name="Prostokąt: zaokrąglone rogi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2087225" y="1228725"/>
          <a:ext cx="211455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/>
            <a:t>Kopiuj do nowego arkusza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nest.smolinski/Desktop/TKW_0820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ernest_smolinski_met-eurosystem_com/Documents/projekt%20kalkulatora/pomysly_stary_TK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 importu"/>
      <sheetName val="Wycena"/>
      <sheetName val="Ryzyka"/>
      <sheetName val="TKW_mat_laser"/>
      <sheetName val="Arkusz3"/>
      <sheetName val="TKW_operacje"/>
      <sheetName val="historia zmian"/>
      <sheetName val="blachy"/>
      <sheetName val="Arkusz2"/>
      <sheetName val="Arkusz1"/>
      <sheetName val="Kalkulator"/>
      <sheetName val="Elementy zakupowe - spis"/>
      <sheetName val="NRC - spis"/>
      <sheetName val="Procedura wdrażania_checklist"/>
      <sheetName val="Kooperacja - dane"/>
      <sheetName val="Transport + Pakowanie - INFO"/>
      <sheetName val="CBD"/>
      <sheetName val="KODY_L"/>
      <sheetName val="Struktura_gotowe"/>
      <sheetName val="Struktura_L-ki"/>
      <sheetName val="import_tech"/>
      <sheetName val="czasy cięc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O2">
            <v>1</v>
          </cell>
          <cell r="P2" t="str">
            <v>#0,5 X 1000 X 2000_5754_H22</v>
          </cell>
        </row>
        <row r="3">
          <cell r="O3">
            <v>2</v>
          </cell>
        </row>
        <row r="4">
          <cell r="O4">
            <v>3</v>
          </cell>
        </row>
        <row r="5">
          <cell r="O5">
            <v>4</v>
          </cell>
        </row>
        <row r="6">
          <cell r="O6">
            <v>5</v>
          </cell>
        </row>
        <row r="7">
          <cell r="O7">
            <v>6</v>
          </cell>
        </row>
        <row r="8">
          <cell r="O8">
            <v>7</v>
          </cell>
        </row>
        <row r="9">
          <cell r="O9">
            <v>8</v>
          </cell>
        </row>
        <row r="10">
          <cell r="O10">
            <v>9</v>
          </cell>
        </row>
        <row r="11">
          <cell r="O11">
            <v>10</v>
          </cell>
        </row>
        <row r="12">
          <cell r="O12">
            <v>11</v>
          </cell>
        </row>
        <row r="13">
          <cell r="O13">
            <v>12</v>
          </cell>
        </row>
        <row r="14">
          <cell r="O14">
            <v>13</v>
          </cell>
        </row>
        <row r="15">
          <cell r="O15">
            <v>14</v>
          </cell>
        </row>
        <row r="16">
          <cell r="O16">
            <v>15</v>
          </cell>
        </row>
        <row r="17">
          <cell r="O17">
            <v>16</v>
          </cell>
        </row>
        <row r="18">
          <cell r="O18">
            <v>17</v>
          </cell>
        </row>
        <row r="19">
          <cell r="O19">
            <v>18</v>
          </cell>
        </row>
        <row r="20">
          <cell r="O20">
            <v>19</v>
          </cell>
        </row>
        <row r="21">
          <cell r="O21">
            <v>20</v>
          </cell>
        </row>
        <row r="22">
          <cell r="O22">
            <v>21</v>
          </cell>
        </row>
        <row r="23">
          <cell r="O23">
            <v>22</v>
          </cell>
        </row>
        <row r="24">
          <cell r="O24">
            <v>23</v>
          </cell>
        </row>
        <row r="25">
          <cell r="O25">
            <v>24</v>
          </cell>
        </row>
        <row r="26">
          <cell r="O26">
            <v>25</v>
          </cell>
        </row>
        <row r="27">
          <cell r="O27">
            <v>26</v>
          </cell>
        </row>
        <row r="28">
          <cell r="O28">
            <v>27</v>
          </cell>
        </row>
        <row r="29">
          <cell r="O29">
            <v>28</v>
          </cell>
        </row>
        <row r="30">
          <cell r="O30">
            <v>29</v>
          </cell>
        </row>
        <row r="31">
          <cell r="O31">
            <v>30</v>
          </cell>
        </row>
        <row r="32">
          <cell r="O32">
            <v>31</v>
          </cell>
        </row>
        <row r="33">
          <cell r="O33">
            <v>32</v>
          </cell>
        </row>
        <row r="34">
          <cell r="O34">
            <v>33</v>
          </cell>
        </row>
        <row r="35">
          <cell r="O35">
            <v>34</v>
          </cell>
        </row>
        <row r="36">
          <cell r="O36">
            <v>35</v>
          </cell>
        </row>
        <row r="37">
          <cell r="O37">
            <v>36</v>
          </cell>
        </row>
        <row r="38">
          <cell r="O38">
            <v>37</v>
          </cell>
        </row>
        <row r="39">
          <cell r="O39">
            <v>38</v>
          </cell>
        </row>
        <row r="40">
          <cell r="O40">
            <v>39</v>
          </cell>
        </row>
        <row r="41">
          <cell r="O41">
            <v>40</v>
          </cell>
        </row>
        <row r="42">
          <cell r="O42">
            <v>41</v>
          </cell>
        </row>
        <row r="43">
          <cell r="O43">
            <v>42</v>
          </cell>
        </row>
        <row r="44">
          <cell r="O44">
            <v>43</v>
          </cell>
        </row>
        <row r="45">
          <cell r="O45">
            <v>44</v>
          </cell>
        </row>
        <row r="46">
          <cell r="O46">
            <v>45</v>
          </cell>
        </row>
        <row r="47">
          <cell r="O47">
            <v>46</v>
          </cell>
        </row>
        <row r="48">
          <cell r="O48">
            <v>47</v>
          </cell>
        </row>
        <row r="49">
          <cell r="O49">
            <v>48</v>
          </cell>
        </row>
        <row r="50">
          <cell r="O50">
            <v>49</v>
          </cell>
        </row>
        <row r="51">
          <cell r="O51">
            <v>50</v>
          </cell>
        </row>
        <row r="52">
          <cell r="O52">
            <v>51</v>
          </cell>
        </row>
        <row r="53">
          <cell r="O53">
            <v>52</v>
          </cell>
        </row>
        <row r="54">
          <cell r="O54">
            <v>53</v>
          </cell>
        </row>
        <row r="55">
          <cell r="O55">
            <v>54</v>
          </cell>
        </row>
        <row r="56">
          <cell r="O56">
            <v>55</v>
          </cell>
        </row>
        <row r="57">
          <cell r="O57">
            <v>56</v>
          </cell>
        </row>
        <row r="58">
          <cell r="O58">
            <v>57</v>
          </cell>
        </row>
        <row r="59">
          <cell r="O59">
            <v>58</v>
          </cell>
        </row>
        <row r="60">
          <cell r="O60">
            <v>59</v>
          </cell>
        </row>
        <row r="61">
          <cell r="O61">
            <v>60</v>
          </cell>
        </row>
        <row r="62">
          <cell r="O62">
            <v>61</v>
          </cell>
        </row>
        <row r="63">
          <cell r="O63">
            <v>62</v>
          </cell>
        </row>
        <row r="64">
          <cell r="O64">
            <v>63</v>
          </cell>
        </row>
        <row r="65">
          <cell r="O65">
            <v>64</v>
          </cell>
        </row>
        <row r="66">
          <cell r="O66">
            <v>65</v>
          </cell>
        </row>
        <row r="67">
          <cell r="O67">
            <v>66</v>
          </cell>
        </row>
        <row r="68">
          <cell r="O68">
            <v>67</v>
          </cell>
        </row>
        <row r="69">
          <cell r="O69">
            <v>68</v>
          </cell>
        </row>
        <row r="70">
          <cell r="O70">
            <v>69</v>
          </cell>
        </row>
        <row r="71">
          <cell r="O71">
            <v>70</v>
          </cell>
        </row>
        <row r="72">
          <cell r="O72">
            <v>71</v>
          </cell>
        </row>
        <row r="73">
          <cell r="O73">
            <v>72</v>
          </cell>
        </row>
        <row r="74">
          <cell r="O74">
            <v>73</v>
          </cell>
        </row>
        <row r="75">
          <cell r="O75">
            <v>74</v>
          </cell>
        </row>
        <row r="76">
          <cell r="O76">
            <v>75</v>
          </cell>
        </row>
        <row r="77">
          <cell r="O77">
            <v>76</v>
          </cell>
        </row>
        <row r="78">
          <cell r="O78">
            <v>77</v>
          </cell>
        </row>
        <row r="79">
          <cell r="O79">
            <v>78</v>
          </cell>
        </row>
        <row r="80">
          <cell r="O80">
            <v>79</v>
          </cell>
        </row>
        <row r="81">
          <cell r="O81">
            <v>80</v>
          </cell>
        </row>
        <row r="82">
          <cell r="O82">
            <v>81</v>
          </cell>
        </row>
        <row r="83">
          <cell r="O83">
            <v>82</v>
          </cell>
        </row>
        <row r="84">
          <cell r="O84">
            <v>83</v>
          </cell>
        </row>
        <row r="85">
          <cell r="O85">
            <v>84</v>
          </cell>
        </row>
        <row r="86">
          <cell r="O86">
            <v>85</v>
          </cell>
        </row>
        <row r="87">
          <cell r="O87">
            <v>86</v>
          </cell>
        </row>
        <row r="88">
          <cell r="O88">
            <v>87</v>
          </cell>
        </row>
        <row r="89">
          <cell r="O89">
            <v>88</v>
          </cell>
        </row>
        <row r="90">
          <cell r="O90">
            <v>89</v>
          </cell>
        </row>
        <row r="91">
          <cell r="O91">
            <v>90</v>
          </cell>
        </row>
        <row r="92">
          <cell r="O92">
            <v>91</v>
          </cell>
        </row>
        <row r="93">
          <cell r="O93">
            <v>92</v>
          </cell>
        </row>
        <row r="94">
          <cell r="O94">
            <v>93</v>
          </cell>
        </row>
        <row r="95">
          <cell r="O95">
            <v>94</v>
          </cell>
        </row>
        <row r="96">
          <cell r="O96">
            <v>95</v>
          </cell>
        </row>
        <row r="97">
          <cell r="O97">
            <v>96</v>
          </cell>
        </row>
        <row r="98">
          <cell r="O98">
            <v>97</v>
          </cell>
        </row>
        <row r="99">
          <cell r="O99">
            <v>98</v>
          </cell>
        </row>
        <row r="100">
          <cell r="O100">
            <v>99</v>
          </cell>
        </row>
        <row r="101">
          <cell r="O101">
            <v>100</v>
          </cell>
        </row>
        <row r="102">
          <cell r="O102">
            <v>101</v>
          </cell>
        </row>
        <row r="103">
          <cell r="O103">
            <v>102</v>
          </cell>
        </row>
        <row r="104">
          <cell r="O104">
            <v>103</v>
          </cell>
        </row>
        <row r="105">
          <cell r="O105">
            <v>104</v>
          </cell>
        </row>
        <row r="106">
          <cell r="O106">
            <v>105</v>
          </cell>
        </row>
        <row r="107">
          <cell r="O107">
            <v>106</v>
          </cell>
        </row>
        <row r="108">
          <cell r="O108">
            <v>107</v>
          </cell>
        </row>
        <row r="109">
          <cell r="O109">
            <v>108</v>
          </cell>
        </row>
        <row r="110">
          <cell r="O110">
            <v>109</v>
          </cell>
        </row>
        <row r="111">
          <cell r="O111">
            <v>110</v>
          </cell>
        </row>
        <row r="112">
          <cell r="O112">
            <v>111</v>
          </cell>
        </row>
        <row r="113">
          <cell r="O113">
            <v>112</v>
          </cell>
        </row>
        <row r="114">
          <cell r="O114">
            <v>113</v>
          </cell>
        </row>
        <row r="115">
          <cell r="O115">
            <v>114</v>
          </cell>
        </row>
        <row r="116">
          <cell r="O116">
            <v>115</v>
          </cell>
        </row>
        <row r="117">
          <cell r="O117">
            <v>116</v>
          </cell>
        </row>
        <row r="118">
          <cell r="O118">
            <v>117</v>
          </cell>
        </row>
        <row r="119">
          <cell r="O119">
            <v>118</v>
          </cell>
        </row>
        <row r="120">
          <cell r="O120">
            <v>119</v>
          </cell>
        </row>
        <row r="121">
          <cell r="O121">
            <v>120</v>
          </cell>
        </row>
        <row r="122">
          <cell r="O122">
            <v>121</v>
          </cell>
        </row>
        <row r="123">
          <cell r="O123">
            <v>122</v>
          </cell>
        </row>
        <row r="124">
          <cell r="O124">
            <v>123</v>
          </cell>
        </row>
        <row r="125">
          <cell r="O125">
            <v>124</v>
          </cell>
        </row>
        <row r="126">
          <cell r="O126">
            <v>125</v>
          </cell>
        </row>
        <row r="127">
          <cell r="O127">
            <v>126</v>
          </cell>
        </row>
        <row r="128">
          <cell r="O128">
            <v>127</v>
          </cell>
        </row>
        <row r="129">
          <cell r="O129">
            <v>128</v>
          </cell>
        </row>
        <row r="130">
          <cell r="O130">
            <v>129</v>
          </cell>
        </row>
        <row r="131">
          <cell r="O131">
            <v>130</v>
          </cell>
        </row>
        <row r="132">
          <cell r="O132">
            <v>131</v>
          </cell>
        </row>
        <row r="133">
          <cell r="O133">
            <v>132</v>
          </cell>
        </row>
        <row r="134">
          <cell r="O134">
            <v>133</v>
          </cell>
        </row>
        <row r="135">
          <cell r="O135">
            <v>134</v>
          </cell>
        </row>
        <row r="136">
          <cell r="O136">
            <v>135</v>
          </cell>
        </row>
        <row r="137">
          <cell r="O137">
            <v>136</v>
          </cell>
        </row>
        <row r="138">
          <cell r="O138">
            <v>137</v>
          </cell>
        </row>
        <row r="139">
          <cell r="O139">
            <v>138</v>
          </cell>
        </row>
        <row r="140">
          <cell r="O140">
            <v>139</v>
          </cell>
        </row>
        <row r="141">
          <cell r="O141">
            <v>140</v>
          </cell>
        </row>
        <row r="142">
          <cell r="O142">
            <v>141</v>
          </cell>
        </row>
        <row r="143">
          <cell r="O143">
            <v>142</v>
          </cell>
        </row>
        <row r="144">
          <cell r="O144">
            <v>143</v>
          </cell>
        </row>
        <row r="145">
          <cell r="O145">
            <v>144</v>
          </cell>
        </row>
        <row r="146">
          <cell r="O146">
            <v>145</v>
          </cell>
        </row>
        <row r="147">
          <cell r="O147">
            <v>146</v>
          </cell>
        </row>
        <row r="148">
          <cell r="O148">
            <v>147</v>
          </cell>
        </row>
        <row r="149">
          <cell r="O149">
            <v>148</v>
          </cell>
        </row>
        <row r="150">
          <cell r="O150">
            <v>149</v>
          </cell>
        </row>
        <row r="151">
          <cell r="O151">
            <v>150</v>
          </cell>
        </row>
        <row r="152">
          <cell r="O152">
            <v>151</v>
          </cell>
        </row>
        <row r="153">
          <cell r="O153">
            <v>152</v>
          </cell>
        </row>
        <row r="154">
          <cell r="O154">
            <v>153</v>
          </cell>
        </row>
        <row r="155">
          <cell r="O155">
            <v>154</v>
          </cell>
        </row>
        <row r="156">
          <cell r="O156">
            <v>155</v>
          </cell>
        </row>
        <row r="157">
          <cell r="O157">
            <v>156</v>
          </cell>
        </row>
        <row r="158">
          <cell r="O158">
            <v>157</v>
          </cell>
        </row>
        <row r="159">
          <cell r="O159">
            <v>158</v>
          </cell>
        </row>
        <row r="160">
          <cell r="O160">
            <v>159</v>
          </cell>
        </row>
        <row r="161">
          <cell r="O161">
            <v>160</v>
          </cell>
        </row>
        <row r="162">
          <cell r="O162">
            <v>161</v>
          </cell>
        </row>
        <row r="163">
          <cell r="O163">
            <v>162</v>
          </cell>
        </row>
        <row r="164">
          <cell r="O164">
            <v>163</v>
          </cell>
        </row>
        <row r="165">
          <cell r="O165">
            <v>164</v>
          </cell>
        </row>
        <row r="166">
          <cell r="O166">
            <v>165</v>
          </cell>
        </row>
        <row r="167">
          <cell r="O167">
            <v>166</v>
          </cell>
        </row>
        <row r="168">
          <cell r="O168">
            <v>167</v>
          </cell>
        </row>
        <row r="169">
          <cell r="O169">
            <v>168</v>
          </cell>
        </row>
        <row r="170">
          <cell r="O170">
            <v>169</v>
          </cell>
        </row>
        <row r="171">
          <cell r="O171">
            <v>170</v>
          </cell>
        </row>
        <row r="172">
          <cell r="O172">
            <v>171</v>
          </cell>
        </row>
        <row r="173">
          <cell r="O173">
            <v>172</v>
          </cell>
        </row>
        <row r="174">
          <cell r="O174">
            <v>173</v>
          </cell>
        </row>
        <row r="175">
          <cell r="O175">
            <v>174</v>
          </cell>
        </row>
        <row r="176">
          <cell r="O176">
            <v>175</v>
          </cell>
        </row>
        <row r="177">
          <cell r="O177">
            <v>176</v>
          </cell>
        </row>
        <row r="178">
          <cell r="O178">
            <v>177</v>
          </cell>
        </row>
        <row r="179">
          <cell r="O179">
            <v>178</v>
          </cell>
        </row>
        <row r="180">
          <cell r="O180">
            <v>179</v>
          </cell>
        </row>
        <row r="181">
          <cell r="O181">
            <v>180</v>
          </cell>
        </row>
        <row r="182">
          <cell r="O182">
            <v>181</v>
          </cell>
        </row>
        <row r="183">
          <cell r="O183">
            <v>182</v>
          </cell>
        </row>
        <row r="184">
          <cell r="O184">
            <v>183</v>
          </cell>
        </row>
        <row r="185">
          <cell r="O185">
            <v>184</v>
          </cell>
        </row>
        <row r="186">
          <cell r="O186">
            <v>185</v>
          </cell>
        </row>
        <row r="187">
          <cell r="O187">
            <v>186</v>
          </cell>
        </row>
        <row r="188">
          <cell r="O188">
            <v>187</v>
          </cell>
        </row>
        <row r="189">
          <cell r="O189">
            <v>188</v>
          </cell>
        </row>
        <row r="190">
          <cell r="O190">
            <v>189</v>
          </cell>
        </row>
        <row r="191">
          <cell r="O191">
            <v>190</v>
          </cell>
        </row>
        <row r="192">
          <cell r="O192">
            <v>191</v>
          </cell>
        </row>
        <row r="193">
          <cell r="O193">
            <v>192</v>
          </cell>
        </row>
        <row r="194">
          <cell r="O194">
            <v>193</v>
          </cell>
        </row>
        <row r="195">
          <cell r="O195">
            <v>194</v>
          </cell>
        </row>
        <row r="196">
          <cell r="O196">
            <v>195</v>
          </cell>
        </row>
        <row r="197">
          <cell r="O197">
            <v>196</v>
          </cell>
        </row>
        <row r="198">
          <cell r="O198">
            <v>197</v>
          </cell>
        </row>
        <row r="199">
          <cell r="O199">
            <v>198</v>
          </cell>
        </row>
        <row r="200">
          <cell r="O200">
            <v>199</v>
          </cell>
        </row>
        <row r="201">
          <cell r="O201">
            <v>200</v>
          </cell>
        </row>
        <row r="202">
          <cell r="O202">
            <v>201</v>
          </cell>
        </row>
        <row r="203">
          <cell r="O203">
            <v>202</v>
          </cell>
        </row>
        <row r="204">
          <cell r="O204">
            <v>203</v>
          </cell>
        </row>
        <row r="205">
          <cell r="O205">
            <v>204</v>
          </cell>
        </row>
        <row r="206">
          <cell r="O206">
            <v>205</v>
          </cell>
        </row>
        <row r="207">
          <cell r="O207">
            <v>206</v>
          </cell>
        </row>
        <row r="208">
          <cell r="O208">
            <v>207</v>
          </cell>
        </row>
        <row r="209">
          <cell r="O209">
            <v>208</v>
          </cell>
        </row>
        <row r="210">
          <cell r="O210">
            <v>209</v>
          </cell>
        </row>
        <row r="211">
          <cell r="O211">
            <v>210</v>
          </cell>
        </row>
        <row r="212">
          <cell r="O212">
            <v>211</v>
          </cell>
        </row>
        <row r="213">
          <cell r="O213">
            <v>212</v>
          </cell>
        </row>
        <row r="214">
          <cell r="O214">
            <v>213</v>
          </cell>
        </row>
        <row r="215">
          <cell r="O215">
            <v>214</v>
          </cell>
        </row>
        <row r="216">
          <cell r="O216">
            <v>215</v>
          </cell>
        </row>
        <row r="217">
          <cell r="O217">
            <v>216</v>
          </cell>
        </row>
        <row r="218">
          <cell r="O218">
            <v>217</v>
          </cell>
        </row>
        <row r="219">
          <cell r="O219">
            <v>218</v>
          </cell>
        </row>
        <row r="220">
          <cell r="O220">
            <v>219</v>
          </cell>
        </row>
        <row r="221">
          <cell r="O221">
            <v>220</v>
          </cell>
        </row>
        <row r="222">
          <cell r="O222">
            <v>221</v>
          </cell>
        </row>
        <row r="223">
          <cell r="O223">
            <v>222</v>
          </cell>
        </row>
        <row r="224">
          <cell r="O224">
            <v>223</v>
          </cell>
        </row>
        <row r="225">
          <cell r="O225">
            <v>224</v>
          </cell>
        </row>
        <row r="226">
          <cell r="O226">
            <v>225</v>
          </cell>
        </row>
        <row r="227">
          <cell r="O227">
            <v>226</v>
          </cell>
        </row>
        <row r="228">
          <cell r="O228">
            <v>227</v>
          </cell>
        </row>
        <row r="229">
          <cell r="O229">
            <v>228</v>
          </cell>
        </row>
        <row r="230">
          <cell r="O230">
            <v>229</v>
          </cell>
        </row>
        <row r="231">
          <cell r="O231">
            <v>230</v>
          </cell>
        </row>
        <row r="232">
          <cell r="O232">
            <v>231</v>
          </cell>
        </row>
        <row r="233">
          <cell r="O233">
            <v>232</v>
          </cell>
        </row>
        <row r="234">
          <cell r="O234">
            <v>233</v>
          </cell>
        </row>
        <row r="235">
          <cell r="O235">
            <v>234</v>
          </cell>
        </row>
        <row r="236">
          <cell r="O236">
            <v>235</v>
          </cell>
        </row>
        <row r="237">
          <cell r="O237">
            <v>236</v>
          </cell>
        </row>
        <row r="238">
          <cell r="O238">
            <v>237</v>
          </cell>
        </row>
        <row r="239">
          <cell r="O239">
            <v>238</v>
          </cell>
        </row>
        <row r="240">
          <cell r="O240">
            <v>239</v>
          </cell>
        </row>
        <row r="241">
          <cell r="O241">
            <v>240</v>
          </cell>
        </row>
        <row r="242">
          <cell r="O242">
            <v>241</v>
          </cell>
        </row>
        <row r="243">
          <cell r="O243">
            <v>242</v>
          </cell>
        </row>
        <row r="244">
          <cell r="O244">
            <v>243</v>
          </cell>
        </row>
        <row r="245">
          <cell r="O245">
            <v>244</v>
          </cell>
        </row>
        <row r="246">
          <cell r="O246">
            <v>245</v>
          </cell>
        </row>
        <row r="247">
          <cell r="O247">
            <v>246</v>
          </cell>
        </row>
        <row r="248">
          <cell r="O248">
            <v>247</v>
          </cell>
        </row>
        <row r="249">
          <cell r="O249">
            <v>248</v>
          </cell>
        </row>
        <row r="250">
          <cell r="O250">
            <v>249</v>
          </cell>
        </row>
        <row r="251">
          <cell r="O251">
            <v>250</v>
          </cell>
        </row>
        <row r="252">
          <cell r="O252">
            <v>251</v>
          </cell>
        </row>
        <row r="253">
          <cell r="O253">
            <v>252</v>
          </cell>
        </row>
        <row r="254">
          <cell r="O254">
            <v>253</v>
          </cell>
        </row>
        <row r="255">
          <cell r="O255">
            <v>254</v>
          </cell>
        </row>
        <row r="256">
          <cell r="O256">
            <v>255</v>
          </cell>
        </row>
        <row r="257">
          <cell r="O257">
            <v>256</v>
          </cell>
        </row>
        <row r="258">
          <cell r="O258">
            <v>257</v>
          </cell>
        </row>
        <row r="259">
          <cell r="O259">
            <v>258</v>
          </cell>
        </row>
        <row r="260">
          <cell r="O260">
            <v>259</v>
          </cell>
        </row>
        <row r="261">
          <cell r="O261">
            <v>260</v>
          </cell>
        </row>
        <row r="262">
          <cell r="O262">
            <v>261</v>
          </cell>
        </row>
        <row r="263">
          <cell r="O263">
            <v>262</v>
          </cell>
        </row>
        <row r="264">
          <cell r="O264">
            <v>263</v>
          </cell>
        </row>
        <row r="265">
          <cell r="O265">
            <v>264</v>
          </cell>
        </row>
        <row r="266">
          <cell r="O266">
            <v>265</v>
          </cell>
        </row>
        <row r="267">
          <cell r="O267">
            <v>266</v>
          </cell>
        </row>
        <row r="268">
          <cell r="O268">
            <v>267</v>
          </cell>
        </row>
        <row r="269">
          <cell r="O269">
            <v>268</v>
          </cell>
        </row>
        <row r="270">
          <cell r="O270">
            <v>269</v>
          </cell>
        </row>
        <row r="271">
          <cell r="O271">
            <v>270</v>
          </cell>
        </row>
        <row r="272">
          <cell r="O272">
            <v>271</v>
          </cell>
        </row>
        <row r="273">
          <cell r="O273">
            <v>272</v>
          </cell>
        </row>
        <row r="274">
          <cell r="O274">
            <v>273</v>
          </cell>
        </row>
        <row r="275">
          <cell r="O275">
            <v>274</v>
          </cell>
        </row>
        <row r="276">
          <cell r="O276">
            <v>275</v>
          </cell>
        </row>
        <row r="277">
          <cell r="O277">
            <v>276</v>
          </cell>
        </row>
        <row r="278">
          <cell r="O278">
            <v>277</v>
          </cell>
        </row>
        <row r="279">
          <cell r="O279">
            <v>278</v>
          </cell>
        </row>
        <row r="280">
          <cell r="O280">
            <v>279</v>
          </cell>
        </row>
        <row r="281">
          <cell r="O281">
            <v>280</v>
          </cell>
        </row>
        <row r="282">
          <cell r="O282">
            <v>281</v>
          </cell>
        </row>
        <row r="283">
          <cell r="O283">
            <v>282</v>
          </cell>
        </row>
        <row r="284">
          <cell r="O284">
            <v>283</v>
          </cell>
        </row>
        <row r="285">
          <cell r="O285">
            <v>284</v>
          </cell>
        </row>
        <row r="286">
          <cell r="O286">
            <v>285</v>
          </cell>
        </row>
        <row r="287">
          <cell r="O287">
            <v>286</v>
          </cell>
        </row>
        <row r="288">
          <cell r="O288">
            <v>287</v>
          </cell>
        </row>
        <row r="289">
          <cell r="O289">
            <v>288</v>
          </cell>
        </row>
        <row r="290">
          <cell r="O290">
            <v>289</v>
          </cell>
        </row>
        <row r="291">
          <cell r="O291">
            <v>290</v>
          </cell>
        </row>
        <row r="292">
          <cell r="O292">
            <v>291</v>
          </cell>
        </row>
        <row r="293">
          <cell r="O293">
            <v>292</v>
          </cell>
        </row>
        <row r="294">
          <cell r="O294">
            <v>293</v>
          </cell>
        </row>
        <row r="295">
          <cell r="O295">
            <v>294</v>
          </cell>
        </row>
        <row r="296">
          <cell r="O296">
            <v>295</v>
          </cell>
        </row>
        <row r="297">
          <cell r="O297">
            <v>296</v>
          </cell>
        </row>
        <row r="298">
          <cell r="O298">
            <v>297</v>
          </cell>
        </row>
        <row r="299">
          <cell r="O299">
            <v>298</v>
          </cell>
        </row>
        <row r="300">
          <cell r="O300">
            <v>299</v>
          </cell>
        </row>
        <row r="301">
          <cell r="O301">
            <v>300</v>
          </cell>
        </row>
        <row r="302">
          <cell r="O302">
            <v>301</v>
          </cell>
        </row>
        <row r="303">
          <cell r="O303">
            <v>302</v>
          </cell>
        </row>
        <row r="304">
          <cell r="O304">
            <v>303</v>
          </cell>
        </row>
        <row r="305">
          <cell r="O305">
            <v>304</v>
          </cell>
        </row>
        <row r="306">
          <cell r="O306">
            <v>305</v>
          </cell>
        </row>
        <row r="307">
          <cell r="O307">
            <v>306</v>
          </cell>
        </row>
        <row r="308">
          <cell r="O308">
            <v>307</v>
          </cell>
        </row>
        <row r="309">
          <cell r="O309">
            <v>308</v>
          </cell>
        </row>
        <row r="310">
          <cell r="O310">
            <v>309</v>
          </cell>
        </row>
        <row r="311">
          <cell r="O311">
            <v>310</v>
          </cell>
        </row>
        <row r="312">
          <cell r="O312">
            <v>311</v>
          </cell>
        </row>
        <row r="313">
          <cell r="O313">
            <v>312</v>
          </cell>
        </row>
        <row r="314">
          <cell r="O314">
            <v>313</v>
          </cell>
        </row>
        <row r="315">
          <cell r="O315">
            <v>314</v>
          </cell>
        </row>
        <row r="316">
          <cell r="O316">
            <v>315</v>
          </cell>
        </row>
        <row r="317">
          <cell r="O317">
            <v>316</v>
          </cell>
        </row>
        <row r="318">
          <cell r="O318">
            <v>317</v>
          </cell>
        </row>
        <row r="319">
          <cell r="O319">
            <v>318</v>
          </cell>
        </row>
        <row r="320">
          <cell r="O320">
            <v>319</v>
          </cell>
        </row>
        <row r="321">
          <cell r="O321">
            <v>320</v>
          </cell>
        </row>
        <row r="322">
          <cell r="O322">
            <v>321</v>
          </cell>
        </row>
        <row r="323">
          <cell r="O323">
            <v>322</v>
          </cell>
        </row>
        <row r="324">
          <cell r="O324">
            <v>323</v>
          </cell>
        </row>
        <row r="325">
          <cell r="O325">
            <v>324</v>
          </cell>
        </row>
        <row r="326">
          <cell r="O326">
            <v>325</v>
          </cell>
        </row>
        <row r="327">
          <cell r="O327">
            <v>326</v>
          </cell>
        </row>
        <row r="328">
          <cell r="O328">
            <v>327</v>
          </cell>
        </row>
        <row r="329">
          <cell r="O329">
            <v>328</v>
          </cell>
        </row>
        <row r="330">
          <cell r="O330">
            <v>329</v>
          </cell>
        </row>
        <row r="331">
          <cell r="O331">
            <v>330</v>
          </cell>
        </row>
        <row r="332">
          <cell r="O332" t="str">
            <v/>
          </cell>
        </row>
        <row r="333">
          <cell r="O333" t="str">
            <v/>
          </cell>
        </row>
        <row r="334">
          <cell r="O334" t="str">
            <v/>
          </cell>
        </row>
        <row r="335">
          <cell r="O335" t="str">
            <v/>
          </cell>
        </row>
        <row r="336">
          <cell r="O336" t="str">
            <v/>
          </cell>
        </row>
        <row r="337">
          <cell r="O337" t="str">
            <v/>
          </cell>
        </row>
        <row r="338">
          <cell r="O338" t="str">
            <v/>
          </cell>
        </row>
        <row r="339">
          <cell r="O339" t="str">
            <v/>
          </cell>
        </row>
        <row r="340">
          <cell r="O340" t="str">
            <v/>
          </cell>
        </row>
      </sheetData>
      <sheetData sheetId="8">
        <row r="1">
          <cell r="A1" t="str">
            <v>Laser</v>
          </cell>
          <cell r="R1">
            <v>1</v>
          </cell>
        </row>
        <row r="2">
          <cell r="A2" t="str">
            <v>Woda</v>
          </cell>
          <cell r="X2" t="str">
            <v>ISO 2768</v>
          </cell>
        </row>
        <row r="3">
          <cell r="A3" t="str">
            <v>Tuba</v>
          </cell>
          <cell r="X3" t="str">
            <v>ISO 2768</v>
          </cell>
        </row>
        <row r="4">
          <cell r="A4" t="str">
            <v>Wykrawarka</v>
          </cell>
          <cell r="X4" t="str">
            <v>ISO 2768</v>
          </cell>
        </row>
        <row r="5">
          <cell r="X5" t="str">
            <v>ISO 2768</v>
          </cell>
        </row>
        <row r="6">
          <cell r="X6" t="str">
            <v>ISO 13920</v>
          </cell>
        </row>
        <row r="7">
          <cell r="X7" t="str">
            <v>ISO 13920</v>
          </cell>
        </row>
        <row r="8">
          <cell r="X8" t="str">
            <v>ISO 13920</v>
          </cell>
        </row>
        <row r="9">
          <cell r="X9" t="str">
            <v>ISO 13920</v>
          </cell>
        </row>
        <row r="10">
          <cell r="X10" t="str">
            <v>Inna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ycena"/>
      <sheetName val="TKW_mat_laser"/>
      <sheetName val="TKW_operacje"/>
      <sheetName val="historia zmian"/>
      <sheetName val="blachy"/>
      <sheetName val="Arkusz2"/>
      <sheetName val="Arkusz1"/>
      <sheetName val="Ryzyka"/>
      <sheetName val="Procedura wdrażania_checklist"/>
      <sheetName val="Kalkulator"/>
      <sheetName val="Elementy zakupowe - spis"/>
      <sheetName val="Kooperacja - dane"/>
      <sheetName val="NRC - spis"/>
      <sheetName val="Transport + Pakowanie - INFO"/>
      <sheetName val="CBD"/>
      <sheetName val="KODY_L"/>
      <sheetName val="Struktura_gotowe"/>
      <sheetName val="Struktura_L-ki"/>
      <sheetName val="import_tech"/>
      <sheetName val="czasy cięcia"/>
    </sheetNames>
    <sheetDataSet>
      <sheetData sheetId="0"/>
      <sheetData sheetId="1"/>
      <sheetData sheetId="2"/>
      <sheetData sheetId="3"/>
      <sheetData sheetId="4">
        <row r="2">
          <cell r="O2">
            <v>1</v>
          </cell>
          <cell r="P2" t="str">
            <v>#0,5 X 1000 X 2000_5754_H22</v>
          </cell>
        </row>
        <row r="3">
          <cell r="O3">
            <v>2</v>
          </cell>
        </row>
        <row r="4">
          <cell r="O4">
            <v>3</v>
          </cell>
        </row>
        <row r="5">
          <cell r="O5">
            <v>4</v>
          </cell>
        </row>
        <row r="6">
          <cell r="O6">
            <v>5</v>
          </cell>
        </row>
        <row r="7">
          <cell r="O7">
            <v>6</v>
          </cell>
        </row>
        <row r="8">
          <cell r="O8">
            <v>7</v>
          </cell>
        </row>
        <row r="9">
          <cell r="O9">
            <v>8</v>
          </cell>
        </row>
        <row r="10">
          <cell r="O10">
            <v>9</v>
          </cell>
        </row>
        <row r="11">
          <cell r="O11">
            <v>10</v>
          </cell>
        </row>
        <row r="12">
          <cell r="O12">
            <v>11</v>
          </cell>
        </row>
        <row r="13">
          <cell r="O13">
            <v>12</v>
          </cell>
        </row>
        <row r="14">
          <cell r="O14">
            <v>13</v>
          </cell>
        </row>
        <row r="15">
          <cell r="O15">
            <v>14</v>
          </cell>
        </row>
        <row r="16">
          <cell r="O16">
            <v>15</v>
          </cell>
        </row>
        <row r="17">
          <cell r="O17">
            <v>16</v>
          </cell>
        </row>
        <row r="18">
          <cell r="O18">
            <v>17</v>
          </cell>
        </row>
        <row r="19">
          <cell r="O19">
            <v>18</v>
          </cell>
        </row>
        <row r="20">
          <cell r="O20">
            <v>19</v>
          </cell>
        </row>
        <row r="21">
          <cell r="O21">
            <v>20</v>
          </cell>
        </row>
        <row r="22">
          <cell r="O22">
            <v>21</v>
          </cell>
        </row>
        <row r="23">
          <cell r="O23">
            <v>22</v>
          </cell>
        </row>
        <row r="24">
          <cell r="O24">
            <v>23</v>
          </cell>
        </row>
        <row r="25">
          <cell r="O25">
            <v>24</v>
          </cell>
        </row>
        <row r="26">
          <cell r="O26">
            <v>25</v>
          </cell>
        </row>
        <row r="27">
          <cell r="O27">
            <v>26</v>
          </cell>
        </row>
        <row r="28">
          <cell r="O28">
            <v>27</v>
          </cell>
        </row>
        <row r="29">
          <cell r="O29">
            <v>28</v>
          </cell>
        </row>
        <row r="30">
          <cell r="O30">
            <v>29</v>
          </cell>
        </row>
        <row r="31">
          <cell r="O31">
            <v>30</v>
          </cell>
        </row>
        <row r="32">
          <cell r="O32">
            <v>31</v>
          </cell>
        </row>
        <row r="33">
          <cell r="O33">
            <v>32</v>
          </cell>
        </row>
        <row r="34">
          <cell r="O34">
            <v>33</v>
          </cell>
        </row>
        <row r="35">
          <cell r="O35">
            <v>34</v>
          </cell>
        </row>
        <row r="36">
          <cell r="O36">
            <v>35</v>
          </cell>
        </row>
        <row r="37">
          <cell r="O37">
            <v>36</v>
          </cell>
        </row>
        <row r="38">
          <cell r="O38">
            <v>37</v>
          </cell>
        </row>
        <row r="39">
          <cell r="O39">
            <v>38</v>
          </cell>
        </row>
        <row r="40">
          <cell r="O40">
            <v>39</v>
          </cell>
        </row>
        <row r="41">
          <cell r="O41">
            <v>40</v>
          </cell>
        </row>
        <row r="42">
          <cell r="O42">
            <v>41</v>
          </cell>
        </row>
        <row r="43">
          <cell r="O43">
            <v>42</v>
          </cell>
        </row>
        <row r="44">
          <cell r="O44">
            <v>43</v>
          </cell>
        </row>
        <row r="45">
          <cell r="O45">
            <v>44</v>
          </cell>
        </row>
        <row r="46">
          <cell r="O46">
            <v>45</v>
          </cell>
        </row>
        <row r="47">
          <cell r="O47">
            <v>46</v>
          </cell>
        </row>
        <row r="48">
          <cell r="O48">
            <v>47</v>
          </cell>
        </row>
        <row r="49">
          <cell r="O49">
            <v>48</v>
          </cell>
        </row>
        <row r="50">
          <cell r="O50">
            <v>49</v>
          </cell>
        </row>
        <row r="51">
          <cell r="O51">
            <v>50</v>
          </cell>
        </row>
        <row r="52">
          <cell r="O52">
            <v>51</v>
          </cell>
        </row>
        <row r="53">
          <cell r="O53">
            <v>52</v>
          </cell>
        </row>
        <row r="54">
          <cell r="O54">
            <v>53</v>
          </cell>
        </row>
        <row r="55">
          <cell r="O55">
            <v>54</v>
          </cell>
        </row>
        <row r="56">
          <cell r="O56">
            <v>55</v>
          </cell>
        </row>
        <row r="57">
          <cell r="O57">
            <v>56</v>
          </cell>
        </row>
        <row r="58">
          <cell r="O58">
            <v>57</v>
          </cell>
        </row>
        <row r="59">
          <cell r="O59">
            <v>58</v>
          </cell>
        </row>
        <row r="60">
          <cell r="O60">
            <v>59</v>
          </cell>
        </row>
        <row r="61">
          <cell r="O61">
            <v>60</v>
          </cell>
        </row>
        <row r="62">
          <cell r="O62">
            <v>61</v>
          </cell>
        </row>
        <row r="63">
          <cell r="O63">
            <v>62</v>
          </cell>
        </row>
        <row r="64">
          <cell r="O64">
            <v>63</v>
          </cell>
        </row>
        <row r="65">
          <cell r="O65">
            <v>64</v>
          </cell>
        </row>
        <row r="66">
          <cell r="O66">
            <v>65</v>
          </cell>
        </row>
        <row r="67">
          <cell r="O67">
            <v>66</v>
          </cell>
        </row>
        <row r="68">
          <cell r="O68">
            <v>67</v>
          </cell>
        </row>
        <row r="69">
          <cell r="O69">
            <v>68</v>
          </cell>
        </row>
        <row r="70">
          <cell r="O70">
            <v>69</v>
          </cell>
        </row>
        <row r="71">
          <cell r="O71">
            <v>70</v>
          </cell>
        </row>
        <row r="72">
          <cell r="O72">
            <v>71</v>
          </cell>
        </row>
        <row r="73">
          <cell r="O73">
            <v>72</v>
          </cell>
        </row>
        <row r="74">
          <cell r="O74">
            <v>73</v>
          </cell>
        </row>
        <row r="75">
          <cell r="O75">
            <v>74</v>
          </cell>
        </row>
        <row r="76">
          <cell r="O76">
            <v>75</v>
          </cell>
        </row>
        <row r="77">
          <cell r="O77">
            <v>76</v>
          </cell>
        </row>
        <row r="78">
          <cell r="O78">
            <v>77</v>
          </cell>
        </row>
        <row r="79">
          <cell r="O79">
            <v>78</v>
          </cell>
        </row>
        <row r="80">
          <cell r="O80">
            <v>79</v>
          </cell>
        </row>
        <row r="81">
          <cell r="O81">
            <v>80</v>
          </cell>
        </row>
        <row r="82">
          <cell r="O82">
            <v>81</v>
          </cell>
        </row>
        <row r="83">
          <cell r="O83">
            <v>82</v>
          </cell>
        </row>
        <row r="84">
          <cell r="O84">
            <v>83</v>
          </cell>
        </row>
        <row r="85">
          <cell r="O85">
            <v>84</v>
          </cell>
        </row>
        <row r="86">
          <cell r="O86">
            <v>85</v>
          </cell>
        </row>
        <row r="87">
          <cell r="O87">
            <v>86</v>
          </cell>
        </row>
        <row r="88">
          <cell r="O88">
            <v>87</v>
          </cell>
        </row>
        <row r="89">
          <cell r="O89">
            <v>88</v>
          </cell>
        </row>
        <row r="90">
          <cell r="O90">
            <v>89</v>
          </cell>
        </row>
        <row r="91">
          <cell r="O91">
            <v>90</v>
          </cell>
        </row>
        <row r="92">
          <cell r="O92">
            <v>91</v>
          </cell>
        </row>
        <row r="93">
          <cell r="O93">
            <v>92</v>
          </cell>
        </row>
        <row r="94">
          <cell r="O94">
            <v>93</v>
          </cell>
        </row>
        <row r="95">
          <cell r="O95">
            <v>94</v>
          </cell>
        </row>
        <row r="96">
          <cell r="O96">
            <v>95</v>
          </cell>
        </row>
        <row r="97">
          <cell r="O97">
            <v>96</v>
          </cell>
        </row>
        <row r="98">
          <cell r="O98">
            <v>97</v>
          </cell>
        </row>
        <row r="99">
          <cell r="O99">
            <v>98</v>
          </cell>
        </row>
        <row r="100">
          <cell r="O100">
            <v>99</v>
          </cell>
        </row>
        <row r="101">
          <cell r="O101">
            <v>100</v>
          </cell>
        </row>
        <row r="102">
          <cell r="O102">
            <v>101</v>
          </cell>
        </row>
        <row r="103">
          <cell r="O103">
            <v>102</v>
          </cell>
        </row>
        <row r="104">
          <cell r="O104">
            <v>103</v>
          </cell>
        </row>
        <row r="105">
          <cell r="O105">
            <v>104</v>
          </cell>
        </row>
        <row r="106">
          <cell r="O106">
            <v>105</v>
          </cell>
        </row>
        <row r="107">
          <cell r="O107">
            <v>106</v>
          </cell>
        </row>
        <row r="108">
          <cell r="O108">
            <v>107</v>
          </cell>
        </row>
        <row r="109">
          <cell r="O109">
            <v>108</v>
          </cell>
        </row>
        <row r="110">
          <cell r="O110">
            <v>109</v>
          </cell>
        </row>
        <row r="111">
          <cell r="O111">
            <v>110</v>
          </cell>
        </row>
        <row r="112">
          <cell r="O112">
            <v>111</v>
          </cell>
        </row>
        <row r="113">
          <cell r="O113">
            <v>112</v>
          </cell>
        </row>
        <row r="114">
          <cell r="O114">
            <v>113</v>
          </cell>
        </row>
        <row r="115">
          <cell r="O115">
            <v>114</v>
          </cell>
        </row>
        <row r="116">
          <cell r="O116">
            <v>115</v>
          </cell>
        </row>
        <row r="117">
          <cell r="O117">
            <v>116</v>
          </cell>
        </row>
        <row r="118">
          <cell r="O118">
            <v>117</v>
          </cell>
        </row>
        <row r="119">
          <cell r="O119">
            <v>118</v>
          </cell>
        </row>
        <row r="120">
          <cell r="O120">
            <v>119</v>
          </cell>
        </row>
        <row r="121">
          <cell r="O121">
            <v>120</v>
          </cell>
        </row>
        <row r="122">
          <cell r="O122">
            <v>121</v>
          </cell>
        </row>
        <row r="123">
          <cell r="O123">
            <v>122</v>
          </cell>
        </row>
        <row r="124">
          <cell r="O124">
            <v>123</v>
          </cell>
        </row>
        <row r="125">
          <cell r="O125">
            <v>124</v>
          </cell>
        </row>
        <row r="126">
          <cell r="O126">
            <v>125</v>
          </cell>
        </row>
        <row r="127">
          <cell r="O127">
            <v>126</v>
          </cell>
        </row>
        <row r="128">
          <cell r="O128">
            <v>127</v>
          </cell>
        </row>
        <row r="129">
          <cell r="O129">
            <v>128</v>
          </cell>
        </row>
        <row r="130">
          <cell r="O130">
            <v>129</v>
          </cell>
        </row>
        <row r="131">
          <cell r="O131">
            <v>130</v>
          </cell>
        </row>
        <row r="132">
          <cell r="O132">
            <v>131</v>
          </cell>
        </row>
        <row r="133">
          <cell r="O133">
            <v>132</v>
          </cell>
        </row>
        <row r="134">
          <cell r="O134">
            <v>133</v>
          </cell>
        </row>
        <row r="135">
          <cell r="O135">
            <v>134</v>
          </cell>
        </row>
        <row r="136">
          <cell r="O136">
            <v>135</v>
          </cell>
        </row>
        <row r="137">
          <cell r="O137">
            <v>136</v>
          </cell>
        </row>
        <row r="138">
          <cell r="O138">
            <v>137</v>
          </cell>
        </row>
        <row r="139">
          <cell r="O139">
            <v>138</v>
          </cell>
        </row>
        <row r="140">
          <cell r="O140">
            <v>139</v>
          </cell>
        </row>
        <row r="141">
          <cell r="O141">
            <v>140</v>
          </cell>
        </row>
        <row r="142">
          <cell r="O142">
            <v>141</v>
          </cell>
        </row>
        <row r="143">
          <cell r="O143">
            <v>142</v>
          </cell>
        </row>
        <row r="144">
          <cell r="O144">
            <v>143</v>
          </cell>
        </row>
        <row r="145">
          <cell r="O145">
            <v>144</v>
          </cell>
        </row>
        <row r="146">
          <cell r="O146">
            <v>145</v>
          </cell>
        </row>
        <row r="147">
          <cell r="O147">
            <v>146</v>
          </cell>
        </row>
        <row r="148">
          <cell r="O148">
            <v>147</v>
          </cell>
        </row>
        <row r="149">
          <cell r="O149">
            <v>148</v>
          </cell>
        </row>
        <row r="150">
          <cell r="O150">
            <v>149</v>
          </cell>
        </row>
        <row r="151">
          <cell r="O151">
            <v>150</v>
          </cell>
        </row>
        <row r="152">
          <cell r="O152">
            <v>151</v>
          </cell>
        </row>
        <row r="153">
          <cell r="O153">
            <v>152</v>
          </cell>
        </row>
        <row r="154">
          <cell r="O154">
            <v>153</v>
          </cell>
        </row>
        <row r="155">
          <cell r="O155">
            <v>154</v>
          </cell>
        </row>
        <row r="156">
          <cell r="O156">
            <v>155</v>
          </cell>
        </row>
        <row r="157">
          <cell r="O157">
            <v>156</v>
          </cell>
        </row>
        <row r="158">
          <cell r="O158">
            <v>157</v>
          </cell>
        </row>
        <row r="159">
          <cell r="O159">
            <v>158</v>
          </cell>
        </row>
        <row r="160">
          <cell r="O160">
            <v>159</v>
          </cell>
        </row>
        <row r="161">
          <cell r="O161">
            <v>160</v>
          </cell>
        </row>
        <row r="162">
          <cell r="O162">
            <v>161</v>
          </cell>
        </row>
        <row r="163">
          <cell r="O163">
            <v>162</v>
          </cell>
        </row>
        <row r="164">
          <cell r="O164">
            <v>163</v>
          </cell>
        </row>
        <row r="165">
          <cell r="O165">
            <v>164</v>
          </cell>
        </row>
        <row r="166">
          <cell r="O166">
            <v>165</v>
          </cell>
        </row>
        <row r="167">
          <cell r="O167">
            <v>166</v>
          </cell>
        </row>
        <row r="168">
          <cell r="O168">
            <v>167</v>
          </cell>
        </row>
        <row r="169">
          <cell r="O169">
            <v>168</v>
          </cell>
        </row>
        <row r="170">
          <cell r="O170">
            <v>169</v>
          </cell>
        </row>
        <row r="171">
          <cell r="O171">
            <v>170</v>
          </cell>
        </row>
        <row r="172">
          <cell r="O172">
            <v>171</v>
          </cell>
        </row>
        <row r="173">
          <cell r="O173">
            <v>172</v>
          </cell>
        </row>
        <row r="174">
          <cell r="O174">
            <v>173</v>
          </cell>
        </row>
        <row r="175">
          <cell r="O175">
            <v>174</v>
          </cell>
        </row>
        <row r="176">
          <cell r="O176">
            <v>175</v>
          </cell>
        </row>
        <row r="177">
          <cell r="O177">
            <v>176</v>
          </cell>
        </row>
        <row r="178">
          <cell r="O178">
            <v>177</v>
          </cell>
        </row>
        <row r="179">
          <cell r="O179">
            <v>178</v>
          </cell>
        </row>
        <row r="180">
          <cell r="O180">
            <v>179</v>
          </cell>
        </row>
        <row r="181">
          <cell r="O181">
            <v>180</v>
          </cell>
        </row>
        <row r="182">
          <cell r="O182">
            <v>181</v>
          </cell>
        </row>
        <row r="183">
          <cell r="O183">
            <v>182</v>
          </cell>
        </row>
        <row r="184">
          <cell r="O184">
            <v>183</v>
          </cell>
        </row>
        <row r="185">
          <cell r="O185">
            <v>184</v>
          </cell>
        </row>
        <row r="186">
          <cell r="O186">
            <v>185</v>
          </cell>
        </row>
        <row r="187">
          <cell r="O187">
            <v>186</v>
          </cell>
        </row>
        <row r="188">
          <cell r="O188">
            <v>187</v>
          </cell>
        </row>
        <row r="189">
          <cell r="O189">
            <v>188</v>
          </cell>
        </row>
        <row r="190">
          <cell r="O190">
            <v>189</v>
          </cell>
        </row>
        <row r="191">
          <cell r="O191">
            <v>190</v>
          </cell>
        </row>
        <row r="192">
          <cell r="O192">
            <v>191</v>
          </cell>
        </row>
        <row r="193">
          <cell r="O193">
            <v>192</v>
          </cell>
        </row>
        <row r="194">
          <cell r="O194">
            <v>193</v>
          </cell>
        </row>
        <row r="195">
          <cell r="O195">
            <v>194</v>
          </cell>
        </row>
        <row r="196">
          <cell r="O196">
            <v>195</v>
          </cell>
        </row>
        <row r="197">
          <cell r="O197">
            <v>196</v>
          </cell>
        </row>
        <row r="198">
          <cell r="O198">
            <v>197</v>
          </cell>
        </row>
        <row r="199">
          <cell r="O199">
            <v>198</v>
          </cell>
        </row>
        <row r="200">
          <cell r="O200">
            <v>199</v>
          </cell>
        </row>
        <row r="201">
          <cell r="O201">
            <v>200</v>
          </cell>
        </row>
        <row r="202">
          <cell r="O202">
            <v>201</v>
          </cell>
        </row>
        <row r="203">
          <cell r="O203">
            <v>202</v>
          </cell>
        </row>
        <row r="204">
          <cell r="O204">
            <v>203</v>
          </cell>
        </row>
        <row r="205">
          <cell r="O205">
            <v>204</v>
          </cell>
        </row>
        <row r="206">
          <cell r="O206">
            <v>205</v>
          </cell>
        </row>
        <row r="207">
          <cell r="O207">
            <v>206</v>
          </cell>
        </row>
        <row r="208">
          <cell r="O208">
            <v>207</v>
          </cell>
        </row>
        <row r="209">
          <cell r="O209">
            <v>208</v>
          </cell>
        </row>
        <row r="210">
          <cell r="O210">
            <v>209</v>
          </cell>
        </row>
        <row r="211">
          <cell r="O211">
            <v>210</v>
          </cell>
        </row>
        <row r="212">
          <cell r="O212">
            <v>211</v>
          </cell>
        </row>
        <row r="213">
          <cell r="O213">
            <v>212</v>
          </cell>
        </row>
        <row r="214">
          <cell r="O214">
            <v>213</v>
          </cell>
        </row>
        <row r="215">
          <cell r="O215">
            <v>214</v>
          </cell>
        </row>
        <row r="216">
          <cell r="O216">
            <v>215</v>
          </cell>
        </row>
        <row r="217">
          <cell r="O217">
            <v>216</v>
          </cell>
        </row>
        <row r="218">
          <cell r="O218">
            <v>217</v>
          </cell>
        </row>
        <row r="219">
          <cell r="O219">
            <v>218</v>
          </cell>
        </row>
        <row r="220">
          <cell r="O220">
            <v>219</v>
          </cell>
        </row>
        <row r="221">
          <cell r="O221">
            <v>220</v>
          </cell>
        </row>
        <row r="222">
          <cell r="O222">
            <v>221</v>
          </cell>
        </row>
        <row r="223">
          <cell r="O223">
            <v>222</v>
          </cell>
        </row>
        <row r="224">
          <cell r="O224">
            <v>223</v>
          </cell>
        </row>
        <row r="225">
          <cell r="O225">
            <v>224</v>
          </cell>
        </row>
        <row r="226">
          <cell r="O226">
            <v>225</v>
          </cell>
        </row>
        <row r="227">
          <cell r="O227">
            <v>226</v>
          </cell>
        </row>
        <row r="228">
          <cell r="O228">
            <v>227</v>
          </cell>
        </row>
        <row r="229">
          <cell r="O229">
            <v>228</v>
          </cell>
        </row>
        <row r="230">
          <cell r="O230">
            <v>229</v>
          </cell>
        </row>
        <row r="231">
          <cell r="O231">
            <v>230</v>
          </cell>
        </row>
        <row r="232">
          <cell r="O232">
            <v>231</v>
          </cell>
        </row>
        <row r="233">
          <cell r="O233">
            <v>232</v>
          </cell>
        </row>
        <row r="234">
          <cell r="O234">
            <v>233</v>
          </cell>
        </row>
        <row r="235">
          <cell r="O235">
            <v>234</v>
          </cell>
        </row>
        <row r="236">
          <cell r="O236">
            <v>235</v>
          </cell>
        </row>
        <row r="237">
          <cell r="O237">
            <v>236</v>
          </cell>
        </row>
        <row r="238">
          <cell r="O238">
            <v>237</v>
          </cell>
        </row>
        <row r="239">
          <cell r="O239">
            <v>238</v>
          </cell>
        </row>
        <row r="240">
          <cell r="O240">
            <v>239</v>
          </cell>
        </row>
        <row r="241">
          <cell r="O241">
            <v>240</v>
          </cell>
        </row>
        <row r="242">
          <cell r="O242">
            <v>241</v>
          </cell>
        </row>
        <row r="243">
          <cell r="O243">
            <v>242</v>
          </cell>
        </row>
        <row r="244">
          <cell r="O244">
            <v>243</v>
          </cell>
        </row>
        <row r="245">
          <cell r="O245">
            <v>244</v>
          </cell>
        </row>
        <row r="246">
          <cell r="O246">
            <v>245</v>
          </cell>
        </row>
        <row r="247">
          <cell r="O247">
            <v>246</v>
          </cell>
        </row>
        <row r="248">
          <cell r="O248">
            <v>247</v>
          </cell>
        </row>
        <row r="249">
          <cell r="O249">
            <v>248</v>
          </cell>
        </row>
        <row r="250">
          <cell r="O250">
            <v>249</v>
          </cell>
        </row>
        <row r="251">
          <cell r="O251">
            <v>250</v>
          </cell>
        </row>
        <row r="252">
          <cell r="O252">
            <v>251</v>
          </cell>
        </row>
        <row r="253">
          <cell r="O253">
            <v>252</v>
          </cell>
        </row>
        <row r="254">
          <cell r="O254">
            <v>253</v>
          </cell>
        </row>
        <row r="255">
          <cell r="O255">
            <v>254</v>
          </cell>
        </row>
        <row r="256">
          <cell r="O256">
            <v>255</v>
          </cell>
        </row>
        <row r="257">
          <cell r="O257">
            <v>256</v>
          </cell>
        </row>
        <row r="258">
          <cell r="O258">
            <v>257</v>
          </cell>
        </row>
        <row r="259">
          <cell r="O259">
            <v>258</v>
          </cell>
        </row>
        <row r="260">
          <cell r="O260">
            <v>259</v>
          </cell>
        </row>
        <row r="261">
          <cell r="O261">
            <v>260</v>
          </cell>
        </row>
        <row r="262">
          <cell r="O262">
            <v>261</v>
          </cell>
        </row>
        <row r="263">
          <cell r="O263">
            <v>262</v>
          </cell>
        </row>
        <row r="264">
          <cell r="O264">
            <v>263</v>
          </cell>
        </row>
        <row r="265">
          <cell r="O265">
            <v>264</v>
          </cell>
        </row>
        <row r="266">
          <cell r="O266">
            <v>265</v>
          </cell>
        </row>
        <row r="267">
          <cell r="O267">
            <v>266</v>
          </cell>
        </row>
        <row r="268">
          <cell r="O268">
            <v>267</v>
          </cell>
        </row>
        <row r="269">
          <cell r="O269">
            <v>268</v>
          </cell>
        </row>
        <row r="270">
          <cell r="O270">
            <v>269</v>
          </cell>
        </row>
        <row r="271">
          <cell r="O271">
            <v>270</v>
          </cell>
        </row>
        <row r="272">
          <cell r="O272">
            <v>271</v>
          </cell>
        </row>
        <row r="273">
          <cell r="O273">
            <v>272</v>
          </cell>
        </row>
        <row r="274">
          <cell r="O274">
            <v>273</v>
          </cell>
        </row>
        <row r="275">
          <cell r="O275">
            <v>274</v>
          </cell>
        </row>
        <row r="276">
          <cell r="O276">
            <v>275</v>
          </cell>
        </row>
        <row r="277">
          <cell r="O277">
            <v>276</v>
          </cell>
        </row>
        <row r="278">
          <cell r="O278">
            <v>277</v>
          </cell>
        </row>
        <row r="279">
          <cell r="O279">
            <v>278</v>
          </cell>
        </row>
        <row r="280">
          <cell r="O280">
            <v>279</v>
          </cell>
        </row>
        <row r="281">
          <cell r="O281">
            <v>280</v>
          </cell>
        </row>
        <row r="282">
          <cell r="O282">
            <v>281</v>
          </cell>
        </row>
        <row r="283">
          <cell r="O283">
            <v>282</v>
          </cell>
        </row>
        <row r="284">
          <cell r="O284">
            <v>283</v>
          </cell>
        </row>
        <row r="285">
          <cell r="O285">
            <v>284</v>
          </cell>
        </row>
        <row r="286">
          <cell r="O286">
            <v>285</v>
          </cell>
        </row>
        <row r="287">
          <cell r="O287">
            <v>286</v>
          </cell>
        </row>
        <row r="288">
          <cell r="O288">
            <v>287</v>
          </cell>
        </row>
        <row r="289">
          <cell r="O289">
            <v>288</v>
          </cell>
        </row>
        <row r="290">
          <cell r="O290">
            <v>289</v>
          </cell>
        </row>
        <row r="291">
          <cell r="O291">
            <v>290</v>
          </cell>
        </row>
        <row r="292">
          <cell r="O292">
            <v>291</v>
          </cell>
        </row>
        <row r="293">
          <cell r="O293">
            <v>292</v>
          </cell>
        </row>
        <row r="294">
          <cell r="O294">
            <v>293</v>
          </cell>
        </row>
        <row r="295">
          <cell r="O295">
            <v>294</v>
          </cell>
        </row>
        <row r="296">
          <cell r="O296">
            <v>295</v>
          </cell>
        </row>
        <row r="297">
          <cell r="O297">
            <v>296</v>
          </cell>
        </row>
        <row r="298">
          <cell r="O298">
            <v>297</v>
          </cell>
        </row>
        <row r="299">
          <cell r="O299">
            <v>298</v>
          </cell>
        </row>
        <row r="300">
          <cell r="O300">
            <v>299</v>
          </cell>
        </row>
        <row r="301">
          <cell r="O301">
            <v>300</v>
          </cell>
        </row>
        <row r="302">
          <cell r="O302">
            <v>301</v>
          </cell>
        </row>
        <row r="303">
          <cell r="O303">
            <v>302</v>
          </cell>
        </row>
        <row r="304">
          <cell r="O304">
            <v>303</v>
          </cell>
        </row>
        <row r="305">
          <cell r="O305">
            <v>304</v>
          </cell>
        </row>
        <row r="306">
          <cell r="O306">
            <v>305</v>
          </cell>
        </row>
        <row r="307">
          <cell r="O307">
            <v>306</v>
          </cell>
        </row>
        <row r="308">
          <cell r="O308">
            <v>307</v>
          </cell>
        </row>
        <row r="309">
          <cell r="O309">
            <v>308</v>
          </cell>
        </row>
        <row r="310">
          <cell r="O310">
            <v>309</v>
          </cell>
        </row>
        <row r="311">
          <cell r="O311">
            <v>310</v>
          </cell>
        </row>
        <row r="312">
          <cell r="O312">
            <v>311</v>
          </cell>
        </row>
        <row r="313">
          <cell r="O313">
            <v>312</v>
          </cell>
        </row>
        <row r="314">
          <cell r="O314">
            <v>313</v>
          </cell>
        </row>
        <row r="315">
          <cell r="O315">
            <v>314</v>
          </cell>
        </row>
        <row r="316">
          <cell r="O316">
            <v>315</v>
          </cell>
        </row>
        <row r="317">
          <cell r="O317">
            <v>316</v>
          </cell>
        </row>
        <row r="318">
          <cell r="O318">
            <v>317</v>
          </cell>
        </row>
        <row r="319">
          <cell r="O319">
            <v>318</v>
          </cell>
        </row>
        <row r="320">
          <cell r="O320">
            <v>319</v>
          </cell>
        </row>
        <row r="321">
          <cell r="O321">
            <v>320</v>
          </cell>
        </row>
        <row r="322">
          <cell r="O322">
            <v>321</v>
          </cell>
        </row>
        <row r="323">
          <cell r="O323">
            <v>322</v>
          </cell>
        </row>
        <row r="324">
          <cell r="O324">
            <v>323</v>
          </cell>
        </row>
        <row r="325">
          <cell r="O325">
            <v>324</v>
          </cell>
        </row>
        <row r="326">
          <cell r="O326">
            <v>325</v>
          </cell>
        </row>
        <row r="327">
          <cell r="O327">
            <v>326</v>
          </cell>
        </row>
        <row r="328">
          <cell r="O328">
            <v>327</v>
          </cell>
        </row>
        <row r="329">
          <cell r="O329">
            <v>328</v>
          </cell>
        </row>
        <row r="330">
          <cell r="O330">
            <v>329</v>
          </cell>
        </row>
        <row r="331">
          <cell r="O331">
            <v>330</v>
          </cell>
        </row>
        <row r="332">
          <cell r="O332" t="str">
            <v/>
          </cell>
        </row>
        <row r="333">
          <cell r="O333" t="str">
            <v/>
          </cell>
        </row>
        <row r="334">
          <cell r="O334" t="str">
            <v/>
          </cell>
        </row>
        <row r="335">
          <cell r="O335" t="str">
            <v/>
          </cell>
        </row>
        <row r="336">
          <cell r="O336" t="str">
            <v/>
          </cell>
        </row>
        <row r="337">
          <cell r="O337" t="str">
            <v/>
          </cell>
        </row>
        <row r="338">
          <cell r="O338" t="str">
            <v/>
          </cell>
        </row>
        <row r="339">
          <cell r="O339" t="str">
            <v/>
          </cell>
        </row>
        <row r="340">
          <cell r="O340" t="str">
            <v/>
          </cell>
        </row>
      </sheetData>
      <sheetData sheetId="5">
        <row r="1">
          <cell r="O1">
            <v>1</v>
          </cell>
        </row>
        <row r="2">
          <cell r="U2" t="str">
            <v>ISO 2768</v>
          </cell>
        </row>
        <row r="3">
          <cell r="U3" t="str">
            <v>ISO 2768</v>
          </cell>
        </row>
        <row r="4">
          <cell r="U4" t="str">
            <v>ISO 2768</v>
          </cell>
        </row>
        <row r="5">
          <cell r="U5" t="str">
            <v>ISO 2768</v>
          </cell>
        </row>
        <row r="6">
          <cell r="U6" t="str">
            <v>ISO 13920</v>
          </cell>
        </row>
        <row r="7">
          <cell r="U7" t="str">
            <v>ISO 13920</v>
          </cell>
        </row>
        <row r="8">
          <cell r="U8" t="str">
            <v>ISO 13920</v>
          </cell>
        </row>
        <row r="9">
          <cell r="U9" t="str">
            <v>ISO 13920</v>
          </cell>
        </row>
        <row r="10">
          <cell r="U10" t="str">
            <v>Inna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nest Smolinski" id="{EA76F816-2FF3-4CE0-ABA0-6635EC138CF2}" userId="S::ernest.smolinski@met-eurosystem.com::dd13bf10-92f5-4a5c-810a-3d13d01466df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" xr16:uid="{F34D9966-4B80-44A0-A442-C1646729E835}" autoFormatId="16" applyNumberFormats="0" applyBorderFormats="0" applyFontFormats="0" applyPatternFormats="0" applyAlignmentFormats="0" applyWidthHeightFormats="0">
  <queryTableRefresh nextId="4">
    <queryTableFields count="3">
      <queryTableField id="1" name="Nazwa waluty" tableColumnId="1"/>
      <queryTableField id="2" name="Kod waluty" tableColumnId="2"/>
      <queryTableField id="3" name="Kurs średni" tableColumnId="3"/>
    </queryTableFields>
  </queryTableRefresh>
</queryTable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echnologia" displayName="Technologia" ref="A1:K2" insertRow="1" totalsRowShown="0" headerRowDxfId="130" dataDxfId="128" headerRowBorderDxfId="129" tableBorderDxfId="127">
  <autoFilter ref="A1:K2" xr:uid="{65154D3C-2D50-4242-99AF-21906926A214}"/>
  <tableColumns count="11">
    <tableColumn id="1" xr3:uid="{00000000-0010-0000-0000-000001000000}" name="Lp" dataDxfId="126" totalsRowDxfId="125" dataCellStyle="Dane wejściowe" totalsRowCellStyle="Dane wejściowe"/>
    <tableColumn id="2" xr3:uid="{00000000-0010-0000-0000-000002000000}" name="KOD WYROB" dataDxfId="124" totalsRowDxfId="123" dataCellStyle="Dane wejściowe" totalsRowCellStyle="Dane wejściowe"/>
    <tableColumn id="3" xr3:uid="{00000000-0010-0000-0000-000003000000}" name="Partia" dataDxfId="122" totalsRowDxfId="121" dataCellStyle="Normalny 2" totalsRowCellStyle="Normalny 2">
      <calculatedColumnFormula>IF(Technologia[[#This Row],[KOD WYROB]]&lt;&gt;"",VLOOKUP(Technologia[[#This Row],[KOD WYROB]],wycena!$B:$G,6,0),"")</calculatedColumnFormula>
    </tableColumn>
    <tableColumn id="11" xr3:uid="{00000000-0010-0000-0000-00000B000000}" name="Nagłówek operacji" dataDxfId="120" totalsRowDxfId="119" dataCellStyle="Dane wejściowe" totalsRowCellStyle="Dane wejściowe"/>
    <tableColumn id="4" xr3:uid="{00000000-0010-0000-0000-000004000000}" name="Nazwa operacji" dataDxfId="118" totalsRowDxfId="117" dataCellStyle="Normalny 2" totalsRowCellStyle="Normalny 2"/>
    <tableColumn id="13" xr3:uid="{00000000-0010-0000-0000-00000D000000}" name="Opis" dataDxfId="116" totalsRowDxfId="115" dataCellStyle="Dane wejściowe" totalsRowCellStyle="Dane wejściowe"/>
    <tableColumn id="6" xr3:uid="{00000000-0010-0000-0000-000006000000}" name="tpz [s]" dataDxfId="114" totalsRowDxfId="113" dataCellStyle="Dane wejściowe" totalsRowCellStyle="Dane wejściowe"/>
    <tableColumn id="7" xr3:uid="{00000000-0010-0000-0000-000007000000}" name="tpj [s]" dataDxfId="112" totalsRowDxfId="111" dataCellStyle="Dane wejściowe" totalsRowCellStyle="Dane wejściowe"/>
    <tableColumn id="8" xr3:uid="{00000000-0010-0000-0000-000008000000}" name="Koszt kooperacji" dataDxfId="110" totalsRowDxfId="109" dataCellStyle="Dane wejściowe" totalsRowCellStyle="Dane wejściowe"/>
    <tableColumn id="9" xr3:uid="{00000000-0010-0000-0000-000009000000}" name="Kooperant" dataDxfId="108" totalsRowDxfId="107" dataCellStyle="Dane wejściowe" totalsRowCellStyle="Dane wejściowe"/>
    <tableColumn id="10" xr3:uid="{00000000-0010-0000-0000-00000A000000}" name="Obszar" dataDxfId="106" dataCellStyle="Normalny 2" totalsRowCellStyle="Normalny 2">
      <calculatedColumnFormula>IF(Technologia[[#This Row],[KOD WYROB]]&lt;&gt;"",VLOOKUP(Technologia[[#This Row],[Nazwa operacji]],ListaOperacji!A:B,2,0),"")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4C165AC-2ADE-41D7-B06A-365208966A58}" name="Tabela3" displayName="Tabela3" ref="A1:H3" totalsRowShown="0" headerRowDxfId="93" dataDxfId="92">
  <autoFilter ref="A1:H3" xr:uid="{00000000-0009-0000-0100-000003000000}"/>
  <tableColumns count="8">
    <tableColumn id="1" xr3:uid="{BF305201-DDAA-402A-8A2B-CF398B9EC868}" name="Dot. indeksu" dataDxfId="91"/>
    <tableColumn id="2" xr3:uid="{53BC5669-87AD-405E-BD28-7E7D551F52CC}" name="Element zakupowy (nazwa) lub kod Vendo (jeżeli istnieje)" dataDxfId="90"/>
    <tableColumn id="3" xr3:uid="{E8A92E30-E85D-429D-8612-5D01DA57ACCC}" name="Dostawca" dataDxfId="89"/>
    <tableColumn id="4" xr3:uid="{FC3FE06D-72A3-4489-A20C-116A53470879}" name="Ilość na 1 sztukę" dataDxfId="88"/>
    <tableColumn id="5" xr3:uid="{55846D62-96DB-4D3B-A3C2-17BF8E7D5C08}" name="Cena za sztukę" dataDxfId="87" dataCellStyle="Walutowy"/>
    <tableColumn id="6" xr3:uid="{93054783-63ED-48A0-B1B3-47E68D95D1BB}" name="Wartość" dataDxfId="86" dataCellStyle="Walutowy">
      <calculatedColumnFormula>Tabela3[[#This Row],[Cena za sztukę]]*Tabela3[[#This Row],[Ilość na 1 sztukę]]</calculatedColumnFormula>
    </tableColumn>
    <tableColumn id="7" xr3:uid="{7C31716F-DF7B-48CD-BB3A-9275A18F8FE8}" name="LT (dni)" dataDxfId="85"/>
    <tableColumn id="8" xr3:uid="{768168DE-756B-45F4-A555-59638AF2B55D}" name="opis/uwagi" dataDxfId="84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B3332E4-82D4-43FC-A6B1-89BCE5F8BE8C}" name="NRC" displayName="NRC" ref="A1:E3" totalsRowShown="0">
  <autoFilter ref="A1:E3" xr:uid="{00000000-0009-0000-0100-000004000000}"/>
  <tableColumns count="5">
    <tableColumn id="1" xr3:uid="{C570B870-B81C-44D1-8298-0461C4AF204E}" name="Dot. indeksu" dataDxfId="83"/>
    <tableColumn id="4" xr3:uid="{7291D3FF-5233-4835-BF40-3582409CB8C9}" name="Typ narzędzia" dataDxfId="82" dataCellStyle="Normalny 2"/>
    <tableColumn id="2" xr3:uid="{04DE5302-70FD-4884-B442-67718AB35474}" name="Opis narzędzia"/>
    <tableColumn id="3" xr3:uid="{ED2D2118-195B-4343-9C58-9B77B28A4B5A}" name="Dostawca"/>
    <tableColumn id="5" xr3:uid="{37B458A3-85E6-4C5A-B46E-F143DFE2B59B}" name="Cena" dataCellStyle="Walutowy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F2064F5-A1B0-43C2-80C4-BED3CD4E92DA}" name="tblKooperanci" displayName="tblKooperanci" ref="A1:B40" totalsRowShown="0">
  <autoFilter ref="A1:B40" xr:uid="{50595706-6032-4A3D-B493-0B6A0FAEABBA}"/>
  <tableColumns count="2">
    <tableColumn id="1" xr3:uid="{7082846F-8AAB-4F0A-AA85-453D3C6CB904}" name="Kod kooperant"/>
    <tableColumn id="2" xr3:uid="{6F89ABFC-8B39-4E0E-87A3-9EB758EA8AF7}" name="Typ kooperacji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2970604-EA7D-4876-B973-011100086E8E}" name="tblMatryce" displayName="tblMatryce" ref="D1:F24" totalsRowShown="0">
  <autoFilter ref="D1:F24" xr:uid="{CD521CD0-8D47-4A8F-AA75-C499BAD66A3C}"/>
  <tableColumns count="3">
    <tableColumn id="4" xr3:uid="{D9736BAC-AF1E-4D3D-8024-E8106FBDD242}" name="Oznaczenie" dataDxfId="81"/>
    <tableColumn id="1" xr3:uid="{64F980D2-ACEC-4D79-B083-78E2BBB0C277}" name="Szerokość matrycy" dataDxfId="80"/>
    <tableColumn id="2" xr3:uid="{3748A09A-7470-4D0F-A0F6-08A2B083DCBE}" name="Min.półka" dataDxfId="7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81F8D2E-DBB6-408B-B3B6-7EAABC42041A}" name="tblKoop" displayName="tblKoop" ref="H1:K24" totalsRowShown="0">
  <autoFilter ref="H1:K24" xr:uid="{2885527E-C114-45F8-9911-847FA9979BA9}"/>
  <tableColumns count="4">
    <tableColumn id="1" xr3:uid="{0CF1A907-1AE7-4B12-9F50-6FF0619C3C9E}" name="Nagłówek"/>
    <tableColumn id="2" xr3:uid="{41B1D993-3D03-4843-9146-EB1211794B55}" name="Nazwa"/>
    <tableColumn id="3" xr3:uid="{4D25FBCF-FBDB-4D66-8C8E-44EF40702FF6}" name="Obszar"/>
    <tableColumn id="4" xr3:uid="{654871F7-6090-4CC0-A1E8-BC4C2AD7D9EF}" name="Domyślny tpz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082D153-9236-49D9-8899-D1A2452378AD}" name="tblSlusarnia" displayName="tblSlusarnia" ref="M1:P30" totalsRowShown="0" headerRowDxfId="78" dataDxfId="77">
  <autoFilter ref="M1:P30" xr:uid="{B36D9E5E-C691-4AEB-BB63-3DCDA55BE031}"/>
  <tableColumns count="4">
    <tableColumn id="1" xr3:uid="{3B637E35-AFFA-4104-A14C-F06285BA0D1B}" name="Nagłówek" dataDxfId="76"/>
    <tableColumn id="2" xr3:uid="{01598680-BFFD-4C11-809F-F5B2E7053131}" name="Nazwa" dataDxfId="75"/>
    <tableColumn id="3" xr3:uid="{FA031EAE-7A23-4B16-9F3C-4FC7982A488C}" name="Obszar" dataDxfId="74"/>
    <tableColumn id="4" xr3:uid="{F3195340-DA3A-48AF-9711-40072B2EF725}" name="Domyślny tpz" dataDxfId="7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EE7C584-B66F-49EE-9E47-D62C70EF1103}" name="tblPrasy" displayName="tblPrasy" ref="R1:U5" totalsRowShown="0">
  <autoFilter ref="R1:U5" xr:uid="{28887FF4-87A9-489F-B6BD-EF4F51DC8F7B}"/>
  <tableColumns count="4">
    <tableColumn id="1" xr3:uid="{2A698B5B-01B2-4D2E-9AC5-F297567AED7A}" name="Nagłówek"/>
    <tableColumn id="2" xr3:uid="{9378E849-E957-4A4A-A32C-86A04EBB2FF2}" name="Nazwa"/>
    <tableColumn id="3" xr3:uid="{EA3C726D-8D18-44BA-B8CC-701F2BFB12FB}" name="Obszar"/>
    <tableColumn id="4" xr3:uid="{8A0E8A77-F3E1-447C-B83E-46D2D2F681C5}" name="Domyślny tpz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6822935-3880-4B40-8D81-3F1BBEE9D11C}" name="tblUkosowanie" displayName="tblUkosowanie" ref="W1:Z7" totalsRowShown="0">
  <autoFilter ref="W1:Z7" xr:uid="{5847EAFC-77E9-4734-9323-656302106228}"/>
  <tableColumns count="4">
    <tableColumn id="1" xr3:uid="{251E2FD0-E1D6-467A-A9E7-DF1C95EAE21F}" name="Nagłówek"/>
    <tableColumn id="2" xr3:uid="{167DA88B-86B1-48C9-AC3E-4AE985ECB2B0}" name="Nazwa"/>
    <tableColumn id="3" xr3:uid="{E0EF9B95-A1BC-4E56-80D1-4F026C55F812}" name="Obszar"/>
    <tableColumn id="4" xr3:uid="{FE470E78-8F5F-46FC-89C9-D5A0FD318A1E}" name="Domyślny tpz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98012-671A-489E-9990-977DF1CEA7D1}" name="tblSpawanie" displayName="tblSpawanie" ref="AB1:AE15" totalsRowShown="0">
  <autoFilter ref="AB1:AE15" xr:uid="{2205C744-E953-4F27-BA51-B0B622D10428}"/>
  <tableColumns count="4">
    <tableColumn id="1" xr3:uid="{694675F4-CC1A-409E-BF78-FD3C640F4E32}" name="Nagłówek"/>
    <tableColumn id="2" xr3:uid="{61C67BAB-0A78-4B5B-9374-49450A5FFD79}" name="Nazwa"/>
    <tableColumn id="3" xr3:uid="{500D67FD-B42A-4C66-B20F-4F6255A44227}" name="Obszar"/>
    <tableColumn id="4" xr3:uid="{EC2AF67A-91C0-4923-8CF0-6441823935EE}" name="Domyślny tpz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1F24811-A551-447F-BCE1-0254C7453D7F}" name="tblOS" displayName="tblOS" ref="AG1:AJ4" totalsRowShown="0">
  <autoFilter ref="AG1:AJ4" xr:uid="{B9349027-90DE-4DD6-81D0-F6AFB5EE8217}"/>
  <tableColumns count="4">
    <tableColumn id="1" xr3:uid="{A43B0F40-AA42-476A-A725-67832984A24B}" name="Nagłówek"/>
    <tableColumn id="2" xr3:uid="{B19C6247-FF09-4ADC-ACE3-77308578D657}" name="Nazwa"/>
    <tableColumn id="3" xr3:uid="{146A422B-58B0-40CE-89DA-32FC9B107903}" name="Obszar"/>
    <tableColumn id="4" xr3:uid="{721534EA-6A2E-44EA-8FCF-9ADBDA2623DA}" name="Domyślny tpz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BE8E5CD-FCFC-412C-BC7A-43D4EBA019FE}" name="tblMont" displayName="tblMont" ref="AL1:AO6" totalsRowShown="0">
  <autoFilter ref="AL1:AO6" xr:uid="{5C0067AE-1BEF-4A0A-8C56-42800601EBF1}"/>
  <tableColumns count="4">
    <tableColumn id="1" xr3:uid="{D575BDD8-657C-41E7-B634-7D12A68B3A4C}" name="Nagłówek"/>
    <tableColumn id="2" xr3:uid="{1DA1D1CA-7991-4B7B-AC27-186647D8A1C3}" name="Nazwa"/>
    <tableColumn id="3" xr3:uid="{A3865171-3145-4035-A9EF-CEA15FBB0859}" name="Obszar"/>
    <tableColumn id="4" xr3:uid="{B179E0A1-5A72-4ADF-8CAB-242ADBDA6024}" name="Domyślny tpz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3556425-6B14-4EB0-BA82-EBEA0D343D3C}" name="tblSrut" displayName="tblSrut" ref="AQ1:AT2" totalsRowShown="0">
  <autoFilter ref="AQ1:AT2" xr:uid="{7E51B050-844F-47C3-A45D-4C999A041B52}"/>
  <tableColumns count="4">
    <tableColumn id="1" xr3:uid="{7A3B7AA5-E404-4D14-8060-B5E0CD19C5DB}" name="Nagłówek"/>
    <tableColumn id="2" xr3:uid="{D4027820-60E1-47D6-A8E9-A00329F0CC67}" name="Nazwa"/>
    <tableColumn id="3" xr3:uid="{874F19F6-7EAF-4A47-9A40-D7183202FC65}" name="Obszar"/>
    <tableColumn id="4" xr3:uid="{103DB6E8-BE19-407D-B992-32574B3B0F0E}" name="Domyślny tpz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832B3B3-EF84-4AF9-9584-7FE1F6070047}" name="tblKJ" displayName="tblKJ" ref="AV1:AY4" totalsRowShown="0">
  <autoFilter ref="AV1:AY4" xr:uid="{DA461930-F8AE-47CA-BCB0-C67B70BDAA25}"/>
  <tableColumns count="4">
    <tableColumn id="1" xr3:uid="{56A482AE-DC23-4C25-BFD5-78CA88A4C434}" name="Nagłówek"/>
    <tableColumn id="2" xr3:uid="{7941F417-E23D-41FE-903B-764F1EAC7673}" name="Nazwa"/>
    <tableColumn id="3" xr3:uid="{A854B31A-06C0-41A8-9EAB-9F67BE5AE137}" name="Obszar"/>
    <tableColumn id="4" xr3:uid="{7230528C-4C03-447A-A718-968D216E4FDB}" name="Domyślny tpz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0363DA7-7186-44F9-9F78-945C57328030}" name="tblWiercenie" displayName="tblWiercenie" ref="M42:P46" totalsRowShown="0" headerRowDxfId="72" headerRowBorderDxfId="71" tableBorderDxfId="70" totalsRowBorderDxfId="69">
  <autoFilter ref="M42:P46" xr:uid="{543BD5C7-4473-4B1F-8667-76F2CC63C2CF}"/>
  <tableColumns count="4">
    <tableColumn id="1" xr3:uid="{49888070-64E5-4882-ABD9-ED0C7BB89612}" name="Nagłówek"/>
    <tableColumn id="2" xr3:uid="{F6F5CC03-253B-49D6-B751-B794FAEB2F09}" name="Nazwa"/>
    <tableColumn id="3" xr3:uid="{FFDA85D8-9C1A-4696-9970-423EF647E2B1}" name="Obszar"/>
    <tableColumn id="4" xr3:uid="{6FCC2C8B-EED7-46E0-B10D-5EEC1DC6C399}" name="Domyślny tpz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904E1C6-FFDC-4AD8-A657-9991ECB3F5A9}" name="waluta" displayName="waluta" ref="A1:C35" tableType="queryTable" totalsRowShown="0">
  <autoFilter ref="A1:C35" xr:uid="{6CF1CFC9-D8B3-45CC-884B-C5C0C5B9D8D3}"/>
  <tableColumns count="3">
    <tableColumn id="1" xr3:uid="{F90CB0DC-7D28-4A4F-8F37-54BC88C97342}" uniqueName="1" name="Nazwa waluty" queryTableFieldId="1" dataDxfId="68"/>
    <tableColumn id="2" xr3:uid="{5AF0FB90-1DB5-4426-9989-CA918CC29431}" uniqueName="2" name="Kod waluty" queryTableFieldId="2" dataDxfId="67"/>
    <tableColumn id="3" xr3:uid="{69CCA1CD-4D4F-4137-81CF-D046C58692CE}" uniqueName="3" name="Kurs średni" queryTableFieldId="3" dataDxfId="66" dataCellStyle="Walutowy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2D72C89-A92F-4BE0-8694-A3E42954F30A}" name="tblSimple" displayName="tblSimple" ref="C16:H21" headerRowCount="0" totalsRowShown="0" headerRowDxfId="65" tableBorderDxfId="64" headerRowCellStyle="Procentowy">
  <tableColumns count="6">
    <tableColumn id="1" xr3:uid="{94F306F4-9C6C-4B1E-B24A-E89A47F14E84}" name="Kolumna1" headerRowDxfId="63" dataDxfId="62" dataCellStyle="Procentowy"/>
    <tableColumn id="6" xr3:uid="{2B011F85-6792-42D2-91E9-AEA9F907E2BA}" name="Kolumna6" headerRowDxfId="61" dataDxfId="60" dataCellStyle="Procentowy"/>
    <tableColumn id="2" xr3:uid="{DC3C709D-6DA4-4B4C-BD61-CE7EEB742CA7}" name="Kolumna2" headerRowDxfId="59" dataDxfId="58" headerRowCellStyle="Procentowy"/>
    <tableColumn id="3" xr3:uid="{EFD87F3A-DC3D-4F84-942B-944EFB49FC67}" name="Kolumna3" headerRowDxfId="57" dataDxfId="56" headerRowCellStyle="Procentowy"/>
    <tableColumn id="4" xr3:uid="{C97F5E1F-FE43-478E-A1E8-C4927AEBC60F}" name="Kolumna4" headerRowDxfId="55" dataDxfId="54" headerRowCellStyle="Procentowy"/>
    <tableColumn id="5" xr3:uid="{393CD685-3932-400F-91C9-CEBAA54913A0}" name="Kolumna5" headerRowDxfId="53" dataDxfId="52" headerRowCellStyle="Procentowy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2D7DE21-D77F-4A3F-B709-E59FAFE4C642}" name="tblComplex" displayName="tblComplex" ref="L16:Q21" headerRowCount="0" totalsRowShown="0" headerRowDxfId="51" tableBorderDxfId="50" headerRowCellStyle="Procentowy">
  <tableColumns count="6">
    <tableColumn id="1" xr3:uid="{E25ED17A-1529-481F-AB9C-CFDC833322D0}" name="Kolumna1" headerRowDxfId="49" dataDxfId="48" dataCellStyle="Procentowy"/>
    <tableColumn id="6" xr3:uid="{5D816768-A106-478F-A48C-5AEEF6EE729E}" name="Kolumna6" headerRowDxfId="47" dataDxfId="46" dataCellStyle="Procentowy"/>
    <tableColumn id="2" xr3:uid="{59427530-8CC7-4341-9B7E-CE66CD9DF094}" name="Kolumna2" headerRowDxfId="45" headerRowCellStyle="Procentowy">
      <calculatedColumnFormula>$L$12+E16</calculatedColumnFormula>
    </tableColumn>
    <tableColumn id="3" xr3:uid="{BBB389CF-047B-420B-8A22-6FFCA1836AE0}" name="Kolumna3" headerRowDxfId="44" headerRowCellStyle="Procentowy">
      <calculatedColumnFormula>$L$12+F16</calculatedColumnFormula>
    </tableColumn>
    <tableColumn id="4" xr3:uid="{43DCE535-4C91-4BD2-A424-7EB4B0D933DF}" name="Kolumna4" headerRowDxfId="43" headerRowCellStyle="Procentowy">
      <calculatedColumnFormula>$L$12+G16</calculatedColumnFormula>
    </tableColumn>
    <tableColumn id="5" xr3:uid="{06B48365-78E5-4765-9722-82F2B1BB186C}" name="Kolumna5" headerRowDxfId="42" headerRowCellStyle="Procentowy">
      <calculatedColumnFormula>$L$12+H16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D8E0576-C3E2-49A2-AAD0-2810B09517E2}" name="tblKlient" displayName="tblKlient" ref="A31:D61" totalsRowShown="0" headerRowDxfId="41">
  <autoFilter ref="A31:D61" xr:uid="{BD8E0576-C3E2-49A2-AAD0-2810B09517E2}"/>
  <sortState xmlns:xlrd2="http://schemas.microsoft.com/office/spreadsheetml/2017/richdata2" ref="A32:C59">
    <sortCondition ref="A31:A59"/>
  </sortState>
  <tableColumns count="4">
    <tableColumn id="1" xr3:uid="{D75FE9B2-4263-4C8B-8EE7-C4A2C03E5D18}" name="Klient"/>
    <tableColumn id="2" xr3:uid="{8079F895-7027-4D3E-982E-74409DB36647}" name="Dodatkowy narzut Simple" dataDxfId="40"/>
    <tableColumn id="3" xr3:uid="{D73F83CB-3735-436B-97B8-73F2339B19E9}" name="Dodatkowy narzut Complex" dataDxfId="39"/>
    <tableColumn id="4" xr3:uid="{31619431-F065-444F-94C3-20F3A6C317E8}" name="Transport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2F814DC-A5CE-478A-9DED-9FC62EACCAF3}" name="tblTransport" displayName="tblTransport" ref="L32:M35" totalsRowShown="0">
  <autoFilter ref="L32:M35" xr:uid="{62F814DC-A5CE-478A-9DED-9FC62EACCAF3}"/>
  <tableColumns count="2">
    <tableColumn id="1" xr3:uid="{4693C389-C453-43DA-A4A5-FEC47C71BA05}" name="Typ transportu"/>
    <tableColumn id="2" xr3:uid="{E2476E0C-2859-4FF2-8C44-8147ED875496}" name="Narzut" dataDxfId="38" dataCellStyle="Procentowy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ne_calc" displayName="dane_calc" ref="B1:R2" insertRow="1" totalsRowShown="0" headerRowDxfId="37" dataDxfId="36">
  <autoFilter ref="B1:R2" xr:uid="{00000000-0009-0000-0100-000004000000}"/>
  <tableColumns count="17">
    <tableColumn id="3" xr3:uid="{00000000-0010-0000-0100-000003000000}" name="Lp." dataDxfId="35">
      <calculatedColumnFormula>ROW()-1</calculatedColumnFormula>
    </tableColumn>
    <tableColumn id="2" xr3:uid="{00000000-0010-0000-0100-000002000000}" name="Detal" dataDxfId="34">
      <calculatedColumnFormula>calculate_dane!B4</calculatedColumnFormula>
    </tableColumn>
    <tableColumn id="5" xr3:uid="{00000000-0010-0000-0100-000005000000}" name="Partia" dataDxfId="33">
      <calculatedColumnFormula>VLOOKUP(dane_calc[[#This Row],[Detal]],lst_detale[[#All],[ArticleNo]:[Partia]],2,0)</calculatedColumnFormula>
    </tableColumn>
    <tableColumn id="7" xr3:uid="{00000000-0010-0000-0100-000007000000}" name="X" dataDxfId="32" dataCellStyle="Dziesiętny">
      <calculatedColumnFormula>calculate_dane!T4</calculatedColumnFormula>
    </tableColumn>
    <tableColumn id="6" xr3:uid="{00000000-0010-0000-0100-000006000000}" name="Y" dataDxfId="31" dataCellStyle="Dziesiętny">
      <calculatedColumnFormula>calculate_dane!U4</calculatedColumnFormula>
    </tableColumn>
    <tableColumn id="12" xr3:uid="{00000000-0010-0000-0100-00000C000000}" name="Grubość" dataDxfId="30">
      <calculatedColumnFormula>calculate_dane!H4</calculatedColumnFormula>
    </tableColumn>
    <tableColumn id="4" xr3:uid="{00000000-0010-0000-0100-000004000000}" name="Waga brutto (kg)" dataDxfId="29" dataCellStyle="Dziesiętny">
      <calculatedColumnFormula>calculate_dane!AD4</calculatedColumnFormula>
    </tableColumn>
    <tableColumn id="16" xr3:uid="{00000000-0010-0000-0100-000010000000}" name="Waga netto (kg)" dataDxfId="28" dataCellStyle="Dziesiętny">
      <calculatedColumnFormula>calculate_dane!E4</calculatedColumnFormula>
    </tableColumn>
    <tableColumn id="10" xr3:uid="{00000000-0010-0000-0100-00000A000000}" name="Powierzchnia całkowita (m2)" dataDxfId="27" dataCellStyle="Dziesiętny">
      <calculatedColumnFormula>calculate_dane!I4</calculatedColumnFormula>
    </tableColumn>
    <tableColumn id="13" xr3:uid="{00000000-0010-0000-0100-00000D000000}" name="X Arkusza" dataDxfId="26">
      <calculatedColumnFormula>calculate_dane!Y4</calculatedColumnFormula>
    </tableColumn>
    <tableColumn id="14" xr3:uid="{00000000-0010-0000-0100-00000E000000}" name="Y Arkusza" dataDxfId="25">
      <calculatedColumnFormula>calculate_dane!Z4</calculatedColumnFormula>
    </tableColumn>
    <tableColumn id="1" xr3:uid="{00000000-0010-0000-0100-000001000000}" name="Tpz laser/ szt (s)" dataDxfId="24" dataCellStyle="Dziesiętny">
      <calculatedColumnFormula>calculate_dane!R4</calculatedColumnFormula>
    </tableColumn>
    <tableColumn id="11" xr3:uid="{00000000-0010-0000-0100-00000B000000}" name="Tpj laser (s)" dataDxfId="23" dataCellStyle="Dziesiętny">
      <calculatedColumnFormula>calculate_dane!S4</calculatedColumnFormula>
    </tableColumn>
    <tableColumn id="8" xr3:uid="{00000000-0010-0000-0100-000008000000}" name="Czas cięcia (tpz+tpj)" dataDxfId="22" dataCellStyle="Dziesiętny">
      <calculatedColumnFormula>dane_calc[[#This Row],[Tpz laser/ szt (s)]]+dane_calc[[#This Row],[Tpj laser (s)]]</calculatedColumnFormula>
    </tableColumn>
    <tableColumn id="15" xr3:uid="{00000000-0010-0000-0100-00000F000000}" name="Gatunek" dataDxfId="21">
      <calculatedColumnFormula>calculate_dane!D4</calculatedColumnFormula>
    </tableColumn>
    <tableColumn id="9" xr3:uid="{00000000-0010-0000-0100-000009000000}" name="obwód [m]" dataDxfId="20" dataCellStyle="Dziesiętny">
      <calculatedColumnFormula>calculate_dane!G4/1000</calculatedColumnFormula>
    </tableColumn>
    <tableColumn id="17" xr3:uid="{7ADD75EC-12FE-45CE-88CC-9AA389A9A79C}" name="typ materiału" dataDxfId="19">
      <calculatedColumnFormula>IF(IFERROR(SEARCH("1.4",dane_calc[[#This Row],[Gatunek]],1),0)&lt;&gt;0,"inox",IF(IFERROR(SEARCH("AlMG",dane_calc[[#This Row],[Gatunek]],1),0)&lt;&gt;0,"aluminium",IF(IFERROR(SEARCH("St",dane_calc[[#This Row],[Gatunek]],1),0)&lt;&gt;0,"czarna","nierozpoznany")))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lst_detale" displayName="lst_detale" ref="A3:AD7" tableType="xml" totalsRowShown="0" connectionId="2">
  <autoFilter ref="A3:AD7" xr:uid="{00000000-0009-0000-0100-000001000000}"/>
  <tableColumns count="30">
    <tableColumn id="1" xr3:uid="{00000000-0010-0000-0200-000001000000}" uniqueName="ID" name="ID">
      <xmlColumnPr mapId="1" xpath="/document/body/Parts/Part/@ID" xmlDataType="integer"/>
    </tableColumn>
    <tableColumn id="2" xr3:uid="{00000000-0010-0000-0200-000002000000}" uniqueName="ArticleNo" name="ArticleNo">
      <xmlColumnPr mapId="1" xpath="/document/body/Parts/Part/ArticleNo" xmlDataType="string"/>
    </tableColumn>
    <tableColumn id="3" xr3:uid="{00000000-0010-0000-0200-000003000000}" uniqueName="3" name="Partia" dataDxfId="18">
      <calculatedColumnFormula>VLOOKUP(lst_detale[[#This Row],[ArticleNo]],tab_partia[[#All],[ArticleNo]:[Quantity]],2,0)</calculatedColumnFormula>
    </tableColumn>
    <tableColumn id="4" xr3:uid="{00000000-0010-0000-0200-000004000000}" uniqueName="RawMaterialName" name="RawMaterialName">
      <xmlColumnPr mapId="1" xpath="/document/body/Parts/Part/RawMaterialName" xmlDataType="string"/>
    </tableColumn>
    <tableColumn id="5" xr3:uid="{00000000-0010-0000-0200-000005000000}" uniqueName="PartWeight" name="PartWeight">
      <xmlColumnPr mapId="1" xpath="/document/body/Parts/Part/Technology/PartInformation/PartWeight" xmlDataType="double"/>
    </tableColumn>
    <tableColumn id="6" xr3:uid="{00000000-0010-0000-0200-000006000000}" uniqueName="PartArea" name="PartArea">
      <xmlColumnPr mapId="1" xpath="/document/body/Parts/Part/Technology/PartInformation/PartArea" xmlDataType="double"/>
    </tableColumn>
    <tableColumn id="7" xr3:uid="{00000000-0010-0000-0200-000007000000}" uniqueName="CuttingLength" name="Obwód">
      <xmlColumnPr mapId="1" xpath="/document/body/Parts/Part/Technology/PartInformation/CuttingLength" xmlDataType="double"/>
    </tableColumn>
    <tableColumn id="19" xr3:uid="{00000000-0010-0000-0200-000013000000}" uniqueName="MaterialThickness" name="Grubość">
      <xmlColumnPr mapId="1" xpath="/document/body/Parts/Part/Material/MaterialThickness" xmlDataType="double"/>
    </tableColumn>
    <tableColumn id="20" xr3:uid="{00000000-0010-0000-0200-000014000000}" uniqueName="20" name="Powierzchnia całkowita [m2]" dataDxfId="17">
      <calculatedColumnFormula>(lst_detale[[#This Row],[PartArea]]*2+(lst_detale[[#This Row],[Obwód]]*lst_detale[[#This Row],[Grubość]]))/10^6</calculatedColumnFormula>
    </tableColumn>
    <tableColumn id="8" xr3:uid="{00000000-0010-0000-0200-000008000000}" uniqueName="BendingLines" name="BendingLines">
      <xmlColumnPr mapId="1" xpath="/document/body/Parts/Part/Technology/PartInformation/BendingLines" xmlDataType="integer"/>
    </tableColumn>
    <tableColumn id="9" xr3:uid="{00000000-0010-0000-0200-000009000000}" uniqueName="BendingLength" name="BendingLength">
      <xmlColumnPr mapId="1" xpath="/document/body/Parts/Part/Technology/PartInformation/BendingLength" xmlDataType="double"/>
    </tableColumn>
    <tableColumn id="10" xr3:uid="{00000000-0010-0000-0200-00000A000000}" uniqueName="MachinePotOverride" name="Potencjometr">
      <xmlColumnPr mapId="1" xpath="/document/body/Parts/Part/WorkingPlan/WorkingSteps/WorkingStep/MachinePotOverride" xmlDataType="integer"/>
    </tableColumn>
    <tableColumn id="11" xr3:uid="{00000000-0010-0000-0200-00000B000000}" uniqueName="LaserTime" name="LaserTime" dataDxfId="16">
      <xmlColumnPr mapId="1" xpath="/document/body/Parts/Part/WorkingPlan/WorkingSteps/WorkingStep/TargetProcessingTimeData/ProductionTime/OperatingTime/LaserTime" xmlDataType="time"/>
    </tableColumn>
    <tableColumn id="13" xr3:uid="{00000000-0010-0000-0200-00000D000000}" uniqueName="SetupTime" name="SetupTime" dataDxfId="15">
      <xmlColumnPr mapId="1" xpath="/document/body/Parts/Part/WorkingPlan/WorkingSteps/WorkingStep/TargetProcessingTimeData/AuxiliaryProcessTime/SetupTime" xmlDataType="time"/>
    </tableColumn>
    <tableColumn id="14" xr3:uid="{00000000-0010-0000-0200-00000E000000}" uniqueName="TargetSetupTime" name="TargetSetupTime" dataDxfId="14">
      <xmlColumnPr mapId="1" xpath="/document/body/Parts/Part/WorkingPlan/WorkingSteps/WorkingStep/TargetSetupTime" xmlDataType="time"/>
    </tableColumn>
    <tableColumn id="15" xr3:uid="{00000000-0010-0000-0200-00000F000000}" uniqueName="LoadingTime" name="LoadingTime" dataDxfId="13">
      <xmlColumnPr mapId="1" xpath="/document/body/Parts/Part/WorkingPlan/WorkingSteps/WorkingStep/TargetProcessingTimeData/AuxiliaryProcessTime/LoadingTime" xmlDataType="time"/>
    </tableColumn>
    <tableColumn id="12" xr3:uid="{00000000-0010-0000-0200-00000C000000}" uniqueName="PositioningTime" name="PositioningTime" dataDxfId="12">
      <xmlColumnPr mapId="1" xpath="/document/body/Parts/Part/WorkingPlan/WorkingSteps/WorkingStep/TargetProcessingTimeData/ProductionTime/PositioningTime" xmlDataType="time"/>
    </tableColumn>
    <tableColumn id="17" xr3:uid="{00000000-0010-0000-0200-000011000000}" uniqueName="17" name="Tpz/szt" dataCellStyle="Dziesiętny">
      <calculatedColumnFormula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calculatedColumnFormula>
    </tableColumn>
    <tableColumn id="18" xr3:uid="{00000000-0010-0000-0200-000012000000}" uniqueName="18" name="Czas cięcia" dataDxfId="11" dataCellStyle="Dziesiętny">
      <calculatedColumnFormula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calculatedColumnFormula>
    </tableColumn>
    <tableColumn id="21" xr3:uid="{00000000-0010-0000-0200-000015000000}" uniqueName="SizeX" name="X" dataDxfId="10">
      <xmlColumnPr mapId="1" xpath="/document/body/Parts/Part/Technology/PartInformation/SizeX" xmlDataType="double"/>
    </tableColumn>
    <tableColumn id="22" xr3:uid="{00000000-0010-0000-0200-000016000000}" uniqueName="SizeY" name="Y" dataDxfId="9">
      <xmlColumnPr mapId="1" xpath="/document/body/Parts/Part/Technology/PartInformation/SizeY" xmlDataType="double"/>
    </tableColumn>
    <tableColumn id="25" xr3:uid="{00000000-0010-0000-0200-000019000000}" uniqueName="Name" name="Name" dataDxfId="8">
      <xmlColumnPr mapId="1" xpath="/document/body/Parts/Part/WorkingPlan/WorkingSteps/WorkingStep/WorkPlaceData/Name" xmlDataType="string"/>
    </tableColumn>
    <tableColumn id="26" xr3:uid="{00000000-0010-0000-0200-00001A000000}" uniqueName="Quantity" name="Zużycie materiału" dataDxfId="7" dataCellStyle="Dziesiętny">
      <xmlColumnPr mapId="1" xpath="/document/body/Parts/Part/WorkingPlan/WorkingSteps/WorkingStep/Resources/Resource/Quantity" xmlDataType="double"/>
    </tableColumn>
    <tableColumn id="27" xr3:uid="{00000000-0010-0000-0200-00001B000000}" uniqueName="QuantityType" name="QuantityType" dataDxfId="6">
      <xmlColumnPr mapId="1" xpath="/document/body/Parts/Part/WorkingPlan/WorkingSteps/WorkingStep/Resources/Resource/QuantityType" xmlDataType="string"/>
    </tableColumn>
    <tableColumn id="28" xr3:uid="{00000000-0010-0000-0200-00001C000000}" uniqueName="Length" name="Length" dataDxfId="5">
      <xmlColumnPr mapId="1" xpath="/document/body/Parts/Part/WorkingPlan/WorkingSteps/WorkingStep/Resources/Resource/Length" xmlDataType="double"/>
    </tableColumn>
    <tableColumn id="30" xr3:uid="{00000000-0010-0000-0200-00001E000000}" uniqueName="Width" name="Width" dataDxfId="4">
      <xmlColumnPr mapId="1" xpath="/document/body/Parts/Part/WorkingPlan/WorkingSteps/WorkingStep/Resources/Resource/Width" xmlDataType="double"/>
    </tableColumn>
    <tableColumn id="35" xr3:uid="{00000000-0010-0000-0200-000023000000}" uniqueName="SpecificWeight" name="SpecificWeight" dataDxfId="3">
      <xmlColumnPr mapId="1" xpath="/document/body/Parts/Part/Material/BasicMaterial/SpecificWeight" xmlDataType="double"/>
    </tableColumn>
    <tableColumn id="37" xr3:uid="{00000000-0010-0000-0200-000025000000}" uniqueName="37" name="Waga arkusza" dataDxfId="2">
      <calculatedColumnFormula>lst_detale[[#This Row],[Length]]*lst_detale[[#This Row],[Width]]*lst_detale[[#All],[Grubość]]*(lst_detale[[#This Row],[SpecificWeight]]*0.000001)</calculatedColumnFormula>
    </tableColumn>
    <tableColumn id="16" xr3:uid="{00000000-0010-0000-0200-000010000000}" uniqueName="16" name="Zużycie materiału (kg)" dataDxfId="1" dataCellStyle="Dziesiętny">
      <calculatedColumnFormula>IF(lst_detale[[#This Row],[QuantityType]]="kg",lst_detale[[#This Row],[Zużycie materiału]],lst_detale[[#This Row],[Zużycie materiału]]*lst_detale[[#This Row],[Waga arkusza]])</calculatedColumnFormula>
    </tableColumn>
    <tableColumn id="23" xr3:uid="{00000000-0010-0000-0200-000017000000}" uniqueName="23" name="Waga brutto detalu (kg)" dataDxfId="0" dataCellStyle="Dziesiętny">
      <calculatedColumnFormula>lst_detale[[#This Row],[Zużycie materiału (kg)]]/lst_detale[[#This Row],[Partia]]</calculatedColumnFormula>
    </tableColumn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_partia" displayName="tab_partia" ref="AI3:AK6" tableType="xml" totalsRowShown="0" connectionId="2">
  <autoFilter ref="AI3:AK6" xr:uid="{00000000-0009-0000-0100-000003000000}"/>
  <tableColumns count="3">
    <tableColumn id="1" xr3:uid="{00000000-0010-0000-0300-000001000000}" uniqueName="ArticleID" name="ArticleID">
      <xmlColumnPr mapId="1" xpath="/document/body/Parts/Part/SubItems/SubItem/ArticleID" xmlDataType="integer"/>
    </tableColumn>
    <tableColumn id="2" xr3:uid="{00000000-0010-0000-0300-000002000000}" uniqueName="ArticleNo" name="ArticleNo">
      <xmlColumnPr mapId="1" xpath="/document/body/Parts/Part/SubItems/SubItem/ArticleNo" xmlDataType="string"/>
    </tableColumn>
    <tableColumn id="3" xr3:uid="{00000000-0010-0000-0300-000003000000}" uniqueName="Quantity" name="Quantity">
      <xmlColumnPr mapId="1" xpath="/document/body/Parts/Part/SubItems/SubItem/Quantity" xmlDataType="double"/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ela2" displayName="Tabela2" ref="AN3:AQ32" totalsRowShown="0">
  <autoFilter ref="AN3:AQ32" xr:uid="{00000000-0009-0000-0100-000002000000}"/>
  <tableColumns count="4">
    <tableColumn id="1" xr3:uid="{00000000-0010-0000-0400-000001000000}" name="Quantity"/>
    <tableColumn id="2" xr3:uid="{00000000-0010-0000-0400-000002000000}" name="QuantityType"/>
    <tableColumn id="3" xr3:uid="{00000000-0010-0000-0400-000003000000}" name="Length"/>
    <tableColumn id="4" xr3:uid="{00000000-0010-0000-0400-000004000000}" name="Width"/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7" xr6:uid="{00000000-000C-0000-FFFF-FFFF05000000}" r="A1" connectionId="2">
    <xmlCellPr id="1" xr6:uid="{00000000-0010-0000-0500-000001000000}" uniqueName="authorversion">
      <xmlPr mapId="1" xpath="/document/head/author/@authorversion" xmlDataType="string"/>
    </xmlCellPr>
  </singleXmlCell>
  <singleXmlCell id="8" xr6:uid="{00000000-000C-0000-FFFF-FFFF06000000}" r="B1" connectionId="2">
    <xmlCellPr id="1" xr6:uid="{00000000-0010-0000-0600-000001000000}" uniqueName="datetime">
      <xmlPr mapId="1" xpath="/document/head/datetime" xmlDataType="string"/>
    </xmlCellPr>
  </singleXmlCell>
</singleXmlCell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6" dT="2021-10-12T13:47:05.81" personId="{EA76F816-2FF3-4CE0-ABA0-6635EC138CF2}" id="{D0F855FA-6571-4BE7-A666-8295F23D0E41}">
    <text>wpisz dolną granicę zakresu (np dla zakresu 0-3 wpisz 0);
przedziały muszą być ułożone w kolejności rosnącej</text>
  </threadedComment>
  <threadedComment ref="N16" dT="2021-10-12T13:47:05.81" personId="{EA76F816-2FF3-4CE0-ABA0-6635EC138CF2}" id="{1F6181F8-2D5B-4241-AFF8-5ACA25619A64}">
    <text>wpisz dolną granicę zakresu (np dla zakresu 0-3 wpisz 0);
przedziały muszą być ułożone w kolejności rosnącej</text>
  </threadedComment>
  <threadedComment ref="C18" dT="2021-10-12T13:47:05.81" personId="{EA76F816-2FF3-4CE0-ABA0-6635EC138CF2}" id="{3790794E-4DBC-479E-B074-D11C95EDCF31}">
    <text>wpisz dolną granicę zakresu (np dla zakresu 0-3 wpisz 0);
przedziały muszą być ułożone w kolejności rosnącej</text>
  </threadedComment>
  <threadedComment ref="L18" dT="2021-10-12T13:47:05.81" personId="{EA76F816-2FF3-4CE0-ABA0-6635EC138CF2}" id="{57CAC1F5-9F63-4B52-B84B-CB1E88C7EBC7}">
    <text>wpisz dolną granicę zakresu (np dla zakresu 0-3 wpisz 0);
przedziały muszą być ułożone w kolejności rosnącej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table" Target="../tables/table17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table" Target="../tables/table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tableSingleCells" Target="../tables/tableSingleCells1.xml"/><Relationship Id="rId4" Type="http://schemas.openxmlformats.org/officeDocument/2006/relationships/table" Target="../tables/table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Wycena"/>
  <dimension ref="A1:FZ838"/>
  <sheetViews>
    <sheetView topLeftCell="A14" zoomScaleNormal="100" workbookViewId="0">
      <selection activeCell="C26" sqref="C26"/>
    </sheetView>
  </sheetViews>
  <sheetFormatPr defaultColWidth="9.109375" defaultRowHeight="14.4" zeroHeight="1" outlineLevelCol="1"/>
  <cols>
    <col min="1" max="1" width="5.109375" customWidth="1"/>
    <col min="2" max="2" width="19.88671875" bestFit="1" customWidth="1"/>
    <col min="3" max="3" width="11.88671875" bestFit="1" customWidth="1"/>
    <col min="4" max="4" width="19.88671875" bestFit="1" customWidth="1"/>
    <col min="5" max="5" width="7.88671875" style="1" bestFit="1" customWidth="1"/>
    <col min="6" max="6" width="7.44140625" bestFit="1" customWidth="1"/>
    <col min="7" max="7" width="8.44140625" bestFit="1" customWidth="1"/>
    <col min="8" max="8" width="8.44140625" customWidth="1"/>
    <col min="9" max="9" width="9" customWidth="1"/>
    <col min="10" max="10" width="26.109375" style="4" customWidth="1"/>
    <col min="11" max="11" width="24.5546875" customWidth="1"/>
    <col min="12" max="12" width="12" customWidth="1"/>
    <col min="13" max="13" width="9.109375" customWidth="1"/>
    <col min="14" max="14" width="36.44140625" style="55" hidden="1" customWidth="1"/>
    <col min="15" max="15" width="14.6640625" hidden="1" customWidth="1"/>
    <col min="16" max="16" width="18" hidden="1" customWidth="1"/>
    <col min="17" max="17" width="11.33203125" hidden="1" customWidth="1"/>
    <col min="18" max="18" width="28.44140625" customWidth="1"/>
    <col min="19" max="19" width="12.109375" customWidth="1"/>
    <col min="20" max="20" width="10.109375" customWidth="1"/>
    <col min="21" max="21" width="15.109375" customWidth="1"/>
    <col min="22" max="22" width="10" bestFit="1" customWidth="1"/>
    <col min="23" max="23" width="8.44140625" bestFit="1" customWidth="1"/>
    <col min="24" max="24" width="15.109375" customWidth="1"/>
    <col min="25" max="25" width="9.33203125" style="25" customWidth="1"/>
    <col min="26" max="26" width="9.44140625" bestFit="1" customWidth="1"/>
    <col min="27" max="27" width="9.109375" customWidth="1"/>
    <col min="28" max="28" width="7.33203125" customWidth="1"/>
    <col min="29" max="30" width="6.5546875" bestFit="1" customWidth="1"/>
    <col min="31" max="31" width="4.88671875" style="66" customWidth="1"/>
    <col min="32" max="32" width="7.5546875" customWidth="1"/>
    <col min="33" max="33" width="9.109375" customWidth="1"/>
    <col min="34" max="34" width="6.5546875" customWidth="1"/>
    <col min="35" max="35" width="5.33203125" customWidth="1" outlineLevel="1"/>
    <col min="36" max="36" width="5.5546875" customWidth="1" outlineLevel="1"/>
    <col min="37" max="37" width="7" customWidth="1" outlineLevel="1"/>
    <col min="38" max="40" width="9.109375" customWidth="1" outlineLevel="1"/>
    <col min="41" max="41" width="9.88671875" customWidth="1" outlineLevel="1"/>
    <col min="42" max="47" width="9.109375" customWidth="1" outlineLevel="1"/>
    <col min="48" max="48" width="5.88671875" customWidth="1" outlineLevel="1"/>
    <col min="49" max="49" width="6.33203125" customWidth="1" outlineLevel="1"/>
    <col min="50" max="50" width="5.6640625" customWidth="1" outlineLevel="1"/>
    <col min="51" max="57" width="9.109375" customWidth="1" outlineLevel="1"/>
    <col min="58" max="58" width="7.33203125" customWidth="1" outlineLevel="1"/>
    <col min="59" max="59" width="9.109375" customWidth="1" outlineLevel="1"/>
    <col min="60" max="60" width="6.33203125" customWidth="1" outlineLevel="1"/>
    <col min="61" max="61" width="6" customWidth="1" outlineLevel="1"/>
    <col min="62" max="62" width="7.5546875" customWidth="1" outlineLevel="1"/>
    <col min="63" max="64" width="6.44140625" customWidth="1" outlineLevel="1"/>
    <col min="65" max="75" width="8" customWidth="1" outlineLevel="1"/>
    <col min="76" max="76" width="9.109375" customWidth="1" outlineLevel="1"/>
    <col min="77" max="77" width="6.44140625" customWidth="1"/>
    <col min="78" max="80" width="8.109375" customWidth="1" outlineLevel="1"/>
    <col min="81" max="82" width="8.44140625" customWidth="1" outlineLevel="1"/>
    <col min="83" max="83" width="9.109375" customWidth="1" outlineLevel="1"/>
    <col min="84" max="84" width="10.33203125" customWidth="1" outlineLevel="1"/>
    <col min="85" max="85" width="9.33203125" customWidth="1" outlineLevel="1"/>
    <col min="86" max="86" width="11.109375" customWidth="1" outlineLevel="1"/>
    <col min="87" max="89" width="9.6640625" customWidth="1" outlineLevel="1"/>
    <col min="90" max="90" width="9.6640625" customWidth="1"/>
    <col min="91" max="91" width="8.88671875" hidden="1" customWidth="1"/>
    <col min="92" max="92" width="8.6640625" hidden="1" customWidth="1"/>
    <col min="93" max="94" width="9.88671875" hidden="1" customWidth="1"/>
    <col min="95" max="108" width="9.109375" hidden="1" customWidth="1"/>
    <col min="109" max="113" width="9.88671875" hidden="1" customWidth="1"/>
    <col min="114" max="115" width="8.44140625" customWidth="1" outlineLevel="1"/>
    <col min="116" max="118" width="8.5546875" customWidth="1" outlineLevel="1"/>
    <col min="119" max="120" width="9" customWidth="1" outlineLevel="1"/>
    <col min="121" max="121" width="8.6640625" customWidth="1" outlineLevel="1"/>
    <col min="122" max="123" width="7.33203125" customWidth="1" outlineLevel="1"/>
    <col min="124" max="126" width="7.44140625" customWidth="1" outlineLevel="1"/>
    <col min="127" max="128" width="8" customWidth="1" outlineLevel="1"/>
    <col min="129" max="129" width="8.6640625" customWidth="1" outlineLevel="1"/>
    <col min="130" max="130" width="9.88671875" customWidth="1" outlineLevel="1"/>
    <col min="131" max="131" width="12.6640625" bestFit="1" customWidth="1" outlineLevel="1"/>
    <col min="132" max="132" width="9.6640625" customWidth="1"/>
    <col min="133" max="133" width="8.44140625" customWidth="1" outlineLevel="1"/>
    <col min="134" max="135" width="9.109375" customWidth="1" outlineLevel="1"/>
    <col min="136" max="136" width="11.33203125" bestFit="1" customWidth="1" outlineLevel="1"/>
    <col min="137" max="137" width="11.33203125" customWidth="1" outlineLevel="1"/>
    <col min="138" max="138" width="9.109375" customWidth="1" outlineLevel="1"/>
    <col min="139" max="139" width="11.44140625" customWidth="1" outlineLevel="1"/>
    <col min="140" max="140" width="11.33203125" customWidth="1" outlineLevel="1"/>
    <col min="141" max="141" width="12.44140625" customWidth="1" outlineLevel="1"/>
    <col min="142" max="142" width="9.109375" customWidth="1" outlineLevel="1"/>
    <col min="143" max="143" width="9.6640625" customWidth="1" outlineLevel="1"/>
    <col min="144" max="144" width="9.109375" customWidth="1" outlineLevel="1"/>
    <col min="145" max="145" width="9.88671875" customWidth="1" outlineLevel="1"/>
    <col min="146" max="147" width="9.109375" customWidth="1" outlineLevel="1"/>
    <col min="148" max="149" width="13.109375" customWidth="1" outlineLevel="1"/>
    <col min="150" max="157" width="9.109375" customWidth="1"/>
    <col min="158" max="166" width="9.109375" customWidth="1" outlineLevel="1"/>
    <col min="167" max="167" width="11.33203125" customWidth="1" outlineLevel="1"/>
    <col min="168" max="168" width="9.88671875" customWidth="1" outlineLevel="1"/>
    <col min="169" max="169" width="11.33203125" customWidth="1" outlineLevel="1"/>
    <col min="170" max="170" width="9.88671875" customWidth="1" outlineLevel="1"/>
    <col min="171" max="171" width="9.33203125" customWidth="1" outlineLevel="1"/>
    <col min="172" max="172" width="10" customWidth="1" outlineLevel="1"/>
    <col min="173" max="174" width="11.44140625" customWidth="1" outlineLevel="1"/>
    <col min="175" max="177" width="9.33203125" customWidth="1" outlineLevel="1"/>
    <col min="178" max="181" width="11.44140625" customWidth="1" outlineLevel="1"/>
    <col min="182" max="182" width="11.33203125" customWidth="1" outlineLevel="1"/>
    <col min="183" max="184" width="9.109375" customWidth="1"/>
  </cols>
  <sheetData>
    <row r="1" spans="1:182" ht="15" customHeight="1" thickBot="1">
      <c r="A1" s="489"/>
      <c r="B1" s="490"/>
      <c r="C1" s="491"/>
      <c r="D1" s="480" t="s">
        <v>662</v>
      </c>
      <c r="E1" s="481"/>
      <c r="F1" s="481"/>
      <c r="G1" s="481"/>
      <c r="H1" s="482"/>
      <c r="I1" s="114" t="s">
        <v>666</v>
      </c>
      <c r="J1" s="113" t="s">
        <v>663</v>
      </c>
      <c r="N1"/>
      <c r="Y1"/>
      <c r="AE1"/>
    </row>
    <row r="2" spans="1:182" ht="15.75" customHeight="1" thickBot="1">
      <c r="A2" s="492"/>
      <c r="B2" s="493"/>
      <c r="C2" s="494"/>
      <c r="D2" s="483"/>
      <c r="E2" s="484"/>
      <c r="F2" s="484"/>
      <c r="G2" s="484"/>
      <c r="H2" s="485"/>
      <c r="I2" s="115" t="s">
        <v>664</v>
      </c>
      <c r="J2" s="116">
        <v>2</v>
      </c>
      <c r="N2" s="475"/>
      <c r="O2" s="475"/>
      <c r="P2" s="475"/>
      <c r="Q2" s="475"/>
      <c r="R2" s="475"/>
      <c r="Y2"/>
      <c r="AE2"/>
    </row>
    <row r="3" spans="1:182" ht="15" customHeight="1" thickBot="1">
      <c r="A3" s="495"/>
      <c r="B3" s="496"/>
      <c r="C3" s="497"/>
      <c r="D3" s="486"/>
      <c r="E3" s="487"/>
      <c r="F3" s="487"/>
      <c r="G3" s="487"/>
      <c r="H3" s="488"/>
      <c r="I3" s="117" t="s">
        <v>665</v>
      </c>
      <c r="J3" s="118">
        <v>44242</v>
      </c>
      <c r="Y3"/>
      <c r="AE3"/>
    </row>
    <row r="4" spans="1:182" ht="15.75" customHeight="1" thickBot="1">
      <c r="A4" s="498" t="s">
        <v>373</v>
      </c>
      <c r="B4" s="499"/>
      <c r="C4" s="508">
        <v>4.4000000000000004</v>
      </c>
      <c r="D4" s="509"/>
      <c r="F4" s="500" t="s">
        <v>604</v>
      </c>
      <c r="G4" s="501"/>
      <c r="H4" s="504" t="s">
        <v>1008</v>
      </c>
      <c r="I4" s="505"/>
      <c r="J4"/>
      <c r="Y4"/>
      <c r="AE4"/>
    </row>
    <row r="5" spans="1:182" ht="15" customHeight="1" thickBot="1">
      <c r="A5" s="498" t="s">
        <v>667</v>
      </c>
      <c r="B5" s="499"/>
      <c r="C5" s="165">
        <f>'Kursy walut'!$G$1</f>
        <v>44673</v>
      </c>
      <c r="D5" s="119">
        <f>VLOOKUP("euro",'Kursy walut'!A:C,3,0)</f>
        <v>4.6523000000000003</v>
      </c>
      <c r="F5" s="502" t="s">
        <v>941</v>
      </c>
      <c r="G5" s="503"/>
      <c r="H5" s="506"/>
      <c r="I5" s="507"/>
      <c r="J5"/>
      <c r="Y5"/>
      <c r="AE5"/>
    </row>
    <row r="6" spans="1:182" ht="15.75" customHeight="1" thickBot="1">
      <c r="F6" s="476" t="s">
        <v>942</v>
      </c>
      <c r="G6" s="477"/>
      <c r="H6" s="478" t="s">
        <v>1009</v>
      </c>
      <c r="I6" s="479"/>
      <c r="J6"/>
      <c r="Y6"/>
      <c r="AE6"/>
    </row>
    <row r="7" spans="1:182" ht="15" thickBot="1">
      <c r="J7"/>
      <c r="Y7"/>
      <c r="AE7"/>
    </row>
    <row r="8" spans="1:182" ht="15.75" customHeight="1" thickBot="1">
      <c r="I8" s="57"/>
      <c r="J8"/>
      <c r="N8" s="159" t="s">
        <v>680</v>
      </c>
      <c r="O8" s="159" t="s">
        <v>976</v>
      </c>
      <c r="Y8"/>
      <c r="AE8"/>
    </row>
    <row r="9" spans="1:182" ht="15" customHeight="1" thickBot="1">
      <c r="J9"/>
      <c r="N9" s="177" t="s">
        <v>672</v>
      </c>
      <c r="O9" s="284">
        <f>'Procedura wdrażania_checklist'!$I$2</f>
        <v>0</v>
      </c>
      <c r="Y9"/>
      <c r="AE9"/>
    </row>
    <row r="10" spans="1:182" ht="15" customHeight="1">
      <c r="J10"/>
      <c r="N10" s="179" t="s">
        <v>678</v>
      </c>
      <c r="Y10"/>
      <c r="AE10"/>
      <c r="EK10" s="57"/>
    </row>
    <row r="11" spans="1:182" ht="15.75" customHeight="1" thickBot="1">
      <c r="J11"/>
      <c r="N11" s="178" t="s">
        <v>679</v>
      </c>
      <c r="Y11"/>
      <c r="AE11"/>
      <c r="CF11" s="183"/>
    </row>
    <row r="12" spans="1:182" ht="15" customHeight="1">
      <c r="Y12"/>
      <c r="AE12"/>
    </row>
    <row r="13" spans="1:182" ht="15.75" customHeight="1">
      <c r="Y13"/>
      <c r="AE13"/>
      <c r="AN13" s="183"/>
      <c r="AO13" s="183"/>
    </row>
    <row r="14" spans="1:182">
      <c r="O14">
        <f t="shared" ref="O14:BZ14" si="0">COLUMN(O14)</f>
        <v>15</v>
      </c>
      <c r="P14">
        <f t="shared" si="0"/>
        <v>16</v>
      </c>
      <c r="Q14">
        <f t="shared" si="0"/>
        <v>17</v>
      </c>
      <c r="R14">
        <f t="shared" si="0"/>
        <v>18</v>
      </c>
      <c r="S14">
        <f t="shared" si="0"/>
        <v>19</v>
      </c>
      <c r="T14">
        <f t="shared" si="0"/>
        <v>20</v>
      </c>
      <c r="U14">
        <f t="shared" si="0"/>
        <v>21</v>
      </c>
      <c r="V14">
        <f t="shared" si="0"/>
        <v>22</v>
      </c>
      <c r="W14">
        <f t="shared" si="0"/>
        <v>23</v>
      </c>
      <c r="X14">
        <f t="shared" si="0"/>
        <v>24</v>
      </c>
      <c r="Y14">
        <f t="shared" si="0"/>
        <v>25</v>
      </c>
      <c r="Z14">
        <f t="shared" si="0"/>
        <v>26</v>
      </c>
      <c r="AA14">
        <f t="shared" si="0"/>
        <v>27</v>
      </c>
      <c r="AB14">
        <f t="shared" si="0"/>
        <v>28</v>
      </c>
      <c r="AC14">
        <f t="shared" si="0"/>
        <v>29</v>
      </c>
      <c r="AD14">
        <f t="shared" si="0"/>
        <v>30</v>
      </c>
      <c r="AE14">
        <f t="shared" si="0"/>
        <v>31</v>
      </c>
      <c r="AF14">
        <f t="shared" si="0"/>
        <v>32</v>
      </c>
      <c r="AG14">
        <f t="shared" si="0"/>
        <v>33</v>
      </c>
      <c r="AH14">
        <f t="shared" si="0"/>
        <v>34</v>
      </c>
      <c r="AI14">
        <f t="shared" si="0"/>
        <v>35</v>
      </c>
      <c r="AJ14">
        <f t="shared" si="0"/>
        <v>36</v>
      </c>
      <c r="AK14">
        <f t="shared" si="0"/>
        <v>37</v>
      </c>
      <c r="AL14">
        <f t="shared" si="0"/>
        <v>38</v>
      </c>
      <c r="AM14">
        <f t="shared" si="0"/>
        <v>39</v>
      </c>
      <c r="AN14">
        <f t="shared" si="0"/>
        <v>40</v>
      </c>
      <c r="AO14">
        <f t="shared" si="0"/>
        <v>41</v>
      </c>
      <c r="AP14">
        <f t="shared" si="0"/>
        <v>42</v>
      </c>
      <c r="AQ14">
        <f t="shared" si="0"/>
        <v>43</v>
      </c>
      <c r="AR14">
        <f t="shared" si="0"/>
        <v>44</v>
      </c>
      <c r="AS14">
        <f t="shared" si="0"/>
        <v>45</v>
      </c>
      <c r="AT14">
        <f t="shared" si="0"/>
        <v>46</v>
      </c>
      <c r="AU14">
        <f t="shared" si="0"/>
        <v>47</v>
      </c>
      <c r="AV14">
        <f t="shared" si="0"/>
        <v>48</v>
      </c>
      <c r="AW14">
        <f t="shared" si="0"/>
        <v>49</v>
      </c>
      <c r="AX14">
        <f t="shared" si="0"/>
        <v>50</v>
      </c>
      <c r="AY14">
        <f t="shared" si="0"/>
        <v>51</v>
      </c>
      <c r="AZ14">
        <f t="shared" si="0"/>
        <v>52</v>
      </c>
      <c r="BA14">
        <f t="shared" si="0"/>
        <v>53</v>
      </c>
      <c r="BB14">
        <f t="shared" si="0"/>
        <v>54</v>
      </c>
      <c r="BC14">
        <f t="shared" si="0"/>
        <v>55</v>
      </c>
      <c r="BD14">
        <f t="shared" si="0"/>
        <v>56</v>
      </c>
      <c r="BE14">
        <f t="shared" si="0"/>
        <v>57</v>
      </c>
      <c r="BF14">
        <f t="shared" si="0"/>
        <v>58</v>
      </c>
      <c r="BG14">
        <f t="shared" si="0"/>
        <v>59</v>
      </c>
      <c r="BH14">
        <f t="shared" si="0"/>
        <v>60</v>
      </c>
      <c r="BI14">
        <f t="shared" si="0"/>
        <v>61</v>
      </c>
      <c r="BJ14">
        <f t="shared" si="0"/>
        <v>62</v>
      </c>
      <c r="BK14">
        <f t="shared" si="0"/>
        <v>63</v>
      </c>
      <c r="BL14">
        <f t="shared" si="0"/>
        <v>64</v>
      </c>
      <c r="BM14">
        <f t="shared" si="0"/>
        <v>65</v>
      </c>
      <c r="BN14">
        <f t="shared" si="0"/>
        <v>66</v>
      </c>
      <c r="BO14">
        <f t="shared" si="0"/>
        <v>67</v>
      </c>
      <c r="BP14">
        <f t="shared" si="0"/>
        <v>68</v>
      </c>
      <c r="BQ14">
        <f t="shared" si="0"/>
        <v>69</v>
      </c>
      <c r="BR14">
        <f t="shared" si="0"/>
        <v>70</v>
      </c>
      <c r="BS14">
        <f t="shared" si="0"/>
        <v>71</v>
      </c>
      <c r="BT14">
        <f t="shared" si="0"/>
        <v>72</v>
      </c>
      <c r="BU14">
        <f t="shared" si="0"/>
        <v>73</v>
      </c>
      <c r="BV14">
        <f t="shared" si="0"/>
        <v>74</v>
      </c>
      <c r="BW14">
        <f t="shared" si="0"/>
        <v>75</v>
      </c>
      <c r="BX14">
        <f t="shared" si="0"/>
        <v>76</v>
      </c>
      <c r="BY14">
        <f t="shared" si="0"/>
        <v>77</v>
      </c>
      <c r="BZ14">
        <f t="shared" si="0"/>
        <v>78</v>
      </c>
      <c r="CA14">
        <f t="shared" ref="CA14:EP14" si="1">COLUMN(CA14)</f>
        <v>79</v>
      </c>
      <c r="CB14">
        <f t="shared" si="1"/>
        <v>80</v>
      </c>
      <c r="CC14">
        <f t="shared" si="1"/>
        <v>81</v>
      </c>
      <c r="CD14">
        <f t="shared" si="1"/>
        <v>82</v>
      </c>
      <c r="CE14">
        <f t="shared" si="1"/>
        <v>83</v>
      </c>
      <c r="CF14">
        <f t="shared" si="1"/>
        <v>84</v>
      </c>
      <c r="CG14">
        <f t="shared" si="1"/>
        <v>85</v>
      </c>
      <c r="CH14">
        <f t="shared" si="1"/>
        <v>86</v>
      </c>
      <c r="CI14">
        <f t="shared" si="1"/>
        <v>87</v>
      </c>
      <c r="CJ14">
        <f t="shared" si="1"/>
        <v>88</v>
      </c>
      <c r="CK14">
        <f t="shared" si="1"/>
        <v>89</v>
      </c>
      <c r="CL14">
        <f t="shared" si="1"/>
        <v>90</v>
      </c>
      <c r="CM14">
        <f t="shared" si="1"/>
        <v>91</v>
      </c>
      <c r="CN14">
        <f t="shared" si="1"/>
        <v>92</v>
      </c>
      <c r="CO14">
        <f t="shared" si="1"/>
        <v>93</v>
      </c>
      <c r="CP14">
        <f t="shared" si="1"/>
        <v>94</v>
      </c>
      <c r="CQ14">
        <f t="shared" si="1"/>
        <v>95</v>
      </c>
      <c r="CR14">
        <f t="shared" si="1"/>
        <v>96</v>
      </c>
      <c r="CS14">
        <f t="shared" si="1"/>
        <v>97</v>
      </c>
      <c r="CT14">
        <f t="shared" si="1"/>
        <v>98</v>
      </c>
      <c r="CU14">
        <f t="shared" si="1"/>
        <v>99</v>
      </c>
      <c r="CV14">
        <f t="shared" si="1"/>
        <v>100</v>
      </c>
      <c r="CW14">
        <f t="shared" si="1"/>
        <v>101</v>
      </c>
      <c r="CX14">
        <f t="shared" si="1"/>
        <v>102</v>
      </c>
      <c r="CY14">
        <f t="shared" si="1"/>
        <v>103</v>
      </c>
      <c r="CZ14">
        <f t="shared" si="1"/>
        <v>104</v>
      </c>
      <c r="DA14">
        <f t="shared" si="1"/>
        <v>105</v>
      </c>
      <c r="DB14">
        <f t="shared" si="1"/>
        <v>106</v>
      </c>
      <c r="DC14">
        <f t="shared" si="1"/>
        <v>107</v>
      </c>
      <c r="DD14">
        <f t="shared" si="1"/>
        <v>108</v>
      </c>
      <c r="DE14">
        <f t="shared" si="1"/>
        <v>109</v>
      </c>
      <c r="DF14">
        <f t="shared" si="1"/>
        <v>110</v>
      </c>
      <c r="DG14">
        <f t="shared" si="1"/>
        <v>111</v>
      </c>
      <c r="DH14">
        <f t="shared" si="1"/>
        <v>112</v>
      </c>
      <c r="DI14">
        <f t="shared" si="1"/>
        <v>113</v>
      </c>
      <c r="DJ14">
        <f t="shared" si="1"/>
        <v>114</v>
      </c>
      <c r="DK14">
        <f t="shared" si="1"/>
        <v>115</v>
      </c>
      <c r="DL14">
        <f t="shared" si="1"/>
        <v>116</v>
      </c>
      <c r="DM14">
        <f t="shared" si="1"/>
        <v>117</v>
      </c>
      <c r="DN14">
        <f t="shared" si="1"/>
        <v>118</v>
      </c>
      <c r="DO14">
        <f t="shared" si="1"/>
        <v>119</v>
      </c>
      <c r="DP14">
        <f t="shared" si="1"/>
        <v>120</v>
      </c>
      <c r="DQ14">
        <f t="shared" si="1"/>
        <v>121</v>
      </c>
      <c r="DR14">
        <f t="shared" si="1"/>
        <v>122</v>
      </c>
      <c r="DS14">
        <f t="shared" si="1"/>
        <v>123</v>
      </c>
      <c r="DT14">
        <f t="shared" si="1"/>
        <v>124</v>
      </c>
      <c r="DU14">
        <f t="shared" si="1"/>
        <v>125</v>
      </c>
      <c r="DV14">
        <f t="shared" si="1"/>
        <v>126</v>
      </c>
      <c r="DW14">
        <f t="shared" si="1"/>
        <v>127</v>
      </c>
      <c r="DX14">
        <f t="shared" si="1"/>
        <v>128</v>
      </c>
      <c r="DY14">
        <f t="shared" si="1"/>
        <v>129</v>
      </c>
      <c r="DZ14">
        <f t="shared" si="1"/>
        <v>130</v>
      </c>
      <c r="EA14">
        <f t="shared" si="1"/>
        <v>131</v>
      </c>
      <c r="EB14">
        <f t="shared" si="1"/>
        <v>132</v>
      </c>
      <c r="EC14">
        <f t="shared" si="1"/>
        <v>133</v>
      </c>
      <c r="ED14">
        <f t="shared" si="1"/>
        <v>134</v>
      </c>
      <c r="EE14">
        <f t="shared" si="1"/>
        <v>135</v>
      </c>
      <c r="EF14">
        <f t="shared" si="1"/>
        <v>136</v>
      </c>
      <c r="EG14">
        <f t="shared" si="1"/>
        <v>137</v>
      </c>
      <c r="EH14">
        <f t="shared" si="1"/>
        <v>138</v>
      </c>
      <c r="EI14">
        <f t="shared" si="1"/>
        <v>139</v>
      </c>
      <c r="EJ14">
        <f t="shared" si="1"/>
        <v>140</v>
      </c>
      <c r="EK14">
        <f t="shared" si="1"/>
        <v>141</v>
      </c>
      <c r="EL14">
        <f t="shared" si="1"/>
        <v>142</v>
      </c>
      <c r="EM14">
        <f t="shared" si="1"/>
        <v>143</v>
      </c>
      <c r="EN14">
        <f t="shared" si="1"/>
        <v>144</v>
      </c>
      <c r="EO14">
        <f t="shared" si="1"/>
        <v>145</v>
      </c>
      <c r="EP14">
        <f t="shared" si="1"/>
        <v>146</v>
      </c>
      <c r="EQ14">
        <f t="shared" ref="EQ14:FZ14" si="2">COLUMN(EQ14)</f>
        <v>147</v>
      </c>
      <c r="ER14">
        <f t="shared" si="2"/>
        <v>148</v>
      </c>
      <c r="ES14">
        <f t="shared" si="2"/>
        <v>149</v>
      </c>
      <c r="ET14">
        <f t="shared" si="2"/>
        <v>150</v>
      </c>
      <c r="EU14">
        <f t="shared" si="2"/>
        <v>151</v>
      </c>
      <c r="EV14">
        <f t="shared" si="2"/>
        <v>152</v>
      </c>
      <c r="EW14">
        <f t="shared" si="2"/>
        <v>153</v>
      </c>
      <c r="EX14">
        <f t="shared" si="2"/>
        <v>154</v>
      </c>
      <c r="EY14">
        <f t="shared" si="2"/>
        <v>155</v>
      </c>
      <c r="EZ14">
        <f t="shared" si="2"/>
        <v>156</v>
      </c>
      <c r="FA14">
        <f t="shared" si="2"/>
        <v>157</v>
      </c>
      <c r="FB14">
        <f t="shared" si="2"/>
        <v>158</v>
      </c>
      <c r="FC14">
        <f t="shared" si="2"/>
        <v>159</v>
      </c>
      <c r="FD14">
        <f t="shared" si="2"/>
        <v>160</v>
      </c>
      <c r="FE14">
        <f t="shared" si="2"/>
        <v>161</v>
      </c>
      <c r="FF14">
        <f t="shared" si="2"/>
        <v>162</v>
      </c>
      <c r="FG14">
        <f t="shared" si="2"/>
        <v>163</v>
      </c>
      <c r="FH14">
        <f t="shared" si="2"/>
        <v>164</v>
      </c>
      <c r="FI14">
        <f t="shared" si="2"/>
        <v>165</v>
      </c>
      <c r="FJ14">
        <f t="shared" si="2"/>
        <v>166</v>
      </c>
      <c r="FK14">
        <f t="shared" si="2"/>
        <v>167</v>
      </c>
      <c r="FL14">
        <f t="shared" si="2"/>
        <v>168</v>
      </c>
      <c r="FM14">
        <f t="shared" si="2"/>
        <v>169</v>
      </c>
      <c r="FN14">
        <f t="shared" si="2"/>
        <v>170</v>
      </c>
      <c r="FO14">
        <f t="shared" si="2"/>
        <v>171</v>
      </c>
      <c r="FP14">
        <f t="shared" si="2"/>
        <v>172</v>
      </c>
      <c r="FQ14">
        <f t="shared" si="2"/>
        <v>173</v>
      </c>
      <c r="FR14">
        <f t="shared" si="2"/>
        <v>174</v>
      </c>
      <c r="FS14">
        <f t="shared" si="2"/>
        <v>175</v>
      </c>
      <c r="FT14">
        <f t="shared" si="2"/>
        <v>176</v>
      </c>
      <c r="FU14">
        <f t="shared" si="2"/>
        <v>177</v>
      </c>
      <c r="FV14">
        <f t="shared" si="2"/>
        <v>178</v>
      </c>
      <c r="FW14">
        <f t="shared" si="2"/>
        <v>179</v>
      </c>
      <c r="FX14">
        <f t="shared" si="2"/>
        <v>180</v>
      </c>
      <c r="FY14">
        <f t="shared" si="2"/>
        <v>181</v>
      </c>
      <c r="FZ14">
        <f t="shared" si="2"/>
        <v>182</v>
      </c>
    </row>
    <row r="15" spans="1:182" ht="15" thickBot="1">
      <c r="A15">
        <f>COLUMN(A15)</f>
        <v>1</v>
      </c>
      <c r="B15">
        <f t="shared" ref="B15:N15" si="3">COLUMN(B15)</f>
        <v>2</v>
      </c>
      <c r="C15">
        <f t="shared" si="3"/>
        <v>3</v>
      </c>
      <c r="D15">
        <f t="shared" si="3"/>
        <v>4</v>
      </c>
      <c r="E15">
        <f t="shared" si="3"/>
        <v>5</v>
      </c>
      <c r="F15">
        <f t="shared" si="3"/>
        <v>6</v>
      </c>
      <c r="G15">
        <f t="shared" si="3"/>
        <v>7</v>
      </c>
      <c r="H15">
        <f t="shared" si="3"/>
        <v>8</v>
      </c>
      <c r="I15">
        <f t="shared" si="3"/>
        <v>9</v>
      </c>
      <c r="J15">
        <f t="shared" si="3"/>
        <v>10</v>
      </c>
      <c r="K15">
        <f t="shared" si="3"/>
        <v>11</v>
      </c>
      <c r="L15">
        <f t="shared" si="3"/>
        <v>12</v>
      </c>
      <c r="M15">
        <f t="shared" si="3"/>
        <v>13</v>
      </c>
      <c r="N15">
        <f t="shared" si="3"/>
        <v>14</v>
      </c>
      <c r="Y15"/>
      <c r="AE15"/>
    </row>
    <row r="16" spans="1:182" ht="15" thickBot="1">
      <c r="A16" s="112"/>
      <c r="B16" s="510" t="s">
        <v>660</v>
      </c>
      <c r="C16" s="511"/>
      <c r="D16" s="511"/>
      <c r="E16" s="511"/>
      <c r="F16" s="511"/>
      <c r="G16" s="511"/>
      <c r="H16" s="511"/>
      <c r="I16" s="512"/>
      <c r="J16" s="510" t="s">
        <v>661</v>
      </c>
      <c r="K16" s="511"/>
      <c r="L16" s="511"/>
      <c r="M16" s="511"/>
      <c r="N16" s="511"/>
      <c r="O16" s="511"/>
      <c r="P16" s="511"/>
      <c r="Q16" s="512"/>
      <c r="R16" s="510" t="s">
        <v>668</v>
      </c>
      <c r="S16" s="511"/>
      <c r="T16" s="511"/>
      <c r="U16" s="511"/>
      <c r="V16" s="511"/>
      <c r="W16" s="511"/>
      <c r="X16" s="511"/>
      <c r="Y16" s="511"/>
      <c r="Z16" s="511"/>
      <c r="AA16" s="511"/>
      <c r="AB16" s="511"/>
      <c r="AC16" s="511"/>
      <c r="AD16" s="511"/>
      <c r="AE16" s="511"/>
      <c r="AF16" s="511"/>
      <c r="AG16" s="511"/>
      <c r="AH16" s="512"/>
      <c r="AI16" s="510" t="s">
        <v>654</v>
      </c>
      <c r="AJ16" s="511"/>
      <c r="AK16" s="511"/>
      <c r="AL16" s="511"/>
      <c r="AM16" s="511"/>
      <c r="AN16" s="511"/>
      <c r="AO16" s="511"/>
      <c r="AP16" s="511"/>
      <c r="AQ16" s="511"/>
      <c r="AR16" s="511"/>
      <c r="AS16" s="511"/>
      <c r="AT16" s="511"/>
      <c r="AU16" s="511"/>
      <c r="AV16" s="511"/>
      <c r="AW16" s="511"/>
      <c r="AX16" s="511"/>
      <c r="AY16" s="511"/>
      <c r="AZ16" s="511"/>
      <c r="BA16" s="511"/>
      <c r="BB16" s="511"/>
      <c r="BC16" s="511"/>
      <c r="BD16" s="511"/>
      <c r="BE16" s="511"/>
      <c r="BF16" s="511"/>
      <c r="BG16" s="511"/>
      <c r="BH16" s="511"/>
      <c r="BI16" s="511"/>
      <c r="BJ16" s="511"/>
      <c r="BK16" s="511"/>
      <c r="BL16" s="511"/>
      <c r="BM16" s="511"/>
      <c r="BN16" s="511"/>
      <c r="BO16" s="511"/>
      <c r="BP16" s="511"/>
      <c r="BQ16" s="511"/>
      <c r="BR16" s="511"/>
      <c r="BS16" s="511"/>
      <c r="BT16" s="511"/>
      <c r="BU16" s="511"/>
      <c r="BV16" s="511"/>
      <c r="BW16" s="511"/>
      <c r="BX16" s="512"/>
      <c r="BZ16" s="510" t="s">
        <v>655</v>
      </c>
      <c r="CA16" s="511"/>
      <c r="CB16" s="511"/>
      <c r="CC16" s="511"/>
      <c r="CD16" s="511"/>
      <c r="CE16" s="511"/>
      <c r="CF16" s="511"/>
      <c r="CG16" s="511"/>
      <c r="CH16" s="511"/>
      <c r="CI16" s="511"/>
      <c r="CJ16" s="511"/>
      <c r="CK16" s="512"/>
      <c r="CM16" s="513" t="s">
        <v>656</v>
      </c>
      <c r="CN16" s="514"/>
      <c r="CO16" s="514"/>
      <c r="CP16" s="514"/>
      <c r="CQ16" s="514"/>
      <c r="CR16" s="514"/>
      <c r="CS16" s="514"/>
      <c r="CT16" s="514"/>
      <c r="CU16" s="514"/>
      <c r="CV16" s="514"/>
      <c r="CW16" s="514"/>
      <c r="CX16" s="514"/>
      <c r="CY16" s="514"/>
      <c r="CZ16" s="514"/>
      <c r="DA16" s="514"/>
      <c r="DB16" s="514"/>
      <c r="DC16" s="514"/>
      <c r="DD16" s="514"/>
      <c r="DE16" s="514"/>
      <c r="DF16" s="514"/>
      <c r="DG16" s="514"/>
      <c r="DH16" s="514"/>
      <c r="DI16" s="515"/>
      <c r="DJ16" s="510" t="s">
        <v>657</v>
      </c>
      <c r="DK16" s="511"/>
      <c r="DL16" s="511"/>
      <c r="DM16" s="511"/>
      <c r="DN16" s="511"/>
      <c r="DO16" s="511"/>
      <c r="DP16" s="511"/>
      <c r="DQ16" s="511"/>
      <c r="DR16" s="511"/>
      <c r="DS16" s="511"/>
      <c r="DT16" s="511"/>
      <c r="DU16" s="511"/>
      <c r="DV16" s="511"/>
      <c r="DW16" s="511"/>
      <c r="DX16" s="511"/>
      <c r="DY16" s="511"/>
      <c r="DZ16" s="511"/>
      <c r="EA16" s="512"/>
      <c r="EC16" s="510" t="s">
        <v>658</v>
      </c>
      <c r="ED16" s="511"/>
      <c r="EE16" s="511"/>
      <c r="EF16" s="511"/>
      <c r="EG16" s="511"/>
      <c r="EH16" s="511"/>
      <c r="EI16" s="511"/>
      <c r="EJ16" s="511"/>
      <c r="EK16" s="511"/>
      <c r="EL16" s="511"/>
      <c r="EM16" s="511"/>
      <c r="EN16" s="511"/>
      <c r="EO16" s="511"/>
      <c r="EP16" s="511"/>
      <c r="EQ16" s="511"/>
      <c r="ER16" s="511"/>
      <c r="ES16" s="512"/>
      <c r="ET16" s="112"/>
      <c r="EU16" s="510" t="s">
        <v>987</v>
      </c>
      <c r="EV16" s="511"/>
      <c r="EW16" s="511"/>
      <c r="EX16" s="511"/>
      <c r="EY16" s="511"/>
      <c r="EZ16" s="512"/>
      <c r="FA16" s="112"/>
      <c r="FB16" s="510" t="s">
        <v>659</v>
      </c>
      <c r="FC16" s="511"/>
      <c r="FD16" s="511"/>
      <c r="FE16" s="511"/>
      <c r="FF16" s="511"/>
      <c r="FG16" s="511"/>
      <c r="FH16" s="511"/>
      <c r="FI16" s="511"/>
      <c r="FJ16" s="511"/>
      <c r="FK16" s="511"/>
      <c r="FL16" s="511"/>
      <c r="FM16" s="511"/>
      <c r="FN16" s="511"/>
      <c r="FO16" s="511"/>
      <c r="FP16" s="511"/>
      <c r="FQ16" s="511"/>
      <c r="FR16" s="511"/>
      <c r="FS16" s="511"/>
      <c r="FT16" s="511"/>
      <c r="FU16" s="511"/>
      <c r="FV16" s="511"/>
      <c r="FW16" s="511"/>
      <c r="FX16" s="511"/>
      <c r="FY16" s="511"/>
      <c r="FZ16" s="512"/>
    </row>
    <row r="17" spans="1:182" s="4" customFormat="1" ht="15" thickBot="1">
      <c r="E17" s="10"/>
      <c r="BY17"/>
      <c r="BZ17"/>
      <c r="CA17"/>
      <c r="CB17"/>
      <c r="CC17"/>
      <c r="CD17"/>
      <c r="CE17" s="389">
        <v>0.15</v>
      </c>
      <c r="CF17"/>
      <c r="CG17"/>
      <c r="CH17"/>
      <c r="CI17"/>
      <c r="CJ17"/>
      <c r="CK17"/>
      <c r="CL17"/>
      <c r="EB17"/>
      <c r="EC17" s="389">
        <v>7.0000000000000007E-2</v>
      </c>
      <c r="ED17" s="389">
        <v>0.1</v>
      </c>
      <c r="EE17" s="389">
        <v>0.05</v>
      </c>
      <c r="EF17" s="390"/>
      <c r="EG17" s="395">
        <f>INDEX(tblTransport[],MATCH((VLOOKUP(H6,tblKlient[],4,0)),tblTransport[Typ transportu],0),2)</f>
        <v>0</v>
      </c>
      <c r="EH17" s="389">
        <v>0.05</v>
      </c>
      <c r="EI17" s="395">
        <v>0.1</v>
      </c>
      <c r="EJ17" s="389">
        <v>0.17</v>
      </c>
      <c r="EK17" s="389">
        <v>0.1</v>
      </c>
      <c r="EL17" s="390"/>
      <c r="EM17" s="390"/>
      <c r="EN17" s="390"/>
      <c r="EO17" s="390"/>
      <c r="EP17" s="390"/>
      <c r="EQ17" s="390"/>
      <c r="ER17" s="390"/>
      <c r="ES17" s="390"/>
    </row>
    <row r="18" spans="1:182" s="17" customFormat="1" ht="64.5" customHeight="1" thickBot="1">
      <c r="A18" s="160" t="s">
        <v>156</v>
      </c>
      <c r="B18" s="33" t="s">
        <v>155</v>
      </c>
      <c r="C18" s="33" t="s">
        <v>154</v>
      </c>
      <c r="D18" s="33" t="s">
        <v>153</v>
      </c>
      <c r="E18" s="180" t="s">
        <v>152</v>
      </c>
      <c r="F18" s="33" t="s">
        <v>669</v>
      </c>
      <c r="G18" s="33" t="s">
        <v>670</v>
      </c>
      <c r="H18" s="33" t="s">
        <v>671</v>
      </c>
      <c r="I18" s="161" t="s">
        <v>151</v>
      </c>
      <c r="J18" s="159" t="s">
        <v>549</v>
      </c>
      <c r="K18" s="33" t="s">
        <v>150</v>
      </c>
      <c r="L18" s="33" t="s">
        <v>149</v>
      </c>
      <c r="M18" s="33" t="s">
        <v>148</v>
      </c>
      <c r="N18" s="33" t="s">
        <v>147</v>
      </c>
      <c r="O18" s="33" t="s">
        <v>146</v>
      </c>
      <c r="P18" s="33" t="s">
        <v>145</v>
      </c>
      <c r="Q18" s="33" t="s">
        <v>144</v>
      </c>
      <c r="R18" s="159" t="s">
        <v>140</v>
      </c>
      <c r="S18" s="33" t="s">
        <v>27</v>
      </c>
      <c r="T18" s="33" t="s">
        <v>371</v>
      </c>
      <c r="U18" s="33" t="s">
        <v>137</v>
      </c>
      <c r="V18" s="33" t="s">
        <v>133</v>
      </c>
      <c r="W18" s="33" t="s">
        <v>132</v>
      </c>
      <c r="X18" s="33" t="s">
        <v>136</v>
      </c>
      <c r="Y18" s="33" t="s">
        <v>466</v>
      </c>
      <c r="Z18" s="33" t="s">
        <v>467</v>
      </c>
      <c r="AA18" s="33" t="s">
        <v>135</v>
      </c>
      <c r="AB18" s="33" t="s">
        <v>134</v>
      </c>
      <c r="AC18" s="33" t="s">
        <v>143</v>
      </c>
      <c r="AD18" s="33" t="s">
        <v>142</v>
      </c>
      <c r="AE18" s="33" t="s">
        <v>141</v>
      </c>
      <c r="AF18" s="33" t="s">
        <v>43</v>
      </c>
      <c r="AG18" s="33" t="s">
        <v>139</v>
      </c>
      <c r="AH18" s="33" t="s">
        <v>138</v>
      </c>
      <c r="AI18" s="159" t="s">
        <v>130</v>
      </c>
      <c r="AJ18" s="33" t="s">
        <v>129</v>
      </c>
      <c r="AK18" s="141" t="s">
        <v>128</v>
      </c>
      <c r="AL18" s="33" t="s">
        <v>131</v>
      </c>
      <c r="AM18" s="159" t="s">
        <v>801</v>
      </c>
      <c r="AN18" s="33" t="s">
        <v>802</v>
      </c>
      <c r="AO18" s="168" t="s">
        <v>804</v>
      </c>
      <c r="AP18" s="33" t="s">
        <v>127</v>
      </c>
      <c r="AQ18" s="33" t="s">
        <v>126</v>
      </c>
      <c r="AR18" s="141" t="s">
        <v>125</v>
      </c>
      <c r="AS18" s="33" t="s">
        <v>124</v>
      </c>
      <c r="AT18" s="33" t="s">
        <v>123</v>
      </c>
      <c r="AU18" s="141" t="s">
        <v>122</v>
      </c>
      <c r="AV18" s="33" t="s">
        <v>121</v>
      </c>
      <c r="AW18" s="33" t="s">
        <v>120</v>
      </c>
      <c r="AX18" s="141" t="s">
        <v>119</v>
      </c>
      <c r="AY18" s="33" t="s">
        <v>118</v>
      </c>
      <c r="AZ18" s="33" t="s">
        <v>117</v>
      </c>
      <c r="BA18" s="141" t="s">
        <v>75</v>
      </c>
      <c r="BB18" s="33" t="s">
        <v>116</v>
      </c>
      <c r="BC18" s="33" t="s">
        <v>115</v>
      </c>
      <c r="BD18" s="141" t="s">
        <v>114</v>
      </c>
      <c r="BE18" s="33" t="s">
        <v>113</v>
      </c>
      <c r="BF18" s="33" t="s">
        <v>112</v>
      </c>
      <c r="BG18" s="141" t="s">
        <v>74</v>
      </c>
      <c r="BH18" s="33" t="s">
        <v>111</v>
      </c>
      <c r="BI18" s="33" t="s">
        <v>110</v>
      </c>
      <c r="BJ18" s="141" t="s">
        <v>73</v>
      </c>
      <c r="BK18" s="33" t="s">
        <v>108</v>
      </c>
      <c r="BL18" s="33" t="s">
        <v>109</v>
      </c>
      <c r="BM18" s="141" t="s">
        <v>107</v>
      </c>
      <c r="BN18" s="33" t="s">
        <v>808</v>
      </c>
      <c r="BO18" s="33" t="s">
        <v>807</v>
      </c>
      <c r="BP18" s="168" t="s">
        <v>810</v>
      </c>
      <c r="BQ18" s="33" t="s">
        <v>902</v>
      </c>
      <c r="BR18" s="33" t="s">
        <v>903</v>
      </c>
      <c r="BS18" s="168" t="s">
        <v>904</v>
      </c>
      <c r="BT18" s="33" t="s">
        <v>900</v>
      </c>
      <c r="BU18" s="33" t="s">
        <v>899</v>
      </c>
      <c r="BV18" s="168" t="s">
        <v>901</v>
      </c>
      <c r="BW18" s="168" t="s">
        <v>897</v>
      </c>
      <c r="BX18" s="168" t="s">
        <v>905</v>
      </c>
      <c r="BY18"/>
      <c r="BZ18" s="159" t="s">
        <v>106</v>
      </c>
      <c r="CA18" s="33" t="s">
        <v>105</v>
      </c>
      <c r="CB18" s="33" t="s">
        <v>104</v>
      </c>
      <c r="CC18" s="33" t="s">
        <v>103</v>
      </c>
      <c r="CD18" s="33" t="s">
        <v>350</v>
      </c>
      <c r="CE18" s="33" t="s">
        <v>92</v>
      </c>
      <c r="CF18" s="33" t="s">
        <v>158</v>
      </c>
      <c r="CG18" s="159" t="s">
        <v>68</v>
      </c>
      <c r="CH18" s="33" t="s">
        <v>546</v>
      </c>
      <c r="CI18" s="33" t="s">
        <v>547</v>
      </c>
      <c r="CJ18" s="33" t="s">
        <v>548</v>
      </c>
      <c r="CK18" s="33" t="s">
        <v>91</v>
      </c>
      <c r="CL18"/>
      <c r="CM18" s="163" t="s">
        <v>365</v>
      </c>
      <c r="CN18" s="162" t="s">
        <v>366</v>
      </c>
      <c r="CO18" s="162" t="s">
        <v>364</v>
      </c>
      <c r="CP18" s="162" t="s">
        <v>952</v>
      </c>
      <c r="CQ18" s="162" t="s">
        <v>351</v>
      </c>
      <c r="CR18" s="162" t="s">
        <v>803</v>
      </c>
      <c r="CS18" s="162" t="s">
        <v>352</v>
      </c>
      <c r="CT18" s="162" t="s">
        <v>353</v>
      </c>
      <c r="CU18" s="162" t="s">
        <v>354</v>
      </c>
      <c r="CV18" s="162" t="s">
        <v>355</v>
      </c>
      <c r="CW18" s="162" t="s">
        <v>356</v>
      </c>
      <c r="CX18" s="162" t="s">
        <v>357</v>
      </c>
      <c r="CY18" s="162" t="s">
        <v>358</v>
      </c>
      <c r="CZ18" s="162" t="s">
        <v>359</v>
      </c>
      <c r="DA18" s="162" t="s">
        <v>809</v>
      </c>
      <c r="DB18" s="162" t="s">
        <v>947</v>
      </c>
      <c r="DC18" s="162" t="s">
        <v>948</v>
      </c>
      <c r="DD18" s="162" t="s">
        <v>360</v>
      </c>
      <c r="DE18" s="162" t="s">
        <v>361</v>
      </c>
      <c r="DF18" s="162" t="s">
        <v>675</v>
      </c>
      <c r="DG18" s="162" t="s">
        <v>676</v>
      </c>
      <c r="DH18" s="162" t="s">
        <v>677</v>
      </c>
      <c r="DI18" s="162" t="s">
        <v>673</v>
      </c>
      <c r="DJ18" s="159" t="s">
        <v>102</v>
      </c>
      <c r="DK18" s="159" t="s">
        <v>806</v>
      </c>
      <c r="DL18" s="33" t="s">
        <v>101</v>
      </c>
      <c r="DM18" s="33" t="s">
        <v>100</v>
      </c>
      <c r="DN18" s="33" t="s">
        <v>99</v>
      </c>
      <c r="DO18" s="33" t="s">
        <v>98</v>
      </c>
      <c r="DP18" s="33" t="s">
        <v>97</v>
      </c>
      <c r="DQ18" s="33" t="s">
        <v>96</v>
      </c>
      <c r="DR18" s="33" t="s">
        <v>95</v>
      </c>
      <c r="DS18" s="33" t="s">
        <v>94</v>
      </c>
      <c r="DT18" s="33" t="s">
        <v>811</v>
      </c>
      <c r="DU18" s="33" t="s">
        <v>949</v>
      </c>
      <c r="DV18" s="33" t="s">
        <v>950</v>
      </c>
      <c r="DW18" s="159" t="s">
        <v>90</v>
      </c>
      <c r="DX18" s="315" t="s">
        <v>895</v>
      </c>
      <c r="DY18" s="33" t="s">
        <v>66</v>
      </c>
      <c r="DZ18" s="169" t="s">
        <v>65</v>
      </c>
      <c r="EA18" s="170" t="s">
        <v>89</v>
      </c>
      <c r="EB18"/>
      <c r="EC18" s="391" t="s">
        <v>64</v>
      </c>
      <c r="ED18" s="392" t="s">
        <v>63</v>
      </c>
      <c r="EE18" s="392" t="s">
        <v>62</v>
      </c>
      <c r="EF18" s="392" t="s">
        <v>88</v>
      </c>
      <c r="EG18" s="392" t="s">
        <v>970</v>
      </c>
      <c r="EH18" s="392" t="s">
        <v>87</v>
      </c>
      <c r="EI18" s="392" t="s">
        <v>86</v>
      </c>
      <c r="EJ18" s="392" t="s">
        <v>85</v>
      </c>
      <c r="EK18" s="392" t="s">
        <v>84</v>
      </c>
      <c r="EL18" s="392" t="s">
        <v>83</v>
      </c>
      <c r="EM18" s="392" t="s">
        <v>82</v>
      </c>
      <c r="EN18" s="392" t="s">
        <v>81</v>
      </c>
      <c r="EO18" s="392" t="s">
        <v>80</v>
      </c>
      <c r="EP18" s="392" t="s">
        <v>79</v>
      </c>
      <c r="EQ18" s="392" t="s">
        <v>78</v>
      </c>
      <c r="ER18" s="392" t="s">
        <v>77</v>
      </c>
      <c r="ES18" s="392" t="s">
        <v>76</v>
      </c>
      <c r="EU18" s="396" t="s">
        <v>467</v>
      </c>
      <c r="EV18" s="397" t="s">
        <v>988</v>
      </c>
      <c r="EW18" s="397" t="s">
        <v>989</v>
      </c>
      <c r="EX18" s="397" t="s">
        <v>990</v>
      </c>
      <c r="EY18" s="397" t="s">
        <v>991</v>
      </c>
      <c r="EZ18" s="398" t="s">
        <v>992</v>
      </c>
      <c r="FB18" s="150" t="s">
        <v>374</v>
      </c>
      <c r="FC18" s="151" t="s">
        <v>375</v>
      </c>
      <c r="FD18" s="151" t="s">
        <v>376</v>
      </c>
      <c r="FE18" s="151" t="s">
        <v>377</v>
      </c>
      <c r="FF18" s="151" t="s">
        <v>378</v>
      </c>
      <c r="FG18" s="151" t="s">
        <v>379</v>
      </c>
      <c r="FH18" s="151" t="s">
        <v>380</v>
      </c>
      <c r="FI18" s="151" t="s">
        <v>381</v>
      </c>
      <c r="FJ18" s="151" t="s">
        <v>382</v>
      </c>
      <c r="FK18" s="151" t="s">
        <v>72</v>
      </c>
      <c r="FL18" s="151" t="s">
        <v>71</v>
      </c>
      <c r="FM18" s="151" t="s">
        <v>70</v>
      </c>
      <c r="FN18" s="151" t="s">
        <v>69</v>
      </c>
      <c r="FO18" s="151" t="s">
        <v>68</v>
      </c>
      <c r="FP18" s="151" t="s">
        <v>67</v>
      </c>
      <c r="FQ18" s="151" t="s">
        <v>66</v>
      </c>
      <c r="FR18" s="151" t="s">
        <v>65</v>
      </c>
      <c r="FS18" s="151" t="s">
        <v>64</v>
      </c>
      <c r="FT18" s="151" t="s">
        <v>63</v>
      </c>
      <c r="FU18" s="151" t="s">
        <v>62</v>
      </c>
      <c r="FV18" s="151" t="s">
        <v>61</v>
      </c>
      <c r="FW18" s="151" t="s">
        <v>60</v>
      </c>
      <c r="FX18" s="151" t="s">
        <v>59</v>
      </c>
      <c r="FY18" s="151" t="s">
        <v>58</v>
      </c>
      <c r="FZ18" s="152" t="s">
        <v>57</v>
      </c>
    </row>
    <row r="19" spans="1:182" s="406" customFormat="1" ht="33.75" customHeight="1" thickBot="1">
      <c r="A19">
        <v>1</v>
      </c>
      <c r="B19" t="s">
        <v>1016</v>
      </c>
      <c r="C19"/>
      <c r="D19" t="s">
        <v>1016</v>
      </c>
      <c r="E19"/>
      <c r="F19">
        <v>100</v>
      </c>
      <c r="G19">
        <v>10</v>
      </c>
      <c r="H19">
        <v>1</v>
      </c>
      <c r="I19" s="412"/>
      <c r="J19" s="413" t="s">
        <v>550</v>
      </c>
      <c r="K19" s="409"/>
      <c r="L19" s="409"/>
      <c r="M19" s="414">
        <f>ryzyka!$X3</f>
        <v>0.1</v>
      </c>
      <c r="N19" s="415" t="str">
        <f>ryzyka!Y3</f>
        <v>Detal może być wykonywany samodzielnie przez każdego pracownika</v>
      </c>
      <c r="O19" s="409" t="s">
        <v>414</v>
      </c>
      <c r="P19" s="409" t="s">
        <v>441</v>
      </c>
      <c r="Q19" s="416" t="s">
        <v>442</v>
      </c>
      <c r="R19" s="417" t="s">
        <v>1004</v>
      </c>
      <c r="S19" s="418" t="s">
        <v>1005</v>
      </c>
      <c r="T19" s="409" t="s">
        <v>372</v>
      </c>
      <c r="U19" s="409"/>
      <c r="V19" s="419" t="e">
        <f>IF(AE19&lt;&gt;"",(G19*AA19)/(IF(T19="aluminium",2700,7850)*(AG19/1000)*(AH19/1000)*(AE19/1000)),"")</f>
        <v>#DIV/0!</v>
      </c>
      <c r="W19" s="419" t="e">
        <f>IF(AE19&lt;&gt;"",(F19*AA19)/(IF(T19="aluminium",2700,7850)*(AG19/1000)*(AH19/1000)*(AE19/1000)),"")</f>
        <v>#DIV/0!</v>
      </c>
      <c r="X19" s="409"/>
      <c r="Y19" s="472"/>
      <c r="Z19" s="421">
        <f t="shared" ref="Z19:Z82" si="4">Y19*AA19+SUMIF($C:$C,$B19,CO:CO)</f>
        <v>0</v>
      </c>
      <c r="AA19" s="422"/>
      <c r="AB19" s="422"/>
      <c r="AC19" s="423"/>
      <c r="AD19" s="423"/>
      <c r="AE19" s="424">
        <v>2</v>
      </c>
      <c r="AF19" s="422"/>
      <c r="AG19" s="425"/>
      <c r="AH19" s="426"/>
      <c r="AI19" s="427"/>
      <c r="AJ19" s="428"/>
      <c r="AK19" s="429">
        <f t="shared" ref="AK19:AK82" si="5">AI19+AJ19+SUMIF($C:$C,$B19,CQ:CQ)</f>
        <v>0</v>
      </c>
      <c r="AL19" s="430"/>
      <c r="AM19" s="413"/>
      <c r="AN19" s="411"/>
      <c r="AO19" s="431">
        <f>IFERROR(AM19/$G19+AN19+SUMIF($C:$C,$B19,CR:CR),0)</f>
        <v>0</v>
      </c>
      <c r="AP19" s="432">
        <f>SUMIFS(Technologia[tpz '[s']],Technologia[Obszar],"Obróbka skrawaniem",Technologia[KOD WYROB],wycena!$B19)</f>
        <v>0</v>
      </c>
      <c r="AQ19" s="433">
        <f>SUMIFS(Technologia[tpj '[s']],Technologia[Obszar],"Obróbka skrawaniem",Technologia[KOD WYROB],wycena!$B19)</f>
        <v>0</v>
      </c>
      <c r="AR19" s="429">
        <f t="shared" ref="AR19:AR82" si="6">IFERROR(AP19/$G19+AQ19+SUMIF($C:$C,$B19,CS:CS),0)</f>
        <v>0</v>
      </c>
      <c r="AS19" s="433">
        <f>SUMIFS(Technologia[tpz '[s']],Technologia[Obszar],"Ukosowanie",Technologia[KOD WYROB],wycena!$B19)</f>
        <v>0</v>
      </c>
      <c r="AT19" s="433">
        <f>SUMIFS(Technologia[tpj '[s']],Technologia[Obszar],"Ukosowanie",Technologia[KOD WYROB],wycena!$B19)</f>
        <v>0</v>
      </c>
      <c r="AU19" s="429">
        <f t="shared" ref="AU19:AU82" si="7">IFERROR(IF(T19="inox",AS19/$G19+(2*AT19),AS19/$G19+AT19)+SUMIF($C:$C,$B19,CT:CT),0)</f>
        <v>0</v>
      </c>
      <c r="AV19" s="433">
        <f>SUMIFS(Technologia[tpz '[s']],Technologia[Obszar],"Prasa",Technologia[KOD WYROB],wycena!$B19)</f>
        <v>0</v>
      </c>
      <c r="AW19" s="433">
        <f>SUMIFS(Technologia[tpj '[s']],Technologia[Obszar],"Prasa",Technologia[KOD WYROB],wycena!$B19)</f>
        <v>0</v>
      </c>
      <c r="AX19" s="429">
        <f t="shared" ref="AX19:AX82" si="8">IFERROR(AV19/$G19+AW19+SUMIF($C:$C,$B19,CU:CU),0)</f>
        <v>0</v>
      </c>
      <c r="AY19" s="433">
        <f>SUMIFS(Technologia[tpz '[s']],Technologia[Obszar],"Spawanie ręczne",Technologia[KOD WYROB],wycena!$B19)</f>
        <v>0</v>
      </c>
      <c r="AZ19" s="433">
        <f>SUMIFS(Technologia[tpj '[s']],Technologia[Obszar],"Spawanie ręczne",Technologia[KOD WYROB],wycena!$B19)</f>
        <v>0</v>
      </c>
      <c r="BA19" s="429">
        <f t="shared" ref="BA19:BA82" si="9">IFERROR(AY19/$G19+AZ19+SUMIF($C:$C,$B19,CV:CV),0)</f>
        <v>0</v>
      </c>
      <c r="BB19" s="433">
        <f>SUMIFS(Technologia[tpz '[s']],Technologia[Obszar],"Spawanie robotem",Technologia[KOD WYROB],wycena!$B19)</f>
        <v>0</v>
      </c>
      <c r="BC19" s="433">
        <f>SUMIFS(Technologia[tpj '[s']],Technologia[Obszar],"Spawanie robotem",Technologia[KOD WYROB],wycena!$B19)</f>
        <v>0</v>
      </c>
      <c r="BD19" s="429">
        <f t="shared" ref="BD19:BD82" si="10">IFERROR(BB19/$G19+BC19+SUMIF($C:$C,$B19,CW:CW),0)</f>
        <v>0</v>
      </c>
      <c r="BE19" s="433">
        <f>SUMIFS(Technologia[tpz '[s']],Technologia[Obszar],"Ślusarnia",Technologia[KOD WYROB],wycena!$B19)</f>
        <v>0</v>
      </c>
      <c r="BF19" s="433">
        <f>SUMIFS(Technologia[tpj '[s']],Technologia[Obszar],"Ślusarnia",Technologia[KOD WYROB],wycena!$B19)</f>
        <v>0</v>
      </c>
      <c r="BG19" s="429">
        <f t="shared" ref="BG19:BG82" si="11">IFERROR(BE19/$G19+BF19+SUMIF($C:$C,$B19,CX:CX),0)</f>
        <v>0</v>
      </c>
      <c r="BH19" s="433">
        <f>SUMIFS(Technologia[tpz '[s']],Technologia[Obszar],"Montaż",Technologia[KOD WYROB],wycena!$B19)</f>
        <v>0</v>
      </c>
      <c r="BI19" s="433">
        <f>SUMIFS(Technologia[tpj '[s']],Technologia[Obszar],"Montaż",Technologia[KOD WYROB],wycena!$B19)</f>
        <v>0</v>
      </c>
      <c r="BJ19" s="429">
        <f t="shared" ref="BJ19:BJ82" si="12">IFERROR(BH19/$G19+BI19+SUMIF($C:$C,$B19,CY:CY),0)</f>
        <v>0</v>
      </c>
      <c r="BK19" s="433">
        <f>SUMIFS(Technologia[tpz '[s']],Technologia[Obszar],"Klejenie",Technologia[KOD WYROB],wycena!$B19)</f>
        <v>0</v>
      </c>
      <c r="BL19" s="433">
        <f>SUMIFS(Technologia[tpj '[s']],Technologia[Obszar],"Klejenie",Technologia[KOD WYROB],wycena!$B19)</f>
        <v>0</v>
      </c>
      <c r="BM19" s="429">
        <f t="shared" ref="BM19:BM82" si="13">IFERROR(BK19/$G19+BL19+SUMIF($C:$C,$B19,CZ:CZ),0)</f>
        <v>0</v>
      </c>
      <c r="BN19" s="433">
        <f>SUMIFS(Technologia[tpz '[s']],Technologia[Obszar],"Śrutowanie",Technologia[KOD WYROB],wycena!$B19)</f>
        <v>0</v>
      </c>
      <c r="BO19" s="433">
        <f>SUMIFS(Technologia[tpj '[s']],Technologia[Obszar],"Śrutowanie",Technologia[KOD WYROB],wycena!$B19)</f>
        <v>0</v>
      </c>
      <c r="BP19" s="431">
        <f>IFERROR(BN19/$G19+BO19+SUMIF($C:$C,$B19,DA:DA),0)</f>
        <v>0</v>
      </c>
      <c r="BQ19" s="433">
        <f>SUMIFS(Technologia[tpz '[s']],Technologia[Obszar],"Prostowanie",Technologia[KOD WYROB],wycena!$B19)</f>
        <v>0</v>
      </c>
      <c r="BR19" s="433">
        <f>SUMIFS(Technologia[tpj '[s']],Technologia[Obszar],"Prostowanie",Technologia[KOD WYROB],wycena!$B19)</f>
        <v>0</v>
      </c>
      <c r="BS19" s="431">
        <f>IFERROR(BQ19/$G19+BR19+SUMIF($C:$C,$B19,DB:DB),0)</f>
        <v>0</v>
      </c>
      <c r="BT19" s="433">
        <f>SUMIFS(Technologia[tpz '[s']],Technologia[Obszar],"Gratowarka",Technologia[KOD WYROB],wycena!$B19)</f>
        <v>0</v>
      </c>
      <c r="BU19" s="433">
        <f>SUMIFS(Technologia[tpj '[s']],Technologia[Obszar],"Gratowarka",Technologia[KOD WYROB],wycena!$B19)</f>
        <v>0</v>
      </c>
      <c r="BV19" s="431">
        <f>IFERROR(BT19/$G19+BU19+SUMIF($C:$C,$B19,DC:DC),0)</f>
        <v>0</v>
      </c>
      <c r="BW19" s="431">
        <f>COUNTIF(Technologia[KOD WYROB],B19)</f>
        <v>0</v>
      </c>
      <c r="BX19" s="431">
        <f>COUNTIF($C:$C,$B19)</f>
        <v>2</v>
      </c>
      <c r="BZ19" s="413"/>
      <c r="CA19" s="411"/>
      <c r="CB19" s="411"/>
      <c r="CC19" s="434">
        <f>SUMIFS(Technologia[Koszt kooperacji],Technologia[Obszar],"Kooperacja",Technologia[KOD WYROB],wycena!$B19)+SUMIFS(Technologia[Koszt kooperacji],Technologia[Obszar],"Śrutowanie",Technologia[KOD WYROB],wycena!$B19)</f>
        <v>0</v>
      </c>
      <c r="CD19" s="434">
        <f t="shared" ref="CD19" si="14">CC19+SUMIF(C:C,B19,DD:DD)</f>
        <v>0</v>
      </c>
      <c r="CE19" s="434">
        <f>CD19*$CE$17</f>
        <v>0</v>
      </c>
      <c r="CF19" s="435">
        <f>COUNTIFS(Technologia[KOD WYROB],B19,Technologia[Obszar],"kooperacja")+SUMIF($C:$C,$B19,CF:CF)</f>
        <v>0</v>
      </c>
      <c r="CG19" s="436">
        <f>SUMIF(Tabela3[Dot. indeksu],B19,Tabela3[Wartość])+SUMIF(C:C,B19,DE:DE)</f>
        <v>0</v>
      </c>
      <c r="CH19" s="437">
        <f>SUMIFS(NRC[Cena],NRC[Typ narzędzia],robocze!$AL$1,NRC[Dot. indeksu],wycena!$B19)+(SUMIF($C:$C,$B19,$DF:$DF))</f>
        <v>0</v>
      </c>
      <c r="CI19" s="438">
        <f>SUMIFS(NRC[Cena],NRC[Typ narzędzia],robocze!$AL$2,NRC[Dot. indeksu],wycena!$B19)+(SUMIF($C:$C,$B19,$DG:$DG))</f>
        <v>0</v>
      </c>
      <c r="CJ19" s="438">
        <f>SUMIFS(NRC[Cena],NRC[Typ narzędzia],robocze!$AL$3,NRC[Dot. indeksu],wycena!$B19)+(SUMIF($C:$C,$B19,$DH:$DH))</f>
        <v>0</v>
      </c>
      <c r="CK19" s="439">
        <f t="shared" ref="CK19" si="15">CH19+CI19+CJ19</f>
        <v>0</v>
      </c>
      <c r="CM19" s="440" t="str">
        <f t="shared" ref="CM19:CM82" si="16">IF($C19&lt;&gt;"",$H19*AA19,"")</f>
        <v/>
      </c>
      <c r="CN19" s="441" t="str">
        <f t="shared" ref="CN19:CN82" si="17">IF($C19&lt;&gt;"",$H19*AB19,"")</f>
        <v/>
      </c>
      <c r="CO19" s="438" t="str">
        <f t="shared" ref="CO19:CO82" si="18">IF($C19&lt;&gt;"",$H19*Z19,"")</f>
        <v/>
      </c>
      <c r="CP19" s="438" t="str">
        <f>IF($C19&lt;&gt;"",(EC19*$H19),"")</f>
        <v/>
      </c>
      <c r="CQ19" s="442" t="str">
        <f t="shared" ref="CQ19:CQ50" si="19">IF($C19&lt;&gt;"",$H19*AK19,"")</f>
        <v/>
      </c>
      <c r="CR19" s="442" t="str">
        <f>IF($C19&lt;&gt;"",$H19*AO19,"")</f>
        <v/>
      </c>
      <c r="CS19" s="442" t="str">
        <f t="shared" ref="CS19:CS82" si="20">IF($C19&lt;&gt;"",$H19*AR19,"")</f>
        <v/>
      </c>
      <c r="CT19" s="442" t="str">
        <f t="shared" ref="CT19:CT82" si="21">IF($C19&lt;&gt;"",$H19*AU19,"")</f>
        <v/>
      </c>
      <c r="CU19" s="442" t="str">
        <f t="shared" ref="CU19:CU82" si="22">IF($C19&lt;&gt;"",$H19*AX19,"")</f>
        <v/>
      </c>
      <c r="CV19" s="442" t="str">
        <f t="shared" ref="CV19:CV82" si="23">IF($C19&lt;&gt;"",$H19*BA19,"")</f>
        <v/>
      </c>
      <c r="CW19" s="442" t="str">
        <f t="shared" ref="CW19:CW82" si="24">IF($C19&lt;&gt;"",$H19*BD19,"")</f>
        <v/>
      </c>
      <c r="CX19" s="443" t="str">
        <f t="shared" ref="CX19:CX82" si="25">IF($C19&lt;&gt;"",$H19*BG19,"")</f>
        <v/>
      </c>
      <c r="CY19" s="442" t="str">
        <f t="shared" ref="CY19:CY82" si="26">IF($C19&lt;&gt;"",$H19*BJ19,"")</f>
        <v/>
      </c>
      <c r="CZ19" s="442" t="str">
        <f t="shared" ref="CZ19:CZ82" si="27">IF($C19&lt;&gt;"",$H19*BM19,"")</f>
        <v/>
      </c>
      <c r="DA19" s="442" t="str">
        <f>IF($C19&lt;&gt;"",$H19*BP19,"")</f>
        <v/>
      </c>
      <c r="DB19" s="442" t="str">
        <f>IF($C19&lt;&gt;"",$H19*BS19,"")</f>
        <v/>
      </c>
      <c r="DC19" s="442" t="str">
        <f>IF($C19&lt;&gt;"",$H19*BV19,"")</f>
        <v/>
      </c>
      <c r="DD19" s="444" t="str">
        <f t="shared" ref="DD19:DD82" si="28">IF($C19&lt;&gt;"",$H19*CD19,"")</f>
        <v/>
      </c>
      <c r="DE19" s="444" t="str">
        <f t="shared" ref="DE19:DE82" si="29">IF($C19&lt;&gt;"",$H19*CG19,"")</f>
        <v/>
      </c>
      <c r="DF19" s="434">
        <f t="shared" ref="DF19:DF84" si="30">CH19</f>
        <v>0</v>
      </c>
      <c r="DG19" s="445">
        <f>CI19</f>
        <v>0</v>
      </c>
      <c r="DH19" s="445">
        <f>CJ19</f>
        <v>0</v>
      </c>
      <c r="DI19" s="446">
        <v>1.2569999999999999</v>
      </c>
      <c r="DJ19" s="447">
        <f>AK19/3600*Stawki!$A$4</f>
        <v>0</v>
      </c>
      <c r="DK19" s="448">
        <f>AO19/3600*Stawki!$B$4</f>
        <v>0</v>
      </c>
      <c r="DL19" s="448">
        <f>AR19/3600*Stawki!$C$4</f>
        <v>0</v>
      </c>
      <c r="DM19" s="448">
        <f>AU19/3600*Stawki!$D$4</f>
        <v>0</v>
      </c>
      <c r="DN19" s="448">
        <f>AX19/3600*Stawki!$E$4</f>
        <v>0</v>
      </c>
      <c r="DO19" s="448">
        <f>BA19/3600*Stawki!$F$4</f>
        <v>0</v>
      </c>
      <c r="DP19" s="448">
        <f>BD19/3600*Stawki!$G$4</f>
        <v>0</v>
      </c>
      <c r="DQ19" s="448">
        <f>BG19/3600*Stawki!$H$4</f>
        <v>0</v>
      </c>
      <c r="DR19" s="448">
        <f>BJ19/3600*Stawki!$J$4</f>
        <v>0</v>
      </c>
      <c r="DS19" s="448">
        <f>BL19/3600*Stawki!$I$4</f>
        <v>0</v>
      </c>
      <c r="DT19" s="448">
        <f>BP19/3600*Stawki!$K$4</f>
        <v>0</v>
      </c>
      <c r="DU19" s="449">
        <f>BS19/3600*Stawki!$M$4</f>
        <v>0</v>
      </c>
      <c r="DV19" s="449">
        <f>BV19/3600*Stawki!$L$4</f>
        <v>0</v>
      </c>
      <c r="DW19" s="450">
        <f>IFERROR(DY19/DZ19,0)</f>
        <v>0</v>
      </c>
      <c r="DX19" s="451" cm="1">
        <f t="array" ref="DX19">IF(BX19&lt;1,INDEX(tblSimple[],MATCH(F19,simp_il_proj,1)+1,MATCH(BW19,simp_il_oper,1)+1)+VLOOKUP($H$6,tblKlient[[Klient]:[Dodatkowy narzut Simple]],2,0),INDEX(tblComplex[],MATCH(F19,comp_il_projekt,1)+1,MATCH(BX19,comp_ile_sklad,1)+1)+VLOOKUP($H$6,tblKlient[[Klient]:[Dodatkowy narzut Complex]],3,0))</f>
        <v>0.38</v>
      </c>
      <c r="DY19" s="452">
        <f>IFERROR(SUM($DJ19:$DV19)*(1+DX19),"")</f>
        <v>0</v>
      </c>
      <c r="DZ19" s="453">
        <f>Z19+CD19+CE19+CG19+DY19</f>
        <v>0</v>
      </c>
      <c r="EA19" s="454">
        <f t="shared" ref="EA19:EA82" si="31">F19*DZ19</f>
        <v>0</v>
      </c>
      <c r="EC19" s="455">
        <f>IFERROR((Y19*AA19)*IF(X19="NIE",$EC$17+Stawki!$L$30,$EC$17)+SUMIF($C:$C,$B19,CP:CP),0)</f>
        <v>0</v>
      </c>
      <c r="ED19" s="456">
        <f t="shared" ref="ED19:ED82" si="32">IFERROR((CD19+CE19)*$ED$17,0)</f>
        <v>0</v>
      </c>
      <c r="EE19" s="456">
        <f t="shared" ref="EE19:EE82" si="33">IFERROR((CK19*$EE$17),0)</f>
        <v>0</v>
      </c>
      <c r="EF19" s="456">
        <f t="shared" ref="EF19:EF82" si="34">DZ19+EC19+ED19-CG19</f>
        <v>0</v>
      </c>
      <c r="EG19" s="456">
        <f>DY19*(1+wycena!$EG$17)</f>
        <v>0</v>
      </c>
      <c r="EH19" s="456">
        <f>EG19*(1+wycena!$EH$17)</f>
        <v>0</v>
      </c>
      <c r="EI19" s="456">
        <f>EH19*(1+$EI$17)</f>
        <v>0</v>
      </c>
      <c r="EJ19" s="456">
        <f>EI19*(1+$EJ$17)+EK19+Z19+CD19+CE19+EC19+ED19</f>
        <v>0</v>
      </c>
      <c r="EK19" s="457">
        <f t="shared" ref="EK19:EK82" si="35">CG19*(1+$EK$17)</f>
        <v>0</v>
      </c>
      <c r="EL19" s="458">
        <v>0</v>
      </c>
      <c r="EM19" s="459">
        <f>MROUND(EJ19*(1+$EL19),0.01)</f>
        <v>0</v>
      </c>
      <c r="EN19" s="460">
        <f t="shared" ref="EN19:EN82" si="36">MROUND(EM19/$C$4,0.01)</f>
        <v>0</v>
      </c>
      <c r="EO19" s="459">
        <f t="shared" ref="EO19:EO82" si="37">IFERROR((MROUND(EJ19*(1+$EL19),0.01)+(CK19+EE19)/F19),0)</f>
        <v>0</v>
      </c>
      <c r="EP19" s="460">
        <f t="shared" ref="EP19:EP82" si="38">MROUND(EO19/$C$4,0.01)</f>
        <v>0</v>
      </c>
      <c r="EQ19" s="461">
        <f>IFERROR((EM19-DZ19)/EM19,0)</f>
        <v>0</v>
      </c>
      <c r="ER19" s="462">
        <f t="shared" ref="ER19:ER82" si="39">EM19*F19</f>
        <v>0</v>
      </c>
      <c r="ES19" s="463">
        <f t="shared" ref="ES19:ES82" si="40">EN19*F19</f>
        <v>0</v>
      </c>
      <c r="EU19" s="464">
        <f>Z19</f>
        <v>0</v>
      </c>
      <c r="EV19" s="465">
        <f>CD19+CE19</f>
        <v>0</v>
      </c>
      <c r="EW19" s="465">
        <f>CE19</f>
        <v>0</v>
      </c>
      <c r="EX19" s="465">
        <f>EK19</f>
        <v>0</v>
      </c>
      <c r="EY19" s="465">
        <f>IFERROR(EM19,0)</f>
        <v>0</v>
      </c>
      <c r="EZ19" s="466">
        <f>IFERROR(1-SUM(EU19:EX19)/EY19,0)</f>
        <v>0</v>
      </c>
      <c r="FB19" s="467">
        <f t="shared" ref="FB19:FB82" si="41">AK19*$F19/3600</f>
        <v>0</v>
      </c>
      <c r="FC19" s="468">
        <f t="shared" ref="FC19:FC82" si="42">AR19*$F19/3600</f>
        <v>0</v>
      </c>
      <c r="FD19" s="468">
        <f t="shared" ref="FD19:FD82" si="43">AU19*$F19/3600</f>
        <v>0</v>
      </c>
      <c r="FE19" s="468">
        <f t="shared" ref="FE19:FE82" si="44">AX19*$F19/3600</f>
        <v>0</v>
      </c>
      <c r="FF19" s="468">
        <f t="shared" ref="FF19:FF82" si="45">BA19*$F19/3600</f>
        <v>0</v>
      </c>
      <c r="FG19" s="468">
        <f t="shared" ref="FG19:FG82" si="46">BD19*$F19/3600</f>
        <v>0</v>
      </c>
      <c r="FH19" s="468">
        <f t="shared" ref="FH19:FH82" si="47">BG19*$F19/3600</f>
        <v>0</v>
      </c>
      <c r="FI19" s="468">
        <f t="shared" ref="FI19:FI82" si="48">BJ19*$F19/3600</f>
        <v>0</v>
      </c>
      <c r="FJ19" s="468">
        <f t="shared" ref="FJ19:FJ82" si="49">BM19*$F19/3600</f>
        <v>0</v>
      </c>
      <c r="FK19" s="469">
        <f t="shared" ref="FK19:FK82" si="50">SUM(DJ19:DT19)*F19</f>
        <v>0</v>
      </c>
      <c r="FL19" s="469">
        <f t="shared" ref="FL19:FL82" si="51">Z19*F19</f>
        <v>0</v>
      </c>
      <c r="FM19" s="470">
        <f t="shared" ref="FM19:FM82" si="52">CD19*F19</f>
        <v>0</v>
      </c>
      <c r="FN19" s="470">
        <f t="shared" ref="FN19:FN82" si="53">CE19*F19</f>
        <v>0</v>
      </c>
      <c r="FO19" s="470">
        <f t="shared" ref="FO19:FO82" si="54">CG19*F19</f>
        <v>0</v>
      </c>
      <c r="FP19" s="470">
        <f t="shared" ref="FP19:FP82" si="55">CK19</f>
        <v>0</v>
      </c>
      <c r="FQ19" s="470">
        <f t="shared" ref="FQ19:FQ82" si="56">DY19*F19</f>
        <v>0</v>
      </c>
      <c r="FR19" s="470">
        <f t="shared" ref="FR19:FR82" si="57">DZ19*F19</f>
        <v>0</v>
      </c>
      <c r="FS19" s="470">
        <f t="shared" ref="FS19:FS82" si="58">EC19*F19</f>
        <v>0</v>
      </c>
      <c r="FT19" s="470">
        <f t="shared" ref="FT19:FT82" si="59">ED19*F19</f>
        <v>0</v>
      </c>
      <c r="FU19" s="470">
        <f t="shared" ref="FU19:FU82" si="60">EE19</f>
        <v>0</v>
      </c>
      <c r="FV19" s="470">
        <f t="shared" ref="FV19:FV82" si="61">EF19*F19</f>
        <v>0</v>
      </c>
      <c r="FW19" s="470">
        <f>FV19*(1+$EH$17)</f>
        <v>0</v>
      </c>
      <c r="FX19" s="470">
        <f>FW19*(1+$EI$17)</f>
        <v>0</v>
      </c>
      <c r="FY19" s="470">
        <f>FX19*(1+$EJ$17)</f>
        <v>0</v>
      </c>
      <c r="FZ19" s="471">
        <f>FM19*(1+$EK$17)</f>
        <v>0</v>
      </c>
    </row>
    <row r="20" spans="1:182" s="406" customFormat="1" ht="33.75" customHeight="1" thickBot="1">
      <c r="A20">
        <v>2</v>
      </c>
      <c r="B20" t="s">
        <v>1017</v>
      </c>
      <c r="C20" t="s">
        <v>1016</v>
      </c>
      <c r="D20" t="s">
        <v>1017</v>
      </c>
      <c r="E20"/>
      <c r="F20">
        <v>100</v>
      </c>
      <c r="G20">
        <v>10</v>
      </c>
      <c r="H20">
        <v>2</v>
      </c>
      <c r="I20" s="412"/>
      <c r="J20" s="413" t="s">
        <v>550</v>
      </c>
      <c r="K20" s="409"/>
      <c r="L20" s="409"/>
      <c r="M20" s="414">
        <f>ryzyka!$X4</f>
        <v>0.1</v>
      </c>
      <c r="N20" s="415" t="str">
        <f>ryzyka!Y4</f>
        <v>Detal może być wykonywany samodzielnie przez każdego pracownika</v>
      </c>
      <c r="O20" s="409" t="s">
        <v>414</v>
      </c>
      <c r="P20" s="409" t="s">
        <v>441</v>
      </c>
      <c r="Q20" s="416" t="s">
        <v>442</v>
      </c>
      <c r="R20" s="417" t="s">
        <v>1006</v>
      </c>
      <c r="S20" s="418" t="s">
        <v>1005</v>
      </c>
      <c r="T20" s="409" t="s">
        <v>372</v>
      </c>
      <c r="U20" s="409"/>
      <c r="V20" s="419" t="e">
        <f t="shared" ref="V20:V83" si="62">IF(AE20&lt;&gt;"",(G20*AA20)/(IF(T20="aluminium",2700,7850)*(AG20/1000)*(AH20/1000)*(AE20/1000)),"")</f>
        <v>#DIV/0!</v>
      </c>
      <c r="W20" s="419" t="e">
        <f t="shared" ref="W20:W83" si="63">IF(AE20&lt;&gt;"",(F20*AA20)/(IF(T20="aluminium",2700,7850)*(AG20/1000)*(AH20/1000)*(AE20/1000)),"")</f>
        <v>#DIV/0!</v>
      </c>
      <c r="X20" s="409"/>
      <c r="Y20" s="472"/>
      <c r="Z20" s="421">
        <f t="shared" si="4"/>
        <v>0</v>
      </c>
      <c r="AA20" s="422"/>
      <c r="AB20" s="422"/>
      <c r="AC20" s="423"/>
      <c r="AD20" s="423"/>
      <c r="AE20" s="424">
        <v>2</v>
      </c>
      <c r="AF20" s="422"/>
      <c r="AG20" s="425"/>
      <c r="AH20" s="426"/>
      <c r="AI20" s="427"/>
      <c r="AJ20" s="428"/>
      <c r="AK20" s="429">
        <f t="shared" si="5"/>
        <v>0</v>
      </c>
      <c r="AL20" s="430"/>
      <c r="AM20" s="413"/>
      <c r="AN20" s="411"/>
      <c r="AO20" s="431">
        <f>IFERROR(AM20/$G20+AN20+SUMIF($C:$C,$B20,CR:CR),0)</f>
        <v>0</v>
      </c>
      <c r="AP20" s="432">
        <f>SUMIFS(Technologia[tpz '[s']],Technologia[Obszar],"Obróbka skrawaniem",Technologia[KOD WYROB],wycena!$B20)</f>
        <v>0</v>
      </c>
      <c r="AQ20" s="433">
        <f>SUMIFS(Technologia[tpj '[s']],Technologia[Obszar],"Obróbka skrawaniem",Technologia[KOD WYROB],wycena!$B20)</f>
        <v>0</v>
      </c>
      <c r="AR20" s="429">
        <f t="shared" si="6"/>
        <v>0</v>
      </c>
      <c r="AS20" s="433">
        <f>SUMIFS(Technologia[tpz '[s']],Technologia[Obszar],"Ukosowanie",Technologia[KOD WYROB],wycena!$B20)</f>
        <v>0</v>
      </c>
      <c r="AT20" s="433">
        <f>SUMIFS(Technologia[tpj '[s']],Technologia[Obszar],"Ukosowanie",Technologia[KOD WYROB],wycena!$B20)</f>
        <v>0</v>
      </c>
      <c r="AU20" s="429">
        <f t="shared" si="7"/>
        <v>0</v>
      </c>
      <c r="AV20" s="433">
        <f>SUMIFS(Technologia[tpz '[s']],Technologia[Obszar],"Prasa",Technologia[KOD WYROB],wycena!$B20)</f>
        <v>0</v>
      </c>
      <c r="AW20" s="433">
        <f>SUMIFS(Technologia[tpj '[s']],Technologia[Obszar],"Prasa",Technologia[KOD WYROB],wycena!$B20)</f>
        <v>0</v>
      </c>
      <c r="AX20" s="429">
        <f t="shared" si="8"/>
        <v>0</v>
      </c>
      <c r="AY20" s="433">
        <f>SUMIFS(Technologia[tpz '[s']],Technologia[Obszar],"Spawanie ręczne",Technologia[KOD WYROB],wycena!$B20)</f>
        <v>0</v>
      </c>
      <c r="AZ20" s="433">
        <f>SUMIFS(Technologia[tpj '[s']],Technologia[Obszar],"Spawanie ręczne",Technologia[KOD WYROB],wycena!$B20)</f>
        <v>0</v>
      </c>
      <c r="BA20" s="429">
        <f t="shared" si="9"/>
        <v>0</v>
      </c>
      <c r="BB20" s="433">
        <f>SUMIFS(Technologia[tpz '[s']],Technologia[Obszar],"Spawanie robotem",Technologia[KOD WYROB],wycena!$B20)</f>
        <v>0</v>
      </c>
      <c r="BC20" s="433">
        <f>SUMIFS(Technologia[tpj '[s']],Technologia[Obszar],"Spawanie robotem",Technologia[KOD WYROB],wycena!$B20)</f>
        <v>0</v>
      </c>
      <c r="BD20" s="429">
        <f t="shared" si="10"/>
        <v>0</v>
      </c>
      <c r="BE20" s="433">
        <f>SUMIFS(Technologia[tpz '[s']],Technologia[Obszar],"Ślusarnia",Technologia[KOD WYROB],wycena!$B20)</f>
        <v>0</v>
      </c>
      <c r="BF20" s="433">
        <f>SUMIFS(Technologia[tpj '[s']],Technologia[Obszar],"Ślusarnia",Technologia[KOD WYROB],wycena!$B20)</f>
        <v>0</v>
      </c>
      <c r="BG20" s="429">
        <f t="shared" si="11"/>
        <v>0</v>
      </c>
      <c r="BH20" s="433">
        <f>SUMIFS(Technologia[tpz '[s']],Technologia[Obszar],"Montaż",Technologia[KOD WYROB],wycena!$B20)</f>
        <v>0</v>
      </c>
      <c r="BI20" s="433">
        <f>SUMIFS(Technologia[tpj '[s']],Technologia[Obszar],"Montaż",Technologia[KOD WYROB],wycena!$B20)</f>
        <v>0</v>
      </c>
      <c r="BJ20" s="429">
        <f t="shared" si="12"/>
        <v>0</v>
      </c>
      <c r="BK20" s="433">
        <f>SUMIFS(Technologia[tpz '[s']],Technologia[Obszar],"Klejenie",Technologia[KOD WYROB],wycena!$B20)</f>
        <v>0</v>
      </c>
      <c r="BL20" s="433">
        <f>SUMIFS(Technologia[tpj '[s']],Technologia[Obszar],"Klejenie",Technologia[KOD WYROB],wycena!$B20)</f>
        <v>0</v>
      </c>
      <c r="BM20" s="429">
        <f t="shared" si="13"/>
        <v>0</v>
      </c>
      <c r="BN20" s="433">
        <f>SUMIFS(Technologia[tpz '[s']],Technologia[Obszar],"Śrutowanie",Technologia[KOD WYROB],wycena!$B20)</f>
        <v>0</v>
      </c>
      <c r="BO20" s="433">
        <f>SUMIFS(Technologia[tpj '[s']],Technologia[Obszar],"Śrutowanie",Technologia[KOD WYROB],wycena!$B20)</f>
        <v>0</v>
      </c>
      <c r="BP20" s="431">
        <f t="shared" ref="BP20:BP83" si="64">IFERROR(BN20/$G20+BO20+SUMIF($C:$C,$B20,DA:DA),0)</f>
        <v>0</v>
      </c>
      <c r="BQ20" s="433">
        <f>SUMIFS(Technologia[tpz '[s']],Technologia[Obszar],"Prostowanie",Technologia[KOD WYROB],wycena!$B20)</f>
        <v>0</v>
      </c>
      <c r="BR20" s="433">
        <f>SUMIFS(Technologia[tpj '[s']],Technologia[Obszar],"Prostowanie",Technologia[KOD WYROB],wycena!$B20)</f>
        <v>0</v>
      </c>
      <c r="BS20" s="431">
        <f t="shared" ref="BS20:BS83" si="65">IFERROR(BQ20/$G20+BR20+SUMIF($C:$C,$B20,DB:DB),0)</f>
        <v>0</v>
      </c>
      <c r="BT20" s="433">
        <f>SUMIFS(Technologia[tpz '[s']],Technologia[Obszar],"Gratowarka",Technologia[KOD WYROB],wycena!$B20)</f>
        <v>0</v>
      </c>
      <c r="BU20" s="433">
        <f>SUMIFS(Technologia[tpj '[s']],Technologia[Obszar],"Gratowarka",Technologia[KOD WYROB],wycena!$B20)</f>
        <v>0</v>
      </c>
      <c r="BV20" s="431">
        <f t="shared" ref="BV20:BV83" si="66">IFERROR(BT20/$G20+BU20+SUMIF($C:$C,$B20,DC:DC),0)</f>
        <v>0</v>
      </c>
      <c r="BW20" s="431">
        <f>COUNTIF(Technologia[KOD WYROB],B20)</f>
        <v>0</v>
      </c>
      <c r="BX20" s="431">
        <f t="shared" ref="BX20:BX83" si="67">COUNTIF($C:$C,$B20)</f>
        <v>0</v>
      </c>
      <c r="BZ20" s="413"/>
      <c r="CA20" s="411"/>
      <c r="CB20" s="411"/>
      <c r="CC20" s="434">
        <f>SUMIFS(Technologia[Koszt kooperacji],Technologia[Obszar],"Kooperacja",Technologia[KOD WYROB],wycena!$B20)+SUMIFS(Technologia[Koszt kooperacji],Technologia[Obszar],"Śrutowanie",Technologia[KOD WYROB],wycena!$B20)</f>
        <v>0</v>
      </c>
      <c r="CD20" s="434">
        <f t="shared" ref="CD20:CD82" si="68">CC20+SUMIF(C:C,B20,DD:DD)</f>
        <v>0</v>
      </c>
      <c r="CE20" s="434">
        <f>CD20*$CE$17</f>
        <v>0</v>
      </c>
      <c r="CF20" s="435">
        <f>COUNTIFS(Technologia[KOD WYROB],B20,Technologia[Obszar],"kooperacja")+SUMIF($C:$C,$B20,CF:CF)</f>
        <v>0</v>
      </c>
      <c r="CG20" s="436">
        <f>SUMIF(Tabela3[Dot. indeksu],B20,Tabela3[Wartość])+SUMIF(C:C,B20,DE:DE)</f>
        <v>0</v>
      </c>
      <c r="CH20" s="437">
        <f>SUMIFS(NRC[Cena],NRC[Typ narzędzia],robocze!$AL$1,NRC[Dot. indeksu],wycena!$B20)+(SUMIF($C:$C,$B20,$DF:$DF))</f>
        <v>0</v>
      </c>
      <c r="CI20" s="438">
        <f>SUMIFS(NRC[Cena],NRC[Typ narzędzia],robocze!$AL$2,NRC[Dot. indeksu],wycena!$B20)+(SUMIF($C:$C,$B20,$DG:$DG))</f>
        <v>0</v>
      </c>
      <c r="CJ20" s="438">
        <f>SUMIFS(NRC[Cena],NRC[Typ narzędzia],robocze!$AL$3,NRC[Dot. indeksu],wycena!$B20)+(SUMIF($C:$C,$B20,$DH:$DH))</f>
        <v>0</v>
      </c>
      <c r="CK20" s="439">
        <f t="shared" ref="CK20:CK83" si="69">CH20+CI20+CJ20</f>
        <v>0</v>
      </c>
      <c r="CM20" s="440">
        <f t="shared" si="16"/>
        <v>0</v>
      </c>
      <c r="CN20" s="441">
        <f t="shared" si="17"/>
        <v>0</v>
      </c>
      <c r="CO20" s="438">
        <f t="shared" si="18"/>
        <v>0</v>
      </c>
      <c r="CP20" s="438">
        <f t="shared" ref="CP20:CP84" si="70">IF($C20&lt;&gt;"",(EC20*$H20),"")</f>
        <v>0</v>
      </c>
      <c r="CQ20" s="442">
        <f t="shared" si="19"/>
        <v>0</v>
      </c>
      <c r="CR20" s="442">
        <f>IF($C20&lt;&gt;"",$H20*AO20,"")</f>
        <v>0</v>
      </c>
      <c r="CS20" s="442">
        <f t="shared" si="20"/>
        <v>0</v>
      </c>
      <c r="CT20" s="442">
        <f t="shared" si="21"/>
        <v>0</v>
      </c>
      <c r="CU20" s="442">
        <f t="shared" si="22"/>
        <v>0</v>
      </c>
      <c r="CV20" s="442">
        <f t="shared" si="23"/>
        <v>0</v>
      </c>
      <c r="CW20" s="442">
        <f t="shared" si="24"/>
        <v>0</v>
      </c>
      <c r="CX20" s="443">
        <f t="shared" si="25"/>
        <v>0</v>
      </c>
      <c r="CY20" s="442">
        <f t="shared" si="26"/>
        <v>0</v>
      </c>
      <c r="CZ20" s="442">
        <f t="shared" si="27"/>
        <v>0</v>
      </c>
      <c r="DA20" s="442">
        <f t="shared" ref="DA20:DA83" si="71">IF($C20&lt;&gt;"",$H20*BP20,"")</f>
        <v>0</v>
      </c>
      <c r="DB20" s="442">
        <f t="shared" ref="DB20:DB83" si="72">IF($C20&lt;&gt;"",$H20*BS20,"")</f>
        <v>0</v>
      </c>
      <c r="DC20" s="442">
        <f t="shared" ref="DC20:DC83" si="73">IF($C20&lt;&gt;"",$H20*BV20,"")</f>
        <v>0</v>
      </c>
      <c r="DD20" s="444">
        <f t="shared" si="28"/>
        <v>0</v>
      </c>
      <c r="DE20" s="444">
        <f t="shared" si="29"/>
        <v>0</v>
      </c>
      <c r="DF20" s="434">
        <f t="shared" si="30"/>
        <v>0</v>
      </c>
      <c r="DG20" s="445">
        <f>CI20</f>
        <v>0</v>
      </c>
      <c r="DH20" s="445">
        <f>CJ20</f>
        <v>0</v>
      </c>
      <c r="DI20" s="446">
        <v>2.5299999999999998</v>
      </c>
      <c r="DJ20" s="447">
        <f>AK20/3600*Stawki!$A$4</f>
        <v>0</v>
      </c>
      <c r="DK20" s="448">
        <f>AO20/3600*Stawki!$B$4</f>
        <v>0</v>
      </c>
      <c r="DL20" s="448">
        <f>AR20/3600*Stawki!$C$4</f>
        <v>0</v>
      </c>
      <c r="DM20" s="448">
        <f>AU20/3600*Stawki!$D$4</f>
        <v>0</v>
      </c>
      <c r="DN20" s="448">
        <f>AX20/3600*Stawki!$E$4</f>
        <v>0</v>
      </c>
      <c r="DO20" s="448">
        <f>BA20/3600*Stawki!$F$4</f>
        <v>0</v>
      </c>
      <c r="DP20" s="448">
        <f>BD20/3600*Stawki!$G$4</f>
        <v>0</v>
      </c>
      <c r="DQ20" s="448">
        <f>BG20/3600*Stawki!$H$4</f>
        <v>0</v>
      </c>
      <c r="DR20" s="448">
        <f>BJ20/3600*Stawki!$J$4</f>
        <v>0</v>
      </c>
      <c r="DS20" s="448">
        <f>BL20/3600*Stawki!$I$4</f>
        <v>0</v>
      </c>
      <c r="DT20" s="448">
        <f>BP20/3600*Stawki!$K$4</f>
        <v>0</v>
      </c>
      <c r="DU20" s="449">
        <f>BS20/3600*Stawki!$M$4</f>
        <v>0</v>
      </c>
      <c r="DV20" s="449">
        <f>BV20/3600*Stawki!$L$4</f>
        <v>0</v>
      </c>
      <c r="DW20" s="450">
        <f t="shared" ref="DW20:DW83" si="74">IFERROR(DY20/DZ20,0)</f>
        <v>0</v>
      </c>
      <c r="DX20" s="451" t="e" cm="1">
        <f t="array" ref="DX20">IF(BX20&lt;1,INDEX(tblSimple[],MATCH(F20,simp_il_proj,1)+1,MATCH(BW20,simp_il_oper,1)+1)+VLOOKUP($H$6,tblKlient[[Klient]:[Dodatkowy narzut Simple]],2,0),INDEX(tblComplex[],MATCH(F20,comp_il_projekt,1)+1,MATCH(BX20,comp_ile_sklad,1)+1)+VLOOKUP($H$6,tblKlient[[Klient]:[Dodatkowy narzut Complex]],3,0))</f>
        <v>#VALUE!</v>
      </c>
      <c r="DY20" s="452" t="str">
        <f t="shared" ref="DY20:DY83" si="75">IFERROR(SUM($DJ20:$DV20)*(1+DX20),"")</f>
        <v/>
      </c>
      <c r="DZ20" s="453" t="e">
        <f t="shared" ref="DZ20:DZ82" si="76">Z20+CD20+CE20+CG20+DY20</f>
        <v>#VALUE!</v>
      </c>
      <c r="EA20" s="454" t="e">
        <f t="shared" si="31"/>
        <v>#VALUE!</v>
      </c>
      <c r="EC20" s="455">
        <f>IFERROR((Y20*AA20)*IF(X20="NIE",$EC$17+Stawki!$L$30,$EC$17)+SUMIF($C:$C,$B20,CP:CP),0)</f>
        <v>0</v>
      </c>
      <c r="ED20" s="456">
        <f t="shared" si="32"/>
        <v>0</v>
      </c>
      <c r="EE20" s="456">
        <f t="shared" si="33"/>
        <v>0</v>
      </c>
      <c r="EF20" s="456" t="e">
        <f t="shared" si="34"/>
        <v>#VALUE!</v>
      </c>
      <c r="EG20" s="456" t="e">
        <f>DY20*(1+wycena!$EG$17)</f>
        <v>#VALUE!</v>
      </c>
      <c r="EH20" s="456" t="e">
        <f>EG20*(1+wycena!$EH$17)</f>
        <v>#VALUE!</v>
      </c>
      <c r="EI20" s="456" t="e">
        <f t="shared" ref="EI20:EI83" si="77">EH20*(1+$EI$17)</f>
        <v>#VALUE!</v>
      </c>
      <c r="EJ20" s="456" t="e">
        <f>EI20*(1+$EJ$17)+EK20+Z20+CD20+CE20+EC20+ED20</f>
        <v>#VALUE!</v>
      </c>
      <c r="EK20" s="457">
        <f t="shared" si="35"/>
        <v>0</v>
      </c>
      <c r="EL20" s="458">
        <v>0</v>
      </c>
      <c r="EM20" s="459" t="e">
        <f t="shared" ref="EM20:EM22" si="78">MROUND(EJ20*(1+$EL20),0.01)</f>
        <v>#VALUE!</v>
      </c>
      <c r="EN20" s="460" t="e">
        <f t="shared" si="36"/>
        <v>#VALUE!</v>
      </c>
      <c r="EO20" s="459">
        <f t="shared" si="37"/>
        <v>0</v>
      </c>
      <c r="EP20" s="460">
        <f t="shared" si="38"/>
        <v>0</v>
      </c>
      <c r="EQ20" s="461">
        <f t="shared" ref="EQ20:EQ83" si="79">IFERROR((EM20-DZ20)/EM20,0)</f>
        <v>0</v>
      </c>
      <c r="ER20" s="462" t="e">
        <f t="shared" si="39"/>
        <v>#VALUE!</v>
      </c>
      <c r="ES20" s="463" t="e">
        <f t="shared" si="40"/>
        <v>#VALUE!</v>
      </c>
      <c r="EU20" s="464">
        <f t="shared" ref="EU20:EU83" si="80">Z20</f>
        <v>0</v>
      </c>
      <c r="EV20" s="465">
        <f t="shared" ref="EV20:EV83" si="81">CD20+CE20</f>
        <v>0</v>
      </c>
      <c r="EW20" s="465">
        <f t="shared" ref="EW20:EW83" si="82">CE20</f>
        <v>0</v>
      </c>
      <c r="EX20" s="465">
        <f t="shared" ref="EX20:EX83" si="83">EK20</f>
        <v>0</v>
      </c>
      <c r="EY20" s="465">
        <f t="shared" ref="EY20:EY83" si="84">IFERROR(EM20,0)</f>
        <v>0</v>
      </c>
      <c r="EZ20" s="466">
        <f t="shared" ref="EZ20:EZ83" si="85">IFERROR(1-SUM(EU20:EX20)/EY20,0)</f>
        <v>0</v>
      </c>
      <c r="FB20" s="467">
        <f t="shared" si="41"/>
        <v>0</v>
      </c>
      <c r="FC20" s="468">
        <f t="shared" si="42"/>
        <v>0</v>
      </c>
      <c r="FD20" s="468">
        <f t="shared" si="43"/>
        <v>0</v>
      </c>
      <c r="FE20" s="468">
        <f t="shared" si="44"/>
        <v>0</v>
      </c>
      <c r="FF20" s="468">
        <f t="shared" si="45"/>
        <v>0</v>
      </c>
      <c r="FG20" s="468">
        <f t="shared" si="46"/>
        <v>0</v>
      </c>
      <c r="FH20" s="468">
        <f t="shared" si="47"/>
        <v>0</v>
      </c>
      <c r="FI20" s="468">
        <f t="shared" si="48"/>
        <v>0</v>
      </c>
      <c r="FJ20" s="468">
        <f t="shared" si="49"/>
        <v>0</v>
      </c>
      <c r="FK20" s="469">
        <f t="shared" si="50"/>
        <v>0</v>
      </c>
      <c r="FL20" s="469">
        <f t="shared" si="51"/>
        <v>0</v>
      </c>
      <c r="FM20" s="470">
        <f t="shared" si="52"/>
        <v>0</v>
      </c>
      <c r="FN20" s="470">
        <f t="shared" si="53"/>
        <v>0</v>
      </c>
      <c r="FO20" s="470">
        <f t="shared" si="54"/>
        <v>0</v>
      </c>
      <c r="FP20" s="470">
        <f t="shared" si="55"/>
        <v>0</v>
      </c>
      <c r="FQ20" s="470" t="e">
        <f t="shared" si="56"/>
        <v>#VALUE!</v>
      </c>
      <c r="FR20" s="470" t="e">
        <f t="shared" si="57"/>
        <v>#VALUE!</v>
      </c>
      <c r="FS20" s="470">
        <f t="shared" si="58"/>
        <v>0</v>
      </c>
      <c r="FT20" s="470">
        <f t="shared" si="59"/>
        <v>0</v>
      </c>
      <c r="FU20" s="470">
        <f t="shared" si="60"/>
        <v>0</v>
      </c>
      <c r="FV20" s="470" t="e">
        <f t="shared" si="61"/>
        <v>#VALUE!</v>
      </c>
      <c r="FW20" s="470" t="e">
        <f t="shared" ref="FW20:FW83" si="86">FV20*(1+$EH$17)</f>
        <v>#VALUE!</v>
      </c>
      <c r="FX20" s="470" t="e">
        <f t="shared" ref="FX20:FX83" si="87">FW20*(1+$EI$17)</f>
        <v>#VALUE!</v>
      </c>
      <c r="FY20" s="470" t="e">
        <f t="shared" ref="FY20:FY83" si="88">FX20*(1+$EJ$17)</f>
        <v>#VALUE!</v>
      </c>
      <c r="FZ20" s="471">
        <f t="shared" ref="FZ20:FZ22" si="89">FM20*(1+$EK$17)</f>
        <v>0</v>
      </c>
    </row>
    <row r="21" spans="1:182" s="406" customFormat="1" ht="33.75" customHeight="1" thickBot="1">
      <c r="A21">
        <v>3</v>
      </c>
      <c r="B21" t="s">
        <v>1018</v>
      </c>
      <c r="C21" t="s">
        <v>1016</v>
      </c>
      <c r="D21" t="s">
        <v>1018</v>
      </c>
      <c r="E21"/>
      <c r="F21">
        <v>100</v>
      </c>
      <c r="G21">
        <v>10</v>
      </c>
      <c r="H21">
        <v>2</v>
      </c>
      <c r="I21" s="412"/>
      <c r="J21" s="413" t="s">
        <v>550</v>
      </c>
      <c r="K21" s="409"/>
      <c r="L21" s="409"/>
      <c r="M21" s="414">
        <f>ryzyka!$X5</f>
        <v>0.1</v>
      </c>
      <c r="N21" s="415" t="str">
        <f>ryzyka!Y5</f>
        <v>Detal może być wykonywany samodzielnie przez każdego pracownika</v>
      </c>
      <c r="O21" s="409" t="s">
        <v>414</v>
      </c>
      <c r="P21" s="409" t="s">
        <v>441</v>
      </c>
      <c r="Q21" s="416" t="s">
        <v>442</v>
      </c>
      <c r="R21" s="417" t="s">
        <v>1006</v>
      </c>
      <c r="S21" s="418" t="s">
        <v>1005</v>
      </c>
      <c r="T21" s="409" t="s">
        <v>372</v>
      </c>
      <c r="U21" s="409"/>
      <c r="V21" s="419" t="e">
        <f t="shared" si="62"/>
        <v>#DIV/0!</v>
      </c>
      <c r="W21" s="419" t="e">
        <f t="shared" si="63"/>
        <v>#DIV/0!</v>
      </c>
      <c r="X21" s="409"/>
      <c r="Y21" s="472"/>
      <c r="Z21" s="421">
        <f t="shared" si="4"/>
        <v>0</v>
      </c>
      <c r="AA21" s="422"/>
      <c r="AB21" s="422"/>
      <c r="AC21" s="423"/>
      <c r="AD21" s="423"/>
      <c r="AE21" s="424">
        <v>2</v>
      </c>
      <c r="AF21" s="422"/>
      <c r="AG21" s="425"/>
      <c r="AH21" s="426"/>
      <c r="AI21" s="427"/>
      <c r="AJ21" s="428"/>
      <c r="AK21" s="429">
        <f t="shared" si="5"/>
        <v>0</v>
      </c>
      <c r="AL21" s="430"/>
      <c r="AM21" s="413"/>
      <c r="AN21" s="411"/>
      <c r="AO21" s="431">
        <f t="shared" ref="AO21:AO84" si="90">IFERROR(AM21/$G21+AN21+SUMIF($C:$C,$B21,CR:CR),0)</f>
        <v>0</v>
      </c>
      <c r="AP21" s="432">
        <f>SUMIFS(Technologia[tpz '[s']],Technologia[Obszar],"Obróbka skrawaniem",Technologia[KOD WYROB],wycena!$B21)</f>
        <v>0</v>
      </c>
      <c r="AQ21" s="433">
        <f>SUMIFS(Technologia[tpj '[s']],Technologia[Obszar],"Obróbka skrawaniem",Technologia[KOD WYROB],wycena!$B21)</f>
        <v>0</v>
      </c>
      <c r="AR21" s="429">
        <f t="shared" si="6"/>
        <v>0</v>
      </c>
      <c r="AS21" s="433">
        <f>SUMIFS(Technologia[tpz '[s']],Technologia[Obszar],"Ukosowanie",Technologia[KOD WYROB],wycena!$B21)</f>
        <v>0</v>
      </c>
      <c r="AT21" s="433">
        <f>SUMIFS(Technologia[tpj '[s']],Technologia[Obszar],"Ukosowanie",Technologia[KOD WYROB],wycena!$B21)</f>
        <v>0</v>
      </c>
      <c r="AU21" s="429">
        <f t="shared" si="7"/>
        <v>0</v>
      </c>
      <c r="AV21" s="433">
        <f>SUMIFS(Technologia[tpz '[s']],Technologia[Obszar],"Prasa",Technologia[KOD WYROB],wycena!$B21)</f>
        <v>0</v>
      </c>
      <c r="AW21" s="433">
        <f>SUMIFS(Technologia[tpj '[s']],Technologia[Obszar],"Prasa",Technologia[KOD WYROB],wycena!$B21)</f>
        <v>0</v>
      </c>
      <c r="AX21" s="429">
        <f t="shared" si="8"/>
        <v>0</v>
      </c>
      <c r="AY21" s="433">
        <f>SUMIFS(Technologia[tpz '[s']],Technologia[Obszar],"Spawanie ręczne",Technologia[KOD WYROB],wycena!$B21)</f>
        <v>0</v>
      </c>
      <c r="AZ21" s="433">
        <f>SUMIFS(Technologia[tpj '[s']],Technologia[Obszar],"Spawanie ręczne",Technologia[KOD WYROB],wycena!$B21)</f>
        <v>0</v>
      </c>
      <c r="BA21" s="429">
        <f t="shared" si="9"/>
        <v>0</v>
      </c>
      <c r="BB21" s="433">
        <f>SUMIFS(Technologia[tpz '[s']],Technologia[Obszar],"Spawanie robotem",Technologia[KOD WYROB],wycena!$B21)</f>
        <v>0</v>
      </c>
      <c r="BC21" s="433">
        <f>SUMIFS(Technologia[tpj '[s']],Technologia[Obszar],"Spawanie robotem",Technologia[KOD WYROB],wycena!$B21)</f>
        <v>0</v>
      </c>
      <c r="BD21" s="429">
        <f t="shared" si="10"/>
        <v>0</v>
      </c>
      <c r="BE21" s="433">
        <f>SUMIFS(Technologia[tpz '[s']],Technologia[Obszar],"Ślusarnia",Technologia[KOD WYROB],wycena!$B21)</f>
        <v>0</v>
      </c>
      <c r="BF21" s="433">
        <f>SUMIFS(Technologia[tpj '[s']],Technologia[Obszar],"Ślusarnia",Technologia[KOD WYROB],wycena!$B21)</f>
        <v>0</v>
      </c>
      <c r="BG21" s="429">
        <f t="shared" si="11"/>
        <v>0</v>
      </c>
      <c r="BH21" s="433">
        <f>SUMIFS(Technologia[tpz '[s']],Technologia[Obszar],"Montaż",Technologia[KOD WYROB],wycena!$B21)</f>
        <v>0</v>
      </c>
      <c r="BI21" s="433">
        <f>SUMIFS(Technologia[tpj '[s']],Technologia[Obszar],"Montaż",Technologia[KOD WYROB],wycena!$B21)</f>
        <v>0</v>
      </c>
      <c r="BJ21" s="429">
        <f t="shared" si="12"/>
        <v>0</v>
      </c>
      <c r="BK21" s="433">
        <f>SUMIFS(Technologia[tpz '[s']],Technologia[Obszar],"Klejenie",Technologia[KOD WYROB],wycena!$B21)</f>
        <v>0</v>
      </c>
      <c r="BL21" s="433">
        <f>SUMIFS(Technologia[tpj '[s']],Technologia[Obszar],"Klejenie",Technologia[KOD WYROB],wycena!$B21)</f>
        <v>0</v>
      </c>
      <c r="BM21" s="429">
        <f t="shared" si="13"/>
        <v>0</v>
      </c>
      <c r="BN21" s="433">
        <f>SUMIFS(Technologia[tpz '[s']],Technologia[Obszar],"Śrutowanie",Technologia[KOD WYROB],wycena!$B21)</f>
        <v>0</v>
      </c>
      <c r="BO21" s="433">
        <f>SUMIFS(Technologia[tpj '[s']],Technologia[Obszar],"Śrutowanie",Technologia[KOD WYROB],wycena!$B21)</f>
        <v>0</v>
      </c>
      <c r="BP21" s="431">
        <f t="shared" si="64"/>
        <v>0</v>
      </c>
      <c r="BQ21" s="433">
        <f>SUMIFS(Technologia[tpz '[s']],Technologia[Obszar],"Prostowanie",Technologia[KOD WYROB],wycena!$B21)</f>
        <v>0</v>
      </c>
      <c r="BR21" s="433">
        <f>SUMIFS(Technologia[tpj '[s']],Technologia[Obszar],"Prostowanie",Technologia[KOD WYROB],wycena!$B21)</f>
        <v>0</v>
      </c>
      <c r="BS21" s="431">
        <f t="shared" si="65"/>
        <v>0</v>
      </c>
      <c r="BT21" s="433">
        <f>SUMIFS(Technologia[tpz '[s']],Technologia[Obszar],"Gratowarka",Technologia[KOD WYROB],wycena!$B21)</f>
        <v>0</v>
      </c>
      <c r="BU21" s="433">
        <f>SUMIFS(Technologia[tpj '[s']],Technologia[Obszar],"Gratowarka",Technologia[KOD WYROB],wycena!$B21)</f>
        <v>0</v>
      </c>
      <c r="BV21" s="431">
        <f t="shared" si="66"/>
        <v>0</v>
      </c>
      <c r="BW21" s="431">
        <f>COUNTIF(Technologia[KOD WYROB],B21)</f>
        <v>0</v>
      </c>
      <c r="BX21" s="431">
        <f t="shared" si="67"/>
        <v>0</v>
      </c>
      <c r="BZ21" s="413"/>
      <c r="CA21" s="411"/>
      <c r="CB21" s="411"/>
      <c r="CC21" s="434">
        <f>SUMIFS(Technologia[Koszt kooperacji],Technologia[Obszar],"Kooperacja",Technologia[KOD WYROB],wycena!$B21)+SUMIFS(Technologia[Koszt kooperacji],Technologia[Obszar],"Śrutowanie",Technologia[KOD WYROB],wycena!$B21)</f>
        <v>0</v>
      </c>
      <c r="CD21" s="434">
        <f t="shared" si="68"/>
        <v>0</v>
      </c>
      <c r="CE21" s="434">
        <f t="shared" ref="CE21:CE84" si="91">CD21*$CE$17</f>
        <v>0</v>
      </c>
      <c r="CF21" s="435">
        <f>COUNTIFS(Technologia[KOD WYROB],B21,Technologia[Obszar],"kooperacja")+SUMIF($C:$C,$B21,CF:CF)</f>
        <v>0</v>
      </c>
      <c r="CG21" s="436">
        <f>SUMIF(Tabela3[Dot. indeksu],B21,Tabela3[Wartość])+SUMIF(C:C,B21,DE:DE)</f>
        <v>0</v>
      </c>
      <c r="CH21" s="437">
        <f>SUMIFS(NRC[Cena],NRC[Typ narzędzia],robocze!$AL$1,NRC[Dot. indeksu],wycena!$B21)+(SUMIF($C:$C,$B21,$DF:$DF))</f>
        <v>0</v>
      </c>
      <c r="CI21" s="438">
        <f>SUMIFS(NRC[Cena],NRC[Typ narzędzia],robocze!$AL$2,NRC[Dot. indeksu],wycena!$B21)+(SUMIF($C:$C,$B21,$DG:$DG))</f>
        <v>0</v>
      </c>
      <c r="CJ21" s="438">
        <f>SUMIFS(NRC[Cena],NRC[Typ narzędzia],robocze!$AL$3,NRC[Dot. indeksu],wycena!$B21)+(SUMIF($C:$C,$B21,$DH:$DH))</f>
        <v>0</v>
      </c>
      <c r="CK21" s="439">
        <f t="shared" si="69"/>
        <v>0</v>
      </c>
      <c r="CM21" s="440">
        <f t="shared" si="16"/>
        <v>0</v>
      </c>
      <c r="CN21" s="441">
        <f t="shared" si="17"/>
        <v>0</v>
      </c>
      <c r="CO21" s="438">
        <f t="shared" si="18"/>
        <v>0</v>
      </c>
      <c r="CP21" s="438">
        <f t="shared" si="70"/>
        <v>0</v>
      </c>
      <c r="CQ21" s="442">
        <f t="shared" si="19"/>
        <v>0</v>
      </c>
      <c r="CR21" s="442">
        <f t="shared" ref="CR21:CR84" si="92">IF($C21&lt;&gt;"",$H21*AO21,"")</f>
        <v>0</v>
      </c>
      <c r="CS21" s="442">
        <f t="shared" si="20"/>
        <v>0</v>
      </c>
      <c r="CT21" s="442">
        <f t="shared" si="21"/>
        <v>0</v>
      </c>
      <c r="CU21" s="442">
        <f t="shared" si="22"/>
        <v>0</v>
      </c>
      <c r="CV21" s="442">
        <f t="shared" si="23"/>
        <v>0</v>
      </c>
      <c r="CW21" s="442">
        <f t="shared" si="24"/>
        <v>0</v>
      </c>
      <c r="CX21" s="443">
        <f t="shared" si="25"/>
        <v>0</v>
      </c>
      <c r="CY21" s="442">
        <f t="shared" si="26"/>
        <v>0</v>
      </c>
      <c r="CZ21" s="442">
        <f t="shared" si="27"/>
        <v>0</v>
      </c>
      <c r="DA21" s="442">
        <f t="shared" si="71"/>
        <v>0</v>
      </c>
      <c r="DB21" s="442">
        <f t="shared" si="72"/>
        <v>0</v>
      </c>
      <c r="DC21" s="442">
        <f t="shared" si="73"/>
        <v>0</v>
      </c>
      <c r="DD21" s="444">
        <f t="shared" si="28"/>
        <v>0</v>
      </c>
      <c r="DE21" s="444">
        <f t="shared" si="29"/>
        <v>0</v>
      </c>
      <c r="DF21" s="434">
        <f t="shared" si="30"/>
        <v>0</v>
      </c>
      <c r="DG21" s="445">
        <f t="shared" ref="DG21:DG84" si="93">CI21</f>
        <v>0</v>
      </c>
      <c r="DH21" s="445">
        <f t="shared" ref="DH21:DH84" si="94">CJ21</f>
        <v>0</v>
      </c>
      <c r="DI21" s="446">
        <v>0.56799999999999995</v>
      </c>
      <c r="DJ21" s="447">
        <f>AK21/3600*Stawki!$A$4</f>
        <v>0</v>
      </c>
      <c r="DK21" s="448">
        <f>AO21/3600*Stawki!$B$4</f>
        <v>0</v>
      </c>
      <c r="DL21" s="448">
        <f>AR21/3600*Stawki!$C$4</f>
        <v>0</v>
      </c>
      <c r="DM21" s="448">
        <f>AU21/3600*Stawki!$D$4</f>
        <v>0</v>
      </c>
      <c r="DN21" s="448">
        <f>AX21/3600*Stawki!$E$4</f>
        <v>0</v>
      </c>
      <c r="DO21" s="448">
        <f>BA21/3600*Stawki!$F$4</f>
        <v>0</v>
      </c>
      <c r="DP21" s="448">
        <f>BD21/3600*Stawki!$G$4</f>
        <v>0</v>
      </c>
      <c r="DQ21" s="448">
        <f>BG21/3600*Stawki!$H$4</f>
        <v>0</v>
      </c>
      <c r="DR21" s="448">
        <f>BJ21/3600*Stawki!$J$4</f>
        <v>0</v>
      </c>
      <c r="DS21" s="448">
        <f>BL21/3600*Stawki!$I$4</f>
        <v>0</v>
      </c>
      <c r="DT21" s="448">
        <f>BP21/3600*Stawki!$K$4</f>
        <v>0</v>
      </c>
      <c r="DU21" s="449">
        <f>BS21/3600*Stawki!$M$4</f>
        <v>0</v>
      </c>
      <c r="DV21" s="449">
        <f>BV21/3600*Stawki!$L$4</f>
        <v>0</v>
      </c>
      <c r="DW21" s="450">
        <f t="shared" si="74"/>
        <v>0</v>
      </c>
      <c r="DX21" s="451" t="e" cm="1">
        <f t="array" ref="DX21">IF(BX21&lt;1,INDEX(tblSimple[],MATCH(F21,simp_il_proj,1)+1,MATCH(BW21,simp_il_oper,1)+1)+VLOOKUP($H$6,tblKlient[[Klient]:[Dodatkowy narzut Simple]],2,0),INDEX(tblComplex[],MATCH(F21,comp_il_projekt,1)+1,MATCH(BX21,comp_ile_sklad,1)+1)+VLOOKUP($H$6,tblKlient[[Klient]:[Dodatkowy narzut Complex]],3,0))</f>
        <v>#VALUE!</v>
      </c>
      <c r="DY21" s="452" t="str">
        <f t="shared" si="75"/>
        <v/>
      </c>
      <c r="DZ21" s="453" t="e">
        <f t="shared" si="76"/>
        <v>#VALUE!</v>
      </c>
      <c r="EA21" s="454" t="e">
        <f t="shared" si="31"/>
        <v>#VALUE!</v>
      </c>
      <c r="EC21" s="455">
        <f>IFERROR((Y21*AA21)*IF(X21="NIE",$EC$17+Stawki!$L$30,$EC$17)+SUMIF($C:$C,$B21,CP:CP),0)</f>
        <v>0</v>
      </c>
      <c r="ED21" s="456">
        <f t="shared" si="32"/>
        <v>0</v>
      </c>
      <c r="EE21" s="456">
        <f t="shared" si="33"/>
        <v>0</v>
      </c>
      <c r="EF21" s="456" t="e">
        <f t="shared" si="34"/>
        <v>#VALUE!</v>
      </c>
      <c r="EG21" s="456" t="e">
        <f>DY21*(1+wycena!$EG$17)</f>
        <v>#VALUE!</v>
      </c>
      <c r="EH21" s="456" t="e">
        <f>EG21*(1+wycena!$EH$17)</f>
        <v>#VALUE!</v>
      </c>
      <c r="EI21" s="456" t="e">
        <f t="shared" si="77"/>
        <v>#VALUE!</v>
      </c>
      <c r="EJ21" s="456" t="e">
        <f t="shared" ref="EJ21:EJ84" si="95">EI21*(1+$EJ$17)+EK21+Z21+CD21+CE21+EC21+ED21</f>
        <v>#VALUE!</v>
      </c>
      <c r="EK21" s="457">
        <f t="shared" si="35"/>
        <v>0</v>
      </c>
      <c r="EL21" s="458">
        <v>0</v>
      </c>
      <c r="EM21" s="459" t="e">
        <f t="shared" si="78"/>
        <v>#VALUE!</v>
      </c>
      <c r="EN21" s="460" t="e">
        <f t="shared" si="36"/>
        <v>#VALUE!</v>
      </c>
      <c r="EO21" s="459">
        <f t="shared" si="37"/>
        <v>0</v>
      </c>
      <c r="EP21" s="460">
        <f t="shared" si="38"/>
        <v>0</v>
      </c>
      <c r="EQ21" s="461">
        <f t="shared" si="79"/>
        <v>0</v>
      </c>
      <c r="ER21" s="462" t="e">
        <f t="shared" si="39"/>
        <v>#VALUE!</v>
      </c>
      <c r="ES21" s="463" t="e">
        <f t="shared" si="40"/>
        <v>#VALUE!</v>
      </c>
      <c r="EU21" s="464">
        <f t="shared" si="80"/>
        <v>0</v>
      </c>
      <c r="EV21" s="465">
        <f t="shared" si="81"/>
        <v>0</v>
      </c>
      <c r="EW21" s="465">
        <f t="shared" si="82"/>
        <v>0</v>
      </c>
      <c r="EX21" s="465">
        <f t="shared" si="83"/>
        <v>0</v>
      </c>
      <c r="EY21" s="465">
        <f t="shared" si="84"/>
        <v>0</v>
      </c>
      <c r="EZ21" s="466">
        <f t="shared" si="85"/>
        <v>0</v>
      </c>
      <c r="FB21" s="467">
        <f t="shared" si="41"/>
        <v>0</v>
      </c>
      <c r="FC21" s="468">
        <f t="shared" si="42"/>
        <v>0</v>
      </c>
      <c r="FD21" s="468">
        <f t="shared" si="43"/>
        <v>0</v>
      </c>
      <c r="FE21" s="468">
        <f t="shared" si="44"/>
        <v>0</v>
      </c>
      <c r="FF21" s="468">
        <f t="shared" si="45"/>
        <v>0</v>
      </c>
      <c r="FG21" s="468">
        <f t="shared" si="46"/>
        <v>0</v>
      </c>
      <c r="FH21" s="468">
        <f t="shared" si="47"/>
        <v>0</v>
      </c>
      <c r="FI21" s="468">
        <f t="shared" si="48"/>
        <v>0</v>
      </c>
      <c r="FJ21" s="468">
        <f t="shared" si="49"/>
        <v>0</v>
      </c>
      <c r="FK21" s="469">
        <f t="shared" si="50"/>
        <v>0</v>
      </c>
      <c r="FL21" s="469">
        <f t="shared" si="51"/>
        <v>0</v>
      </c>
      <c r="FM21" s="470">
        <f t="shared" si="52"/>
        <v>0</v>
      </c>
      <c r="FN21" s="470">
        <f t="shared" si="53"/>
        <v>0</v>
      </c>
      <c r="FO21" s="470">
        <f t="shared" si="54"/>
        <v>0</v>
      </c>
      <c r="FP21" s="470">
        <f t="shared" si="55"/>
        <v>0</v>
      </c>
      <c r="FQ21" s="470" t="e">
        <f t="shared" si="56"/>
        <v>#VALUE!</v>
      </c>
      <c r="FR21" s="470" t="e">
        <f t="shared" si="57"/>
        <v>#VALUE!</v>
      </c>
      <c r="FS21" s="470">
        <f t="shared" si="58"/>
        <v>0</v>
      </c>
      <c r="FT21" s="470">
        <f t="shared" si="59"/>
        <v>0</v>
      </c>
      <c r="FU21" s="470">
        <f t="shared" si="60"/>
        <v>0</v>
      </c>
      <c r="FV21" s="470" t="e">
        <f t="shared" si="61"/>
        <v>#VALUE!</v>
      </c>
      <c r="FW21" s="470" t="e">
        <f t="shared" si="86"/>
        <v>#VALUE!</v>
      </c>
      <c r="FX21" s="470" t="e">
        <f t="shared" si="87"/>
        <v>#VALUE!</v>
      </c>
      <c r="FY21" s="470" t="e">
        <f t="shared" si="88"/>
        <v>#VALUE!</v>
      </c>
      <c r="FZ21" s="471">
        <f t="shared" si="89"/>
        <v>0</v>
      </c>
    </row>
    <row r="22" spans="1:182" s="406" customFormat="1" ht="33.75" customHeight="1" thickBot="1">
      <c r="A22" s="407">
        <v>4</v>
      </c>
      <c r="B22" s="408" t="s">
        <v>996</v>
      </c>
      <c r="C22" s="409"/>
      <c r="D22" s="408" t="s">
        <v>996</v>
      </c>
      <c r="E22" s="410"/>
      <c r="F22" s="411">
        <v>2200</v>
      </c>
      <c r="G22" s="411">
        <v>500</v>
      </c>
      <c r="H22" s="409"/>
      <c r="I22" s="412"/>
      <c r="J22" s="413" t="s">
        <v>550</v>
      </c>
      <c r="K22" s="409"/>
      <c r="L22" s="409"/>
      <c r="M22" s="414">
        <f>ryzyka!$X6</f>
        <v>0.19</v>
      </c>
      <c r="N22" s="415" t="str">
        <f>ryzyka!Y6</f>
        <v>Detal może być wykonywany samodzielnie przez każdego pracownika</v>
      </c>
      <c r="O22" s="409" t="s">
        <v>414</v>
      </c>
      <c r="P22" s="409" t="s">
        <v>441</v>
      </c>
      <c r="Q22" s="416" t="s">
        <v>442</v>
      </c>
      <c r="R22" s="417" t="s">
        <v>1004</v>
      </c>
      <c r="S22" s="418" t="s">
        <v>1005</v>
      </c>
      <c r="T22" s="409" t="s">
        <v>372</v>
      </c>
      <c r="U22" s="409"/>
      <c r="V22" s="419" t="e">
        <f t="shared" si="62"/>
        <v>#DIV/0!</v>
      </c>
      <c r="W22" s="419" t="e">
        <f t="shared" si="63"/>
        <v>#DIV/0!</v>
      </c>
      <c r="X22" s="409"/>
      <c r="Y22" s="472"/>
      <c r="Z22" s="421">
        <f t="shared" si="4"/>
        <v>0</v>
      </c>
      <c r="AA22" s="422"/>
      <c r="AB22" s="422"/>
      <c r="AC22" s="423"/>
      <c r="AD22" s="423"/>
      <c r="AE22" s="424">
        <v>2</v>
      </c>
      <c r="AF22" s="422"/>
      <c r="AG22" s="425"/>
      <c r="AH22" s="426"/>
      <c r="AI22" s="427"/>
      <c r="AJ22" s="428"/>
      <c r="AK22" s="429">
        <f t="shared" si="5"/>
        <v>0</v>
      </c>
      <c r="AL22" s="430"/>
      <c r="AM22" s="413"/>
      <c r="AN22" s="411"/>
      <c r="AO22" s="431">
        <f t="shared" si="90"/>
        <v>0</v>
      </c>
      <c r="AP22" s="432">
        <f>SUMIFS(Technologia[tpz '[s']],Technologia[Obszar],"Obróbka skrawaniem",Technologia[KOD WYROB],wycena!$B22)</f>
        <v>0</v>
      </c>
      <c r="AQ22" s="433">
        <f>SUMIFS(Technologia[tpj '[s']],Technologia[Obszar],"Obróbka skrawaniem",Technologia[KOD WYROB],wycena!$B22)</f>
        <v>0</v>
      </c>
      <c r="AR22" s="429">
        <f t="shared" si="6"/>
        <v>0</v>
      </c>
      <c r="AS22" s="433">
        <f>SUMIFS(Technologia[tpz '[s']],Technologia[Obszar],"Ukosowanie",Technologia[KOD WYROB],wycena!$B22)</f>
        <v>0</v>
      </c>
      <c r="AT22" s="433">
        <f>SUMIFS(Technologia[tpj '[s']],Technologia[Obszar],"Ukosowanie",Technologia[KOD WYROB],wycena!$B22)</f>
        <v>0</v>
      </c>
      <c r="AU22" s="429">
        <f t="shared" si="7"/>
        <v>0</v>
      </c>
      <c r="AV22" s="433">
        <f>SUMIFS(Technologia[tpz '[s']],Technologia[Obszar],"Prasa",Technologia[KOD WYROB],wycena!$B22)</f>
        <v>0</v>
      </c>
      <c r="AW22" s="433">
        <f>SUMIFS(Technologia[tpj '[s']],Technologia[Obszar],"Prasa",Technologia[KOD WYROB],wycena!$B22)</f>
        <v>0</v>
      </c>
      <c r="AX22" s="429">
        <f t="shared" si="8"/>
        <v>0</v>
      </c>
      <c r="AY22" s="433">
        <f>SUMIFS(Technologia[tpz '[s']],Technologia[Obszar],"Spawanie ręczne",Technologia[KOD WYROB],wycena!$B22)</f>
        <v>0</v>
      </c>
      <c r="AZ22" s="433">
        <f>SUMIFS(Technologia[tpj '[s']],Technologia[Obszar],"Spawanie ręczne",Technologia[KOD WYROB],wycena!$B22)</f>
        <v>0</v>
      </c>
      <c r="BA22" s="429">
        <f t="shared" si="9"/>
        <v>0</v>
      </c>
      <c r="BB22" s="433">
        <f>SUMIFS(Technologia[tpz '[s']],Technologia[Obszar],"Spawanie robotem",Technologia[KOD WYROB],wycena!$B22)</f>
        <v>0</v>
      </c>
      <c r="BC22" s="433">
        <f>SUMIFS(Technologia[tpj '[s']],Technologia[Obszar],"Spawanie robotem",Technologia[KOD WYROB],wycena!$B22)</f>
        <v>0</v>
      </c>
      <c r="BD22" s="429">
        <f t="shared" si="10"/>
        <v>0</v>
      </c>
      <c r="BE22" s="433">
        <f>SUMIFS(Technologia[tpz '[s']],Technologia[Obszar],"Ślusarnia",Technologia[KOD WYROB],wycena!$B22)</f>
        <v>0</v>
      </c>
      <c r="BF22" s="433">
        <f>SUMIFS(Technologia[tpj '[s']],Technologia[Obszar],"Ślusarnia",Technologia[KOD WYROB],wycena!$B22)</f>
        <v>0</v>
      </c>
      <c r="BG22" s="429">
        <f t="shared" si="11"/>
        <v>0</v>
      </c>
      <c r="BH22" s="433">
        <f>SUMIFS(Technologia[tpz '[s']],Technologia[Obszar],"Montaż",Technologia[KOD WYROB],wycena!$B22)</f>
        <v>0</v>
      </c>
      <c r="BI22" s="433">
        <f>SUMIFS(Technologia[tpj '[s']],Technologia[Obszar],"Montaż",Technologia[KOD WYROB],wycena!$B22)</f>
        <v>0</v>
      </c>
      <c r="BJ22" s="429">
        <f t="shared" si="12"/>
        <v>0</v>
      </c>
      <c r="BK22" s="433">
        <f>SUMIFS(Technologia[tpz '[s']],Technologia[Obszar],"Klejenie",Technologia[KOD WYROB],wycena!$B22)</f>
        <v>0</v>
      </c>
      <c r="BL22" s="433">
        <f>SUMIFS(Technologia[tpj '[s']],Technologia[Obszar],"Klejenie",Technologia[KOD WYROB],wycena!$B22)</f>
        <v>0</v>
      </c>
      <c r="BM22" s="429">
        <f t="shared" si="13"/>
        <v>0</v>
      </c>
      <c r="BN22" s="433">
        <f>SUMIFS(Technologia[tpz '[s']],Technologia[Obszar],"Śrutowanie",Technologia[KOD WYROB],wycena!$B22)</f>
        <v>0</v>
      </c>
      <c r="BO22" s="433">
        <f>SUMIFS(Technologia[tpj '[s']],Technologia[Obszar],"Śrutowanie",Technologia[KOD WYROB],wycena!$B22)</f>
        <v>0</v>
      </c>
      <c r="BP22" s="431">
        <f t="shared" si="64"/>
        <v>0</v>
      </c>
      <c r="BQ22" s="433">
        <f>SUMIFS(Technologia[tpz '[s']],Technologia[Obszar],"Prostowanie",Technologia[KOD WYROB],wycena!$B22)</f>
        <v>0</v>
      </c>
      <c r="BR22" s="433">
        <f>SUMIFS(Technologia[tpj '[s']],Technologia[Obszar],"Prostowanie",Technologia[KOD WYROB],wycena!$B22)</f>
        <v>0</v>
      </c>
      <c r="BS22" s="431">
        <f t="shared" si="65"/>
        <v>0</v>
      </c>
      <c r="BT22" s="433">
        <f>SUMIFS(Technologia[tpz '[s']],Technologia[Obszar],"Gratowarka",Technologia[KOD WYROB],wycena!$B22)</f>
        <v>0</v>
      </c>
      <c r="BU22" s="433">
        <f>SUMIFS(Technologia[tpj '[s']],Technologia[Obszar],"Gratowarka",Technologia[KOD WYROB],wycena!$B22)</f>
        <v>0</v>
      </c>
      <c r="BV22" s="431">
        <f t="shared" si="66"/>
        <v>0</v>
      </c>
      <c r="BW22" s="431">
        <f>COUNTIF(Technologia[KOD WYROB],B22)</f>
        <v>0</v>
      </c>
      <c r="BX22" s="431">
        <f t="shared" si="67"/>
        <v>0</v>
      </c>
      <c r="BZ22" s="413"/>
      <c r="CA22" s="411"/>
      <c r="CB22" s="411"/>
      <c r="CC22" s="434">
        <f>SUMIFS(Technologia[Koszt kooperacji],Technologia[Obszar],"Kooperacja",Technologia[KOD WYROB],wycena!$B22)+SUMIFS(Technologia[Koszt kooperacji],Technologia[Obszar],"Śrutowanie",Technologia[KOD WYROB],wycena!$B22)</f>
        <v>0</v>
      </c>
      <c r="CD22" s="434">
        <f t="shared" si="68"/>
        <v>0</v>
      </c>
      <c r="CE22" s="434">
        <f t="shared" si="91"/>
        <v>0</v>
      </c>
      <c r="CF22" s="435">
        <f>COUNTIFS(Technologia[KOD WYROB],B22,Technologia[Obszar],"kooperacja")+SUMIF($C:$C,$B22,CF:CF)</f>
        <v>0</v>
      </c>
      <c r="CG22" s="436">
        <f>SUMIF(Tabela3[Dot. indeksu],B22,Tabela3[Wartość])+SUMIF(C:C,B22,DE:DE)</f>
        <v>0</v>
      </c>
      <c r="CH22" s="437">
        <f>SUMIFS(NRC[Cena],NRC[Typ narzędzia],robocze!$AL$1,NRC[Dot. indeksu],wycena!$B22)+(SUMIF($C:$C,$B22,$DF:$DF))</f>
        <v>0</v>
      </c>
      <c r="CI22" s="438">
        <f>SUMIFS(NRC[Cena],NRC[Typ narzędzia],robocze!$AL$2,NRC[Dot. indeksu],wycena!$B22)+(SUMIF($C:$C,$B22,$DG:$DG))</f>
        <v>0</v>
      </c>
      <c r="CJ22" s="438">
        <f>SUMIFS(NRC[Cena],NRC[Typ narzędzia],robocze!$AL$3,NRC[Dot. indeksu],wycena!$B22)+(SUMIF($C:$C,$B22,$DH:$DH))</f>
        <v>0</v>
      </c>
      <c r="CK22" s="439">
        <f t="shared" si="69"/>
        <v>0</v>
      </c>
      <c r="CM22" s="440" t="str">
        <f t="shared" si="16"/>
        <v/>
      </c>
      <c r="CN22" s="441" t="str">
        <f t="shared" si="17"/>
        <v/>
      </c>
      <c r="CO22" s="438" t="str">
        <f t="shared" si="18"/>
        <v/>
      </c>
      <c r="CP22" s="438" t="str">
        <f t="shared" si="70"/>
        <v/>
      </c>
      <c r="CQ22" s="442" t="str">
        <f t="shared" si="19"/>
        <v/>
      </c>
      <c r="CR22" s="442" t="str">
        <f t="shared" si="92"/>
        <v/>
      </c>
      <c r="CS22" s="442" t="str">
        <f t="shared" si="20"/>
        <v/>
      </c>
      <c r="CT22" s="442" t="str">
        <f t="shared" si="21"/>
        <v/>
      </c>
      <c r="CU22" s="442" t="str">
        <f t="shared" si="22"/>
        <v/>
      </c>
      <c r="CV22" s="442" t="str">
        <f t="shared" si="23"/>
        <v/>
      </c>
      <c r="CW22" s="442" t="str">
        <f t="shared" si="24"/>
        <v/>
      </c>
      <c r="CX22" s="443" t="str">
        <f t="shared" si="25"/>
        <v/>
      </c>
      <c r="CY22" s="442" t="str">
        <f t="shared" si="26"/>
        <v/>
      </c>
      <c r="CZ22" s="442" t="str">
        <f t="shared" si="27"/>
        <v/>
      </c>
      <c r="DA22" s="442" t="str">
        <f t="shared" si="71"/>
        <v/>
      </c>
      <c r="DB22" s="442" t="str">
        <f t="shared" si="72"/>
        <v/>
      </c>
      <c r="DC22" s="442" t="str">
        <f t="shared" si="73"/>
        <v/>
      </c>
      <c r="DD22" s="444" t="str">
        <f t="shared" si="28"/>
        <v/>
      </c>
      <c r="DE22" s="444" t="str">
        <f t="shared" si="29"/>
        <v/>
      </c>
      <c r="DF22" s="434">
        <f t="shared" si="30"/>
        <v>0</v>
      </c>
      <c r="DG22" s="445">
        <f t="shared" si="93"/>
        <v>0</v>
      </c>
      <c r="DH22" s="445">
        <f t="shared" si="94"/>
        <v>0</v>
      </c>
      <c r="DI22" s="446">
        <v>0.88300000000000001</v>
      </c>
      <c r="DJ22" s="447">
        <f>AK22/3600*Stawki!$A$4</f>
        <v>0</v>
      </c>
      <c r="DK22" s="448">
        <f>AO22/3600*Stawki!$B$4</f>
        <v>0</v>
      </c>
      <c r="DL22" s="448">
        <f>AR22/3600*Stawki!$C$4</f>
        <v>0</v>
      </c>
      <c r="DM22" s="448">
        <f>AU22/3600*Stawki!$D$4</f>
        <v>0</v>
      </c>
      <c r="DN22" s="448">
        <f>AX22/3600*Stawki!$E$4</f>
        <v>0</v>
      </c>
      <c r="DO22" s="448">
        <f>BA22/3600*Stawki!$F$4</f>
        <v>0</v>
      </c>
      <c r="DP22" s="448">
        <f>BD22/3600*Stawki!$G$4</f>
        <v>0</v>
      </c>
      <c r="DQ22" s="448">
        <f>BG22/3600*Stawki!$H$4</f>
        <v>0</v>
      </c>
      <c r="DR22" s="448">
        <f>BJ22/3600*Stawki!$J$4</f>
        <v>0</v>
      </c>
      <c r="DS22" s="448">
        <f>BL22/3600*Stawki!$I$4</f>
        <v>0</v>
      </c>
      <c r="DT22" s="448">
        <f>BP22/3600*Stawki!$K$4</f>
        <v>0</v>
      </c>
      <c r="DU22" s="449">
        <f>BS22/3600*Stawki!$M$4</f>
        <v>0</v>
      </c>
      <c r="DV22" s="449">
        <f>BV22/3600*Stawki!$L$4</f>
        <v>0</v>
      </c>
      <c r="DW22" s="450">
        <f t="shared" si="74"/>
        <v>0</v>
      </c>
      <c r="DX22" s="451" t="e" cm="1">
        <f t="array" ref="DX22">IF(BX22&lt;1,INDEX(tblSimple[],MATCH(F22,simp_il_proj,1)+1,MATCH(BW22,simp_il_oper,1)+1)+VLOOKUP($H$6,tblKlient[[Klient]:[Dodatkowy narzut Simple]],2,0),INDEX(tblComplex[],MATCH(F22,comp_il_projekt,1)+1,MATCH(BX22,comp_ile_sklad,1)+1)+VLOOKUP($H$6,tblKlient[[Klient]:[Dodatkowy narzut Complex]],3,0))</f>
        <v>#VALUE!</v>
      </c>
      <c r="DY22" s="452" t="str">
        <f t="shared" si="75"/>
        <v/>
      </c>
      <c r="DZ22" s="453" t="e">
        <f t="shared" si="76"/>
        <v>#VALUE!</v>
      </c>
      <c r="EA22" s="454" t="e">
        <f t="shared" si="31"/>
        <v>#VALUE!</v>
      </c>
      <c r="EC22" s="455">
        <f>IFERROR((Y22*AA22)*IF(X22="NIE",$EC$17+Stawki!$L$30,$EC$17)+SUMIF($C:$C,$B22,CP:CP),0)</f>
        <v>0</v>
      </c>
      <c r="ED22" s="456">
        <f t="shared" si="32"/>
        <v>0</v>
      </c>
      <c r="EE22" s="456">
        <f t="shared" si="33"/>
        <v>0</v>
      </c>
      <c r="EF22" s="456" t="e">
        <f t="shared" si="34"/>
        <v>#VALUE!</v>
      </c>
      <c r="EG22" s="456" t="e">
        <f>DY22*(1+wycena!$EG$17)</f>
        <v>#VALUE!</v>
      </c>
      <c r="EH22" s="456" t="e">
        <f>EG22*(1+wycena!$EH$17)</f>
        <v>#VALUE!</v>
      </c>
      <c r="EI22" s="456" t="e">
        <f t="shared" si="77"/>
        <v>#VALUE!</v>
      </c>
      <c r="EJ22" s="456" t="e">
        <f t="shared" si="95"/>
        <v>#VALUE!</v>
      </c>
      <c r="EK22" s="457">
        <f t="shared" si="35"/>
        <v>0</v>
      </c>
      <c r="EL22" s="458">
        <v>0</v>
      </c>
      <c r="EM22" s="459" t="e">
        <f t="shared" si="78"/>
        <v>#VALUE!</v>
      </c>
      <c r="EN22" s="460" t="e">
        <f t="shared" si="36"/>
        <v>#VALUE!</v>
      </c>
      <c r="EO22" s="459">
        <f t="shared" si="37"/>
        <v>0</v>
      </c>
      <c r="EP22" s="460">
        <f t="shared" si="38"/>
        <v>0</v>
      </c>
      <c r="EQ22" s="461">
        <f t="shared" si="79"/>
        <v>0</v>
      </c>
      <c r="ER22" s="462" t="e">
        <f t="shared" si="39"/>
        <v>#VALUE!</v>
      </c>
      <c r="ES22" s="463" t="e">
        <f t="shared" si="40"/>
        <v>#VALUE!</v>
      </c>
      <c r="EU22" s="464">
        <f t="shared" si="80"/>
        <v>0</v>
      </c>
      <c r="EV22" s="465">
        <f t="shared" si="81"/>
        <v>0</v>
      </c>
      <c r="EW22" s="465">
        <f t="shared" si="82"/>
        <v>0</v>
      </c>
      <c r="EX22" s="465">
        <f t="shared" si="83"/>
        <v>0</v>
      </c>
      <c r="EY22" s="465">
        <f t="shared" si="84"/>
        <v>0</v>
      </c>
      <c r="EZ22" s="466">
        <f t="shared" si="85"/>
        <v>0</v>
      </c>
      <c r="FB22" s="467">
        <f t="shared" si="41"/>
        <v>0</v>
      </c>
      <c r="FC22" s="468">
        <f t="shared" si="42"/>
        <v>0</v>
      </c>
      <c r="FD22" s="468">
        <f t="shared" si="43"/>
        <v>0</v>
      </c>
      <c r="FE22" s="468">
        <f t="shared" si="44"/>
        <v>0</v>
      </c>
      <c r="FF22" s="468">
        <f t="shared" si="45"/>
        <v>0</v>
      </c>
      <c r="FG22" s="468">
        <f t="shared" si="46"/>
        <v>0</v>
      </c>
      <c r="FH22" s="468">
        <f t="shared" si="47"/>
        <v>0</v>
      </c>
      <c r="FI22" s="468">
        <f t="shared" si="48"/>
        <v>0</v>
      </c>
      <c r="FJ22" s="468">
        <f t="shared" si="49"/>
        <v>0</v>
      </c>
      <c r="FK22" s="469">
        <f t="shared" si="50"/>
        <v>0</v>
      </c>
      <c r="FL22" s="469">
        <f t="shared" si="51"/>
        <v>0</v>
      </c>
      <c r="FM22" s="470">
        <f t="shared" si="52"/>
        <v>0</v>
      </c>
      <c r="FN22" s="470">
        <f t="shared" si="53"/>
        <v>0</v>
      </c>
      <c r="FO22" s="470">
        <f t="shared" si="54"/>
        <v>0</v>
      </c>
      <c r="FP22" s="470">
        <f t="shared" si="55"/>
        <v>0</v>
      </c>
      <c r="FQ22" s="470" t="e">
        <f t="shared" si="56"/>
        <v>#VALUE!</v>
      </c>
      <c r="FR22" s="470" t="e">
        <f t="shared" si="57"/>
        <v>#VALUE!</v>
      </c>
      <c r="FS22" s="470">
        <f t="shared" si="58"/>
        <v>0</v>
      </c>
      <c r="FT22" s="470">
        <f t="shared" si="59"/>
        <v>0</v>
      </c>
      <c r="FU22" s="470">
        <f t="shared" si="60"/>
        <v>0</v>
      </c>
      <c r="FV22" s="470" t="e">
        <f t="shared" si="61"/>
        <v>#VALUE!</v>
      </c>
      <c r="FW22" s="470" t="e">
        <f t="shared" si="86"/>
        <v>#VALUE!</v>
      </c>
      <c r="FX22" s="470" t="e">
        <f t="shared" si="87"/>
        <v>#VALUE!</v>
      </c>
      <c r="FY22" s="470" t="e">
        <f t="shared" si="88"/>
        <v>#VALUE!</v>
      </c>
      <c r="FZ22" s="471">
        <f t="shared" si="89"/>
        <v>0</v>
      </c>
    </row>
    <row r="23" spans="1:182" s="406" customFormat="1" ht="33.75" customHeight="1">
      <c r="A23" s="407">
        <v>5</v>
      </c>
      <c r="B23" s="408" t="s">
        <v>998</v>
      </c>
      <c r="C23" s="409"/>
      <c r="D23" s="408" t="s">
        <v>998</v>
      </c>
      <c r="E23" s="410"/>
      <c r="F23" s="411">
        <v>520</v>
      </c>
      <c r="G23" s="411">
        <v>100</v>
      </c>
      <c r="H23" s="409"/>
      <c r="I23" s="412"/>
      <c r="J23" s="413" t="s">
        <v>550</v>
      </c>
      <c r="K23" s="409"/>
      <c r="L23" s="409"/>
      <c r="M23" s="414">
        <f>ryzyka!$X7</f>
        <v>0.14500000000000002</v>
      </c>
      <c r="N23" s="415" t="str">
        <f>ryzyka!Y7</f>
        <v>Detal może być wykonywany samodzielnie przez każdego pracownika</v>
      </c>
      <c r="O23" s="409" t="s">
        <v>416</v>
      </c>
      <c r="P23" s="409" t="s">
        <v>457</v>
      </c>
      <c r="Q23" s="416" t="s">
        <v>54</v>
      </c>
      <c r="R23" s="417" t="s">
        <v>1007</v>
      </c>
      <c r="S23" s="418"/>
      <c r="T23" s="409"/>
      <c r="U23" s="409"/>
      <c r="V23" s="419" t="e">
        <f t="shared" si="62"/>
        <v>#DIV/0!</v>
      </c>
      <c r="W23" s="419" t="e">
        <f t="shared" si="63"/>
        <v>#DIV/0!</v>
      </c>
      <c r="X23" s="409"/>
      <c r="Y23" s="420"/>
      <c r="Z23" s="421">
        <f t="shared" si="4"/>
        <v>0</v>
      </c>
      <c r="AA23" s="422"/>
      <c r="AB23" s="422"/>
      <c r="AC23" s="423"/>
      <c r="AD23" s="423"/>
      <c r="AE23" s="424">
        <v>2</v>
      </c>
      <c r="AF23" s="422"/>
      <c r="AG23" s="425"/>
      <c r="AH23" s="426"/>
      <c r="AI23" s="427"/>
      <c r="AJ23" s="428"/>
      <c r="AK23" s="429">
        <f t="shared" si="5"/>
        <v>0</v>
      </c>
      <c r="AL23" s="430"/>
      <c r="AM23" s="413"/>
      <c r="AN23" s="411"/>
      <c r="AO23" s="431">
        <f t="shared" si="90"/>
        <v>0</v>
      </c>
      <c r="AP23" s="432">
        <f>SUMIFS(Technologia[tpz '[s']],Technologia[Obszar],"Obróbka skrawaniem",Technologia[KOD WYROB],wycena!$B23)</f>
        <v>0</v>
      </c>
      <c r="AQ23" s="433">
        <f>SUMIFS(Technologia[tpj '[s']],Technologia[Obszar],"Obróbka skrawaniem",Technologia[KOD WYROB],wycena!$B23)</f>
        <v>0</v>
      </c>
      <c r="AR23" s="429">
        <f t="shared" si="6"/>
        <v>0</v>
      </c>
      <c r="AS23" s="433">
        <f>SUMIFS(Technologia[tpz '[s']],Technologia[Obszar],"Ukosowanie",Technologia[KOD WYROB],wycena!$B23)</f>
        <v>0</v>
      </c>
      <c r="AT23" s="433">
        <f>SUMIFS(Technologia[tpj '[s']],Technologia[Obszar],"Ukosowanie",Technologia[KOD WYROB],wycena!$B23)</f>
        <v>0</v>
      </c>
      <c r="AU23" s="429">
        <f t="shared" si="7"/>
        <v>0</v>
      </c>
      <c r="AV23" s="433">
        <f>SUMIFS(Technologia[tpz '[s']],Technologia[Obszar],"Prasa",Technologia[KOD WYROB],wycena!$B23)</f>
        <v>0</v>
      </c>
      <c r="AW23" s="433">
        <f>SUMIFS(Technologia[tpj '[s']],Technologia[Obszar],"Prasa",Technologia[KOD WYROB],wycena!$B23)</f>
        <v>0</v>
      </c>
      <c r="AX23" s="429">
        <f t="shared" si="8"/>
        <v>0</v>
      </c>
      <c r="AY23" s="433">
        <f>SUMIFS(Technologia[tpz '[s']],Technologia[Obszar],"Spawanie ręczne",Technologia[KOD WYROB],wycena!$B23)</f>
        <v>0</v>
      </c>
      <c r="AZ23" s="433">
        <f>SUMIFS(Technologia[tpj '[s']],Technologia[Obszar],"Spawanie ręczne",Technologia[KOD WYROB],wycena!$B23)</f>
        <v>0</v>
      </c>
      <c r="BA23" s="429">
        <f t="shared" si="9"/>
        <v>0</v>
      </c>
      <c r="BB23" s="433">
        <f>SUMIFS(Technologia[tpz '[s']],Technologia[Obszar],"Spawanie robotem",Technologia[KOD WYROB],wycena!$B23)</f>
        <v>0</v>
      </c>
      <c r="BC23" s="433">
        <f>SUMIFS(Technologia[tpj '[s']],Technologia[Obszar],"Spawanie robotem",Technologia[KOD WYROB],wycena!$B23)</f>
        <v>0</v>
      </c>
      <c r="BD23" s="429">
        <f t="shared" si="10"/>
        <v>0</v>
      </c>
      <c r="BE23" s="433">
        <f>SUMIFS(Technologia[tpz '[s']],Technologia[Obszar],"Ślusarnia",Technologia[KOD WYROB],wycena!$B23)</f>
        <v>0</v>
      </c>
      <c r="BF23" s="433">
        <f>SUMIFS(Technologia[tpj '[s']],Technologia[Obszar],"Ślusarnia",Technologia[KOD WYROB],wycena!$B23)</f>
        <v>0</v>
      </c>
      <c r="BG23" s="429">
        <f t="shared" si="11"/>
        <v>0</v>
      </c>
      <c r="BH23" s="433">
        <f>SUMIFS(Technologia[tpz '[s']],Technologia[Obszar],"Montaż",Technologia[KOD WYROB],wycena!$B23)</f>
        <v>0</v>
      </c>
      <c r="BI23" s="433">
        <f>SUMIFS(Technologia[tpj '[s']],Technologia[Obszar],"Montaż",Technologia[KOD WYROB],wycena!$B23)</f>
        <v>0</v>
      </c>
      <c r="BJ23" s="429">
        <f t="shared" si="12"/>
        <v>0</v>
      </c>
      <c r="BK23" s="433">
        <f>SUMIFS(Technologia[tpz '[s']],Technologia[Obszar],"Klejenie",Technologia[KOD WYROB],wycena!$B23)</f>
        <v>0</v>
      </c>
      <c r="BL23" s="433">
        <f>SUMIFS(Technologia[tpj '[s']],Technologia[Obszar],"Klejenie",Technologia[KOD WYROB],wycena!$B23)</f>
        <v>0</v>
      </c>
      <c r="BM23" s="429">
        <f t="shared" si="13"/>
        <v>0</v>
      </c>
      <c r="BN23" s="433">
        <f>SUMIFS(Technologia[tpz '[s']],Technologia[Obszar],"Śrutowanie",Technologia[KOD WYROB],wycena!$B23)</f>
        <v>0</v>
      </c>
      <c r="BO23" s="433">
        <f>SUMIFS(Technologia[tpj '[s']],Technologia[Obszar],"Śrutowanie",Technologia[KOD WYROB],wycena!$B23)</f>
        <v>0</v>
      </c>
      <c r="BP23" s="431">
        <f t="shared" si="64"/>
        <v>0</v>
      </c>
      <c r="BQ23" s="433">
        <f>SUMIFS(Technologia[tpz '[s']],Technologia[Obszar],"Prostowanie",Technologia[KOD WYROB],wycena!$B23)</f>
        <v>0</v>
      </c>
      <c r="BR23" s="433">
        <f>SUMIFS(Technologia[tpj '[s']],Technologia[Obszar],"Prostowanie",Technologia[KOD WYROB],wycena!$B23)</f>
        <v>0</v>
      </c>
      <c r="BS23" s="431">
        <f t="shared" si="65"/>
        <v>0</v>
      </c>
      <c r="BT23" s="433">
        <f>SUMIFS(Technologia[tpz '[s']],Technologia[Obszar],"Gratowarka",Technologia[KOD WYROB],wycena!$B23)</f>
        <v>0</v>
      </c>
      <c r="BU23" s="433">
        <f>SUMIFS(Technologia[tpj '[s']],Technologia[Obszar],"Gratowarka",Technologia[KOD WYROB],wycena!$B23)</f>
        <v>0</v>
      </c>
      <c r="BV23" s="431">
        <f t="shared" si="66"/>
        <v>0</v>
      </c>
      <c r="BW23" s="431">
        <f>COUNTIF(Technologia[KOD WYROB],B23)</f>
        <v>0</v>
      </c>
      <c r="BX23" s="431">
        <f t="shared" si="67"/>
        <v>2</v>
      </c>
      <c r="BZ23" s="413"/>
      <c r="CA23" s="411"/>
      <c r="CB23" s="411"/>
      <c r="CC23" s="434">
        <f>SUMIFS(Technologia[Koszt kooperacji],Technologia[Obszar],"Kooperacja",Technologia[KOD WYROB],wycena!$B23)+SUMIFS(Technologia[Koszt kooperacji],Technologia[Obszar],"Śrutowanie",Technologia[KOD WYROB],wycena!$B23)</f>
        <v>0</v>
      </c>
      <c r="CD23" s="434">
        <f t="shared" si="68"/>
        <v>0</v>
      </c>
      <c r="CE23" s="434">
        <f t="shared" si="91"/>
        <v>0</v>
      </c>
      <c r="CF23" s="435">
        <f>COUNTIFS(Technologia[KOD WYROB],B23,Technologia[Obszar],"kooperacja")+SUMIF($C:$C,$B23,CF:CF)</f>
        <v>0</v>
      </c>
      <c r="CG23" s="436">
        <f>SUMIF(Tabela3[Dot. indeksu],B23,Tabela3[Wartość])+SUMIF(C:C,B23,DE:DE)</f>
        <v>0</v>
      </c>
      <c r="CH23" s="437">
        <f>SUMIFS(NRC[Cena],NRC[Typ narzędzia],robocze!$AL$1,NRC[Dot. indeksu],wycena!$B23)+(SUMIF($C:$C,$B23,$DF:$DF))</f>
        <v>0</v>
      </c>
      <c r="CI23" s="438">
        <f>SUMIFS(NRC[Cena],NRC[Typ narzędzia],robocze!$AL$2,NRC[Dot. indeksu],wycena!$B23)+(SUMIF($C:$C,$B23,$DG:$DG))</f>
        <v>0</v>
      </c>
      <c r="CJ23" s="438">
        <f>SUMIFS(NRC[Cena],NRC[Typ narzędzia],robocze!$AL$3,NRC[Dot. indeksu],wycena!$B23)+(SUMIF($C:$C,$B23,$DH:$DH))</f>
        <v>0</v>
      </c>
      <c r="CK23" s="439">
        <f t="shared" si="69"/>
        <v>0</v>
      </c>
      <c r="CM23" s="440" t="str">
        <f t="shared" si="16"/>
        <v/>
      </c>
      <c r="CN23" s="441" t="str">
        <f t="shared" si="17"/>
        <v/>
      </c>
      <c r="CO23" s="438" t="str">
        <f t="shared" si="18"/>
        <v/>
      </c>
      <c r="CP23" s="438" t="str">
        <f t="shared" si="70"/>
        <v/>
      </c>
      <c r="CQ23" s="442" t="str">
        <f t="shared" si="19"/>
        <v/>
      </c>
      <c r="CR23" s="442" t="str">
        <f t="shared" si="92"/>
        <v/>
      </c>
      <c r="CS23" s="442" t="str">
        <f t="shared" si="20"/>
        <v/>
      </c>
      <c r="CT23" s="442" t="str">
        <f t="shared" si="21"/>
        <v/>
      </c>
      <c r="CU23" s="442" t="str">
        <f t="shared" si="22"/>
        <v/>
      </c>
      <c r="CV23" s="442" t="str">
        <f t="shared" si="23"/>
        <v/>
      </c>
      <c r="CW23" s="442" t="str">
        <f t="shared" si="24"/>
        <v/>
      </c>
      <c r="CX23" s="443" t="str">
        <f t="shared" si="25"/>
        <v/>
      </c>
      <c r="CY23" s="442" t="str">
        <f t="shared" si="26"/>
        <v/>
      </c>
      <c r="CZ23" s="442" t="str">
        <f t="shared" si="27"/>
        <v/>
      </c>
      <c r="DA23" s="442" t="str">
        <f t="shared" si="71"/>
        <v/>
      </c>
      <c r="DB23" s="442" t="str">
        <f t="shared" si="72"/>
        <v/>
      </c>
      <c r="DC23" s="442" t="str">
        <f t="shared" si="73"/>
        <v/>
      </c>
      <c r="DD23" s="444" t="str">
        <f t="shared" si="28"/>
        <v/>
      </c>
      <c r="DE23" s="444" t="str">
        <f t="shared" si="29"/>
        <v/>
      </c>
      <c r="DF23" s="434">
        <f t="shared" si="30"/>
        <v>0</v>
      </c>
      <c r="DG23" s="445">
        <f t="shared" si="93"/>
        <v>0</v>
      </c>
      <c r="DH23" s="445">
        <f t="shared" si="94"/>
        <v>0</v>
      </c>
      <c r="DI23" s="446"/>
      <c r="DJ23" s="447">
        <f>AK23/3600*Stawki!$A$4</f>
        <v>0</v>
      </c>
      <c r="DK23" s="448">
        <f>AO23/3600*Stawki!$B$4</f>
        <v>0</v>
      </c>
      <c r="DL23" s="448">
        <f>AR23/3600*Stawki!$C$4</f>
        <v>0</v>
      </c>
      <c r="DM23" s="448">
        <f>AU23/3600*Stawki!$D$4</f>
        <v>0</v>
      </c>
      <c r="DN23" s="448">
        <f>AX23/3600*Stawki!$E$4</f>
        <v>0</v>
      </c>
      <c r="DO23" s="448">
        <f>BA23/3600*Stawki!$F$4</f>
        <v>0</v>
      </c>
      <c r="DP23" s="448">
        <f>BD23/3600*Stawki!$G$4</f>
        <v>0</v>
      </c>
      <c r="DQ23" s="448">
        <f>BG23/3600*Stawki!$H$4</f>
        <v>0</v>
      </c>
      <c r="DR23" s="448">
        <f>BJ23/3600*Stawki!$J$4</f>
        <v>0</v>
      </c>
      <c r="DS23" s="448">
        <f>BL23/3600*Stawki!$I$4</f>
        <v>0</v>
      </c>
      <c r="DT23" s="448">
        <f>BP23/3600*Stawki!$K$4</f>
        <v>0</v>
      </c>
      <c r="DU23" s="449">
        <f>BS23/3600*Stawki!$M$4</f>
        <v>0</v>
      </c>
      <c r="DV23" s="449">
        <f>BV23/3600*Stawki!$L$4</f>
        <v>0</v>
      </c>
      <c r="DW23" s="450">
        <f t="shared" si="74"/>
        <v>0</v>
      </c>
      <c r="DX23" s="451" cm="1">
        <f t="array" ref="DX23">IF(BX23&lt;1,INDEX(tblSimple[],MATCH(F23,simp_il_proj,1)+1,MATCH(BW23,simp_il_oper,1)+1)+VLOOKUP($H$6,tblKlient[[Klient]:[Dodatkowy narzut Simple]],2,0),INDEX(tblComplex[],MATCH(F23,comp_il_projekt,1)+1,MATCH(BX23,comp_ile_sklad,1)+1)+VLOOKUP($H$6,tblKlient[[Klient]:[Dodatkowy narzut Complex]],3,0))</f>
        <v>0.28000000000000003</v>
      </c>
      <c r="DY23" s="452">
        <f t="shared" si="75"/>
        <v>0</v>
      </c>
      <c r="DZ23" s="453">
        <f t="shared" si="76"/>
        <v>0</v>
      </c>
      <c r="EA23" s="454">
        <f t="shared" si="31"/>
        <v>0</v>
      </c>
      <c r="EC23" s="455">
        <f>IFERROR((Y23*AA23)*IF(X23="NIE",$EC$17+Stawki!$L$30,$EC$17)+SUMIF($C:$C,$B23,CP:CP),0)</f>
        <v>0</v>
      </c>
      <c r="ED23" s="456">
        <f t="shared" si="32"/>
        <v>0</v>
      </c>
      <c r="EE23" s="456">
        <f t="shared" si="33"/>
        <v>0</v>
      </c>
      <c r="EF23" s="456">
        <f t="shared" si="34"/>
        <v>0</v>
      </c>
      <c r="EG23" s="456">
        <f>DY23*(1+wycena!$EG$17)</f>
        <v>0</v>
      </c>
      <c r="EH23" s="456">
        <f>EG23*(1+wycena!$EH$17)</f>
        <v>0</v>
      </c>
      <c r="EI23" s="456">
        <f t="shared" si="77"/>
        <v>0</v>
      </c>
      <c r="EJ23" s="456">
        <f t="shared" si="95"/>
        <v>0</v>
      </c>
      <c r="EK23" s="457">
        <f t="shared" si="35"/>
        <v>0</v>
      </c>
      <c r="EL23" s="458">
        <v>0</v>
      </c>
      <c r="EM23" s="459">
        <f t="shared" ref="EM23:EM86" si="96">MROUND(EJ23*(1+$EL23),0.01)</f>
        <v>0</v>
      </c>
      <c r="EN23" s="460">
        <f t="shared" si="36"/>
        <v>0</v>
      </c>
      <c r="EO23" s="459">
        <f t="shared" si="37"/>
        <v>0</v>
      </c>
      <c r="EP23" s="460">
        <f t="shared" si="38"/>
        <v>0</v>
      </c>
      <c r="EQ23" s="461">
        <f t="shared" si="79"/>
        <v>0</v>
      </c>
      <c r="ER23" s="462">
        <f t="shared" si="39"/>
        <v>0</v>
      </c>
      <c r="ES23" s="463">
        <f t="shared" si="40"/>
        <v>0</v>
      </c>
      <c r="EU23" s="464">
        <f t="shared" si="80"/>
        <v>0</v>
      </c>
      <c r="EV23" s="465">
        <f t="shared" si="81"/>
        <v>0</v>
      </c>
      <c r="EW23" s="465">
        <f t="shared" si="82"/>
        <v>0</v>
      </c>
      <c r="EX23" s="465">
        <f t="shared" si="83"/>
        <v>0</v>
      </c>
      <c r="EY23" s="465">
        <f t="shared" si="84"/>
        <v>0</v>
      </c>
      <c r="EZ23" s="466">
        <f t="shared" si="85"/>
        <v>0</v>
      </c>
      <c r="FB23" s="467">
        <f t="shared" si="41"/>
        <v>0</v>
      </c>
      <c r="FC23" s="468">
        <f t="shared" si="42"/>
        <v>0</v>
      </c>
      <c r="FD23" s="468">
        <f t="shared" si="43"/>
        <v>0</v>
      </c>
      <c r="FE23" s="468">
        <f t="shared" si="44"/>
        <v>0</v>
      </c>
      <c r="FF23" s="468">
        <f t="shared" si="45"/>
        <v>0</v>
      </c>
      <c r="FG23" s="468">
        <f t="shared" si="46"/>
        <v>0</v>
      </c>
      <c r="FH23" s="468">
        <f t="shared" si="47"/>
        <v>0</v>
      </c>
      <c r="FI23" s="468">
        <f t="shared" si="48"/>
        <v>0</v>
      </c>
      <c r="FJ23" s="468">
        <f t="shared" si="49"/>
        <v>0</v>
      </c>
      <c r="FK23" s="469">
        <f t="shared" si="50"/>
        <v>0</v>
      </c>
      <c r="FL23" s="469">
        <f t="shared" si="51"/>
        <v>0</v>
      </c>
      <c r="FM23" s="470">
        <f t="shared" si="52"/>
        <v>0</v>
      </c>
      <c r="FN23" s="470">
        <f t="shared" si="53"/>
        <v>0</v>
      </c>
      <c r="FO23" s="470">
        <f t="shared" si="54"/>
        <v>0</v>
      </c>
      <c r="FP23" s="470">
        <f t="shared" si="55"/>
        <v>0</v>
      </c>
      <c r="FQ23" s="470">
        <f t="shared" si="56"/>
        <v>0</v>
      </c>
      <c r="FR23" s="470">
        <f t="shared" si="57"/>
        <v>0</v>
      </c>
      <c r="FS23" s="470">
        <f t="shared" si="58"/>
        <v>0</v>
      </c>
      <c r="FT23" s="470">
        <f t="shared" si="59"/>
        <v>0</v>
      </c>
      <c r="FU23" s="470">
        <f t="shared" si="60"/>
        <v>0</v>
      </c>
      <c r="FV23" s="470">
        <f t="shared" si="61"/>
        <v>0</v>
      </c>
      <c r="FW23" s="470">
        <f t="shared" si="86"/>
        <v>0</v>
      </c>
      <c r="FX23" s="470">
        <f t="shared" si="87"/>
        <v>0</v>
      </c>
      <c r="FY23" s="470">
        <f t="shared" si="88"/>
        <v>0</v>
      </c>
      <c r="FZ23" s="471">
        <f t="shared" ref="FZ23:FZ86" si="97">FM23*(1+$EK$17)</f>
        <v>0</v>
      </c>
    </row>
    <row r="24" spans="1:182" ht="24.6">
      <c r="A24" s="143">
        <v>6</v>
      </c>
      <c r="B24" s="123" t="s">
        <v>999</v>
      </c>
      <c r="C24" s="405" t="s">
        <v>998</v>
      </c>
      <c r="D24" s="123" t="s">
        <v>999</v>
      </c>
      <c r="E24" s="181"/>
      <c r="F24" s="123">
        <f>$F$23*H24</f>
        <v>520</v>
      </c>
      <c r="G24" s="123">
        <f>$G$23*H24</f>
        <v>100</v>
      </c>
      <c r="H24" s="123">
        <v>1</v>
      </c>
      <c r="I24" s="120"/>
      <c r="J24" s="121" t="s">
        <v>551</v>
      </c>
      <c r="K24" s="123"/>
      <c r="L24" s="123"/>
      <c r="M24" s="172">
        <f>ryzyka!$X8</f>
        <v>0.14500000000000002</v>
      </c>
      <c r="N24" s="173" t="str">
        <f>ryzyka!Y8</f>
        <v>Detal może być wykonywany samodzielnie przez każdego pracownika</v>
      </c>
      <c r="O24" s="123" t="s">
        <v>414</v>
      </c>
      <c r="P24" s="123" t="s">
        <v>441</v>
      </c>
      <c r="Q24" s="138" t="s">
        <v>442</v>
      </c>
      <c r="R24" s="121" t="s">
        <v>1004</v>
      </c>
      <c r="S24" s="123" t="s">
        <v>1005</v>
      </c>
      <c r="T24" s="122" t="s">
        <v>372</v>
      </c>
      <c r="U24" s="123"/>
      <c r="V24" s="285" t="e">
        <f t="shared" si="62"/>
        <v>#DIV/0!</v>
      </c>
      <c r="W24" s="285" t="e">
        <f t="shared" si="63"/>
        <v>#DIV/0!</v>
      </c>
      <c r="X24" s="123"/>
      <c r="Y24" s="473"/>
      <c r="Z24" s="176">
        <f t="shared" si="4"/>
        <v>0</v>
      </c>
      <c r="AA24" s="124"/>
      <c r="AB24" s="124"/>
      <c r="AC24" s="125"/>
      <c r="AD24" s="125"/>
      <c r="AE24" s="126">
        <v>2</v>
      </c>
      <c r="AF24" s="124"/>
      <c r="AG24" s="127"/>
      <c r="AH24" s="128"/>
      <c r="AI24" s="137"/>
      <c r="AJ24" s="126"/>
      <c r="AK24" s="335">
        <f t="shared" si="5"/>
        <v>0</v>
      </c>
      <c r="AL24" s="138"/>
      <c r="AM24" s="121"/>
      <c r="AN24" s="123"/>
      <c r="AO24" s="332">
        <f t="shared" si="90"/>
        <v>0</v>
      </c>
      <c r="AP24" s="333">
        <f>SUMIFS(Technologia[tpz '[s']],Technologia[Obszar],"Obróbka skrawaniem",Technologia[KOD WYROB],wycena!$B24)</f>
        <v>0</v>
      </c>
      <c r="AQ24" s="334">
        <f>SUMIFS(Technologia[tpj '[s']],Technologia[Obszar],"Obróbka skrawaniem",Technologia[KOD WYROB],wycena!$B24)</f>
        <v>0</v>
      </c>
      <c r="AR24" s="335">
        <f t="shared" si="6"/>
        <v>0</v>
      </c>
      <c r="AS24" s="334">
        <f>SUMIFS(Technologia[tpz '[s']],Technologia[Obszar],"Ukosowanie",Technologia[KOD WYROB],wycena!$B24)</f>
        <v>0</v>
      </c>
      <c r="AT24" s="334">
        <f>SUMIFS(Technologia[tpj '[s']],Technologia[Obszar],"Ukosowanie",Technologia[KOD WYROB],wycena!$B24)</f>
        <v>0</v>
      </c>
      <c r="AU24" s="335">
        <f t="shared" si="7"/>
        <v>0</v>
      </c>
      <c r="AV24" s="334">
        <f>SUMIFS(Technologia[tpz '[s']],Technologia[Obszar],"Prasa",Technologia[KOD WYROB],wycena!$B24)</f>
        <v>0</v>
      </c>
      <c r="AW24" s="334">
        <f>SUMIFS(Technologia[tpj '[s']],Technologia[Obszar],"Prasa",Technologia[KOD WYROB],wycena!$B24)</f>
        <v>0</v>
      </c>
      <c r="AX24" s="335">
        <f t="shared" si="8"/>
        <v>0</v>
      </c>
      <c r="AY24" s="334">
        <f>SUMIFS(Technologia[tpz '[s']],Technologia[Obszar],"Spawanie ręczne",Technologia[KOD WYROB],wycena!$B24)</f>
        <v>0</v>
      </c>
      <c r="AZ24" s="334">
        <f>SUMIFS(Technologia[tpj '[s']],Technologia[Obszar],"Spawanie ręczne",Technologia[KOD WYROB],wycena!$B24)</f>
        <v>0</v>
      </c>
      <c r="BA24" s="335">
        <f t="shared" si="9"/>
        <v>0</v>
      </c>
      <c r="BB24" s="334">
        <f>SUMIFS(Technologia[tpz '[s']],Technologia[Obszar],"Spawanie robotem",Technologia[KOD WYROB],wycena!$B24)</f>
        <v>0</v>
      </c>
      <c r="BC24" s="334">
        <f>SUMIFS(Technologia[tpj '[s']],Technologia[Obszar],"Spawanie robotem",Technologia[KOD WYROB],wycena!$B24)</f>
        <v>0</v>
      </c>
      <c r="BD24" s="335">
        <f t="shared" si="10"/>
        <v>0</v>
      </c>
      <c r="BE24" s="334">
        <f>SUMIFS(Technologia[tpz '[s']],Technologia[Obszar],"Ślusarnia",Technologia[KOD WYROB],wycena!$B24)</f>
        <v>0</v>
      </c>
      <c r="BF24" s="334">
        <f>SUMIFS(Technologia[tpj '[s']],Technologia[Obszar],"Ślusarnia",Technologia[KOD WYROB],wycena!$B24)</f>
        <v>0</v>
      </c>
      <c r="BG24" s="335">
        <f t="shared" si="11"/>
        <v>0</v>
      </c>
      <c r="BH24" s="334">
        <f>SUMIFS(Technologia[tpz '[s']],Technologia[Obszar],"Montaż",Technologia[KOD WYROB],wycena!$B24)</f>
        <v>0</v>
      </c>
      <c r="BI24" s="334">
        <f>SUMIFS(Technologia[tpj '[s']],Technologia[Obszar],"Montaż",Technologia[KOD WYROB],wycena!$B24)</f>
        <v>0</v>
      </c>
      <c r="BJ24" s="335">
        <f t="shared" si="12"/>
        <v>0</v>
      </c>
      <c r="BK24" s="334">
        <f>SUMIFS(Technologia[tpz '[s']],Technologia[Obszar],"Klejenie",Technologia[KOD WYROB],wycena!$B24)</f>
        <v>0</v>
      </c>
      <c r="BL24" s="334">
        <f>SUMIFS(Technologia[tpj '[s']],Technologia[Obszar],"Klejenie",Technologia[KOD WYROB],wycena!$B24)</f>
        <v>0</v>
      </c>
      <c r="BM24" s="335">
        <f t="shared" si="13"/>
        <v>0</v>
      </c>
      <c r="BN24" s="334">
        <f>SUMIFS(Technologia[tpz '[s']],Technologia[Obszar],"Śrutowanie",Technologia[KOD WYROB],wycena!$B24)</f>
        <v>0</v>
      </c>
      <c r="BO24" s="334">
        <f>SUMIFS(Technologia[tpj '[s']],Technologia[Obszar],"Śrutowanie",Technologia[KOD WYROB],wycena!$B24)</f>
        <v>0</v>
      </c>
      <c r="BP24" s="332">
        <f t="shared" si="64"/>
        <v>0</v>
      </c>
      <c r="BQ24" s="334">
        <f>SUMIFS(Technologia[tpz '[s']],Technologia[Obszar],"Prostowanie",Technologia[KOD WYROB],wycena!$B24)</f>
        <v>0</v>
      </c>
      <c r="BR24" s="334">
        <f>SUMIFS(Technologia[tpj '[s']],Technologia[Obszar],"Prostowanie",Technologia[KOD WYROB],wycena!$B24)</f>
        <v>0</v>
      </c>
      <c r="BS24" s="332">
        <f t="shared" si="65"/>
        <v>0</v>
      </c>
      <c r="BT24" s="334">
        <f>SUMIFS(Technologia[tpz '[s']],Technologia[Obszar],"Gratowarka",Technologia[KOD WYROB],wycena!$B24)</f>
        <v>0</v>
      </c>
      <c r="BU24" s="334">
        <f>SUMIFS(Technologia[tpj '[s']],Technologia[Obszar],"Gratowarka",Technologia[KOD WYROB],wycena!$B24)</f>
        <v>0</v>
      </c>
      <c r="BV24" s="332">
        <f t="shared" si="66"/>
        <v>0</v>
      </c>
      <c r="BW24" s="332">
        <f>COUNTIF(Technologia[KOD WYROB],B24)</f>
        <v>0</v>
      </c>
      <c r="BX24" s="332">
        <f t="shared" si="67"/>
        <v>0</v>
      </c>
      <c r="BZ24" s="121"/>
      <c r="CA24" s="123"/>
      <c r="CB24" s="123"/>
      <c r="CC24" s="372">
        <f>SUMIFS(Technologia[Koszt kooperacji],Technologia[Obszar],"Kooperacja",Technologia[KOD WYROB],wycena!$B24)+SUMIFS(Technologia[Koszt kooperacji],Technologia[Obszar],"Śrutowanie",Technologia[KOD WYROB],wycena!$B24)</f>
        <v>0</v>
      </c>
      <c r="CD24" s="372">
        <f t="shared" si="68"/>
        <v>0</v>
      </c>
      <c r="CE24" s="372">
        <f t="shared" si="91"/>
        <v>0</v>
      </c>
      <c r="CF24" s="381">
        <f>COUNTIFS(Technologia[KOD WYROB],B24,Technologia[Obszar],"kooperacja")+SUMIF($C:$C,$B24,CF:CF)</f>
        <v>0</v>
      </c>
      <c r="CG24" s="382">
        <f>SUMIF(Tabela3[Dot. indeksu],B24,Tabela3[Wartość])+SUMIF(C:C,B24,DE:DE)</f>
        <v>0</v>
      </c>
      <c r="CH24" s="383">
        <f>SUMIFS(NRC[Cena],NRC[Typ narzędzia],robocze!$AL$1,NRC[Dot. indeksu],wycena!$B24)+(SUMIF($C:$C,$B24,$DF:$DF))</f>
        <v>0</v>
      </c>
      <c r="CI24" s="372">
        <f>SUMIFS(NRC[Cena],NRC[Typ narzędzia],robocze!$AL$2,NRC[Dot. indeksu],wycena!$B24)+(SUMIF($C:$C,$B24,$DG:$DG))</f>
        <v>0</v>
      </c>
      <c r="CJ24" s="372">
        <f>SUMIFS(NRC[Cena],NRC[Typ narzędzia],robocze!$AL$3,NRC[Dot. indeksu],wycena!$B24)+(SUMIF($C:$C,$B24,$DH:$DH))</f>
        <v>0</v>
      </c>
      <c r="CK24" s="384">
        <f t="shared" si="69"/>
        <v>0</v>
      </c>
      <c r="CM24" s="373">
        <f t="shared" si="16"/>
        <v>0</v>
      </c>
      <c r="CN24" s="374">
        <f t="shared" si="17"/>
        <v>0</v>
      </c>
      <c r="CO24" s="372">
        <f t="shared" si="18"/>
        <v>0</v>
      </c>
      <c r="CP24" s="372">
        <f t="shared" si="70"/>
        <v>0</v>
      </c>
      <c r="CQ24" s="371">
        <f t="shared" si="19"/>
        <v>0</v>
      </c>
      <c r="CR24" s="371">
        <f t="shared" si="92"/>
        <v>0</v>
      </c>
      <c r="CS24" s="371">
        <f t="shared" si="20"/>
        <v>0</v>
      </c>
      <c r="CT24" s="371">
        <f t="shared" si="21"/>
        <v>0</v>
      </c>
      <c r="CU24" s="371">
        <f t="shared" si="22"/>
        <v>0</v>
      </c>
      <c r="CV24" s="371">
        <f t="shared" si="23"/>
        <v>0</v>
      </c>
      <c r="CW24" s="371">
        <f t="shared" si="24"/>
        <v>0</v>
      </c>
      <c r="CX24" s="371">
        <f t="shared" si="25"/>
        <v>0</v>
      </c>
      <c r="CY24" s="371">
        <f t="shared" si="26"/>
        <v>0</v>
      </c>
      <c r="CZ24" s="371">
        <f t="shared" si="27"/>
        <v>0</v>
      </c>
      <c r="DA24" s="371">
        <f t="shared" si="71"/>
        <v>0</v>
      </c>
      <c r="DB24" s="371">
        <f t="shared" si="72"/>
        <v>0</v>
      </c>
      <c r="DC24" s="371">
        <f t="shared" si="73"/>
        <v>0</v>
      </c>
      <c r="DD24" s="334">
        <f t="shared" si="28"/>
        <v>0</v>
      </c>
      <c r="DE24" s="334">
        <f t="shared" si="29"/>
        <v>0</v>
      </c>
      <c r="DF24" s="372">
        <f t="shared" si="30"/>
        <v>0</v>
      </c>
      <c r="DG24" s="372">
        <f t="shared" si="93"/>
        <v>0</v>
      </c>
      <c r="DH24" s="372">
        <f t="shared" si="94"/>
        <v>0</v>
      </c>
      <c r="DI24" s="375"/>
      <c r="DJ24" s="319">
        <f>AK24/3600*Stawki!$A$4</f>
        <v>0</v>
      </c>
      <c r="DK24" s="317">
        <f>AO24/3600*Stawki!$B$4</f>
        <v>0</v>
      </c>
      <c r="DL24" s="317">
        <f>AR24/3600*Stawki!$C$4</f>
        <v>0</v>
      </c>
      <c r="DM24" s="317">
        <f>AU24/3600*Stawki!$D$4</f>
        <v>0</v>
      </c>
      <c r="DN24" s="317">
        <f>AX24/3600*Stawki!$E$4</f>
        <v>0</v>
      </c>
      <c r="DO24" s="317">
        <f>BA24/3600*Stawki!$F$4</f>
        <v>0</v>
      </c>
      <c r="DP24" s="317">
        <f>BD24/3600*Stawki!$G$4</f>
        <v>0</v>
      </c>
      <c r="DQ24" s="317">
        <f>BG24/3600*Stawki!$H$4</f>
        <v>0</v>
      </c>
      <c r="DR24" s="317">
        <f>BJ24/3600*Stawki!$J$4</f>
        <v>0</v>
      </c>
      <c r="DS24" s="317">
        <f>BL24/3600*Stawki!$I$4</f>
        <v>0</v>
      </c>
      <c r="DT24" s="317">
        <f>BP24/3600*Stawki!$K$4</f>
        <v>0</v>
      </c>
      <c r="DU24" s="320">
        <f>BS24/3600*Stawki!$M$4</f>
        <v>0</v>
      </c>
      <c r="DV24" s="320">
        <f>BV24/3600*Stawki!$L$4</f>
        <v>0</v>
      </c>
      <c r="DW24" s="321">
        <f t="shared" si="74"/>
        <v>0</v>
      </c>
      <c r="DX24" s="322" t="e" cm="1">
        <f t="array" ref="DX24">IF(BX24&lt;1,INDEX(tblSimple[],MATCH(F24,simp_il_proj,1)+1,MATCH(BW24,simp_il_oper,1)+1)+VLOOKUP($H$6,tblKlient[[Klient]:[Dodatkowy narzut Simple]],2,0),INDEX(tblComplex[],MATCH(F24,comp_il_projekt,1)+1,MATCH(BX24,comp_ile_sklad,1)+1)+VLOOKUP($H$6,tblKlient[[Klient]:[Dodatkowy narzut Complex]],3,0))</f>
        <v>#VALUE!</v>
      </c>
      <c r="DY24" s="323" t="str">
        <f t="shared" si="75"/>
        <v/>
      </c>
      <c r="DZ24" s="318" t="e">
        <f t="shared" si="76"/>
        <v>#VALUE!</v>
      </c>
      <c r="EA24" s="324" t="e">
        <f t="shared" si="31"/>
        <v>#VALUE!</v>
      </c>
      <c r="EC24" s="340">
        <f>IFERROR((Y24*AA24)*IF(X24="NIE",$EC$17+Stawki!$L$30,$EC$17)+SUMIF($C:$C,$B24,CP:CP),0)</f>
        <v>0</v>
      </c>
      <c r="ED24" s="341">
        <f t="shared" si="32"/>
        <v>0</v>
      </c>
      <c r="EE24" s="341">
        <f t="shared" si="33"/>
        <v>0</v>
      </c>
      <c r="EF24" s="341" t="e">
        <f t="shared" si="34"/>
        <v>#VALUE!</v>
      </c>
      <c r="EG24" s="341" t="e">
        <f>DY24*(1+wycena!$EG$17)</f>
        <v>#VALUE!</v>
      </c>
      <c r="EH24" s="341" t="e">
        <f>EG24*(1+wycena!$EH$17)</f>
        <v>#VALUE!</v>
      </c>
      <c r="EI24" s="341" t="e">
        <f t="shared" si="77"/>
        <v>#VALUE!</v>
      </c>
      <c r="EJ24" s="341" t="e">
        <f t="shared" si="95"/>
        <v>#VALUE!</v>
      </c>
      <c r="EK24" s="342">
        <f t="shared" si="35"/>
        <v>0</v>
      </c>
      <c r="EL24" s="343">
        <v>0</v>
      </c>
      <c r="EM24" s="344" t="e">
        <f t="shared" si="96"/>
        <v>#VALUE!</v>
      </c>
      <c r="EN24" s="345" t="e">
        <f t="shared" si="36"/>
        <v>#VALUE!</v>
      </c>
      <c r="EO24" s="346">
        <f t="shared" si="37"/>
        <v>0</v>
      </c>
      <c r="EP24" s="347">
        <f t="shared" si="38"/>
        <v>0</v>
      </c>
      <c r="EQ24" s="348">
        <f t="shared" si="79"/>
        <v>0</v>
      </c>
      <c r="ER24" s="349" t="e">
        <f t="shared" si="39"/>
        <v>#VALUE!</v>
      </c>
      <c r="ES24" s="350" t="e">
        <f t="shared" si="40"/>
        <v>#VALUE!</v>
      </c>
      <c r="ET24" s="62"/>
      <c r="EU24" s="399">
        <f t="shared" si="80"/>
        <v>0</v>
      </c>
      <c r="EV24" s="400">
        <f t="shared" si="81"/>
        <v>0</v>
      </c>
      <c r="EW24" s="400">
        <f t="shared" si="82"/>
        <v>0</v>
      </c>
      <c r="EX24" s="400">
        <f t="shared" si="83"/>
        <v>0</v>
      </c>
      <c r="EY24" s="400">
        <f t="shared" si="84"/>
        <v>0</v>
      </c>
      <c r="EZ24" s="401">
        <f t="shared" si="85"/>
        <v>0</v>
      </c>
      <c r="FA24" s="62"/>
      <c r="FB24" s="153">
        <f t="shared" si="41"/>
        <v>0</v>
      </c>
      <c r="FC24" s="154">
        <f t="shared" si="42"/>
        <v>0</v>
      </c>
      <c r="FD24" s="154">
        <f t="shared" si="43"/>
        <v>0</v>
      </c>
      <c r="FE24" s="154">
        <f t="shared" si="44"/>
        <v>0</v>
      </c>
      <c r="FF24" s="154">
        <f t="shared" si="45"/>
        <v>0</v>
      </c>
      <c r="FG24" s="154">
        <f t="shared" si="46"/>
        <v>0</v>
      </c>
      <c r="FH24" s="154">
        <f t="shared" si="47"/>
        <v>0</v>
      </c>
      <c r="FI24" s="154">
        <f t="shared" si="48"/>
        <v>0</v>
      </c>
      <c r="FJ24" s="154">
        <f t="shared" si="49"/>
        <v>0</v>
      </c>
      <c r="FK24" s="147">
        <f t="shared" si="50"/>
        <v>0</v>
      </c>
      <c r="FL24" s="147">
        <f t="shared" si="51"/>
        <v>0</v>
      </c>
      <c r="FM24" s="146">
        <f t="shared" si="52"/>
        <v>0</v>
      </c>
      <c r="FN24" s="146">
        <f t="shared" si="53"/>
        <v>0</v>
      </c>
      <c r="FO24" s="146">
        <f t="shared" si="54"/>
        <v>0</v>
      </c>
      <c r="FP24" s="146">
        <f t="shared" si="55"/>
        <v>0</v>
      </c>
      <c r="FQ24" s="146" t="e">
        <f t="shared" si="56"/>
        <v>#VALUE!</v>
      </c>
      <c r="FR24" s="146" t="e">
        <f t="shared" si="57"/>
        <v>#VALUE!</v>
      </c>
      <c r="FS24" s="146">
        <f t="shared" si="58"/>
        <v>0</v>
      </c>
      <c r="FT24" s="146">
        <f t="shared" si="59"/>
        <v>0</v>
      </c>
      <c r="FU24" s="146">
        <f t="shared" si="60"/>
        <v>0</v>
      </c>
      <c r="FV24" s="146" t="e">
        <f t="shared" si="61"/>
        <v>#VALUE!</v>
      </c>
      <c r="FW24" s="146" t="e">
        <f t="shared" si="86"/>
        <v>#VALUE!</v>
      </c>
      <c r="FX24" s="146" t="e">
        <f t="shared" si="87"/>
        <v>#VALUE!</v>
      </c>
      <c r="FY24" s="146" t="e">
        <f t="shared" si="88"/>
        <v>#VALUE!</v>
      </c>
      <c r="FZ24" s="155">
        <f t="shared" si="97"/>
        <v>0</v>
      </c>
    </row>
    <row r="25" spans="1:182" ht="25.2" thickBot="1">
      <c r="A25" s="143">
        <v>7</v>
      </c>
      <c r="B25" s="123" t="s">
        <v>1000</v>
      </c>
      <c r="C25" s="405" t="s">
        <v>998</v>
      </c>
      <c r="D25" s="123" t="s">
        <v>1000</v>
      </c>
      <c r="E25" s="181"/>
      <c r="F25" s="123">
        <f>$F$23*H25</f>
        <v>520</v>
      </c>
      <c r="G25" s="123">
        <f>$G$23*H25</f>
        <v>100</v>
      </c>
      <c r="H25" s="123">
        <v>1</v>
      </c>
      <c r="I25" s="120"/>
      <c r="J25" s="121" t="s">
        <v>551</v>
      </c>
      <c r="K25" s="123"/>
      <c r="L25" s="123"/>
      <c r="M25" s="172">
        <f>ryzyka!$X9</f>
        <v>0.14500000000000002</v>
      </c>
      <c r="N25" s="173" t="str">
        <f>ryzyka!Y9</f>
        <v>Detal może być wykonywany samodzielnie przez każdego pracownika</v>
      </c>
      <c r="O25" s="123" t="s">
        <v>414</v>
      </c>
      <c r="P25" s="123" t="s">
        <v>441</v>
      </c>
      <c r="Q25" s="138" t="s">
        <v>442</v>
      </c>
      <c r="R25" s="121" t="s">
        <v>1004</v>
      </c>
      <c r="S25" s="123" t="s">
        <v>1005</v>
      </c>
      <c r="T25" s="122" t="s">
        <v>372</v>
      </c>
      <c r="U25" s="123"/>
      <c r="V25" s="285" t="e">
        <f t="shared" si="62"/>
        <v>#DIV/0!</v>
      </c>
      <c r="W25" s="285" t="e">
        <f t="shared" si="63"/>
        <v>#DIV/0!</v>
      </c>
      <c r="X25" s="123"/>
      <c r="Y25" s="473"/>
      <c r="Z25" s="176">
        <f t="shared" si="4"/>
        <v>0</v>
      </c>
      <c r="AA25" s="124"/>
      <c r="AB25" s="124"/>
      <c r="AC25" s="125"/>
      <c r="AD25" s="125"/>
      <c r="AE25" s="126">
        <v>2</v>
      </c>
      <c r="AF25" s="124"/>
      <c r="AG25" s="127"/>
      <c r="AH25" s="128"/>
      <c r="AI25" s="137"/>
      <c r="AJ25" s="126"/>
      <c r="AK25" s="335">
        <f t="shared" si="5"/>
        <v>0</v>
      </c>
      <c r="AL25" s="138"/>
      <c r="AM25" s="121"/>
      <c r="AN25" s="123"/>
      <c r="AO25" s="332">
        <f t="shared" si="90"/>
        <v>0</v>
      </c>
      <c r="AP25" s="333">
        <f>SUMIFS(Technologia[tpz '[s']],Technologia[Obszar],"Obróbka skrawaniem",Technologia[KOD WYROB],wycena!$B25)</f>
        <v>0</v>
      </c>
      <c r="AQ25" s="334">
        <f>SUMIFS(Technologia[tpj '[s']],Technologia[Obszar],"Obróbka skrawaniem",Technologia[KOD WYROB],wycena!$B25)</f>
        <v>0</v>
      </c>
      <c r="AR25" s="335">
        <f t="shared" si="6"/>
        <v>0</v>
      </c>
      <c r="AS25" s="334">
        <f>SUMIFS(Technologia[tpz '[s']],Technologia[Obszar],"Ukosowanie",Technologia[KOD WYROB],wycena!$B25)</f>
        <v>0</v>
      </c>
      <c r="AT25" s="334">
        <f>SUMIFS(Technologia[tpj '[s']],Technologia[Obszar],"Ukosowanie",Technologia[KOD WYROB],wycena!$B25)</f>
        <v>0</v>
      </c>
      <c r="AU25" s="335">
        <f t="shared" si="7"/>
        <v>0</v>
      </c>
      <c r="AV25" s="334">
        <f>SUMIFS(Technologia[tpz '[s']],Technologia[Obszar],"Prasa",Technologia[KOD WYROB],wycena!$B25)</f>
        <v>0</v>
      </c>
      <c r="AW25" s="334">
        <f>SUMIFS(Technologia[tpj '[s']],Technologia[Obszar],"Prasa",Technologia[KOD WYROB],wycena!$B25)</f>
        <v>0</v>
      </c>
      <c r="AX25" s="335">
        <f t="shared" si="8"/>
        <v>0</v>
      </c>
      <c r="AY25" s="334">
        <f>SUMIFS(Technologia[tpz '[s']],Technologia[Obszar],"Spawanie ręczne",Technologia[KOD WYROB],wycena!$B25)</f>
        <v>0</v>
      </c>
      <c r="AZ25" s="334">
        <f>SUMIFS(Technologia[tpj '[s']],Technologia[Obszar],"Spawanie ręczne",Technologia[KOD WYROB],wycena!$B25)</f>
        <v>0</v>
      </c>
      <c r="BA25" s="335">
        <f t="shared" si="9"/>
        <v>0</v>
      </c>
      <c r="BB25" s="334">
        <f>SUMIFS(Technologia[tpz '[s']],Technologia[Obszar],"Spawanie robotem",Technologia[KOD WYROB],wycena!$B25)</f>
        <v>0</v>
      </c>
      <c r="BC25" s="334">
        <f>SUMIFS(Technologia[tpj '[s']],Technologia[Obszar],"Spawanie robotem",Technologia[KOD WYROB],wycena!$B25)</f>
        <v>0</v>
      </c>
      <c r="BD25" s="335">
        <f t="shared" si="10"/>
        <v>0</v>
      </c>
      <c r="BE25" s="334">
        <f>SUMIFS(Technologia[tpz '[s']],Technologia[Obszar],"Ślusarnia",Technologia[KOD WYROB],wycena!$B25)</f>
        <v>0</v>
      </c>
      <c r="BF25" s="334">
        <f>SUMIFS(Technologia[tpj '[s']],Technologia[Obszar],"Ślusarnia",Technologia[KOD WYROB],wycena!$B25)</f>
        <v>0</v>
      </c>
      <c r="BG25" s="335">
        <f t="shared" si="11"/>
        <v>0</v>
      </c>
      <c r="BH25" s="334">
        <f>SUMIFS(Technologia[tpz '[s']],Technologia[Obszar],"Montaż",Technologia[KOD WYROB],wycena!$B25)</f>
        <v>0</v>
      </c>
      <c r="BI25" s="334">
        <f>SUMIFS(Technologia[tpj '[s']],Technologia[Obszar],"Montaż",Technologia[KOD WYROB],wycena!$B25)</f>
        <v>0</v>
      </c>
      <c r="BJ25" s="335">
        <f t="shared" si="12"/>
        <v>0</v>
      </c>
      <c r="BK25" s="334">
        <f>SUMIFS(Technologia[tpz '[s']],Technologia[Obszar],"Klejenie",Technologia[KOD WYROB],wycena!$B25)</f>
        <v>0</v>
      </c>
      <c r="BL25" s="334">
        <f>SUMIFS(Technologia[tpj '[s']],Technologia[Obszar],"Klejenie",Technologia[KOD WYROB],wycena!$B25)</f>
        <v>0</v>
      </c>
      <c r="BM25" s="335">
        <f t="shared" si="13"/>
        <v>0</v>
      </c>
      <c r="BN25" s="334">
        <f>SUMIFS(Technologia[tpz '[s']],Technologia[Obszar],"Śrutowanie",Technologia[KOD WYROB],wycena!$B25)</f>
        <v>0</v>
      </c>
      <c r="BO25" s="334">
        <f>SUMIFS(Technologia[tpj '[s']],Technologia[Obszar],"Śrutowanie",Technologia[KOD WYROB],wycena!$B25)</f>
        <v>0</v>
      </c>
      <c r="BP25" s="332">
        <f t="shared" si="64"/>
        <v>0</v>
      </c>
      <c r="BQ25" s="334">
        <f>SUMIFS(Technologia[tpz '[s']],Technologia[Obszar],"Prostowanie",Technologia[KOD WYROB],wycena!$B25)</f>
        <v>0</v>
      </c>
      <c r="BR25" s="334">
        <f>SUMIFS(Technologia[tpj '[s']],Technologia[Obszar],"Prostowanie",Technologia[KOD WYROB],wycena!$B25)</f>
        <v>0</v>
      </c>
      <c r="BS25" s="332">
        <f t="shared" si="65"/>
        <v>0</v>
      </c>
      <c r="BT25" s="334">
        <f>SUMIFS(Technologia[tpz '[s']],Technologia[Obszar],"Gratowarka",Technologia[KOD WYROB],wycena!$B25)</f>
        <v>0</v>
      </c>
      <c r="BU25" s="334">
        <f>SUMIFS(Technologia[tpj '[s']],Technologia[Obszar],"Gratowarka",Technologia[KOD WYROB],wycena!$B25)</f>
        <v>0</v>
      </c>
      <c r="BV25" s="332">
        <f t="shared" si="66"/>
        <v>0</v>
      </c>
      <c r="BW25" s="332">
        <f>COUNTIF(Technologia[KOD WYROB],B25)</f>
        <v>0</v>
      </c>
      <c r="BX25" s="332">
        <f t="shared" si="67"/>
        <v>0</v>
      </c>
      <c r="BZ25" s="121"/>
      <c r="CA25" s="123"/>
      <c r="CB25" s="123"/>
      <c r="CC25" s="372">
        <f>SUMIFS(Technologia[Koszt kooperacji],Technologia[Obszar],"Kooperacja",Technologia[KOD WYROB],wycena!$B25)+SUMIFS(Technologia[Koszt kooperacji],Technologia[Obszar],"Śrutowanie",Technologia[KOD WYROB],wycena!$B25)</f>
        <v>0</v>
      </c>
      <c r="CD25" s="372">
        <f t="shared" si="68"/>
        <v>0</v>
      </c>
      <c r="CE25" s="372">
        <f t="shared" si="91"/>
        <v>0</v>
      </c>
      <c r="CF25" s="381">
        <f>COUNTIFS(Technologia[KOD WYROB],B25,Technologia[Obszar],"kooperacja")+SUMIF($C:$C,$B25,CF:CF)</f>
        <v>0</v>
      </c>
      <c r="CG25" s="382">
        <f>SUMIF(Tabela3[Dot. indeksu],B25,Tabela3[Wartość])+SUMIF(C:C,B25,DE:DE)</f>
        <v>0</v>
      </c>
      <c r="CH25" s="383">
        <f>SUMIFS(NRC[Cena],NRC[Typ narzędzia],robocze!$AL$1,NRC[Dot. indeksu],wycena!$B25)+(SUMIF($C:$C,$B25,$DF:$DF))</f>
        <v>0</v>
      </c>
      <c r="CI25" s="372">
        <f>SUMIFS(NRC[Cena],NRC[Typ narzędzia],robocze!$AL$2,NRC[Dot. indeksu],wycena!$B25)+(SUMIF($C:$C,$B25,$DG:$DG))</f>
        <v>0</v>
      </c>
      <c r="CJ25" s="372">
        <f>SUMIFS(NRC[Cena],NRC[Typ narzędzia],robocze!$AL$3,NRC[Dot. indeksu],wycena!$B25)+(SUMIF($C:$C,$B25,$DH:$DH))</f>
        <v>0</v>
      </c>
      <c r="CK25" s="384">
        <f t="shared" si="69"/>
        <v>0</v>
      </c>
      <c r="CM25" s="373">
        <f t="shared" si="16"/>
        <v>0</v>
      </c>
      <c r="CN25" s="374">
        <f t="shared" si="17"/>
        <v>0</v>
      </c>
      <c r="CO25" s="372">
        <f t="shared" si="18"/>
        <v>0</v>
      </c>
      <c r="CP25" s="372">
        <f t="shared" si="70"/>
        <v>0</v>
      </c>
      <c r="CQ25" s="371">
        <f t="shared" si="19"/>
        <v>0</v>
      </c>
      <c r="CR25" s="371">
        <f t="shared" si="92"/>
        <v>0</v>
      </c>
      <c r="CS25" s="371">
        <f t="shared" si="20"/>
        <v>0</v>
      </c>
      <c r="CT25" s="371">
        <f t="shared" si="21"/>
        <v>0</v>
      </c>
      <c r="CU25" s="371">
        <f t="shared" si="22"/>
        <v>0</v>
      </c>
      <c r="CV25" s="371">
        <f t="shared" si="23"/>
        <v>0</v>
      </c>
      <c r="CW25" s="371">
        <f t="shared" si="24"/>
        <v>0</v>
      </c>
      <c r="CX25" s="371">
        <f t="shared" si="25"/>
        <v>0</v>
      </c>
      <c r="CY25" s="371">
        <f t="shared" si="26"/>
        <v>0</v>
      </c>
      <c r="CZ25" s="371">
        <f t="shared" si="27"/>
        <v>0</v>
      </c>
      <c r="DA25" s="371">
        <f t="shared" si="71"/>
        <v>0</v>
      </c>
      <c r="DB25" s="371">
        <f t="shared" si="72"/>
        <v>0</v>
      </c>
      <c r="DC25" s="371">
        <f t="shared" si="73"/>
        <v>0</v>
      </c>
      <c r="DD25" s="334">
        <f t="shared" si="28"/>
        <v>0</v>
      </c>
      <c r="DE25" s="334">
        <f t="shared" si="29"/>
        <v>0</v>
      </c>
      <c r="DF25" s="372">
        <f t="shared" si="30"/>
        <v>0</v>
      </c>
      <c r="DG25" s="372">
        <f t="shared" si="93"/>
        <v>0</v>
      </c>
      <c r="DH25" s="372">
        <f t="shared" si="94"/>
        <v>0</v>
      </c>
      <c r="DI25" s="375"/>
      <c r="DJ25" s="319">
        <f>AK25/3600*Stawki!$A$4</f>
        <v>0</v>
      </c>
      <c r="DK25" s="317">
        <f>AO25/3600*Stawki!$B$4</f>
        <v>0</v>
      </c>
      <c r="DL25" s="317">
        <f>AR25/3600*Stawki!$C$4</f>
        <v>0</v>
      </c>
      <c r="DM25" s="317">
        <f>AU25/3600*Stawki!$D$4</f>
        <v>0</v>
      </c>
      <c r="DN25" s="317">
        <f>AX25/3600*Stawki!$E$4</f>
        <v>0</v>
      </c>
      <c r="DO25" s="317">
        <f>BA25/3600*Stawki!$F$4</f>
        <v>0</v>
      </c>
      <c r="DP25" s="317">
        <f>BD25/3600*Stawki!$G$4</f>
        <v>0</v>
      </c>
      <c r="DQ25" s="317">
        <f>BG25/3600*Stawki!$H$4</f>
        <v>0</v>
      </c>
      <c r="DR25" s="317">
        <f>BJ25/3600*Stawki!$J$4</f>
        <v>0</v>
      </c>
      <c r="DS25" s="317">
        <f>BL25/3600*Stawki!$I$4</f>
        <v>0</v>
      </c>
      <c r="DT25" s="317">
        <f>BP25/3600*Stawki!$K$4</f>
        <v>0</v>
      </c>
      <c r="DU25" s="320">
        <f>BS25/3600*Stawki!$M$4</f>
        <v>0</v>
      </c>
      <c r="DV25" s="320">
        <f>BV25/3600*Stawki!$L$4</f>
        <v>0</v>
      </c>
      <c r="DW25" s="321">
        <f t="shared" si="74"/>
        <v>0</v>
      </c>
      <c r="DX25" s="322" t="e" cm="1">
        <f t="array" ref="DX25">IF(BX25&lt;1,INDEX(tblSimple[],MATCH(F25,simp_il_proj,1)+1,MATCH(BW25,simp_il_oper,1)+1)+VLOOKUP($H$6,tblKlient[[Klient]:[Dodatkowy narzut Simple]],2,0),INDEX(tblComplex[],MATCH(F25,comp_il_projekt,1)+1,MATCH(BX25,comp_ile_sklad,1)+1)+VLOOKUP($H$6,tblKlient[[Klient]:[Dodatkowy narzut Complex]],3,0))</f>
        <v>#VALUE!</v>
      </c>
      <c r="DY25" s="323" t="str">
        <f t="shared" si="75"/>
        <v/>
      </c>
      <c r="DZ25" s="318" t="e">
        <f t="shared" si="76"/>
        <v>#VALUE!</v>
      </c>
      <c r="EA25" s="324" t="e">
        <f t="shared" si="31"/>
        <v>#VALUE!</v>
      </c>
      <c r="EC25" s="340">
        <f>IFERROR((Y25*AA25)*IF(X25="NIE",$EC$17+Stawki!$L$30,$EC$17)+SUMIF($C:$C,$B25,CP:CP),0)</f>
        <v>0</v>
      </c>
      <c r="ED25" s="341">
        <f t="shared" si="32"/>
        <v>0</v>
      </c>
      <c r="EE25" s="341">
        <f t="shared" si="33"/>
        <v>0</v>
      </c>
      <c r="EF25" s="341" t="e">
        <f t="shared" si="34"/>
        <v>#VALUE!</v>
      </c>
      <c r="EG25" s="341" t="e">
        <f>DY25*(1+wycena!$EG$17)</f>
        <v>#VALUE!</v>
      </c>
      <c r="EH25" s="341" t="e">
        <f>EG25*(1+wycena!$EH$17)</f>
        <v>#VALUE!</v>
      </c>
      <c r="EI25" s="341" t="e">
        <f t="shared" si="77"/>
        <v>#VALUE!</v>
      </c>
      <c r="EJ25" s="341" t="e">
        <f t="shared" si="95"/>
        <v>#VALUE!</v>
      </c>
      <c r="EK25" s="342">
        <f t="shared" si="35"/>
        <v>0</v>
      </c>
      <c r="EL25" s="343">
        <v>0</v>
      </c>
      <c r="EM25" s="344" t="e">
        <f t="shared" si="96"/>
        <v>#VALUE!</v>
      </c>
      <c r="EN25" s="345" t="e">
        <f t="shared" si="36"/>
        <v>#VALUE!</v>
      </c>
      <c r="EO25" s="346">
        <f t="shared" si="37"/>
        <v>0</v>
      </c>
      <c r="EP25" s="347">
        <f t="shared" si="38"/>
        <v>0</v>
      </c>
      <c r="EQ25" s="348">
        <f t="shared" si="79"/>
        <v>0</v>
      </c>
      <c r="ER25" s="349" t="e">
        <f t="shared" si="39"/>
        <v>#VALUE!</v>
      </c>
      <c r="ES25" s="350" t="e">
        <f t="shared" si="40"/>
        <v>#VALUE!</v>
      </c>
      <c r="ET25" s="62"/>
      <c r="EU25" s="399">
        <f t="shared" si="80"/>
        <v>0</v>
      </c>
      <c r="EV25" s="400">
        <f t="shared" si="81"/>
        <v>0</v>
      </c>
      <c r="EW25" s="400">
        <f t="shared" si="82"/>
        <v>0</v>
      </c>
      <c r="EX25" s="400">
        <f t="shared" si="83"/>
        <v>0</v>
      </c>
      <c r="EY25" s="400">
        <f t="shared" si="84"/>
        <v>0</v>
      </c>
      <c r="EZ25" s="401">
        <f t="shared" si="85"/>
        <v>0</v>
      </c>
      <c r="FA25" s="62"/>
      <c r="FB25" s="153">
        <f t="shared" si="41"/>
        <v>0</v>
      </c>
      <c r="FC25" s="154">
        <f t="shared" si="42"/>
        <v>0</v>
      </c>
      <c r="FD25" s="154">
        <f t="shared" si="43"/>
        <v>0</v>
      </c>
      <c r="FE25" s="154">
        <f t="shared" si="44"/>
        <v>0</v>
      </c>
      <c r="FF25" s="154">
        <f t="shared" si="45"/>
        <v>0</v>
      </c>
      <c r="FG25" s="154">
        <f t="shared" si="46"/>
        <v>0</v>
      </c>
      <c r="FH25" s="154">
        <f t="shared" si="47"/>
        <v>0</v>
      </c>
      <c r="FI25" s="154">
        <f t="shared" si="48"/>
        <v>0</v>
      </c>
      <c r="FJ25" s="154">
        <f t="shared" si="49"/>
        <v>0</v>
      </c>
      <c r="FK25" s="147">
        <f t="shared" si="50"/>
        <v>0</v>
      </c>
      <c r="FL25" s="147">
        <f t="shared" si="51"/>
        <v>0</v>
      </c>
      <c r="FM25" s="146">
        <f t="shared" si="52"/>
        <v>0</v>
      </c>
      <c r="FN25" s="146">
        <f t="shared" si="53"/>
        <v>0</v>
      </c>
      <c r="FO25" s="146">
        <f t="shared" si="54"/>
        <v>0</v>
      </c>
      <c r="FP25" s="146">
        <f t="shared" si="55"/>
        <v>0</v>
      </c>
      <c r="FQ25" s="146" t="e">
        <f t="shared" si="56"/>
        <v>#VALUE!</v>
      </c>
      <c r="FR25" s="146" t="e">
        <f t="shared" si="57"/>
        <v>#VALUE!</v>
      </c>
      <c r="FS25" s="146">
        <f t="shared" si="58"/>
        <v>0</v>
      </c>
      <c r="FT25" s="146">
        <f t="shared" si="59"/>
        <v>0</v>
      </c>
      <c r="FU25" s="146">
        <f t="shared" si="60"/>
        <v>0</v>
      </c>
      <c r="FV25" s="146" t="e">
        <f t="shared" si="61"/>
        <v>#VALUE!</v>
      </c>
      <c r="FW25" s="146" t="e">
        <f t="shared" si="86"/>
        <v>#VALUE!</v>
      </c>
      <c r="FX25" s="146" t="e">
        <f t="shared" si="87"/>
        <v>#VALUE!</v>
      </c>
      <c r="FY25" s="146" t="e">
        <f t="shared" si="88"/>
        <v>#VALUE!</v>
      </c>
      <c r="FZ25" s="155">
        <f t="shared" si="97"/>
        <v>0</v>
      </c>
    </row>
    <row r="26" spans="1:182" s="406" customFormat="1" ht="33.75" customHeight="1">
      <c r="A26" s="407">
        <v>8</v>
      </c>
      <c r="B26" s="408" t="s">
        <v>997</v>
      </c>
      <c r="C26" s="409"/>
      <c r="D26" s="408" t="s">
        <v>997</v>
      </c>
      <c r="E26" s="410"/>
      <c r="F26" s="411">
        <v>1600</v>
      </c>
      <c r="G26" s="411">
        <v>400</v>
      </c>
      <c r="H26" s="409"/>
      <c r="I26" s="412"/>
      <c r="J26" s="413" t="s">
        <v>550</v>
      </c>
      <c r="K26" s="409"/>
      <c r="L26" s="409"/>
      <c r="M26" s="414">
        <f>ryzyka!$X10</f>
        <v>0.19</v>
      </c>
      <c r="N26" s="415" t="str">
        <f>ryzyka!Y10</f>
        <v>Detal może być wykonywany samodzielnie przez każdego pracownika</v>
      </c>
      <c r="O26" s="409" t="s">
        <v>416</v>
      </c>
      <c r="P26" s="409" t="s">
        <v>457</v>
      </c>
      <c r="Q26" s="416" t="s">
        <v>54</v>
      </c>
      <c r="R26" s="417" t="s">
        <v>1007</v>
      </c>
      <c r="S26" s="418"/>
      <c r="T26" s="409"/>
      <c r="U26" s="409"/>
      <c r="V26" s="419" t="e">
        <f t="shared" si="62"/>
        <v>#DIV/0!</v>
      </c>
      <c r="W26" s="419" t="e">
        <f t="shared" si="63"/>
        <v>#DIV/0!</v>
      </c>
      <c r="X26" s="409"/>
      <c r="Y26" s="420"/>
      <c r="Z26" s="421">
        <f t="shared" si="4"/>
        <v>0</v>
      </c>
      <c r="AA26" s="422"/>
      <c r="AB26" s="422"/>
      <c r="AC26" s="423"/>
      <c r="AD26" s="423"/>
      <c r="AE26" s="424">
        <v>2</v>
      </c>
      <c r="AF26" s="422"/>
      <c r="AG26" s="425"/>
      <c r="AH26" s="426"/>
      <c r="AI26" s="427"/>
      <c r="AJ26" s="428"/>
      <c r="AK26" s="429">
        <f t="shared" si="5"/>
        <v>0</v>
      </c>
      <c r="AL26" s="430"/>
      <c r="AM26" s="413"/>
      <c r="AN26" s="411"/>
      <c r="AO26" s="431">
        <f t="shared" si="90"/>
        <v>0</v>
      </c>
      <c r="AP26" s="432">
        <f>SUMIFS(Technologia[tpz '[s']],Technologia[Obszar],"Obróbka skrawaniem",Technologia[KOD WYROB],wycena!$B26)</f>
        <v>0</v>
      </c>
      <c r="AQ26" s="433">
        <f>SUMIFS(Technologia[tpj '[s']],Technologia[Obszar],"Obróbka skrawaniem",Technologia[KOD WYROB],wycena!$B26)</f>
        <v>0</v>
      </c>
      <c r="AR26" s="429">
        <f t="shared" si="6"/>
        <v>0</v>
      </c>
      <c r="AS26" s="433">
        <f>SUMIFS(Technologia[tpz '[s']],Technologia[Obszar],"Ukosowanie",Technologia[KOD WYROB],wycena!$B26)</f>
        <v>0</v>
      </c>
      <c r="AT26" s="433">
        <f>SUMIFS(Technologia[tpj '[s']],Technologia[Obszar],"Ukosowanie",Technologia[KOD WYROB],wycena!$B26)</f>
        <v>0</v>
      </c>
      <c r="AU26" s="429">
        <f t="shared" si="7"/>
        <v>0</v>
      </c>
      <c r="AV26" s="433">
        <f>SUMIFS(Technologia[tpz '[s']],Technologia[Obszar],"Prasa",Technologia[KOD WYROB],wycena!$B26)</f>
        <v>0</v>
      </c>
      <c r="AW26" s="433">
        <f>SUMIFS(Technologia[tpj '[s']],Technologia[Obszar],"Prasa",Technologia[KOD WYROB],wycena!$B26)</f>
        <v>0</v>
      </c>
      <c r="AX26" s="429">
        <f t="shared" si="8"/>
        <v>0</v>
      </c>
      <c r="AY26" s="433">
        <f>SUMIFS(Technologia[tpz '[s']],Technologia[Obszar],"Spawanie ręczne",Technologia[KOD WYROB],wycena!$B26)</f>
        <v>0</v>
      </c>
      <c r="AZ26" s="433">
        <f>SUMIFS(Technologia[tpj '[s']],Technologia[Obszar],"Spawanie ręczne",Technologia[KOD WYROB],wycena!$B26)</f>
        <v>0</v>
      </c>
      <c r="BA26" s="429">
        <f t="shared" si="9"/>
        <v>0</v>
      </c>
      <c r="BB26" s="433">
        <f>SUMIFS(Technologia[tpz '[s']],Technologia[Obszar],"Spawanie robotem",Technologia[KOD WYROB],wycena!$B26)</f>
        <v>0</v>
      </c>
      <c r="BC26" s="433">
        <f>SUMIFS(Technologia[tpj '[s']],Technologia[Obszar],"Spawanie robotem",Technologia[KOD WYROB],wycena!$B26)</f>
        <v>0</v>
      </c>
      <c r="BD26" s="429">
        <f t="shared" si="10"/>
        <v>0</v>
      </c>
      <c r="BE26" s="433">
        <f>SUMIFS(Technologia[tpz '[s']],Technologia[Obszar],"Ślusarnia",Technologia[KOD WYROB],wycena!$B26)</f>
        <v>0</v>
      </c>
      <c r="BF26" s="433">
        <f>SUMIFS(Technologia[tpj '[s']],Technologia[Obszar],"Ślusarnia",Technologia[KOD WYROB],wycena!$B26)</f>
        <v>0</v>
      </c>
      <c r="BG26" s="429">
        <f t="shared" si="11"/>
        <v>0</v>
      </c>
      <c r="BH26" s="433">
        <f>SUMIFS(Technologia[tpz '[s']],Technologia[Obszar],"Montaż",Technologia[KOD WYROB],wycena!$B26)</f>
        <v>0</v>
      </c>
      <c r="BI26" s="433">
        <f>SUMIFS(Technologia[tpj '[s']],Technologia[Obszar],"Montaż",Technologia[KOD WYROB],wycena!$B26)</f>
        <v>0</v>
      </c>
      <c r="BJ26" s="429">
        <f t="shared" si="12"/>
        <v>0</v>
      </c>
      <c r="BK26" s="433">
        <f>SUMIFS(Technologia[tpz '[s']],Technologia[Obszar],"Klejenie",Technologia[KOD WYROB],wycena!$B26)</f>
        <v>0</v>
      </c>
      <c r="BL26" s="433">
        <f>SUMIFS(Technologia[tpj '[s']],Technologia[Obszar],"Klejenie",Technologia[KOD WYROB],wycena!$B26)</f>
        <v>0</v>
      </c>
      <c r="BM26" s="429">
        <f t="shared" si="13"/>
        <v>0</v>
      </c>
      <c r="BN26" s="433">
        <f>SUMIFS(Technologia[tpz '[s']],Technologia[Obszar],"Śrutowanie",Technologia[KOD WYROB],wycena!$B26)</f>
        <v>0</v>
      </c>
      <c r="BO26" s="433">
        <f>SUMIFS(Technologia[tpj '[s']],Technologia[Obszar],"Śrutowanie",Technologia[KOD WYROB],wycena!$B26)</f>
        <v>0</v>
      </c>
      <c r="BP26" s="431">
        <f t="shared" si="64"/>
        <v>0</v>
      </c>
      <c r="BQ26" s="433">
        <f>SUMIFS(Technologia[tpz '[s']],Technologia[Obszar],"Prostowanie",Technologia[KOD WYROB],wycena!$B26)</f>
        <v>0</v>
      </c>
      <c r="BR26" s="433">
        <f>SUMIFS(Technologia[tpj '[s']],Technologia[Obszar],"Prostowanie",Technologia[KOD WYROB],wycena!$B26)</f>
        <v>0</v>
      </c>
      <c r="BS26" s="431">
        <f t="shared" si="65"/>
        <v>0</v>
      </c>
      <c r="BT26" s="433">
        <f>SUMIFS(Technologia[tpz '[s']],Technologia[Obszar],"Gratowarka",Technologia[KOD WYROB],wycena!$B26)</f>
        <v>0</v>
      </c>
      <c r="BU26" s="433">
        <f>SUMIFS(Technologia[tpj '[s']],Technologia[Obszar],"Gratowarka",Technologia[KOD WYROB],wycena!$B26)</f>
        <v>0</v>
      </c>
      <c r="BV26" s="431">
        <f t="shared" si="66"/>
        <v>0</v>
      </c>
      <c r="BW26" s="431">
        <f>COUNTIF(Technologia[KOD WYROB],B26)</f>
        <v>0</v>
      </c>
      <c r="BX26" s="431">
        <f t="shared" si="67"/>
        <v>3</v>
      </c>
      <c r="BZ26" s="413"/>
      <c r="CA26" s="411"/>
      <c r="CB26" s="411"/>
      <c r="CC26" s="434">
        <f>SUMIFS(Technologia[Koszt kooperacji],Technologia[Obszar],"Kooperacja",Technologia[KOD WYROB],wycena!$B26)+SUMIFS(Technologia[Koszt kooperacji],Technologia[Obszar],"Śrutowanie",Technologia[KOD WYROB],wycena!$B26)</f>
        <v>0</v>
      </c>
      <c r="CD26" s="434">
        <f t="shared" si="68"/>
        <v>0</v>
      </c>
      <c r="CE26" s="434">
        <f t="shared" si="91"/>
        <v>0</v>
      </c>
      <c r="CF26" s="435">
        <f>COUNTIFS(Technologia[KOD WYROB],B26,Technologia[Obszar],"kooperacja")+SUMIF($C:$C,$B26,CF:CF)</f>
        <v>0</v>
      </c>
      <c r="CG26" s="436">
        <f>SUMIF(Tabela3[Dot. indeksu],B26,Tabela3[Wartość])+SUMIF(C:C,B26,DE:DE)</f>
        <v>0</v>
      </c>
      <c r="CH26" s="437">
        <f>SUMIFS(NRC[Cena],NRC[Typ narzędzia],robocze!$AL$1,NRC[Dot. indeksu],wycena!$B26)+(SUMIF($C:$C,$B26,$DF:$DF))</f>
        <v>0</v>
      </c>
      <c r="CI26" s="438">
        <f>SUMIFS(NRC[Cena],NRC[Typ narzędzia],robocze!$AL$2,NRC[Dot. indeksu],wycena!$B26)+(SUMIF($C:$C,$B26,$DG:$DG))</f>
        <v>0</v>
      </c>
      <c r="CJ26" s="438">
        <f>SUMIFS(NRC[Cena],NRC[Typ narzędzia],robocze!$AL$3,NRC[Dot. indeksu],wycena!$B26)+(SUMIF($C:$C,$B26,$DH:$DH))</f>
        <v>0</v>
      </c>
      <c r="CK26" s="439">
        <f t="shared" si="69"/>
        <v>0</v>
      </c>
      <c r="CM26" s="440" t="str">
        <f t="shared" si="16"/>
        <v/>
      </c>
      <c r="CN26" s="441" t="str">
        <f t="shared" si="17"/>
        <v/>
      </c>
      <c r="CO26" s="438" t="str">
        <f t="shared" si="18"/>
        <v/>
      </c>
      <c r="CP26" s="438" t="str">
        <f t="shared" si="70"/>
        <v/>
      </c>
      <c r="CQ26" s="442" t="str">
        <f t="shared" si="19"/>
        <v/>
      </c>
      <c r="CR26" s="442" t="str">
        <f t="shared" si="92"/>
        <v/>
      </c>
      <c r="CS26" s="442" t="str">
        <f t="shared" si="20"/>
        <v/>
      </c>
      <c r="CT26" s="442" t="str">
        <f t="shared" si="21"/>
        <v/>
      </c>
      <c r="CU26" s="442" t="str">
        <f t="shared" si="22"/>
        <v/>
      </c>
      <c r="CV26" s="442" t="str">
        <f t="shared" si="23"/>
        <v/>
      </c>
      <c r="CW26" s="442" t="str">
        <f t="shared" si="24"/>
        <v/>
      </c>
      <c r="CX26" s="443" t="str">
        <f t="shared" si="25"/>
        <v/>
      </c>
      <c r="CY26" s="442" t="str">
        <f t="shared" si="26"/>
        <v/>
      </c>
      <c r="CZ26" s="442" t="str">
        <f t="shared" si="27"/>
        <v/>
      </c>
      <c r="DA26" s="442" t="str">
        <f t="shared" si="71"/>
        <v/>
      </c>
      <c r="DB26" s="442" t="str">
        <f t="shared" si="72"/>
        <v/>
      </c>
      <c r="DC26" s="442" t="str">
        <f t="shared" si="73"/>
        <v/>
      </c>
      <c r="DD26" s="444" t="str">
        <f t="shared" si="28"/>
        <v/>
      </c>
      <c r="DE26" s="444" t="str">
        <f t="shared" si="29"/>
        <v/>
      </c>
      <c r="DF26" s="434">
        <f t="shared" si="30"/>
        <v>0</v>
      </c>
      <c r="DG26" s="445">
        <f t="shared" si="93"/>
        <v>0</v>
      </c>
      <c r="DH26" s="445">
        <f t="shared" si="94"/>
        <v>0</v>
      </c>
      <c r="DI26" s="446"/>
      <c r="DJ26" s="447">
        <f>AK26/3600*Stawki!$A$4</f>
        <v>0</v>
      </c>
      <c r="DK26" s="448">
        <f>AO26/3600*Stawki!$B$4</f>
        <v>0</v>
      </c>
      <c r="DL26" s="448">
        <f>AR26/3600*Stawki!$C$4</f>
        <v>0</v>
      </c>
      <c r="DM26" s="448">
        <f>AU26/3600*Stawki!$D$4</f>
        <v>0</v>
      </c>
      <c r="DN26" s="448">
        <f>AX26/3600*Stawki!$E$4</f>
        <v>0</v>
      </c>
      <c r="DO26" s="448">
        <f>BA26/3600*Stawki!$F$4</f>
        <v>0</v>
      </c>
      <c r="DP26" s="448">
        <f>BD26/3600*Stawki!$G$4</f>
        <v>0</v>
      </c>
      <c r="DQ26" s="448">
        <f>BG26/3600*Stawki!$H$4</f>
        <v>0</v>
      </c>
      <c r="DR26" s="448">
        <f>BJ26/3600*Stawki!$J$4</f>
        <v>0</v>
      </c>
      <c r="DS26" s="448">
        <f>BL26/3600*Stawki!$I$4</f>
        <v>0</v>
      </c>
      <c r="DT26" s="448">
        <f>BP26/3600*Stawki!$K$4</f>
        <v>0</v>
      </c>
      <c r="DU26" s="449">
        <f>BS26/3600*Stawki!$M$4</f>
        <v>0</v>
      </c>
      <c r="DV26" s="449">
        <f>BV26/3600*Stawki!$L$4</f>
        <v>0</v>
      </c>
      <c r="DW26" s="450">
        <f t="shared" si="74"/>
        <v>0</v>
      </c>
      <c r="DX26" s="451" cm="1">
        <f t="array" ref="DX26">IF(BX26&lt;1,INDEX(tblSimple[],MATCH(F26,simp_il_proj,1)+1,MATCH(BW26,simp_il_oper,1)+1)+VLOOKUP($H$6,tblKlient[[Klient]:[Dodatkowy narzut Simple]],2,0),INDEX(tblComplex[],MATCH(F26,comp_il_projekt,1)+1,MATCH(BX26,comp_ile_sklad,1)+1)+VLOOKUP($H$6,tblKlient[[Klient]:[Dodatkowy narzut Complex]],3,0))</f>
        <v>0.28000000000000003</v>
      </c>
      <c r="DY26" s="452">
        <f t="shared" si="75"/>
        <v>0</v>
      </c>
      <c r="DZ26" s="453">
        <f t="shared" si="76"/>
        <v>0</v>
      </c>
      <c r="EA26" s="454">
        <f t="shared" si="31"/>
        <v>0</v>
      </c>
      <c r="EC26" s="455">
        <f>IFERROR((Y26*AA26)*IF(X26="NIE",$EC$17+Stawki!$L$30,$EC$17)+SUMIF($C:$C,$B26,CP:CP),0)</f>
        <v>0</v>
      </c>
      <c r="ED26" s="456">
        <f t="shared" si="32"/>
        <v>0</v>
      </c>
      <c r="EE26" s="456">
        <f t="shared" si="33"/>
        <v>0</v>
      </c>
      <c r="EF26" s="456">
        <f t="shared" si="34"/>
        <v>0</v>
      </c>
      <c r="EG26" s="456">
        <f>DY26*(1+wycena!$EG$17)</f>
        <v>0</v>
      </c>
      <c r="EH26" s="456">
        <f>EG26*(1+wycena!$EH$17)</f>
        <v>0</v>
      </c>
      <c r="EI26" s="456">
        <f t="shared" si="77"/>
        <v>0</v>
      </c>
      <c r="EJ26" s="456">
        <f t="shared" si="95"/>
        <v>0</v>
      </c>
      <c r="EK26" s="457">
        <f t="shared" si="35"/>
        <v>0</v>
      </c>
      <c r="EL26" s="458">
        <v>0</v>
      </c>
      <c r="EM26" s="459">
        <f t="shared" si="96"/>
        <v>0</v>
      </c>
      <c r="EN26" s="460">
        <f t="shared" si="36"/>
        <v>0</v>
      </c>
      <c r="EO26" s="459">
        <f t="shared" si="37"/>
        <v>0</v>
      </c>
      <c r="EP26" s="460">
        <f t="shared" si="38"/>
        <v>0</v>
      </c>
      <c r="EQ26" s="461">
        <f t="shared" si="79"/>
        <v>0</v>
      </c>
      <c r="ER26" s="462">
        <f t="shared" si="39"/>
        <v>0</v>
      </c>
      <c r="ES26" s="463">
        <f t="shared" si="40"/>
        <v>0</v>
      </c>
      <c r="EU26" s="464">
        <f t="shared" si="80"/>
        <v>0</v>
      </c>
      <c r="EV26" s="465">
        <f t="shared" si="81"/>
        <v>0</v>
      </c>
      <c r="EW26" s="465">
        <f t="shared" si="82"/>
        <v>0</v>
      </c>
      <c r="EX26" s="465">
        <f t="shared" si="83"/>
        <v>0</v>
      </c>
      <c r="EY26" s="465">
        <f t="shared" si="84"/>
        <v>0</v>
      </c>
      <c r="EZ26" s="466">
        <f t="shared" si="85"/>
        <v>0</v>
      </c>
      <c r="FB26" s="467">
        <f t="shared" si="41"/>
        <v>0</v>
      </c>
      <c r="FC26" s="468">
        <f t="shared" si="42"/>
        <v>0</v>
      </c>
      <c r="FD26" s="468">
        <f t="shared" si="43"/>
        <v>0</v>
      </c>
      <c r="FE26" s="468">
        <f t="shared" si="44"/>
        <v>0</v>
      </c>
      <c r="FF26" s="468">
        <f t="shared" si="45"/>
        <v>0</v>
      </c>
      <c r="FG26" s="468">
        <f t="shared" si="46"/>
        <v>0</v>
      </c>
      <c r="FH26" s="468">
        <f t="shared" si="47"/>
        <v>0</v>
      </c>
      <c r="FI26" s="468">
        <f t="shared" si="48"/>
        <v>0</v>
      </c>
      <c r="FJ26" s="468">
        <f t="shared" si="49"/>
        <v>0</v>
      </c>
      <c r="FK26" s="469">
        <f t="shared" si="50"/>
        <v>0</v>
      </c>
      <c r="FL26" s="469">
        <f t="shared" si="51"/>
        <v>0</v>
      </c>
      <c r="FM26" s="470">
        <f t="shared" si="52"/>
        <v>0</v>
      </c>
      <c r="FN26" s="470">
        <f t="shared" si="53"/>
        <v>0</v>
      </c>
      <c r="FO26" s="470">
        <f t="shared" si="54"/>
        <v>0</v>
      </c>
      <c r="FP26" s="470">
        <f t="shared" si="55"/>
        <v>0</v>
      </c>
      <c r="FQ26" s="470">
        <f t="shared" si="56"/>
        <v>0</v>
      </c>
      <c r="FR26" s="470">
        <f t="shared" si="57"/>
        <v>0</v>
      </c>
      <c r="FS26" s="470">
        <f t="shared" si="58"/>
        <v>0</v>
      </c>
      <c r="FT26" s="470">
        <f t="shared" si="59"/>
        <v>0</v>
      </c>
      <c r="FU26" s="470">
        <f t="shared" si="60"/>
        <v>0</v>
      </c>
      <c r="FV26" s="470">
        <f t="shared" si="61"/>
        <v>0</v>
      </c>
      <c r="FW26" s="470">
        <f t="shared" si="86"/>
        <v>0</v>
      </c>
      <c r="FX26" s="470">
        <f t="shared" si="87"/>
        <v>0</v>
      </c>
      <c r="FY26" s="470">
        <f t="shared" si="88"/>
        <v>0</v>
      </c>
      <c r="FZ26" s="471">
        <f t="shared" si="97"/>
        <v>0</v>
      </c>
    </row>
    <row r="27" spans="1:182" ht="24.6">
      <c r="A27" s="143">
        <v>9</v>
      </c>
      <c r="B27" s="123" t="s">
        <v>1001</v>
      </c>
      <c r="C27" s="123" t="s">
        <v>997</v>
      </c>
      <c r="D27" s="123" t="s">
        <v>1001</v>
      </c>
      <c r="E27" s="181"/>
      <c r="F27" s="123">
        <f>$F$26*H27</f>
        <v>1600</v>
      </c>
      <c r="G27" s="123">
        <f>$G$26*H27</f>
        <v>400</v>
      </c>
      <c r="H27" s="123">
        <v>1</v>
      </c>
      <c r="I27" s="120"/>
      <c r="J27" s="121" t="s">
        <v>551</v>
      </c>
      <c r="K27" s="123"/>
      <c r="L27" s="123"/>
      <c r="M27" s="172">
        <f>ryzyka!$X11</f>
        <v>0.19</v>
      </c>
      <c r="N27" s="173" t="str">
        <f>ryzyka!Y11</f>
        <v>Detal może być wykonywany samodzielnie przez każdego pracownika</v>
      </c>
      <c r="O27" s="123" t="s">
        <v>414</v>
      </c>
      <c r="P27" s="123" t="s">
        <v>441</v>
      </c>
      <c r="Q27" s="138" t="s">
        <v>442</v>
      </c>
      <c r="R27" s="121" t="s">
        <v>1006</v>
      </c>
      <c r="S27" s="123" t="s">
        <v>1005</v>
      </c>
      <c r="T27" s="122" t="s">
        <v>372</v>
      </c>
      <c r="U27" s="123"/>
      <c r="V27" s="285" t="e">
        <f t="shared" si="62"/>
        <v>#DIV/0!</v>
      </c>
      <c r="W27" s="285" t="e">
        <f t="shared" si="63"/>
        <v>#DIV/0!</v>
      </c>
      <c r="X27" s="123"/>
      <c r="Y27" s="473"/>
      <c r="Z27" s="176">
        <f t="shared" si="4"/>
        <v>0</v>
      </c>
      <c r="AA27" s="124"/>
      <c r="AB27" s="124"/>
      <c r="AC27" s="125"/>
      <c r="AD27" s="125"/>
      <c r="AE27" s="126">
        <v>2</v>
      </c>
      <c r="AF27" s="124"/>
      <c r="AG27" s="127"/>
      <c r="AH27" s="128"/>
      <c r="AI27" s="137"/>
      <c r="AJ27" s="126"/>
      <c r="AK27" s="335">
        <f t="shared" si="5"/>
        <v>0</v>
      </c>
      <c r="AL27" s="138"/>
      <c r="AM27" s="121"/>
      <c r="AN27" s="123"/>
      <c r="AO27" s="332">
        <f t="shared" si="90"/>
        <v>0</v>
      </c>
      <c r="AP27" s="333">
        <f>SUMIFS(Technologia[tpz '[s']],Technologia[Obszar],"Obróbka skrawaniem",Technologia[KOD WYROB],wycena!$B27)</f>
        <v>0</v>
      </c>
      <c r="AQ27" s="334">
        <f>SUMIFS(Technologia[tpj '[s']],Technologia[Obszar],"Obróbka skrawaniem",Technologia[KOD WYROB],wycena!$B27)</f>
        <v>0</v>
      </c>
      <c r="AR27" s="335">
        <f t="shared" si="6"/>
        <v>0</v>
      </c>
      <c r="AS27" s="334">
        <f>SUMIFS(Technologia[tpz '[s']],Technologia[Obszar],"Ukosowanie",Technologia[KOD WYROB],wycena!$B27)</f>
        <v>0</v>
      </c>
      <c r="AT27" s="334">
        <f>SUMIFS(Technologia[tpj '[s']],Technologia[Obszar],"Ukosowanie",Technologia[KOD WYROB],wycena!$B27)</f>
        <v>0</v>
      </c>
      <c r="AU27" s="335">
        <f t="shared" si="7"/>
        <v>0</v>
      </c>
      <c r="AV27" s="334">
        <f>SUMIFS(Technologia[tpz '[s']],Technologia[Obszar],"Prasa",Technologia[KOD WYROB],wycena!$B27)</f>
        <v>0</v>
      </c>
      <c r="AW27" s="334">
        <f>SUMIFS(Technologia[tpj '[s']],Technologia[Obszar],"Prasa",Technologia[KOD WYROB],wycena!$B27)</f>
        <v>0</v>
      </c>
      <c r="AX27" s="335">
        <f t="shared" si="8"/>
        <v>0</v>
      </c>
      <c r="AY27" s="334">
        <f>SUMIFS(Technologia[tpz '[s']],Technologia[Obszar],"Spawanie ręczne",Technologia[KOD WYROB],wycena!$B27)</f>
        <v>0</v>
      </c>
      <c r="AZ27" s="334">
        <f>SUMIFS(Technologia[tpj '[s']],Technologia[Obszar],"Spawanie ręczne",Technologia[KOD WYROB],wycena!$B27)</f>
        <v>0</v>
      </c>
      <c r="BA27" s="335">
        <f t="shared" si="9"/>
        <v>0</v>
      </c>
      <c r="BB27" s="334">
        <f>SUMIFS(Technologia[tpz '[s']],Technologia[Obszar],"Spawanie robotem",Technologia[KOD WYROB],wycena!$B27)</f>
        <v>0</v>
      </c>
      <c r="BC27" s="334">
        <f>SUMIFS(Technologia[tpj '[s']],Technologia[Obszar],"Spawanie robotem",Technologia[KOD WYROB],wycena!$B27)</f>
        <v>0</v>
      </c>
      <c r="BD27" s="335">
        <f t="shared" si="10"/>
        <v>0</v>
      </c>
      <c r="BE27" s="334">
        <f>SUMIFS(Technologia[tpz '[s']],Technologia[Obszar],"Ślusarnia",Technologia[KOD WYROB],wycena!$B27)</f>
        <v>0</v>
      </c>
      <c r="BF27" s="334">
        <f>SUMIFS(Technologia[tpj '[s']],Technologia[Obszar],"Ślusarnia",Technologia[KOD WYROB],wycena!$B27)</f>
        <v>0</v>
      </c>
      <c r="BG27" s="335">
        <f t="shared" si="11"/>
        <v>0</v>
      </c>
      <c r="BH27" s="334">
        <f>SUMIFS(Technologia[tpz '[s']],Technologia[Obszar],"Montaż",Technologia[KOD WYROB],wycena!$B27)</f>
        <v>0</v>
      </c>
      <c r="BI27" s="334">
        <f>SUMIFS(Technologia[tpj '[s']],Technologia[Obszar],"Montaż",Technologia[KOD WYROB],wycena!$B27)</f>
        <v>0</v>
      </c>
      <c r="BJ27" s="335">
        <f t="shared" si="12"/>
        <v>0</v>
      </c>
      <c r="BK27" s="334">
        <f>SUMIFS(Technologia[tpz '[s']],Technologia[Obszar],"Klejenie",Technologia[KOD WYROB],wycena!$B27)</f>
        <v>0</v>
      </c>
      <c r="BL27" s="334">
        <f>SUMIFS(Technologia[tpj '[s']],Technologia[Obszar],"Klejenie",Technologia[KOD WYROB],wycena!$B27)</f>
        <v>0</v>
      </c>
      <c r="BM27" s="335">
        <f t="shared" si="13"/>
        <v>0</v>
      </c>
      <c r="BN27" s="334">
        <f>SUMIFS(Technologia[tpz '[s']],Technologia[Obszar],"Śrutowanie",Technologia[KOD WYROB],wycena!$B27)</f>
        <v>0</v>
      </c>
      <c r="BO27" s="334">
        <f>SUMIFS(Technologia[tpj '[s']],Technologia[Obszar],"Śrutowanie",Technologia[KOD WYROB],wycena!$B27)</f>
        <v>0</v>
      </c>
      <c r="BP27" s="332">
        <f t="shared" si="64"/>
        <v>0</v>
      </c>
      <c r="BQ27" s="334">
        <f>SUMIFS(Technologia[tpz '[s']],Technologia[Obszar],"Prostowanie",Technologia[KOD WYROB],wycena!$B27)</f>
        <v>0</v>
      </c>
      <c r="BR27" s="334">
        <f>SUMIFS(Technologia[tpj '[s']],Technologia[Obszar],"Prostowanie",Technologia[KOD WYROB],wycena!$B27)</f>
        <v>0</v>
      </c>
      <c r="BS27" s="332">
        <f t="shared" si="65"/>
        <v>0</v>
      </c>
      <c r="BT27" s="334">
        <f>SUMIFS(Technologia[tpz '[s']],Technologia[Obszar],"Gratowarka",Technologia[KOD WYROB],wycena!$B27)</f>
        <v>0</v>
      </c>
      <c r="BU27" s="334">
        <f>SUMIFS(Technologia[tpj '[s']],Technologia[Obszar],"Gratowarka",Technologia[KOD WYROB],wycena!$B27)</f>
        <v>0</v>
      </c>
      <c r="BV27" s="332">
        <f t="shared" si="66"/>
        <v>0</v>
      </c>
      <c r="BW27" s="332">
        <f>COUNTIF(Technologia[KOD WYROB],B27)</f>
        <v>0</v>
      </c>
      <c r="BX27" s="332">
        <f t="shared" si="67"/>
        <v>0</v>
      </c>
      <c r="BZ27" s="121"/>
      <c r="CA27" s="123"/>
      <c r="CB27" s="123"/>
      <c r="CC27" s="372">
        <f>SUMIFS(Technologia[Koszt kooperacji],Technologia[Obszar],"Kooperacja",Technologia[KOD WYROB],wycena!$B27)+SUMIFS(Technologia[Koszt kooperacji],Technologia[Obszar],"Śrutowanie",Technologia[KOD WYROB],wycena!$B27)</f>
        <v>0</v>
      </c>
      <c r="CD27" s="372">
        <f t="shared" si="68"/>
        <v>0</v>
      </c>
      <c r="CE27" s="372">
        <f t="shared" si="91"/>
        <v>0</v>
      </c>
      <c r="CF27" s="381">
        <f>COUNTIFS(Technologia[KOD WYROB],B27,Technologia[Obszar],"kooperacja")+SUMIF($C:$C,$B27,CF:CF)</f>
        <v>0</v>
      </c>
      <c r="CG27" s="382">
        <f>SUMIF(Tabela3[Dot. indeksu],B27,Tabela3[Wartość])+SUMIF(C:C,B27,DE:DE)</f>
        <v>0</v>
      </c>
      <c r="CH27" s="383">
        <f>SUMIFS(NRC[Cena],NRC[Typ narzędzia],robocze!$AL$1,NRC[Dot. indeksu],wycena!$B27)+(SUMIF($C:$C,$B27,$DF:$DF))</f>
        <v>0</v>
      </c>
      <c r="CI27" s="372">
        <f>SUMIFS(NRC[Cena],NRC[Typ narzędzia],robocze!$AL$2,NRC[Dot. indeksu],wycena!$B27)+(SUMIF($C:$C,$B27,$DG:$DG))</f>
        <v>0</v>
      </c>
      <c r="CJ27" s="372">
        <f>SUMIFS(NRC[Cena],NRC[Typ narzędzia],robocze!$AL$3,NRC[Dot. indeksu],wycena!$B27)+(SUMIF($C:$C,$B27,$DH:$DH))</f>
        <v>0</v>
      </c>
      <c r="CK27" s="384">
        <f t="shared" si="69"/>
        <v>0</v>
      </c>
      <c r="CM27" s="373">
        <f t="shared" si="16"/>
        <v>0</v>
      </c>
      <c r="CN27" s="374">
        <f t="shared" si="17"/>
        <v>0</v>
      </c>
      <c r="CO27" s="372">
        <f t="shared" si="18"/>
        <v>0</v>
      </c>
      <c r="CP27" s="372">
        <f t="shared" si="70"/>
        <v>0</v>
      </c>
      <c r="CQ27" s="371">
        <f t="shared" si="19"/>
        <v>0</v>
      </c>
      <c r="CR27" s="371">
        <f t="shared" si="92"/>
        <v>0</v>
      </c>
      <c r="CS27" s="371">
        <f t="shared" si="20"/>
        <v>0</v>
      </c>
      <c r="CT27" s="371">
        <f t="shared" si="21"/>
        <v>0</v>
      </c>
      <c r="CU27" s="371">
        <f t="shared" si="22"/>
        <v>0</v>
      </c>
      <c r="CV27" s="371">
        <f t="shared" si="23"/>
        <v>0</v>
      </c>
      <c r="CW27" s="371">
        <f t="shared" si="24"/>
        <v>0</v>
      </c>
      <c r="CX27" s="371">
        <f t="shared" si="25"/>
        <v>0</v>
      </c>
      <c r="CY27" s="371">
        <f t="shared" si="26"/>
        <v>0</v>
      </c>
      <c r="CZ27" s="371">
        <f t="shared" si="27"/>
        <v>0</v>
      </c>
      <c r="DA27" s="371">
        <f t="shared" si="71"/>
        <v>0</v>
      </c>
      <c r="DB27" s="371">
        <f t="shared" si="72"/>
        <v>0</v>
      </c>
      <c r="DC27" s="371">
        <f t="shared" si="73"/>
        <v>0</v>
      </c>
      <c r="DD27" s="334">
        <f t="shared" si="28"/>
        <v>0</v>
      </c>
      <c r="DE27" s="334">
        <f t="shared" si="29"/>
        <v>0</v>
      </c>
      <c r="DF27" s="372">
        <f t="shared" si="30"/>
        <v>0</v>
      </c>
      <c r="DG27" s="372">
        <f t="shared" si="93"/>
        <v>0</v>
      </c>
      <c r="DH27" s="372">
        <f t="shared" si="94"/>
        <v>0</v>
      </c>
      <c r="DI27" s="375"/>
      <c r="DJ27" s="319">
        <f>AK27/3600*Stawki!$A$4</f>
        <v>0</v>
      </c>
      <c r="DK27" s="317">
        <f>AO27/3600*Stawki!$B$4</f>
        <v>0</v>
      </c>
      <c r="DL27" s="317">
        <f>AR27/3600*Stawki!$C$4</f>
        <v>0</v>
      </c>
      <c r="DM27" s="317">
        <f>AU27/3600*Stawki!$D$4</f>
        <v>0</v>
      </c>
      <c r="DN27" s="317">
        <f>AX27/3600*Stawki!$E$4</f>
        <v>0</v>
      </c>
      <c r="DO27" s="317">
        <f>BA27/3600*Stawki!$F$4</f>
        <v>0</v>
      </c>
      <c r="DP27" s="317">
        <f>BD27/3600*Stawki!$G$4</f>
        <v>0</v>
      </c>
      <c r="DQ27" s="317">
        <f>BG27/3600*Stawki!$H$4</f>
        <v>0</v>
      </c>
      <c r="DR27" s="317">
        <f>BJ27/3600*Stawki!$J$4</f>
        <v>0</v>
      </c>
      <c r="DS27" s="317">
        <f>BL27/3600*Stawki!$I$4</f>
        <v>0</v>
      </c>
      <c r="DT27" s="317">
        <f>BP27/3600*Stawki!$K$4</f>
        <v>0</v>
      </c>
      <c r="DU27" s="320">
        <f>BS27/3600*Stawki!$M$4</f>
        <v>0</v>
      </c>
      <c r="DV27" s="320">
        <f>BV27/3600*Stawki!$L$4</f>
        <v>0</v>
      </c>
      <c r="DW27" s="321">
        <f t="shared" si="74"/>
        <v>0</v>
      </c>
      <c r="DX27" s="322" t="e" cm="1">
        <f t="array" ref="DX27">IF(BX27&lt;1,INDEX(tblSimple[],MATCH(F27,simp_il_proj,1)+1,MATCH(BW27,simp_il_oper,1)+1)+VLOOKUP($H$6,tblKlient[[Klient]:[Dodatkowy narzut Simple]],2,0),INDEX(tblComplex[],MATCH(F27,comp_il_projekt,1)+1,MATCH(BX27,comp_ile_sklad,1)+1)+VLOOKUP($H$6,tblKlient[[Klient]:[Dodatkowy narzut Complex]],3,0))</f>
        <v>#VALUE!</v>
      </c>
      <c r="DY27" s="323" t="str">
        <f t="shared" si="75"/>
        <v/>
      </c>
      <c r="DZ27" s="318" t="e">
        <f t="shared" si="76"/>
        <v>#VALUE!</v>
      </c>
      <c r="EA27" s="324" t="e">
        <f t="shared" si="31"/>
        <v>#VALUE!</v>
      </c>
      <c r="EC27" s="340">
        <f>IFERROR((Y27*AA27)*IF(X27="NIE",$EC$17+Stawki!$L$30,$EC$17)+SUMIF($C:$C,$B27,CP:CP),0)</f>
        <v>0</v>
      </c>
      <c r="ED27" s="341">
        <f t="shared" si="32"/>
        <v>0</v>
      </c>
      <c r="EE27" s="341">
        <f t="shared" si="33"/>
        <v>0</v>
      </c>
      <c r="EF27" s="341" t="e">
        <f t="shared" si="34"/>
        <v>#VALUE!</v>
      </c>
      <c r="EG27" s="341" t="e">
        <f>DY27*(1+wycena!$EG$17)</f>
        <v>#VALUE!</v>
      </c>
      <c r="EH27" s="341" t="e">
        <f>EG27*(1+wycena!$EH$17)</f>
        <v>#VALUE!</v>
      </c>
      <c r="EI27" s="341" t="e">
        <f t="shared" si="77"/>
        <v>#VALUE!</v>
      </c>
      <c r="EJ27" s="341" t="e">
        <f t="shared" si="95"/>
        <v>#VALUE!</v>
      </c>
      <c r="EK27" s="342">
        <f t="shared" si="35"/>
        <v>0</v>
      </c>
      <c r="EL27" s="343">
        <v>0</v>
      </c>
      <c r="EM27" s="344" t="e">
        <f t="shared" si="96"/>
        <v>#VALUE!</v>
      </c>
      <c r="EN27" s="345" t="e">
        <f t="shared" si="36"/>
        <v>#VALUE!</v>
      </c>
      <c r="EO27" s="346">
        <f t="shared" si="37"/>
        <v>0</v>
      </c>
      <c r="EP27" s="347">
        <f t="shared" si="38"/>
        <v>0</v>
      </c>
      <c r="EQ27" s="348">
        <f t="shared" si="79"/>
        <v>0</v>
      </c>
      <c r="ER27" s="349" t="e">
        <f t="shared" si="39"/>
        <v>#VALUE!</v>
      </c>
      <c r="ES27" s="350" t="e">
        <f t="shared" si="40"/>
        <v>#VALUE!</v>
      </c>
      <c r="ET27" s="62"/>
      <c r="EU27" s="399">
        <f t="shared" si="80"/>
        <v>0</v>
      </c>
      <c r="EV27" s="400">
        <f t="shared" si="81"/>
        <v>0</v>
      </c>
      <c r="EW27" s="400">
        <f t="shared" si="82"/>
        <v>0</v>
      </c>
      <c r="EX27" s="400">
        <f t="shared" si="83"/>
        <v>0</v>
      </c>
      <c r="EY27" s="400">
        <f t="shared" si="84"/>
        <v>0</v>
      </c>
      <c r="EZ27" s="401">
        <f t="shared" si="85"/>
        <v>0</v>
      </c>
      <c r="FA27" s="62"/>
      <c r="FB27" s="153">
        <f t="shared" si="41"/>
        <v>0</v>
      </c>
      <c r="FC27" s="154">
        <f t="shared" si="42"/>
        <v>0</v>
      </c>
      <c r="FD27" s="154">
        <f t="shared" si="43"/>
        <v>0</v>
      </c>
      <c r="FE27" s="154">
        <f t="shared" si="44"/>
        <v>0</v>
      </c>
      <c r="FF27" s="154">
        <f t="shared" si="45"/>
        <v>0</v>
      </c>
      <c r="FG27" s="154">
        <f t="shared" si="46"/>
        <v>0</v>
      </c>
      <c r="FH27" s="154">
        <f t="shared" si="47"/>
        <v>0</v>
      </c>
      <c r="FI27" s="154">
        <f t="shared" si="48"/>
        <v>0</v>
      </c>
      <c r="FJ27" s="154">
        <f t="shared" si="49"/>
        <v>0</v>
      </c>
      <c r="FK27" s="147">
        <f t="shared" si="50"/>
        <v>0</v>
      </c>
      <c r="FL27" s="147">
        <f t="shared" si="51"/>
        <v>0</v>
      </c>
      <c r="FM27" s="146">
        <f t="shared" si="52"/>
        <v>0</v>
      </c>
      <c r="FN27" s="146">
        <f t="shared" si="53"/>
        <v>0</v>
      </c>
      <c r="FO27" s="146">
        <f t="shared" si="54"/>
        <v>0</v>
      </c>
      <c r="FP27" s="146">
        <f t="shared" si="55"/>
        <v>0</v>
      </c>
      <c r="FQ27" s="146" t="e">
        <f t="shared" si="56"/>
        <v>#VALUE!</v>
      </c>
      <c r="FR27" s="146" t="e">
        <f t="shared" si="57"/>
        <v>#VALUE!</v>
      </c>
      <c r="FS27" s="146">
        <f t="shared" si="58"/>
        <v>0</v>
      </c>
      <c r="FT27" s="146">
        <f t="shared" si="59"/>
        <v>0</v>
      </c>
      <c r="FU27" s="146">
        <f t="shared" si="60"/>
        <v>0</v>
      </c>
      <c r="FV27" s="146" t="e">
        <f t="shared" si="61"/>
        <v>#VALUE!</v>
      </c>
      <c r="FW27" s="146" t="e">
        <f t="shared" si="86"/>
        <v>#VALUE!</v>
      </c>
      <c r="FX27" s="146" t="e">
        <f t="shared" si="87"/>
        <v>#VALUE!</v>
      </c>
      <c r="FY27" s="146" t="e">
        <f t="shared" si="88"/>
        <v>#VALUE!</v>
      </c>
      <c r="FZ27" s="155">
        <f t="shared" si="97"/>
        <v>0</v>
      </c>
    </row>
    <row r="28" spans="1:182" ht="24.6">
      <c r="A28" s="143">
        <v>10</v>
      </c>
      <c r="B28" s="123" t="s">
        <v>1002</v>
      </c>
      <c r="C28" s="123" t="s">
        <v>997</v>
      </c>
      <c r="D28" s="123" t="s">
        <v>1002</v>
      </c>
      <c r="E28" s="181"/>
      <c r="F28" s="123">
        <f>$F$26*H28</f>
        <v>1600</v>
      </c>
      <c r="G28" s="123">
        <f>$G$26*H28</f>
        <v>400</v>
      </c>
      <c r="H28" s="123">
        <v>1</v>
      </c>
      <c r="I28" s="120"/>
      <c r="J28" s="121" t="s">
        <v>551</v>
      </c>
      <c r="K28" s="123"/>
      <c r="L28" s="123"/>
      <c r="M28" s="172">
        <f>ryzyka!$X12</f>
        <v>0.19</v>
      </c>
      <c r="N28" s="173" t="str">
        <f>ryzyka!Y12</f>
        <v>Detal może być wykonywany samodzielnie przez każdego pracownika</v>
      </c>
      <c r="O28" s="123" t="s">
        <v>414</v>
      </c>
      <c r="P28" s="123" t="s">
        <v>441</v>
      </c>
      <c r="Q28" s="138" t="s">
        <v>442</v>
      </c>
      <c r="R28" s="121" t="s">
        <v>1006</v>
      </c>
      <c r="S28" s="123" t="s">
        <v>1005</v>
      </c>
      <c r="T28" s="122" t="s">
        <v>372</v>
      </c>
      <c r="U28" s="123"/>
      <c r="V28" s="285" t="e">
        <f t="shared" si="62"/>
        <v>#DIV/0!</v>
      </c>
      <c r="W28" s="285" t="e">
        <f t="shared" si="63"/>
        <v>#DIV/0!</v>
      </c>
      <c r="X28" s="123"/>
      <c r="Y28" s="473"/>
      <c r="Z28" s="176">
        <f t="shared" si="4"/>
        <v>0</v>
      </c>
      <c r="AA28" s="124"/>
      <c r="AB28" s="124"/>
      <c r="AC28" s="125"/>
      <c r="AD28" s="125"/>
      <c r="AE28" s="126">
        <v>2</v>
      </c>
      <c r="AF28" s="124"/>
      <c r="AG28" s="127"/>
      <c r="AH28" s="128"/>
      <c r="AI28" s="137"/>
      <c r="AJ28" s="126"/>
      <c r="AK28" s="335">
        <f t="shared" si="5"/>
        <v>0</v>
      </c>
      <c r="AL28" s="138"/>
      <c r="AM28" s="121"/>
      <c r="AN28" s="123"/>
      <c r="AO28" s="332">
        <f t="shared" si="90"/>
        <v>0</v>
      </c>
      <c r="AP28" s="333">
        <f>SUMIFS(Technologia[tpz '[s']],Technologia[Obszar],"Obróbka skrawaniem",Technologia[KOD WYROB],wycena!$B28)</f>
        <v>0</v>
      </c>
      <c r="AQ28" s="334">
        <f>SUMIFS(Technologia[tpj '[s']],Technologia[Obszar],"Obróbka skrawaniem",Technologia[KOD WYROB],wycena!$B28)</f>
        <v>0</v>
      </c>
      <c r="AR28" s="335">
        <f t="shared" si="6"/>
        <v>0</v>
      </c>
      <c r="AS28" s="334">
        <f>SUMIFS(Technologia[tpz '[s']],Technologia[Obszar],"Ukosowanie",Technologia[KOD WYROB],wycena!$B28)</f>
        <v>0</v>
      </c>
      <c r="AT28" s="334">
        <f>SUMIFS(Technologia[tpj '[s']],Technologia[Obszar],"Ukosowanie",Technologia[KOD WYROB],wycena!$B28)</f>
        <v>0</v>
      </c>
      <c r="AU28" s="335">
        <f t="shared" si="7"/>
        <v>0</v>
      </c>
      <c r="AV28" s="334">
        <f>SUMIFS(Technologia[tpz '[s']],Technologia[Obszar],"Prasa",Technologia[KOD WYROB],wycena!$B28)</f>
        <v>0</v>
      </c>
      <c r="AW28" s="334">
        <f>SUMIFS(Technologia[tpj '[s']],Technologia[Obszar],"Prasa",Technologia[KOD WYROB],wycena!$B28)</f>
        <v>0</v>
      </c>
      <c r="AX28" s="335">
        <f t="shared" si="8"/>
        <v>0</v>
      </c>
      <c r="AY28" s="334">
        <f>SUMIFS(Technologia[tpz '[s']],Technologia[Obszar],"Spawanie ręczne",Technologia[KOD WYROB],wycena!$B28)</f>
        <v>0</v>
      </c>
      <c r="AZ28" s="334">
        <f>SUMIFS(Technologia[tpj '[s']],Technologia[Obszar],"Spawanie ręczne",Technologia[KOD WYROB],wycena!$B28)</f>
        <v>0</v>
      </c>
      <c r="BA28" s="335">
        <f t="shared" si="9"/>
        <v>0</v>
      </c>
      <c r="BB28" s="334">
        <f>SUMIFS(Technologia[tpz '[s']],Technologia[Obszar],"Spawanie robotem",Technologia[KOD WYROB],wycena!$B28)</f>
        <v>0</v>
      </c>
      <c r="BC28" s="334">
        <f>SUMIFS(Technologia[tpj '[s']],Technologia[Obszar],"Spawanie robotem",Technologia[KOD WYROB],wycena!$B28)</f>
        <v>0</v>
      </c>
      <c r="BD28" s="335">
        <f t="shared" si="10"/>
        <v>0</v>
      </c>
      <c r="BE28" s="334">
        <f>SUMIFS(Technologia[tpz '[s']],Technologia[Obszar],"Ślusarnia",Technologia[KOD WYROB],wycena!$B28)</f>
        <v>0</v>
      </c>
      <c r="BF28" s="334">
        <f>SUMIFS(Technologia[tpj '[s']],Technologia[Obszar],"Ślusarnia",Technologia[KOD WYROB],wycena!$B28)</f>
        <v>0</v>
      </c>
      <c r="BG28" s="335">
        <f t="shared" si="11"/>
        <v>0</v>
      </c>
      <c r="BH28" s="334">
        <f>SUMIFS(Technologia[tpz '[s']],Technologia[Obszar],"Montaż",Technologia[KOD WYROB],wycena!$B28)</f>
        <v>0</v>
      </c>
      <c r="BI28" s="334">
        <f>SUMIFS(Technologia[tpj '[s']],Technologia[Obszar],"Montaż",Technologia[KOD WYROB],wycena!$B28)</f>
        <v>0</v>
      </c>
      <c r="BJ28" s="335">
        <f t="shared" si="12"/>
        <v>0</v>
      </c>
      <c r="BK28" s="334">
        <f>SUMIFS(Technologia[tpz '[s']],Technologia[Obszar],"Klejenie",Technologia[KOD WYROB],wycena!$B28)</f>
        <v>0</v>
      </c>
      <c r="BL28" s="334">
        <f>SUMIFS(Technologia[tpj '[s']],Technologia[Obszar],"Klejenie",Technologia[KOD WYROB],wycena!$B28)</f>
        <v>0</v>
      </c>
      <c r="BM28" s="335">
        <f t="shared" si="13"/>
        <v>0</v>
      </c>
      <c r="BN28" s="334">
        <f>SUMIFS(Technologia[tpz '[s']],Technologia[Obszar],"Śrutowanie",Technologia[KOD WYROB],wycena!$B28)</f>
        <v>0</v>
      </c>
      <c r="BO28" s="334">
        <f>SUMIFS(Technologia[tpj '[s']],Technologia[Obszar],"Śrutowanie",Technologia[KOD WYROB],wycena!$B28)</f>
        <v>0</v>
      </c>
      <c r="BP28" s="332">
        <f t="shared" si="64"/>
        <v>0</v>
      </c>
      <c r="BQ28" s="334">
        <f>SUMIFS(Technologia[tpz '[s']],Technologia[Obszar],"Prostowanie",Technologia[KOD WYROB],wycena!$B28)</f>
        <v>0</v>
      </c>
      <c r="BR28" s="334">
        <f>SUMIFS(Technologia[tpj '[s']],Technologia[Obszar],"Prostowanie",Technologia[KOD WYROB],wycena!$B28)</f>
        <v>0</v>
      </c>
      <c r="BS28" s="332">
        <f t="shared" si="65"/>
        <v>0</v>
      </c>
      <c r="BT28" s="334">
        <f>SUMIFS(Technologia[tpz '[s']],Technologia[Obszar],"Gratowarka",Technologia[KOD WYROB],wycena!$B28)</f>
        <v>0</v>
      </c>
      <c r="BU28" s="334">
        <f>SUMIFS(Technologia[tpj '[s']],Technologia[Obszar],"Gratowarka",Technologia[KOD WYROB],wycena!$B28)</f>
        <v>0</v>
      </c>
      <c r="BV28" s="332">
        <f t="shared" si="66"/>
        <v>0</v>
      </c>
      <c r="BW28" s="332">
        <f>COUNTIF(Technologia[KOD WYROB],B28)</f>
        <v>0</v>
      </c>
      <c r="BX28" s="332">
        <f t="shared" si="67"/>
        <v>0</v>
      </c>
      <c r="BZ28" s="121"/>
      <c r="CA28" s="123"/>
      <c r="CB28" s="123"/>
      <c r="CC28" s="372">
        <f>SUMIFS(Technologia[Koszt kooperacji],Technologia[Obszar],"Kooperacja",Technologia[KOD WYROB],wycena!$B28)+SUMIFS(Technologia[Koszt kooperacji],Technologia[Obszar],"Śrutowanie",Technologia[KOD WYROB],wycena!$B28)</f>
        <v>0</v>
      </c>
      <c r="CD28" s="372">
        <f t="shared" si="68"/>
        <v>0</v>
      </c>
      <c r="CE28" s="372">
        <f t="shared" si="91"/>
        <v>0</v>
      </c>
      <c r="CF28" s="381">
        <f>COUNTIFS(Technologia[KOD WYROB],B28,Technologia[Obszar],"kooperacja")+SUMIF($C:$C,$B28,CF:CF)</f>
        <v>0</v>
      </c>
      <c r="CG28" s="382">
        <f>SUMIF(Tabela3[Dot. indeksu],B28,Tabela3[Wartość])+SUMIF(C:C,B28,DE:DE)</f>
        <v>0</v>
      </c>
      <c r="CH28" s="383">
        <f>SUMIFS(NRC[Cena],NRC[Typ narzędzia],robocze!$AL$1,NRC[Dot. indeksu],wycena!$B28)+(SUMIF($C:$C,$B28,$DF:$DF))</f>
        <v>0</v>
      </c>
      <c r="CI28" s="372">
        <f>SUMIFS(NRC[Cena],NRC[Typ narzędzia],robocze!$AL$2,NRC[Dot. indeksu],wycena!$B28)+(SUMIF($C:$C,$B28,$DG:$DG))</f>
        <v>0</v>
      </c>
      <c r="CJ28" s="372">
        <f>SUMIFS(NRC[Cena],NRC[Typ narzędzia],robocze!$AL$3,NRC[Dot. indeksu],wycena!$B28)+(SUMIF($C:$C,$B28,$DH:$DH))</f>
        <v>0</v>
      </c>
      <c r="CK28" s="384">
        <f t="shared" si="69"/>
        <v>0</v>
      </c>
      <c r="CM28" s="373">
        <f t="shared" si="16"/>
        <v>0</v>
      </c>
      <c r="CN28" s="374">
        <f t="shared" si="17"/>
        <v>0</v>
      </c>
      <c r="CO28" s="372">
        <f t="shared" si="18"/>
        <v>0</v>
      </c>
      <c r="CP28" s="372">
        <f t="shared" si="70"/>
        <v>0</v>
      </c>
      <c r="CQ28" s="371">
        <f t="shared" si="19"/>
        <v>0</v>
      </c>
      <c r="CR28" s="371">
        <f t="shared" si="92"/>
        <v>0</v>
      </c>
      <c r="CS28" s="371">
        <f t="shared" si="20"/>
        <v>0</v>
      </c>
      <c r="CT28" s="371">
        <f t="shared" si="21"/>
        <v>0</v>
      </c>
      <c r="CU28" s="371">
        <f t="shared" si="22"/>
        <v>0</v>
      </c>
      <c r="CV28" s="371">
        <f t="shared" si="23"/>
        <v>0</v>
      </c>
      <c r="CW28" s="371">
        <f t="shared" si="24"/>
        <v>0</v>
      </c>
      <c r="CX28" s="371">
        <f t="shared" si="25"/>
        <v>0</v>
      </c>
      <c r="CY28" s="371">
        <f t="shared" si="26"/>
        <v>0</v>
      </c>
      <c r="CZ28" s="371">
        <f t="shared" si="27"/>
        <v>0</v>
      </c>
      <c r="DA28" s="371">
        <f t="shared" si="71"/>
        <v>0</v>
      </c>
      <c r="DB28" s="371">
        <f t="shared" si="72"/>
        <v>0</v>
      </c>
      <c r="DC28" s="371">
        <f t="shared" si="73"/>
        <v>0</v>
      </c>
      <c r="DD28" s="334">
        <f t="shared" si="28"/>
        <v>0</v>
      </c>
      <c r="DE28" s="334">
        <f t="shared" si="29"/>
        <v>0</v>
      </c>
      <c r="DF28" s="372">
        <f t="shared" si="30"/>
        <v>0</v>
      </c>
      <c r="DG28" s="372">
        <f t="shared" si="93"/>
        <v>0</v>
      </c>
      <c r="DH28" s="372">
        <f t="shared" si="94"/>
        <v>0</v>
      </c>
      <c r="DI28" s="375"/>
      <c r="DJ28" s="319">
        <f>AK28/3600*Stawki!$A$4</f>
        <v>0</v>
      </c>
      <c r="DK28" s="317">
        <f>AO28/3600*Stawki!$B$4</f>
        <v>0</v>
      </c>
      <c r="DL28" s="317">
        <f>AR28/3600*Stawki!$C$4</f>
        <v>0</v>
      </c>
      <c r="DM28" s="317">
        <f>AU28/3600*Stawki!$D$4</f>
        <v>0</v>
      </c>
      <c r="DN28" s="317">
        <f>AX28/3600*Stawki!$E$4</f>
        <v>0</v>
      </c>
      <c r="DO28" s="317">
        <f>BA28/3600*Stawki!$F$4</f>
        <v>0</v>
      </c>
      <c r="DP28" s="317">
        <f>BD28/3600*Stawki!$G$4</f>
        <v>0</v>
      </c>
      <c r="DQ28" s="317">
        <f>BG28/3600*Stawki!$H$4</f>
        <v>0</v>
      </c>
      <c r="DR28" s="317">
        <f>BJ28/3600*Stawki!$J$4</f>
        <v>0</v>
      </c>
      <c r="DS28" s="317">
        <f>BL28/3600*Stawki!$I$4</f>
        <v>0</v>
      </c>
      <c r="DT28" s="317">
        <f>BP28/3600*Stawki!$K$4</f>
        <v>0</v>
      </c>
      <c r="DU28" s="320">
        <f>BS28/3600*Stawki!$M$4</f>
        <v>0</v>
      </c>
      <c r="DV28" s="320">
        <f>BV28/3600*Stawki!$L$4</f>
        <v>0</v>
      </c>
      <c r="DW28" s="321">
        <f t="shared" si="74"/>
        <v>0</v>
      </c>
      <c r="DX28" s="322" t="e" cm="1">
        <f t="array" ref="DX28">IF(BX28&lt;1,INDEX(tblSimple[],MATCH(F28,simp_il_proj,1)+1,MATCH(BW28,simp_il_oper,1)+1)+VLOOKUP($H$6,tblKlient[[Klient]:[Dodatkowy narzut Simple]],2,0),INDEX(tblComplex[],MATCH(F28,comp_il_projekt,1)+1,MATCH(BX28,comp_ile_sklad,1)+1)+VLOOKUP($H$6,tblKlient[[Klient]:[Dodatkowy narzut Complex]],3,0))</f>
        <v>#VALUE!</v>
      </c>
      <c r="DY28" s="323" t="str">
        <f t="shared" si="75"/>
        <v/>
      </c>
      <c r="DZ28" s="318" t="e">
        <f t="shared" si="76"/>
        <v>#VALUE!</v>
      </c>
      <c r="EA28" s="324" t="e">
        <f t="shared" si="31"/>
        <v>#VALUE!</v>
      </c>
      <c r="EC28" s="340">
        <f>IFERROR((Y28*AA28)*IF(X28="NIE",$EC$17+Stawki!$L$30,$EC$17)+SUMIF($C:$C,$B28,CP:CP),0)</f>
        <v>0</v>
      </c>
      <c r="ED28" s="341">
        <f t="shared" si="32"/>
        <v>0</v>
      </c>
      <c r="EE28" s="341">
        <f t="shared" si="33"/>
        <v>0</v>
      </c>
      <c r="EF28" s="341" t="e">
        <f t="shared" si="34"/>
        <v>#VALUE!</v>
      </c>
      <c r="EG28" s="341" t="e">
        <f>DY28*(1+wycena!$EG$17)</f>
        <v>#VALUE!</v>
      </c>
      <c r="EH28" s="341" t="e">
        <f>EG28*(1+wycena!$EH$17)</f>
        <v>#VALUE!</v>
      </c>
      <c r="EI28" s="341" t="e">
        <f t="shared" si="77"/>
        <v>#VALUE!</v>
      </c>
      <c r="EJ28" s="341" t="e">
        <f t="shared" si="95"/>
        <v>#VALUE!</v>
      </c>
      <c r="EK28" s="342">
        <f t="shared" si="35"/>
        <v>0</v>
      </c>
      <c r="EL28" s="343">
        <v>0</v>
      </c>
      <c r="EM28" s="344" t="e">
        <f t="shared" si="96"/>
        <v>#VALUE!</v>
      </c>
      <c r="EN28" s="345" t="e">
        <f t="shared" si="36"/>
        <v>#VALUE!</v>
      </c>
      <c r="EO28" s="346">
        <f t="shared" si="37"/>
        <v>0</v>
      </c>
      <c r="EP28" s="347">
        <f t="shared" si="38"/>
        <v>0</v>
      </c>
      <c r="EQ28" s="348">
        <f t="shared" si="79"/>
        <v>0</v>
      </c>
      <c r="ER28" s="349" t="e">
        <f t="shared" si="39"/>
        <v>#VALUE!</v>
      </c>
      <c r="ES28" s="350" t="e">
        <f t="shared" si="40"/>
        <v>#VALUE!</v>
      </c>
      <c r="ET28" s="62"/>
      <c r="EU28" s="399">
        <f t="shared" si="80"/>
        <v>0</v>
      </c>
      <c r="EV28" s="400">
        <f t="shared" si="81"/>
        <v>0</v>
      </c>
      <c r="EW28" s="400">
        <f t="shared" si="82"/>
        <v>0</v>
      </c>
      <c r="EX28" s="400">
        <f t="shared" si="83"/>
        <v>0</v>
      </c>
      <c r="EY28" s="400">
        <f t="shared" si="84"/>
        <v>0</v>
      </c>
      <c r="EZ28" s="401">
        <f t="shared" si="85"/>
        <v>0</v>
      </c>
      <c r="FA28" s="62"/>
      <c r="FB28" s="153">
        <f t="shared" si="41"/>
        <v>0</v>
      </c>
      <c r="FC28" s="154">
        <f t="shared" si="42"/>
        <v>0</v>
      </c>
      <c r="FD28" s="154">
        <f t="shared" si="43"/>
        <v>0</v>
      </c>
      <c r="FE28" s="154">
        <f t="shared" si="44"/>
        <v>0</v>
      </c>
      <c r="FF28" s="154">
        <f t="shared" si="45"/>
        <v>0</v>
      </c>
      <c r="FG28" s="154">
        <f t="shared" si="46"/>
        <v>0</v>
      </c>
      <c r="FH28" s="154">
        <f t="shared" si="47"/>
        <v>0</v>
      </c>
      <c r="FI28" s="154">
        <f t="shared" si="48"/>
        <v>0</v>
      </c>
      <c r="FJ28" s="154">
        <f t="shared" si="49"/>
        <v>0</v>
      </c>
      <c r="FK28" s="147">
        <f t="shared" si="50"/>
        <v>0</v>
      </c>
      <c r="FL28" s="147">
        <f t="shared" si="51"/>
        <v>0</v>
      </c>
      <c r="FM28" s="146">
        <f t="shared" si="52"/>
        <v>0</v>
      </c>
      <c r="FN28" s="146">
        <f t="shared" si="53"/>
        <v>0</v>
      </c>
      <c r="FO28" s="146">
        <f t="shared" si="54"/>
        <v>0</v>
      </c>
      <c r="FP28" s="146">
        <f t="shared" si="55"/>
        <v>0</v>
      </c>
      <c r="FQ28" s="146" t="e">
        <f t="shared" si="56"/>
        <v>#VALUE!</v>
      </c>
      <c r="FR28" s="146" t="e">
        <f t="shared" si="57"/>
        <v>#VALUE!</v>
      </c>
      <c r="FS28" s="146">
        <f t="shared" si="58"/>
        <v>0</v>
      </c>
      <c r="FT28" s="146">
        <f t="shared" si="59"/>
        <v>0</v>
      </c>
      <c r="FU28" s="146">
        <f t="shared" si="60"/>
        <v>0</v>
      </c>
      <c r="FV28" s="146" t="e">
        <f t="shared" si="61"/>
        <v>#VALUE!</v>
      </c>
      <c r="FW28" s="146" t="e">
        <f t="shared" si="86"/>
        <v>#VALUE!</v>
      </c>
      <c r="FX28" s="146" t="e">
        <f t="shared" si="87"/>
        <v>#VALUE!</v>
      </c>
      <c r="FY28" s="146" t="e">
        <f t="shared" si="88"/>
        <v>#VALUE!</v>
      </c>
      <c r="FZ28" s="155">
        <f t="shared" si="97"/>
        <v>0</v>
      </c>
    </row>
    <row r="29" spans="1:182" ht="24.6">
      <c r="A29" s="143">
        <v>11</v>
      </c>
      <c r="B29" s="123" t="s">
        <v>1003</v>
      </c>
      <c r="C29" s="123" t="s">
        <v>997</v>
      </c>
      <c r="D29" s="123" t="s">
        <v>1003</v>
      </c>
      <c r="E29" s="181"/>
      <c r="F29" s="123">
        <f>$F$26*H29</f>
        <v>1600</v>
      </c>
      <c r="G29" s="123">
        <f>$G$26*H29</f>
        <v>400</v>
      </c>
      <c r="H29" s="123">
        <v>1</v>
      </c>
      <c r="I29" s="120"/>
      <c r="J29" s="121" t="s">
        <v>551</v>
      </c>
      <c r="K29" s="123"/>
      <c r="L29" s="123"/>
      <c r="M29" s="172">
        <f>ryzyka!$X13</f>
        <v>0.19</v>
      </c>
      <c r="N29" s="173" t="str">
        <f>ryzyka!Y13</f>
        <v>Detal może być wykonywany samodzielnie przez każdego pracownika</v>
      </c>
      <c r="O29" s="123" t="s">
        <v>414</v>
      </c>
      <c r="P29" s="123" t="s">
        <v>441</v>
      </c>
      <c r="Q29" s="138" t="s">
        <v>442</v>
      </c>
      <c r="R29" s="121" t="s">
        <v>1011</v>
      </c>
      <c r="S29" s="123" t="s">
        <v>1010</v>
      </c>
      <c r="T29" s="122" t="s">
        <v>372</v>
      </c>
      <c r="U29" s="123"/>
      <c r="V29" s="285" t="e">
        <f t="shared" si="62"/>
        <v>#DIV/0!</v>
      </c>
      <c r="W29" s="285" t="e">
        <f t="shared" si="63"/>
        <v>#DIV/0!</v>
      </c>
      <c r="X29" s="123"/>
      <c r="Y29" s="473"/>
      <c r="Z29" s="176">
        <f t="shared" si="4"/>
        <v>0</v>
      </c>
      <c r="AA29" s="124"/>
      <c r="AB29" s="124"/>
      <c r="AC29" s="125"/>
      <c r="AD29" s="125"/>
      <c r="AE29" s="126">
        <v>2</v>
      </c>
      <c r="AF29" s="124"/>
      <c r="AG29" s="127"/>
      <c r="AH29" s="128"/>
      <c r="AI29" s="137"/>
      <c r="AJ29" s="126"/>
      <c r="AK29" s="335">
        <f t="shared" si="5"/>
        <v>0</v>
      </c>
      <c r="AL29" s="138"/>
      <c r="AM29" s="121"/>
      <c r="AN29" s="123"/>
      <c r="AO29" s="332">
        <f t="shared" si="90"/>
        <v>0</v>
      </c>
      <c r="AP29" s="333">
        <f>SUMIFS(Technologia[tpz '[s']],Technologia[Obszar],"Obróbka skrawaniem",Technologia[KOD WYROB],wycena!$B29)</f>
        <v>0</v>
      </c>
      <c r="AQ29" s="334">
        <f>SUMIFS(Technologia[tpj '[s']],Technologia[Obszar],"Obróbka skrawaniem",Technologia[KOD WYROB],wycena!$B29)</f>
        <v>0</v>
      </c>
      <c r="AR29" s="335">
        <f t="shared" si="6"/>
        <v>0</v>
      </c>
      <c r="AS29" s="334">
        <f>SUMIFS(Technologia[tpz '[s']],Technologia[Obszar],"Ukosowanie",Technologia[KOD WYROB],wycena!$B29)</f>
        <v>0</v>
      </c>
      <c r="AT29" s="334">
        <f>SUMIFS(Technologia[tpj '[s']],Technologia[Obszar],"Ukosowanie",Technologia[KOD WYROB],wycena!$B29)</f>
        <v>0</v>
      </c>
      <c r="AU29" s="335">
        <f t="shared" si="7"/>
        <v>0</v>
      </c>
      <c r="AV29" s="334">
        <f>SUMIFS(Technologia[tpz '[s']],Technologia[Obszar],"Prasa",Technologia[KOD WYROB],wycena!$B29)</f>
        <v>0</v>
      </c>
      <c r="AW29" s="334">
        <f>SUMIFS(Technologia[tpj '[s']],Technologia[Obszar],"Prasa",Technologia[KOD WYROB],wycena!$B29)</f>
        <v>0</v>
      </c>
      <c r="AX29" s="335">
        <f t="shared" si="8"/>
        <v>0</v>
      </c>
      <c r="AY29" s="334">
        <f>SUMIFS(Technologia[tpz '[s']],Technologia[Obszar],"Spawanie ręczne",Technologia[KOD WYROB],wycena!$B29)</f>
        <v>0</v>
      </c>
      <c r="AZ29" s="334">
        <f>SUMIFS(Technologia[tpj '[s']],Technologia[Obszar],"Spawanie ręczne",Technologia[KOD WYROB],wycena!$B29)</f>
        <v>0</v>
      </c>
      <c r="BA29" s="335">
        <f t="shared" si="9"/>
        <v>0</v>
      </c>
      <c r="BB29" s="334">
        <f>SUMIFS(Technologia[tpz '[s']],Technologia[Obszar],"Spawanie robotem",Technologia[KOD WYROB],wycena!$B29)</f>
        <v>0</v>
      </c>
      <c r="BC29" s="334">
        <f>SUMIFS(Technologia[tpj '[s']],Technologia[Obszar],"Spawanie robotem",Technologia[KOD WYROB],wycena!$B29)</f>
        <v>0</v>
      </c>
      <c r="BD29" s="335">
        <f t="shared" si="10"/>
        <v>0</v>
      </c>
      <c r="BE29" s="334">
        <f>SUMIFS(Technologia[tpz '[s']],Technologia[Obszar],"Ślusarnia",Technologia[KOD WYROB],wycena!$B29)</f>
        <v>0</v>
      </c>
      <c r="BF29" s="334">
        <f>SUMIFS(Technologia[tpj '[s']],Technologia[Obszar],"Ślusarnia",Technologia[KOD WYROB],wycena!$B29)</f>
        <v>0</v>
      </c>
      <c r="BG29" s="335">
        <f t="shared" si="11"/>
        <v>0</v>
      </c>
      <c r="BH29" s="334">
        <f>SUMIFS(Technologia[tpz '[s']],Technologia[Obszar],"Montaż",Technologia[KOD WYROB],wycena!$B29)</f>
        <v>0</v>
      </c>
      <c r="BI29" s="334">
        <f>SUMIFS(Technologia[tpj '[s']],Technologia[Obszar],"Montaż",Technologia[KOD WYROB],wycena!$B29)</f>
        <v>0</v>
      </c>
      <c r="BJ29" s="335">
        <f t="shared" si="12"/>
        <v>0</v>
      </c>
      <c r="BK29" s="334">
        <f>SUMIFS(Technologia[tpz '[s']],Technologia[Obszar],"Klejenie",Technologia[KOD WYROB],wycena!$B29)</f>
        <v>0</v>
      </c>
      <c r="BL29" s="334">
        <f>SUMIFS(Technologia[tpj '[s']],Technologia[Obszar],"Klejenie",Technologia[KOD WYROB],wycena!$B29)</f>
        <v>0</v>
      </c>
      <c r="BM29" s="335">
        <f t="shared" si="13"/>
        <v>0</v>
      </c>
      <c r="BN29" s="334">
        <f>SUMIFS(Technologia[tpz '[s']],Technologia[Obszar],"Śrutowanie",Technologia[KOD WYROB],wycena!$B29)</f>
        <v>0</v>
      </c>
      <c r="BO29" s="334">
        <f>SUMIFS(Technologia[tpj '[s']],Technologia[Obszar],"Śrutowanie",Technologia[KOD WYROB],wycena!$B29)</f>
        <v>0</v>
      </c>
      <c r="BP29" s="332">
        <f t="shared" si="64"/>
        <v>0</v>
      </c>
      <c r="BQ29" s="334">
        <f>SUMIFS(Technologia[tpz '[s']],Technologia[Obszar],"Prostowanie",Technologia[KOD WYROB],wycena!$B29)</f>
        <v>0</v>
      </c>
      <c r="BR29" s="334">
        <f>SUMIFS(Technologia[tpj '[s']],Technologia[Obszar],"Prostowanie",Technologia[KOD WYROB],wycena!$B29)</f>
        <v>0</v>
      </c>
      <c r="BS29" s="332">
        <f t="shared" si="65"/>
        <v>0</v>
      </c>
      <c r="BT29" s="334">
        <f>SUMIFS(Technologia[tpz '[s']],Technologia[Obszar],"Gratowarka",Technologia[KOD WYROB],wycena!$B29)</f>
        <v>0</v>
      </c>
      <c r="BU29" s="334">
        <f>SUMIFS(Technologia[tpj '[s']],Technologia[Obszar],"Gratowarka",Technologia[KOD WYROB],wycena!$B29)</f>
        <v>0</v>
      </c>
      <c r="BV29" s="332">
        <f t="shared" si="66"/>
        <v>0</v>
      </c>
      <c r="BW29" s="332">
        <f>COUNTIF(Technologia[KOD WYROB],B29)</f>
        <v>0</v>
      </c>
      <c r="BX29" s="332">
        <f t="shared" si="67"/>
        <v>0</v>
      </c>
      <c r="BZ29" s="121"/>
      <c r="CA29" s="123"/>
      <c r="CB29" s="123"/>
      <c r="CC29" s="372">
        <f>SUMIFS(Technologia[Koszt kooperacji],Technologia[Obszar],"Kooperacja",Technologia[KOD WYROB],wycena!$B29)+SUMIFS(Technologia[Koszt kooperacji],Technologia[Obszar],"Śrutowanie",Technologia[KOD WYROB],wycena!$B29)</f>
        <v>0</v>
      </c>
      <c r="CD29" s="372">
        <f t="shared" si="68"/>
        <v>0</v>
      </c>
      <c r="CE29" s="372">
        <f t="shared" si="91"/>
        <v>0</v>
      </c>
      <c r="CF29" s="381">
        <f>COUNTIFS(Technologia[KOD WYROB],B29,Technologia[Obszar],"kooperacja")+SUMIF($C:$C,$B29,CF:CF)</f>
        <v>0</v>
      </c>
      <c r="CG29" s="382">
        <f>SUMIF(Tabela3[Dot. indeksu],B29,Tabela3[Wartość])+SUMIF(C:C,B29,DE:DE)</f>
        <v>0</v>
      </c>
      <c r="CH29" s="383">
        <f>SUMIFS(NRC[Cena],NRC[Typ narzędzia],robocze!$AL$1,NRC[Dot. indeksu],wycena!$B29)+(SUMIF($C:$C,$B29,$DF:$DF))</f>
        <v>0</v>
      </c>
      <c r="CI29" s="372">
        <f>SUMIFS(NRC[Cena],NRC[Typ narzędzia],robocze!$AL$2,NRC[Dot. indeksu],wycena!$B29)+(SUMIF($C:$C,$B29,$DG:$DG))</f>
        <v>0</v>
      </c>
      <c r="CJ29" s="372">
        <f>SUMIFS(NRC[Cena],NRC[Typ narzędzia],robocze!$AL$3,NRC[Dot. indeksu],wycena!$B29)+(SUMIF($C:$C,$B29,$DH:$DH))</f>
        <v>0</v>
      </c>
      <c r="CK29" s="384">
        <f t="shared" si="69"/>
        <v>0</v>
      </c>
      <c r="CM29" s="373">
        <f t="shared" si="16"/>
        <v>0</v>
      </c>
      <c r="CN29" s="374">
        <f t="shared" si="17"/>
        <v>0</v>
      </c>
      <c r="CO29" s="372">
        <f t="shared" si="18"/>
        <v>0</v>
      </c>
      <c r="CP29" s="372">
        <f t="shared" si="70"/>
        <v>0</v>
      </c>
      <c r="CQ29" s="371">
        <f t="shared" si="19"/>
        <v>0</v>
      </c>
      <c r="CR29" s="371">
        <f t="shared" si="92"/>
        <v>0</v>
      </c>
      <c r="CS29" s="371">
        <f t="shared" si="20"/>
        <v>0</v>
      </c>
      <c r="CT29" s="371">
        <f t="shared" si="21"/>
        <v>0</v>
      </c>
      <c r="CU29" s="371">
        <f t="shared" si="22"/>
        <v>0</v>
      </c>
      <c r="CV29" s="371">
        <f t="shared" si="23"/>
        <v>0</v>
      </c>
      <c r="CW29" s="371">
        <f t="shared" si="24"/>
        <v>0</v>
      </c>
      <c r="CX29" s="371">
        <f t="shared" si="25"/>
        <v>0</v>
      </c>
      <c r="CY29" s="371">
        <f t="shared" si="26"/>
        <v>0</v>
      </c>
      <c r="CZ29" s="371">
        <f t="shared" si="27"/>
        <v>0</v>
      </c>
      <c r="DA29" s="371">
        <f t="shared" si="71"/>
        <v>0</v>
      </c>
      <c r="DB29" s="371">
        <f t="shared" si="72"/>
        <v>0</v>
      </c>
      <c r="DC29" s="371">
        <f t="shared" si="73"/>
        <v>0</v>
      </c>
      <c r="DD29" s="334">
        <f t="shared" si="28"/>
        <v>0</v>
      </c>
      <c r="DE29" s="334">
        <f t="shared" si="29"/>
        <v>0</v>
      </c>
      <c r="DF29" s="372">
        <f t="shared" si="30"/>
        <v>0</v>
      </c>
      <c r="DG29" s="372">
        <f t="shared" si="93"/>
        <v>0</v>
      </c>
      <c r="DH29" s="372">
        <f t="shared" si="94"/>
        <v>0</v>
      </c>
      <c r="DI29" s="375"/>
      <c r="DJ29" s="319">
        <f>AK29/3600*Stawki!$A$4</f>
        <v>0</v>
      </c>
      <c r="DK29" s="317">
        <f>AO29/3600*Stawki!$B$4</f>
        <v>0</v>
      </c>
      <c r="DL29" s="317">
        <f>AR29/3600*Stawki!$C$4</f>
        <v>0</v>
      </c>
      <c r="DM29" s="317">
        <f>AU29/3600*Stawki!$D$4</f>
        <v>0</v>
      </c>
      <c r="DN29" s="317">
        <f>AX29/3600*Stawki!$E$4</f>
        <v>0</v>
      </c>
      <c r="DO29" s="317">
        <f>BA29/3600*Stawki!$F$4</f>
        <v>0</v>
      </c>
      <c r="DP29" s="317">
        <f>BD29/3600*Stawki!$G$4</f>
        <v>0</v>
      </c>
      <c r="DQ29" s="317">
        <f>BG29/3600*Stawki!$H$4</f>
        <v>0</v>
      </c>
      <c r="DR29" s="317">
        <f>BJ29/3600*Stawki!$J$4</f>
        <v>0</v>
      </c>
      <c r="DS29" s="317">
        <f>BL29/3600*Stawki!$I$4</f>
        <v>0</v>
      </c>
      <c r="DT29" s="317">
        <f>BP29/3600*Stawki!$K$4</f>
        <v>0</v>
      </c>
      <c r="DU29" s="320">
        <f>BS29/3600*Stawki!$M$4</f>
        <v>0</v>
      </c>
      <c r="DV29" s="320">
        <f>BV29/3600*Stawki!$L$4</f>
        <v>0</v>
      </c>
      <c r="DW29" s="321">
        <f t="shared" si="74"/>
        <v>0</v>
      </c>
      <c r="DX29" s="322" t="e" cm="1">
        <f t="array" ref="DX29">IF(BX29&lt;1,INDEX(tblSimple[],MATCH(F29,simp_il_proj,1)+1,MATCH(BW29,simp_il_oper,1)+1)+VLOOKUP($H$6,tblKlient[[Klient]:[Dodatkowy narzut Simple]],2,0),INDEX(tblComplex[],MATCH(F29,comp_il_projekt,1)+1,MATCH(BX29,comp_ile_sklad,1)+1)+VLOOKUP($H$6,tblKlient[[Klient]:[Dodatkowy narzut Complex]],3,0))</f>
        <v>#VALUE!</v>
      </c>
      <c r="DY29" s="323" t="str">
        <f t="shared" si="75"/>
        <v/>
      </c>
      <c r="DZ29" s="318" t="e">
        <f t="shared" si="76"/>
        <v>#VALUE!</v>
      </c>
      <c r="EA29" s="324" t="e">
        <f t="shared" si="31"/>
        <v>#VALUE!</v>
      </c>
      <c r="EC29" s="340">
        <f>IFERROR((Y29*AA29)*IF(X29="NIE",$EC$17+Stawki!$L$30,$EC$17)+SUMIF($C:$C,$B29,CP:CP),0)</f>
        <v>0</v>
      </c>
      <c r="ED29" s="341">
        <f t="shared" si="32"/>
        <v>0</v>
      </c>
      <c r="EE29" s="341">
        <f t="shared" si="33"/>
        <v>0</v>
      </c>
      <c r="EF29" s="341" t="e">
        <f t="shared" si="34"/>
        <v>#VALUE!</v>
      </c>
      <c r="EG29" s="341" t="e">
        <f>DY29*(1+wycena!$EG$17)</f>
        <v>#VALUE!</v>
      </c>
      <c r="EH29" s="341" t="e">
        <f>EG29*(1+wycena!$EH$17)</f>
        <v>#VALUE!</v>
      </c>
      <c r="EI29" s="341" t="e">
        <f t="shared" si="77"/>
        <v>#VALUE!</v>
      </c>
      <c r="EJ29" s="341" t="e">
        <f t="shared" si="95"/>
        <v>#VALUE!</v>
      </c>
      <c r="EK29" s="342">
        <f t="shared" si="35"/>
        <v>0</v>
      </c>
      <c r="EL29" s="343">
        <v>0</v>
      </c>
      <c r="EM29" s="344" t="e">
        <f t="shared" si="96"/>
        <v>#VALUE!</v>
      </c>
      <c r="EN29" s="345" t="e">
        <f t="shared" si="36"/>
        <v>#VALUE!</v>
      </c>
      <c r="EO29" s="346">
        <f t="shared" si="37"/>
        <v>0</v>
      </c>
      <c r="EP29" s="347">
        <f t="shared" si="38"/>
        <v>0</v>
      </c>
      <c r="EQ29" s="348">
        <f t="shared" si="79"/>
        <v>0</v>
      </c>
      <c r="ER29" s="349" t="e">
        <f t="shared" si="39"/>
        <v>#VALUE!</v>
      </c>
      <c r="ES29" s="350" t="e">
        <f t="shared" si="40"/>
        <v>#VALUE!</v>
      </c>
      <c r="ET29" s="62"/>
      <c r="EU29" s="399">
        <f t="shared" si="80"/>
        <v>0</v>
      </c>
      <c r="EV29" s="400">
        <f t="shared" si="81"/>
        <v>0</v>
      </c>
      <c r="EW29" s="400">
        <f t="shared" si="82"/>
        <v>0</v>
      </c>
      <c r="EX29" s="400">
        <f t="shared" si="83"/>
        <v>0</v>
      </c>
      <c r="EY29" s="400">
        <f t="shared" si="84"/>
        <v>0</v>
      </c>
      <c r="EZ29" s="401">
        <f t="shared" si="85"/>
        <v>0</v>
      </c>
      <c r="FA29" s="62"/>
      <c r="FB29" s="153">
        <f t="shared" si="41"/>
        <v>0</v>
      </c>
      <c r="FC29" s="154">
        <f t="shared" si="42"/>
        <v>0</v>
      </c>
      <c r="FD29" s="154">
        <f t="shared" si="43"/>
        <v>0</v>
      </c>
      <c r="FE29" s="154">
        <f t="shared" si="44"/>
        <v>0</v>
      </c>
      <c r="FF29" s="154">
        <f t="shared" si="45"/>
        <v>0</v>
      </c>
      <c r="FG29" s="154">
        <f t="shared" si="46"/>
        <v>0</v>
      </c>
      <c r="FH29" s="154">
        <f t="shared" si="47"/>
        <v>0</v>
      </c>
      <c r="FI29" s="154">
        <f t="shared" si="48"/>
        <v>0</v>
      </c>
      <c r="FJ29" s="154">
        <f t="shared" si="49"/>
        <v>0</v>
      </c>
      <c r="FK29" s="147">
        <f t="shared" si="50"/>
        <v>0</v>
      </c>
      <c r="FL29" s="147">
        <f t="shared" si="51"/>
        <v>0</v>
      </c>
      <c r="FM29" s="146">
        <f t="shared" si="52"/>
        <v>0</v>
      </c>
      <c r="FN29" s="146">
        <f t="shared" si="53"/>
        <v>0</v>
      </c>
      <c r="FO29" s="146">
        <f t="shared" si="54"/>
        <v>0</v>
      </c>
      <c r="FP29" s="146">
        <f t="shared" si="55"/>
        <v>0</v>
      </c>
      <c r="FQ29" s="146" t="e">
        <f t="shared" si="56"/>
        <v>#VALUE!</v>
      </c>
      <c r="FR29" s="146" t="e">
        <f t="shared" si="57"/>
        <v>#VALUE!</v>
      </c>
      <c r="FS29" s="146">
        <f t="shared" si="58"/>
        <v>0</v>
      </c>
      <c r="FT29" s="146">
        <f t="shared" si="59"/>
        <v>0</v>
      </c>
      <c r="FU29" s="146">
        <f t="shared" si="60"/>
        <v>0</v>
      </c>
      <c r="FV29" s="146" t="e">
        <f t="shared" si="61"/>
        <v>#VALUE!</v>
      </c>
      <c r="FW29" s="146" t="e">
        <f t="shared" si="86"/>
        <v>#VALUE!</v>
      </c>
      <c r="FX29" s="146" t="e">
        <f t="shared" si="87"/>
        <v>#VALUE!</v>
      </c>
      <c r="FY29" s="146" t="e">
        <f t="shared" si="88"/>
        <v>#VALUE!</v>
      </c>
      <c r="FZ29" s="155">
        <f t="shared" si="97"/>
        <v>0</v>
      </c>
    </row>
    <row r="30" spans="1:182" ht="24.6">
      <c r="A30" s="143">
        <v>12</v>
      </c>
      <c r="B30" s="474">
        <v>80000519</v>
      </c>
      <c r="C30" s="123" t="s">
        <v>23</v>
      </c>
      <c r="D30" s="123" t="s">
        <v>1012</v>
      </c>
      <c r="E30" s="181"/>
      <c r="F30" s="123"/>
      <c r="G30" s="123"/>
      <c r="H30" s="123" t="s">
        <v>23</v>
      </c>
      <c r="I30" s="120"/>
      <c r="J30" s="121"/>
      <c r="K30" s="123"/>
      <c r="L30" s="123"/>
      <c r="M30" s="172">
        <f>ryzyka!$X14</f>
        <v>0.1</v>
      </c>
      <c r="N30" s="173" t="str">
        <f>ryzyka!Y14</f>
        <v>Detal może być wykonywany samodzielnie przez każdego pracownika</v>
      </c>
      <c r="O30" s="123"/>
      <c r="P30" s="123"/>
      <c r="Q30" s="138"/>
      <c r="R30" s="121"/>
      <c r="S30" s="123" t="s">
        <v>1013</v>
      </c>
      <c r="T30" s="122"/>
      <c r="U30" s="123"/>
      <c r="V30" s="285" t="e">
        <f t="shared" si="62"/>
        <v>#DIV/0!</v>
      </c>
      <c r="W30" s="285" t="e">
        <f t="shared" si="63"/>
        <v>#DIV/0!</v>
      </c>
      <c r="X30" s="123"/>
      <c r="Y30" s="65"/>
      <c r="Z30" s="176">
        <f t="shared" si="4"/>
        <v>0</v>
      </c>
      <c r="AA30" s="124"/>
      <c r="AB30" s="124"/>
      <c r="AC30" s="125"/>
      <c r="AD30" s="125"/>
      <c r="AE30" s="126">
        <v>3</v>
      </c>
      <c r="AF30" s="124"/>
      <c r="AG30" s="127"/>
      <c r="AH30" s="128"/>
      <c r="AI30" s="137"/>
      <c r="AJ30" s="126"/>
      <c r="AK30" s="335">
        <f t="shared" si="5"/>
        <v>0</v>
      </c>
      <c r="AL30" s="138"/>
      <c r="AM30" s="121"/>
      <c r="AN30" s="123"/>
      <c r="AO30" s="332">
        <f t="shared" si="90"/>
        <v>0</v>
      </c>
      <c r="AP30" s="333">
        <f>SUMIFS(Technologia[tpz '[s']],Technologia[Obszar],"Obróbka skrawaniem",Technologia[KOD WYROB],wycena!$B30)</f>
        <v>0</v>
      </c>
      <c r="AQ30" s="334">
        <f>SUMIFS(Technologia[tpj '[s']],Technologia[Obszar],"Obróbka skrawaniem",Technologia[KOD WYROB],wycena!$B30)</f>
        <v>0</v>
      </c>
      <c r="AR30" s="335">
        <f t="shared" si="6"/>
        <v>0</v>
      </c>
      <c r="AS30" s="334">
        <f>SUMIFS(Technologia[tpz '[s']],Technologia[Obszar],"Ukosowanie",Technologia[KOD WYROB],wycena!$B30)</f>
        <v>0</v>
      </c>
      <c r="AT30" s="334">
        <f>SUMIFS(Technologia[tpj '[s']],Technologia[Obszar],"Ukosowanie",Technologia[KOD WYROB],wycena!$B30)</f>
        <v>0</v>
      </c>
      <c r="AU30" s="335">
        <f t="shared" si="7"/>
        <v>0</v>
      </c>
      <c r="AV30" s="334">
        <f>SUMIFS(Technologia[tpz '[s']],Technologia[Obszar],"Prasa",Technologia[KOD WYROB],wycena!$B30)</f>
        <v>0</v>
      </c>
      <c r="AW30" s="334">
        <f>SUMIFS(Technologia[tpj '[s']],Technologia[Obszar],"Prasa",Technologia[KOD WYROB],wycena!$B30)</f>
        <v>0</v>
      </c>
      <c r="AX30" s="335">
        <f t="shared" si="8"/>
        <v>0</v>
      </c>
      <c r="AY30" s="334">
        <f>SUMIFS(Technologia[tpz '[s']],Technologia[Obszar],"Spawanie ręczne",Technologia[KOD WYROB],wycena!$B30)</f>
        <v>0</v>
      </c>
      <c r="AZ30" s="334">
        <f>SUMIFS(Technologia[tpj '[s']],Technologia[Obszar],"Spawanie ręczne",Technologia[KOD WYROB],wycena!$B30)</f>
        <v>0</v>
      </c>
      <c r="BA30" s="335">
        <f t="shared" si="9"/>
        <v>0</v>
      </c>
      <c r="BB30" s="334">
        <f>SUMIFS(Technologia[tpz '[s']],Technologia[Obszar],"Spawanie robotem",Technologia[KOD WYROB],wycena!$B30)</f>
        <v>0</v>
      </c>
      <c r="BC30" s="334">
        <f>SUMIFS(Technologia[tpj '[s']],Technologia[Obszar],"Spawanie robotem",Technologia[KOD WYROB],wycena!$B30)</f>
        <v>0</v>
      </c>
      <c r="BD30" s="335">
        <f t="shared" si="10"/>
        <v>0</v>
      </c>
      <c r="BE30" s="334">
        <f>SUMIFS(Technologia[tpz '[s']],Technologia[Obszar],"Ślusarnia",Technologia[KOD WYROB],wycena!$B30)</f>
        <v>0</v>
      </c>
      <c r="BF30" s="334">
        <f>SUMIFS(Technologia[tpj '[s']],Technologia[Obszar],"Ślusarnia",Technologia[KOD WYROB],wycena!$B30)</f>
        <v>0</v>
      </c>
      <c r="BG30" s="335">
        <f t="shared" si="11"/>
        <v>0</v>
      </c>
      <c r="BH30" s="334">
        <f>SUMIFS(Technologia[tpz '[s']],Technologia[Obszar],"Montaż",Technologia[KOD WYROB],wycena!$B30)</f>
        <v>0</v>
      </c>
      <c r="BI30" s="334">
        <f>SUMIFS(Technologia[tpj '[s']],Technologia[Obszar],"Montaż",Technologia[KOD WYROB],wycena!$B30)</f>
        <v>0</v>
      </c>
      <c r="BJ30" s="335">
        <f t="shared" si="12"/>
        <v>0</v>
      </c>
      <c r="BK30" s="334">
        <f>SUMIFS(Technologia[tpz '[s']],Technologia[Obszar],"Klejenie",Technologia[KOD WYROB],wycena!$B30)</f>
        <v>0</v>
      </c>
      <c r="BL30" s="334">
        <f>SUMIFS(Technologia[tpj '[s']],Technologia[Obszar],"Klejenie",Technologia[KOD WYROB],wycena!$B30)</f>
        <v>0</v>
      </c>
      <c r="BM30" s="335">
        <f t="shared" si="13"/>
        <v>0</v>
      </c>
      <c r="BN30" s="334">
        <f>SUMIFS(Technologia[tpz '[s']],Technologia[Obszar],"Śrutowanie",Technologia[KOD WYROB],wycena!$B30)</f>
        <v>0</v>
      </c>
      <c r="BO30" s="334">
        <f>SUMIFS(Technologia[tpj '[s']],Technologia[Obszar],"Śrutowanie",Technologia[KOD WYROB],wycena!$B30)</f>
        <v>0</v>
      </c>
      <c r="BP30" s="332">
        <f t="shared" si="64"/>
        <v>0</v>
      </c>
      <c r="BQ30" s="334">
        <f>SUMIFS(Technologia[tpz '[s']],Technologia[Obszar],"Prostowanie",Technologia[KOD WYROB],wycena!$B30)</f>
        <v>0</v>
      </c>
      <c r="BR30" s="334">
        <f>SUMIFS(Technologia[tpj '[s']],Technologia[Obszar],"Prostowanie",Technologia[KOD WYROB],wycena!$B30)</f>
        <v>0</v>
      </c>
      <c r="BS30" s="332">
        <f t="shared" si="65"/>
        <v>0</v>
      </c>
      <c r="BT30" s="334">
        <f>SUMIFS(Technologia[tpz '[s']],Technologia[Obszar],"Gratowarka",Technologia[KOD WYROB],wycena!$B30)</f>
        <v>0</v>
      </c>
      <c r="BU30" s="334">
        <f>SUMIFS(Technologia[tpj '[s']],Technologia[Obszar],"Gratowarka",Technologia[KOD WYROB],wycena!$B30)</f>
        <v>0</v>
      </c>
      <c r="BV30" s="332">
        <f t="shared" si="66"/>
        <v>0</v>
      </c>
      <c r="BW30" s="332">
        <f>COUNTIF(Technologia[KOD WYROB],B30)</f>
        <v>0</v>
      </c>
      <c r="BX30" s="332">
        <f t="shared" si="67"/>
        <v>0</v>
      </c>
      <c r="BZ30" s="121"/>
      <c r="CA30" s="123"/>
      <c r="CB30" s="123"/>
      <c r="CC30" s="372">
        <f>SUMIFS(Technologia[Koszt kooperacji],Technologia[Obszar],"Kooperacja",Technologia[KOD WYROB],wycena!$B30)+SUMIFS(Technologia[Koszt kooperacji],Technologia[Obszar],"Śrutowanie",Technologia[KOD WYROB],wycena!$B30)</f>
        <v>0</v>
      </c>
      <c r="CD30" s="372">
        <f t="shared" si="68"/>
        <v>0</v>
      </c>
      <c r="CE30" s="372">
        <f t="shared" si="91"/>
        <v>0</v>
      </c>
      <c r="CF30" s="381">
        <f>COUNTIFS(Technologia[KOD WYROB],B30,Technologia[Obszar],"kooperacja")+SUMIF($C:$C,$B30,CF:CF)</f>
        <v>0</v>
      </c>
      <c r="CG30" s="382">
        <f>SUMIF(Tabela3[Dot. indeksu],B30,Tabela3[Wartość])+SUMIF(C:C,B30,DE:DE)</f>
        <v>0</v>
      </c>
      <c r="CH30" s="383">
        <f>SUMIFS(NRC[Cena],NRC[Typ narzędzia],robocze!$AL$1,NRC[Dot. indeksu],wycena!$B30)+(SUMIF($C:$C,$B30,$DF:$DF))</f>
        <v>0</v>
      </c>
      <c r="CI30" s="372">
        <f>SUMIFS(NRC[Cena],NRC[Typ narzędzia],robocze!$AL$2,NRC[Dot. indeksu],wycena!$B30)+(SUMIF($C:$C,$B30,$DG:$DG))</f>
        <v>0</v>
      </c>
      <c r="CJ30" s="372">
        <f>SUMIFS(NRC[Cena],NRC[Typ narzędzia],robocze!$AL$3,NRC[Dot. indeksu],wycena!$B30)+(SUMIF($C:$C,$B30,$DH:$DH))</f>
        <v>0</v>
      </c>
      <c r="CK30" s="384">
        <f t="shared" si="69"/>
        <v>0</v>
      </c>
      <c r="CM30" s="373" t="e">
        <f t="shared" si="16"/>
        <v>#VALUE!</v>
      </c>
      <c r="CN30" s="374" t="e">
        <f t="shared" si="17"/>
        <v>#VALUE!</v>
      </c>
      <c r="CO30" s="372" t="e">
        <f t="shared" si="18"/>
        <v>#VALUE!</v>
      </c>
      <c r="CP30" s="372" t="e">
        <f t="shared" si="70"/>
        <v>#VALUE!</v>
      </c>
      <c r="CQ30" s="371" t="e">
        <f t="shared" si="19"/>
        <v>#VALUE!</v>
      </c>
      <c r="CR30" s="371" t="e">
        <f t="shared" si="92"/>
        <v>#VALUE!</v>
      </c>
      <c r="CS30" s="371" t="e">
        <f t="shared" si="20"/>
        <v>#VALUE!</v>
      </c>
      <c r="CT30" s="371" t="e">
        <f t="shared" si="21"/>
        <v>#VALUE!</v>
      </c>
      <c r="CU30" s="371" t="e">
        <f t="shared" si="22"/>
        <v>#VALUE!</v>
      </c>
      <c r="CV30" s="371" t="e">
        <f t="shared" si="23"/>
        <v>#VALUE!</v>
      </c>
      <c r="CW30" s="371" t="e">
        <f t="shared" si="24"/>
        <v>#VALUE!</v>
      </c>
      <c r="CX30" s="371" t="e">
        <f t="shared" si="25"/>
        <v>#VALUE!</v>
      </c>
      <c r="CY30" s="371" t="e">
        <f t="shared" si="26"/>
        <v>#VALUE!</v>
      </c>
      <c r="CZ30" s="371" t="e">
        <f t="shared" si="27"/>
        <v>#VALUE!</v>
      </c>
      <c r="DA30" s="371" t="e">
        <f t="shared" si="71"/>
        <v>#VALUE!</v>
      </c>
      <c r="DB30" s="371" t="e">
        <f t="shared" si="72"/>
        <v>#VALUE!</v>
      </c>
      <c r="DC30" s="371" t="e">
        <f t="shared" si="73"/>
        <v>#VALUE!</v>
      </c>
      <c r="DD30" s="334" t="e">
        <f t="shared" si="28"/>
        <v>#VALUE!</v>
      </c>
      <c r="DE30" s="334" t="e">
        <f t="shared" si="29"/>
        <v>#VALUE!</v>
      </c>
      <c r="DF30" s="372">
        <f t="shared" si="30"/>
        <v>0</v>
      </c>
      <c r="DG30" s="372">
        <f t="shared" si="93"/>
        <v>0</v>
      </c>
      <c r="DH30" s="372">
        <f t="shared" si="94"/>
        <v>0</v>
      </c>
      <c r="DI30" s="375"/>
      <c r="DJ30" s="319">
        <f>AK30/3600*Stawki!$A$4</f>
        <v>0</v>
      </c>
      <c r="DK30" s="317">
        <f>AO30/3600*Stawki!$B$4</f>
        <v>0</v>
      </c>
      <c r="DL30" s="317">
        <f>AR30/3600*Stawki!$C$4</f>
        <v>0</v>
      </c>
      <c r="DM30" s="317">
        <f>AU30/3600*Stawki!$D$4</f>
        <v>0</v>
      </c>
      <c r="DN30" s="317">
        <f>AX30/3600*Stawki!$E$4</f>
        <v>0</v>
      </c>
      <c r="DO30" s="317">
        <f>BA30/3600*Stawki!$F$4</f>
        <v>0</v>
      </c>
      <c r="DP30" s="317">
        <f>BD30/3600*Stawki!$G$4</f>
        <v>0</v>
      </c>
      <c r="DQ30" s="317">
        <f>BG30/3600*Stawki!$H$4</f>
        <v>0</v>
      </c>
      <c r="DR30" s="317">
        <f>BJ30/3600*Stawki!$J$4</f>
        <v>0</v>
      </c>
      <c r="DS30" s="317">
        <f>BL30/3600*Stawki!$I$4</f>
        <v>0</v>
      </c>
      <c r="DT30" s="317">
        <f>BP30/3600*Stawki!$K$4</f>
        <v>0</v>
      </c>
      <c r="DU30" s="320">
        <f>BS30/3600*Stawki!$M$4</f>
        <v>0</v>
      </c>
      <c r="DV30" s="320">
        <f>BV30/3600*Stawki!$L$4</f>
        <v>0</v>
      </c>
      <c r="DW30" s="321">
        <f t="shared" si="74"/>
        <v>0</v>
      </c>
      <c r="DX30" s="322" t="e" cm="1">
        <f t="array" ref="DX30">IF(BX30&lt;1,INDEX(tblSimple[],MATCH(F30,simp_il_proj,1)+1,MATCH(BW30,simp_il_oper,1)+1)+VLOOKUP($H$6,tblKlient[[Klient]:[Dodatkowy narzut Simple]],2,0),INDEX(tblComplex[],MATCH(F30,comp_il_projekt,1)+1,MATCH(BX30,comp_ile_sklad,1)+1)+VLOOKUP($H$6,tblKlient[[Klient]:[Dodatkowy narzut Complex]],3,0))</f>
        <v>#VALUE!</v>
      </c>
      <c r="DY30" s="323" t="str">
        <f t="shared" si="75"/>
        <v/>
      </c>
      <c r="DZ30" s="318" t="e">
        <f t="shared" si="76"/>
        <v>#VALUE!</v>
      </c>
      <c r="EA30" s="324" t="e">
        <f t="shared" si="31"/>
        <v>#VALUE!</v>
      </c>
      <c r="EC30" s="340">
        <f>IFERROR((Y30*AA30)*IF(X30="NIE",$EC$17+Stawki!$L$30,$EC$17)+SUMIF($C:$C,$B30,CP:CP),0)</f>
        <v>0</v>
      </c>
      <c r="ED30" s="341">
        <f t="shared" si="32"/>
        <v>0</v>
      </c>
      <c r="EE30" s="341">
        <f t="shared" si="33"/>
        <v>0</v>
      </c>
      <c r="EF30" s="341" t="e">
        <f t="shared" si="34"/>
        <v>#VALUE!</v>
      </c>
      <c r="EG30" s="341" t="e">
        <f>DY30*(1+wycena!$EG$17)</f>
        <v>#VALUE!</v>
      </c>
      <c r="EH30" s="341" t="e">
        <f>EG30*(1+wycena!$EH$17)</f>
        <v>#VALUE!</v>
      </c>
      <c r="EI30" s="341" t="e">
        <f t="shared" si="77"/>
        <v>#VALUE!</v>
      </c>
      <c r="EJ30" s="341" t="e">
        <f t="shared" si="95"/>
        <v>#VALUE!</v>
      </c>
      <c r="EK30" s="342">
        <f t="shared" si="35"/>
        <v>0</v>
      </c>
      <c r="EL30" s="343">
        <v>0</v>
      </c>
      <c r="EM30" s="344" t="e">
        <f t="shared" si="96"/>
        <v>#VALUE!</v>
      </c>
      <c r="EN30" s="345" t="e">
        <f t="shared" si="36"/>
        <v>#VALUE!</v>
      </c>
      <c r="EO30" s="346">
        <f t="shared" si="37"/>
        <v>0</v>
      </c>
      <c r="EP30" s="347">
        <f t="shared" si="38"/>
        <v>0</v>
      </c>
      <c r="EQ30" s="348">
        <f t="shared" si="79"/>
        <v>0</v>
      </c>
      <c r="ER30" s="349" t="e">
        <f t="shared" si="39"/>
        <v>#VALUE!</v>
      </c>
      <c r="ES30" s="350" t="e">
        <f t="shared" si="40"/>
        <v>#VALUE!</v>
      </c>
      <c r="ET30" s="62"/>
      <c r="EU30" s="399">
        <f t="shared" si="80"/>
        <v>0</v>
      </c>
      <c r="EV30" s="400">
        <f t="shared" si="81"/>
        <v>0</v>
      </c>
      <c r="EW30" s="400">
        <f t="shared" si="82"/>
        <v>0</v>
      </c>
      <c r="EX30" s="400">
        <f t="shared" si="83"/>
        <v>0</v>
      </c>
      <c r="EY30" s="400">
        <f t="shared" si="84"/>
        <v>0</v>
      </c>
      <c r="EZ30" s="401">
        <f t="shared" si="85"/>
        <v>0</v>
      </c>
      <c r="FA30" s="62"/>
      <c r="FB30" s="153">
        <f t="shared" si="41"/>
        <v>0</v>
      </c>
      <c r="FC30" s="154">
        <f t="shared" si="42"/>
        <v>0</v>
      </c>
      <c r="FD30" s="154">
        <f t="shared" si="43"/>
        <v>0</v>
      </c>
      <c r="FE30" s="154">
        <f t="shared" si="44"/>
        <v>0</v>
      </c>
      <c r="FF30" s="154">
        <f t="shared" si="45"/>
        <v>0</v>
      </c>
      <c r="FG30" s="154">
        <f t="shared" si="46"/>
        <v>0</v>
      </c>
      <c r="FH30" s="154">
        <f t="shared" si="47"/>
        <v>0</v>
      </c>
      <c r="FI30" s="154">
        <f t="shared" si="48"/>
        <v>0</v>
      </c>
      <c r="FJ30" s="154">
        <f t="shared" si="49"/>
        <v>0</v>
      </c>
      <c r="FK30" s="147">
        <f t="shared" si="50"/>
        <v>0</v>
      </c>
      <c r="FL30" s="147">
        <f t="shared" si="51"/>
        <v>0</v>
      </c>
      <c r="FM30" s="146">
        <f t="shared" si="52"/>
        <v>0</v>
      </c>
      <c r="FN30" s="146">
        <f t="shared" si="53"/>
        <v>0</v>
      </c>
      <c r="FO30" s="146">
        <f t="shared" si="54"/>
        <v>0</v>
      </c>
      <c r="FP30" s="146">
        <f t="shared" si="55"/>
        <v>0</v>
      </c>
      <c r="FQ30" s="146" t="e">
        <f t="shared" si="56"/>
        <v>#VALUE!</v>
      </c>
      <c r="FR30" s="146" t="e">
        <f t="shared" si="57"/>
        <v>#VALUE!</v>
      </c>
      <c r="FS30" s="146">
        <f t="shared" si="58"/>
        <v>0</v>
      </c>
      <c r="FT30" s="146">
        <f t="shared" si="59"/>
        <v>0</v>
      </c>
      <c r="FU30" s="146">
        <f t="shared" si="60"/>
        <v>0</v>
      </c>
      <c r="FV30" s="146" t="e">
        <f t="shared" si="61"/>
        <v>#VALUE!</v>
      </c>
      <c r="FW30" s="146" t="e">
        <f t="shared" si="86"/>
        <v>#VALUE!</v>
      </c>
      <c r="FX30" s="146" t="e">
        <f t="shared" si="87"/>
        <v>#VALUE!</v>
      </c>
      <c r="FY30" s="146" t="e">
        <f t="shared" si="88"/>
        <v>#VALUE!</v>
      </c>
      <c r="FZ30" s="155">
        <f t="shared" si="97"/>
        <v>0</v>
      </c>
    </row>
    <row r="31" spans="1:182">
      <c r="A31" s="143">
        <v>13</v>
      </c>
      <c r="B31" s="123"/>
      <c r="C31" s="123"/>
      <c r="D31" s="123"/>
      <c r="E31" s="181"/>
      <c r="F31" s="123"/>
      <c r="G31" s="123"/>
      <c r="H31" s="123"/>
      <c r="I31" s="120"/>
      <c r="J31" s="121"/>
      <c r="K31" s="123"/>
      <c r="L31" s="123"/>
      <c r="M31" s="172" t="str">
        <f>ryzyka!$X15</f>
        <v/>
      </c>
      <c r="N31" s="173" t="str">
        <f>ryzyka!Y15</f>
        <v/>
      </c>
      <c r="O31" s="123"/>
      <c r="P31" s="123"/>
      <c r="Q31" s="138"/>
      <c r="R31" s="121"/>
      <c r="S31" s="123"/>
      <c r="T31" s="122"/>
      <c r="U31" s="123"/>
      <c r="V31" s="285" t="str">
        <f t="shared" si="62"/>
        <v/>
      </c>
      <c r="W31" s="285" t="str">
        <f t="shared" si="63"/>
        <v/>
      </c>
      <c r="X31" s="123"/>
      <c r="Y31" s="65"/>
      <c r="Z31" s="176">
        <f t="shared" si="4"/>
        <v>0</v>
      </c>
      <c r="AA31" s="124"/>
      <c r="AB31" s="124"/>
      <c r="AC31" s="125"/>
      <c r="AD31" s="125"/>
      <c r="AE31" s="126"/>
      <c r="AF31" s="124"/>
      <c r="AG31" s="127"/>
      <c r="AH31" s="128"/>
      <c r="AI31" s="137"/>
      <c r="AJ31" s="126"/>
      <c r="AK31" s="335">
        <f t="shared" si="5"/>
        <v>0</v>
      </c>
      <c r="AL31" s="138"/>
      <c r="AM31" s="121"/>
      <c r="AN31" s="123"/>
      <c r="AO31" s="332">
        <f t="shared" si="90"/>
        <v>0</v>
      </c>
      <c r="AP31" s="333">
        <f>SUMIFS(Technologia[tpz '[s']],Technologia[Obszar],"Obróbka skrawaniem",Technologia[KOD WYROB],wycena!$B31)</f>
        <v>0</v>
      </c>
      <c r="AQ31" s="334">
        <f>SUMIFS(Technologia[tpj '[s']],Technologia[Obszar],"Obróbka skrawaniem",Technologia[KOD WYROB],wycena!$B31)</f>
        <v>0</v>
      </c>
      <c r="AR31" s="335">
        <f t="shared" si="6"/>
        <v>0</v>
      </c>
      <c r="AS31" s="334">
        <f>SUMIFS(Technologia[tpz '[s']],Technologia[Obszar],"Ukosowanie",Technologia[KOD WYROB],wycena!$B31)</f>
        <v>0</v>
      </c>
      <c r="AT31" s="334">
        <f>SUMIFS(Technologia[tpj '[s']],Technologia[Obszar],"Ukosowanie",Technologia[KOD WYROB],wycena!$B31)</f>
        <v>0</v>
      </c>
      <c r="AU31" s="335">
        <f t="shared" si="7"/>
        <v>0</v>
      </c>
      <c r="AV31" s="334">
        <f>SUMIFS(Technologia[tpz '[s']],Technologia[Obszar],"Prasa",Technologia[KOD WYROB],wycena!$B31)</f>
        <v>0</v>
      </c>
      <c r="AW31" s="334">
        <f>SUMIFS(Technologia[tpj '[s']],Technologia[Obszar],"Prasa",Technologia[KOD WYROB],wycena!$B31)</f>
        <v>0</v>
      </c>
      <c r="AX31" s="335">
        <f t="shared" si="8"/>
        <v>0</v>
      </c>
      <c r="AY31" s="334">
        <f>SUMIFS(Technologia[tpz '[s']],Technologia[Obszar],"Spawanie ręczne",Technologia[KOD WYROB],wycena!$B31)</f>
        <v>0</v>
      </c>
      <c r="AZ31" s="334">
        <f>SUMIFS(Technologia[tpj '[s']],Technologia[Obszar],"Spawanie ręczne",Technologia[KOD WYROB],wycena!$B31)</f>
        <v>0</v>
      </c>
      <c r="BA31" s="335">
        <f t="shared" si="9"/>
        <v>0</v>
      </c>
      <c r="BB31" s="334">
        <f>SUMIFS(Technologia[tpz '[s']],Technologia[Obszar],"Spawanie robotem",Technologia[KOD WYROB],wycena!$B31)</f>
        <v>0</v>
      </c>
      <c r="BC31" s="334">
        <f>SUMIFS(Technologia[tpj '[s']],Technologia[Obszar],"Spawanie robotem",Technologia[KOD WYROB],wycena!$B31)</f>
        <v>0</v>
      </c>
      <c r="BD31" s="335">
        <f t="shared" si="10"/>
        <v>0</v>
      </c>
      <c r="BE31" s="334">
        <f>SUMIFS(Technologia[tpz '[s']],Technologia[Obszar],"Ślusarnia",Technologia[KOD WYROB],wycena!$B31)</f>
        <v>0</v>
      </c>
      <c r="BF31" s="334">
        <f>SUMIFS(Technologia[tpj '[s']],Technologia[Obszar],"Ślusarnia",Technologia[KOD WYROB],wycena!$B31)</f>
        <v>0</v>
      </c>
      <c r="BG31" s="335">
        <f t="shared" si="11"/>
        <v>0</v>
      </c>
      <c r="BH31" s="334">
        <f>SUMIFS(Technologia[tpz '[s']],Technologia[Obszar],"Montaż",Technologia[KOD WYROB],wycena!$B31)</f>
        <v>0</v>
      </c>
      <c r="BI31" s="334">
        <f>SUMIFS(Technologia[tpj '[s']],Technologia[Obszar],"Montaż",Technologia[KOD WYROB],wycena!$B31)</f>
        <v>0</v>
      </c>
      <c r="BJ31" s="335">
        <f t="shared" si="12"/>
        <v>0</v>
      </c>
      <c r="BK31" s="334">
        <f>SUMIFS(Technologia[tpz '[s']],Technologia[Obszar],"Klejenie",Technologia[KOD WYROB],wycena!$B31)</f>
        <v>0</v>
      </c>
      <c r="BL31" s="334">
        <f>SUMIFS(Technologia[tpj '[s']],Technologia[Obszar],"Klejenie",Technologia[KOD WYROB],wycena!$B31)</f>
        <v>0</v>
      </c>
      <c r="BM31" s="335">
        <f t="shared" si="13"/>
        <v>0</v>
      </c>
      <c r="BN31" s="334">
        <f>SUMIFS(Technologia[tpz '[s']],Technologia[Obszar],"Śrutowanie",Technologia[KOD WYROB],wycena!$B31)</f>
        <v>0</v>
      </c>
      <c r="BO31" s="334">
        <f>SUMIFS(Technologia[tpj '[s']],Technologia[Obszar],"Śrutowanie",Technologia[KOD WYROB],wycena!$B31)</f>
        <v>0</v>
      </c>
      <c r="BP31" s="332">
        <f t="shared" si="64"/>
        <v>0</v>
      </c>
      <c r="BQ31" s="334">
        <f>SUMIFS(Technologia[tpz '[s']],Technologia[Obszar],"Prostowanie",Technologia[KOD WYROB],wycena!$B31)</f>
        <v>0</v>
      </c>
      <c r="BR31" s="334">
        <f>SUMIFS(Technologia[tpj '[s']],Technologia[Obszar],"Prostowanie",Technologia[KOD WYROB],wycena!$B31)</f>
        <v>0</v>
      </c>
      <c r="BS31" s="332">
        <f t="shared" si="65"/>
        <v>0</v>
      </c>
      <c r="BT31" s="334">
        <f>SUMIFS(Technologia[tpz '[s']],Technologia[Obszar],"Gratowarka",Technologia[KOD WYROB],wycena!$B31)</f>
        <v>0</v>
      </c>
      <c r="BU31" s="334">
        <f>SUMIFS(Technologia[tpj '[s']],Technologia[Obszar],"Gratowarka",Technologia[KOD WYROB],wycena!$B31)</f>
        <v>0</v>
      </c>
      <c r="BV31" s="332">
        <f t="shared" si="66"/>
        <v>0</v>
      </c>
      <c r="BW31" s="332">
        <f>COUNTIF(Technologia[KOD WYROB],B31)</f>
        <v>0</v>
      </c>
      <c r="BX31" s="332">
        <f t="shared" si="67"/>
        <v>0</v>
      </c>
      <c r="BZ31" s="121"/>
      <c r="CA31" s="123"/>
      <c r="CB31" s="123"/>
      <c r="CC31" s="372">
        <f>SUMIFS(Technologia[Koszt kooperacji],Technologia[Obszar],"Kooperacja",Technologia[KOD WYROB],wycena!$B31)+SUMIFS(Technologia[Koszt kooperacji],Technologia[Obszar],"Śrutowanie",Technologia[KOD WYROB],wycena!$B31)</f>
        <v>0</v>
      </c>
      <c r="CD31" s="372">
        <f t="shared" si="68"/>
        <v>0</v>
      </c>
      <c r="CE31" s="372">
        <f t="shared" si="91"/>
        <v>0</v>
      </c>
      <c r="CF31" s="381">
        <f>COUNTIFS(Technologia[KOD WYROB],B31,Technologia[Obszar],"kooperacja")+SUMIF($C:$C,$B31,CF:CF)</f>
        <v>0</v>
      </c>
      <c r="CG31" s="382">
        <f>SUMIF(Tabela3[Dot. indeksu],B31,Tabela3[Wartość])+SUMIF(C:C,B31,DE:DE)</f>
        <v>0</v>
      </c>
      <c r="CH31" s="383">
        <f>SUMIFS(NRC[Cena],NRC[Typ narzędzia],robocze!$AL$1,NRC[Dot. indeksu],wycena!$B31)+(SUMIF($C:$C,$B31,$DF:$DF))</f>
        <v>0</v>
      </c>
      <c r="CI31" s="372">
        <f>SUMIFS(NRC[Cena],NRC[Typ narzędzia],robocze!$AL$2,NRC[Dot. indeksu],wycena!$B31)+(SUMIF($C:$C,$B31,$DG:$DG))</f>
        <v>0</v>
      </c>
      <c r="CJ31" s="372">
        <f>SUMIFS(NRC[Cena],NRC[Typ narzędzia],robocze!$AL$3,NRC[Dot. indeksu],wycena!$B31)+(SUMIF($C:$C,$B31,$DH:$DH))</f>
        <v>0</v>
      </c>
      <c r="CK31" s="384">
        <f t="shared" si="69"/>
        <v>0</v>
      </c>
      <c r="CM31" s="373" t="str">
        <f t="shared" si="16"/>
        <v/>
      </c>
      <c r="CN31" s="374" t="str">
        <f t="shared" si="17"/>
        <v/>
      </c>
      <c r="CO31" s="372" t="str">
        <f t="shared" si="18"/>
        <v/>
      </c>
      <c r="CP31" s="372" t="str">
        <f t="shared" si="70"/>
        <v/>
      </c>
      <c r="CQ31" s="371" t="str">
        <f t="shared" si="19"/>
        <v/>
      </c>
      <c r="CR31" s="371" t="str">
        <f t="shared" si="92"/>
        <v/>
      </c>
      <c r="CS31" s="371" t="str">
        <f t="shared" si="20"/>
        <v/>
      </c>
      <c r="CT31" s="371" t="str">
        <f t="shared" si="21"/>
        <v/>
      </c>
      <c r="CU31" s="371" t="str">
        <f t="shared" si="22"/>
        <v/>
      </c>
      <c r="CV31" s="371" t="str">
        <f t="shared" si="23"/>
        <v/>
      </c>
      <c r="CW31" s="371" t="str">
        <f t="shared" si="24"/>
        <v/>
      </c>
      <c r="CX31" s="371" t="str">
        <f t="shared" si="25"/>
        <v/>
      </c>
      <c r="CY31" s="371" t="str">
        <f t="shared" si="26"/>
        <v/>
      </c>
      <c r="CZ31" s="371" t="str">
        <f t="shared" si="27"/>
        <v/>
      </c>
      <c r="DA31" s="371" t="str">
        <f t="shared" si="71"/>
        <v/>
      </c>
      <c r="DB31" s="371" t="str">
        <f t="shared" si="72"/>
        <v/>
      </c>
      <c r="DC31" s="371" t="str">
        <f t="shared" si="73"/>
        <v/>
      </c>
      <c r="DD31" s="334" t="str">
        <f t="shared" si="28"/>
        <v/>
      </c>
      <c r="DE31" s="334" t="str">
        <f t="shared" si="29"/>
        <v/>
      </c>
      <c r="DF31" s="372">
        <f t="shared" si="30"/>
        <v>0</v>
      </c>
      <c r="DG31" s="372">
        <f t="shared" si="93"/>
        <v>0</v>
      </c>
      <c r="DH31" s="372">
        <f t="shared" si="94"/>
        <v>0</v>
      </c>
      <c r="DI31" s="375"/>
      <c r="DJ31" s="319">
        <f>AK31/3600*Stawki!$A$4</f>
        <v>0</v>
      </c>
      <c r="DK31" s="317">
        <f>AO31/3600*Stawki!$B$4</f>
        <v>0</v>
      </c>
      <c r="DL31" s="317">
        <f>AR31/3600*Stawki!$C$4</f>
        <v>0</v>
      </c>
      <c r="DM31" s="317">
        <f>AU31/3600*Stawki!$D$4</f>
        <v>0</v>
      </c>
      <c r="DN31" s="317">
        <f>AX31/3600*Stawki!$E$4</f>
        <v>0</v>
      </c>
      <c r="DO31" s="317">
        <f>BA31/3600*Stawki!$F$4</f>
        <v>0</v>
      </c>
      <c r="DP31" s="317">
        <f>BD31/3600*Stawki!$G$4</f>
        <v>0</v>
      </c>
      <c r="DQ31" s="317">
        <f>BG31/3600*Stawki!$H$4</f>
        <v>0</v>
      </c>
      <c r="DR31" s="317">
        <f>BJ31/3600*Stawki!$J$4</f>
        <v>0</v>
      </c>
      <c r="DS31" s="317">
        <f>BL31/3600*Stawki!$I$4</f>
        <v>0</v>
      </c>
      <c r="DT31" s="317">
        <f>BP31/3600*Stawki!$K$4</f>
        <v>0</v>
      </c>
      <c r="DU31" s="320">
        <f>BS31/3600*Stawki!$M$4</f>
        <v>0</v>
      </c>
      <c r="DV31" s="320">
        <f>BV31/3600*Stawki!$L$4</f>
        <v>0</v>
      </c>
      <c r="DW31" s="321">
        <f t="shared" si="74"/>
        <v>0</v>
      </c>
      <c r="DX31" s="322" t="e" cm="1">
        <f t="array" ref="DX31">IF(BX31&lt;1,INDEX(tblSimple[],MATCH(F31,simp_il_proj,1)+1,MATCH(BW31,simp_il_oper,1)+1)+VLOOKUP($H$6,tblKlient[[Klient]:[Dodatkowy narzut Simple]],2,0),INDEX(tblComplex[],MATCH(F31,comp_il_projekt,1)+1,MATCH(BX31,comp_ile_sklad,1)+1)+VLOOKUP($H$6,tblKlient[[Klient]:[Dodatkowy narzut Complex]],3,0))</f>
        <v>#VALUE!</v>
      </c>
      <c r="DY31" s="323" t="str">
        <f t="shared" si="75"/>
        <v/>
      </c>
      <c r="DZ31" s="318" t="e">
        <f t="shared" si="76"/>
        <v>#VALUE!</v>
      </c>
      <c r="EA31" s="324" t="e">
        <f t="shared" si="31"/>
        <v>#VALUE!</v>
      </c>
      <c r="EC31" s="340">
        <f>IFERROR((Y31*AA31)*IF(X31="NIE",$EC$17+Stawki!$L$30,$EC$17)+SUMIF($C:$C,$B31,CP:CP),0)</f>
        <v>0</v>
      </c>
      <c r="ED31" s="341">
        <f t="shared" si="32"/>
        <v>0</v>
      </c>
      <c r="EE31" s="341">
        <f t="shared" si="33"/>
        <v>0</v>
      </c>
      <c r="EF31" s="341" t="e">
        <f t="shared" si="34"/>
        <v>#VALUE!</v>
      </c>
      <c r="EG31" s="341" t="e">
        <f>DY31*(1+wycena!$EG$17)</f>
        <v>#VALUE!</v>
      </c>
      <c r="EH31" s="341" t="e">
        <f>EG31*(1+wycena!$EH$17)</f>
        <v>#VALUE!</v>
      </c>
      <c r="EI31" s="341" t="e">
        <f t="shared" si="77"/>
        <v>#VALUE!</v>
      </c>
      <c r="EJ31" s="341" t="e">
        <f t="shared" si="95"/>
        <v>#VALUE!</v>
      </c>
      <c r="EK31" s="342">
        <f t="shared" si="35"/>
        <v>0</v>
      </c>
      <c r="EL31" s="343">
        <v>0</v>
      </c>
      <c r="EM31" s="344" t="e">
        <f t="shared" si="96"/>
        <v>#VALUE!</v>
      </c>
      <c r="EN31" s="345" t="e">
        <f t="shared" si="36"/>
        <v>#VALUE!</v>
      </c>
      <c r="EO31" s="346">
        <f t="shared" si="37"/>
        <v>0</v>
      </c>
      <c r="EP31" s="347">
        <f t="shared" si="38"/>
        <v>0</v>
      </c>
      <c r="EQ31" s="348">
        <f t="shared" si="79"/>
        <v>0</v>
      </c>
      <c r="ER31" s="349" t="e">
        <f t="shared" si="39"/>
        <v>#VALUE!</v>
      </c>
      <c r="ES31" s="350" t="e">
        <f t="shared" si="40"/>
        <v>#VALUE!</v>
      </c>
      <c r="ET31" s="62"/>
      <c r="EU31" s="399">
        <f t="shared" si="80"/>
        <v>0</v>
      </c>
      <c r="EV31" s="400">
        <f t="shared" si="81"/>
        <v>0</v>
      </c>
      <c r="EW31" s="400">
        <f t="shared" si="82"/>
        <v>0</v>
      </c>
      <c r="EX31" s="400">
        <f t="shared" si="83"/>
        <v>0</v>
      </c>
      <c r="EY31" s="400">
        <f t="shared" si="84"/>
        <v>0</v>
      </c>
      <c r="EZ31" s="401">
        <f t="shared" si="85"/>
        <v>0</v>
      </c>
      <c r="FA31" s="62"/>
      <c r="FB31" s="153">
        <f t="shared" si="41"/>
        <v>0</v>
      </c>
      <c r="FC31" s="154">
        <f t="shared" si="42"/>
        <v>0</v>
      </c>
      <c r="FD31" s="154">
        <f t="shared" si="43"/>
        <v>0</v>
      </c>
      <c r="FE31" s="154">
        <f t="shared" si="44"/>
        <v>0</v>
      </c>
      <c r="FF31" s="154">
        <f t="shared" si="45"/>
        <v>0</v>
      </c>
      <c r="FG31" s="154">
        <f t="shared" si="46"/>
        <v>0</v>
      </c>
      <c r="FH31" s="154">
        <f t="shared" si="47"/>
        <v>0</v>
      </c>
      <c r="FI31" s="154">
        <f t="shared" si="48"/>
        <v>0</v>
      </c>
      <c r="FJ31" s="154">
        <f t="shared" si="49"/>
        <v>0</v>
      </c>
      <c r="FK31" s="147">
        <f t="shared" si="50"/>
        <v>0</v>
      </c>
      <c r="FL31" s="147">
        <f t="shared" si="51"/>
        <v>0</v>
      </c>
      <c r="FM31" s="146">
        <f t="shared" si="52"/>
        <v>0</v>
      </c>
      <c r="FN31" s="146">
        <f t="shared" si="53"/>
        <v>0</v>
      </c>
      <c r="FO31" s="146">
        <f t="shared" si="54"/>
        <v>0</v>
      </c>
      <c r="FP31" s="146">
        <f t="shared" si="55"/>
        <v>0</v>
      </c>
      <c r="FQ31" s="146" t="e">
        <f t="shared" si="56"/>
        <v>#VALUE!</v>
      </c>
      <c r="FR31" s="146" t="e">
        <f t="shared" si="57"/>
        <v>#VALUE!</v>
      </c>
      <c r="FS31" s="146">
        <f t="shared" si="58"/>
        <v>0</v>
      </c>
      <c r="FT31" s="146">
        <f t="shared" si="59"/>
        <v>0</v>
      </c>
      <c r="FU31" s="146">
        <f t="shared" si="60"/>
        <v>0</v>
      </c>
      <c r="FV31" s="146" t="e">
        <f t="shared" si="61"/>
        <v>#VALUE!</v>
      </c>
      <c r="FW31" s="146" t="e">
        <f t="shared" si="86"/>
        <v>#VALUE!</v>
      </c>
      <c r="FX31" s="146" t="e">
        <f t="shared" si="87"/>
        <v>#VALUE!</v>
      </c>
      <c r="FY31" s="146" t="e">
        <f t="shared" si="88"/>
        <v>#VALUE!</v>
      </c>
      <c r="FZ31" s="155">
        <f t="shared" si="97"/>
        <v>0</v>
      </c>
    </row>
    <row r="32" spans="1:182">
      <c r="A32" s="143">
        <v>14</v>
      </c>
      <c r="B32" s="123"/>
      <c r="C32" s="123"/>
      <c r="D32" s="123"/>
      <c r="E32" s="181"/>
      <c r="F32" s="123"/>
      <c r="G32" s="123"/>
      <c r="H32" s="123"/>
      <c r="I32" s="120"/>
      <c r="J32" s="121"/>
      <c r="K32" s="123"/>
      <c r="L32" s="123"/>
      <c r="M32" s="172" t="str">
        <f>ryzyka!$X16</f>
        <v/>
      </c>
      <c r="N32" s="173" t="str">
        <f>ryzyka!Y16</f>
        <v/>
      </c>
      <c r="O32" s="123"/>
      <c r="P32" s="123"/>
      <c r="Q32" s="138"/>
      <c r="R32" s="121"/>
      <c r="S32" s="123"/>
      <c r="T32" s="122"/>
      <c r="U32" s="123"/>
      <c r="V32" s="285" t="str">
        <f t="shared" si="62"/>
        <v/>
      </c>
      <c r="W32" s="285" t="str">
        <f t="shared" si="63"/>
        <v/>
      </c>
      <c r="X32" s="123"/>
      <c r="Y32" s="65"/>
      <c r="Z32" s="176">
        <f t="shared" si="4"/>
        <v>0</v>
      </c>
      <c r="AA32" s="124"/>
      <c r="AB32" s="124"/>
      <c r="AC32" s="125"/>
      <c r="AD32" s="125"/>
      <c r="AE32" s="126"/>
      <c r="AF32" s="124"/>
      <c r="AG32" s="127"/>
      <c r="AH32" s="128"/>
      <c r="AI32" s="137"/>
      <c r="AJ32" s="126"/>
      <c r="AK32" s="335">
        <f t="shared" si="5"/>
        <v>0</v>
      </c>
      <c r="AL32" s="138"/>
      <c r="AM32" s="121"/>
      <c r="AN32" s="123"/>
      <c r="AO32" s="332">
        <f t="shared" si="90"/>
        <v>0</v>
      </c>
      <c r="AP32" s="333">
        <f>SUMIFS(Technologia[tpz '[s']],Technologia[Obszar],"Obróbka skrawaniem",Technologia[KOD WYROB],wycena!$B32)</f>
        <v>0</v>
      </c>
      <c r="AQ32" s="334">
        <f>SUMIFS(Technologia[tpj '[s']],Technologia[Obszar],"Obróbka skrawaniem",Technologia[KOD WYROB],wycena!$B32)</f>
        <v>0</v>
      </c>
      <c r="AR32" s="335">
        <f t="shared" si="6"/>
        <v>0</v>
      </c>
      <c r="AS32" s="334">
        <f>SUMIFS(Technologia[tpz '[s']],Technologia[Obszar],"Ukosowanie",Technologia[KOD WYROB],wycena!$B32)</f>
        <v>0</v>
      </c>
      <c r="AT32" s="334">
        <f>SUMIFS(Technologia[tpj '[s']],Technologia[Obszar],"Ukosowanie",Technologia[KOD WYROB],wycena!$B32)</f>
        <v>0</v>
      </c>
      <c r="AU32" s="335">
        <f t="shared" si="7"/>
        <v>0</v>
      </c>
      <c r="AV32" s="334">
        <f>SUMIFS(Technologia[tpz '[s']],Technologia[Obszar],"Prasa",Technologia[KOD WYROB],wycena!$B32)</f>
        <v>0</v>
      </c>
      <c r="AW32" s="334">
        <f>SUMIFS(Technologia[tpj '[s']],Technologia[Obszar],"Prasa",Technologia[KOD WYROB],wycena!$B32)</f>
        <v>0</v>
      </c>
      <c r="AX32" s="335">
        <f t="shared" si="8"/>
        <v>0</v>
      </c>
      <c r="AY32" s="334">
        <f>SUMIFS(Technologia[tpz '[s']],Technologia[Obszar],"Spawanie ręczne",Technologia[KOD WYROB],wycena!$B32)</f>
        <v>0</v>
      </c>
      <c r="AZ32" s="334">
        <f>SUMIFS(Technologia[tpj '[s']],Technologia[Obszar],"Spawanie ręczne",Technologia[KOD WYROB],wycena!$B32)</f>
        <v>0</v>
      </c>
      <c r="BA32" s="335">
        <f t="shared" si="9"/>
        <v>0</v>
      </c>
      <c r="BB32" s="334">
        <f>SUMIFS(Technologia[tpz '[s']],Technologia[Obszar],"Spawanie robotem",Technologia[KOD WYROB],wycena!$B32)</f>
        <v>0</v>
      </c>
      <c r="BC32" s="334">
        <f>SUMIFS(Technologia[tpj '[s']],Technologia[Obszar],"Spawanie robotem",Technologia[KOD WYROB],wycena!$B32)</f>
        <v>0</v>
      </c>
      <c r="BD32" s="335">
        <f t="shared" si="10"/>
        <v>0</v>
      </c>
      <c r="BE32" s="334">
        <f>SUMIFS(Technologia[tpz '[s']],Technologia[Obszar],"Ślusarnia",Technologia[KOD WYROB],wycena!$B32)</f>
        <v>0</v>
      </c>
      <c r="BF32" s="334">
        <f>SUMIFS(Technologia[tpj '[s']],Technologia[Obszar],"Ślusarnia",Technologia[KOD WYROB],wycena!$B32)</f>
        <v>0</v>
      </c>
      <c r="BG32" s="335">
        <f t="shared" si="11"/>
        <v>0</v>
      </c>
      <c r="BH32" s="334">
        <f>SUMIFS(Technologia[tpz '[s']],Technologia[Obszar],"Montaż",Technologia[KOD WYROB],wycena!$B32)</f>
        <v>0</v>
      </c>
      <c r="BI32" s="334">
        <f>SUMIFS(Technologia[tpj '[s']],Technologia[Obszar],"Montaż",Technologia[KOD WYROB],wycena!$B32)</f>
        <v>0</v>
      </c>
      <c r="BJ32" s="335">
        <f t="shared" si="12"/>
        <v>0</v>
      </c>
      <c r="BK32" s="334">
        <f>SUMIFS(Technologia[tpz '[s']],Technologia[Obszar],"Klejenie",Technologia[KOD WYROB],wycena!$B32)</f>
        <v>0</v>
      </c>
      <c r="BL32" s="334">
        <f>SUMIFS(Technologia[tpj '[s']],Technologia[Obszar],"Klejenie",Technologia[KOD WYROB],wycena!$B32)</f>
        <v>0</v>
      </c>
      <c r="BM32" s="335">
        <f t="shared" si="13"/>
        <v>0</v>
      </c>
      <c r="BN32" s="334">
        <f>SUMIFS(Technologia[tpz '[s']],Technologia[Obszar],"Śrutowanie",Technologia[KOD WYROB],wycena!$B32)</f>
        <v>0</v>
      </c>
      <c r="BO32" s="334">
        <f>SUMIFS(Technologia[tpj '[s']],Technologia[Obszar],"Śrutowanie",Technologia[KOD WYROB],wycena!$B32)</f>
        <v>0</v>
      </c>
      <c r="BP32" s="332">
        <f t="shared" si="64"/>
        <v>0</v>
      </c>
      <c r="BQ32" s="334">
        <f>SUMIFS(Technologia[tpz '[s']],Technologia[Obszar],"Prostowanie",Technologia[KOD WYROB],wycena!$B32)</f>
        <v>0</v>
      </c>
      <c r="BR32" s="334">
        <f>SUMIFS(Technologia[tpj '[s']],Technologia[Obszar],"Prostowanie",Technologia[KOD WYROB],wycena!$B32)</f>
        <v>0</v>
      </c>
      <c r="BS32" s="332">
        <f t="shared" si="65"/>
        <v>0</v>
      </c>
      <c r="BT32" s="334">
        <f>SUMIFS(Technologia[tpz '[s']],Technologia[Obszar],"Gratowarka",Technologia[KOD WYROB],wycena!$B32)</f>
        <v>0</v>
      </c>
      <c r="BU32" s="334">
        <f>SUMIFS(Technologia[tpj '[s']],Technologia[Obszar],"Gratowarka",Technologia[KOD WYROB],wycena!$B32)</f>
        <v>0</v>
      </c>
      <c r="BV32" s="332">
        <f t="shared" si="66"/>
        <v>0</v>
      </c>
      <c r="BW32" s="332">
        <f>COUNTIF(Technologia[KOD WYROB],B32)</f>
        <v>0</v>
      </c>
      <c r="BX32" s="332">
        <f t="shared" si="67"/>
        <v>0</v>
      </c>
      <c r="BZ32" s="121"/>
      <c r="CA32" s="123"/>
      <c r="CB32" s="123"/>
      <c r="CC32" s="372">
        <f>SUMIFS(Technologia[Koszt kooperacji],Technologia[Obszar],"Kooperacja",Technologia[KOD WYROB],wycena!$B32)+SUMIFS(Technologia[Koszt kooperacji],Technologia[Obszar],"Śrutowanie",Technologia[KOD WYROB],wycena!$B32)</f>
        <v>0</v>
      </c>
      <c r="CD32" s="372">
        <f t="shared" si="68"/>
        <v>0</v>
      </c>
      <c r="CE32" s="372">
        <f t="shared" si="91"/>
        <v>0</v>
      </c>
      <c r="CF32" s="381">
        <f>COUNTIFS(Technologia[KOD WYROB],B32,Technologia[Obszar],"kooperacja")+SUMIF($C:$C,$B32,CF:CF)</f>
        <v>0</v>
      </c>
      <c r="CG32" s="382">
        <f>SUMIF(Tabela3[Dot. indeksu],B32,Tabela3[Wartość])+SUMIF(C:C,B32,DE:DE)</f>
        <v>0</v>
      </c>
      <c r="CH32" s="383">
        <f>SUMIFS(NRC[Cena],NRC[Typ narzędzia],robocze!$AL$1,NRC[Dot. indeksu],wycena!$B32)+(SUMIF($C:$C,$B32,$DF:$DF))</f>
        <v>0</v>
      </c>
      <c r="CI32" s="372">
        <f>SUMIFS(NRC[Cena],NRC[Typ narzędzia],robocze!$AL$2,NRC[Dot. indeksu],wycena!$B32)+(SUMIF($C:$C,$B32,$DG:$DG))</f>
        <v>0</v>
      </c>
      <c r="CJ32" s="372">
        <f>SUMIFS(NRC[Cena],NRC[Typ narzędzia],robocze!$AL$3,NRC[Dot. indeksu],wycena!$B32)+(SUMIF($C:$C,$B32,$DH:$DH))</f>
        <v>0</v>
      </c>
      <c r="CK32" s="384">
        <f t="shared" si="69"/>
        <v>0</v>
      </c>
      <c r="CM32" s="373" t="str">
        <f t="shared" si="16"/>
        <v/>
      </c>
      <c r="CN32" s="374" t="str">
        <f t="shared" si="17"/>
        <v/>
      </c>
      <c r="CO32" s="372" t="str">
        <f t="shared" si="18"/>
        <v/>
      </c>
      <c r="CP32" s="372" t="str">
        <f t="shared" si="70"/>
        <v/>
      </c>
      <c r="CQ32" s="371" t="str">
        <f t="shared" si="19"/>
        <v/>
      </c>
      <c r="CR32" s="371" t="str">
        <f t="shared" si="92"/>
        <v/>
      </c>
      <c r="CS32" s="371" t="str">
        <f t="shared" si="20"/>
        <v/>
      </c>
      <c r="CT32" s="371" t="str">
        <f t="shared" si="21"/>
        <v/>
      </c>
      <c r="CU32" s="371" t="str">
        <f t="shared" si="22"/>
        <v/>
      </c>
      <c r="CV32" s="371" t="str">
        <f t="shared" si="23"/>
        <v/>
      </c>
      <c r="CW32" s="371" t="str">
        <f t="shared" si="24"/>
        <v/>
      </c>
      <c r="CX32" s="371" t="str">
        <f t="shared" si="25"/>
        <v/>
      </c>
      <c r="CY32" s="371" t="str">
        <f t="shared" si="26"/>
        <v/>
      </c>
      <c r="CZ32" s="371" t="str">
        <f t="shared" si="27"/>
        <v/>
      </c>
      <c r="DA32" s="371" t="str">
        <f t="shared" si="71"/>
        <v/>
      </c>
      <c r="DB32" s="371" t="str">
        <f t="shared" si="72"/>
        <v/>
      </c>
      <c r="DC32" s="371" t="str">
        <f t="shared" si="73"/>
        <v/>
      </c>
      <c r="DD32" s="334" t="str">
        <f t="shared" si="28"/>
        <v/>
      </c>
      <c r="DE32" s="334" t="str">
        <f t="shared" si="29"/>
        <v/>
      </c>
      <c r="DF32" s="372">
        <f t="shared" si="30"/>
        <v>0</v>
      </c>
      <c r="DG32" s="372">
        <f t="shared" si="93"/>
        <v>0</v>
      </c>
      <c r="DH32" s="372">
        <f t="shared" si="94"/>
        <v>0</v>
      </c>
      <c r="DI32" s="375"/>
      <c r="DJ32" s="319">
        <f>AK32/3600*Stawki!$A$4</f>
        <v>0</v>
      </c>
      <c r="DK32" s="317">
        <f>AO32/3600*Stawki!$B$4</f>
        <v>0</v>
      </c>
      <c r="DL32" s="317">
        <f>AR32/3600*Stawki!$C$4</f>
        <v>0</v>
      </c>
      <c r="DM32" s="317">
        <f>AU32/3600*Stawki!$D$4</f>
        <v>0</v>
      </c>
      <c r="DN32" s="317">
        <f>AX32/3600*Stawki!$E$4</f>
        <v>0</v>
      </c>
      <c r="DO32" s="317">
        <f>BA32/3600*Stawki!$F$4</f>
        <v>0</v>
      </c>
      <c r="DP32" s="317">
        <f>BD32/3600*Stawki!$G$4</f>
        <v>0</v>
      </c>
      <c r="DQ32" s="317">
        <f>BG32/3600*Stawki!$H$4</f>
        <v>0</v>
      </c>
      <c r="DR32" s="317">
        <f>BJ32/3600*Stawki!$J$4</f>
        <v>0</v>
      </c>
      <c r="DS32" s="317">
        <f>BL32/3600*Stawki!$I$4</f>
        <v>0</v>
      </c>
      <c r="DT32" s="317">
        <f>BP32/3600*Stawki!$K$4</f>
        <v>0</v>
      </c>
      <c r="DU32" s="320">
        <f>BS32/3600*Stawki!$M$4</f>
        <v>0</v>
      </c>
      <c r="DV32" s="320">
        <f>BV32/3600*Stawki!$L$4</f>
        <v>0</v>
      </c>
      <c r="DW32" s="321">
        <f t="shared" si="74"/>
        <v>0</v>
      </c>
      <c r="DX32" s="322" t="e" cm="1">
        <f t="array" ref="DX32">IF(BX32&lt;1,INDEX(tblSimple[],MATCH(F32,simp_il_proj,1)+1,MATCH(BW32,simp_il_oper,1)+1)+VLOOKUP($H$6,tblKlient[[Klient]:[Dodatkowy narzut Simple]],2,0),INDEX(tblComplex[],MATCH(F32,comp_il_projekt,1)+1,MATCH(BX32,comp_ile_sklad,1)+1)+VLOOKUP($H$6,tblKlient[[Klient]:[Dodatkowy narzut Complex]],3,0))</f>
        <v>#VALUE!</v>
      </c>
      <c r="DY32" s="323" t="str">
        <f t="shared" si="75"/>
        <v/>
      </c>
      <c r="DZ32" s="318" t="e">
        <f t="shared" si="76"/>
        <v>#VALUE!</v>
      </c>
      <c r="EA32" s="324" t="e">
        <f t="shared" si="31"/>
        <v>#VALUE!</v>
      </c>
      <c r="EC32" s="340">
        <f>IFERROR((Y32*AA32)*IF(X32="NIE",$EC$17+Stawki!$L$30,$EC$17)+SUMIF($C:$C,$B32,CP:CP),0)</f>
        <v>0</v>
      </c>
      <c r="ED32" s="341">
        <f t="shared" si="32"/>
        <v>0</v>
      </c>
      <c r="EE32" s="341">
        <f t="shared" si="33"/>
        <v>0</v>
      </c>
      <c r="EF32" s="341" t="e">
        <f t="shared" si="34"/>
        <v>#VALUE!</v>
      </c>
      <c r="EG32" s="341" t="e">
        <f>DY32*(1+wycena!$EG$17)</f>
        <v>#VALUE!</v>
      </c>
      <c r="EH32" s="341" t="e">
        <f>EG32*(1+wycena!$EH$17)</f>
        <v>#VALUE!</v>
      </c>
      <c r="EI32" s="341" t="e">
        <f t="shared" si="77"/>
        <v>#VALUE!</v>
      </c>
      <c r="EJ32" s="341" t="e">
        <f t="shared" si="95"/>
        <v>#VALUE!</v>
      </c>
      <c r="EK32" s="342">
        <f t="shared" si="35"/>
        <v>0</v>
      </c>
      <c r="EL32" s="343">
        <v>0</v>
      </c>
      <c r="EM32" s="344" t="e">
        <f t="shared" si="96"/>
        <v>#VALUE!</v>
      </c>
      <c r="EN32" s="345" t="e">
        <f t="shared" si="36"/>
        <v>#VALUE!</v>
      </c>
      <c r="EO32" s="346">
        <f t="shared" si="37"/>
        <v>0</v>
      </c>
      <c r="EP32" s="347">
        <f t="shared" si="38"/>
        <v>0</v>
      </c>
      <c r="EQ32" s="348">
        <f t="shared" si="79"/>
        <v>0</v>
      </c>
      <c r="ER32" s="349" t="e">
        <f t="shared" si="39"/>
        <v>#VALUE!</v>
      </c>
      <c r="ES32" s="350" t="e">
        <f t="shared" si="40"/>
        <v>#VALUE!</v>
      </c>
      <c r="ET32" s="62"/>
      <c r="EU32" s="399">
        <f t="shared" si="80"/>
        <v>0</v>
      </c>
      <c r="EV32" s="400">
        <f t="shared" si="81"/>
        <v>0</v>
      </c>
      <c r="EW32" s="400">
        <f t="shared" si="82"/>
        <v>0</v>
      </c>
      <c r="EX32" s="400">
        <f t="shared" si="83"/>
        <v>0</v>
      </c>
      <c r="EY32" s="400">
        <f t="shared" si="84"/>
        <v>0</v>
      </c>
      <c r="EZ32" s="401">
        <f t="shared" si="85"/>
        <v>0</v>
      </c>
      <c r="FA32" s="62"/>
      <c r="FB32" s="153">
        <f t="shared" si="41"/>
        <v>0</v>
      </c>
      <c r="FC32" s="154">
        <f t="shared" si="42"/>
        <v>0</v>
      </c>
      <c r="FD32" s="154">
        <f t="shared" si="43"/>
        <v>0</v>
      </c>
      <c r="FE32" s="154">
        <f t="shared" si="44"/>
        <v>0</v>
      </c>
      <c r="FF32" s="154">
        <f t="shared" si="45"/>
        <v>0</v>
      </c>
      <c r="FG32" s="154">
        <f t="shared" si="46"/>
        <v>0</v>
      </c>
      <c r="FH32" s="154">
        <f t="shared" si="47"/>
        <v>0</v>
      </c>
      <c r="FI32" s="154">
        <f t="shared" si="48"/>
        <v>0</v>
      </c>
      <c r="FJ32" s="154">
        <f t="shared" si="49"/>
        <v>0</v>
      </c>
      <c r="FK32" s="147">
        <f t="shared" si="50"/>
        <v>0</v>
      </c>
      <c r="FL32" s="147">
        <f t="shared" si="51"/>
        <v>0</v>
      </c>
      <c r="FM32" s="146">
        <f t="shared" si="52"/>
        <v>0</v>
      </c>
      <c r="FN32" s="146">
        <f t="shared" si="53"/>
        <v>0</v>
      </c>
      <c r="FO32" s="146">
        <f t="shared" si="54"/>
        <v>0</v>
      </c>
      <c r="FP32" s="146">
        <f t="shared" si="55"/>
        <v>0</v>
      </c>
      <c r="FQ32" s="146" t="e">
        <f t="shared" si="56"/>
        <v>#VALUE!</v>
      </c>
      <c r="FR32" s="146" t="e">
        <f t="shared" si="57"/>
        <v>#VALUE!</v>
      </c>
      <c r="FS32" s="146">
        <f t="shared" si="58"/>
        <v>0</v>
      </c>
      <c r="FT32" s="146">
        <f t="shared" si="59"/>
        <v>0</v>
      </c>
      <c r="FU32" s="146">
        <f t="shared" si="60"/>
        <v>0</v>
      </c>
      <c r="FV32" s="146" t="e">
        <f t="shared" si="61"/>
        <v>#VALUE!</v>
      </c>
      <c r="FW32" s="146" t="e">
        <f t="shared" si="86"/>
        <v>#VALUE!</v>
      </c>
      <c r="FX32" s="146" t="e">
        <f t="shared" si="87"/>
        <v>#VALUE!</v>
      </c>
      <c r="FY32" s="146" t="e">
        <f t="shared" si="88"/>
        <v>#VALUE!</v>
      </c>
      <c r="FZ32" s="155">
        <f t="shared" si="97"/>
        <v>0</v>
      </c>
    </row>
    <row r="33" spans="1:182">
      <c r="A33" s="143">
        <v>15</v>
      </c>
      <c r="B33" s="123"/>
      <c r="C33" s="123"/>
      <c r="D33" s="123"/>
      <c r="E33" s="181"/>
      <c r="F33" s="123"/>
      <c r="G33" s="123"/>
      <c r="H33" s="123"/>
      <c r="I33" s="120"/>
      <c r="J33" s="121"/>
      <c r="K33" s="123"/>
      <c r="L33" s="123"/>
      <c r="M33" s="172" t="str">
        <f>ryzyka!$X17</f>
        <v/>
      </c>
      <c r="N33" s="173" t="str">
        <f>ryzyka!Y17</f>
        <v/>
      </c>
      <c r="O33" s="123"/>
      <c r="P33" s="123"/>
      <c r="Q33" s="138"/>
      <c r="R33" s="121"/>
      <c r="S33" s="123"/>
      <c r="T33" s="122"/>
      <c r="U33" s="123"/>
      <c r="V33" s="285" t="str">
        <f t="shared" si="62"/>
        <v/>
      </c>
      <c r="W33" s="285" t="str">
        <f t="shared" si="63"/>
        <v/>
      </c>
      <c r="X33" s="123"/>
      <c r="Y33" s="65"/>
      <c r="Z33" s="176">
        <f t="shared" si="4"/>
        <v>0</v>
      </c>
      <c r="AA33" s="124"/>
      <c r="AB33" s="124"/>
      <c r="AC33" s="125"/>
      <c r="AD33" s="125"/>
      <c r="AE33" s="126"/>
      <c r="AF33" s="124"/>
      <c r="AG33" s="127"/>
      <c r="AH33" s="128"/>
      <c r="AI33" s="137"/>
      <c r="AJ33" s="126"/>
      <c r="AK33" s="335">
        <f t="shared" si="5"/>
        <v>0</v>
      </c>
      <c r="AL33" s="138"/>
      <c r="AM33" s="121"/>
      <c r="AN33" s="123"/>
      <c r="AO33" s="332">
        <f t="shared" si="90"/>
        <v>0</v>
      </c>
      <c r="AP33" s="333">
        <f>SUMIFS(Technologia[tpz '[s']],Technologia[Obszar],"Obróbka skrawaniem",Technologia[KOD WYROB],wycena!$B33)</f>
        <v>0</v>
      </c>
      <c r="AQ33" s="334">
        <f>SUMIFS(Technologia[tpj '[s']],Technologia[Obszar],"Obróbka skrawaniem",Technologia[KOD WYROB],wycena!$B33)</f>
        <v>0</v>
      </c>
      <c r="AR33" s="335">
        <f t="shared" si="6"/>
        <v>0</v>
      </c>
      <c r="AS33" s="334">
        <f>SUMIFS(Technologia[tpz '[s']],Technologia[Obszar],"Ukosowanie",Technologia[KOD WYROB],wycena!$B33)</f>
        <v>0</v>
      </c>
      <c r="AT33" s="334">
        <f>SUMIFS(Technologia[tpj '[s']],Technologia[Obszar],"Ukosowanie",Technologia[KOD WYROB],wycena!$B33)</f>
        <v>0</v>
      </c>
      <c r="AU33" s="335">
        <f t="shared" si="7"/>
        <v>0</v>
      </c>
      <c r="AV33" s="334">
        <f>SUMIFS(Technologia[tpz '[s']],Technologia[Obszar],"Prasa",Technologia[KOD WYROB],wycena!$B33)</f>
        <v>0</v>
      </c>
      <c r="AW33" s="334">
        <f>SUMIFS(Technologia[tpj '[s']],Technologia[Obszar],"Prasa",Technologia[KOD WYROB],wycena!$B33)</f>
        <v>0</v>
      </c>
      <c r="AX33" s="335">
        <f t="shared" si="8"/>
        <v>0</v>
      </c>
      <c r="AY33" s="334">
        <f>SUMIFS(Technologia[tpz '[s']],Technologia[Obszar],"Spawanie ręczne",Technologia[KOD WYROB],wycena!$B33)</f>
        <v>0</v>
      </c>
      <c r="AZ33" s="334">
        <f>SUMIFS(Technologia[tpj '[s']],Technologia[Obszar],"Spawanie ręczne",Technologia[KOD WYROB],wycena!$B33)</f>
        <v>0</v>
      </c>
      <c r="BA33" s="335">
        <f t="shared" si="9"/>
        <v>0</v>
      </c>
      <c r="BB33" s="334">
        <f>SUMIFS(Technologia[tpz '[s']],Technologia[Obszar],"Spawanie robotem",Technologia[KOD WYROB],wycena!$B33)</f>
        <v>0</v>
      </c>
      <c r="BC33" s="334">
        <f>SUMIFS(Technologia[tpj '[s']],Technologia[Obszar],"Spawanie robotem",Technologia[KOD WYROB],wycena!$B33)</f>
        <v>0</v>
      </c>
      <c r="BD33" s="335">
        <f t="shared" si="10"/>
        <v>0</v>
      </c>
      <c r="BE33" s="334">
        <f>SUMIFS(Technologia[tpz '[s']],Technologia[Obszar],"Ślusarnia",Technologia[KOD WYROB],wycena!$B33)</f>
        <v>0</v>
      </c>
      <c r="BF33" s="334">
        <f>SUMIFS(Technologia[tpj '[s']],Technologia[Obszar],"Ślusarnia",Technologia[KOD WYROB],wycena!$B33)</f>
        <v>0</v>
      </c>
      <c r="BG33" s="335">
        <f t="shared" si="11"/>
        <v>0</v>
      </c>
      <c r="BH33" s="334">
        <f>SUMIFS(Technologia[tpz '[s']],Technologia[Obszar],"Montaż",Technologia[KOD WYROB],wycena!$B33)</f>
        <v>0</v>
      </c>
      <c r="BI33" s="334">
        <f>SUMIFS(Technologia[tpj '[s']],Technologia[Obszar],"Montaż",Technologia[KOD WYROB],wycena!$B33)</f>
        <v>0</v>
      </c>
      <c r="BJ33" s="335">
        <f t="shared" si="12"/>
        <v>0</v>
      </c>
      <c r="BK33" s="334">
        <f>SUMIFS(Technologia[tpz '[s']],Technologia[Obszar],"Klejenie",Technologia[KOD WYROB],wycena!$B33)</f>
        <v>0</v>
      </c>
      <c r="BL33" s="334">
        <f>SUMIFS(Technologia[tpj '[s']],Technologia[Obszar],"Klejenie",Technologia[KOD WYROB],wycena!$B33)</f>
        <v>0</v>
      </c>
      <c r="BM33" s="335">
        <f t="shared" si="13"/>
        <v>0</v>
      </c>
      <c r="BN33" s="334">
        <f>SUMIFS(Technologia[tpz '[s']],Technologia[Obszar],"Śrutowanie",Technologia[KOD WYROB],wycena!$B33)</f>
        <v>0</v>
      </c>
      <c r="BO33" s="334">
        <f>SUMIFS(Technologia[tpj '[s']],Technologia[Obszar],"Śrutowanie",Technologia[KOD WYROB],wycena!$B33)</f>
        <v>0</v>
      </c>
      <c r="BP33" s="332">
        <f t="shared" si="64"/>
        <v>0</v>
      </c>
      <c r="BQ33" s="334">
        <f>SUMIFS(Technologia[tpz '[s']],Technologia[Obszar],"Prostowanie",Technologia[KOD WYROB],wycena!$B33)</f>
        <v>0</v>
      </c>
      <c r="BR33" s="334">
        <f>SUMIFS(Technologia[tpj '[s']],Technologia[Obszar],"Prostowanie",Technologia[KOD WYROB],wycena!$B33)</f>
        <v>0</v>
      </c>
      <c r="BS33" s="332">
        <f t="shared" si="65"/>
        <v>0</v>
      </c>
      <c r="BT33" s="334">
        <f>SUMIFS(Technologia[tpz '[s']],Technologia[Obszar],"Gratowarka",Technologia[KOD WYROB],wycena!$B33)</f>
        <v>0</v>
      </c>
      <c r="BU33" s="334">
        <f>SUMIFS(Technologia[tpj '[s']],Technologia[Obszar],"Gratowarka",Technologia[KOD WYROB],wycena!$B33)</f>
        <v>0</v>
      </c>
      <c r="BV33" s="332">
        <f t="shared" si="66"/>
        <v>0</v>
      </c>
      <c r="BW33" s="332">
        <f>COUNTIF(Technologia[KOD WYROB],B33)</f>
        <v>0</v>
      </c>
      <c r="BX33" s="332">
        <f t="shared" si="67"/>
        <v>0</v>
      </c>
      <c r="BZ33" s="121"/>
      <c r="CA33" s="123"/>
      <c r="CB33" s="123"/>
      <c r="CC33" s="372">
        <f>SUMIFS(Technologia[Koszt kooperacji],Technologia[Obszar],"Kooperacja",Technologia[KOD WYROB],wycena!$B33)+SUMIFS(Technologia[Koszt kooperacji],Technologia[Obszar],"Śrutowanie",Technologia[KOD WYROB],wycena!$B33)</f>
        <v>0</v>
      </c>
      <c r="CD33" s="372">
        <f t="shared" si="68"/>
        <v>0</v>
      </c>
      <c r="CE33" s="372">
        <f t="shared" si="91"/>
        <v>0</v>
      </c>
      <c r="CF33" s="381">
        <f>COUNTIFS(Technologia[KOD WYROB],B33,Technologia[Obszar],"kooperacja")+SUMIF($C:$C,$B33,CF:CF)</f>
        <v>0</v>
      </c>
      <c r="CG33" s="382">
        <f>SUMIF(Tabela3[Dot. indeksu],B33,Tabela3[Wartość])+SUMIF(C:C,B33,DE:DE)</f>
        <v>0</v>
      </c>
      <c r="CH33" s="383">
        <f>SUMIFS(NRC[Cena],NRC[Typ narzędzia],robocze!$AL$1,NRC[Dot. indeksu],wycena!$B33)+(SUMIF($C:$C,$B33,$DF:$DF))</f>
        <v>0</v>
      </c>
      <c r="CI33" s="372">
        <f>SUMIFS(NRC[Cena],NRC[Typ narzędzia],robocze!$AL$2,NRC[Dot. indeksu],wycena!$B33)+(SUMIF($C:$C,$B33,$DG:$DG))</f>
        <v>0</v>
      </c>
      <c r="CJ33" s="372">
        <f>SUMIFS(NRC[Cena],NRC[Typ narzędzia],robocze!$AL$3,NRC[Dot. indeksu],wycena!$B33)+(SUMIF($C:$C,$B33,$DH:$DH))</f>
        <v>0</v>
      </c>
      <c r="CK33" s="384">
        <f t="shared" si="69"/>
        <v>0</v>
      </c>
      <c r="CM33" s="373" t="str">
        <f t="shared" si="16"/>
        <v/>
      </c>
      <c r="CN33" s="374" t="str">
        <f t="shared" si="17"/>
        <v/>
      </c>
      <c r="CO33" s="372" t="str">
        <f t="shared" si="18"/>
        <v/>
      </c>
      <c r="CP33" s="372" t="str">
        <f t="shared" si="70"/>
        <v/>
      </c>
      <c r="CQ33" s="371" t="str">
        <f t="shared" si="19"/>
        <v/>
      </c>
      <c r="CR33" s="371" t="str">
        <f t="shared" si="92"/>
        <v/>
      </c>
      <c r="CS33" s="371" t="str">
        <f t="shared" si="20"/>
        <v/>
      </c>
      <c r="CT33" s="371" t="str">
        <f t="shared" si="21"/>
        <v/>
      </c>
      <c r="CU33" s="371" t="str">
        <f t="shared" si="22"/>
        <v/>
      </c>
      <c r="CV33" s="371" t="str">
        <f t="shared" si="23"/>
        <v/>
      </c>
      <c r="CW33" s="371" t="str">
        <f t="shared" si="24"/>
        <v/>
      </c>
      <c r="CX33" s="371" t="str">
        <f t="shared" si="25"/>
        <v/>
      </c>
      <c r="CY33" s="371" t="str">
        <f t="shared" si="26"/>
        <v/>
      </c>
      <c r="CZ33" s="371" t="str">
        <f t="shared" si="27"/>
        <v/>
      </c>
      <c r="DA33" s="371" t="str">
        <f t="shared" si="71"/>
        <v/>
      </c>
      <c r="DB33" s="371" t="str">
        <f t="shared" si="72"/>
        <v/>
      </c>
      <c r="DC33" s="371" t="str">
        <f t="shared" si="73"/>
        <v/>
      </c>
      <c r="DD33" s="334" t="str">
        <f t="shared" si="28"/>
        <v/>
      </c>
      <c r="DE33" s="334" t="str">
        <f t="shared" si="29"/>
        <v/>
      </c>
      <c r="DF33" s="372">
        <f t="shared" si="30"/>
        <v>0</v>
      </c>
      <c r="DG33" s="372">
        <f t="shared" si="93"/>
        <v>0</v>
      </c>
      <c r="DH33" s="372">
        <f t="shared" si="94"/>
        <v>0</v>
      </c>
      <c r="DI33" s="375"/>
      <c r="DJ33" s="319">
        <f>AK33/3600*Stawki!$A$4</f>
        <v>0</v>
      </c>
      <c r="DK33" s="317">
        <f>AO33/3600*Stawki!$B$4</f>
        <v>0</v>
      </c>
      <c r="DL33" s="317">
        <f>AR33/3600*Stawki!$C$4</f>
        <v>0</v>
      </c>
      <c r="DM33" s="317">
        <f>AU33/3600*Stawki!$D$4</f>
        <v>0</v>
      </c>
      <c r="DN33" s="317">
        <f>AX33/3600*Stawki!$E$4</f>
        <v>0</v>
      </c>
      <c r="DO33" s="317">
        <f>BA33/3600*Stawki!$F$4</f>
        <v>0</v>
      </c>
      <c r="DP33" s="317">
        <f>BD33/3600*Stawki!$G$4</f>
        <v>0</v>
      </c>
      <c r="DQ33" s="317">
        <f>BG33/3600*Stawki!$H$4</f>
        <v>0</v>
      </c>
      <c r="DR33" s="317">
        <f>BJ33/3600*Stawki!$J$4</f>
        <v>0</v>
      </c>
      <c r="DS33" s="317">
        <f>BL33/3600*Stawki!$I$4</f>
        <v>0</v>
      </c>
      <c r="DT33" s="317">
        <f>BP33/3600*Stawki!$K$4</f>
        <v>0</v>
      </c>
      <c r="DU33" s="320">
        <f>BS33/3600*Stawki!$M$4</f>
        <v>0</v>
      </c>
      <c r="DV33" s="320">
        <f>BV33/3600*Stawki!$L$4</f>
        <v>0</v>
      </c>
      <c r="DW33" s="321">
        <f t="shared" si="74"/>
        <v>0</v>
      </c>
      <c r="DX33" s="322" t="e" cm="1">
        <f t="array" ref="DX33">IF(BX33&lt;1,INDEX(tblSimple[],MATCH(F33,simp_il_proj,1)+1,MATCH(BW33,simp_il_oper,1)+1)+VLOOKUP($H$6,tblKlient[[Klient]:[Dodatkowy narzut Simple]],2,0),INDEX(tblComplex[],MATCH(F33,comp_il_projekt,1)+1,MATCH(BX33,comp_ile_sklad,1)+1)+VLOOKUP($H$6,tblKlient[[Klient]:[Dodatkowy narzut Complex]],3,0))</f>
        <v>#VALUE!</v>
      </c>
      <c r="DY33" s="323" t="str">
        <f t="shared" si="75"/>
        <v/>
      </c>
      <c r="DZ33" s="318" t="e">
        <f t="shared" si="76"/>
        <v>#VALUE!</v>
      </c>
      <c r="EA33" s="324" t="e">
        <f t="shared" si="31"/>
        <v>#VALUE!</v>
      </c>
      <c r="EC33" s="340">
        <f>IFERROR((Y33*AA33)*IF(X33="NIE",$EC$17+Stawki!$L$30,$EC$17)+SUMIF($C:$C,$B33,CP:CP),0)</f>
        <v>0</v>
      </c>
      <c r="ED33" s="341">
        <f t="shared" si="32"/>
        <v>0</v>
      </c>
      <c r="EE33" s="341">
        <f t="shared" si="33"/>
        <v>0</v>
      </c>
      <c r="EF33" s="341" t="e">
        <f t="shared" si="34"/>
        <v>#VALUE!</v>
      </c>
      <c r="EG33" s="341" t="e">
        <f>DY33*(1+wycena!$EG$17)</f>
        <v>#VALUE!</v>
      </c>
      <c r="EH33" s="341" t="e">
        <f>EG33*(1+wycena!$EH$17)</f>
        <v>#VALUE!</v>
      </c>
      <c r="EI33" s="341" t="e">
        <f t="shared" si="77"/>
        <v>#VALUE!</v>
      </c>
      <c r="EJ33" s="341" t="e">
        <f t="shared" si="95"/>
        <v>#VALUE!</v>
      </c>
      <c r="EK33" s="342">
        <f t="shared" si="35"/>
        <v>0</v>
      </c>
      <c r="EL33" s="343">
        <v>0</v>
      </c>
      <c r="EM33" s="344" t="e">
        <f t="shared" si="96"/>
        <v>#VALUE!</v>
      </c>
      <c r="EN33" s="345" t="e">
        <f t="shared" si="36"/>
        <v>#VALUE!</v>
      </c>
      <c r="EO33" s="346">
        <f t="shared" si="37"/>
        <v>0</v>
      </c>
      <c r="EP33" s="347">
        <f t="shared" si="38"/>
        <v>0</v>
      </c>
      <c r="EQ33" s="348">
        <f t="shared" si="79"/>
        <v>0</v>
      </c>
      <c r="ER33" s="349" t="e">
        <f t="shared" si="39"/>
        <v>#VALUE!</v>
      </c>
      <c r="ES33" s="350" t="e">
        <f t="shared" si="40"/>
        <v>#VALUE!</v>
      </c>
      <c r="ET33" s="62"/>
      <c r="EU33" s="399">
        <f t="shared" si="80"/>
        <v>0</v>
      </c>
      <c r="EV33" s="400">
        <f t="shared" si="81"/>
        <v>0</v>
      </c>
      <c r="EW33" s="400">
        <f t="shared" si="82"/>
        <v>0</v>
      </c>
      <c r="EX33" s="400">
        <f t="shared" si="83"/>
        <v>0</v>
      </c>
      <c r="EY33" s="400">
        <f t="shared" si="84"/>
        <v>0</v>
      </c>
      <c r="EZ33" s="401">
        <f t="shared" si="85"/>
        <v>0</v>
      </c>
      <c r="FA33" s="62"/>
      <c r="FB33" s="153">
        <f t="shared" si="41"/>
        <v>0</v>
      </c>
      <c r="FC33" s="154">
        <f t="shared" si="42"/>
        <v>0</v>
      </c>
      <c r="FD33" s="154">
        <f t="shared" si="43"/>
        <v>0</v>
      </c>
      <c r="FE33" s="154">
        <f t="shared" si="44"/>
        <v>0</v>
      </c>
      <c r="FF33" s="154">
        <f t="shared" si="45"/>
        <v>0</v>
      </c>
      <c r="FG33" s="154">
        <f t="shared" si="46"/>
        <v>0</v>
      </c>
      <c r="FH33" s="154">
        <f t="shared" si="47"/>
        <v>0</v>
      </c>
      <c r="FI33" s="154">
        <f t="shared" si="48"/>
        <v>0</v>
      </c>
      <c r="FJ33" s="154">
        <f t="shared" si="49"/>
        <v>0</v>
      </c>
      <c r="FK33" s="147">
        <f t="shared" si="50"/>
        <v>0</v>
      </c>
      <c r="FL33" s="147">
        <f t="shared" si="51"/>
        <v>0</v>
      </c>
      <c r="FM33" s="146">
        <f t="shared" si="52"/>
        <v>0</v>
      </c>
      <c r="FN33" s="146">
        <f t="shared" si="53"/>
        <v>0</v>
      </c>
      <c r="FO33" s="146">
        <f t="shared" si="54"/>
        <v>0</v>
      </c>
      <c r="FP33" s="146">
        <f t="shared" si="55"/>
        <v>0</v>
      </c>
      <c r="FQ33" s="146" t="e">
        <f t="shared" si="56"/>
        <v>#VALUE!</v>
      </c>
      <c r="FR33" s="146" t="e">
        <f t="shared" si="57"/>
        <v>#VALUE!</v>
      </c>
      <c r="FS33" s="146">
        <f t="shared" si="58"/>
        <v>0</v>
      </c>
      <c r="FT33" s="146">
        <f t="shared" si="59"/>
        <v>0</v>
      </c>
      <c r="FU33" s="146">
        <f t="shared" si="60"/>
        <v>0</v>
      </c>
      <c r="FV33" s="146" t="e">
        <f t="shared" si="61"/>
        <v>#VALUE!</v>
      </c>
      <c r="FW33" s="146" t="e">
        <f t="shared" si="86"/>
        <v>#VALUE!</v>
      </c>
      <c r="FX33" s="146" t="e">
        <f t="shared" si="87"/>
        <v>#VALUE!</v>
      </c>
      <c r="FY33" s="146" t="e">
        <f t="shared" si="88"/>
        <v>#VALUE!</v>
      </c>
      <c r="FZ33" s="155">
        <f t="shared" si="97"/>
        <v>0</v>
      </c>
    </row>
    <row r="34" spans="1:182">
      <c r="A34" s="143">
        <v>16</v>
      </c>
      <c r="B34" s="123"/>
      <c r="C34" s="123"/>
      <c r="D34" s="123"/>
      <c r="E34" s="181"/>
      <c r="F34" s="123"/>
      <c r="G34" s="123"/>
      <c r="H34" s="123"/>
      <c r="I34" s="120"/>
      <c r="J34" s="121"/>
      <c r="K34" s="123"/>
      <c r="L34" s="123"/>
      <c r="M34" s="172" t="str">
        <f>ryzyka!$X18</f>
        <v/>
      </c>
      <c r="N34" s="173" t="str">
        <f>ryzyka!Y18</f>
        <v/>
      </c>
      <c r="O34" s="123"/>
      <c r="P34" s="123"/>
      <c r="Q34" s="138"/>
      <c r="R34" s="121"/>
      <c r="S34" s="123"/>
      <c r="T34" s="122"/>
      <c r="U34" s="123"/>
      <c r="V34" s="285" t="str">
        <f t="shared" si="62"/>
        <v/>
      </c>
      <c r="W34" s="285" t="str">
        <f t="shared" si="63"/>
        <v/>
      </c>
      <c r="X34" s="123"/>
      <c r="Y34" s="65"/>
      <c r="Z34" s="176">
        <f t="shared" si="4"/>
        <v>0</v>
      </c>
      <c r="AA34" s="124"/>
      <c r="AB34" s="124"/>
      <c r="AC34" s="125"/>
      <c r="AD34" s="125"/>
      <c r="AE34" s="126"/>
      <c r="AF34" s="124"/>
      <c r="AG34" s="127"/>
      <c r="AH34" s="128"/>
      <c r="AI34" s="137"/>
      <c r="AJ34" s="126"/>
      <c r="AK34" s="335">
        <f t="shared" si="5"/>
        <v>0</v>
      </c>
      <c r="AL34" s="138"/>
      <c r="AM34" s="121"/>
      <c r="AN34" s="123"/>
      <c r="AO34" s="332">
        <f t="shared" si="90"/>
        <v>0</v>
      </c>
      <c r="AP34" s="333">
        <f>SUMIFS(Technologia[tpz '[s']],Technologia[Obszar],"Obróbka skrawaniem",Technologia[KOD WYROB],wycena!$B34)</f>
        <v>0</v>
      </c>
      <c r="AQ34" s="334">
        <f>SUMIFS(Technologia[tpj '[s']],Technologia[Obszar],"Obróbka skrawaniem",Technologia[KOD WYROB],wycena!$B34)</f>
        <v>0</v>
      </c>
      <c r="AR34" s="335">
        <f t="shared" si="6"/>
        <v>0</v>
      </c>
      <c r="AS34" s="334">
        <f>SUMIFS(Technologia[tpz '[s']],Technologia[Obszar],"Ukosowanie",Technologia[KOD WYROB],wycena!$B34)</f>
        <v>0</v>
      </c>
      <c r="AT34" s="334">
        <f>SUMIFS(Technologia[tpj '[s']],Technologia[Obszar],"Ukosowanie",Technologia[KOD WYROB],wycena!$B34)</f>
        <v>0</v>
      </c>
      <c r="AU34" s="335">
        <f t="shared" si="7"/>
        <v>0</v>
      </c>
      <c r="AV34" s="334">
        <f>SUMIFS(Technologia[tpz '[s']],Technologia[Obszar],"Prasa",Technologia[KOD WYROB],wycena!$B34)</f>
        <v>0</v>
      </c>
      <c r="AW34" s="334">
        <f>SUMIFS(Technologia[tpj '[s']],Technologia[Obszar],"Prasa",Technologia[KOD WYROB],wycena!$B34)</f>
        <v>0</v>
      </c>
      <c r="AX34" s="335">
        <f t="shared" si="8"/>
        <v>0</v>
      </c>
      <c r="AY34" s="334">
        <f>SUMIFS(Technologia[tpz '[s']],Technologia[Obszar],"Spawanie ręczne",Technologia[KOD WYROB],wycena!$B34)</f>
        <v>0</v>
      </c>
      <c r="AZ34" s="334">
        <f>SUMIFS(Technologia[tpj '[s']],Technologia[Obszar],"Spawanie ręczne",Technologia[KOD WYROB],wycena!$B34)</f>
        <v>0</v>
      </c>
      <c r="BA34" s="335">
        <f t="shared" si="9"/>
        <v>0</v>
      </c>
      <c r="BB34" s="334">
        <f>SUMIFS(Technologia[tpz '[s']],Technologia[Obszar],"Spawanie robotem",Technologia[KOD WYROB],wycena!$B34)</f>
        <v>0</v>
      </c>
      <c r="BC34" s="334">
        <f>SUMIFS(Technologia[tpj '[s']],Technologia[Obszar],"Spawanie robotem",Technologia[KOD WYROB],wycena!$B34)</f>
        <v>0</v>
      </c>
      <c r="BD34" s="335">
        <f t="shared" si="10"/>
        <v>0</v>
      </c>
      <c r="BE34" s="334">
        <f>SUMIFS(Technologia[tpz '[s']],Technologia[Obszar],"Ślusarnia",Technologia[KOD WYROB],wycena!$B34)</f>
        <v>0</v>
      </c>
      <c r="BF34" s="334">
        <f>SUMIFS(Technologia[tpj '[s']],Technologia[Obszar],"Ślusarnia",Technologia[KOD WYROB],wycena!$B34)</f>
        <v>0</v>
      </c>
      <c r="BG34" s="335">
        <f t="shared" si="11"/>
        <v>0</v>
      </c>
      <c r="BH34" s="334">
        <f>SUMIFS(Technologia[tpz '[s']],Technologia[Obszar],"Montaż",Technologia[KOD WYROB],wycena!$B34)</f>
        <v>0</v>
      </c>
      <c r="BI34" s="334">
        <f>SUMIFS(Technologia[tpj '[s']],Technologia[Obszar],"Montaż",Technologia[KOD WYROB],wycena!$B34)</f>
        <v>0</v>
      </c>
      <c r="BJ34" s="335">
        <f t="shared" si="12"/>
        <v>0</v>
      </c>
      <c r="BK34" s="334">
        <f>SUMIFS(Technologia[tpz '[s']],Technologia[Obszar],"Klejenie",Technologia[KOD WYROB],wycena!$B34)</f>
        <v>0</v>
      </c>
      <c r="BL34" s="334">
        <f>SUMIFS(Technologia[tpj '[s']],Technologia[Obszar],"Klejenie",Technologia[KOD WYROB],wycena!$B34)</f>
        <v>0</v>
      </c>
      <c r="BM34" s="335">
        <f t="shared" si="13"/>
        <v>0</v>
      </c>
      <c r="BN34" s="334">
        <f>SUMIFS(Technologia[tpz '[s']],Technologia[Obszar],"Śrutowanie",Technologia[KOD WYROB],wycena!$B34)</f>
        <v>0</v>
      </c>
      <c r="BO34" s="334">
        <f>SUMIFS(Technologia[tpj '[s']],Technologia[Obszar],"Śrutowanie",Technologia[KOD WYROB],wycena!$B34)</f>
        <v>0</v>
      </c>
      <c r="BP34" s="332">
        <f t="shared" si="64"/>
        <v>0</v>
      </c>
      <c r="BQ34" s="334">
        <f>SUMIFS(Technologia[tpz '[s']],Technologia[Obszar],"Prostowanie",Technologia[KOD WYROB],wycena!$B34)</f>
        <v>0</v>
      </c>
      <c r="BR34" s="334">
        <f>SUMIFS(Technologia[tpj '[s']],Technologia[Obszar],"Prostowanie",Technologia[KOD WYROB],wycena!$B34)</f>
        <v>0</v>
      </c>
      <c r="BS34" s="332">
        <f t="shared" si="65"/>
        <v>0</v>
      </c>
      <c r="BT34" s="334">
        <f>SUMIFS(Technologia[tpz '[s']],Technologia[Obszar],"Gratowarka",Technologia[KOD WYROB],wycena!$B34)</f>
        <v>0</v>
      </c>
      <c r="BU34" s="334">
        <f>SUMIFS(Technologia[tpj '[s']],Technologia[Obszar],"Gratowarka",Technologia[KOD WYROB],wycena!$B34)</f>
        <v>0</v>
      </c>
      <c r="BV34" s="332">
        <f t="shared" si="66"/>
        <v>0</v>
      </c>
      <c r="BW34" s="332">
        <f>COUNTIF(Technologia[KOD WYROB],B34)</f>
        <v>0</v>
      </c>
      <c r="BX34" s="332">
        <f t="shared" si="67"/>
        <v>0</v>
      </c>
      <c r="BZ34" s="121"/>
      <c r="CA34" s="123"/>
      <c r="CB34" s="123"/>
      <c r="CC34" s="372">
        <f>SUMIFS(Technologia[Koszt kooperacji],Technologia[Obszar],"Kooperacja",Technologia[KOD WYROB],wycena!$B34)+SUMIFS(Technologia[Koszt kooperacji],Technologia[Obszar],"Śrutowanie",Technologia[KOD WYROB],wycena!$B34)</f>
        <v>0</v>
      </c>
      <c r="CD34" s="372">
        <f t="shared" si="68"/>
        <v>0</v>
      </c>
      <c r="CE34" s="372">
        <f t="shared" si="91"/>
        <v>0</v>
      </c>
      <c r="CF34" s="381">
        <f>COUNTIFS(Technologia[KOD WYROB],B34,Technologia[Obszar],"kooperacja")+SUMIF($C:$C,$B34,CF:CF)</f>
        <v>0</v>
      </c>
      <c r="CG34" s="382">
        <f>SUMIF(Tabela3[Dot. indeksu],B34,Tabela3[Wartość])+SUMIF(C:C,B34,DE:DE)</f>
        <v>0</v>
      </c>
      <c r="CH34" s="383">
        <f>SUMIFS(NRC[Cena],NRC[Typ narzędzia],robocze!$AL$1,NRC[Dot. indeksu],wycena!$B34)+(SUMIF($C:$C,$B34,$DF:$DF))</f>
        <v>0</v>
      </c>
      <c r="CI34" s="372">
        <f>SUMIFS(NRC[Cena],NRC[Typ narzędzia],robocze!$AL$2,NRC[Dot. indeksu],wycena!$B34)+(SUMIF($C:$C,$B34,$DG:$DG))</f>
        <v>0</v>
      </c>
      <c r="CJ34" s="372">
        <f>SUMIFS(NRC[Cena],NRC[Typ narzędzia],robocze!$AL$3,NRC[Dot. indeksu],wycena!$B34)+(SUMIF($C:$C,$B34,$DH:$DH))</f>
        <v>0</v>
      </c>
      <c r="CK34" s="384">
        <f t="shared" si="69"/>
        <v>0</v>
      </c>
      <c r="CM34" s="373" t="str">
        <f t="shared" si="16"/>
        <v/>
      </c>
      <c r="CN34" s="374" t="str">
        <f t="shared" si="17"/>
        <v/>
      </c>
      <c r="CO34" s="372" t="str">
        <f t="shared" si="18"/>
        <v/>
      </c>
      <c r="CP34" s="372" t="str">
        <f t="shared" si="70"/>
        <v/>
      </c>
      <c r="CQ34" s="371" t="str">
        <f t="shared" si="19"/>
        <v/>
      </c>
      <c r="CR34" s="371" t="str">
        <f t="shared" si="92"/>
        <v/>
      </c>
      <c r="CS34" s="371" t="str">
        <f t="shared" si="20"/>
        <v/>
      </c>
      <c r="CT34" s="371" t="str">
        <f t="shared" si="21"/>
        <v/>
      </c>
      <c r="CU34" s="371" t="str">
        <f t="shared" si="22"/>
        <v/>
      </c>
      <c r="CV34" s="371" t="str">
        <f t="shared" si="23"/>
        <v/>
      </c>
      <c r="CW34" s="371" t="str">
        <f t="shared" si="24"/>
        <v/>
      </c>
      <c r="CX34" s="371" t="str">
        <f t="shared" si="25"/>
        <v/>
      </c>
      <c r="CY34" s="371" t="str">
        <f t="shared" si="26"/>
        <v/>
      </c>
      <c r="CZ34" s="371" t="str">
        <f t="shared" si="27"/>
        <v/>
      </c>
      <c r="DA34" s="371" t="str">
        <f t="shared" si="71"/>
        <v/>
      </c>
      <c r="DB34" s="371" t="str">
        <f t="shared" si="72"/>
        <v/>
      </c>
      <c r="DC34" s="371" t="str">
        <f t="shared" si="73"/>
        <v/>
      </c>
      <c r="DD34" s="334" t="str">
        <f t="shared" si="28"/>
        <v/>
      </c>
      <c r="DE34" s="334" t="str">
        <f t="shared" si="29"/>
        <v/>
      </c>
      <c r="DF34" s="372">
        <f t="shared" si="30"/>
        <v>0</v>
      </c>
      <c r="DG34" s="372">
        <f t="shared" si="93"/>
        <v>0</v>
      </c>
      <c r="DH34" s="372">
        <f t="shared" si="94"/>
        <v>0</v>
      </c>
      <c r="DI34" s="375"/>
      <c r="DJ34" s="319">
        <f>AK34/3600*Stawki!$A$4</f>
        <v>0</v>
      </c>
      <c r="DK34" s="317">
        <f>AO34/3600*Stawki!$B$4</f>
        <v>0</v>
      </c>
      <c r="DL34" s="317">
        <f>AR34/3600*Stawki!$C$4</f>
        <v>0</v>
      </c>
      <c r="DM34" s="317">
        <f>AU34/3600*Stawki!$D$4</f>
        <v>0</v>
      </c>
      <c r="DN34" s="317">
        <f>AX34/3600*Stawki!$E$4</f>
        <v>0</v>
      </c>
      <c r="DO34" s="317">
        <f>BA34/3600*Stawki!$F$4</f>
        <v>0</v>
      </c>
      <c r="DP34" s="317">
        <f>BD34/3600*Stawki!$G$4</f>
        <v>0</v>
      </c>
      <c r="DQ34" s="317">
        <f>BG34/3600*Stawki!$H$4</f>
        <v>0</v>
      </c>
      <c r="DR34" s="317">
        <f>BJ34/3600*Stawki!$J$4</f>
        <v>0</v>
      </c>
      <c r="DS34" s="317">
        <f>BL34/3600*Stawki!$I$4</f>
        <v>0</v>
      </c>
      <c r="DT34" s="317">
        <f>BP34/3600*Stawki!$K$4</f>
        <v>0</v>
      </c>
      <c r="DU34" s="320">
        <f>BS34/3600*Stawki!$M$4</f>
        <v>0</v>
      </c>
      <c r="DV34" s="320">
        <f>BV34/3600*Stawki!$L$4</f>
        <v>0</v>
      </c>
      <c r="DW34" s="321">
        <f t="shared" si="74"/>
        <v>0</v>
      </c>
      <c r="DX34" s="322" t="e" cm="1">
        <f t="array" ref="DX34">IF(BX34&lt;1,INDEX(tblSimple[],MATCH(F34,simp_il_proj,1)+1,MATCH(BW34,simp_il_oper,1)+1)+VLOOKUP($H$6,tblKlient[[Klient]:[Dodatkowy narzut Simple]],2,0),INDEX(tblComplex[],MATCH(F34,comp_il_projekt,1)+1,MATCH(BX34,comp_ile_sklad,1)+1)+VLOOKUP($H$6,tblKlient[[Klient]:[Dodatkowy narzut Complex]],3,0))</f>
        <v>#VALUE!</v>
      </c>
      <c r="DY34" s="323" t="str">
        <f t="shared" si="75"/>
        <v/>
      </c>
      <c r="DZ34" s="318" t="e">
        <f t="shared" si="76"/>
        <v>#VALUE!</v>
      </c>
      <c r="EA34" s="324" t="e">
        <f t="shared" si="31"/>
        <v>#VALUE!</v>
      </c>
      <c r="EC34" s="340">
        <f>IFERROR((Y34*AA34)*IF(X34="NIE",$EC$17+Stawki!$L$30,$EC$17)+SUMIF($C:$C,$B34,CP:CP),0)</f>
        <v>0</v>
      </c>
      <c r="ED34" s="341">
        <f t="shared" si="32"/>
        <v>0</v>
      </c>
      <c r="EE34" s="341">
        <f t="shared" si="33"/>
        <v>0</v>
      </c>
      <c r="EF34" s="341" t="e">
        <f t="shared" si="34"/>
        <v>#VALUE!</v>
      </c>
      <c r="EG34" s="341" t="e">
        <f>DY34*(1+wycena!$EG$17)</f>
        <v>#VALUE!</v>
      </c>
      <c r="EH34" s="341" t="e">
        <f>EG34*(1+wycena!$EH$17)</f>
        <v>#VALUE!</v>
      </c>
      <c r="EI34" s="341" t="e">
        <f t="shared" si="77"/>
        <v>#VALUE!</v>
      </c>
      <c r="EJ34" s="341" t="e">
        <f t="shared" si="95"/>
        <v>#VALUE!</v>
      </c>
      <c r="EK34" s="342">
        <f t="shared" si="35"/>
        <v>0</v>
      </c>
      <c r="EL34" s="343">
        <v>0</v>
      </c>
      <c r="EM34" s="344" t="e">
        <f t="shared" si="96"/>
        <v>#VALUE!</v>
      </c>
      <c r="EN34" s="345" t="e">
        <f t="shared" si="36"/>
        <v>#VALUE!</v>
      </c>
      <c r="EO34" s="346">
        <f t="shared" si="37"/>
        <v>0</v>
      </c>
      <c r="EP34" s="347">
        <f t="shared" si="38"/>
        <v>0</v>
      </c>
      <c r="EQ34" s="348">
        <f t="shared" si="79"/>
        <v>0</v>
      </c>
      <c r="ER34" s="349" t="e">
        <f t="shared" si="39"/>
        <v>#VALUE!</v>
      </c>
      <c r="ES34" s="350" t="e">
        <f t="shared" si="40"/>
        <v>#VALUE!</v>
      </c>
      <c r="ET34" s="62"/>
      <c r="EU34" s="399">
        <f t="shared" si="80"/>
        <v>0</v>
      </c>
      <c r="EV34" s="400">
        <f t="shared" si="81"/>
        <v>0</v>
      </c>
      <c r="EW34" s="400">
        <f t="shared" si="82"/>
        <v>0</v>
      </c>
      <c r="EX34" s="400">
        <f t="shared" si="83"/>
        <v>0</v>
      </c>
      <c r="EY34" s="400">
        <f t="shared" si="84"/>
        <v>0</v>
      </c>
      <c r="EZ34" s="401">
        <f t="shared" si="85"/>
        <v>0</v>
      </c>
      <c r="FA34" s="62"/>
      <c r="FB34" s="153">
        <f t="shared" si="41"/>
        <v>0</v>
      </c>
      <c r="FC34" s="154">
        <f t="shared" si="42"/>
        <v>0</v>
      </c>
      <c r="FD34" s="154">
        <f t="shared" si="43"/>
        <v>0</v>
      </c>
      <c r="FE34" s="154">
        <f t="shared" si="44"/>
        <v>0</v>
      </c>
      <c r="FF34" s="154">
        <f t="shared" si="45"/>
        <v>0</v>
      </c>
      <c r="FG34" s="154">
        <f t="shared" si="46"/>
        <v>0</v>
      </c>
      <c r="FH34" s="154">
        <f t="shared" si="47"/>
        <v>0</v>
      </c>
      <c r="FI34" s="154">
        <f t="shared" si="48"/>
        <v>0</v>
      </c>
      <c r="FJ34" s="154">
        <f t="shared" si="49"/>
        <v>0</v>
      </c>
      <c r="FK34" s="147">
        <f t="shared" si="50"/>
        <v>0</v>
      </c>
      <c r="FL34" s="147">
        <f t="shared" si="51"/>
        <v>0</v>
      </c>
      <c r="FM34" s="146">
        <f t="shared" si="52"/>
        <v>0</v>
      </c>
      <c r="FN34" s="146">
        <f t="shared" si="53"/>
        <v>0</v>
      </c>
      <c r="FO34" s="146">
        <f t="shared" si="54"/>
        <v>0</v>
      </c>
      <c r="FP34" s="146">
        <f t="shared" si="55"/>
        <v>0</v>
      </c>
      <c r="FQ34" s="146" t="e">
        <f t="shared" si="56"/>
        <v>#VALUE!</v>
      </c>
      <c r="FR34" s="146" t="e">
        <f t="shared" si="57"/>
        <v>#VALUE!</v>
      </c>
      <c r="FS34" s="146">
        <f t="shared" si="58"/>
        <v>0</v>
      </c>
      <c r="FT34" s="146">
        <f t="shared" si="59"/>
        <v>0</v>
      </c>
      <c r="FU34" s="146">
        <f t="shared" si="60"/>
        <v>0</v>
      </c>
      <c r="FV34" s="146" t="e">
        <f t="shared" si="61"/>
        <v>#VALUE!</v>
      </c>
      <c r="FW34" s="146" t="e">
        <f t="shared" si="86"/>
        <v>#VALUE!</v>
      </c>
      <c r="FX34" s="146" t="e">
        <f t="shared" si="87"/>
        <v>#VALUE!</v>
      </c>
      <c r="FY34" s="146" t="e">
        <f t="shared" si="88"/>
        <v>#VALUE!</v>
      </c>
      <c r="FZ34" s="155">
        <f t="shared" si="97"/>
        <v>0</v>
      </c>
    </row>
    <row r="35" spans="1:182">
      <c r="A35" s="143">
        <v>17</v>
      </c>
      <c r="B35" s="123"/>
      <c r="C35" s="123"/>
      <c r="D35" s="123"/>
      <c r="E35" s="181"/>
      <c r="F35" s="123"/>
      <c r="G35" s="123"/>
      <c r="H35" s="123"/>
      <c r="I35" s="120"/>
      <c r="J35" s="121"/>
      <c r="K35" s="123"/>
      <c r="L35" s="123"/>
      <c r="M35" s="172" t="str">
        <f>ryzyka!$X19</f>
        <v/>
      </c>
      <c r="N35" s="173" t="str">
        <f>ryzyka!Y19</f>
        <v/>
      </c>
      <c r="O35" s="123"/>
      <c r="P35" s="123"/>
      <c r="Q35" s="138"/>
      <c r="R35" s="121"/>
      <c r="S35" s="123"/>
      <c r="T35" s="122"/>
      <c r="U35" s="123"/>
      <c r="V35" s="285" t="str">
        <f t="shared" si="62"/>
        <v/>
      </c>
      <c r="W35" s="285" t="str">
        <f t="shared" si="63"/>
        <v/>
      </c>
      <c r="X35" s="123"/>
      <c r="Y35" s="65"/>
      <c r="Z35" s="176">
        <f t="shared" si="4"/>
        <v>0</v>
      </c>
      <c r="AA35" s="124"/>
      <c r="AB35" s="124"/>
      <c r="AC35" s="125"/>
      <c r="AD35" s="125"/>
      <c r="AE35" s="126"/>
      <c r="AF35" s="124"/>
      <c r="AG35" s="127"/>
      <c r="AH35" s="128"/>
      <c r="AI35" s="137"/>
      <c r="AJ35" s="126"/>
      <c r="AK35" s="335">
        <f t="shared" si="5"/>
        <v>0</v>
      </c>
      <c r="AL35" s="138"/>
      <c r="AM35" s="121"/>
      <c r="AN35" s="123"/>
      <c r="AO35" s="332">
        <f t="shared" si="90"/>
        <v>0</v>
      </c>
      <c r="AP35" s="333">
        <f>SUMIFS(Technologia[tpz '[s']],Technologia[Obszar],"Obróbka skrawaniem",Technologia[KOD WYROB],wycena!$B35)</f>
        <v>0</v>
      </c>
      <c r="AQ35" s="334">
        <f>SUMIFS(Technologia[tpj '[s']],Technologia[Obszar],"Obróbka skrawaniem",Technologia[KOD WYROB],wycena!$B35)</f>
        <v>0</v>
      </c>
      <c r="AR35" s="335">
        <f t="shared" si="6"/>
        <v>0</v>
      </c>
      <c r="AS35" s="334">
        <f>SUMIFS(Technologia[tpz '[s']],Technologia[Obszar],"Ukosowanie",Technologia[KOD WYROB],wycena!$B35)</f>
        <v>0</v>
      </c>
      <c r="AT35" s="334">
        <f>SUMIFS(Technologia[tpj '[s']],Technologia[Obszar],"Ukosowanie",Technologia[KOD WYROB],wycena!$B35)</f>
        <v>0</v>
      </c>
      <c r="AU35" s="335">
        <f t="shared" si="7"/>
        <v>0</v>
      </c>
      <c r="AV35" s="334">
        <f>SUMIFS(Technologia[tpz '[s']],Technologia[Obszar],"Prasa",Technologia[KOD WYROB],wycena!$B35)</f>
        <v>0</v>
      </c>
      <c r="AW35" s="334">
        <f>SUMIFS(Technologia[tpj '[s']],Technologia[Obszar],"Prasa",Technologia[KOD WYROB],wycena!$B35)</f>
        <v>0</v>
      </c>
      <c r="AX35" s="335">
        <f t="shared" si="8"/>
        <v>0</v>
      </c>
      <c r="AY35" s="334">
        <f>SUMIFS(Technologia[tpz '[s']],Technologia[Obszar],"Spawanie ręczne",Technologia[KOD WYROB],wycena!$B35)</f>
        <v>0</v>
      </c>
      <c r="AZ35" s="334">
        <f>SUMIFS(Technologia[tpj '[s']],Technologia[Obszar],"Spawanie ręczne",Technologia[KOD WYROB],wycena!$B35)</f>
        <v>0</v>
      </c>
      <c r="BA35" s="335">
        <f t="shared" si="9"/>
        <v>0</v>
      </c>
      <c r="BB35" s="334">
        <f>SUMIFS(Technologia[tpz '[s']],Technologia[Obszar],"Spawanie robotem",Technologia[KOD WYROB],wycena!$B35)</f>
        <v>0</v>
      </c>
      <c r="BC35" s="334">
        <f>SUMIFS(Technologia[tpj '[s']],Technologia[Obszar],"Spawanie robotem",Technologia[KOD WYROB],wycena!$B35)</f>
        <v>0</v>
      </c>
      <c r="BD35" s="335">
        <f t="shared" si="10"/>
        <v>0</v>
      </c>
      <c r="BE35" s="334">
        <f>SUMIFS(Technologia[tpz '[s']],Technologia[Obszar],"Ślusarnia",Technologia[KOD WYROB],wycena!$B35)</f>
        <v>0</v>
      </c>
      <c r="BF35" s="334">
        <f>SUMIFS(Technologia[tpj '[s']],Technologia[Obszar],"Ślusarnia",Technologia[KOD WYROB],wycena!$B35)</f>
        <v>0</v>
      </c>
      <c r="BG35" s="335">
        <f t="shared" si="11"/>
        <v>0</v>
      </c>
      <c r="BH35" s="334">
        <f>SUMIFS(Technologia[tpz '[s']],Technologia[Obszar],"Montaż",Technologia[KOD WYROB],wycena!$B35)</f>
        <v>0</v>
      </c>
      <c r="BI35" s="334">
        <f>SUMIFS(Technologia[tpj '[s']],Technologia[Obszar],"Montaż",Technologia[KOD WYROB],wycena!$B35)</f>
        <v>0</v>
      </c>
      <c r="BJ35" s="335">
        <f t="shared" si="12"/>
        <v>0</v>
      </c>
      <c r="BK35" s="334">
        <f>SUMIFS(Technologia[tpz '[s']],Technologia[Obszar],"Klejenie",Technologia[KOD WYROB],wycena!$B35)</f>
        <v>0</v>
      </c>
      <c r="BL35" s="334">
        <f>SUMIFS(Technologia[tpj '[s']],Technologia[Obszar],"Klejenie",Technologia[KOD WYROB],wycena!$B35)</f>
        <v>0</v>
      </c>
      <c r="BM35" s="335">
        <f t="shared" si="13"/>
        <v>0</v>
      </c>
      <c r="BN35" s="334">
        <f>SUMIFS(Technologia[tpz '[s']],Technologia[Obszar],"Śrutowanie",Technologia[KOD WYROB],wycena!$B35)</f>
        <v>0</v>
      </c>
      <c r="BO35" s="334">
        <f>SUMIFS(Technologia[tpj '[s']],Technologia[Obszar],"Śrutowanie",Technologia[KOD WYROB],wycena!$B35)</f>
        <v>0</v>
      </c>
      <c r="BP35" s="332">
        <f t="shared" si="64"/>
        <v>0</v>
      </c>
      <c r="BQ35" s="334">
        <f>SUMIFS(Technologia[tpz '[s']],Technologia[Obszar],"Prostowanie",Technologia[KOD WYROB],wycena!$B35)</f>
        <v>0</v>
      </c>
      <c r="BR35" s="334">
        <f>SUMIFS(Technologia[tpj '[s']],Technologia[Obszar],"Prostowanie",Technologia[KOD WYROB],wycena!$B35)</f>
        <v>0</v>
      </c>
      <c r="BS35" s="332">
        <f t="shared" si="65"/>
        <v>0</v>
      </c>
      <c r="BT35" s="334">
        <f>SUMIFS(Technologia[tpz '[s']],Technologia[Obszar],"Gratowarka",Technologia[KOD WYROB],wycena!$B35)</f>
        <v>0</v>
      </c>
      <c r="BU35" s="334">
        <f>SUMIFS(Technologia[tpj '[s']],Technologia[Obszar],"Gratowarka",Technologia[KOD WYROB],wycena!$B35)</f>
        <v>0</v>
      </c>
      <c r="BV35" s="332">
        <f t="shared" si="66"/>
        <v>0</v>
      </c>
      <c r="BW35" s="332">
        <f>COUNTIF(Technologia[KOD WYROB],B35)</f>
        <v>0</v>
      </c>
      <c r="BX35" s="332">
        <f t="shared" si="67"/>
        <v>0</v>
      </c>
      <c r="BZ35" s="121"/>
      <c r="CA35" s="123"/>
      <c r="CB35" s="123"/>
      <c r="CC35" s="372">
        <f>SUMIFS(Technologia[Koszt kooperacji],Technologia[Obszar],"Kooperacja",Technologia[KOD WYROB],wycena!$B35)+SUMIFS(Technologia[Koszt kooperacji],Technologia[Obszar],"Śrutowanie",Technologia[KOD WYROB],wycena!$B35)</f>
        <v>0</v>
      </c>
      <c r="CD35" s="372">
        <f t="shared" si="68"/>
        <v>0</v>
      </c>
      <c r="CE35" s="372">
        <f t="shared" si="91"/>
        <v>0</v>
      </c>
      <c r="CF35" s="381">
        <f>COUNTIFS(Technologia[KOD WYROB],B35,Technologia[Obszar],"kooperacja")+SUMIF($C:$C,$B35,CF:CF)</f>
        <v>0</v>
      </c>
      <c r="CG35" s="382">
        <f>SUMIF(Tabela3[Dot. indeksu],B35,Tabela3[Wartość])+SUMIF(C:C,B35,DE:DE)</f>
        <v>0</v>
      </c>
      <c r="CH35" s="383">
        <f>SUMIFS(NRC[Cena],NRC[Typ narzędzia],robocze!$AL$1,NRC[Dot. indeksu],wycena!$B35)+(SUMIF($C:$C,$B35,$DF:$DF))</f>
        <v>0</v>
      </c>
      <c r="CI35" s="372">
        <f>SUMIFS(NRC[Cena],NRC[Typ narzędzia],robocze!$AL$2,NRC[Dot. indeksu],wycena!$B35)+(SUMIF($C:$C,$B35,$DG:$DG))</f>
        <v>0</v>
      </c>
      <c r="CJ35" s="372">
        <f>SUMIFS(NRC[Cena],NRC[Typ narzędzia],robocze!$AL$3,NRC[Dot. indeksu],wycena!$B35)+(SUMIF($C:$C,$B35,$DH:$DH))</f>
        <v>0</v>
      </c>
      <c r="CK35" s="384">
        <f t="shared" si="69"/>
        <v>0</v>
      </c>
      <c r="CM35" s="373" t="str">
        <f t="shared" si="16"/>
        <v/>
      </c>
      <c r="CN35" s="374" t="str">
        <f t="shared" si="17"/>
        <v/>
      </c>
      <c r="CO35" s="372" t="str">
        <f t="shared" si="18"/>
        <v/>
      </c>
      <c r="CP35" s="372" t="str">
        <f t="shared" si="70"/>
        <v/>
      </c>
      <c r="CQ35" s="371" t="str">
        <f t="shared" si="19"/>
        <v/>
      </c>
      <c r="CR35" s="371" t="str">
        <f t="shared" si="92"/>
        <v/>
      </c>
      <c r="CS35" s="371" t="str">
        <f t="shared" si="20"/>
        <v/>
      </c>
      <c r="CT35" s="371" t="str">
        <f t="shared" si="21"/>
        <v/>
      </c>
      <c r="CU35" s="371" t="str">
        <f t="shared" si="22"/>
        <v/>
      </c>
      <c r="CV35" s="371" t="str">
        <f t="shared" si="23"/>
        <v/>
      </c>
      <c r="CW35" s="371" t="str">
        <f t="shared" si="24"/>
        <v/>
      </c>
      <c r="CX35" s="371" t="str">
        <f t="shared" si="25"/>
        <v/>
      </c>
      <c r="CY35" s="371" t="str">
        <f t="shared" si="26"/>
        <v/>
      </c>
      <c r="CZ35" s="371" t="str">
        <f t="shared" si="27"/>
        <v/>
      </c>
      <c r="DA35" s="371" t="str">
        <f t="shared" si="71"/>
        <v/>
      </c>
      <c r="DB35" s="371" t="str">
        <f t="shared" si="72"/>
        <v/>
      </c>
      <c r="DC35" s="371" t="str">
        <f t="shared" si="73"/>
        <v/>
      </c>
      <c r="DD35" s="334" t="str">
        <f t="shared" si="28"/>
        <v/>
      </c>
      <c r="DE35" s="334" t="str">
        <f t="shared" si="29"/>
        <v/>
      </c>
      <c r="DF35" s="372">
        <f t="shared" si="30"/>
        <v>0</v>
      </c>
      <c r="DG35" s="372">
        <f t="shared" si="93"/>
        <v>0</v>
      </c>
      <c r="DH35" s="372">
        <f t="shared" si="94"/>
        <v>0</v>
      </c>
      <c r="DI35" s="375"/>
      <c r="DJ35" s="319">
        <f>AK35/3600*Stawki!$A$4</f>
        <v>0</v>
      </c>
      <c r="DK35" s="317">
        <f>AO35/3600*Stawki!$B$4</f>
        <v>0</v>
      </c>
      <c r="DL35" s="317">
        <f>AR35/3600*Stawki!$C$4</f>
        <v>0</v>
      </c>
      <c r="DM35" s="317">
        <f>AU35/3600*Stawki!$D$4</f>
        <v>0</v>
      </c>
      <c r="DN35" s="317">
        <f>AX35/3600*Stawki!$E$4</f>
        <v>0</v>
      </c>
      <c r="DO35" s="317">
        <f>BA35/3600*Stawki!$F$4</f>
        <v>0</v>
      </c>
      <c r="DP35" s="317">
        <f>BD35/3600*Stawki!$G$4</f>
        <v>0</v>
      </c>
      <c r="DQ35" s="317">
        <f>BG35/3600*Stawki!$H$4</f>
        <v>0</v>
      </c>
      <c r="DR35" s="317">
        <f>BJ35/3600*Stawki!$J$4</f>
        <v>0</v>
      </c>
      <c r="DS35" s="317">
        <f>BL35/3600*Stawki!$I$4</f>
        <v>0</v>
      </c>
      <c r="DT35" s="317">
        <f>BP35/3600*Stawki!$K$4</f>
        <v>0</v>
      </c>
      <c r="DU35" s="320">
        <f>BS35/3600*Stawki!$M$4</f>
        <v>0</v>
      </c>
      <c r="DV35" s="320">
        <f>BV35/3600*Stawki!$L$4</f>
        <v>0</v>
      </c>
      <c r="DW35" s="321">
        <f t="shared" si="74"/>
        <v>0</v>
      </c>
      <c r="DX35" s="322" t="e" cm="1">
        <f t="array" ref="DX35">IF(BX35&lt;1,INDEX(tblSimple[],MATCH(F35,simp_il_proj,1)+1,MATCH(BW35,simp_il_oper,1)+1)+VLOOKUP($H$6,tblKlient[[Klient]:[Dodatkowy narzut Simple]],2,0),INDEX(tblComplex[],MATCH(F35,comp_il_projekt,1)+1,MATCH(BX35,comp_ile_sklad,1)+1)+VLOOKUP($H$6,tblKlient[[Klient]:[Dodatkowy narzut Complex]],3,0))</f>
        <v>#VALUE!</v>
      </c>
      <c r="DY35" s="323" t="str">
        <f t="shared" si="75"/>
        <v/>
      </c>
      <c r="DZ35" s="318" t="e">
        <f t="shared" si="76"/>
        <v>#VALUE!</v>
      </c>
      <c r="EA35" s="324" t="e">
        <f t="shared" si="31"/>
        <v>#VALUE!</v>
      </c>
      <c r="EC35" s="340">
        <f>IFERROR((Y35*AA35)*IF(X35="NIE",$EC$17+Stawki!$L$30,$EC$17)+SUMIF($C:$C,$B35,CP:CP),0)</f>
        <v>0</v>
      </c>
      <c r="ED35" s="341">
        <f t="shared" si="32"/>
        <v>0</v>
      </c>
      <c r="EE35" s="341">
        <f t="shared" si="33"/>
        <v>0</v>
      </c>
      <c r="EF35" s="341" t="e">
        <f t="shared" si="34"/>
        <v>#VALUE!</v>
      </c>
      <c r="EG35" s="341" t="e">
        <f>DY35*(1+wycena!$EG$17)</f>
        <v>#VALUE!</v>
      </c>
      <c r="EH35" s="341" t="e">
        <f>EG35*(1+wycena!$EH$17)</f>
        <v>#VALUE!</v>
      </c>
      <c r="EI35" s="341" t="e">
        <f t="shared" si="77"/>
        <v>#VALUE!</v>
      </c>
      <c r="EJ35" s="341" t="e">
        <f t="shared" si="95"/>
        <v>#VALUE!</v>
      </c>
      <c r="EK35" s="342">
        <f t="shared" si="35"/>
        <v>0</v>
      </c>
      <c r="EL35" s="343">
        <v>0</v>
      </c>
      <c r="EM35" s="344" t="e">
        <f t="shared" si="96"/>
        <v>#VALUE!</v>
      </c>
      <c r="EN35" s="345" t="e">
        <f t="shared" si="36"/>
        <v>#VALUE!</v>
      </c>
      <c r="EO35" s="346">
        <f t="shared" si="37"/>
        <v>0</v>
      </c>
      <c r="EP35" s="347">
        <f t="shared" si="38"/>
        <v>0</v>
      </c>
      <c r="EQ35" s="348">
        <f t="shared" si="79"/>
        <v>0</v>
      </c>
      <c r="ER35" s="349" t="e">
        <f t="shared" si="39"/>
        <v>#VALUE!</v>
      </c>
      <c r="ES35" s="350" t="e">
        <f t="shared" si="40"/>
        <v>#VALUE!</v>
      </c>
      <c r="ET35" s="62"/>
      <c r="EU35" s="399">
        <f t="shared" si="80"/>
        <v>0</v>
      </c>
      <c r="EV35" s="400">
        <f t="shared" si="81"/>
        <v>0</v>
      </c>
      <c r="EW35" s="400">
        <f t="shared" si="82"/>
        <v>0</v>
      </c>
      <c r="EX35" s="400">
        <f t="shared" si="83"/>
        <v>0</v>
      </c>
      <c r="EY35" s="400">
        <f t="shared" si="84"/>
        <v>0</v>
      </c>
      <c r="EZ35" s="401">
        <f t="shared" si="85"/>
        <v>0</v>
      </c>
      <c r="FA35" s="62"/>
      <c r="FB35" s="153">
        <f t="shared" si="41"/>
        <v>0</v>
      </c>
      <c r="FC35" s="154">
        <f t="shared" si="42"/>
        <v>0</v>
      </c>
      <c r="FD35" s="154">
        <f t="shared" si="43"/>
        <v>0</v>
      </c>
      <c r="FE35" s="154">
        <f t="shared" si="44"/>
        <v>0</v>
      </c>
      <c r="FF35" s="154">
        <f t="shared" si="45"/>
        <v>0</v>
      </c>
      <c r="FG35" s="154">
        <f t="shared" si="46"/>
        <v>0</v>
      </c>
      <c r="FH35" s="154">
        <f t="shared" si="47"/>
        <v>0</v>
      </c>
      <c r="FI35" s="154">
        <f t="shared" si="48"/>
        <v>0</v>
      </c>
      <c r="FJ35" s="154">
        <f t="shared" si="49"/>
        <v>0</v>
      </c>
      <c r="FK35" s="147">
        <f t="shared" si="50"/>
        <v>0</v>
      </c>
      <c r="FL35" s="147">
        <f t="shared" si="51"/>
        <v>0</v>
      </c>
      <c r="FM35" s="146">
        <f t="shared" si="52"/>
        <v>0</v>
      </c>
      <c r="FN35" s="146">
        <f t="shared" si="53"/>
        <v>0</v>
      </c>
      <c r="FO35" s="146">
        <f t="shared" si="54"/>
        <v>0</v>
      </c>
      <c r="FP35" s="146">
        <f t="shared" si="55"/>
        <v>0</v>
      </c>
      <c r="FQ35" s="146" t="e">
        <f t="shared" si="56"/>
        <v>#VALUE!</v>
      </c>
      <c r="FR35" s="146" t="e">
        <f t="shared" si="57"/>
        <v>#VALUE!</v>
      </c>
      <c r="FS35" s="146">
        <f t="shared" si="58"/>
        <v>0</v>
      </c>
      <c r="FT35" s="146">
        <f t="shared" si="59"/>
        <v>0</v>
      </c>
      <c r="FU35" s="146">
        <f t="shared" si="60"/>
        <v>0</v>
      </c>
      <c r="FV35" s="146" t="e">
        <f t="shared" si="61"/>
        <v>#VALUE!</v>
      </c>
      <c r="FW35" s="146" t="e">
        <f t="shared" si="86"/>
        <v>#VALUE!</v>
      </c>
      <c r="FX35" s="146" t="e">
        <f t="shared" si="87"/>
        <v>#VALUE!</v>
      </c>
      <c r="FY35" s="146" t="e">
        <f t="shared" si="88"/>
        <v>#VALUE!</v>
      </c>
      <c r="FZ35" s="155">
        <f t="shared" si="97"/>
        <v>0</v>
      </c>
    </row>
    <row r="36" spans="1:182">
      <c r="A36" s="143">
        <v>18</v>
      </c>
      <c r="B36" s="123"/>
      <c r="C36" s="123"/>
      <c r="D36" s="123"/>
      <c r="E36" s="181"/>
      <c r="F36" s="123"/>
      <c r="G36" s="123"/>
      <c r="H36" s="123"/>
      <c r="I36" s="120"/>
      <c r="J36" s="121"/>
      <c r="K36" s="123"/>
      <c r="L36" s="123"/>
      <c r="M36" s="172" t="str">
        <f>ryzyka!$X20</f>
        <v/>
      </c>
      <c r="N36" s="173" t="str">
        <f>ryzyka!Y20</f>
        <v/>
      </c>
      <c r="O36" s="123"/>
      <c r="P36" s="123"/>
      <c r="Q36" s="138"/>
      <c r="R36" s="121"/>
      <c r="S36" s="123"/>
      <c r="T36" s="122"/>
      <c r="U36" s="123"/>
      <c r="V36" s="285" t="str">
        <f t="shared" si="62"/>
        <v/>
      </c>
      <c r="W36" s="285" t="str">
        <f t="shared" si="63"/>
        <v/>
      </c>
      <c r="X36" s="123"/>
      <c r="Y36" s="65"/>
      <c r="Z36" s="176">
        <f t="shared" si="4"/>
        <v>0</v>
      </c>
      <c r="AA36" s="124"/>
      <c r="AB36" s="124"/>
      <c r="AC36" s="125"/>
      <c r="AD36" s="125"/>
      <c r="AE36" s="126"/>
      <c r="AF36" s="124"/>
      <c r="AG36" s="127"/>
      <c r="AH36" s="128"/>
      <c r="AI36" s="137"/>
      <c r="AJ36" s="126"/>
      <c r="AK36" s="335">
        <f t="shared" si="5"/>
        <v>0</v>
      </c>
      <c r="AL36" s="138"/>
      <c r="AM36" s="121"/>
      <c r="AN36" s="123"/>
      <c r="AO36" s="332">
        <f t="shared" si="90"/>
        <v>0</v>
      </c>
      <c r="AP36" s="333">
        <f>SUMIFS(Technologia[tpz '[s']],Technologia[Obszar],"Obróbka skrawaniem",Technologia[KOD WYROB],wycena!$B36)</f>
        <v>0</v>
      </c>
      <c r="AQ36" s="334">
        <f>SUMIFS(Technologia[tpj '[s']],Technologia[Obszar],"Obróbka skrawaniem",Technologia[KOD WYROB],wycena!$B36)</f>
        <v>0</v>
      </c>
      <c r="AR36" s="335">
        <f t="shared" si="6"/>
        <v>0</v>
      </c>
      <c r="AS36" s="334">
        <f>SUMIFS(Technologia[tpz '[s']],Technologia[Obszar],"Ukosowanie",Technologia[KOD WYROB],wycena!$B36)</f>
        <v>0</v>
      </c>
      <c r="AT36" s="334">
        <f>SUMIFS(Technologia[tpj '[s']],Technologia[Obszar],"Ukosowanie",Technologia[KOD WYROB],wycena!$B36)</f>
        <v>0</v>
      </c>
      <c r="AU36" s="335">
        <f t="shared" si="7"/>
        <v>0</v>
      </c>
      <c r="AV36" s="334">
        <f>SUMIFS(Technologia[tpz '[s']],Technologia[Obszar],"Prasa",Technologia[KOD WYROB],wycena!$B36)</f>
        <v>0</v>
      </c>
      <c r="AW36" s="334">
        <f>SUMIFS(Technologia[tpj '[s']],Technologia[Obszar],"Prasa",Technologia[KOD WYROB],wycena!$B36)</f>
        <v>0</v>
      </c>
      <c r="AX36" s="335">
        <f t="shared" si="8"/>
        <v>0</v>
      </c>
      <c r="AY36" s="334">
        <f>SUMIFS(Technologia[tpz '[s']],Technologia[Obszar],"Spawanie ręczne",Technologia[KOD WYROB],wycena!$B36)</f>
        <v>0</v>
      </c>
      <c r="AZ36" s="334">
        <f>SUMIFS(Technologia[tpj '[s']],Technologia[Obszar],"Spawanie ręczne",Technologia[KOD WYROB],wycena!$B36)</f>
        <v>0</v>
      </c>
      <c r="BA36" s="335">
        <f t="shared" si="9"/>
        <v>0</v>
      </c>
      <c r="BB36" s="334">
        <f>SUMIFS(Technologia[tpz '[s']],Technologia[Obszar],"Spawanie robotem",Technologia[KOD WYROB],wycena!$B36)</f>
        <v>0</v>
      </c>
      <c r="BC36" s="334">
        <f>SUMIFS(Technologia[tpj '[s']],Technologia[Obszar],"Spawanie robotem",Technologia[KOD WYROB],wycena!$B36)</f>
        <v>0</v>
      </c>
      <c r="BD36" s="335">
        <f t="shared" si="10"/>
        <v>0</v>
      </c>
      <c r="BE36" s="334">
        <f>SUMIFS(Technologia[tpz '[s']],Technologia[Obszar],"Ślusarnia",Technologia[KOD WYROB],wycena!$B36)</f>
        <v>0</v>
      </c>
      <c r="BF36" s="334">
        <f>SUMIFS(Technologia[tpj '[s']],Technologia[Obszar],"Ślusarnia",Technologia[KOD WYROB],wycena!$B36)</f>
        <v>0</v>
      </c>
      <c r="BG36" s="335">
        <f t="shared" si="11"/>
        <v>0</v>
      </c>
      <c r="BH36" s="334">
        <f>SUMIFS(Technologia[tpz '[s']],Technologia[Obszar],"Montaż",Technologia[KOD WYROB],wycena!$B36)</f>
        <v>0</v>
      </c>
      <c r="BI36" s="334">
        <f>SUMIFS(Technologia[tpj '[s']],Technologia[Obszar],"Montaż",Technologia[KOD WYROB],wycena!$B36)</f>
        <v>0</v>
      </c>
      <c r="BJ36" s="335">
        <f t="shared" si="12"/>
        <v>0</v>
      </c>
      <c r="BK36" s="334">
        <f>SUMIFS(Technologia[tpz '[s']],Technologia[Obszar],"Klejenie",Technologia[KOD WYROB],wycena!$B36)</f>
        <v>0</v>
      </c>
      <c r="BL36" s="334">
        <f>SUMIFS(Technologia[tpj '[s']],Technologia[Obszar],"Klejenie",Technologia[KOD WYROB],wycena!$B36)</f>
        <v>0</v>
      </c>
      <c r="BM36" s="335">
        <f t="shared" si="13"/>
        <v>0</v>
      </c>
      <c r="BN36" s="334">
        <f>SUMIFS(Technologia[tpz '[s']],Technologia[Obszar],"Śrutowanie",Technologia[KOD WYROB],wycena!$B36)</f>
        <v>0</v>
      </c>
      <c r="BO36" s="334">
        <f>SUMIFS(Technologia[tpj '[s']],Technologia[Obszar],"Śrutowanie",Technologia[KOD WYROB],wycena!$B36)</f>
        <v>0</v>
      </c>
      <c r="BP36" s="332">
        <f t="shared" si="64"/>
        <v>0</v>
      </c>
      <c r="BQ36" s="334">
        <f>SUMIFS(Technologia[tpz '[s']],Technologia[Obszar],"Prostowanie",Technologia[KOD WYROB],wycena!$B36)</f>
        <v>0</v>
      </c>
      <c r="BR36" s="334">
        <f>SUMIFS(Technologia[tpj '[s']],Technologia[Obszar],"Prostowanie",Technologia[KOD WYROB],wycena!$B36)</f>
        <v>0</v>
      </c>
      <c r="BS36" s="332">
        <f t="shared" si="65"/>
        <v>0</v>
      </c>
      <c r="BT36" s="334">
        <f>SUMIFS(Technologia[tpz '[s']],Technologia[Obszar],"Gratowarka",Technologia[KOD WYROB],wycena!$B36)</f>
        <v>0</v>
      </c>
      <c r="BU36" s="334">
        <f>SUMIFS(Technologia[tpj '[s']],Technologia[Obszar],"Gratowarka",Technologia[KOD WYROB],wycena!$B36)</f>
        <v>0</v>
      </c>
      <c r="BV36" s="332">
        <f t="shared" si="66"/>
        <v>0</v>
      </c>
      <c r="BW36" s="332">
        <f>COUNTIF(Technologia[KOD WYROB],B36)</f>
        <v>0</v>
      </c>
      <c r="BX36" s="332">
        <f t="shared" si="67"/>
        <v>0</v>
      </c>
      <c r="BZ36" s="121"/>
      <c r="CA36" s="123"/>
      <c r="CB36" s="123"/>
      <c r="CC36" s="372">
        <f>SUMIFS(Technologia[Koszt kooperacji],Technologia[Obszar],"Kooperacja",Technologia[KOD WYROB],wycena!$B36)+SUMIFS(Technologia[Koszt kooperacji],Technologia[Obszar],"Śrutowanie",Technologia[KOD WYROB],wycena!$B36)</f>
        <v>0</v>
      </c>
      <c r="CD36" s="372">
        <f t="shared" si="68"/>
        <v>0</v>
      </c>
      <c r="CE36" s="372">
        <f t="shared" si="91"/>
        <v>0</v>
      </c>
      <c r="CF36" s="381">
        <f>COUNTIFS(Technologia[KOD WYROB],B36,Technologia[Obszar],"kooperacja")+SUMIF($C:$C,$B36,CF:CF)</f>
        <v>0</v>
      </c>
      <c r="CG36" s="382">
        <f>SUMIF(Tabela3[Dot. indeksu],B36,Tabela3[Wartość])+SUMIF(C:C,B36,DE:DE)</f>
        <v>0</v>
      </c>
      <c r="CH36" s="383">
        <f>SUMIFS(NRC[Cena],NRC[Typ narzędzia],robocze!$AL$1,NRC[Dot. indeksu],wycena!$B36)+(SUMIF($C:$C,$B36,$DF:$DF))</f>
        <v>0</v>
      </c>
      <c r="CI36" s="372">
        <f>SUMIFS(NRC[Cena],NRC[Typ narzędzia],robocze!$AL$2,NRC[Dot. indeksu],wycena!$B36)+(SUMIF($C:$C,$B36,$DG:$DG))</f>
        <v>0</v>
      </c>
      <c r="CJ36" s="372">
        <f>SUMIFS(NRC[Cena],NRC[Typ narzędzia],robocze!$AL$3,NRC[Dot. indeksu],wycena!$B36)+(SUMIF($C:$C,$B36,$DH:$DH))</f>
        <v>0</v>
      </c>
      <c r="CK36" s="384">
        <f t="shared" si="69"/>
        <v>0</v>
      </c>
      <c r="CM36" s="373" t="str">
        <f t="shared" si="16"/>
        <v/>
      </c>
      <c r="CN36" s="374" t="str">
        <f t="shared" si="17"/>
        <v/>
      </c>
      <c r="CO36" s="372" t="str">
        <f t="shared" si="18"/>
        <v/>
      </c>
      <c r="CP36" s="372" t="str">
        <f t="shared" si="70"/>
        <v/>
      </c>
      <c r="CQ36" s="371" t="str">
        <f t="shared" si="19"/>
        <v/>
      </c>
      <c r="CR36" s="371" t="str">
        <f t="shared" si="92"/>
        <v/>
      </c>
      <c r="CS36" s="371" t="str">
        <f t="shared" si="20"/>
        <v/>
      </c>
      <c r="CT36" s="371" t="str">
        <f t="shared" si="21"/>
        <v/>
      </c>
      <c r="CU36" s="371" t="str">
        <f t="shared" si="22"/>
        <v/>
      </c>
      <c r="CV36" s="371" t="str">
        <f t="shared" si="23"/>
        <v/>
      </c>
      <c r="CW36" s="371" t="str">
        <f t="shared" si="24"/>
        <v/>
      </c>
      <c r="CX36" s="371" t="str">
        <f t="shared" si="25"/>
        <v/>
      </c>
      <c r="CY36" s="371" t="str">
        <f t="shared" si="26"/>
        <v/>
      </c>
      <c r="CZ36" s="371" t="str">
        <f t="shared" si="27"/>
        <v/>
      </c>
      <c r="DA36" s="371" t="str">
        <f t="shared" si="71"/>
        <v/>
      </c>
      <c r="DB36" s="371" t="str">
        <f t="shared" si="72"/>
        <v/>
      </c>
      <c r="DC36" s="371" t="str">
        <f t="shared" si="73"/>
        <v/>
      </c>
      <c r="DD36" s="334" t="str">
        <f t="shared" si="28"/>
        <v/>
      </c>
      <c r="DE36" s="334" t="str">
        <f t="shared" si="29"/>
        <v/>
      </c>
      <c r="DF36" s="372">
        <f t="shared" si="30"/>
        <v>0</v>
      </c>
      <c r="DG36" s="372">
        <f t="shared" si="93"/>
        <v>0</v>
      </c>
      <c r="DH36" s="372">
        <f t="shared" si="94"/>
        <v>0</v>
      </c>
      <c r="DI36" s="375"/>
      <c r="DJ36" s="319">
        <f>AK36/3600*Stawki!$A$4</f>
        <v>0</v>
      </c>
      <c r="DK36" s="317">
        <f>AO36/3600*Stawki!$B$4</f>
        <v>0</v>
      </c>
      <c r="DL36" s="317">
        <f>AR36/3600*Stawki!$C$4</f>
        <v>0</v>
      </c>
      <c r="DM36" s="317">
        <f>AU36/3600*Stawki!$D$4</f>
        <v>0</v>
      </c>
      <c r="DN36" s="317">
        <f>AX36/3600*Stawki!$E$4</f>
        <v>0</v>
      </c>
      <c r="DO36" s="317">
        <f>BA36/3600*Stawki!$F$4</f>
        <v>0</v>
      </c>
      <c r="DP36" s="317">
        <f>BD36/3600*Stawki!$G$4</f>
        <v>0</v>
      </c>
      <c r="DQ36" s="317">
        <f>BG36/3600*Stawki!$H$4</f>
        <v>0</v>
      </c>
      <c r="DR36" s="317">
        <f>BJ36/3600*Stawki!$J$4</f>
        <v>0</v>
      </c>
      <c r="DS36" s="317">
        <f>BL36/3600*Stawki!$I$4</f>
        <v>0</v>
      </c>
      <c r="DT36" s="317">
        <f>BP36/3600*Stawki!$K$4</f>
        <v>0</v>
      </c>
      <c r="DU36" s="320">
        <f>BS36/3600*Stawki!$M$4</f>
        <v>0</v>
      </c>
      <c r="DV36" s="320">
        <f>BV36/3600*Stawki!$L$4</f>
        <v>0</v>
      </c>
      <c r="DW36" s="321">
        <f t="shared" si="74"/>
        <v>0</v>
      </c>
      <c r="DX36" s="322" t="e" cm="1">
        <f t="array" ref="DX36">IF(BX36&lt;1,INDEX(tblSimple[],MATCH(F36,simp_il_proj,1)+1,MATCH(BW36,simp_il_oper,1)+1)+VLOOKUP($H$6,tblKlient[[Klient]:[Dodatkowy narzut Simple]],2,0),INDEX(tblComplex[],MATCH(F36,comp_il_projekt,1)+1,MATCH(BX36,comp_ile_sklad,1)+1)+VLOOKUP($H$6,tblKlient[[Klient]:[Dodatkowy narzut Complex]],3,0))</f>
        <v>#VALUE!</v>
      </c>
      <c r="DY36" s="323" t="str">
        <f t="shared" si="75"/>
        <v/>
      </c>
      <c r="DZ36" s="318" t="e">
        <f t="shared" si="76"/>
        <v>#VALUE!</v>
      </c>
      <c r="EA36" s="324" t="e">
        <f t="shared" si="31"/>
        <v>#VALUE!</v>
      </c>
      <c r="EC36" s="340">
        <f>IFERROR((Y36*AA36)*IF(X36="NIE",$EC$17+Stawki!$L$30,$EC$17)+SUMIF($C:$C,$B36,CP:CP),0)</f>
        <v>0</v>
      </c>
      <c r="ED36" s="341">
        <f t="shared" si="32"/>
        <v>0</v>
      </c>
      <c r="EE36" s="341">
        <f t="shared" si="33"/>
        <v>0</v>
      </c>
      <c r="EF36" s="341" t="e">
        <f t="shared" si="34"/>
        <v>#VALUE!</v>
      </c>
      <c r="EG36" s="341" t="e">
        <f>DY36*(1+wycena!$EG$17)</f>
        <v>#VALUE!</v>
      </c>
      <c r="EH36" s="341" t="e">
        <f>EG36*(1+wycena!$EH$17)</f>
        <v>#VALUE!</v>
      </c>
      <c r="EI36" s="341" t="e">
        <f t="shared" si="77"/>
        <v>#VALUE!</v>
      </c>
      <c r="EJ36" s="341" t="e">
        <f t="shared" si="95"/>
        <v>#VALUE!</v>
      </c>
      <c r="EK36" s="342">
        <f t="shared" si="35"/>
        <v>0</v>
      </c>
      <c r="EL36" s="343">
        <v>0</v>
      </c>
      <c r="EM36" s="344" t="e">
        <f t="shared" si="96"/>
        <v>#VALUE!</v>
      </c>
      <c r="EN36" s="345" t="e">
        <f t="shared" si="36"/>
        <v>#VALUE!</v>
      </c>
      <c r="EO36" s="346">
        <f t="shared" si="37"/>
        <v>0</v>
      </c>
      <c r="EP36" s="347">
        <f t="shared" si="38"/>
        <v>0</v>
      </c>
      <c r="EQ36" s="348">
        <f t="shared" si="79"/>
        <v>0</v>
      </c>
      <c r="ER36" s="349" t="e">
        <f t="shared" si="39"/>
        <v>#VALUE!</v>
      </c>
      <c r="ES36" s="350" t="e">
        <f t="shared" si="40"/>
        <v>#VALUE!</v>
      </c>
      <c r="ET36" s="62"/>
      <c r="EU36" s="399">
        <f t="shared" si="80"/>
        <v>0</v>
      </c>
      <c r="EV36" s="400">
        <f t="shared" si="81"/>
        <v>0</v>
      </c>
      <c r="EW36" s="400">
        <f t="shared" si="82"/>
        <v>0</v>
      </c>
      <c r="EX36" s="400">
        <f t="shared" si="83"/>
        <v>0</v>
      </c>
      <c r="EY36" s="400">
        <f t="shared" si="84"/>
        <v>0</v>
      </c>
      <c r="EZ36" s="401">
        <f t="shared" si="85"/>
        <v>0</v>
      </c>
      <c r="FA36" s="62"/>
      <c r="FB36" s="153">
        <f t="shared" si="41"/>
        <v>0</v>
      </c>
      <c r="FC36" s="154">
        <f t="shared" si="42"/>
        <v>0</v>
      </c>
      <c r="FD36" s="154">
        <f t="shared" si="43"/>
        <v>0</v>
      </c>
      <c r="FE36" s="154">
        <f t="shared" si="44"/>
        <v>0</v>
      </c>
      <c r="FF36" s="154">
        <f t="shared" si="45"/>
        <v>0</v>
      </c>
      <c r="FG36" s="154">
        <f t="shared" si="46"/>
        <v>0</v>
      </c>
      <c r="FH36" s="154">
        <f t="shared" si="47"/>
        <v>0</v>
      </c>
      <c r="FI36" s="154">
        <f t="shared" si="48"/>
        <v>0</v>
      </c>
      <c r="FJ36" s="154">
        <f t="shared" si="49"/>
        <v>0</v>
      </c>
      <c r="FK36" s="147">
        <f t="shared" si="50"/>
        <v>0</v>
      </c>
      <c r="FL36" s="147">
        <f t="shared" si="51"/>
        <v>0</v>
      </c>
      <c r="FM36" s="146">
        <f t="shared" si="52"/>
        <v>0</v>
      </c>
      <c r="FN36" s="146">
        <f t="shared" si="53"/>
        <v>0</v>
      </c>
      <c r="FO36" s="146">
        <f t="shared" si="54"/>
        <v>0</v>
      </c>
      <c r="FP36" s="146">
        <f t="shared" si="55"/>
        <v>0</v>
      </c>
      <c r="FQ36" s="146" t="e">
        <f t="shared" si="56"/>
        <v>#VALUE!</v>
      </c>
      <c r="FR36" s="146" t="e">
        <f t="shared" si="57"/>
        <v>#VALUE!</v>
      </c>
      <c r="FS36" s="146">
        <f t="shared" si="58"/>
        <v>0</v>
      </c>
      <c r="FT36" s="146">
        <f t="shared" si="59"/>
        <v>0</v>
      </c>
      <c r="FU36" s="146">
        <f t="shared" si="60"/>
        <v>0</v>
      </c>
      <c r="FV36" s="146" t="e">
        <f t="shared" si="61"/>
        <v>#VALUE!</v>
      </c>
      <c r="FW36" s="146" t="e">
        <f t="shared" si="86"/>
        <v>#VALUE!</v>
      </c>
      <c r="FX36" s="146" t="e">
        <f t="shared" si="87"/>
        <v>#VALUE!</v>
      </c>
      <c r="FY36" s="146" t="e">
        <f t="shared" si="88"/>
        <v>#VALUE!</v>
      </c>
      <c r="FZ36" s="155">
        <f t="shared" si="97"/>
        <v>0</v>
      </c>
    </row>
    <row r="37" spans="1:182">
      <c r="A37" s="143">
        <v>19</v>
      </c>
      <c r="B37" s="123"/>
      <c r="C37" s="123"/>
      <c r="D37" s="123"/>
      <c r="E37" s="181"/>
      <c r="F37" s="123"/>
      <c r="G37" s="123"/>
      <c r="H37" s="123"/>
      <c r="I37" s="120"/>
      <c r="J37" s="121"/>
      <c r="K37" s="123"/>
      <c r="L37" s="123"/>
      <c r="M37" s="172" t="str">
        <f>ryzyka!$X21</f>
        <v/>
      </c>
      <c r="N37" s="173" t="str">
        <f>ryzyka!Y21</f>
        <v/>
      </c>
      <c r="O37" s="123"/>
      <c r="P37" s="123"/>
      <c r="Q37" s="138"/>
      <c r="R37" s="121"/>
      <c r="S37" s="123"/>
      <c r="T37" s="122"/>
      <c r="U37" s="123"/>
      <c r="V37" s="285" t="str">
        <f t="shared" si="62"/>
        <v/>
      </c>
      <c r="W37" s="285" t="str">
        <f t="shared" si="63"/>
        <v/>
      </c>
      <c r="X37" s="123"/>
      <c r="Y37" s="65"/>
      <c r="Z37" s="176">
        <f t="shared" si="4"/>
        <v>0</v>
      </c>
      <c r="AA37" s="124"/>
      <c r="AB37" s="124"/>
      <c r="AC37" s="125"/>
      <c r="AD37" s="125"/>
      <c r="AE37" s="126"/>
      <c r="AF37" s="124"/>
      <c r="AG37" s="127"/>
      <c r="AH37" s="128"/>
      <c r="AI37" s="137"/>
      <c r="AJ37" s="126"/>
      <c r="AK37" s="335">
        <f t="shared" si="5"/>
        <v>0</v>
      </c>
      <c r="AL37" s="138"/>
      <c r="AM37" s="121"/>
      <c r="AN37" s="123"/>
      <c r="AO37" s="332">
        <f t="shared" si="90"/>
        <v>0</v>
      </c>
      <c r="AP37" s="333">
        <f>SUMIFS(Technologia[tpz '[s']],Technologia[Obszar],"Obróbka skrawaniem",Technologia[KOD WYROB],wycena!$B37)</f>
        <v>0</v>
      </c>
      <c r="AQ37" s="334">
        <f>SUMIFS(Technologia[tpj '[s']],Technologia[Obszar],"Obróbka skrawaniem",Technologia[KOD WYROB],wycena!$B37)</f>
        <v>0</v>
      </c>
      <c r="AR37" s="335">
        <f t="shared" si="6"/>
        <v>0</v>
      </c>
      <c r="AS37" s="334">
        <f>SUMIFS(Technologia[tpz '[s']],Technologia[Obszar],"Ukosowanie",Technologia[KOD WYROB],wycena!$B37)</f>
        <v>0</v>
      </c>
      <c r="AT37" s="334">
        <f>SUMIFS(Technologia[tpj '[s']],Technologia[Obszar],"Ukosowanie",Technologia[KOD WYROB],wycena!$B37)</f>
        <v>0</v>
      </c>
      <c r="AU37" s="335">
        <f t="shared" si="7"/>
        <v>0</v>
      </c>
      <c r="AV37" s="334">
        <f>SUMIFS(Technologia[tpz '[s']],Technologia[Obszar],"Prasa",Technologia[KOD WYROB],wycena!$B37)</f>
        <v>0</v>
      </c>
      <c r="AW37" s="334">
        <f>SUMIFS(Technologia[tpj '[s']],Technologia[Obszar],"Prasa",Technologia[KOD WYROB],wycena!$B37)</f>
        <v>0</v>
      </c>
      <c r="AX37" s="335">
        <f t="shared" si="8"/>
        <v>0</v>
      </c>
      <c r="AY37" s="334">
        <f>SUMIFS(Technologia[tpz '[s']],Technologia[Obszar],"Spawanie ręczne",Technologia[KOD WYROB],wycena!$B37)</f>
        <v>0</v>
      </c>
      <c r="AZ37" s="334">
        <f>SUMIFS(Technologia[tpj '[s']],Technologia[Obszar],"Spawanie ręczne",Technologia[KOD WYROB],wycena!$B37)</f>
        <v>0</v>
      </c>
      <c r="BA37" s="335">
        <f t="shared" si="9"/>
        <v>0</v>
      </c>
      <c r="BB37" s="334">
        <f>SUMIFS(Technologia[tpz '[s']],Technologia[Obszar],"Spawanie robotem",Technologia[KOD WYROB],wycena!$B37)</f>
        <v>0</v>
      </c>
      <c r="BC37" s="334">
        <f>SUMIFS(Technologia[tpj '[s']],Technologia[Obszar],"Spawanie robotem",Technologia[KOD WYROB],wycena!$B37)</f>
        <v>0</v>
      </c>
      <c r="BD37" s="335">
        <f t="shared" si="10"/>
        <v>0</v>
      </c>
      <c r="BE37" s="334">
        <f>SUMIFS(Technologia[tpz '[s']],Technologia[Obszar],"Ślusarnia",Technologia[KOD WYROB],wycena!$B37)</f>
        <v>0</v>
      </c>
      <c r="BF37" s="334">
        <f>SUMIFS(Technologia[tpj '[s']],Technologia[Obszar],"Ślusarnia",Technologia[KOD WYROB],wycena!$B37)</f>
        <v>0</v>
      </c>
      <c r="BG37" s="335">
        <f t="shared" si="11"/>
        <v>0</v>
      </c>
      <c r="BH37" s="334">
        <f>SUMIFS(Technologia[tpz '[s']],Technologia[Obszar],"Montaż",Technologia[KOD WYROB],wycena!$B37)</f>
        <v>0</v>
      </c>
      <c r="BI37" s="334">
        <f>SUMIFS(Technologia[tpj '[s']],Technologia[Obszar],"Montaż",Technologia[KOD WYROB],wycena!$B37)</f>
        <v>0</v>
      </c>
      <c r="BJ37" s="335">
        <f t="shared" si="12"/>
        <v>0</v>
      </c>
      <c r="BK37" s="334">
        <f>SUMIFS(Technologia[tpz '[s']],Technologia[Obszar],"Klejenie",Technologia[KOD WYROB],wycena!$B37)</f>
        <v>0</v>
      </c>
      <c r="BL37" s="334">
        <f>SUMIFS(Technologia[tpj '[s']],Technologia[Obszar],"Klejenie",Technologia[KOD WYROB],wycena!$B37)</f>
        <v>0</v>
      </c>
      <c r="BM37" s="335">
        <f t="shared" si="13"/>
        <v>0</v>
      </c>
      <c r="BN37" s="334">
        <f>SUMIFS(Technologia[tpz '[s']],Technologia[Obszar],"Śrutowanie",Technologia[KOD WYROB],wycena!$B37)</f>
        <v>0</v>
      </c>
      <c r="BO37" s="334">
        <f>SUMIFS(Technologia[tpj '[s']],Technologia[Obszar],"Śrutowanie",Technologia[KOD WYROB],wycena!$B37)</f>
        <v>0</v>
      </c>
      <c r="BP37" s="332">
        <f t="shared" si="64"/>
        <v>0</v>
      </c>
      <c r="BQ37" s="334">
        <f>SUMIFS(Technologia[tpz '[s']],Technologia[Obszar],"Prostowanie",Technologia[KOD WYROB],wycena!$B37)</f>
        <v>0</v>
      </c>
      <c r="BR37" s="334">
        <f>SUMIFS(Technologia[tpj '[s']],Technologia[Obszar],"Prostowanie",Technologia[KOD WYROB],wycena!$B37)</f>
        <v>0</v>
      </c>
      <c r="BS37" s="332">
        <f t="shared" si="65"/>
        <v>0</v>
      </c>
      <c r="BT37" s="334">
        <f>SUMIFS(Technologia[tpz '[s']],Technologia[Obszar],"Gratowarka",Technologia[KOD WYROB],wycena!$B37)</f>
        <v>0</v>
      </c>
      <c r="BU37" s="334">
        <f>SUMIFS(Technologia[tpj '[s']],Technologia[Obszar],"Gratowarka",Technologia[KOD WYROB],wycena!$B37)</f>
        <v>0</v>
      </c>
      <c r="BV37" s="332">
        <f t="shared" si="66"/>
        <v>0</v>
      </c>
      <c r="BW37" s="332">
        <f>COUNTIF(Technologia[KOD WYROB],B37)</f>
        <v>0</v>
      </c>
      <c r="BX37" s="332">
        <f t="shared" si="67"/>
        <v>0</v>
      </c>
      <c r="BZ37" s="121"/>
      <c r="CA37" s="123"/>
      <c r="CB37" s="123"/>
      <c r="CC37" s="372">
        <f>SUMIFS(Technologia[Koszt kooperacji],Technologia[Obszar],"Kooperacja",Technologia[KOD WYROB],wycena!$B37)+SUMIFS(Technologia[Koszt kooperacji],Technologia[Obszar],"Śrutowanie",Technologia[KOD WYROB],wycena!$B37)</f>
        <v>0</v>
      </c>
      <c r="CD37" s="372">
        <f t="shared" si="68"/>
        <v>0</v>
      </c>
      <c r="CE37" s="372">
        <f t="shared" si="91"/>
        <v>0</v>
      </c>
      <c r="CF37" s="381">
        <f>COUNTIFS(Technologia[KOD WYROB],B37,Technologia[Obszar],"kooperacja")+SUMIF($C:$C,$B37,CF:CF)</f>
        <v>0</v>
      </c>
      <c r="CG37" s="382">
        <f>SUMIF(Tabela3[Dot. indeksu],B37,Tabela3[Wartość])+SUMIF(C:C,B37,DE:DE)</f>
        <v>0</v>
      </c>
      <c r="CH37" s="383">
        <f>SUMIFS(NRC[Cena],NRC[Typ narzędzia],robocze!$AL$1,NRC[Dot. indeksu],wycena!$B37)+(SUMIF($C:$C,$B37,$DF:$DF))</f>
        <v>0</v>
      </c>
      <c r="CI37" s="372">
        <f>SUMIFS(NRC[Cena],NRC[Typ narzędzia],robocze!$AL$2,NRC[Dot. indeksu],wycena!$B37)+(SUMIF($C:$C,$B37,$DG:$DG))</f>
        <v>0</v>
      </c>
      <c r="CJ37" s="372">
        <f>SUMIFS(NRC[Cena],NRC[Typ narzędzia],robocze!$AL$3,NRC[Dot. indeksu],wycena!$B37)+(SUMIF($C:$C,$B37,$DH:$DH))</f>
        <v>0</v>
      </c>
      <c r="CK37" s="384">
        <f t="shared" si="69"/>
        <v>0</v>
      </c>
      <c r="CM37" s="373" t="str">
        <f t="shared" si="16"/>
        <v/>
      </c>
      <c r="CN37" s="374" t="str">
        <f t="shared" si="17"/>
        <v/>
      </c>
      <c r="CO37" s="372" t="str">
        <f t="shared" si="18"/>
        <v/>
      </c>
      <c r="CP37" s="372" t="str">
        <f t="shared" si="70"/>
        <v/>
      </c>
      <c r="CQ37" s="371" t="str">
        <f t="shared" si="19"/>
        <v/>
      </c>
      <c r="CR37" s="371" t="str">
        <f t="shared" si="92"/>
        <v/>
      </c>
      <c r="CS37" s="371" t="str">
        <f t="shared" si="20"/>
        <v/>
      </c>
      <c r="CT37" s="371" t="str">
        <f t="shared" si="21"/>
        <v/>
      </c>
      <c r="CU37" s="371" t="str">
        <f t="shared" si="22"/>
        <v/>
      </c>
      <c r="CV37" s="371" t="str">
        <f t="shared" si="23"/>
        <v/>
      </c>
      <c r="CW37" s="371" t="str">
        <f t="shared" si="24"/>
        <v/>
      </c>
      <c r="CX37" s="371" t="str">
        <f t="shared" si="25"/>
        <v/>
      </c>
      <c r="CY37" s="371" t="str">
        <f t="shared" si="26"/>
        <v/>
      </c>
      <c r="CZ37" s="371" t="str">
        <f t="shared" si="27"/>
        <v/>
      </c>
      <c r="DA37" s="371" t="str">
        <f t="shared" si="71"/>
        <v/>
      </c>
      <c r="DB37" s="371" t="str">
        <f t="shared" si="72"/>
        <v/>
      </c>
      <c r="DC37" s="371" t="str">
        <f t="shared" si="73"/>
        <v/>
      </c>
      <c r="DD37" s="334" t="str">
        <f t="shared" si="28"/>
        <v/>
      </c>
      <c r="DE37" s="334" t="str">
        <f t="shared" si="29"/>
        <v/>
      </c>
      <c r="DF37" s="372">
        <f t="shared" si="30"/>
        <v>0</v>
      </c>
      <c r="DG37" s="372">
        <f t="shared" si="93"/>
        <v>0</v>
      </c>
      <c r="DH37" s="372">
        <f t="shared" si="94"/>
        <v>0</v>
      </c>
      <c r="DI37" s="375"/>
      <c r="DJ37" s="319">
        <f>AK37/3600*Stawki!$A$4</f>
        <v>0</v>
      </c>
      <c r="DK37" s="317">
        <f>AO37/3600*Stawki!$B$4</f>
        <v>0</v>
      </c>
      <c r="DL37" s="317">
        <f>AR37/3600*Stawki!$C$4</f>
        <v>0</v>
      </c>
      <c r="DM37" s="317">
        <f>AU37/3600*Stawki!$D$4</f>
        <v>0</v>
      </c>
      <c r="DN37" s="317">
        <f>AX37/3600*Stawki!$E$4</f>
        <v>0</v>
      </c>
      <c r="DO37" s="317">
        <f>BA37/3600*Stawki!$F$4</f>
        <v>0</v>
      </c>
      <c r="DP37" s="317">
        <f>BD37/3600*Stawki!$G$4</f>
        <v>0</v>
      </c>
      <c r="DQ37" s="317">
        <f>BG37/3600*Stawki!$H$4</f>
        <v>0</v>
      </c>
      <c r="DR37" s="317">
        <f>BJ37/3600*Stawki!$J$4</f>
        <v>0</v>
      </c>
      <c r="DS37" s="317">
        <f>BL37/3600*Stawki!$I$4</f>
        <v>0</v>
      </c>
      <c r="DT37" s="317">
        <f>BP37/3600*Stawki!$K$4</f>
        <v>0</v>
      </c>
      <c r="DU37" s="320">
        <f>BS37/3600*Stawki!$M$4</f>
        <v>0</v>
      </c>
      <c r="DV37" s="320">
        <f>BV37/3600*Stawki!$L$4</f>
        <v>0</v>
      </c>
      <c r="DW37" s="321">
        <f t="shared" si="74"/>
        <v>0</v>
      </c>
      <c r="DX37" s="322" t="e" cm="1">
        <f t="array" ref="DX37">IF(BX37&lt;1,INDEX(tblSimple[],MATCH(F37,simp_il_proj,1)+1,MATCH(BW37,simp_il_oper,1)+1)+VLOOKUP($H$6,tblKlient[[Klient]:[Dodatkowy narzut Simple]],2,0),INDEX(tblComplex[],MATCH(F37,comp_il_projekt,1)+1,MATCH(BX37,comp_ile_sklad,1)+1)+VLOOKUP($H$6,tblKlient[[Klient]:[Dodatkowy narzut Complex]],3,0))</f>
        <v>#VALUE!</v>
      </c>
      <c r="DY37" s="323" t="str">
        <f t="shared" si="75"/>
        <v/>
      </c>
      <c r="DZ37" s="318" t="e">
        <f t="shared" si="76"/>
        <v>#VALUE!</v>
      </c>
      <c r="EA37" s="324" t="e">
        <f t="shared" si="31"/>
        <v>#VALUE!</v>
      </c>
      <c r="EC37" s="340">
        <f>IFERROR((Y37*AA37)*IF(X37="NIE",$EC$17+Stawki!$L$30,$EC$17)+SUMIF($C:$C,$B37,CP:CP),0)</f>
        <v>0</v>
      </c>
      <c r="ED37" s="341">
        <f t="shared" si="32"/>
        <v>0</v>
      </c>
      <c r="EE37" s="341">
        <f t="shared" si="33"/>
        <v>0</v>
      </c>
      <c r="EF37" s="341" t="e">
        <f t="shared" si="34"/>
        <v>#VALUE!</v>
      </c>
      <c r="EG37" s="341" t="e">
        <f>DY37*(1+wycena!$EG$17)</f>
        <v>#VALUE!</v>
      </c>
      <c r="EH37" s="341" t="e">
        <f>EG37*(1+wycena!$EH$17)</f>
        <v>#VALUE!</v>
      </c>
      <c r="EI37" s="341" t="e">
        <f t="shared" si="77"/>
        <v>#VALUE!</v>
      </c>
      <c r="EJ37" s="341" t="e">
        <f t="shared" si="95"/>
        <v>#VALUE!</v>
      </c>
      <c r="EK37" s="342">
        <f t="shared" si="35"/>
        <v>0</v>
      </c>
      <c r="EL37" s="343">
        <v>0</v>
      </c>
      <c r="EM37" s="344" t="e">
        <f t="shared" si="96"/>
        <v>#VALUE!</v>
      </c>
      <c r="EN37" s="345" t="e">
        <f t="shared" si="36"/>
        <v>#VALUE!</v>
      </c>
      <c r="EO37" s="346">
        <f t="shared" si="37"/>
        <v>0</v>
      </c>
      <c r="EP37" s="347">
        <f t="shared" si="38"/>
        <v>0</v>
      </c>
      <c r="EQ37" s="348">
        <f t="shared" si="79"/>
        <v>0</v>
      </c>
      <c r="ER37" s="349" t="e">
        <f t="shared" si="39"/>
        <v>#VALUE!</v>
      </c>
      <c r="ES37" s="350" t="e">
        <f t="shared" si="40"/>
        <v>#VALUE!</v>
      </c>
      <c r="ET37" s="62"/>
      <c r="EU37" s="399">
        <f t="shared" si="80"/>
        <v>0</v>
      </c>
      <c r="EV37" s="400">
        <f t="shared" si="81"/>
        <v>0</v>
      </c>
      <c r="EW37" s="400">
        <f t="shared" si="82"/>
        <v>0</v>
      </c>
      <c r="EX37" s="400">
        <f t="shared" si="83"/>
        <v>0</v>
      </c>
      <c r="EY37" s="400">
        <f t="shared" si="84"/>
        <v>0</v>
      </c>
      <c r="EZ37" s="401">
        <f t="shared" si="85"/>
        <v>0</v>
      </c>
      <c r="FA37" s="62"/>
      <c r="FB37" s="153">
        <f t="shared" si="41"/>
        <v>0</v>
      </c>
      <c r="FC37" s="154">
        <f t="shared" si="42"/>
        <v>0</v>
      </c>
      <c r="FD37" s="154">
        <f t="shared" si="43"/>
        <v>0</v>
      </c>
      <c r="FE37" s="154">
        <f t="shared" si="44"/>
        <v>0</v>
      </c>
      <c r="FF37" s="154">
        <f t="shared" si="45"/>
        <v>0</v>
      </c>
      <c r="FG37" s="154">
        <f t="shared" si="46"/>
        <v>0</v>
      </c>
      <c r="FH37" s="154">
        <f t="shared" si="47"/>
        <v>0</v>
      </c>
      <c r="FI37" s="154">
        <f t="shared" si="48"/>
        <v>0</v>
      </c>
      <c r="FJ37" s="154">
        <f t="shared" si="49"/>
        <v>0</v>
      </c>
      <c r="FK37" s="147">
        <f t="shared" si="50"/>
        <v>0</v>
      </c>
      <c r="FL37" s="147">
        <f t="shared" si="51"/>
        <v>0</v>
      </c>
      <c r="FM37" s="146">
        <f t="shared" si="52"/>
        <v>0</v>
      </c>
      <c r="FN37" s="146">
        <f t="shared" si="53"/>
        <v>0</v>
      </c>
      <c r="FO37" s="146">
        <f t="shared" si="54"/>
        <v>0</v>
      </c>
      <c r="FP37" s="146">
        <f t="shared" si="55"/>
        <v>0</v>
      </c>
      <c r="FQ37" s="146" t="e">
        <f t="shared" si="56"/>
        <v>#VALUE!</v>
      </c>
      <c r="FR37" s="146" t="e">
        <f t="shared" si="57"/>
        <v>#VALUE!</v>
      </c>
      <c r="FS37" s="146">
        <f t="shared" si="58"/>
        <v>0</v>
      </c>
      <c r="FT37" s="146">
        <f t="shared" si="59"/>
        <v>0</v>
      </c>
      <c r="FU37" s="146">
        <f t="shared" si="60"/>
        <v>0</v>
      </c>
      <c r="FV37" s="146" t="e">
        <f t="shared" si="61"/>
        <v>#VALUE!</v>
      </c>
      <c r="FW37" s="146" t="e">
        <f t="shared" si="86"/>
        <v>#VALUE!</v>
      </c>
      <c r="FX37" s="146" t="e">
        <f t="shared" si="87"/>
        <v>#VALUE!</v>
      </c>
      <c r="FY37" s="146" t="e">
        <f t="shared" si="88"/>
        <v>#VALUE!</v>
      </c>
      <c r="FZ37" s="155">
        <f t="shared" si="97"/>
        <v>0</v>
      </c>
    </row>
    <row r="38" spans="1:182">
      <c r="A38" s="143">
        <v>20</v>
      </c>
      <c r="B38" s="123"/>
      <c r="C38" s="123"/>
      <c r="D38" s="123"/>
      <c r="E38" s="181"/>
      <c r="F38" s="123"/>
      <c r="G38" s="123"/>
      <c r="H38" s="123"/>
      <c r="I38" s="120"/>
      <c r="J38" s="121"/>
      <c r="K38" s="123"/>
      <c r="L38" s="123"/>
      <c r="M38" s="172" t="str">
        <f>ryzyka!$X22</f>
        <v/>
      </c>
      <c r="N38" s="173" t="str">
        <f>ryzyka!Y22</f>
        <v/>
      </c>
      <c r="O38" s="123"/>
      <c r="P38" s="123"/>
      <c r="Q38" s="138"/>
      <c r="R38" s="121"/>
      <c r="S38" s="123"/>
      <c r="T38" s="122"/>
      <c r="U38" s="123"/>
      <c r="V38" s="285" t="str">
        <f t="shared" si="62"/>
        <v/>
      </c>
      <c r="W38" s="285" t="str">
        <f t="shared" si="63"/>
        <v/>
      </c>
      <c r="X38" s="123"/>
      <c r="Y38" s="65"/>
      <c r="Z38" s="176">
        <f t="shared" si="4"/>
        <v>0</v>
      </c>
      <c r="AA38" s="124"/>
      <c r="AB38" s="124"/>
      <c r="AC38" s="125"/>
      <c r="AD38" s="125"/>
      <c r="AE38" s="126"/>
      <c r="AF38" s="124"/>
      <c r="AG38" s="127"/>
      <c r="AH38" s="128"/>
      <c r="AI38" s="137"/>
      <c r="AJ38" s="126"/>
      <c r="AK38" s="335">
        <f t="shared" si="5"/>
        <v>0</v>
      </c>
      <c r="AL38" s="138"/>
      <c r="AM38" s="121"/>
      <c r="AN38" s="123"/>
      <c r="AO38" s="332">
        <f t="shared" si="90"/>
        <v>0</v>
      </c>
      <c r="AP38" s="333">
        <f>SUMIFS(Technologia[tpz '[s']],Technologia[Obszar],"Obróbka skrawaniem",Technologia[KOD WYROB],wycena!$B38)</f>
        <v>0</v>
      </c>
      <c r="AQ38" s="334">
        <f>SUMIFS(Technologia[tpj '[s']],Technologia[Obszar],"Obróbka skrawaniem",Technologia[KOD WYROB],wycena!$B38)</f>
        <v>0</v>
      </c>
      <c r="AR38" s="335">
        <f t="shared" si="6"/>
        <v>0</v>
      </c>
      <c r="AS38" s="334">
        <f>SUMIFS(Technologia[tpz '[s']],Technologia[Obszar],"Ukosowanie",Technologia[KOD WYROB],wycena!$B38)</f>
        <v>0</v>
      </c>
      <c r="AT38" s="334">
        <f>SUMIFS(Technologia[tpj '[s']],Technologia[Obszar],"Ukosowanie",Technologia[KOD WYROB],wycena!$B38)</f>
        <v>0</v>
      </c>
      <c r="AU38" s="335">
        <f t="shared" si="7"/>
        <v>0</v>
      </c>
      <c r="AV38" s="334">
        <f>SUMIFS(Technologia[tpz '[s']],Technologia[Obszar],"Prasa",Technologia[KOD WYROB],wycena!$B38)</f>
        <v>0</v>
      </c>
      <c r="AW38" s="334">
        <f>SUMIFS(Technologia[tpj '[s']],Technologia[Obszar],"Prasa",Technologia[KOD WYROB],wycena!$B38)</f>
        <v>0</v>
      </c>
      <c r="AX38" s="335">
        <f t="shared" si="8"/>
        <v>0</v>
      </c>
      <c r="AY38" s="334">
        <f>SUMIFS(Technologia[tpz '[s']],Technologia[Obszar],"Spawanie ręczne",Technologia[KOD WYROB],wycena!$B38)</f>
        <v>0</v>
      </c>
      <c r="AZ38" s="334">
        <f>SUMIFS(Technologia[tpj '[s']],Technologia[Obszar],"Spawanie ręczne",Technologia[KOD WYROB],wycena!$B38)</f>
        <v>0</v>
      </c>
      <c r="BA38" s="335">
        <f t="shared" si="9"/>
        <v>0</v>
      </c>
      <c r="BB38" s="334">
        <f>SUMIFS(Technologia[tpz '[s']],Technologia[Obszar],"Spawanie robotem",Technologia[KOD WYROB],wycena!$B38)</f>
        <v>0</v>
      </c>
      <c r="BC38" s="334">
        <f>SUMIFS(Technologia[tpj '[s']],Technologia[Obszar],"Spawanie robotem",Technologia[KOD WYROB],wycena!$B38)</f>
        <v>0</v>
      </c>
      <c r="BD38" s="335">
        <f t="shared" si="10"/>
        <v>0</v>
      </c>
      <c r="BE38" s="334">
        <f>SUMIFS(Technologia[tpz '[s']],Technologia[Obszar],"Ślusarnia",Technologia[KOD WYROB],wycena!$B38)</f>
        <v>0</v>
      </c>
      <c r="BF38" s="334">
        <f>SUMIFS(Technologia[tpj '[s']],Technologia[Obszar],"Ślusarnia",Technologia[KOD WYROB],wycena!$B38)</f>
        <v>0</v>
      </c>
      <c r="BG38" s="335">
        <f t="shared" si="11"/>
        <v>0</v>
      </c>
      <c r="BH38" s="334">
        <f>SUMIFS(Technologia[tpz '[s']],Technologia[Obszar],"Montaż",Technologia[KOD WYROB],wycena!$B38)</f>
        <v>0</v>
      </c>
      <c r="BI38" s="334">
        <f>SUMIFS(Technologia[tpj '[s']],Technologia[Obszar],"Montaż",Technologia[KOD WYROB],wycena!$B38)</f>
        <v>0</v>
      </c>
      <c r="BJ38" s="335">
        <f t="shared" si="12"/>
        <v>0</v>
      </c>
      <c r="BK38" s="334">
        <f>SUMIFS(Technologia[tpz '[s']],Technologia[Obszar],"Klejenie",Technologia[KOD WYROB],wycena!$B38)</f>
        <v>0</v>
      </c>
      <c r="BL38" s="334">
        <f>SUMIFS(Technologia[tpj '[s']],Technologia[Obszar],"Klejenie",Technologia[KOD WYROB],wycena!$B38)</f>
        <v>0</v>
      </c>
      <c r="BM38" s="335">
        <f t="shared" si="13"/>
        <v>0</v>
      </c>
      <c r="BN38" s="334">
        <f>SUMIFS(Technologia[tpz '[s']],Technologia[Obszar],"Śrutowanie",Technologia[KOD WYROB],wycena!$B38)</f>
        <v>0</v>
      </c>
      <c r="BO38" s="334">
        <f>SUMIFS(Technologia[tpj '[s']],Technologia[Obszar],"Śrutowanie",Technologia[KOD WYROB],wycena!$B38)</f>
        <v>0</v>
      </c>
      <c r="BP38" s="332">
        <f t="shared" si="64"/>
        <v>0</v>
      </c>
      <c r="BQ38" s="334">
        <f>SUMIFS(Technologia[tpz '[s']],Technologia[Obszar],"Prostowanie",Technologia[KOD WYROB],wycena!$B38)</f>
        <v>0</v>
      </c>
      <c r="BR38" s="334">
        <f>SUMIFS(Technologia[tpj '[s']],Technologia[Obszar],"Prostowanie",Technologia[KOD WYROB],wycena!$B38)</f>
        <v>0</v>
      </c>
      <c r="BS38" s="332">
        <f t="shared" si="65"/>
        <v>0</v>
      </c>
      <c r="BT38" s="334">
        <f>SUMIFS(Technologia[tpz '[s']],Technologia[Obszar],"Gratowarka",Technologia[KOD WYROB],wycena!$B38)</f>
        <v>0</v>
      </c>
      <c r="BU38" s="334">
        <f>SUMIFS(Technologia[tpj '[s']],Technologia[Obszar],"Gratowarka",Technologia[KOD WYROB],wycena!$B38)</f>
        <v>0</v>
      </c>
      <c r="BV38" s="332">
        <f t="shared" si="66"/>
        <v>0</v>
      </c>
      <c r="BW38" s="332">
        <f>COUNTIF(Technologia[KOD WYROB],B38)</f>
        <v>0</v>
      </c>
      <c r="BX38" s="332">
        <f t="shared" si="67"/>
        <v>0</v>
      </c>
      <c r="BZ38" s="121"/>
      <c r="CA38" s="123"/>
      <c r="CB38" s="123"/>
      <c r="CC38" s="372">
        <f>SUMIFS(Technologia[Koszt kooperacji],Technologia[Obszar],"Kooperacja",Technologia[KOD WYROB],wycena!$B38)+SUMIFS(Technologia[Koszt kooperacji],Technologia[Obszar],"Śrutowanie",Technologia[KOD WYROB],wycena!$B38)</f>
        <v>0</v>
      </c>
      <c r="CD38" s="372">
        <f t="shared" si="68"/>
        <v>0</v>
      </c>
      <c r="CE38" s="372">
        <f t="shared" si="91"/>
        <v>0</v>
      </c>
      <c r="CF38" s="381">
        <f>COUNTIFS(Technologia[KOD WYROB],B38,Technologia[Obszar],"kooperacja")+SUMIF($C:$C,$B38,CF:CF)</f>
        <v>0</v>
      </c>
      <c r="CG38" s="382">
        <f>SUMIF(Tabela3[Dot. indeksu],B38,Tabela3[Wartość])+SUMIF(C:C,B38,DE:DE)</f>
        <v>0</v>
      </c>
      <c r="CH38" s="383">
        <f>SUMIFS(NRC[Cena],NRC[Typ narzędzia],robocze!$AL$1,NRC[Dot. indeksu],wycena!$B38)+(SUMIF($C:$C,$B38,$DF:$DF))</f>
        <v>0</v>
      </c>
      <c r="CI38" s="372">
        <f>SUMIFS(NRC[Cena],NRC[Typ narzędzia],robocze!$AL$2,NRC[Dot. indeksu],wycena!$B38)+(SUMIF($C:$C,$B38,$DG:$DG))</f>
        <v>0</v>
      </c>
      <c r="CJ38" s="372">
        <f>SUMIFS(NRC[Cena],NRC[Typ narzędzia],robocze!$AL$3,NRC[Dot. indeksu],wycena!$B38)+(SUMIF($C:$C,$B38,$DH:$DH))</f>
        <v>0</v>
      </c>
      <c r="CK38" s="384">
        <f t="shared" si="69"/>
        <v>0</v>
      </c>
      <c r="CM38" s="373" t="str">
        <f t="shared" si="16"/>
        <v/>
      </c>
      <c r="CN38" s="374" t="str">
        <f t="shared" si="17"/>
        <v/>
      </c>
      <c r="CO38" s="372" t="str">
        <f t="shared" si="18"/>
        <v/>
      </c>
      <c r="CP38" s="372" t="str">
        <f t="shared" si="70"/>
        <v/>
      </c>
      <c r="CQ38" s="371" t="str">
        <f t="shared" si="19"/>
        <v/>
      </c>
      <c r="CR38" s="371" t="str">
        <f t="shared" si="92"/>
        <v/>
      </c>
      <c r="CS38" s="371" t="str">
        <f t="shared" si="20"/>
        <v/>
      </c>
      <c r="CT38" s="371" t="str">
        <f t="shared" si="21"/>
        <v/>
      </c>
      <c r="CU38" s="371" t="str">
        <f t="shared" si="22"/>
        <v/>
      </c>
      <c r="CV38" s="371" t="str">
        <f t="shared" si="23"/>
        <v/>
      </c>
      <c r="CW38" s="371" t="str">
        <f t="shared" si="24"/>
        <v/>
      </c>
      <c r="CX38" s="371" t="str">
        <f t="shared" si="25"/>
        <v/>
      </c>
      <c r="CY38" s="371" t="str">
        <f t="shared" si="26"/>
        <v/>
      </c>
      <c r="CZ38" s="371" t="str">
        <f t="shared" si="27"/>
        <v/>
      </c>
      <c r="DA38" s="371" t="str">
        <f t="shared" si="71"/>
        <v/>
      </c>
      <c r="DB38" s="371" t="str">
        <f t="shared" si="72"/>
        <v/>
      </c>
      <c r="DC38" s="371" t="str">
        <f t="shared" si="73"/>
        <v/>
      </c>
      <c r="DD38" s="334" t="str">
        <f t="shared" si="28"/>
        <v/>
      </c>
      <c r="DE38" s="334" t="str">
        <f t="shared" si="29"/>
        <v/>
      </c>
      <c r="DF38" s="372">
        <f t="shared" si="30"/>
        <v>0</v>
      </c>
      <c r="DG38" s="372">
        <f t="shared" si="93"/>
        <v>0</v>
      </c>
      <c r="DH38" s="372">
        <f t="shared" si="94"/>
        <v>0</v>
      </c>
      <c r="DI38" s="375"/>
      <c r="DJ38" s="319">
        <f>AK38/3600*Stawki!$A$4</f>
        <v>0</v>
      </c>
      <c r="DK38" s="317">
        <f>AO38/3600*Stawki!$B$4</f>
        <v>0</v>
      </c>
      <c r="DL38" s="317">
        <f>AR38/3600*Stawki!$C$4</f>
        <v>0</v>
      </c>
      <c r="DM38" s="317">
        <f>AU38/3600*Stawki!$D$4</f>
        <v>0</v>
      </c>
      <c r="DN38" s="317">
        <f>AX38/3600*Stawki!$E$4</f>
        <v>0</v>
      </c>
      <c r="DO38" s="317">
        <f>BA38/3600*Stawki!$F$4</f>
        <v>0</v>
      </c>
      <c r="DP38" s="317">
        <f>BD38/3600*Stawki!$G$4</f>
        <v>0</v>
      </c>
      <c r="DQ38" s="317">
        <f>BG38/3600*Stawki!$H$4</f>
        <v>0</v>
      </c>
      <c r="DR38" s="317">
        <f>BJ38/3600*Stawki!$J$4</f>
        <v>0</v>
      </c>
      <c r="DS38" s="317">
        <f>BL38/3600*Stawki!$I$4</f>
        <v>0</v>
      </c>
      <c r="DT38" s="317">
        <f>BP38/3600*Stawki!$K$4</f>
        <v>0</v>
      </c>
      <c r="DU38" s="320">
        <f>BS38/3600*Stawki!$M$4</f>
        <v>0</v>
      </c>
      <c r="DV38" s="320">
        <f>BV38/3600*Stawki!$L$4</f>
        <v>0</v>
      </c>
      <c r="DW38" s="321">
        <f t="shared" si="74"/>
        <v>0</v>
      </c>
      <c r="DX38" s="322" t="e" cm="1">
        <f t="array" ref="DX38">IF(BX38&lt;1,INDEX(tblSimple[],MATCH(F38,simp_il_proj,1)+1,MATCH(BW38,simp_il_oper,1)+1)+VLOOKUP($H$6,tblKlient[[Klient]:[Dodatkowy narzut Simple]],2,0),INDEX(tblComplex[],MATCH(F38,comp_il_projekt,1)+1,MATCH(BX38,comp_ile_sklad,1)+1)+VLOOKUP($H$6,tblKlient[[Klient]:[Dodatkowy narzut Complex]],3,0))</f>
        <v>#VALUE!</v>
      </c>
      <c r="DY38" s="323" t="str">
        <f t="shared" si="75"/>
        <v/>
      </c>
      <c r="DZ38" s="318" t="e">
        <f t="shared" si="76"/>
        <v>#VALUE!</v>
      </c>
      <c r="EA38" s="324" t="e">
        <f t="shared" si="31"/>
        <v>#VALUE!</v>
      </c>
      <c r="EC38" s="340">
        <f>IFERROR((Y38*AA38)*IF(X38="NIE",$EC$17+Stawki!$L$30,$EC$17)+SUMIF($C:$C,$B38,CP:CP),0)</f>
        <v>0</v>
      </c>
      <c r="ED38" s="341">
        <f t="shared" si="32"/>
        <v>0</v>
      </c>
      <c r="EE38" s="341">
        <f t="shared" si="33"/>
        <v>0</v>
      </c>
      <c r="EF38" s="341" t="e">
        <f t="shared" si="34"/>
        <v>#VALUE!</v>
      </c>
      <c r="EG38" s="341" t="e">
        <f>DY38*(1+wycena!$EG$17)</f>
        <v>#VALUE!</v>
      </c>
      <c r="EH38" s="341" t="e">
        <f>EG38*(1+wycena!$EH$17)</f>
        <v>#VALUE!</v>
      </c>
      <c r="EI38" s="341" t="e">
        <f t="shared" si="77"/>
        <v>#VALUE!</v>
      </c>
      <c r="EJ38" s="341" t="e">
        <f t="shared" si="95"/>
        <v>#VALUE!</v>
      </c>
      <c r="EK38" s="342">
        <f t="shared" si="35"/>
        <v>0</v>
      </c>
      <c r="EL38" s="343">
        <v>0</v>
      </c>
      <c r="EM38" s="344" t="e">
        <f t="shared" si="96"/>
        <v>#VALUE!</v>
      </c>
      <c r="EN38" s="345" t="e">
        <f t="shared" si="36"/>
        <v>#VALUE!</v>
      </c>
      <c r="EO38" s="346">
        <f t="shared" si="37"/>
        <v>0</v>
      </c>
      <c r="EP38" s="347">
        <f t="shared" si="38"/>
        <v>0</v>
      </c>
      <c r="EQ38" s="348">
        <f t="shared" si="79"/>
        <v>0</v>
      </c>
      <c r="ER38" s="349" t="e">
        <f t="shared" si="39"/>
        <v>#VALUE!</v>
      </c>
      <c r="ES38" s="350" t="e">
        <f t="shared" si="40"/>
        <v>#VALUE!</v>
      </c>
      <c r="ET38" s="62"/>
      <c r="EU38" s="399">
        <f t="shared" si="80"/>
        <v>0</v>
      </c>
      <c r="EV38" s="400">
        <f t="shared" si="81"/>
        <v>0</v>
      </c>
      <c r="EW38" s="400">
        <f t="shared" si="82"/>
        <v>0</v>
      </c>
      <c r="EX38" s="400">
        <f t="shared" si="83"/>
        <v>0</v>
      </c>
      <c r="EY38" s="400">
        <f t="shared" si="84"/>
        <v>0</v>
      </c>
      <c r="EZ38" s="401">
        <f t="shared" si="85"/>
        <v>0</v>
      </c>
      <c r="FA38" s="62"/>
      <c r="FB38" s="153">
        <f t="shared" si="41"/>
        <v>0</v>
      </c>
      <c r="FC38" s="154">
        <f t="shared" si="42"/>
        <v>0</v>
      </c>
      <c r="FD38" s="154">
        <f t="shared" si="43"/>
        <v>0</v>
      </c>
      <c r="FE38" s="154">
        <f t="shared" si="44"/>
        <v>0</v>
      </c>
      <c r="FF38" s="154">
        <f t="shared" si="45"/>
        <v>0</v>
      </c>
      <c r="FG38" s="154">
        <f t="shared" si="46"/>
        <v>0</v>
      </c>
      <c r="FH38" s="154">
        <f t="shared" si="47"/>
        <v>0</v>
      </c>
      <c r="FI38" s="154">
        <f t="shared" si="48"/>
        <v>0</v>
      </c>
      <c r="FJ38" s="154">
        <f t="shared" si="49"/>
        <v>0</v>
      </c>
      <c r="FK38" s="147">
        <f t="shared" si="50"/>
        <v>0</v>
      </c>
      <c r="FL38" s="147">
        <f t="shared" si="51"/>
        <v>0</v>
      </c>
      <c r="FM38" s="146">
        <f t="shared" si="52"/>
        <v>0</v>
      </c>
      <c r="FN38" s="146">
        <f t="shared" si="53"/>
        <v>0</v>
      </c>
      <c r="FO38" s="146">
        <f t="shared" si="54"/>
        <v>0</v>
      </c>
      <c r="FP38" s="146">
        <f t="shared" si="55"/>
        <v>0</v>
      </c>
      <c r="FQ38" s="146" t="e">
        <f t="shared" si="56"/>
        <v>#VALUE!</v>
      </c>
      <c r="FR38" s="146" t="e">
        <f t="shared" si="57"/>
        <v>#VALUE!</v>
      </c>
      <c r="FS38" s="146">
        <f t="shared" si="58"/>
        <v>0</v>
      </c>
      <c r="FT38" s="146">
        <f t="shared" si="59"/>
        <v>0</v>
      </c>
      <c r="FU38" s="146">
        <f t="shared" si="60"/>
        <v>0</v>
      </c>
      <c r="FV38" s="146" t="e">
        <f t="shared" si="61"/>
        <v>#VALUE!</v>
      </c>
      <c r="FW38" s="146" t="e">
        <f t="shared" si="86"/>
        <v>#VALUE!</v>
      </c>
      <c r="FX38" s="146" t="e">
        <f t="shared" si="87"/>
        <v>#VALUE!</v>
      </c>
      <c r="FY38" s="146" t="e">
        <f t="shared" si="88"/>
        <v>#VALUE!</v>
      </c>
      <c r="FZ38" s="155">
        <f t="shared" si="97"/>
        <v>0</v>
      </c>
    </row>
    <row r="39" spans="1:182">
      <c r="A39" s="143">
        <v>21</v>
      </c>
      <c r="B39" s="123"/>
      <c r="C39" s="123"/>
      <c r="D39" s="123"/>
      <c r="E39" s="181"/>
      <c r="F39" s="123"/>
      <c r="G39" s="123"/>
      <c r="H39" s="123"/>
      <c r="I39" s="120"/>
      <c r="J39" s="121"/>
      <c r="K39" s="123"/>
      <c r="L39" s="123"/>
      <c r="M39" s="172" t="str">
        <f>ryzyka!$X23</f>
        <v/>
      </c>
      <c r="N39" s="173" t="str">
        <f>ryzyka!Y23</f>
        <v/>
      </c>
      <c r="O39" s="123"/>
      <c r="P39" s="123"/>
      <c r="Q39" s="138"/>
      <c r="R39" s="121"/>
      <c r="S39" s="123"/>
      <c r="T39" s="122"/>
      <c r="U39" s="123"/>
      <c r="V39" s="285" t="str">
        <f t="shared" si="62"/>
        <v/>
      </c>
      <c r="W39" s="285" t="str">
        <f t="shared" si="63"/>
        <v/>
      </c>
      <c r="X39" s="123"/>
      <c r="Y39" s="65"/>
      <c r="Z39" s="176">
        <f t="shared" si="4"/>
        <v>0</v>
      </c>
      <c r="AA39" s="124"/>
      <c r="AB39" s="124"/>
      <c r="AC39" s="125"/>
      <c r="AD39" s="125"/>
      <c r="AE39" s="126"/>
      <c r="AF39" s="124"/>
      <c r="AG39" s="127"/>
      <c r="AH39" s="128"/>
      <c r="AI39" s="137"/>
      <c r="AJ39" s="126"/>
      <c r="AK39" s="335">
        <f t="shared" si="5"/>
        <v>0</v>
      </c>
      <c r="AL39" s="138"/>
      <c r="AM39" s="121"/>
      <c r="AN39" s="123"/>
      <c r="AO39" s="332">
        <f t="shared" si="90"/>
        <v>0</v>
      </c>
      <c r="AP39" s="333">
        <f>SUMIFS(Technologia[tpz '[s']],Technologia[Obszar],"Obróbka skrawaniem",Technologia[KOD WYROB],wycena!$B39)</f>
        <v>0</v>
      </c>
      <c r="AQ39" s="334">
        <f>SUMIFS(Technologia[tpj '[s']],Technologia[Obszar],"Obróbka skrawaniem",Technologia[KOD WYROB],wycena!$B39)</f>
        <v>0</v>
      </c>
      <c r="AR39" s="335">
        <f t="shared" si="6"/>
        <v>0</v>
      </c>
      <c r="AS39" s="334">
        <f>SUMIFS(Technologia[tpz '[s']],Technologia[Obszar],"Ukosowanie",Technologia[KOD WYROB],wycena!$B39)</f>
        <v>0</v>
      </c>
      <c r="AT39" s="334">
        <f>SUMIFS(Technologia[tpj '[s']],Technologia[Obszar],"Ukosowanie",Technologia[KOD WYROB],wycena!$B39)</f>
        <v>0</v>
      </c>
      <c r="AU39" s="335">
        <f t="shared" si="7"/>
        <v>0</v>
      </c>
      <c r="AV39" s="334">
        <f>SUMIFS(Technologia[tpz '[s']],Technologia[Obszar],"Prasa",Technologia[KOD WYROB],wycena!$B39)</f>
        <v>0</v>
      </c>
      <c r="AW39" s="334">
        <f>SUMIFS(Technologia[tpj '[s']],Technologia[Obszar],"Prasa",Technologia[KOD WYROB],wycena!$B39)</f>
        <v>0</v>
      </c>
      <c r="AX39" s="335">
        <f t="shared" si="8"/>
        <v>0</v>
      </c>
      <c r="AY39" s="334">
        <f>SUMIFS(Technologia[tpz '[s']],Technologia[Obszar],"Spawanie ręczne",Technologia[KOD WYROB],wycena!$B39)</f>
        <v>0</v>
      </c>
      <c r="AZ39" s="334">
        <f>SUMIFS(Technologia[tpj '[s']],Technologia[Obszar],"Spawanie ręczne",Technologia[KOD WYROB],wycena!$B39)</f>
        <v>0</v>
      </c>
      <c r="BA39" s="335">
        <f t="shared" si="9"/>
        <v>0</v>
      </c>
      <c r="BB39" s="334">
        <f>SUMIFS(Technologia[tpz '[s']],Technologia[Obszar],"Spawanie robotem",Technologia[KOD WYROB],wycena!$B39)</f>
        <v>0</v>
      </c>
      <c r="BC39" s="334">
        <f>SUMIFS(Technologia[tpj '[s']],Technologia[Obszar],"Spawanie robotem",Technologia[KOD WYROB],wycena!$B39)</f>
        <v>0</v>
      </c>
      <c r="BD39" s="335">
        <f t="shared" si="10"/>
        <v>0</v>
      </c>
      <c r="BE39" s="334">
        <f>SUMIFS(Technologia[tpz '[s']],Technologia[Obszar],"Ślusarnia",Technologia[KOD WYROB],wycena!$B39)</f>
        <v>0</v>
      </c>
      <c r="BF39" s="334">
        <f>SUMIFS(Technologia[tpj '[s']],Technologia[Obszar],"Ślusarnia",Technologia[KOD WYROB],wycena!$B39)</f>
        <v>0</v>
      </c>
      <c r="BG39" s="335">
        <f t="shared" si="11"/>
        <v>0</v>
      </c>
      <c r="BH39" s="334">
        <f>SUMIFS(Technologia[tpz '[s']],Technologia[Obszar],"Montaż",Technologia[KOD WYROB],wycena!$B39)</f>
        <v>0</v>
      </c>
      <c r="BI39" s="334">
        <f>SUMIFS(Technologia[tpj '[s']],Technologia[Obszar],"Montaż",Technologia[KOD WYROB],wycena!$B39)</f>
        <v>0</v>
      </c>
      <c r="BJ39" s="335">
        <f t="shared" si="12"/>
        <v>0</v>
      </c>
      <c r="BK39" s="334">
        <f>SUMIFS(Technologia[tpz '[s']],Technologia[Obszar],"Klejenie",Technologia[KOD WYROB],wycena!$B39)</f>
        <v>0</v>
      </c>
      <c r="BL39" s="334">
        <f>SUMIFS(Technologia[tpj '[s']],Technologia[Obszar],"Klejenie",Technologia[KOD WYROB],wycena!$B39)</f>
        <v>0</v>
      </c>
      <c r="BM39" s="335">
        <f t="shared" si="13"/>
        <v>0</v>
      </c>
      <c r="BN39" s="334">
        <f>SUMIFS(Technologia[tpz '[s']],Technologia[Obszar],"Śrutowanie",Technologia[KOD WYROB],wycena!$B39)</f>
        <v>0</v>
      </c>
      <c r="BO39" s="334">
        <f>SUMIFS(Technologia[tpj '[s']],Technologia[Obszar],"Śrutowanie",Technologia[KOD WYROB],wycena!$B39)</f>
        <v>0</v>
      </c>
      <c r="BP39" s="332">
        <f t="shared" si="64"/>
        <v>0</v>
      </c>
      <c r="BQ39" s="334">
        <f>SUMIFS(Technologia[tpz '[s']],Technologia[Obszar],"Prostowanie",Technologia[KOD WYROB],wycena!$B39)</f>
        <v>0</v>
      </c>
      <c r="BR39" s="334">
        <f>SUMIFS(Technologia[tpj '[s']],Technologia[Obszar],"Prostowanie",Technologia[KOD WYROB],wycena!$B39)</f>
        <v>0</v>
      </c>
      <c r="BS39" s="332">
        <f t="shared" si="65"/>
        <v>0</v>
      </c>
      <c r="BT39" s="334">
        <f>SUMIFS(Technologia[tpz '[s']],Technologia[Obszar],"Gratowarka",Technologia[KOD WYROB],wycena!$B39)</f>
        <v>0</v>
      </c>
      <c r="BU39" s="334">
        <f>SUMIFS(Technologia[tpj '[s']],Technologia[Obszar],"Gratowarka",Technologia[KOD WYROB],wycena!$B39)</f>
        <v>0</v>
      </c>
      <c r="BV39" s="332">
        <f t="shared" si="66"/>
        <v>0</v>
      </c>
      <c r="BW39" s="332">
        <f>COUNTIF(Technologia[KOD WYROB],B39)</f>
        <v>0</v>
      </c>
      <c r="BX39" s="332">
        <f t="shared" si="67"/>
        <v>0</v>
      </c>
      <c r="BZ39" s="121"/>
      <c r="CA39" s="123"/>
      <c r="CB39" s="123"/>
      <c r="CC39" s="372">
        <f>SUMIFS(Technologia[Koszt kooperacji],Technologia[Obszar],"Kooperacja",Technologia[KOD WYROB],wycena!$B39)+SUMIFS(Technologia[Koszt kooperacji],Technologia[Obszar],"Śrutowanie",Technologia[KOD WYROB],wycena!$B39)</f>
        <v>0</v>
      </c>
      <c r="CD39" s="372">
        <f t="shared" si="68"/>
        <v>0</v>
      </c>
      <c r="CE39" s="372">
        <f t="shared" si="91"/>
        <v>0</v>
      </c>
      <c r="CF39" s="381">
        <f>COUNTIFS(Technologia[KOD WYROB],B39,Technologia[Obszar],"kooperacja")+SUMIF($C:$C,$B39,CF:CF)</f>
        <v>0</v>
      </c>
      <c r="CG39" s="382">
        <f>SUMIF(Tabela3[Dot. indeksu],B39,Tabela3[Wartość])+SUMIF(C:C,B39,DE:DE)</f>
        <v>0</v>
      </c>
      <c r="CH39" s="383">
        <f>SUMIFS(NRC[Cena],NRC[Typ narzędzia],robocze!$AL$1,NRC[Dot. indeksu],wycena!$B39)+(SUMIF($C:$C,$B39,$DF:$DF))</f>
        <v>0</v>
      </c>
      <c r="CI39" s="372">
        <f>SUMIFS(NRC[Cena],NRC[Typ narzędzia],robocze!$AL$2,NRC[Dot. indeksu],wycena!$B39)+(SUMIF($C:$C,$B39,$DG:$DG))</f>
        <v>0</v>
      </c>
      <c r="CJ39" s="372">
        <f>SUMIFS(NRC[Cena],NRC[Typ narzędzia],robocze!$AL$3,NRC[Dot. indeksu],wycena!$B39)+(SUMIF($C:$C,$B39,$DH:$DH))</f>
        <v>0</v>
      </c>
      <c r="CK39" s="384">
        <f t="shared" si="69"/>
        <v>0</v>
      </c>
      <c r="CM39" s="373" t="str">
        <f t="shared" si="16"/>
        <v/>
      </c>
      <c r="CN39" s="374" t="str">
        <f t="shared" si="17"/>
        <v/>
      </c>
      <c r="CO39" s="372" t="str">
        <f t="shared" si="18"/>
        <v/>
      </c>
      <c r="CP39" s="372" t="str">
        <f t="shared" si="70"/>
        <v/>
      </c>
      <c r="CQ39" s="371" t="str">
        <f t="shared" si="19"/>
        <v/>
      </c>
      <c r="CR39" s="371" t="str">
        <f t="shared" si="92"/>
        <v/>
      </c>
      <c r="CS39" s="371" t="str">
        <f t="shared" si="20"/>
        <v/>
      </c>
      <c r="CT39" s="371" t="str">
        <f t="shared" si="21"/>
        <v/>
      </c>
      <c r="CU39" s="371" t="str">
        <f t="shared" si="22"/>
        <v/>
      </c>
      <c r="CV39" s="371" t="str">
        <f t="shared" si="23"/>
        <v/>
      </c>
      <c r="CW39" s="371" t="str">
        <f t="shared" si="24"/>
        <v/>
      </c>
      <c r="CX39" s="371" t="str">
        <f t="shared" si="25"/>
        <v/>
      </c>
      <c r="CY39" s="371" t="str">
        <f t="shared" si="26"/>
        <v/>
      </c>
      <c r="CZ39" s="371" t="str">
        <f t="shared" si="27"/>
        <v/>
      </c>
      <c r="DA39" s="371" t="str">
        <f t="shared" si="71"/>
        <v/>
      </c>
      <c r="DB39" s="371" t="str">
        <f t="shared" si="72"/>
        <v/>
      </c>
      <c r="DC39" s="371" t="str">
        <f t="shared" si="73"/>
        <v/>
      </c>
      <c r="DD39" s="334" t="str">
        <f t="shared" si="28"/>
        <v/>
      </c>
      <c r="DE39" s="334" t="str">
        <f t="shared" si="29"/>
        <v/>
      </c>
      <c r="DF39" s="372">
        <f t="shared" si="30"/>
        <v>0</v>
      </c>
      <c r="DG39" s="372">
        <f t="shared" si="93"/>
        <v>0</v>
      </c>
      <c r="DH39" s="372">
        <f t="shared" si="94"/>
        <v>0</v>
      </c>
      <c r="DI39" s="375"/>
      <c r="DJ39" s="319">
        <f>AK39/3600*Stawki!$A$4</f>
        <v>0</v>
      </c>
      <c r="DK39" s="317">
        <f>AO39/3600*Stawki!$B$4</f>
        <v>0</v>
      </c>
      <c r="DL39" s="317">
        <f>AR39/3600*Stawki!$C$4</f>
        <v>0</v>
      </c>
      <c r="DM39" s="317">
        <f>AU39/3600*Stawki!$D$4</f>
        <v>0</v>
      </c>
      <c r="DN39" s="317">
        <f>AX39/3600*Stawki!$E$4</f>
        <v>0</v>
      </c>
      <c r="DO39" s="317">
        <f>BA39/3600*Stawki!$F$4</f>
        <v>0</v>
      </c>
      <c r="DP39" s="317">
        <f>BD39/3600*Stawki!$G$4</f>
        <v>0</v>
      </c>
      <c r="DQ39" s="317">
        <f>BG39/3600*Stawki!$H$4</f>
        <v>0</v>
      </c>
      <c r="DR39" s="317">
        <f>BJ39/3600*Stawki!$J$4</f>
        <v>0</v>
      </c>
      <c r="DS39" s="317">
        <f>BL39/3600*Stawki!$I$4</f>
        <v>0</v>
      </c>
      <c r="DT39" s="317">
        <f>BP39/3600*Stawki!$K$4</f>
        <v>0</v>
      </c>
      <c r="DU39" s="320">
        <f>BS39/3600*Stawki!$M$4</f>
        <v>0</v>
      </c>
      <c r="DV39" s="320">
        <f>BV39/3600*Stawki!$L$4</f>
        <v>0</v>
      </c>
      <c r="DW39" s="321">
        <f t="shared" si="74"/>
        <v>0</v>
      </c>
      <c r="DX39" s="322" t="e" cm="1">
        <f t="array" ref="DX39">IF(BX39&lt;1,INDEX(tblSimple[],MATCH(F39,simp_il_proj,1)+1,MATCH(BW39,simp_il_oper,1)+1)+VLOOKUP($H$6,tblKlient[[Klient]:[Dodatkowy narzut Simple]],2,0),INDEX(tblComplex[],MATCH(F39,comp_il_projekt,1)+1,MATCH(BX39,comp_ile_sklad,1)+1)+VLOOKUP($H$6,tblKlient[[Klient]:[Dodatkowy narzut Complex]],3,0))</f>
        <v>#VALUE!</v>
      </c>
      <c r="DY39" s="323" t="str">
        <f t="shared" si="75"/>
        <v/>
      </c>
      <c r="DZ39" s="318" t="e">
        <f t="shared" si="76"/>
        <v>#VALUE!</v>
      </c>
      <c r="EA39" s="324" t="e">
        <f t="shared" si="31"/>
        <v>#VALUE!</v>
      </c>
      <c r="EC39" s="340">
        <f>IFERROR((Y39*AA39)*IF(X39="NIE",$EC$17+Stawki!$L$30,$EC$17)+SUMIF($C:$C,$B39,CP:CP),0)</f>
        <v>0</v>
      </c>
      <c r="ED39" s="341">
        <f t="shared" si="32"/>
        <v>0</v>
      </c>
      <c r="EE39" s="341">
        <f t="shared" si="33"/>
        <v>0</v>
      </c>
      <c r="EF39" s="341" t="e">
        <f t="shared" si="34"/>
        <v>#VALUE!</v>
      </c>
      <c r="EG39" s="341" t="e">
        <f>DY39*(1+wycena!$EG$17)</f>
        <v>#VALUE!</v>
      </c>
      <c r="EH39" s="341" t="e">
        <f>EG39*(1+wycena!$EH$17)</f>
        <v>#VALUE!</v>
      </c>
      <c r="EI39" s="341" t="e">
        <f t="shared" si="77"/>
        <v>#VALUE!</v>
      </c>
      <c r="EJ39" s="341" t="e">
        <f t="shared" si="95"/>
        <v>#VALUE!</v>
      </c>
      <c r="EK39" s="342">
        <f t="shared" si="35"/>
        <v>0</v>
      </c>
      <c r="EL39" s="343">
        <v>0</v>
      </c>
      <c r="EM39" s="344" t="e">
        <f t="shared" si="96"/>
        <v>#VALUE!</v>
      </c>
      <c r="EN39" s="345" t="e">
        <f t="shared" si="36"/>
        <v>#VALUE!</v>
      </c>
      <c r="EO39" s="346">
        <f t="shared" si="37"/>
        <v>0</v>
      </c>
      <c r="EP39" s="347">
        <f t="shared" si="38"/>
        <v>0</v>
      </c>
      <c r="EQ39" s="348">
        <f t="shared" si="79"/>
        <v>0</v>
      </c>
      <c r="ER39" s="349" t="e">
        <f t="shared" si="39"/>
        <v>#VALUE!</v>
      </c>
      <c r="ES39" s="350" t="e">
        <f t="shared" si="40"/>
        <v>#VALUE!</v>
      </c>
      <c r="ET39" s="62"/>
      <c r="EU39" s="399">
        <f t="shared" si="80"/>
        <v>0</v>
      </c>
      <c r="EV39" s="400">
        <f t="shared" si="81"/>
        <v>0</v>
      </c>
      <c r="EW39" s="400">
        <f t="shared" si="82"/>
        <v>0</v>
      </c>
      <c r="EX39" s="400">
        <f t="shared" si="83"/>
        <v>0</v>
      </c>
      <c r="EY39" s="400">
        <f t="shared" si="84"/>
        <v>0</v>
      </c>
      <c r="EZ39" s="401">
        <f t="shared" si="85"/>
        <v>0</v>
      </c>
      <c r="FA39" s="62"/>
      <c r="FB39" s="153">
        <f t="shared" si="41"/>
        <v>0</v>
      </c>
      <c r="FC39" s="154">
        <f t="shared" si="42"/>
        <v>0</v>
      </c>
      <c r="FD39" s="154">
        <f t="shared" si="43"/>
        <v>0</v>
      </c>
      <c r="FE39" s="154">
        <f t="shared" si="44"/>
        <v>0</v>
      </c>
      <c r="FF39" s="154">
        <f t="shared" si="45"/>
        <v>0</v>
      </c>
      <c r="FG39" s="154">
        <f t="shared" si="46"/>
        <v>0</v>
      </c>
      <c r="FH39" s="154">
        <f t="shared" si="47"/>
        <v>0</v>
      </c>
      <c r="FI39" s="154">
        <f t="shared" si="48"/>
        <v>0</v>
      </c>
      <c r="FJ39" s="154">
        <f t="shared" si="49"/>
        <v>0</v>
      </c>
      <c r="FK39" s="147">
        <f t="shared" si="50"/>
        <v>0</v>
      </c>
      <c r="FL39" s="147">
        <f t="shared" si="51"/>
        <v>0</v>
      </c>
      <c r="FM39" s="146">
        <f t="shared" si="52"/>
        <v>0</v>
      </c>
      <c r="FN39" s="146">
        <f t="shared" si="53"/>
        <v>0</v>
      </c>
      <c r="FO39" s="146">
        <f t="shared" si="54"/>
        <v>0</v>
      </c>
      <c r="FP39" s="146">
        <f t="shared" si="55"/>
        <v>0</v>
      </c>
      <c r="FQ39" s="146" t="e">
        <f t="shared" si="56"/>
        <v>#VALUE!</v>
      </c>
      <c r="FR39" s="146" t="e">
        <f t="shared" si="57"/>
        <v>#VALUE!</v>
      </c>
      <c r="FS39" s="146">
        <f t="shared" si="58"/>
        <v>0</v>
      </c>
      <c r="FT39" s="146">
        <f t="shared" si="59"/>
        <v>0</v>
      </c>
      <c r="FU39" s="146">
        <f t="shared" si="60"/>
        <v>0</v>
      </c>
      <c r="FV39" s="146" t="e">
        <f t="shared" si="61"/>
        <v>#VALUE!</v>
      </c>
      <c r="FW39" s="146" t="e">
        <f t="shared" si="86"/>
        <v>#VALUE!</v>
      </c>
      <c r="FX39" s="146" t="e">
        <f t="shared" si="87"/>
        <v>#VALUE!</v>
      </c>
      <c r="FY39" s="146" t="e">
        <f t="shared" si="88"/>
        <v>#VALUE!</v>
      </c>
      <c r="FZ39" s="155">
        <f t="shared" si="97"/>
        <v>0</v>
      </c>
    </row>
    <row r="40" spans="1:182">
      <c r="A40" s="143">
        <v>22</v>
      </c>
      <c r="B40" s="123"/>
      <c r="C40" s="123"/>
      <c r="D40" s="123"/>
      <c r="E40" s="181"/>
      <c r="F40" s="123"/>
      <c r="G40" s="123"/>
      <c r="H40" s="123"/>
      <c r="I40" s="120"/>
      <c r="J40" s="121"/>
      <c r="K40" s="123"/>
      <c r="L40" s="123"/>
      <c r="M40" s="172" t="str">
        <f>ryzyka!$X24</f>
        <v/>
      </c>
      <c r="N40" s="173" t="str">
        <f>ryzyka!Y24</f>
        <v/>
      </c>
      <c r="O40" s="123"/>
      <c r="P40" s="123"/>
      <c r="Q40" s="138"/>
      <c r="R40" s="121"/>
      <c r="S40" s="123"/>
      <c r="T40" s="122"/>
      <c r="U40" s="123"/>
      <c r="V40" s="285" t="str">
        <f t="shared" si="62"/>
        <v/>
      </c>
      <c r="W40" s="285" t="str">
        <f t="shared" si="63"/>
        <v/>
      </c>
      <c r="X40" s="123"/>
      <c r="Y40" s="65"/>
      <c r="Z40" s="176">
        <f t="shared" si="4"/>
        <v>0</v>
      </c>
      <c r="AA40" s="124"/>
      <c r="AB40" s="124"/>
      <c r="AC40" s="125"/>
      <c r="AD40" s="125"/>
      <c r="AE40" s="126"/>
      <c r="AF40" s="124"/>
      <c r="AG40" s="127"/>
      <c r="AH40" s="128"/>
      <c r="AI40" s="137"/>
      <c r="AJ40" s="126"/>
      <c r="AK40" s="335">
        <f t="shared" si="5"/>
        <v>0</v>
      </c>
      <c r="AL40" s="138"/>
      <c r="AM40" s="121"/>
      <c r="AN40" s="123"/>
      <c r="AO40" s="332">
        <f t="shared" si="90"/>
        <v>0</v>
      </c>
      <c r="AP40" s="333">
        <f>SUMIFS(Technologia[tpz '[s']],Technologia[Obszar],"Obróbka skrawaniem",Technologia[KOD WYROB],wycena!$B40)</f>
        <v>0</v>
      </c>
      <c r="AQ40" s="334">
        <f>SUMIFS(Technologia[tpj '[s']],Technologia[Obszar],"Obróbka skrawaniem",Technologia[KOD WYROB],wycena!$B40)</f>
        <v>0</v>
      </c>
      <c r="AR40" s="335">
        <f t="shared" si="6"/>
        <v>0</v>
      </c>
      <c r="AS40" s="334">
        <f>SUMIFS(Technologia[tpz '[s']],Technologia[Obszar],"Ukosowanie",Technologia[KOD WYROB],wycena!$B40)</f>
        <v>0</v>
      </c>
      <c r="AT40" s="334">
        <f>SUMIFS(Technologia[tpj '[s']],Technologia[Obszar],"Ukosowanie",Technologia[KOD WYROB],wycena!$B40)</f>
        <v>0</v>
      </c>
      <c r="AU40" s="335">
        <f t="shared" si="7"/>
        <v>0</v>
      </c>
      <c r="AV40" s="334">
        <f>SUMIFS(Technologia[tpz '[s']],Technologia[Obszar],"Prasa",Technologia[KOD WYROB],wycena!$B40)</f>
        <v>0</v>
      </c>
      <c r="AW40" s="334">
        <f>SUMIFS(Technologia[tpj '[s']],Technologia[Obszar],"Prasa",Technologia[KOD WYROB],wycena!$B40)</f>
        <v>0</v>
      </c>
      <c r="AX40" s="335">
        <f t="shared" si="8"/>
        <v>0</v>
      </c>
      <c r="AY40" s="334">
        <f>SUMIFS(Technologia[tpz '[s']],Technologia[Obszar],"Spawanie ręczne",Technologia[KOD WYROB],wycena!$B40)</f>
        <v>0</v>
      </c>
      <c r="AZ40" s="334">
        <f>SUMIFS(Technologia[tpj '[s']],Technologia[Obszar],"Spawanie ręczne",Technologia[KOD WYROB],wycena!$B40)</f>
        <v>0</v>
      </c>
      <c r="BA40" s="335">
        <f t="shared" si="9"/>
        <v>0</v>
      </c>
      <c r="BB40" s="334">
        <f>SUMIFS(Technologia[tpz '[s']],Technologia[Obszar],"Spawanie robotem",Technologia[KOD WYROB],wycena!$B40)</f>
        <v>0</v>
      </c>
      <c r="BC40" s="334">
        <f>SUMIFS(Technologia[tpj '[s']],Technologia[Obszar],"Spawanie robotem",Technologia[KOD WYROB],wycena!$B40)</f>
        <v>0</v>
      </c>
      <c r="BD40" s="335">
        <f t="shared" si="10"/>
        <v>0</v>
      </c>
      <c r="BE40" s="334">
        <f>SUMIFS(Technologia[tpz '[s']],Technologia[Obszar],"Ślusarnia",Technologia[KOD WYROB],wycena!$B40)</f>
        <v>0</v>
      </c>
      <c r="BF40" s="334">
        <f>SUMIFS(Technologia[tpj '[s']],Technologia[Obszar],"Ślusarnia",Technologia[KOD WYROB],wycena!$B40)</f>
        <v>0</v>
      </c>
      <c r="BG40" s="335">
        <f t="shared" si="11"/>
        <v>0</v>
      </c>
      <c r="BH40" s="334">
        <f>SUMIFS(Technologia[tpz '[s']],Technologia[Obszar],"Montaż",Technologia[KOD WYROB],wycena!$B40)</f>
        <v>0</v>
      </c>
      <c r="BI40" s="334">
        <f>SUMIFS(Technologia[tpj '[s']],Technologia[Obszar],"Montaż",Technologia[KOD WYROB],wycena!$B40)</f>
        <v>0</v>
      </c>
      <c r="BJ40" s="335">
        <f t="shared" si="12"/>
        <v>0</v>
      </c>
      <c r="BK40" s="334">
        <f>SUMIFS(Technologia[tpz '[s']],Technologia[Obszar],"Klejenie",Technologia[KOD WYROB],wycena!$B40)</f>
        <v>0</v>
      </c>
      <c r="BL40" s="334">
        <f>SUMIFS(Technologia[tpj '[s']],Technologia[Obszar],"Klejenie",Technologia[KOD WYROB],wycena!$B40)</f>
        <v>0</v>
      </c>
      <c r="BM40" s="335">
        <f t="shared" si="13"/>
        <v>0</v>
      </c>
      <c r="BN40" s="334">
        <f>SUMIFS(Technologia[tpz '[s']],Technologia[Obszar],"Śrutowanie",Technologia[KOD WYROB],wycena!$B40)</f>
        <v>0</v>
      </c>
      <c r="BO40" s="334">
        <f>SUMIFS(Technologia[tpj '[s']],Technologia[Obszar],"Śrutowanie",Technologia[KOD WYROB],wycena!$B40)</f>
        <v>0</v>
      </c>
      <c r="BP40" s="332">
        <f t="shared" si="64"/>
        <v>0</v>
      </c>
      <c r="BQ40" s="334">
        <f>SUMIFS(Technologia[tpz '[s']],Technologia[Obszar],"Prostowanie",Technologia[KOD WYROB],wycena!$B40)</f>
        <v>0</v>
      </c>
      <c r="BR40" s="334">
        <f>SUMIFS(Technologia[tpj '[s']],Technologia[Obszar],"Prostowanie",Technologia[KOD WYROB],wycena!$B40)</f>
        <v>0</v>
      </c>
      <c r="BS40" s="332">
        <f t="shared" si="65"/>
        <v>0</v>
      </c>
      <c r="BT40" s="334">
        <f>SUMIFS(Technologia[tpz '[s']],Technologia[Obszar],"Gratowarka",Technologia[KOD WYROB],wycena!$B40)</f>
        <v>0</v>
      </c>
      <c r="BU40" s="334">
        <f>SUMIFS(Technologia[tpj '[s']],Technologia[Obszar],"Gratowarka",Technologia[KOD WYROB],wycena!$B40)</f>
        <v>0</v>
      </c>
      <c r="BV40" s="332">
        <f t="shared" si="66"/>
        <v>0</v>
      </c>
      <c r="BW40" s="332">
        <f>COUNTIF(Technologia[KOD WYROB],B40)</f>
        <v>0</v>
      </c>
      <c r="BX40" s="332">
        <f t="shared" si="67"/>
        <v>0</v>
      </c>
      <c r="BZ40" s="121"/>
      <c r="CA40" s="123"/>
      <c r="CB40" s="123"/>
      <c r="CC40" s="372">
        <f>SUMIFS(Technologia[Koszt kooperacji],Technologia[Obszar],"Kooperacja",Technologia[KOD WYROB],wycena!$B40)+SUMIFS(Technologia[Koszt kooperacji],Technologia[Obszar],"Śrutowanie",Technologia[KOD WYROB],wycena!$B40)</f>
        <v>0</v>
      </c>
      <c r="CD40" s="372">
        <f t="shared" si="68"/>
        <v>0</v>
      </c>
      <c r="CE40" s="372">
        <f t="shared" si="91"/>
        <v>0</v>
      </c>
      <c r="CF40" s="381">
        <f>COUNTIFS(Technologia[KOD WYROB],B40,Technologia[Obszar],"kooperacja")+SUMIF($C:$C,$B40,CF:CF)</f>
        <v>0</v>
      </c>
      <c r="CG40" s="382">
        <f>SUMIF(Tabela3[Dot. indeksu],B40,Tabela3[Wartość])+SUMIF(C:C,B40,DE:DE)</f>
        <v>0</v>
      </c>
      <c r="CH40" s="383">
        <f>SUMIFS(NRC[Cena],NRC[Typ narzędzia],robocze!$AL$1,NRC[Dot. indeksu],wycena!$B40)+(SUMIF($C:$C,$B40,$DF:$DF))</f>
        <v>0</v>
      </c>
      <c r="CI40" s="372">
        <f>SUMIFS(NRC[Cena],NRC[Typ narzędzia],robocze!$AL$2,NRC[Dot. indeksu],wycena!$B40)+(SUMIF($C:$C,$B40,$DG:$DG))</f>
        <v>0</v>
      </c>
      <c r="CJ40" s="372">
        <f>SUMIFS(NRC[Cena],NRC[Typ narzędzia],robocze!$AL$3,NRC[Dot. indeksu],wycena!$B40)+(SUMIF($C:$C,$B40,$DH:$DH))</f>
        <v>0</v>
      </c>
      <c r="CK40" s="384">
        <f t="shared" si="69"/>
        <v>0</v>
      </c>
      <c r="CM40" s="373" t="str">
        <f t="shared" si="16"/>
        <v/>
      </c>
      <c r="CN40" s="374" t="str">
        <f t="shared" si="17"/>
        <v/>
      </c>
      <c r="CO40" s="372" t="str">
        <f t="shared" si="18"/>
        <v/>
      </c>
      <c r="CP40" s="372" t="str">
        <f t="shared" si="70"/>
        <v/>
      </c>
      <c r="CQ40" s="371" t="str">
        <f t="shared" si="19"/>
        <v/>
      </c>
      <c r="CR40" s="371" t="str">
        <f t="shared" si="92"/>
        <v/>
      </c>
      <c r="CS40" s="371" t="str">
        <f t="shared" si="20"/>
        <v/>
      </c>
      <c r="CT40" s="371" t="str">
        <f t="shared" si="21"/>
        <v/>
      </c>
      <c r="CU40" s="371" t="str">
        <f t="shared" si="22"/>
        <v/>
      </c>
      <c r="CV40" s="371" t="str">
        <f t="shared" si="23"/>
        <v/>
      </c>
      <c r="CW40" s="371" t="str">
        <f t="shared" si="24"/>
        <v/>
      </c>
      <c r="CX40" s="371" t="str">
        <f t="shared" si="25"/>
        <v/>
      </c>
      <c r="CY40" s="371" t="str">
        <f t="shared" si="26"/>
        <v/>
      </c>
      <c r="CZ40" s="371" t="str">
        <f t="shared" si="27"/>
        <v/>
      </c>
      <c r="DA40" s="371" t="str">
        <f t="shared" si="71"/>
        <v/>
      </c>
      <c r="DB40" s="371" t="str">
        <f t="shared" si="72"/>
        <v/>
      </c>
      <c r="DC40" s="371" t="str">
        <f t="shared" si="73"/>
        <v/>
      </c>
      <c r="DD40" s="334" t="str">
        <f t="shared" si="28"/>
        <v/>
      </c>
      <c r="DE40" s="334" t="str">
        <f t="shared" si="29"/>
        <v/>
      </c>
      <c r="DF40" s="372">
        <f t="shared" si="30"/>
        <v>0</v>
      </c>
      <c r="DG40" s="372">
        <f t="shared" si="93"/>
        <v>0</v>
      </c>
      <c r="DH40" s="372">
        <f t="shared" si="94"/>
        <v>0</v>
      </c>
      <c r="DI40" s="375"/>
      <c r="DJ40" s="319">
        <f>AK40/3600*Stawki!$A$4</f>
        <v>0</v>
      </c>
      <c r="DK40" s="317">
        <f>AO40/3600*Stawki!$B$4</f>
        <v>0</v>
      </c>
      <c r="DL40" s="317">
        <f>AR40/3600*Stawki!$C$4</f>
        <v>0</v>
      </c>
      <c r="DM40" s="317">
        <f>AU40/3600*Stawki!$D$4</f>
        <v>0</v>
      </c>
      <c r="DN40" s="317">
        <f>AX40/3600*Stawki!$E$4</f>
        <v>0</v>
      </c>
      <c r="DO40" s="317">
        <f>BA40/3600*Stawki!$F$4</f>
        <v>0</v>
      </c>
      <c r="DP40" s="317">
        <f>BD40/3600*Stawki!$G$4</f>
        <v>0</v>
      </c>
      <c r="DQ40" s="317">
        <f>BG40/3600*Stawki!$H$4</f>
        <v>0</v>
      </c>
      <c r="DR40" s="317">
        <f>BJ40/3600*Stawki!$J$4</f>
        <v>0</v>
      </c>
      <c r="DS40" s="317">
        <f>BL40/3600*Stawki!$I$4</f>
        <v>0</v>
      </c>
      <c r="DT40" s="317">
        <f>BP40/3600*Stawki!$K$4</f>
        <v>0</v>
      </c>
      <c r="DU40" s="320">
        <f>BS40/3600*Stawki!$M$4</f>
        <v>0</v>
      </c>
      <c r="DV40" s="320">
        <f>BV40/3600*Stawki!$L$4</f>
        <v>0</v>
      </c>
      <c r="DW40" s="321">
        <f t="shared" si="74"/>
        <v>0</v>
      </c>
      <c r="DX40" s="322" t="e" cm="1">
        <f t="array" ref="DX40">IF(BX40&lt;1,INDEX(tblSimple[],MATCH(F40,simp_il_proj,1)+1,MATCH(BW40,simp_il_oper,1)+1)+VLOOKUP($H$6,tblKlient[[Klient]:[Dodatkowy narzut Simple]],2,0),INDEX(tblComplex[],MATCH(F40,comp_il_projekt,1)+1,MATCH(BX40,comp_ile_sklad,1)+1)+VLOOKUP($H$6,tblKlient[[Klient]:[Dodatkowy narzut Complex]],3,0))</f>
        <v>#VALUE!</v>
      </c>
      <c r="DY40" s="323" t="str">
        <f t="shared" si="75"/>
        <v/>
      </c>
      <c r="DZ40" s="318" t="e">
        <f t="shared" si="76"/>
        <v>#VALUE!</v>
      </c>
      <c r="EA40" s="324" t="e">
        <f t="shared" si="31"/>
        <v>#VALUE!</v>
      </c>
      <c r="EC40" s="340">
        <f>IFERROR((Y40*AA40)*IF(X40="NIE",$EC$17+Stawki!$L$30,$EC$17)+SUMIF($C:$C,$B40,CP:CP),0)</f>
        <v>0</v>
      </c>
      <c r="ED40" s="341">
        <f t="shared" si="32"/>
        <v>0</v>
      </c>
      <c r="EE40" s="341">
        <f t="shared" si="33"/>
        <v>0</v>
      </c>
      <c r="EF40" s="341" t="e">
        <f t="shared" si="34"/>
        <v>#VALUE!</v>
      </c>
      <c r="EG40" s="341" t="e">
        <f>DY40*(1+wycena!$EG$17)</f>
        <v>#VALUE!</v>
      </c>
      <c r="EH40" s="341" t="e">
        <f>EG40*(1+wycena!$EH$17)</f>
        <v>#VALUE!</v>
      </c>
      <c r="EI40" s="341" t="e">
        <f t="shared" si="77"/>
        <v>#VALUE!</v>
      </c>
      <c r="EJ40" s="341" t="e">
        <f t="shared" si="95"/>
        <v>#VALUE!</v>
      </c>
      <c r="EK40" s="342">
        <f t="shared" si="35"/>
        <v>0</v>
      </c>
      <c r="EL40" s="343">
        <v>0</v>
      </c>
      <c r="EM40" s="344" t="e">
        <f t="shared" si="96"/>
        <v>#VALUE!</v>
      </c>
      <c r="EN40" s="345" t="e">
        <f t="shared" si="36"/>
        <v>#VALUE!</v>
      </c>
      <c r="EO40" s="346">
        <f t="shared" si="37"/>
        <v>0</v>
      </c>
      <c r="EP40" s="347">
        <f t="shared" si="38"/>
        <v>0</v>
      </c>
      <c r="EQ40" s="348">
        <f t="shared" si="79"/>
        <v>0</v>
      </c>
      <c r="ER40" s="349" t="e">
        <f t="shared" si="39"/>
        <v>#VALUE!</v>
      </c>
      <c r="ES40" s="350" t="e">
        <f t="shared" si="40"/>
        <v>#VALUE!</v>
      </c>
      <c r="ET40" s="62"/>
      <c r="EU40" s="399">
        <f t="shared" si="80"/>
        <v>0</v>
      </c>
      <c r="EV40" s="400">
        <f t="shared" si="81"/>
        <v>0</v>
      </c>
      <c r="EW40" s="400">
        <f t="shared" si="82"/>
        <v>0</v>
      </c>
      <c r="EX40" s="400">
        <f t="shared" si="83"/>
        <v>0</v>
      </c>
      <c r="EY40" s="400">
        <f t="shared" si="84"/>
        <v>0</v>
      </c>
      <c r="EZ40" s="401">
        <f t="shared" si="85"/>
        <v>0</v>
      </c>
      <c r="FA40" s="62"/>
      <c r="FB40" s="153">
        <f t="shared" si="41"/>
        <v>0</v>
      </c>
      <c r="FC40" s="154">
        <f t="shared" si="42"/>
        <v>0</v>
      </c>
      <c r="FD40" s="154">
        <f t="shared" si="43"/>
        <v>0</v>
      </c>
      <c r="FE40" s="154">
        <f t="shared" si="44"/>
        <v>0</v>
      </c>
      <c r="FF40" s="154">
        <f t="shared" si="45"/>
        <v>0</v>
      </c>
      <c r="FG40" s="154">
        <f t="shared" si="46"/>
        <v>0</v>
      </c>
      <c r="FH40" s="154">
        <f t="shared" si="47"/>
        <v>0</v>
      </c>
      <c r="FI40" s="154">
        <f t="shared" si="48"/>
        <v>0</v>
      </c>
      <c r="FJ40" s="154">
        <f t="shared" si="49"/>
        <v>0</v>
      </c>
      <c r="FK40" s="147">
        <f t="shared" si="50"/>
        <v>0</v>
      </c>
      <c r="FL40" s="147">
        <f t="shared" si="51"/>
        <v>0</v>
      </c>
      <c r="FM40" s="146">
        <f t="shared" si="52"/>
        <v>0</v>
      </c>
      <c r="FN40" s="146">
        <f t="shared" si="53"/>
        <v>0</v>
      </c>
      <c r="FO40" s="146">
        <f t="shared" si="54"/>
        <v>0</v>
      </c>
      <c r="FP40" s="146">
        <f t="shared" si="55"/>
        <v>0</v>
      </c>
      <c r="FQ40" s="146" t="e">
        <f t="shared" si="56"/>
        <v>#VALUE!</v>
      </c>
      <c r="FR40" s="146" t="e">
        <f t="shared" si="57"/>
        <v>#VALUE!</v>
      </c>
      <c r="FS40" s="146">
        <f t="shared" si="58"/>
        <v>0</v>
      </c>
      <c r="FT40" s="146">
        <f t="shared" si="59"/>
        <v>0</v>
      </c>
      <c r="FU40" s="146">
        <f t="shared" si="60"/>
        <v>0</v>
      </c>
      <c r="FV40" s="146" t="e">
        <f t="shared" si="61"/>
        <v>#VALUE!</v>
      </c>
      <c r="FW40" s="146" t="e">
        <f t="shared" si="86"/>
        <v>#VALUE!</v>
      </c>
      <c r="FX40" s="146" t="e">
        <f t="shared" si="87"/>
        <v>#VALUE!</v>
      </c>
      <c r="FY40" s="146" t="e">
        <f t="shared" si="88"/>
        <v>#VALUE!</v>
      </c>
      <c r="FZ40" s="155">
        <f t="shared" si="97"/>
        <v>0</v>
      </c>
    </row>
    <row r="41" spans="1:182">
      <c r="A41" s="143">
        <v>23</v>
      </c>
      <c r="B41" s="123"/>
      <c r="C41" s="123"/>
      <c r="D41" s="123"/>
      <c r="E41" s="181"/>
      <c r="F41" s="123"/>
      <c r="G41" s="123"/>
      <c r="H41" s="123"/>
      <c r="I41" s="120"/>
      <c r="J41" s="121"/>
      <c r="K41" s="123"/>
      <c r="L41" s="123"/>
      <c r="M41" s="172" t="str">
        <f>ryzyka!$X25</f>
        <v/>
      </c>
      <c r="N41" s="173" t="str">
        <f>ryzyka!Y25</f>
        <v/>
      </c>
      <c r="O41" s="123"/>
      <c r="P41" s="123"/>
      <c r="Q41" s="138"/>
      <c r="R41" s="121"/>
      <c r="S41" s="123"/>
      <c r="T41" s="122"/>
      <c r="U41" s="123"/>
      <c r="V41" s="285" t="str">
        <f t="shared" si="62"/>
        <v/>
      </c>
      <c r="W41" s="285" t="str">
        <f t="shared" si="63"/>
        <v/>
      </c>
      <c r="X41" s="123"/>
      <c r="Y41" s="65"/>
      <c r="Z41" s="176">
        <f t="shared" si="4"/>
        <v>0</v>
      </c>
      <c r="AA41" s="124"/>
      <c r="AB41" s="124"/>
      <c r="AC41" s="125"/>
      <c r="AD41" s="125"/>
      <c r="AE41" s="126"/>
      <c r="AF41" s="124"/>
      <c r="AG41" s="127"/>
      <c r="AH41" s="128"/>
      <c r="AI41" s="137"/>
      <c r="AJ41" s="126"/>
      <c r="AK41" s="335">
        <f t="shared" si="5"/>
        <v>0</v>
      </c>
      <c r="AL41" s="138"/>
      <c r="AM41" s="121"/>
      <c r="AN41" s="123"/>
      <c r="AO41" s="332">
        <f t="shared" si="90"/>
        <v>0</v>
      </c>
      <c r="AP41" s="333">
        <f>SUMIFS(Technologia[tpz '[s']],Technologia[Obszar],"Obróbka skrawaniem",Technologia[KOD WYROB],wycena!$B41)</f>
        <v>0</v>
      </c>
      <c r="AQ41" s="334">
        <f>SUMIFS(Technologia[tpj '[s']],Technologia[Obszar],"Obróbka skrawaniem",Technologia[KOD WYROB],wycena!$B41)</f>
        <v>0</v>
      </c>
      <c r="AR41" s="335">
        <f t="shared" si="6"/>
        <v>0</v>
      </c>
      <c r="AS41" s="334">
        <f>SUMIFS(Technologia[tpz '[s']],Technologia[Obszar],"Ukosowanie",Technologia[KOD WYROB],wycena!$B41)</f>
        <v>0</v>
      </c>
      <c r="AT41" s="334">
        <f>SUMIFS(Technologia[tpj '[s']],Technologia[Obszar],"Ukosowanie",Technologia[KOD WYROB],wycena!$B41)</f>
        <v>0</v>
      </c>
      <c r="AU41" s="335">
        <f t="shared" si="7"/>
        <v>0</v>
      </c>
      <c r="AV41" s="334">
        <f>SUMIFS(Technologia[tpz '[s']],Technologia[Obszar],"Prasa",Technologia[KOD WYROB],wycena!$B41)</f>
        <v>0</v>
      </c>
      <c r="AW41" s="334">
        <f>SUMIFS(Technologia[tpj '[s']],Technologia[Obszar],"Prasa",Technologia[KOD WYROB],wycena!$B41)</f>
        <v>0</v>
      </c>
      <c r="AX41" s="335">
        <f t="shared" si="8"/>
        <v>0</v>
      </c>
      <c r="AY41" s="334">
        <f>SUMIFS(Technologia[tpz '[s']],Technologia[Obszar],"Spawanie ręczne",Technologia[KOD WYROB],wycena!$B41)</f>
        <v>0</v>
      </c>
      <c r="AZ41" s="334">
        <f>SUMIFS(Technologia[tpj '[s']],Technologia[Obszar],"Spawanie ręczne",Technologia[KOD WYROB],wycena!$B41)</f>
        <v>0</v>
      </c>
      <c r="BA41" s="335">
        <f t="shared" si="9"/>
        <v>0</v>
      </c>
      <c r="BB41" s="334">
        <f>SUMIFS(Technologia[tpz '[s']],Technologia[Obszar],"Spawanie robotem",Technologia[KOD WYROB],wycena!$B41)</f>
        <v>0</v>
      </c>
      <c r="BC41" s="334">
        <f>SUMIFS(Technologia[tpj '[s']],Technologia[Obszar],"Spawanie robotem",Technologia[KOD WYROB],wycena!$B41)</f>
        <v>0</v>
      </c>
      <c r="BD41" s="335">
        <f t="shared" si="10"/>
        <v>0</v>
      </c>
      <c r="BE41" s="334">
        <f>SUMIFS(Technologia[tpz '[s']],Technologia[Obszar],"Ślusarnia",Technologia[KOD WYROB],wycena!$B41)</f>
        <v>0</v>
      </c>
      <c r="BF41" s="334">
        <f>SUMIFS(Technologia[tpj '[s']],Technologia[Obszar],"Ślusarnia",Technologia[KOD WYROB],wycena!$B41)</f>
        <v>0</v>
      </c>
      <c r="BG41" s="335">
        <f t="shared" si="11"/>
        <v>0</v>
      </c>
      <c r="BH41" s="334">
        <f>SUMIFS(Technologia[tpz '[s']],Technologia[Obszar],"Montaż",Technologia[KOD WYROB],wycena!$B41)</f>
        <v>0</v>
      </c>
      <c r="BI41" s="334">
        <f>SUMIFS(Technologia[tpj '[s']],Technologia[Obszar],"Montaż",Technologia[KOD WYROB],wycena!$B41)</f>
        <v>0</v>
      </c>
      <c r="BJ41" s="335">
        <f t="shared" si="12"/>
        <v>0</v>
      </c>
      <c r="BK41" s="334">
        <f>SUMIFS(Technologia[tpz '[s']],Technologia[Obszar],"Klejenie",Technologia[KOD WYROB],wycena!$B41)</f>
        <v>0</v>
      </c>
      <c r="BL41" s="334">
        <f>SUMIFS(Technologia[tpj '[s']],Technologia[Obszar],"Klejenie",Technologia[KOD WYROB],wycena!$B41)</f>
        <v>0</v>
      </c>
      <c r="BM41" s="335">
        <f t="shared" si="13"/>
        <v>0</v>
      </c>
      <c r="BN41" s="334">
        <f>SUMIFS(Technologia[tpz '[s']],Technologia[Obszar],"Śrutowanie",Technologia[KOD WYROB],wycena!$B41)</f>
        <v>0</v>
      </c>
      <c r="BO41" s="334">
        <f>SUMIFS(Technologia[tpj '[s']],Technologia[Obszar],"Śrutowanie",Technologia[KOD WYROB],wycena!$B41)</f>
        <v>0</v>
      </c>
      <c r="BP41" s="332">
        <f t="shared" si="64"/>
        <v>0</v>
      </c>
      <c r="BQ41" s="334">
        <f>SUMIFS(Technologia[tpz '[s']],Technologia[Obszar],"Prostowanie",Technologia[KOD WYROB],wycena!$B41)</f>
        <v>0</v>
      </c>
      <c r="BR41" s="334">
        <f>SUMIFS(Technologia[tpj '[s']],Technologia[Obszar],"Prostowanie",Technologia[KOD WYROB],wycena!$B41)</f>
        <v>0</v>
      </c>
      <c r="BS41" s="332">
        <f t="shared" si="65"/>
        <v>0</v>
      </c>
      <c r="BT41" s="334">
        <f>SUMIFS(Technologia[tpz '[s']],Technologia[Obszar],"Gratowarka",Technologia[KOD WYROB],wycena!$B41)</f>
        <v>0</v>
      </c>
      <c r="BU41" s="334">
        <f>SUMIFS(Technologia[tpj '[s']],Technologia[Obszar],"Gratowarka",Technologia[KOD WYROB],wycena!$B41)</f>
        <v>0</v>
      </c>
      <c r="BV41" s="332">
        <f t="shared" si="66"/>
        <v>0</v>
      </c>
      <c r="BW41" s="332">
        <f>COUNTIF(Technologia[KOD WYROB],B41)</f>
        <v>0</v>
      </c>
      <c r="BX41" s="332">
        <f t="shared" si="67"/>
        <v>0</v>
      </c>
      <c r="BZ41" s="121"/>
      <c r="CA41" s="123"/>
      <c r="CB41" s="123"/>
      <c r="CC41" s="372">
        <f>SUMIFS(Technologia[Koszt kooperacji],Technologia[Obszar],"Kooperacja",Technologia[KOD WYROB],wycena!$B41)+SUMIFS(Technologia[Koszt kooperacji],Technologia[Obszar],"Śrutowanie",Technologia[KOD WYROB],wycena!$B41)</f>
        <v>0</v>
      </c>
      <c r="CD41" s="372">
        <f t="shared" si="68"/>
        <v>0</v>
      </c>
      <c r="CE41" s="372">
        <f t="shared" si="91"/>
        <v>0</v>
      </c>
      <c r="CF41" s="381">
        <f>COUNTIFS(Technologia[KOD WYROB],B41,Technologia[Obszar],"kooperacja")+SUMIF($C:$C,$B41,CF:CF)</f>
        <v>0</v>
      </c>
      <c r="CG41" s="382">
        <f>SUMIF(Tabela3[Dot. indeksu],B41,Tabela3[Wartość])+SUMIF(C:C,B41,DE:DE)</f>
        <v>0</v>
      </c>
      <c r="CH41" s="383">
        <f>SUMIFS(NRC[Cena],NRC[Typ narzędzia],robocze!$AL$1,NRC[Dot. indeksu],wycena!$B41)+(SUMIF($C:$C,$B41,$DF:$DF))</f>
        <v>0</v>
      </c>
      <c r="CI41" s="372">
        <f>SUMIFS(NRC[Cena],NRC[Typ narzędzia],robocze!$AL$2,NRC[Dot. indeksu],wycena!$B41)+(SUMIF($C:$C,$B41,$DG:$DG))</f>
        <v>0</v>
      </c>
      <c r="CJ41" s="372">
        <f>SUMIFS(NRC[Cena],NRC[Typ narzędzia],robocze!$AL$3,NRC[Dot. indeksu],wycena!$B41)+(SUMIF($C:$C,$B41,$DH:$DH))</f>
        <v>0</v>
      </c>
      <c r="CK41" s="384">
        <f t="shared" si="69"/>
        <v>0</v>
      </c>
      <c r="CM41" s="373" t="str">
        <f t="shared" si="16"/>
        <v/>
      </c>
      <c r="CN41" s="374" t="str">
        <f t="shared" si="17"/>
        <v/>
      </c>
      <c r="CO41" s="372" t="str">
        <f t="shared" si="18"/>
        <v/>
      </c>
      <c r="CP41" s="372" t="str">
        <f t="shared" si="70"/>
        <v/>
      </c>
      <c r="CQ41" s="371" t="str">
        <f t="shared" si="19"/>
        <v/>
      </c>
      <c r="CR41" s="371" t="str">
        <f t="shared" si="92"/>
        <v/>
      </c>
      <c r="CS41" s="371" t="str">
        <f t="shared" si="20"/>
        <v/>
      </c>
      <c r="CT41" s="371" t="str">
        <f t="shared" si="21"/>
        <v/>
      </c>
      <c r="CU41" s="371" t="str">
        <f t="shared" si="22"/>
        <v/>
      </c>
      <c r="CV41" s="371" t="str">
        <f t="shared" si="23"/>
        <v/>
      </c>
      <c r="CW41" s="371" t="str">
        <f t="shared" si="24"/>
        <v/>
      </c>
      <c r="CX41" s="371" t="str">
        <f t="shared" si="25"/>
        <v/>
      </c>
      <c r="CY41" s="371" t="str">
        <f t="shared" si="26"/>
        <v/>
      </c>
      <c r="CZ41" s="371" t="str">
        <f t="shared" si="27"/>
        <v/>
      </c>
      <c r="DA41" s="371" t="str">
        <f t="shared" si="71"/>
        <v/>
      </c>
      <c r="DB41" s="371" t="str">
        <f t="shared" si="72"/>
        <v/>
      </c>
      <c r="DC41" s="371" t="str">
        <f t="shared" si="73"/>
        <v/>
      </c>
      <c r="DD41" s="334" t="str">
        <f t="shared" si="28"/>
        <v/>
      </c>
      <c r="DE41" s="334" t="str">
        <f t="shared" si="29"/>
        <v/>
      </c>
      <c r="DF41" s="372">
        <f t="shared" si="30"/>
        <v>0</v>
      </c>
      <c r="DG41" s="372">
        <f t="shared" si="93"/>
        <v>0</v>
      </c>
      <c r="DH41" s="372">
        <f t="shared" si="94"/>
        <v>0</v>
      </c>
      <c r="DI41" s="375"/>
      <c r="DJ41" s="319">
        <f>AK41/3600*Stawki!$A$4</f>
        <v>0</v>
      </c>
      <c r="DK41" s="317">
        <f>AO41/3600*Stawki!$B$4</f>
        <v>0</v>
      </c>
      <c r="DL41" s="317">
        <f>AR41/3600*Stawki!$C$4</f>
        <v>0</v>
      </c>
      <c r="DM41" s="317">
        <f>AU41/3600*Stawki!$D$4</f>
        <v>0</v>
      </c>
      <c r="DN41" s="317">
        <f>AX41/3600*Stawki!$E$4</f>
        <v>0</v>
      </c>
      <c r="DO41" s="317">
        <f>BA41/3600*Stawki!$F$4</f>
        <v>0</v>
      </c>
      <c r="DP41" s="317">
        <f>BD41/3600*Stawki!$G$4</f>
        <v>0</v>
      </c>
      <c r="DQ41" s="317">
        <f>BG41/3600*Stawki!$H$4</f>
        <v>0</v>
      </c>
      <c r="DR41" s="317">
        <f>BJ41/3600*Stawki!$J$4</f>
        <v>0</v>
      </c>
      <c r="DS41" s="317">
        <f>BL41/3600*Stawki!$I$4</f>
        <v>0</v>
      </c>
      <c r="DT41" s="317">
        <f>BP41/3600*Stawki!$K$4</f>
        <v>0</v>
      </c>
      <c r="DU41" s="320">
        <f>BS41/3600*Stawki!$M$4</f>
        <v>0</v>
      </c>
      <c r="DV41" s="320">
        <f>BV41/3600*Stawki!$L$4</f>
        <v>0</v>
      </c>
      <c r="DW41" s="321">
        <f t="shared" si="74"/>
        <v>0</v>
      </c>
      <c r="DX41" s="322" t="e" cm="1">
        <f t="array" ref="DX41">IF(BX41&lt;1,INDEX(tblSimple[],MATCH(F41,simp_il_proj,1)+1,MATCH(BW41,simp_il_oper,1)+1)+VLOOKUP($H$6,tblKlient[[Klient]:[Dodatkowy narzut Simple]],2,0),INDEX(tblComplex[],MATCH(F41,comp_il_projekt,1)+1,MATCH(BX41,comp_ile_sklad,1)+1)+VLOOKUP($H$6,tblKlient[[Klient]:[Dodatkowy narzut Complex]],3,0))</f>
        <v>#VALUE!</v>
      </c>
      <c r="DY41" s="323" t="str">
        <f t="shared" si="75"/>
        <v/>
      </c>
      <c r="DZ41" s="318" t="e">
        <f t="shared" si="76"/>
        <v>#VALUE!</v>
      </c>
      <c r="EA41" s="324" t="e">
        <f t="shared" si="31"/>
        <v>#VALUE!</v>
      </c>
      <c r="EC41" s="340">
        <f>IFERROR((Y41*AA41)*IF(X41="NIE",$EC$17+Stawki!$L$30,$EC$17)+SUMIF($C:$C,$B41,CP:CP),0)</f>
        <v>0</v>
      </c>
      <c r="ED41" s="341">
        <f t="shared" si="32"/>
        <v>0</v>
      </c>
      <c r="EE41" s="341">
        <f t="shared" si="33"/>
        <v>0</v>
      </c>
      <c r="EF41" s="341" t="e">
        <f t="shared" si="34"/>
        <v>#VALUE!</v>
      </c>
      <c r="EG41" s="341" t="e">
        <f>DY41*(1+wycena!$EG$17)</f>
        <v>#VALUE!</v>
      </c>
      <c r="EH41" s="341" t="e">
        <f>EG41*(1+wycena!$EH$17)</f>
        <v>#VALUE!</v>
      </c>
      <c r="EI41" s="341" t="e">
        <f t="shared" si="77"/>
        <v>#VALUE!</v>
      </c>
      <c r="EJ41" s="341" t="e">
        <f t="shared" si="95"/>
        <v>#VALUE!</v>
      </c>
      <c r="EK41" s="342">
        <f t="shared" si="35"/>
        <v>0</v>
      </c>
      <c r="EL41" s="343">
        <v>0</v>
      </c>
      <c r="EM41" s="344" t="e">
        <f t="shared" si="96"/>
        <v>#VALUE!</v>
      </c>
      <c r="EN41" s="345" t="e">
        <f t="shared" si="36"/>
        <v>#VALUE!</v>
      </c>
      <c r="EO41" s="346">
        <f t="shared" si="37"/>
        <v>0</v>
      </c>
      <c r="EP41" s="347">
        <f t="shared" si="38"/>
        <v>0</v>
      </c>
      <c r="EQ41" s="348">
        <f t="shared" si="79"/>
        <v>0</v>
      </c>
      <c r="ER41" s="349" t="e">
        <f t="shared" si="39"/>
        <v>#VALUE!</v>
      </c>
      <c r="ES41" s="350" t="e">
        <f t="shared" si="40"/>
        <v>#VALUE!</v>
      </c>
      <c r="ET41" s="62"/>
      <c r="EU41" s="399">
        <f t="shared" si="80"/>
        <v>0</v>
      </c>
      <c r="EV41" s="400">
        <f t="shared" si="81"/>
        <v>0</v>
      </c>
      <c r="EW41" s="400">
        <f t="shared" si="82"/>
        <v>0</v>
      </c>
      <c r="EX41" s="400">
        <f t="shared" si="83"/>
        <v>0</v>
      </c>
      <c r="EY41" s="400">
        <f t="shared" si="84"/>
        <v>0</v>
      </c>
      <c r="EZ41" s="401">
        <f t="shared" si="85"/>
        <v>0</v>
      </c>
      <c r="FA41" s="62"/>
      <c r="FB41" s="153">
        <f t="shared" si="41"/>
        <v>0</v>
      </c>
      <c r="FC41" s="154">
        <f t="shared" si="42"/>
        <v>0</v>
      </c>
      <c r="FD41" s="154">
        <f t="shared" si="43"/>
        <v>0</v>
      </c>
      <c r="FE41" s="154">
        <f t="shared" si="44"/>
        <v>0</v>
      </c>
      <c r="FF41" s="154">
        <f t="shared" si="45"/>
        <v>0</v>
      </c>
      <c r="FG41" s="154">
        <f t="shared" si="46"/>
        <v>0</v>
      </c>
      <c r="FH41" s="154">
        <f t="shared" si="47"/>
        <v>0</v>
      </c>
      <c r="FI41" s="154">
        <f t="shared" si="48"/>
        <v>0</v>
      </c>
      <c r="FJ41" s="154">
        <f t="shared" si="49"/>
        <v>0</v>
      </c>
      <c r="FK41" s="147">
        <f t="shared" si="50"/>
        <v>0</v>
      </c>
      <c r="FL41" s="147">
        <f t="shared" si="51"/>
        <v>0</v>
      </c>
      <c r="FM41" s="146">
        <f t="shared" si="52"/>
        <v>0</v>
      </c>
      <c r="FN41" s="146">
        <f t="shared" si="53"/>
        <v>0</v>
      </c>
      <c r="FO41" s="146">
        <f t="shared" si="54"/>
        <v>0</v>
      </c>
      <c r="FP41" s="146">
        <f t="shared" si="55"/>
        <v>0</v>
      </c>
      <c r="FQ41" s="146" t="e">
        <f t="shared" si="56"/>
        <v>#VALUE!</v>
      </c>
      <c r="FR41" s="146" t="e">
        <f t="shared" si="57"/>
        <v>#VALUE!</v>
      </c>
      <c r="FS41" s="146">
        <f t="shared" si="58"/>
        <v>0</v>
      </c>
      <c r="FT41" s="146">
        <f t="shared" si="59"/>
        <v>0</v>
      </c>
      <c r="FU41" s="146">
        <f t="shared" si="60"/>
        <v>0</v>
      </c>
      <c r="FV41" s="146" t="e">
        <f t="shared" si="61"/>
        <v>#VALUE!</v>
      </c>
      <c r="FW41" s="146" t="e">
        <f t="shared" si="86"/>
        <v>#VALUE!</v>
      </c>
      <c r="FX41" s="146" t="e">
        <f t="shared" si="87"/>
        <v>#VALUE!</v>
      </c>
      <c r="FY41" s="146" t="e">
        <f t="shared" si="88"/>
        <v>#VALUE!</v>
      </c>
      <c r="FZ41" s="155">
        <f t="shared" si="97"/>
        <v>0</v>
      </c>
    </row>
    <row r="42" spans="1:182">
      <c r="A42" s="143">
        <v>24</v>
      </c>
      <c r="B42" s="123"/>
      <c r="C42" s="123"/>
      <c r="D42" s="123"/>
      <c r="E42" s="181"/>
      <c r="F42" s="123"/>
      <c r="G42" s="123"/>
      <c r="H42" s="123"/>
      <c r="I42" s="120"/>
      <c r="J42" s="121"/>
      <c r="K42" s="123"/>
      <c r="L42" s="123"/>
      <c r="M42" s="172" t="str">
        <f>ryzyka!$X26</f>
        <v/>
      </c>
      <c r="N42" s="173" t="str">
        <f>ryzyka!Y26</f>
        <v/>
      </c>
      <c r="O42" s="123"/>
      <c r="P42" s="123"/>
      <c r="Q42" s="138"/>
      <c r="R42" s="121"/>
      <c r="S42" s="123"/>
      <c r="T42" s="122"/>
      <c r="U42" s="123"/>
      <c r="V42" s="285" t="str">
        <f t="shared" si="62"/>
        <v/>
      </c>
      <c r="W42" s="285" t="str">
        <f t="shared" si="63"/>
        <v/>
      </c>
      <c r="X42" s="123"/>
      <c r="Y42" s="65"/>
      <c r="Z42" s="176">
        <f t="shared" si="4"/>
        <v>0</v>
      </c>
      <c r="AA42" s="124"/>
      <c r="AB42" s="124"/>
      <c r="AC42" s="125"/>
      <c r="AD42" s="125"/>
      <c r="AE42" s="126"/>
      <c r="AF42" s="124"/>
      <c r="AG42" s="127"/>
      <c r="AH42" s="128"/>
      <c r="AI42" s="137"/>
      <c r="AJ42" s="126"/>
      <c r="AK42" s="335">
        <f t="shared" si="5"/>
        <v>0</v>
      </c>
      <c r="AL42" s="138"/>
      <c r="AM42" s="121"/>
      <c r="AN42" s="123"/>
      <c r="AO42" s="332">
        <f t="shared" si="90"/>
        <v>0</v>
      </c>
      <c r="AP42" s="333">
        <f>SUMIFS(Technologia[tpz '[s']],Technologia[Obszar],"Obróbka skrawaniem",Technologia[KOD WYROB],wycena!$B42)</f>
        <v>0</v>
      </c>
      <c r="AQ42" s="334">
        <f>SUMIFS(Technologia[tpj '[s']],Technologia[Obszar],"Obróbka skrawaniem",Technologia[KOD WYROB],wycena!$B42)</f>
        <v>0</v>
      </c>
      <c r="AR42" s="335">
        <f t="shared" si="6"/>
        <v>0</v>
      </c>
      <c r="AS42" s="334">
        <f>SUMIFS(Technologia[tpz '[s']],Technologia[Obszar],"Ukosowanie",Technologia[KOD WYROB],wycena!$B42)</f>
        <v>0</v>
      </c>
      <c r="AT42" s="334">
        <f>SUMIFS(Technologia[tpj '[s']],Technologia[Obszar],"Ukosowanie",Technologia[KOD WYROB],wycena!$B42)</f>
        <v>0</v>
      </c>
      <c r="AU42" s="335">
        <f t="shared" si="7"/>
        <v>0</v>
      </c>
      <c r="AV42" s="334">
        <f>SUMIFS(Technologia[tpz '[s']],Technologia[Obszar],"Prasa",Technologia[KOD WYROB],wycena!$B42)</f>
        <v>0</v>
      </c>
      <c r="AW42" s="334">
        <f>SUMIFS(Technologia[tpj '[s']],Technologia[Obszar],"Prasa",Technologia[KOD WYROB],wycena!$B42)</f>
        <v>0</v>
      </c>
      <c r="AX42" s="335">
        <f t="shared" si="8"/>
        <v>0</v>
      </c>
      <c r="AY42" s="334">
        <f>SUMIFS(Technologia[tpz '[s']],Technologia[Obszar],"Spawanie ręczne",Technologia[KOD WYROB],wycena!$B42)</f>
        <v>0</v>
      </c>
      <c r="AZ42" s="334">
        <f>SUMIFS(Technologia[tpj '[s']],Technologia[Obszar],"Spawanie ręczne",Technologia[KOD WYROB],wycena!$B42)</f>
        <v>0</v>
      </c>
      <c r="BA42" s="335">
        <f t="shared" si="9"/>
        <v>0</v>
      </c>
      <c r="BB42" s="334">
        <f>SUMIFS(Technologia[tpz '[s']],Technologia[Obszar],"Spawanie robotem",Technologia[KOD WYROB],wycena!$B42)</f>
        <v>0</v>
      </c>
      <c r="BC42" s="334">
        <f>SUMIFS(Technologia[tpj '[s']],Technologia[Obszar],"Spawanie robotem",Technologia[KOD WYROB],wycena!$B42)</f>
        <v>0</v>
      </c>
      <c r="BD42" s="335">
        <f t="shared" si="10"/>
        <v>0</v>
      </c>
      <c r="BE42" s="334">
        <f>SUMIFS(Technologia[tpz '[s']],Technologia[Obszar],"Ślusarnia",Technologia[KOD WYROB],wycena!$B42)</f>
        <v>0</v>
      </c>
      <c r="BF42" s="334">
        <f>SUMIFS(Technologia[tpj '[s']],Technologia[Obszar],"Ślusarnia",Technologia[KOD WYROB],wycena!$B42)</f>
        <v>0</v>
      </c>
      <c r="BG42" s="335">
        <f t="shared" si="11"/>
        <v>0</v>
      </c>
      <c r="BH42" s="334">
        <f>SUMIFS(Technologia[tpz '[s']],Technologia[Obszar],"Montaż",Technologia[KOD WYROB],wycena!$B42)</f>
        <v>0</v>
      </c>
      <c r="BI42" s="334">
        <f>SUMIFS(Technologia[tpj '[s']],Technologia[Obszar],"Montaż",Technologia[KOD WYROB],wycena!$B42)</f>
        <v>0</v>
      </c>
      <c r="BJ42" s="335">
        <f t="shared" si="12"/>
        <v>0</v>
      </c>
      <c r="BK42" s="334">
        <f>SUMIFS(Technologia[tpz '[s']],Technologia[Obszar],"Klejenie",Technologia[KOD WYROB],wycena!$B42)</f>
        <v>0</v>
      </c>
      <c r="BL42" s="334">
        <f>SUMIFS(Technologia[tpj '[s']],Technologia[Obszar],"Klejenie",Technologia[KOD WYROB],wycena!$B42)</f>
        <v>0</v>
      </c>
      <c r="BM42" s="335">
        <f t="shared" si="13"/>
        <v>0</v>
      </c>
      <c r="BN42" s="334">
        <f>SUMIFS(Technologia[tpz '[s']],Technologia[Obszar],"Śrutowanie",Technologia[KOD WYROB],wycena!$B42)</f>
        <v>0</v>
      </c>
      <c r="BO42" s="334">
        <f>SUMIFS(Technologia[tpj '[s']],Technologia[Obszar],"Śrutowanie",Technologia[KOD WYROB],wycena!$B42)</f>
        <v>0</v>
      </c>
      <c r="BP42" s="332">
        <f t="shared" si="64"/>
        <v>0</v>
      </c>
      <c r="BQ42" s="334">
        <f>SUMIFS(Technologia[tpz '[s']],Technologia[Obszar],"Prostowanie",Technologia[KOD WYROB],wycena!$B42)</f>
        <v>0</v>
      </c>
      <c r="BR42" s="334">
        <f>SUMIFS(Technologia[tpj '[s']],Technologia[Obszar],"Prostowanie",Technologia[KOD WYROB],wycena!$B42)</f>
        <v>0</v>
      </c>
      <c r="BS42" s="332">
        <f t="shared" si="65"/>
        <v>0</v>
      </c>
      <c r="BT42" s="334">
        <f>SUMIFS(Technologia[tpz '[s']],Technologia[Obszar],"Gratowarka",Technologia[KOD WYROB],wycena!$B42)</f>
        <v>0</v>
      </c>
      <c r="BU42" s="334">
        <f>SUMIFS(Technologia[tpj '[s']],Technologia[Obszar],"Gratowarka",Technologia[KOD WYROB],wycena!$B42)</f>
        <v>0</v>
      </c>
      <c r="BV42" s="332">
        <f t="shared" si="66"/>
        <v>0</v>
      </c>
      <c r="BW42" s="332">
        <f>COUNTIF(Technologia[KOD WYROB],B42)</f>
        <v>0</v>
      </c>
      <c r="BX42" s="332">
        <f t="shared" si="67"/>
        <v>0</v>
      </c>
      <c r="BZ42" s="121"/>
      <c r="CA42" s="123"/>
      <c r="CB42" s="123"/>
      <c r="CC42" s="372">
        <f>SUMIFS(Technologia[Koszt kooperacji],Technologia[Obszar],"Kooperacja",Technologia[KOD WYROB],wycena!$B42)+SUMIFS(Technologia[Koszt kooperacji],Technologia[Obszar],"Śrutowanie",Technologia[KOD WYROB],wycena!$B42)</f>
        <v>0</v>
      </c>
      <c r="CD42" s="372">
        <f t="shared" si="68"/>
        <v>0</v>
      </c>
      <c r="CE42" s="372">
        <f t="shared" si="91"/>
        <v>0</v>
      </c>
      <c r="CF42" s="381">
        <f>COUNTIFS(Technologia[KOD WYROB],B42,Technologia[Obszar],"kooperacja")+SUMIF($C:$C,$B42,CF:CF)</f>
        <v>0</v>
      </c>
      <c r="CG42" s="382">
        <f>SUMIF(Tabela3[Dot. indeksu],B42,Tabela3[Wartość])+SUMIF(C:C,B42,DE:DE)</f>
        <v>0</v>
      </c>
      <c r="CH42" s="383">
        <f>SUMIFS(NRC[Cena],NRC[Typ narzędzia],robocze!$AL$1,NRC[Dot. indeksu],wycena!$B42)+(SUMIF($C:$C,$B42,$DF:$DF))</f>
        <v>0</v>
      </c>
      <c r="CI42" s="372">
        <f>SUMIFS(NRC[Cena],NRC[Typ narzędzia],robocze!$AL$2,NRC[Dot. indeksu],wycena!$B42)+(SUMIF($C:$C,$B42,$DG:$DG))</f>
        <v>0</v>
      </c>
      <c r="CJ42" s="372">
        <f>SUMIFS(NRC[Cena],NRC[Typ narzędzia],robocze!$AL$3,NRC[Dot. indeksu],wycena!$B42)+(SUMIF($C:$C,$B42,$DH:$DH))</f>
        <v>0</v>
      </c>
      <c r="CK42" s="384">
        <f t="shared" si="69"/>
        <v>0</v>
      </c>
      <c r="CM42" s="373" t="str">
        <f t="shared" si="16"/>
        <v/>
      </c>
      <c r="CN42" s="374" t="str">
        <f t="shared" si="17"/>
        <v/>
      </c>
      <c r="CO42" s="372" t="str">
        <f t="shared" si="18"/>
        <v/>
      </c>
      <c r="CP42" s="372" t="str">
        <f t="shared" si="70"/>
        <v/>
      </c>
      <c r="CQ42" s="371" t="str">
        <f t="shared" si="19"/>
        <v/>
      </c>
      <c r="CR42" s="371" t="str">
        <f t="shared" si="92"/>
        <v/>
      </c>
      <c r="CS42" s="371" t="str">
        <f t="shared" si="20"/>
        <v/>
      </c>
      <c r="CT42" s="371" t="str">
        <f t="shared" si="21"/>
        <v/>
      </c>
      <c r="CU42" s="371" t="str">
        <f t="shared" si="22"/>
        <v/>
      </c>
      <c r="CV42" s="371" t="str">
        <f t="shared" si="23"/>
        <v/>
      </c>
      <c r="CW42" s="371" t="str">
        <f t="shared" si="24"/>
        <v/>
      </c>
      <c r="CX42" s="371" t="str">
        <f t="shared" si="25"/>
        <v/>
      </c>
      <c r="CY42" s="371" t="str">
        <f t="shared" si="26"/>
        <v/>
      </c>
      <c r="CZ42" s="371" t="str">
        <f t="shared" si="27"/>
        <v/>
      </c>
      <c r="DA42" s="371" t="str">
        <f t="shared" si="71"/>
        <v/>
      </c>
      <c r="DB42" s="371" t="str">
        <f t="shared" si="72"/>
        <v/>
      </c>
      <c r="DC42" s="371" t="str">
        <f t="shared" si="73"/>
        <v/>
      </c>
      <c r="DD42" s="334" t="str">
        <f t="shared" si="28"/>
        <v/>
      </c>
      <c r="DE42" s="334" t="str">
        <f t="shared" si="29"/>
        <v/>
      </c>
      <c r="DF42" s="372">
        <f t="shared" si="30"/>
        <v>0</v>
      </c>
      <c r="DG42" s="372">
        <f t="shared" si="93"/>
        <v>0</v>
      </c>
      <c r="DH42" s="372">
        <f t="shared" si="94"/>
        <v>0</v>
      </c>
      <c r="DI42" s="375"/>
      <c r="DJ42" s="319">
        <f>AK42/3600*Stawki!$A$4</f>
        <v>0</v>
      </c>
      <c r="DK42" s="317">
        <f>AO42/3600*Stawki!$B$4</f>
        <v>0</v>
      </c>
      <c r="DL42" s="317">
        <f>AR42/3600*Stawki!$C$4</f>
        <v>0</v>
      </c>
      <c r="DM42" s="317">
        <f>AU42/3600*Stawki!$D$4</f>
        <v>0</v>
      </c>
      <c r="DN42" s="317">
        <f>AX42/3600*Stawki!$E$4</f>
        <v>0</v>
      </c>
      <c r="DO42" s="317">
        <f>BA42/3600*Stawki!$F$4</f>
        <v>0</v>
      </c>
      <c r="DP42" s="317">
        <f>BD42/3600*Stawki!$G$4</f>
        <v>0</v>
      </c>
      <c r="DQ42" s="317">
        <f>BG42/3600*Stawki!$H$4</f>
        <v>0</v>
      </c>
      <c r="DR42" s="317">
        <f>BJ42/3600*Stawki!$J$4</f>
        <v>0</v>
      </c>
      <c r="DS42" s="317">
        <f>BL42/3600*Stawki!$I$4</f>
        <v>0</v>
      </c>
      <c r="DT42" s="317">
        <f>BP42/3600*Stawki!$K$4</f>
        <v>0</v>
      </c>
      <c r="DU42" s="320">
        <f>BS42/3600*Stawki!$M$4</f>
        <v>0</v>
      </c>
      <c r="DV42" s="320">
        <f>BV42/3600*Stawki!$L$4</f>
        <v>0</v>
      </c>
      <c r="DW42" s="321">
        <f t="shared" si="74"/>
        <v>0</v>
      </c>
      <c r="DX42" s="322" t="e" cm="1">
        <f t="array" ref="DX42">IF(BX42&lt;1,INDEX(tblSimple[],MATCH(F42,simp_il_proj,1)+1,MATCH(BW42,simp_il_oper,1)+1)+VLOOKUP($H$6,tblKlient[[Klient]:[Dodatkowy narzut Simple]],2,0),INDEX(tblComplex[],MATCH(F42,comp_il_projekt,1)+1,MATCH(BX42,comp_ile_sklad,1)+1)+VLOOKUP($H$6,tblKlient[[Klient]:[Dodatkowy narzut Complex]],3,0))</f>
        <v>#VALUE!</v>
      </c>
      <c r="DY42" s="323" t="str">
        <f t="shared" si="75"/>
        <v/>
      </c>
      <c r="DZ42" s="318" t="e">
        <f t="shared" si="76"/>
        <v>#VALUE!</v>
      </c>
      <c r="EA42" s="324" t="e">
        <f t="shared" si="31"/>
        <v>#VALUE!</v>
      </c>
      <c r="EC42" s="340">
        <f>IFERROR((Y42*AA42)*IF(X42="NIE",$EC$17+Stawki!$L$30,$EC$17)+SUMIF($C:$C,$B42,CP:CP),0)</f>
        <v>0</v>
      </c>
      <c r="ED42" s="341">
        <f t="shared" si="32"/>
        <v>0</v>
      </c>
      <c r="EE42" s="341">
        <f t="shared" si="33"/>
        <v>0</v>
      </c>
      <c r="EF42" s="341" t="e">
        <f t="shared" si="34"/>
        <v>#VALUE!</v>
      </c>
      <c r="EG42" s="341" t="e">
        <f>DY42*(1+wycena!$EG$17)</f>
        <v>#VALUE!</v>
      </c>
      <c r="EH42" s="341" t="e">
        <f>EG42*(1+wycena!$EH$17)</f>
        <v>#VALUE!</v>
      </c>
      <c r="EI42" s="341" t="e">
        <f t="shared" si="77"/>
        <v>#VALUE!</v>
      </c>
      <c r="EJ42" s="341" t="e">
        <f t="shared" si="95"/>
        <v>#VALUE!</v>
      </c>
      <c r="EK42" s="342">
        <f t="shared" si="35"/>
        <v>0</v>
      </c>
      <c r="EL42" s="343">
        <v>0</v>
      </c>
      <c r="EM42" s="344" t="e">
        <f t="shared" si="96"/>
        <v>#VALUE!</v>
      </c>
      <c r="EN42" s="345" t="e">
        <f t="shared" si="36"/>
        <v>#VALUE!</v>
      </c>
      <c r="EO42" s="346">
        <f t="shared" si="37"/>
        <v>0</v>
      </c>
      <c r="EP42" s="347">
        <f t="shared" si="38"/>
        <v>0</v>
      </c>
      <c r="EQ42" s="348">
        <f t="shared" si="79"/>
        <v>0</v>
      </c>
      <c r="ER42" s="349" t="e">
        <f t="shared" si="39"/>
        <v>#VALUE!</v>
      </c>
      <c r="ES42" s="350" t="e">
        <f t="shared" si="40"/>
        <v>#VALUE!</v>
      </c>
      <c r="ET42" s="62"/>
      <c r="EU42" s="399">
        <f t="shared" si="80"/>
        <v>0</v>
      </c>
      <c r="EV42" s="400">
        <f t="shared" si="81"/>
        <v>0</v>
      </c>
      <c r="EW42" s="400">
        <f t="shared" si="82"/>
        <v>0</v>
      </c>
      <c r="EX42" s="400">
        <f t="shared" si="83"/>
        <v>0</v>
      </c>
      <c r="EY42" s="400">
        <f t="shared" si="84"/>
        <v>0</v>
      </c>
      <c r="EZ42" s="401">
        <f t="shared" si="85"/>
        <v>0</v>
      </c>
      <c r="FA42" s="62"/>
      <c r="FB42" s="153">
        <f t="shared" si="41"/>
        <v>0</v>
      </c>
      <c r="FC42" s="154">
        <f t="shared" si="42"/>
        <v>0</v>
      </c>
      <c r="FD42" s="154">
        <f t="shared" si="43"/>
        <v>0</v>
      </c>
      <c r="FE42" s="154">
        <f t="shared" si="44"/>
        <v>0</v>
      </c>
      <c r="FF42" s="154">
        <f t="shared" si="45"/>
        <v>0</v>
      </c>
      <c r="FG42" s="154">
        <f t="shared" si="46"/>
        <v>0</v>
      </c>
      <c r="FH42" s="154">
        <f t="shared" si="47"/>
        <v>0</v>
      </c>
      <c r="FI42" s="154">
        <f t="shared" si="48"/>
        <v>0</v>
      </c>
      <c r="FJ42" s="154">
        <f t="shared" si="49"/>
        <v>0</v>
      </c>
      <c r="FK42" s="147">
        <f t="shared" si="50"/>
        <v>0</v>
      </c>
      <c r="FL42" s="147">
        <f t="shared" si="51"/>
        <v>0</v>
      </c>
      <c r="FM42" s="146">
        <f t="shared" si="52"/>
        <v>0</v>
      </c>
      <c r="FN42" s="146">
        <f t="shared" si="53"/>
        <v>0</v>
      </c>
      <c r="FO42" s="146">
        <f t="shared" si="54"/>
        <v>0</v>
      </c>
      <c r="FP42" s="146">
        <f t="shared" si="55"/>
        <v>0</v>
      </c>
      <c r="FQ42" s="146" t="e">
        <f t="shared" si="56"/>
        <v>#VALUE!</v>
      </c>
      <c r="FR42" s="146" t="e">
        <f t="shared" si="57"/>
        <v>#VALUE!</v>
      </c>
      <c r="FS42" s="146">
        <f t="shared" si="58"/>
        <v>0</v>
      </c>
      <c r="FT42" s="146">
        <f t="shared" si="59"/>
        <v>0</v>
      </c>
      <c r="FU42" s="146">
        <f t="shared" si="60"/>
        <v>0</v>
      </c>
      <c r="FV42" s="146" t="e">
        <f t="shared" si="61"/>
        <v>#VALUE!</v>
      </c>
      <c r="FW42" s="146" t="e">
        <f t="shared" si="86"/>
        <v>#VALUE!</v>
      </c>
      <c r="FX42" s="146" t="e">
        <f t="shared" si="87"/>
        <v>#VALUE!</v>
      </c>
      <c r="FY42" s="146" t="e">
        <f t="shared" si="88"/>
        <v>#VALUE!</v>
      </c>
      <c r="FZ42" s="155">
        <f t="shared" si="97"/>
        <v>0</v>
      </c>
    </row>
    <row r="43" spans="1:182">
      <c r="A43" s="143">
        <v>25</v>
      </c>
      <c r="B43" s="123"/>
      <c r="C43" s="123"/>
      <c r="D43" s="123"/>
      <c r="E43" s="181"/>
      <c r="F43" s="123"/>
      <c r="G43" s="123"/>
      <c r="H43" s="123"/>
      <c r="I43" s="120"/>
      <c r="J43" s="121"/>
      <c r="K43" s="123"/>
      <c r="L43" s="123"/>
      <c r="M43" s="172" t="str">
        <f>ryzyka!$X27</f>
        <v/>
      </c>
      <c r="N43" s="173" t="str">
        <f>ryzyka!Y27</f>
        <v/>
      </c>
      <c r="O43" s="123"/>
      <c r="P43" s="123"/>
      <c r="Q43" s="138"/>
      <c r="R43" s="121"/>
      <c r="S43" s="123"/>
      <c r="T43" s="122"/>
      <c r="U43" s="123"/>
      <c r="V43" s="285" t="str">
        <f t="shared" si="62"/>
        <v/>
      </c>
      <c r="W43" s="285" t="str">
        <f t="shared" si="63"/>
        <v/>
      </c>
      <c r="X43" s="123"/>
      <c r="Y43" s="65"/>
      <c r="Z43" s="176">
        <f t="shared" si="4"/>
        <v>0</v>
      </c>
      <c r="AA43" s="124"/>
      <c r="AB43" s="124"/>
      <c r="AC43" s="125"/>
      <c r="AD43" s="125"/>
      <c r="AE43" s="126"/>
      <c r="AF43" s="124"/>
      <c r="AG43" s="127"/>
      <c r="AH43" s="128"/>
      <c r="AI43" s="137"/>
      <c r="AJ43" s="126"/>
      <c r="AK43" s="335">
        <f t="shared" si="5"/>
        <v>0</v>
      </c>
      <c r="AL43" s="138"/>
      <c r="AM43" s="121"/>
      <c r="AN43" s="123"/>
      <c r="AO43" s="332">
        <f t="shared" si="90"/>
        <v>0</v>
      </c>
      <c r="AP43" s="333">
        <f>SUMIFS(Technologia[tpz '[s']],Technologia[Obszar],"Obróbka skrawaniem",Technologia[KOD WYROB],wycena!$B43)</f>
        <v>0</v>
      </c>
      <c r="AQ43" s="334">
        <f>SUMIFS(Technologia[tpj '[s']],Technologia[Obszar],"Obróbka skrawaniem",Technologia[KOD WYROB],wycena!$B43)</f>
        <v>0</v>
      </c>
      <c r="AR43" s="335">
        <f t="shared" si="6"/>
        <v>0</v>
      </c>
      <c r="AS43" s="334">
        <f>SUMIFS(Technologia[tpz '[s']],Technologia[Obszar],"Ukosowanie",Technologia[KOD WYROB],wycena!$B43)</f>
        <v>0</v>
      </c>
      <c r="AT43" s="334">
        <f>SUMIFS(Technologia[tpj '[s']],Technologia[Obszar],"Ukosowanie",Technologia[KOD WYROB],wycena!$B43)</f>
        <v>0</v>
      </c>
      <c r="AU43" s="335">
        <f t="shared" si="7"/>
        <v>0</v>
      </c>
      <c r="AV43" s="334">
        <f>SUMIFS(Technologia[tpz '[s']],Technologia[Obszar],"Prasa",Technologia[KOD WYROB],wycena!$B43)</f>
        <v>0</v>
      </c>
      <c r="AW43" s="334">
        <f>SUMIFS(Technologia[tpj '[s']],Technologia[Obszar],"Prasa",Technologia[KOD WYROB],wycena!$B43)</f>
        <v>0</v>
      </c>
      <c r="AX43" s="335">
        <f t="shared" si="8"/>
        <v>0</v>
      </c>
      <c r="AY43" s="334">
        <f>SUMIFS(Technologia[tpz '[s']],Technologia[Obszar],"Spawanie ręczne",Technologia[KOD WYROB],wycena!$B43)</f>
        <v>0</v>
      </c>
      <c r="AZ43" s="334">
        <f>SUMIFS(Technologia[tpj '[s']],Technologia[Obszar],"Spawanie ręczne",Technologia[KOD WYROB],wycena!$B43)</f>
        <v>0</v>
      </c>
      <c r="BA43" s="335">
        <f t="shared" si="9"/>
        <v>0</v>
      </c>
      <c r="BB43" s="334">
        <f>SUMIFS(Technologia[tpz '[s']],Technologia[Obszar],"Spawanie robotem",Technologia[KOD WYROB],wycena!$B43)</f>
        <v>0</v>
      </c>
      <c r="BC43" s="334">
        <f>SUMIFS(Technologia[tpj '[s']],Technologia[Obszar],"Spawanie robotem",Technologia[KOD WYROB],wycena!$B43)</f>
        <v>0</v>
      </c>
      <c r="BD43" s="335">
        <f t="shared" si="10"/>
        <v>0</v>
      </c>
      <c r="BE43" s="334">
        <f>SUMIFS(Technologia[tpz '[s']],Technologia[Obszar],"Ślusarnia",Technologia[KOD WYROB],wycena!$B43)</f>
        <v>0</v>
      </c>
      <c r="BF43" s="334">
        <f>SUMIFS(Technologia[tpj '[s']],Technologia[Obszar],"Ślusarnia",Technologia[KOD WYROB],wycena!$B43)</f>
        <v>0</v>
      </c>
      <c r="BG43" s="335">
        <f t="shared" si="11"/>
        <v>0</v>
      </c>
      <c r="BH43" s="334">
        <f>SUMIFS(Technologia[tpz '[s']],Technologia[Obszar],"Montaż",Technologia[KOD WYROB],wycena!$B43)</f>
        <v>0</v>
      </c>
      <c r="BI43" s="334">
        <f>SUMIFS(Technologia[tpj '[s']],Technologia[Obszar],"Montaż",Technologia[KOD WYROB],wycena!$B43)</f>
        <v>0</v>
      </c>
      <c r="BJ43" s="335">
        <f t="shared" si="12"/>
        <v>0</v>
      </c>
      <c r="BK43" s="334">
        <f>SUMIFS(Technologia[tpz '[s']],Technologia[Obszar],"Klejenie",Technologia[KOD WYROB],wycena!$B43)</f>
        <v>0</v>
      </c>
      <c r="BL43" s="334">
        <f>SUMIFS(Technologia[tpj '[s']],Technologia[Obszar],"Klejenie",Technologia[KOD WYROB],wycena!$B43)</f>
        <v>0</v>
      </c>
      <c r="BM43" s="335">
        <f t="shared" si="13"/>
        <v>0</v>
      </c>
      <c r="BN43" s="334">
        <f>SUMIFS(Technologia[tpz '[s']],Technologia[Obszar],"Śrutowanie",Technologia[KOD WYROB],wycena!$B43)</f>
        <v>0</v>
      </c>
      <c r="BO43" s="334">
        <f>SUMIFS(Technologia[tpj '[s']],Technologia[Obszar],"Śrutowanie",Technologia[KOD WYROB],wycena!$B43)</f>
        <v>0</v>
      </c>
      <c r="BP43" s="332">
        <f t="shared" si="64"/>
        <v>0</v>
      </c>
      <c r="BQ43" s="334">
        <f>SUMIFS(Technologia[tpz '[s']],Technologia[Obszar],"Prostowanie",Technologia[KOD WYROB],wycena!$B43)</f>
        <v>0</v>
      </c>
      <c r="BR43" s="334">
        <f>SUMIFS(Technologia[tpj '[s']],Technologia[Obszar],"Prostowanie",Technologia[KOD WYROB],wycena!$B43)</f>
        <v>0</v>
      </c>
      <c r="BS43" s="332">
        <f t="shared" si="65"/>
        <v>0</v>
      </c>
      <c r="BT43" s="334">
        <f>SUMIFS(Technologia[tpz '[s']],Technologia[Obszar],"Gratowarka",Technologia[KOD WYROB],wycena!$B43)</f>
        <v>0</v>
      </c>
      <c r="BU43" s="334">
        <f>SUMIFS(Technologia[tpj '[s']],Technologia[Obszar],"Gratowarka",Technologia[KOD WYROB],wycena!$B43)</f>
        <v>0</v>
      </c>
      <c r="BV43" s="332">
        <f t="shared" si="66"/>
        <v>0</v>
      </c>
      <c r="BW43" s="332">
        <f>COUNTIF(Technologia[KOD WYROB],B43)</f>
        <v>0</v>
      </c>
      <c r="BX43" s="332">
        <f t="shared" si="67"/>
        <v>0</v>
      </c>
      <c r="BZ43" s="121"/>
      <c r="CA43" s="123"/>
      <c r="CB43" s="123"/>
      <c r="CC43" s="372">
        <f>SUMIFS(Technologia[Koszt kooperacji],Technologia[Obszar],"Kooperacja",Technologia[KOD WYROB],wycena!$B43)+SUMIFS(Technologia[Koszt kooperacji],Technologia[Obszar],"Śrutowanie",Technologia[KOD WYROB],wycena!$B43)</f>
        <v>0</v>
      </c>
      <c r="CD43" s="372">
        <f t="shared" si="68"/>
        <v>0</v>
      </c>
      <c r="CE43" s="372">
        <f t="shared" si="91"/>
        <v>0</v>
      </c>
      <c r="CF43" s="381">
        <f>COUNTIFS(Technologia[KOD WYROB],B43,Technologia[Obszar],"kooperacja")+SUMIF($C:$C,$B43,CF:CF)</f>
        <v>0</v>
      </c>
      <c r="CG43" s="382">
        <f>SUMIF(Tabela3[Dot. indeksu],B43,Tabela3[Wartość])+SUMIF(C:C,B43,DE:DE)</f>
        <v>0</v>
      </c>
      <c r="CH43" s="383">
        <f>SUMIFS(NRC[Cena],NRC[Typ narzędzia],robocze!$AL$1,NRC[Dot. indeksu],wycena!$B43)+(SUMIF($C:$C,$B43,$DF:$DF))</f>
        <v>0</v>
      </c>
      <c r="CI43" s="372">
        <f>SUMIFS(NRC[Cena],NRC[Typ narzędzia],robocze!$AL$2,NRC[Dot. indeksu],wycena!$B43)+(SUMIF($C:$C,$B43,$DG:$DG))</f>
        <v>0</v>
      </c>
      <c r="CJ43" s="372">
        <f>SUMIFS(NRC[Cena],NRC[Typ narzędzia],robocze!$AL$3,NRC[Dot. indeksu],wycena!$B43)+(SUMIF($C:$C,$B43,$DH:$DH))</f>
        <v>0</v>
      </c>
      <c r="CK43" s="384">
        <f t="shared" si="69"/>
        <v>0</v>
      </c>
      <c r="CM43" s="373" t="str">
        <f t="shared" si="16"/>
        <v/>
      </c>
      <c r="CN43" s="374" t="str">
        <f t="shared" si="17"/>
        <v/>
      </c>
      <c r="CO43" s="372" t="str">
        <f t="shared" si="18"/>
        <v/>
      </c>
      <c r="CP43" s="372" t="str">
        <f t="shared" si="70"/>
        <v/>
      </c>
      <c r="CQ43" s="371" t="str">
        <f t="shared" si="19"/>
        <v/>
      </c>
      <c r="CR43" s="371" t="str">
        <f t="shared" si="92"/>
        <v/>
      </c>
      <c r="CS43" s="371" t="str">
        <f t="shared" si="20"/>
        <v/>
      </c>
      <c r="CT43" s="371" t="str">
        <f t="shared" si="21"/>
        <v/>
      </c>
      <c r="CU43" s="371" t="str">
        <f t="shared" si="22"/>
        <v/>
      </c>
      <c r="CV43" s="371" t="str">
        <f t="shared" si="23"/>
        <v/>
      </c>
      <c r="CW43" s="371" t="str">
        <f t="shared" si="24"/>
        <v/>
      </c>
      <c r="CX43" s="371" t="str">
        <f t="shared" si="25"/>
        <v/>
      </c>
      <c r="CY43" s="371" t="str">
        <f t="shared" si="26"/>
        <v/>
      </c>
      <c r="CZ43" s="371" t="str">
        <f t="shared" si="27"/>
        <v/>
      </c>
      <c r="DA43" s="371" t="str">
        <f t="shared" si="71"/>
        <v/>
      </c>
      <c r="DB43" s="371" t="str">
        <f t="shared" si="72"/>
        <v/>
      </c>
      <c r="DC43" s="371" t="str">
        <f t="shared" si="73"/>
        <v/>
      </c>
      <c r="DD43" s="334" t="str">
        <f t="shared" si="28"/>
        <v/>
      </c>
      <c r="DE43" s="334" t="str">
        <f t="shared" si="29"/>
        <v/>
      </c>
      <c r="DF43" s="372">
        <f t="shared" si="30"/>
        <v>0</v>
      </c>
      <c r="DG43" s="372">
        <f t="shared" si="93"/>
        <v>0</v>
      </c>
      <c r="DH43" s="372">
        <f t="shared" si="94"/>
        <v>0</v>
      </c>
      <c r="DI43" s="375"/>
      <c r="DJ43" s="319">
        <f>AK43/3600*Stawki!$A$4</f>
        <v>0</v>
      </c>
      <c r="DK43" s="317">
        <f>AO43/3600*Stawki!$B$4</f>
        <v>0</v>
      </c>
      <c r="DL43" s="317">
        <f>AR43/3600*Stawki!$C$4</f>
        <v>0</v>
      </c>
      <c r="DM43" s="317">
        <f>AU43/3600*Stawki!$D$4</f>
        <v>0</v>
      </c>
      <c r="DN43" s="317">
        <f>AX43/3600*Stawki!$E$4</f>
        <v>0</v>
      </c>
      <c r="DO43" s="317">
        <f>BA43/3600*Stawki!$F$4</f>
        <v>0</v>
      </c>
      <c r="DP43" s="317">
        <f>BD43/3600*Stawki!$G$4</f>
        <v>0</v>
      </c>
      <c r="DQ43" s="317">
        <f>BG43/3600*Stawki!$H$4</f>
        <v>0</v>
      </c>
      <c r="DR43" s="317">
        <f>BJ43/3600*Stawki!$J$4</f>
        <v>0</v>
      </c>
      <c r="DS43" s="317">
        <f>BL43/3600*Stawki!$I$4</f>
        <v>0</v>
      </c>
      <c r="DT43" s="317">
        <f>BP43/3600*Stawki!$K$4</f>
        <v>0</v>
      </c>
      <c r="DU43" s="320">
        <f>BS43/3600*Stawki!$M$4</f>
        <v>0</v>
      </c>
      <c r="DV43" s="320">
        <f>BV43/3600*Stawki!$L$4</f>
        <v>0</v>
      </c>
      <c r="DW43" s="321">
        <f t="shared" si="74"/>
        <v>0</v>
      </c>
      <c r="DX43" s="322" t="e" cm="1">
        <f t="array" ref="DX43">IF(BX43&lt;1,INDEX(tblSimple[],MATCH(F43,simp_il_proj,1)+1,MATCH(BW43,simp_il_oper,1)+1)+VLOOKUP($H$6,tblKlient[[Klient]:[Dodatkowy narzut Simple]],2,0),INDEX(tblComplex[],MATCH(F43,comp_il_projekt,1)+1,MATCH(BX43,comp_ile_sklad,1)+1)+VLOOKUP($H$6,tblKlient[[Klient]:[Dodatkowy narzut Complex]],3,0))</f>
        <v>#VALUE!</v>
      </c>
      <c r="DY43" s="323" t="str">
        <f t="shared" si="75"/>
        <v/>
      </c>
      <c r="DZ43" s="318" t="e">
        <f t="shared" si="76"/>
        <v>#VALUE!</v>
      </c>
      <c r="EA43" s="324" t="e">
        <f t="shared" si="31"/>
        <v>#VALUE!</v>
      </c>
      <c r="EC43" s="340">
        <f>IFERROR((Y43*AA43)*IF(X43="NIE",$EC$17+Stawki!$L$30,$EC$17)+SUMIF($C:$C,$B43,CP:CP),0)</f>
        <v>0</v>
      </c>
      <c r="ED43" s="341">
        <f t="shared" si="32"/>
        <v>0</v>
      </c>
      <c r="EE43" s="341">
        <f t="shared" si="33"/>
        <v>0</v>
      </c>
      <c r="EF43" s="341" t="e">
        <f t="shared" si="34"/>
        <v>#VALUE!</v>
      </c>
      <c r="EG43" s="341" t="e">
        <f>DY43*(1+wycena!$EG$17)</f>
        <v>#VALUE!</v>
      </c>
      <c r="EH43" s="341" t="e">
        <f>EG43*(1+wycena!$EH$17)</f>
        <v>#VALUE!</v>
      </c>
      <c r="EI43" s="341" t="e">
        <f t="shared" si="77"/>
        <v>#VALUE!</v>
      </c>
      <c r="EJ43" s="341" t="e">
        <f t="shared" si="95"/>
        <v>#VALUE!</v>
      </c>
      <c r="EK43" s="342">
        <f t="shared" si="35"/>
        <v>0</v>
      </c>
      <c r="EL43" s="343">
        <v>0</v>
      </c>
      <c r="EM43" s="344" t="e">
        <f t="shared" si="96"/>
        <v>#VALUE!</v>
      </c>
      <c r="EN43" s="345" t="e">
        <f t="shared" si="36"/>
        <v>#VALUE!</v>
      </c>
      <c r="EO43" s="346">
        <f t="shared" si="37"/>
        <v>0</v>
      </c>
      <c r="EP43" s="347">
        <f t="shared" si="38"/>
        <v>0</v>
      </c>
      <c r="EQ43" s="348">
        <f t="shared" si="79"/>
        <v>0</v>
      </c>
      <c r="ER43" s="349" t="e">
        <f t="shared" si="39"/>
        <v>#VALUE!</v>
      </c>
      <c r="ES43" s="350" t="e">
        <f t="shared" si="40"/>
        <v>#VALUE!</v>
      </c>
      <c r="ET43" s="62"/>
      <c r="EU43" s="399">
        <f t="shared" si="80"/>
        <v>0</v>
      </c>
      <c r="EV43" s="400">
        <f t="shared" si="81"/>
        <v>0</v>
      </c>
      <c r="EW43" s="400">
        <f t="shared" si="82"/>
        <v>0</v>
      </c>
      <c r="EX43" s="400">
        <f t="shared" si="83"/>
        <v>0</v>
      </c>
      <c r="EY43" s="400">
        <f t="shared" si="84"/>
        <v>0</v>
      </c>
      <c r="EZ43" s="401">
        <f t="shared" si="85"/>
        <v>0</v>
      </c>
      <c r="FA43" s="62"/>
      <c r="FB43" s="153">
        <f t="shared" si="41"/>
        <v>0</v>
      </c>
      <c r="FC43" s="154">
        <f t="shared" si="42"/>
        <v>0</v>
      </c>
      <c r="FD43" s="154">
        <f t="shared" si="43"/>
        <v>0</v>
      </c>
      <c r="FE43" s="154">
        <f t="shared" si="44"/>
        <v>0</v>
      </c>
      <c r="FF43" s="154">
        <f t="shared" si="45"/>
        <v>0</v>
      </c>
      <c r="FG43" s="154">
        <f t="shared" si="46"/>
        <v>0</v>
      </c>
      <c r="FH43" s="154">
        <f t="shared" si="47"/>
        <v>0</v>
      </c>
      <c r="FI43" s="154">
        <f t="shared" si="48"/>
        <v>0</v>
      </c>
      <c r="FJ43" s="154">
        <f t="shared" si="49"/>
        <v>0</v>
      </c>
      <c r="FK43" s="147">
        <f t="shared" si="50"/>
        <v>0</v>
      </c>
      <c r="FL43" s="147">
        <f t="shared" si="51"/>
        <v>0</v>
      </c>
      <c r="FM43" s="146">
        <f t="shared" si="52"/>
        <v>0</v>
      </c>
      <c r="FN43" s="146">
        <f t="shared" si="53"/>
        <v>0</v>
      </c>
      <c r="FO43" s="146">
        <f t="shared" si="54"/>
        <v>0</v>
      </c>
      <c r="FP43" s="146">
        <f t="shared" si="55"/>
        <v>0</v>
      </c>
      <c r="FQ43" s="146" t="e">
        <f t="shared" si="56"/>
        <v>#VALUE!</v>
      </c>
      <c r="FR43" s="146" t="e">
        <f t="shared" si="57"/>
        <v>#VALUE!</v>
      </c>
      <c r="FS43" s="146">
        <f t="shared" si="58"/>
        <v>0</v>
      </c>
      <c r="FT43" s="146">
        <f t="shared" si="59"/>
        <v>0</v>
      </c>
      <c r="FU43" s="146">
        <f t="shared" si="60"/>
        <v>0</v>
      </c>
      <c r="FV43" s="146" t="e">
        <f t="shared" si="61"/>
        <v>#VALUE!</v>
      </c>
      <c r="FW43" s="146" t="e">
        <f t="shared" si="86"/>
        <v>#VALUE!</v>
      </c>
      <c r="FX43" s="146" t="e">
        <f t="shared" si="87"/>
        <v>#VALUE!</v>
      </c>
      <c r="FY43" s="146" t="e">
        <f t="shared" si="88"/>
        <v>#VALUE!</v>
      </c>
      <c r="FZ43" s="155">
        <f t="shared" si="97"/>
        <v>0</v>
      </c>
    </row>
    <row r="44" spans="1:182">
      <c r="A44" s="143">
        <v>26</v>
      </c>
      <c r="B44" s="123"/>
      <c r="C44" s="123"/>
      <c r="D44" s="123"/>
      <c r="E44" s="181"/>
      <c r="F44" s="123"/>
      <c r="G44" s="123"/>
      <c r="H44" s="123"/>
      <c r="I44" s="120"/>
      <c r="J44" s="121"/>
      <c r="K44" s="123"/>
      <c r="L44" s="123"/>
      <c r="M44" s="172" t="str">
        <f>ryzyka!$X28</f>
        <v/>
      </c>
      <c r="N44" s="173" t="str">
        <f>ryzyka!Y28</f>
        <v/>
      </c>
      <c r="O44" s="123"/>
      <c r="P44" s="123"/>
      <c r="Q44" s="138"/>
      <c r="R44" s="121"/>
      <c r="S44" s="123"/>
      <c r="T44" s="122"/>
      <c r="U44" s="123"/>
      <c r="V44" s="285" t="str">
        <f t="shared" si="62"/>
        <v/>
      </c>
      <c r="W44" s="285" t="str">
        <f t="shared" si="63"/>
        <v/>
      </c>
      <c r="X44" s="123"/>
      <c r="Y44" s="65"/>
      <c r="Z44" s="176">
        <f t="shared" si="4"/>
        <v>0</v>
      </c>
      <c r="AA44" s="124"/>
      <c r="AB44" s="124"/>
      <c r="AC44" s="125"/>
      <c r="AD44" s="125"/>
      <c r="AE44" s="126"/>
      <c r="AF44" s="124"/>
      <c r="AG44" s="127"/>
      <c r="AH44" s="128"/>
      <c r="AI44" s="137"/>
      <c r="AJ44" s="126"/>
      <c r="AK44" s="335">
        <f t="shared" si="5"/>
        <v>0</v>
      </c>
      <c r="AL44" s="138"/>
      <c r="AM44" s="121"/>
      <c r="AN44" s="123"/>
      <c r="AO44" s="332">
        <f t="shared" si="90"/>
        <v>0</v>
      </c>
      <c r="AP44" s="333">
        <f>SUMIFS(Technologia[tpz '[s']],Technologia[Obszar],"Obróbka skrawaniem",Technologia[KOD WYROB],wycena!$B44)</f>
        <v>0</v>
      </c>
      <c r="AQ44" s="334">
        <f>SUMIFS(Technologia[tpj '[s']],Technologia[Obszar],"Obróbka skrawaniem",Technologia[KOD WYROB],wycena!$B44)</f>
        <v>0</v>
      </c>
      <c r="AR44" s="335">
        <f t="shared" si="6"/>
        <v>0</v>
      </c>
      <c r="AS44" s="334">
        <f>SUMIFS(Technologia[tpz '[s']],Technologia[Obszar],"Ukosowanie",Technologia[KOD WYROB],wycena!$B44)</f>
        <v>0</v>
      </c>
      <c r="AT44" s="334">
        <f>SUMIFS(Technologia[tpj '[s']],Technologia[Obszar],"Ukosowanie",Technologia[KOD WYROB],wycena!$B44)</f>
        <v>0</v>
      </c>
      <c r="AU44" s="335">
        <f t="shared" si="7"/>
        <v>0</v>
      </c>
      <c r="AV44" s="334">
        <f>SUMIFS(Technologia[tpz '[s']],Technologia[Obszar],"Prasa",Technologia[KOD WYROB],wycena!$B44)</f>
        <v>0</v>
      </c>
      <c r="AW44" s="334">
        <f>SUMIFS(Technologia[tpj '[s']],Technologia[Obszar],"Prasa",Technologia[KOD WYROB],wycena!$B44)</f>
        <v>0</v>
      </c>
      <c r="AX44" s="335">
        <f t="shared" si="8"/>
        <v>0</v>
      </c>
      <c r="AY44" s="334">
        <f>SUMIFS(Technologia[tpz '[s']],Technologia[Obszar],"Spawanie ręczne",Technologia[KOD WYROB],wycena!$B44)</f>
        <v>0</v>
      </c>
      <c r="AZ44" s="334">
        <f>SUMIFS(Technologia[tpj '[s']],Technologia[Obszar],"Spawanie ręczne",Technologia[KOD WYROB],wycena!$B44)</f>
        <v>0</v>
      </c>
      <c r="BA44" s="335">
        <f t="shared" si="9"/>
        <v>0</v>
      </c>
      <c r="BB44" s="334">
        <f>SUMIFS(Technologia[tpz '[s']],Technologia[Obszar],"Spawanie robotem",Technologia[KOD WYROB],wycena!$B44)</f>
        <v>0</v>
      </c>
      <c r="BC44" s="334">
        <f>SUMIFS(Technologia[tpj '[s']],Technologia[Obszar],"Spawanie robotem",Technologia[KOD WYROB],wycena!$B44)</f>
        <v>0</v>
      </c>
      <c r="BD44" s="335">
        <f t="shared" si="10"/>
        <v>0</v>
      </c>
      <c r="BE44" s="334">
        <f>SUMIFS(Technologia[tpz '[s']],Technologia[Obszar],"Ślusarnia",Technologia[KOD WYROB],wycena!$B44)</f>
        <v>0</v>
      </c>
      <c r="BF44" s="334">
        <f>SUMIFS(Technologia[tpj '[s']],Technologia[Obszar],"Ślusarnia",Technologia[KOD WYROB],wycena!$B44)</f>
        <v>0</v>
      </c>
      <c r="BG44" s="335">
        <f t="shared" si="11"/>
        <v>0</v>
      </c>
      <c r="BH44" s="334">
        <f>SUMIFS(Technologia[tpz '[s']],Technologia[Obszar],"Montaż",Technologia[KOD WYROB],wycena!$B44)</f>
        <v>0</v>
      </c>
      <c r="BI44" s="334">
        <f>SUMIFS(Technologia[tpj '[s']],Technologia[Obszar],"Montaż",Technologia[KOD WYROB],wycena!$B44)</f>
        <v>0</v>
      </c>
      <c r="BJ44" s="335">
        <f t="shared" si="12"/>
        <v>0</v>
      </c>
      <c r="BK44" s="334">
        <f>SUMIFS(Technologia[tpz '[s']],Technologia[Obszar],"Klejenie",Technologia[KOD WYROB],wycena!$B44)</f>
        <v>0</v>
      </c>
      <c r="BL44" s="334">
        <f>SUMIFS(Technologia[tpj '[s']],Technologia[Obszar],"Klejenie",Technologia[KOD WYROB],wycena!$B44)</f>
        <v>0</v>
      </c>
      <c r="BM44" s="335">
        <f t="shared" si="13"/>
        <v>0</v>
      </c>
      <c r="BN44" s="334">
        <f>SUMIFS(Technologia[tpz '[s']],Technologia[Obszar],"Śrutowanie",Technologia[KOD WYROB],wycena!$B44)</f>
        <v>0</v>
      </c>
      <c r="BO44" s="334">
        <f>SUMIFS(Technologia[tpj '[s']],Technologia[Obszar],"Śrutowanie",Technologia[KOD WYROB],wycena!$B44)</f>
        <v>0</v>
      </c>
      <c r="BP44" s="332">
        <f t="shared" si="64"/>
        <v>0</v>
      </c>
      <c r="BQ44" s="334">
        <f>SUMIFS(Technologia[tpz '[s']],Technologia[Obszar],"Prostowanie",Technologia[KOD WYROB],wycena!$B44)</f>
        <v>0</v>
      </c>
      <c r="BR44" s="334">
        <f>SUMIFS(Technologia[tpj '[s']],Technologia[Obszar],"Prostowanie",Technologia[KOD WYROB],wycena!$B44)</f>
        <v>0</v>
      </c>
      <c r="BS44" s="332">
        <f t="shared" si="65"/>
        <v>0</v>
      </c>
      <c r="BT44" s="334">
        <f>SUMIFS(Technologia[tpz '[s']],Technologia[Obszar],"Gratowarka",Technologia[KOD WYROB],wycena!$B44)</f>
        <v>0</v>
      </c>
      <c r="BU44" s="334">
        <f>SUMIFS(Technologia[tpj '[s']],Technologia[Obszar],"Gratowarka",Technologia[KOD WYROB],wycena!$B44)</f>
        <v>0</v>
      </c>
      <c r="BV44" s="332">
        <f t="shared" si="66"/>
        <v>0</v>
      </c>
      <c r="BW44" s="332">
        <f>COUNTIF(Technologia[KOD WYROB],B44)</f>
        <v>0</v>
      </c>
      <c r="BX44" s="332">
        <f t="shared" si="67"/>
        <v>0</v>
      </c>
      <c r="BZ44" s="121"/>
      <c r="CA44" s="123"/>
      <c r="CB44" s="123"/>
      <c r="CC44" s="372">
        <f>SUMIFS(Technologia[Koszt kooperacji],Technologia[Obszar],"Kooperacja",Technologia[KOD WYROB],wycena!$B44)+SUMIFS(Technologia[Koszt kooperacji],Technologia[Obszar],"Śrutowanie",Technologia[KOD WYROB],wycena!$B44)</f>
        <v>0</v>
      </c>
      <c r="CD44" s="372">
        <f t="shared" si="68"/>
        <v>0</v>
      </c>
      <c r="CE44" s="372">
        <f t="shared" si="91"/>
        <v>0</v>
      </c>
      <c r="CF44" s="381">
        <f>COUNTIFS(Technologia[KOD WYROB],B44,Technologia[Obszar],"kooperacja")+SUMIF($C:$C,$B44,CF:CF)</f>
        <v>0</v>
      </c>
      <c r="CG44" s="382">
        <f>SUMIF(Tabela3[Dot. indeksu],B44,Tabela3[Wartość])+SUMIF(C:C,B44,DE:DE)</f>
        <v>0</v>
      </c>
      <c r="CH44" s="383">
        <f>SUMIFS(NRC[Cena],NRC[Typ narzędzia],robocze!$AL$1,NRC[Dot. indeksu],wycena!$B44)+(SUMIF($C:$C,$B44,$DF:$DF))</f>
        <v>0</v>
      </c>
      <c r="CI44" s="372">
        <f>SUMIFS(NRC[Cena],NRC[Typ narzędzia],robocze!$AL$2,NRC[Dot. indeksu],wycena!$B44)+(SUMIF($C:$C,$B44,$DG:$DG))</f>
        <v>0</v>
      </c>
      <c r="CJ44" s="372">
        <f>SUMIFS(NRC[Cena],NRC[Typ narzędzia],robocze!$AL$3,NRC[Dot. indeksu],wycena!$B44)+(SUMIF($C:$C,$B44,$DH:$DH))</f>
        <v>0</v>
      </c>
      <c r="CK44" s="384">
        <f t="shared" si="69"/>
        <v>0</v>
      </c>
      <c r="CM44" s="373" t="str">
        <f t="shared" si="16"/>
        <v/>
      </c>
      <c r="CN44" s="374" t="str">
        <f t="shared" si="17"/>
        <v/>
      </c>
      <c r="CO44" s="372" t="str">
        <f t="shared" si="18"/>
        <v/>
      </c>
      <c r="CP44" s="372" t="str">
        <f t="shared" si="70"/>
        <v/>
      </c>
      <c r="CQ44" s="371" t="str">
        <f t="shared" si="19"/>
        <v/>
      </c>
      <c r="CR44" s="371" t="str">
        <f t="shared" si="92"/>
        <v/>
      </c>
      <c r="CS44" s="371" t="str">
        <f t="shared" si="20"/>
        <v/>
      </c>
      <c r="CT44" s="371" t="str">
        <f t="shared" si="21"/>
        <v/>
      </c>
      <c r="CU44" s="371" t="str">
        <f t="shared" si="22"/>
        <v/>
      </c>
      <c r="CV44" s="371" t="str">
        <f t="shared" si="23"/>
        <v/>
      </c>
      <c r="CW44" s="371" t="str">
        <f t="shared" si="24"/>
        <v/>
      </c>
      <c r="CX44" s="371" t="str">
        <f t="shared" si="25"/>
        <v/>
      </c>
      <c r="CY44" s="371" t="str">
        <f t="shared" si="26"/>
        <v/>
      </c>
      <c r="CZ44" s="371" t="str">
        <f t="shared" si="27"/>
        <v/>
      </c>
      <c r="DA44" s="371" t="str">
        <f t="shared" si="71"/>
        <v/>
      </c>
      <c r="DB44" s="371" t="str">
        <f t="shared" si="72"/>
        <v/>
      </c>
      <c r="DC44" s="371" t="str">
        <f t="shared" si="73"/>
        <v/>
      </c>
      <c r="DD44" s="334" t="str">
        <f t="shared" si="28"/>
        <v/>
      </c>
      <c r="DE44" s="334" t="str">
        <f t="shared" si="29"/>
        <v/>
      </c>
      <c r="DF44" s="372">
        <f t="shared" si="30"/>
        <v>0</v>
      </c>
      <c r="DG44" s="372">
        <f t="shared" si="93"/>
        <v>0</v>
      </c>
      <c r="DH44" s="372">
        <f t="shared" si="94"/>
        <v>0</v>
      </c>
      <c r="DI44" s="375"/>
      <c r="DJ44" s="319">
        <f>AK44/3600*Stawki!$A$4</f>
        <v>0</v>
      </c>
      <c r="DK44" s="317">
        <f>AO44/3600*Stawki!$B$4</f>
        <v>0</v>
      </c>
      <c r="DL44" s="317">
        <f>AR44/3600*Stawki!$C$4</f>
        <v>0</v>
      </c>
      <c r="DM44" s="317">
        <f>AU44/3600*Stawki!$D$4</f>
        <v>0</v>
      </c>
      <c r="DN44" s="317">
        <f>AX44/3600*Stawki!$E$4</f>
        <v>0</v>
      </c>
      <c r="DO44" s="317">
        <f>BA44/3600*Stawki!$F$4</f>
        <v>0</v>
      </c>
      <c r="DP44" s="317">
        <f>BD44/3600*Stawki!$G$4</f>
        <v>0</v>
      </c>
      <c r="DQ44" s="317">
        <f>BG44/3600*Stawki!$H$4</f>
        <v>0</v>
      </c>
      <c r="DR44" s="317">
        <f>BJ44/3600*Stawki!$J$4</f>
        <v>0</v>
      </c>
      <c r="DS44" s="317">
        <f>BL44/3600*Stawki!$I$4</f>
        <v>0</v>
      </c>
      <c r="DT44" s="317">
        <f>BP44/3600*Stawki!$K$4</f>
        <v>0</v>
      </c>
      <c r="DU44" s="320">
        <f>BS44/3600*Stawki!$M$4</f>
        <v>0</v>
      </c>
      <c r="DV44" s="320">
        <f>BV44/3600*Stawki!$L$4</f>
        <v>0</v>
      </c>
      <c r="DW44" s="321">
        <f t="shared" si="74"/>
        <v>0</v>
      </c>
      <c r="DX44" s="322" t="e" cm="1">
        <f t="array" ref="DX44">IF(BX44&lt;1,INDEX(tblSimple[],MATCH(F44,simp_il_proj,1)+1,MATCH(BW44,simp_il_oper,1)+1)+VLOOKUP($H$6,tblKlient[[Klient]:[Dodatkowy narzut Simple]],2,0),INDEX(tblComplex[],MATCH(F44,comp_il_projekt,1)+1,MATCH(BX44,comp_ile_sklad,1)+1)+VLOOKUP($H$6,tblKlient[[Klient]:[Dodatkowy narzut Complex]],3,0))</f>
        <v>#VALUE!</v>
      </c>
      <c r="DY44" s="323" t="str">
        <f t="shared" si="75"/>
        <v/>
      </c>
      <c r="DZ44" s="318" t="e">
        <f t="shared" si="76"/>
        <v>#VALUE!</v>
      </c>
      <c r="EA44" s="324" t="e">
        <f t="shared" si="31"/>
        <v>#VALUE!</v>
      </c>
      <c r="EC44" s="340">
        <f>IFERROR((Y44*AA44)*IF(X44="NIE",$EC$17+Stawki!$L$30,$EC$17)+SUMIF($C:$C,$B44,CP:CP),0)</f>
        <v>0</v>
      </c>
      <c r="ED44" s="341">
        <f t="shared" si="32"/>
        <v>0</v>
      </c>
      <c r="EE44" s="341">
        <f t="shared" si="33"/>
        <v>0</v>
      </c>
      <c r="EF44" s="341" t="e">
        <f t="shared" si="34"/>
        <v>#VALUE!</v>
      </c>
      <c r="EG44" s="341" t="e">
        <f>DY44*(1+wycena!$EG$17)</f>
        <v>#VALUE!</v>
      </c>
      <c r="EH44" s="341" t="e">
        <f>EG44*(1+wycena!$EH$17)</f>
        <v>#VALUE!</v>
      </c>
      <c r="EI44" s="341" t="e">
        <f t="shared" si="77"/>
        <v>#VALUE!</v>
      </c>
      <c r="EJ44" s="341" t="e">
        <f t="shared" si="95"/>
        <v>#VALUE!</v>
      </c>
      <c r="EK44" s="342">
        <f t="shared" si="35"/>
        <v>0</v>
      </c>
      <c r="EL44" s="343">
        <v>0</v>
      </c>
      <c r="EM44" s="344" t="e">
        <f t="shared" si="96"/>
        <v>#VALUE!</v>
      </c>
      <c r="EN44" s="345" t="e">
        <f t="shared" si="36"/>
        <v>#VALUE!</v>
      </c>
      <c r="EO44" s="346">
        <f t="shared" si="37"/>
        <v>0</v>
      </c>
      <c r="EP44" s="347">
        <f t="shared" si="38"/>
        <v>0</v>
      </c>
      <c r="EQ44" s="348">
        <f t="shared" si="79"/>
        <v>0</v>
      </c>
      <c r="ER44" s="349" t="e">
        <f t="shared" si="39"/>
        <v>#VALUE!</v>
      </c>
      <c r="ES44" s="350" t="e">
        <f t="shared" si="40"/>
        <v>#VALUE!</v>
      </c>
      <c r="ET44" s="62"/>
      <c r="EU44" s="399">
        <f t="shared" si="80"/>
        <v>0</v>
      </c>
      <c r="EV44" s="400">
        <f t="shared" si="81"/>
        <v>0</v>
      </c>
      <c r="EW44" s="400">
        <f t="shared" si="82"/>
        <v>0</v>
      </c>
      <c r="EX44" s="400">
        <f t="shared" si="83"/>
        <v>0</v>
      </c>
      <c r="EY44" s="400">
        <f t="shared" si="84"/>
        <v>0</v>
      </c>
      <c r="EZ44" s="401">
        <f t="shared" si="85"/>
        <v>0</v>
      </c>
      <c r="FA44" s="62"/>
      <c r="FB44" s="153">
        <f t="shared" si="41"/>
        <v>0</v>
      </c>
      <c r="FC44" s="154">
        <f t="shared" si="42"/>
        <v>0</v>
      </c>
      <c r="FD44" s="154">
        <f t="shared" si="43"/>
        <v>0</v>
      </c>
      <c r="FE44" s="154">
        <f t="shared" si="44"/>
        <v>0</v>
      </c>
      <c r="FF44" s="154">
        <f t="shared" si="45"/>
        <v>0</v>
      </c>
      <c r="FG44" s="154">
        <f t="shared" si="46"/>
        <v>0</v>
      </c>
      <c r="FH44" s="154">
        <f t="shared" si="47"/>
        <v>0</v>
      </c>
      <c r="FI44" s="154">
        <f t="shared" si="48"/>
        <v>0</v>
      </c>
      <c r="FJ44" s="154">
        <f t="shared" si="49"/>
        <v>0</v>
      </c>
      <c r="FK44" s="147">
        <f t="shared" si="50"/>
        <v>0</v>
      </c>
      <c r="FL44" s="147">
        <f t="shared" si="51"/>
        <v>0</v>
      </c>
      <c r="FM44" s="146">
        <f t="shared" si="52"/>
        <v>0</v>
      </c>
      <c r="FN44" s="146">
        <f t="shared" si="53"/>
        <v>0</v>
      </c>
      <c r="FO44" s="146">
        <f t="shared" si="54"/>
        <v>0</v>
      </c>
      <c r="FP44" s="146">
        <f t="shared" si="55"/>
        <v>0</v>
      </c>
      <c r="FQ44" s="146" t="e">
        <f t="shared" si="56"/>
        <v>#VALUE!</v>
      </c>
      <c r="FR44" s="146" t="e">
        <f t="shared" si="57"/>
        <v>#VALUE!</v>
      </c>
      <c r="FS44" s="146">
        <f t="shared" si="58"/>
        <v>0</v>
      </c>
      <c r="FT44" s="146">
        <f t="shared" si="59"/>
        <v>0</v>
      </c>
      <c r="FU44" s="146">
        <f t="shared" si="60"/>
        <v>0</v>
      </c>
      <c r="FV44" s="146" t="e">
        <f t="shared" si="61"/>
        <v>#VALUE!</v>
      </c>
      <c r="FW44" s="146" t="e">
        <f t="shared" si="86"/>
        <v>#VALUE!</v>
      </c>
      <c r="FX44" s="146" t="e">
        <f t="shared" si="87"/>
        <v>#VALUE!</v>
      </c>
      <c r="FY44" s="146" t="e">
        <f t="shared" si="88"/>
        <v>#VALUE!</v>
      </c>
      <c r="FZ44" s="155">
        <f t="shared" si="97"/>
        <v>0</v>
      </c>
    </row>
    <row r="45" spans="1:182">
      <c r="A45" s="143">
        <v>27</v>
      </c>
      <c r="B45" s="123"/>
      <c r="C45" s="123"/>
      <c r="D45" s="123"/>
      <c r="E45" s="181"/>
      <c r="F45" s="123"/>
      <c r="G45" s="123"/>
      <c r="H45" s="123"/>
      <c r="I45" s="120"/>
      <c r="J45" s="121"/>
      <c r="K45" s="123"/>
      <c r="L45" s="123"/>
      <c r="M45" s="172" t="str">
        <f>ryzyka!$X29</f>
        <v/>
      </c>
      <c r="N45" s="173" t="str">
        <f>ryzyka!Y29</f>
        <v/>
      </c>
      <c r="O45" s="123"/>
      <c r="P45" s="123"/>
      <c r="Q45" s="138"/>
      <c r="R45" s="121"/>
      <c r="S45" s="123"/>
      <c r="T45" s="122"/>
      <c r="U45" s="123"/>
      <c r="V45" s="285" t="str">
        <f t="shared" si="62"/>
        <v/>
      </c>
      <c r="W45" s="285" t="str">
        <f t="shared" si="63"/>
        <v/>
      </c>
      <c r="X45" s="123"/>
      <c r="Y45" s="65"/>
      <c r="Z45" s="176">
        <f t="shared" si="4"/>
        <v>0</v>
      </c>
      <c r="AA45" s="124"/>
      <c r="AB45" s="124"/>
      <c r="AC45" s="125"/>
      <c r="AD45" s="125"/>
      <c r="AE45" s="126"/>
      <c r="AF45" s="124"/>
      <c r="AG45" s="127"/>
      <c r="AH45" s="128"/>
      <c r="AI45" s="137"/>
      <c r="AJ45" s="126"/>
      <c r="AK45" s="335">
        <f t="shared" si="5"/>
        <v>0</v>
      </c>
      <c r="AL45" s="138"/>
      <c r="AM45" s="121"/>
      <c r="AN45" s="123"/>
      <c r="AO45" s="332">
        <f t="shared" si="90"/>
        <v>0</v>
      </c>
      <c r="AP45" s="333">
        <f>SUMIFS(Technologia[tpz '[s']],Technologia[Obszar],"Obróbka skrawaniem",Technologia[KOD WYROB],wycena!$B45)</f>
        <v>0</v>
      </c>
      <c r="AQ45" s="334">
        <f>SUMIFS(Technologia[tpj '[s']],Technologia[Obszar],"Obróbka skrawaniem",Technologia[KOD WYROB],wycena!$B45)</f>
        <v>0</v>
      </c>
      <c r="AR45" s="335">
        <f t="shared" si="6"/>
        <v>0</v>
      </c>
      <c r="AS45" s="334">
        <f>SUMIFS(Technologia[tpz '[s']],Technologia[Obszar],"Ukosowanie",Technologia[KOD WYROB],wycena!$B45)</f>
        <v>0</v>
      </c>
      <c r="AT45" s="334">
        <f>SUMIFS(Technologia[tpj '[s']],Technologia[Obszar],"Ukosowanie",Technologia[KOD WYROB],wycena!$B45)</f>
        <v>0</v>
      </c>
      <c r="AU45" s="335">
        <f t="shared" si="7"/>
        <v>0</v>
      </c>
      <c r="AV45" s="334">
        <f>SUMIFS(Technologia[tpz '[s']],Technologia[Obszar],"Prasa",Technologia[KOD WYROB],wycena!$B45)</f>
        <v>0</v>
      </c>
      <c r="AW45" s="334">
        <f>SUMIFS(Technologia[tpj '[s']],Technologia[Obszar],"Prasa",Technologia[KOD WYROB],wycena!$B45)</f>
        <v>0</v>
      </c>
      <c r="AX45" s="335">
        <f t="shared" si="8"/>
        <v>0</v>
      </c>
      <c r="AY45" s="334">
        <f>SUMIFS(Technologia[tpz '[s']],Technologia[Obszar],"Spawanie ręczne",Technologia[KOD WYROB],wycena!$B45)</f>
        <v>0</v>
      </c>
      <c r="AZ45" s="334">
        <f>SUMIFS(Technologia[tpj '[s']],Technologia[Obszar],"Spawanie ręczne",Technologia[KOD WYROB],wycena!$B45)</f>
        <v>0</v>
      </c>
      <c r="BA45" s="335">
        <f t="shared" si="9"/>
        <v>0</v>
      </c>
      <c r="BB45" s="334">
        <f>SUMIFS(Technologia[tpz '[s']],Technologia[Obszar],"Spawanie robotem",Technologia[KOD WYROB],wycena!$B45)</f>
        <v>0</v>
      </c>
      <c r="BC45" s="334">
        <f>SUMIFS(Technologia[tpj '[s']],Technologia[Obszar],"Spawanie robotem",Technologia[KOD WYROB],wycena!$B45)</f>
        <v>0</v>
      </c>
      <c r="BD45" s="335">
        <f t="shared" si="10"/>
        <v>0</v>
      </c>
      <c r="BE45" s="334">
        <f>SUMIFS(Technologia[tpz '[s']],Technologia[Obszar],"Ślusarnia",Technologia[KOD WYROB],wycena!$B45)</f>
        <v>0</v>
      </c>
      <c r="BF45" s="334">
        <f>SUMIFS(Technologia[tpj '[s']],Technologia[Obszar],"Ślusarnia",Technologia[KOD WYROB],wycena!$B45)</f>
        <v>0</v>
      </c>
      <c r="BG45" s="335">
        <f t="shared" si="11"/>
        <v>0</v>
      </c>
      <c r="BH45" s="334">
        <f>SUMIFS(Technologia[tpz '[s']],Technologia[Obszar],"Montaż",Technologia[KOD WYROB],wycena!$B45)</f>
        <v>0</v>
      </c>
      <c r="BI45" s="334">
        <f>SUMIFS(Technologia[tpj '[s']],Technologia[Obszar],"Montaż",Technologia[KOD WYROB],wycena!$B45)</f>
        <v>0</v>
      </c>
      <c r="BJ45" s="335">
        <f t="shared" si="12"/>
        <v>0</v>
      </c>
      <c r="BK45" s="334">
        <f>SUMIFS(Technologia[tpz '[s']],Technologia[Obszar],"Klejenie",Technologia[KOD WYROB],wycena!$B45)</f>
        <v>0</v>
      </c>
      <c r="BL45" s="334">
        <f>SUMIFS(Technologia[tpj '[s']],Technologia[Obszar],"Klejenie",Technologia[KOD WYROB],wycena!$B45)</f>
        <v>0</v>
      </c>
      <c r="BM45" s="335">
        <f t="shared" si="13"/>
        <v>0</v>
      </c>
      <c r="BN45" s="334">
        <f>SUMIFS(Technologia[tpz '[s']],Technologia[Obszar],"Śrutowanie",Technologia[KOD WYROB],wycena!$B45)</f>
        <v>0</v>
      </c>
      <c r="BO45" s="334">
        <f>SUMIFS(Technologia[tpj '[s']],Technologia[Obszar],"Śrutowanie",Technologia[KOD WYROB],wycena!$B45)</f>
        <v>0</v>
      </c>
      <c r="BP45" s="332">
        <f t="shared" si="64"/>
        <v>0</v>
      </c>
      <c r="BQ45" s="334">
        <f>SUMIFS(Technologia[tpz '[s']],Technologia[Obszar],"Prostowanie",Technologia[KOD WYROB],wycena!$B45)</f>
        <v>0</v>
      </c>
      <c r="BR45" s="334">
        <f>SUMIFS(Technologia[tpj '[s']],Technologia[Obszar],"Prostowanie",Technologia[KOD WYROB],wycena!$B45)</f>
        <v>0</v>
      </c>
      <c r="BS45" s="332">
        <f t="shared" si="65"/>
        <v>0</v>
      </c>
      <c r="BT45" s="334">
        <f>SUMIFS(Technologia[tpz '[s']],Technologia[Obszar],"Gratowarka",Technologia[KOD WYROB],wycena!$B45)</f>
        <v>0</v>
      </c>
      <c r="BU45" s="334">
        <f>SUMIFS(Technologia[tpj '[s']],Technologia[Obszar],"Gratowarka",Technologia[KOD WYROB],wycena!$B45)</f>
        <v>0</v>
      </c>
      <c r="BV45" s="332">
        <f t="shared" si="66"/>
        <v>0</v>
      </c>
      <c r="BW45" s="332">
        <f>COUNTIF(Technologia[KOD WYROB],B45)</f>
        <v>0</v>
      </c>
      <c r="BX45" s="332">
        <f t="shared" si="67"/>
        <v>0</v>
      </c>
      <c r="BZ45" s="121"/>
      <c r="CA45" s="123"/>
      <c r="CB45" s="123"/>
      <c r="CC45" s="372">
        <f>SUMIFS(Technologia[Koszt kooperacji],Technologia[Obszar],"Kooperacja",Technologia[KOD WYROB],wycena!$B45)+SUMIFS(Technologia[Koszt kooperacji],Technologia[Obszar],"Śrutowanie",Technologia[KOD WYROB],wycena!$B45)</f>
        <v>0</v>
      </c>
      <c r="CD45" s="372">
        <f t="shared" si="68"/>
        <v>0</v>
      </c>
      <c r="CE45" s="372">
        <f t="shared" si="91"/>
        <v>0</v>
      </c>
      <c r="CF45" s="381">
        <f>COUNTIFS(Technologia[KOD WYROB],B45,Technologia[Obszar],"kooperacja")+SUMIF($C:$C,$B45,CF:CF)</f>
        <v>0</v>
      </c>
      <c r="CG45" s="382">
        <f>SUMIF(Tabela3[Dot. indeksu],B45,Tabela3[Wartość])+SUMIF(C:C,B45,DE:DE)</f>
        <v>0</v>
      </c>
      <c r="CH45" s="383">
        <f>SUMIFS(NRC[Cena],NRC[Typ narzędzia],robocze!$AL$1,NRC[Dot. indeksu],wycena!$B45)+(SUMIF($C:$C,$B45,$DF:$DF))</f>
        <v>0</v>
      </c>
      <c r="CI45" s="372">
        <f>SUMIFS(NRC[Cena],NRC[Typ narzędzia],robocze!$AL$2,NRC[Dot. indeksu],wycena!$B45)+(SUMIF($C:$C,$B45,$DG:$DG))</f>
        <v>0</v>
      </c>
      <c r="CJ45" s="372">
        <f>SUMIFS(NRC[Cena],NRC[Typ narzędzia],robocze!$AL$3,NRC[Dot. indeksu],wycena!$B45)+(SUMIF($C:$C,$B45,$DH:$DH))</f>
        <v>0</v>
      </c>
      <c r="CK45" s="384">
        <f t="shared" si="69"/>
        <v>0</v>
      </c>
      <c r="CM45" s="373" t="str">
        <f t="shared" si="16"/>
        <v/>
      </c>
      <c r="CN45" s="374" t="str">
        <f t="shared" si="17"/>
        <v/>
      </c>
      <c r="CO45" s="372" t="str">
        <f t="shared" si="18"/>
        <v/>
      </c>
      <c r="CP45" s="372" t="str">
        <f t="shared" si="70"/>
        <v/>
      </c>
      <c r="CQ45" s="371" t="str">
        <f t="shared" si="19"/>
        <v/>
      </c>
      <c r="CR45" s="371" t="str">
        <f t="shared" si="92"/>
        <v/>
      </c>
      <c r="CS45" s="371" t="str">
        <f t="shared" si="20"/>
        <v/>
      </c>
      <c r="CT45" s="371" t="str">
        <f t="shared" si="21"/>
        <v/>
      </c>
      <c r="CU45" s="371" t="str">
        <f t="shared" si="22"/>
        <v/>
      </c>
      <c r="CV45" s="371" t="str">
        <f t="shared" si="23"/>
        <v/>
      </c>
      <c r="CW45" s="371" t="str">
        <f t="shared" si="24"/>
        <v/>
      </c>
      <c r="CX45" s="371" t="str">
        <f t="shared" si="25"/>
        <v/>
      </c>
      <c r="CY45" s="371" t="str">
        <f t="shared" si="26"/>
        <v/>
      </c>
      <c r="CZ45" s="371" t="str">
        <f t="shared" si="27"/>
        <v/>
      </c>
      <c r="DA45" s="371" t="str">
        <f t="shared" si="71"/>
        <v/>
      </c>
      <c r="DB45" s="371" t="str">
        <f t="shared" si="72"/>
        <v/>
      </c>
      <c r="DC45" s="371" t="str">
        <f t="shared" si="73"/>
        <v/>
      </c>
      <c r="DD45" s="334" t="str">
        <f t="shared" si="28"/>
        <v/>
      </c>
      <c r="DE45" s="334" t="str">
        <f t="shared" si="29"/>
        <v/>
      </c>
      <c r="DF45" s="372">
        <f t="shared" si="30"/>
        <v>0</v>
      </c>
      <c r="DG45" s="372">
        <f t="shared" si="93"/>
        <v>0</v>
      </c>
      <c r="DH45" s="372">
        <f t="shared" si="94"/>
        <v>0</v>
      </c>
      <c r="DI45" s="375"/>
      <c r="DJ45" s="319">
        <f>AK45/3600*Stawki!$A$4</f>
        <v>0</v>
      </c>
      <c r="DK45" s="317">
        <f>AO45/3600*Stawki!$B$4</f>
        <v>0</v>
      </c>
      <c r="DL45" s="317">
        <f>AR45/3600*Stawki!$C$4</f>
        <v>0</v>
      </c>
      <c r="DM45" s="317">
        <f>AU45/3600*Stawki!$D$4</f>
        <v>0</v>
      </c>
      <c r="DN45" s="317">
        <f>AX45/3600*Stawki!$E$4</f>
        <v>0</v>
      </c>
      <c r="DO45" s="317">
        <f>BA45/3600*Stawki!$F$4</f>
        <v>0</v>
      </c>
      <c r="DP45" s="317">
        <f>BD45/3600*Stawki!$G$4</f>
        <v>0</v>
      </c>
      <c r="DQ45" s="317">
        <f>BG45/3600*Stawki!$H$4</f>
        <v>0</v>
      </c>
      <c r="DR45" s="317">
        <f>BJ45/3600*Stawki!$J$4</f>
        <v>0</v>
      </c>
      <c r="DS45" s="317">
        <f>BL45/3600*Stawki!$I$4</f>
        <v>0</v>
      </c>
      <c r="DT45" s="317">
        <f>BP45/3600*Stawki!$K$4</f>
        <v>0</v>
      </c>
      <c r="DU45" s="320">
        <f>BS45/3600*Stawki!$M$4</f>
        <v>0</v>
      </c>
      <c r="DV45" s="320">
        <f>BV45/3600*Stawki!$L$4</f>
        <v>0</v>
      </c>
      <c r="DW45" s="321">
        <f t="shared" si="74"/>
        <v>0</v>
      </c>
      <c r="DX45" s="322" t="e" cm="1">
        <f t="array" ref="DX45">IF(BX45&lt;1,INDEX(tblSimple[],MATCH(F45,simp_il_proj,1)+1,MATCH(BW45,simp_il_oper,1)+1)+VLOOKUP($H$6,tblKlient[[Klient]:[Dodatkowy narzut Simple]],2,0),INDEX(tblComplex[],MATCH(F45,comp_il_projekt,1)+1,MATCH(BX45,comp_ile_sklad,1)+1)+VLOOKUP($H$6,tblKlient[[Klient]:[Dodatkowy narzut Complex]],3,0))</f>
        <v>#VALUE!</v>
      </c>
      <c r="DY45" s="323" t="str">
        <f t="shared" si="75"/>
        <v/>
      </c>
      <c r="DZ45" s="318" t="e">
        <f t="shared" si="76"/>
        <v>#VALUE!</v>
      </c>
      <c r="EA45" s="324" t="e">
        <f t="shared" si="31"/>
        <v>#VALUE!</v>
      </c>
      <c r="EC45" s="340">
        <f>IFERROR((Y45*AA45)*IF(X45="NIE",$EC$17+Stawki!$L$30,$EC$17)+SUMIF($C:$C,$B45,CP:CP),0)</f>
        <v>0</v>
      </c>
      <c r="ED45" s="341">
        <f t="shared" si="32"/>
        <v>0</v>
      </c>
      <c r="EE45" s="341">
        <f t="shared" si="33"/>
        <v>0</v>
      </c>
      <c r="EF45" s="341" t="e">
        <f t="shared" si="34"/>
        <v>#VALUE!</v>
      </c>
      <c r="EG45" s="341" t="e">
        <f>DY45*(1+wycena!$EG$17)</f>
        <v>#VALUE!</v>
      </c>
      <c r="EH45" s="341" t="e">
        <f>EG45*(1+wycena!$EH$17)</f>
        <v>#VALUE!</v>
      </c>
      <c r="EI45" s="341" t="e">
        <f t="shared" si="77"/>
        <v>#VALUE!</v>
      </c>
      <c r="EJ45" s="341" t="e">
        <f t="shared" si="95"/>
        <v>#VALUE!</v>
      </c>
      <c r="EK45" s="342">
        <f t="shared" si="35"/>
        <v>0</v>
      </c>
      <c r="EL45" s="343">
        <v>0</v>
      </c>
      <c r="EM45" s="344" t="e">
        <f t="shared" si="96"/>
        <v>#VALUE!</v>
      </c>
      <c r="EN45" s="345" t="e">
        <f t="shared" si="36"/>
        <v>#VALUE!</v>
      </c>
      <c r="EO45" s="346">
        <f t="shared" si="37"/>
        <v>0</v>
      </c>
      <c r="EP45" s="347">
        <f t="shared" si="38"/>
        <v>0</v>
      </c>
      <c r="EQ45" s="348">
        <f t="shared" si="79"/>
        <v>0</v>
      </c>
      <c r="ER45" s="349" t="e">
        <f t="shared" si="39"/>
        <v>#VALUE!</v>
      </c>
      <c r="ES45" s="350" t="e">
        <f t="shared" si="40"/>
        <v>#VALUE!</v>
      </c>
      <c r="ET45" s="62"/>
      <c r="EU45" s="399">
        <f t="shared" si="80"/>
        <v>0</v>
      </c>
      <c r="EV45" s="400">
        <f t="shared" si="81"/>
        <v>0</v>
      </c>
      <c r="EW45" s="400">
        <f t="shared" si="82"/>
        <v>0</v>
      </c>
      <c r="EX45" s="400">
        <f t="shared" si="83"/>
        <v>0</v>
      </c>
      <c r="EY45" s="400">
        <f t="shared" si="84"/>
        <v>0</v>
      </c>
      <c r="EZ45" s="401">
        <f t="shared" si="85"/>
        <v>0</v>
      </c>
      <c r="FA45" s="62"/>
      <c r="FB45" s="153">
        <f t="shared" si="41"/>
        <v>0</v>
      </c>
      <c r="FC45" s="154">
        <f t="shared" si="42"/>
        <v>0</v>
      </c>
      <c r="FD45" s="154">
        <f t="shared" si="43"/>
        <v>0</v>
      </c>
      <c r="FE45" s="154">
        <f t="shared" si="44"/>
        <v>0</v>
      </c>
      <c r="FF45" s="154">
        <f t="shared" si="45"/>
        <v>0</v>
      </c>
      <c r="FG45" s="154">
        <f t="shared" si="46"/>
        <v>0</v>
      </c>
      <c r="FH45" s="154">
        <f t="shared" si="47"/>
        <v>0</v>
      </c>
      <c r="FI45" s="154">
        <f t="shared" si="48"/>
        <v>0</v>
      </c>
      <c r="FJ45" s="154">
        <f t="shared" si="49"/>
        <v>0</v>
      </c>
      <c r="FK45" s="147">
        <f t="shared" si="50"/>
        <v>0</v>
      </c>
      <c r="FL45" s="147">
        <f t="shared" si="51"/>
        <v>0</v>
      </c>
      <c r="FM45" s="146">
        <f t="shared" si="52"/>
        <v>0</v>
      </c>
      <c r="FN45" s="146">
        <f t="shared" si="53"/>
        <v>0</v>
      </c>
      <c r="FO45" s="146">
        <f t="shared" si="54"/>
        <v>0</v>
      </c>
      <c r="FP45" s="146">
        <f t="shared" si="55"/>
        <v>0</v>
      </c>
      <c r="FQ45" s="146" t="e">
        <f t="shared" si="56"/>
        <v>#VALUE!</v>
      </c>
      <c r="FR45" s="146" t="e">
        <f t="shared" si="57"/>
        <v>#VALUE!</v>
      </c>
      <c r="FS45" s="146">
        <f t="shared" si="58"/>
        <v>0</v>
      </c>
      <c r="FT45" s="146">
        <f t="shared" si="59"/>
        <v>0</v>
      </c>
      <c r="FU45" s="146">
        <f t="shared" si="60"/>
        <v>0</v>
      </c>
      <c r="FV45" s="146" t="e">
        <f t="shared" si="61"/>
        <v>#VALUE!</v>
      </c>
      <c r="FW45" s="146" t="e">
        <f t="shared" si="86"/>
        <v>#VALUE!</v>
      </c>
      <c r="FX45" s="146" t="e">
        <f t="shared" si="87"/>
        <v>#VALUE!</v>
      </c>
      <c r="FY45" s="146" t="e">
        <f t="shared" si="88"/>
        <v>#VALUE!</v>
      </c>
      <c r="FZ45" s="155">
        <f t="shared" si="97"/>
        <v>0</v>
      </c>
    </row>
    <row r="46" spans="1:182">
      <c r="A46" s="143">
        <v>28</v>
      </c>
      <c r="B46" s="123"/>
      <c r="C46" s="123"/>
      <c r="D46" s="123"/>
      <c r="E46" s="181"/>
      <c r="F46" s="123"/>
      <c r="G46" s="123"/>
      <c r="H46" s="123"/>
      <c r="I46" s="120"/>
      <c r="J46" s="121"/>
      <c r="K46" s="123"/>
      <c r="L46" s="123"/>
      <c r="M46" s="172" t="str">
        <f>ryzyka!$X30</f>
        <v/>
      </c>
      <c r="N46" s="173" t="str">
        <f>ryzyka!Y30</f>
        <v/>
      </c>
      <c r="O46" s="123"/>
      <c r="P46" s="123"/>
      <c r="Q46" s="138"/>
      <c r="R46" s="121"/>
      <c r="S46" s="123"/>
      <c r="T46" s="122"/>
      <c r="U46" s="123"/>
      <c r="V46" s="285" t="str">
        <f t="shared" si="62"/>
        <v/>
      </c>
      <c r="W46" s="285" t="str">
        <f t="shared" si="63"/>
        <v/>
      </c>
      <c r="X46" s="123"/>
      <c r="Y46" s="65"/>
      <c r="Z46" s="176">
        <f t="shared" si="4"/>
        <v>0</v>
      </c>
      <c r="AA46" s="124"/>
      <c r="AB46" s="124"/>
      <c r="AC46" s="125"/>
      <c r="AD46" s="125"/>
      <c r="AE46" s="126"/>
      <c r="AF46" s="124"/>
      <c r="AG46" s="127"/>
      <c r="AH46" s="128"/>
      <c r="AI46" s="137"/>
      <c r="AJ46" s="126"/>
      <c r="AK46" s="335">
        <f t="shared" si="5"/>
        <v>0</v>
      </c>
      <c r="AL46" s="138"/>
      <c r="AM46" s="121"/>
      <c r="AN46" s="123"/>
      <c r="AO46" s="332">
        <f t="shared" si="90"/>
        <v>0</v>
      </c>
      <c r="AP46" s="333">
        <f>SUMIFS(Technologia[tpz '[s']],Technologia[Obszar],"Obróbka skrawaniem",Technologia[KOD WYROB],wycena!$B46)</f>
        <v>0</v>
      </c>
      <c r="AQ46" s="334">
        <f>SUMIFS(Technologia[tpj '[s']],Technologia[Obszar],"Obróbka skrawaniem",Technologia[KOD WYROB],wycena!$B46)</f>
        <v>0</v>
      </c>
      <c r="AR46" s="335">
        <f t="shared" si="6"/>
        <v>0</v>
      </c>
      <c r="AS46" s="334">
        <f>SUMIFS(Technologia[tpz '[s']],Technologia[Obszar],"Ukosowanie",Technologia[KOD WYROB],wycena!$B46)</f>
        <v>0</v>
      </c>
      <c r="AT46" s="334">
        <f>SUMIFS(Technologia[tpj '[s']],Technologia[Obszar],"Ukosowanie",Technologia[KOD WYROB],wycena!$B46)</f>
        <v>0</v>
      </c>
      <c r="AU46" s="335">
        <f t="shared" si="7"/>
        <v>0</v>
      </c>
      <c r="AV46" s="334">
        <f>SUMIFS(Technologia[tpz '[s']],Technologia[Obszar],"Prasa",Technologia[KOD WYROB],wycena!$B46)</f>
        <v>0</v>
      </c>
      <c r="AW46" s="334">
        <f>SUMIFS(Technologia[tpj '[s']],Technologia[Obszar],"Prasa",Technologia[KOD WYROB],wycena!$B46)</f>
        <v>0</v>
      </c>
      <c r="AX46" s="335">
        <f t="shared" si="8"/>
        <v>0</v>
      </c>
      <c r="AY46" s="334">
        <f>SUMIFS(Technologia[tpz '[s']],Technologia[Obszar],"Spawanie ręczne",Technologia[KOD WYROB],wycena!$B46)</f>
        <v>0</v>
      </c>
      <c r="AZ46" s="334">
        <f>SUMIFS(Technologia[tpj '[s']],Technologia[Obszar],"Spawanie ręczne",Technologia[KOD WYROB],wycena!$B46)</f>
        <v>0</v>
      </c>
      <c r="BA46" s="335">
        <f t="shared" si="9"/>
        <v>0</v>
      </c>
      <c r="BB46" s="334">
        <f>SUMIFS(Technologia[tpz '[s']],Technologia[Obszar],"Spawanie robotem",Technologia[KOD WYROB],wycena!$B46)</f>
        <v>0</v>
      </c>
      <c r="BC46" s="334">
        <f>SUMIFS(Technologia[tpj '[s']],Technologia[Obszar],"Spawanie robotem",Technologia[KOD WYROB],wycena!$B46)</f>
        <v>0</v>
      </c>
      <c r="BD46" s="335">
        <f t="shared" si="10"/>
        <v>0</v>
      </c>
      <c r="BE46" s="334">
        <f>SUMIFS(Technologia[tpz '[s']],Technologia[Obszar],"Ślusarnia",Technologia[KOD WYROB],wycena!$B46)</f>
        <v>0</v>
      </c>
      <c r="BF46" s="334">
        <f>SUMIFS(Technologia[tpj '[s']],Technologia[Obszar],"Ślusarnia",Technologia[KOD WYROB],wycena!$B46)</f>
        <v>0</v>
      </c>
      <c r="BG46" s="335">
        <f t="shared" si="11"/>
        <v>0</v>
      </c>
      <c r="BH46" s="334">
        <f>SUMIFS(Technologia[tpz '[s']],Technologia[Obszar],"Montaż",Technologia[KOD WYROB],wycena!$B46)</f>
        <v>0</v>
      </c>
      <c r="BI46" s="334">
        <f>SUMIFS(Technologia[tpj '[s']],Technologia[Obszar],"Montaż",Technologia[KOD WYROB],wycena!$B46)</f>
        <v>0</v>
      </c>
      <c r="BJ46" s="335">
        <f t="shared" si="12"/>
        <v>0</v>
      </c>
      <c r="BK46" s="334">
        <f>SUMIFS(Technologia[tpz '[s']],Technologia[Obszar],"Klejenie",Technologia[KOD WYROB],wycena!$B46)</f>
        <v>0</v>
      </c>
      <c r="BL46" s="334">
        <f>SUMIFS(Technologia[tpj '[s']],Technologia[Obszar],"Klejenie",Technologia[KOD WYROB],wycena!$B46)</f>
        <v>0</v>
      </c>
      <c r="BM46" s="335">
        <f t="shared" si="13"/>
        <v>0</v>
      </c>
      <c r="BN46" s="334">
        <f>SUMIFS(Technologia[tpz '[s']],Technologia[Obszar],"Śrutowanie",Technologia[KOD WYROB],wycena!$B46)</f>
        <v>0</v>
      </c>
      <c r="BO46" s="334">
        <f>SUMIFS(Technologia[tpj '[s']],Technologia[Obszar],"Śrutowanie",Technologia[KOD WYROB],wycena!$B46)</f>
        <v>0</v>
      </c>
      <c r="BP46" s="332">
        <f t="shared" si="64"/>
        <v>0</v>
      </c>
      <c r="BQ46" s="334">
        <f>SUMIFS(Technologia[tpz '[s']],Technologia[Obszar],"Prostowanie",Technologia[KOD WYROB],wycena!$B46)</f>
        <v>0</v>
      </c>
      <c r="BR46" s="334">
        <f>SUMIFS(Technologia[tpj '[s']],Technologia[Obszar],"Prostowanie",Technologia[KOD WYROB],wycena!$B46)</f>
        <v>0</v>
      </c>
      <c r="BS46" s="332">
        <f t="shared" si="65"/>
        <v>0</v>
      </c>
      <c r="BT46" s="334">
        <f>SUMIFS(Technologia[tpz '[s']],Technologia[Obszar],"Gratowarka",Technologia[KOD WYROB],wycena!$B46)</f>
        <v>0</v>
      </c>
      <c r="BU46" s="334">
        <f>SUMIFS(Technologia[tpj '[s']],Technologia[Obszar],"Gratowarka",Technologia[KOD WYROB],wycena!$B46)</f>
        <v>0</v>
      </c>
      <c r="BV46" s="332">
        <f t="shared" si="66"/>
        <v>0</v>
      </c>
      <c r="BW46" s="332">
        <f>COUNTIF(Technologia[KOD WYROB],B46)</f>
        <v>0</v>
      </c>
      <c r="BX46" s="332">
        <f t="shared" si="67"/>
        <v>0</v>
      </c>
      <c r="BZ46" s="121"/>
      <c r="CA46" s="123"/>
      <c r="CB46" s="123"/>
      <c r="CC46" s="372">
        <f>SUMIFS(Technologia[Koszt kooperacji],Technologia[Obszar],"Kooperacja",Technologia[KOD WYROB],wycena!$B46)+SUMIFS(Technologia[Koszt kooperacji],Technologia[Obszar],"Śrutowanie",Technologia[KOD WYROB],wycena!$B46)</f>
        <v>0</v>
      </c>
      <c r="CD46" s="372">
        <f t="shared" si="68"/>
        <v>0</v>
      </c>
      <c r="CE46" s="372">
        <f t="shared" si="91"/>
        <v>0</v>
      </c>
      <c r="CF46" s="381">
        <f>COUNTIFS(Technologia[KOD WYROB],B46,Technologia[Obszar],"kooperacja")+SUMIF($C:$C,$B46,CF:CF)</f>
        <v>0</v>
      </c>
      <c r="CG46" s="382">
        <f>SUMIF(Tabela3[Dot. indeksu],B46,Tabela3[Wartość])+SUMIF(C:C,B46,DE:DE)</f>
        <v>0</v>
      </c>
      <c r="CH46" s="383">
        <f>SUMIFS(NRC[Cena],NRC[Typ narzędzia],robocze!$AL$1,NRC[Dot. indeksu],wycena!$B46)+(SUMIF($C:$C,$B46,$DF:$DF))</f>
        <v>0</v>
      </c>
      <c r="CI46" s="372">
        <f>SUMIFS(NRC[Cena],NRC[Typ narzędzia],robocze!$AL$2,NRC[Dot. indeksu],wycena!$B46)+(SUMIF($C:$C,$B46,$DG:$DG))</f>
        <v>0</v>
      </c>
      <c r="CJ46" s="372">
        <f>SUMIFS(NRC[Cena],NRC[Typ narzędzia],robocze!$AL$3,NRC[Dot. indeksu],wycena!$B46)+(SUMIF($C:$C,$B46,$DH:$DH))</f>
        <v>0</v>
      </c>
      <c r="CK46" s="384">
        <f t="shared" si="69"/>
        <v>0</v>
      </c>
      <c r="CM46" s="373" t="str">
        <f t="shared" si="16"/>
        <v/>
      </c>
      <c r="CN46" s="374" t="str">
        <f t="shared" si="17"/>
        <v/>
      </c>
      <c r="CO46" s="372" t="str">
        <f t="shared" si="18"/>
        <v/>
      </c>
      <c r="CP46" s="372" t="str">
        <f t="shared" si="70"/>
        <v/>
      </c>
      <c r="CQ46" s="371" t="str">
        <f t="shared" si="19"/>
        <v/>
      </c>
      <c r="CR46" s="371" t="str">
        <f t="shared" si="92"/>
        <v/>
      </c>
      <c r="CS46" s="371" t="str">
        <f t="shared" si="20"/>
        <v/>
      </c>
      <c r="CT46" s="371" t="str">
        <f t="shared" si="21"/>
        <v/>
      </c>
      <c r="CU46" s="371" t="str">
        <f t="shared" si="22"/>
        <v/>
      </c>
      <c r="CV46" s="371" t="str">
        <f t="shared" si="23"/>
        <v/>
      </c>
      <c r="CW46" s="371" t="str">
        <f t="shared" si="24"/>
        <v/>
      </c>
      <c r="CX46" s="371" t="str">
        <f t="shared" si="25"/>
        <v/>
      </c>
      <c r="CY46" s="371" t="str">
        <f t="shared" si="26"/>
        <v/>
      </c>
      <c r="CZ46" s="371" t="str">
        <f t="shared" si="27"/>
        <v/>
      </c>
      <c r="DA46" s="371" t="str">
        <f t="shared" si="71"/>
        <v/>
      </c>
      <c r="DB46" s="371" t="str">
        <f t="shared" si="72"/>
        <v/>
      </c>
      <c r="DC46" s="371" t="str">
        <f t="shared" si="73"/>
        <v/>
      </c>
      <c r="DD46" s="334" t="str">
        <f t="shared" si="28"/>
        <v/>
      </c>
      <c r="DE46" s="334" t="str">
        <f t="shared" si="29"/>
        <v/>
      </c>
      <c r="DF46" s="372">
        <f t="shared" si="30"/>
        <v>0</v>
      </c>
      <c r="DG46" s="372">
        <f t="shared" si="93"/>
        <v>0</v>
      </c>
      <c r="DH46" s="372">
        <f t="shared" si="94"/>
        <v>0</v>
      </c>
      <c r="DI46" s="375"/>
      <c r="DJ46" s="319">
        <f>AK46/3600*Stawki!$A$4</f>
        <v>0</v>
      </c>
      <c r="DK46" s="317">
        <f>AO46/3600*Stawki!$B$4</f>
        <v>0</v>
      </c>
      <c r="DL46" s="317">
        <f>AR46/3600*Stawki!$C$4</f>
        <v>0</v>
      </c>
      <c r="DM46" s="317">
        <f>AU46/3600*Stawki!$D$4</f>
        <v>0</v>
      </c>
      <c r="DN46" s="317">
        <f>AX46/3600*Stawki!$E$4</f>
        <v>0</v>
      </c>
      <c r="DO46" s="317">
        <f>BA46/3600*Stawki!$F$4</f>
        <v>0</v>
      </c>
      <c r="DP46" s="317">
        <f>BD46/3600*Stawki!$G$4</f>
        <v>0</v>
      </c>
      <c r="DQ46" s="317">
        <f>BG46/3600*Stawki!$H$4</f>
        <v>0</v>
      </c>
      <c r="DR46" s="317">
        <f>BJ46/3600*Stawki!$J$4</f>
        <v>0</v>
      </c>
      <c r="DS46" s="317">
        <f>BL46/3600*Stawki!$I$4</f>
        <v>0</v>
      </c>
      <c r="DT46" s="317">
        <f>BP46/3600*Stawki!$K$4</f>
        <v>0</v>
      </c>
      <c r="DU46" s="320">
        <f>BS46/3600*Stawki!$M$4</f>
        <v>0</v>
      </c>
      <c r="DV46" s="320">
        <f>BV46/3600*Stawki!$L$4</f>
        <v>0</v>
      </c>
      <c r="DW46" s="321">
        <f t="shared" si="74"/>
        <v>0</v>
      </c>
      <c r="DX46" s="322" t="e" cm="1">
        <f t="array" ref="DX46">IF(BX46&lt;1,INDEX(tblSimple[],MATCH(F46,simp_il_proj,1)+1,MATCH(BW46,simp_il_oper,1)+1)+VLOOKUP($H$6,tblKlient[[Klient]:[Dodatkowy narzut Simple]],2,0),INDEX(tblComplex[],MATCH(F46,comp_il_projekt,1)+1,MATCH(BX46,comp_ile_sklad,1)+1)+VLOOKUP($H$6,tblKlient[[Klient]:[Dodatkowy narzut Complex]],3,0))</f>
        <v>#VALUE!</v>
      </c>
      <c r="DY46" s="323" t="str">
        <f t="shared" si="75"/>
        <v/>
      </c>
      <c r="DZ46" s="318" t="e">
        <f t="shared" si="76"/>
        <v>#VALUE!</v>
      </c>
      <c r="EA46" s="324" t="e">
        <f t="shared" si="31"/>
        <v>#VALUE!</v>
      </c>
      <c r="EC46" s="340">
        <f>IFERROR((Y46*AA46)*IF(X46="NIE",$EC$17+Stawki!$L$30,$EC$17)+SUMIF($C:$C,$B46,CP:CP),0)</f>
        <v>0</v>
      </c>
      <c r="ED46" s="341">
        <f t="shared" si="32"/>
        <v>0</v>
      </c>
      <c r="EE46" s="341">
        <f t="shared" si="33"/>
        <v>0</v>
      </c>
      <c r="EF46" s="341" t="e">
        <f t="shared" si="34"/>
        <v>#VALUE!</v>
      </c>
      <c r="EG46" s="341" t="e">
        <f>DY46*(1+wycena!$EG$17)</f>
        <v>#VALUE!</v>
      </c>
      <c r="EH46" s="341" t="e">
        <f>EG46*(1+wycena!$EH$17)</f>
        <v>#VALUE!</v>
      </c>
      <c r="EI46" s="341" t="e">
        <f t="shared" si="77"/>
        <v>#VALUE!</v>
      </c>
      <c r="EJ46" s="341" t="e">
        <f t="shared" si="95"/>
        <v>#VALUE!</v>
      </c>
      <c r="EK46" s="342">
        <f t="shared" si="35"/>
        <v>0</v>
      </c>
      <c r="EL46" s="343">
        <v>0</v>
      </c>
      <c r="EM46" s="344" t="e">
        <f t="shared" si="96"/>
        <v>#VALUE!</v>
      </c>
      <c r="EN46" s="345" t="e">
        <f t="shared" si="36"/>
        <v>#VALUE!</v>
      </c>
      <c r="EO46" s="346">
        <f t="shared" si="37"/>
        <v>0</v>
      </c>
      <c r="EP46" s="347">
        <f t="shared" si="38"/>
        <v>0</v>
      </c>
      <c r="EQ46" s="348">
        <f t="shared" si="79"/>
        <v>0</v>
      </c>
      <c r="ER46" s="349" t="e">
        <f t="shared" si="39"/>
        <v>#VALUE!</v>
      </c>
      <c r="ES46" s="350" t="e">
        <f t="shared" si="40"/>
        <v>#VALUE!</v>
      </c>
      <c r="ET46" s="62"/>
      <c r="EU46" s="399">
        <f t="shared" si="80"/>
        <v>0</v>
      </c>
      <c r="EV46" s="400">
        <f t="shared" si="81"/>
        <v>0</v>
      </c>
      <c r="EW46" s="400">
        <f t="shared" si="82"/>
        <v>0</v>
      </c>
      <c r="EX46" s="400">
        <f t="shared" si="83"/>
        <v>0</v>
      </c>
      <c r="EY46" s="400">
        <f t="shared" si="84"/>
        <v>0</v>
      </c>
      <c r="EZ46" s="401">
        <f t="shared" si="85"/>
        <v>0</v>
      </c>
      <c r="FA46" s="62"/>
      <c r="FB46" s="153">
        <f t="shared" si="41"/>
        <v>0</v>
      </c>
      <c r="FC46" s="154">
        <f t="shared" si="42"/>
        <v>0</v>
      </c>
      <c r="FD46" s="154">
        <f t="shared" si="43"/>
        <v>0</v>
      </c>
      <c r="FE46" s="154">
        <f t="shared" si="44"/>
        <v>0</v>
      </c>
      <c r="FF46" s="154">
        <f t="shared" si="45"/>
        <v>0</v>
      </c>
      <c r="FG46" s="154">
        <f t="shared" si="46"/>
        <v>0</v>
      </c>
      <c r="FH46" s="154">
        <f t="shared" si="47"/>
        <v>0</v>
      </c>
      <c r="FI46" s="154">
        <f t="shared" si="48"/>
        <v>0</v>
      </c>
      <c r="FJ46" s="154">
        <f t="shared" si="49"/>
        <v>0</v>
      </c>
      <c r="FK46" s="147">
        <f t="shared" si="50"/>
        <v>0</v>
      </c>
      <c r="FL46" s="147">
        <f t="shared" si="51"/>
        <v>0</v>
      </c>
      <c r="FM46" s="146">
        <f t="shared" si="52"/>
        <v>0</v>
      </c>
      <c r="FN46" s="146">
        <f t="shared" si="53"/>
        <v>0</v>
      </c>
      <c r="FO46" s="146">
        <f t="shared" si="54"/>
        <v>0</v>
      </c>
      <c r="FP46" s="146">
        <f t="shared" si="55"/>
        <v>0</v>
      </c>
      <c r="FQ46" s="146" t="e">
        <f t="shared" si="56"/>
        <v>#VALUE!</v>
      </c>
      <c r="FR46" s="146" t="e">
        <f t="shared" si="57"/>
        <v>#VALUE!</v>
      </c>
      <c r="FS46" s="146">
        <f t="shared" si="58"/>
        <v>0</v>
      </c>
      <c r="FT46" s="146">
        <f t="shared" si="59"/>
        <v>0</v>
      </c>
      <c r="FU46" s="146">
        <f t="shared" si="60"/>
        <v>0</v>
      </c>
      <c r="FV46" s="146" t="e">
        <f t="shared" si="61"/>
        <v>#VALUE!</v>
      </c>
      <c r="FW46" s="146" t="e">
        <f t="shared" si="86"/>
        <v>#VALUE!</v>
      </c>
      <c r="FX46" s="146" t="e">
        <f t="shared" si="87"/>
        <v>#VALUE!</v>
      </c>
      <c r="FY46" s="146" t="e">
        <f t="shared" si="88"/>
        <v>#VALUE!</v>
      </c>
      <c r="FZ46" s="155">
        <f t="shared" si="97"/>
        <v>0</v>
      </c>
    </row>
    <row r="47" spans="1:182">
      <c r="A47" s="143">
        <v>29</v>
      </c>
      <c r="B47" s="123"/>
      <c r="C47" s="123"/>
      <c r="D47" s="123"/>
      <c r="E47" s="181"/>
      <c r="F47" s="123"/>
      <c r="G47" s="123"/>
      <c r="H47" s="123"/>
      <c r="I47" s="120"/>
      <c r="J47" s="121"/>
      <c r="K47" s="123"/>
      <c r="L47" s="123"/>
      <c r="M47" s="172" t="str">
        <f>ryzyka!$X31</f>
        <v/>
      </c>
      <c r="N47" s="173" t="str">
        <f>ryzyka!Y31</f>
        <v/>
      </c>
      <c r="O47" s="123"/>
      <c r="P47" s="123"/>
      <c r="Q47" s="138"/>
      <c r="R47" s="121"/>
      <c r="S47" s="123"/>
      <c r="T47" s="122"/>
      <c r="U47" s="123"/>
      <c r="V47" s="285" t="str">
        <f t="shared" si="62"/>
        <v/>
      </c>
      <c r="W47" s="285" t="str">
        <f t="shared" si="63"/>
        <v/>
      </c>
      <c r="X47" s="123"/>
      <c r="Y47" s="65"/>
      <c r="Z47" s="176">
        <f t="shared" si="4"/>
        <v>0</v>
      </c>
      <c r="AA47" s="124"/>
      <c r="AB47" s="124"/>
      <c r="AC47" s="125"/>
      <c r="AD47" s="125"/>
      <c r="AE47" s="126"/>
      <c r="AF47" s="124"/>
      <c r="AG47" s="127"/>
      <c r="AH47" s="128"/>
      <c r="AI47" s="137"/>
      <c r="AJ47" s="126"/>
      <c r="AK47" s="335">
        <f t="shared" si="5"/>
        <v>0</v>
      </c>
      <c r="AL47" s="138"/>
      <c r="AM47" s="121"/>
      <c r="AN47" s="123"/>
      <c r="AO47" s="332">
        <f t="shared" si="90"/>
        <v>0</v>
      </c>
      <c r="AP47" s="333">
        <f>SUMIFS(Technologia[tpz '[s']],Technologia[Obszar],"Obróbka skrawaniem",Technologia[KOD WYROB],wycena!$B47)</f>
        <v>0</v>
      </c>
      <c r="AQ47" s="334">
        <f>SUMIFS(Technologia[tpj '[s']],Technologia[Obszar],"Obróbka skrawaniem",Technologia[KOD WYROB],wycena!$B47)</f>
        <v>0</v>
      </c>
      <c r="AR47" s="335">
        <f t="shared" si="6"/>
        <v>0</v>
      </c>
      <c r="AS47" s="334">
        <f>SUMIFS(Technologia[tpz '[s']],Technologia[Obszar],"Ukosowanie",Technologia[KOD WYROB],wycena!$B47)</f>
        <v>0</v>
      </c>
      <c r="AT47" s="334">
        <f>SUMIFS(Technologia[tpj '[s']],Technologia[Obszar],"Ukosowanie",Technologia[KOD WYROB],wycena!$B47)</f>
        <v>0</v>
      </c>
      <c r="AU47" s="335">
        <f t="shared" si="7"/>
        <v>0</v>
      </c>
      <c r="AV47" s="334">
        <f>SUMIFS(Technologia[tpz '[s']],Technologia[Obszar],"Prasa",Technologia[KOD WYROB],wycena!$B47)</f>
        <v>0</v>
      </c>
      <c r="AW47" s="334">
        <f>SUMIFS(Technologia[tpj '[s']],Technologia[Obszar],"Prasa",Technologia[KOD WYROB],wycena!$B47)</f>
        <v>0</v>
      </c>
      <c r="AX47" s="335">
        <f t="shared" si="8"/>
        <v>0</v>
      </c>
      <c r="AY47" s="334">
        <f>SUMIFS(Technologia[tpz '[s']],Technologia[Obszar],"Spawanie ręczne",Technologia[KOD WYROB],wycena!$B47)</f>
        <v>0</v>
      </c>
      <c r="AZ47" s="334">
        <f>SUMIFS(Technologia[tpj '[s']],Technologia[Obszar],"Spawanie ręczne",Technologia[KOD WYROB],wycena!$B47)</f>
        <v>0</v>
      </c>
      <c r="BA47" s="335">
        <f t="shared" si="9"/>
        <v>0</v>
      </c>
      <c r="BB47" s="334">
        <f>SUMIFS(Technologia[tpz '[s']],Technologia[Obszar],"Spawanie robotem",Technologia[KOD WYROB],wycena!$B47)</f>
        <v>0</v>
      </c>
      <c r="BC47" s="334">
        <f>SUMIFS(Technologia[tpj '[s']],Technologia[Obszar],"Spawanie robotem",Technologia[KOD WYROB],wycena!$B47)</f>
        <v>0</v>
      </c>
      <c r="BD47" s="335">
        <f t="shared" si="10"/>
        <v>0</v>
      </c>
      <c r="BE47" s="334">
        <f>SUMIFS(Technologia[tpz '[s']],Technologia[Obszar],"Ślusarnia",Technologia[KOD WYROB],wycena!$B47)</f>
        <v>0</v>
      </c>
      <c r="BF47" s="334">
        <f>SUMIFS(Technologia[tpj '[s']],Technologia[Obszar],"Ślusarnia",Technologia[KOD WYROB],wycena!$B47)</f>
        <v>0</v>
      </c>
      <c r="BG47" s="335">
        <f t="shared" si="11"/>
        <v>0</v>
      </c>
      <c r="BH47" s="334">
        <f>SUMIFS(Technologia[tpz '[s']],Technologia[Obszar],"Montaż",Technologia[KOD WYROB],wycena!$B47)</f>
        <v>0</v>
      </c>
      <c r="BI47" s="334">
        <f>SUMIFS(Technologia[tpj '[s']],Technologia[Obszar],"Montaż",Technologia[KOD WYROB],wycena!$B47)</f>
        <v>0</v>
      </c>
      <c r="BJ47" s="335">
        <f t="shared" si="12"/>
        <v>0</v>
      </c>
      <c r="BK47" s="334">
        <f>SUMIFS(Technologia[tpz '[s']],Technologia[Obszar],"Klejenie",Technologia[KOD WYROB],wycena!$B47)</f>
        <v>0</v>
      </c>
      <c r="BL47" s="334">
        <f>SUMIFS(Technologia[tpj '[s']],Technologia[Obszar],"Klejenie",Technologia[KOD WYROB],wycena!$B47)</f>
        <v>0</v>
      </c>
      <c r="BM47" s="335">
        <f t="shared" si="13"/>
        <v>0</v>
      </c>
      <c r="BN47" s="334">
        <f>SUMIFS(Technologia[tpz '[s']],Technologia[Obszar],"Śrutowanie",Technologia[KOD WYROB],wycena!$B47)</f>
        <v>0</v>
      </c>
      <c r="BO47" s="334">
        <f>SUMIFS(Technologia[tpj '[s']],Technologia[Obszar],"Śrutowanie",Technologia[KOD WYROB],wycena!$B47)</f>
        <v>0</v>
      </c>
      <c r="BP47" s="332">
        <f t="shared" si="64"/>
        <v>0</v>
      </c>
      <c r="BQ47" s="334">
        <f>SUMIFS(Technologia[tpz '[s']],Technologia[Obszar],"Prostowanie",Technologia[KOD WYROB],wycena!$B47)</f>
        <v>0</v>
      </c>
      <c r="BR47" s="334">
        <f>SUMIFS(Technologia[tpj '[s']],Technologia[Obszar],"Prostowanie",Technologia[KOD WYROB],wycena!$B47)</f>
        <v>0</v>
      </c>
      <c r="BS47" s="332">
        <f t="shared" si="65"/>
        <v>0</v>
      </c>
      <c r="BT47" s="334">
        <f>SUMIFS(Technologia[tpz '[s']],Technologia[Obszar],"Gratowarka",Technologia[KOD WYROB],wycena!$B47)</f>
        <v>0</v>
      </c>
      <c r="BU47" s="334">
        <f>SUMIFS(Technologia[tpj '[s']],Technologia[Obszar],"Gratowarka",Technologia[KOD WYROB],wycena!$B47)</f>
        <v>0</v>
      </c>
      <c r="BV47" s="332">
        <f t="shared" si="66"/>
        <v>0</v>
      </c>
      <c r="BW47" s="332">
        <f>COUNTIF(Technologia[KOD WYROB],B47)</f>
        <v>0</v>
      </c>
      <c r="BX47" s="332">
        <f t="shared" si="67"/>
        <v>0</v>
      </c>
      <c r="BZ47" s="121"/>
      <c r="CA47" s="123"/>
      <c r="CB47" s="123"/>
      <c r="CC47" s="372">
        <f>SUMIFS(Technologia[Koszt kooperacji],Technologia[Obszar],"Kooperacja",Technologia[KOD WYROB],wycena!$B47)+SUMIFS(Technologia[Koszt kooperacji],Technologia[Obszar],"Śrutowanie",Technologia[KOD WYROB],wycena!$B47)</f>
        <v>0</v>
      </c>
      <c r="CD47" s="372">
        <f t="shared" si="68"/>
        <v>0</v>
      </c>
      <c r="CE47" s="372">
        <f t="shared" si="91"/>
        <v>0</v>
      </c>
      <c r="CF47" s="381">
        <f>COUNTIFS(Technologia[KOD WYROB],B47,Technologia[Obszar],"kooperacja")+SUMIF($C:$C,$B47,CF:CF)</f>
        <v>0</v>
      </c>
      <c r="CG47" s="382">
        <f>SUMIF(Tabela3[Dot. indeksu],B47,Tabela3[Wartość])+SUMIF(C:C,B47,DE:DE)</f>
        <v>0</v>
      </c>
      <c r="CH47" s="383">
        <f>SUMIFS(NRC[Cena],NRC[Typ narzędzia],robocze!$AL$1,NRC[Dot. indeksu],wycena!$B47)+(SUMIF($C:$C,$B47,$DF:$DF))</f>
        <v>0</v>
      </c>
      <c r="CI47" s="372">
        <f>SUMIFS(NRC[Cena],NRC[Typ narzędzia],robocze!$AL$2,NRC[Dot. indeksu],wycena!$B47)+(SUMIF($C:$C,$B47,$DG:$DG))</f>
        <v>0</v>
      </c>
      <c r="CJ47" s="372">
        <f>SUMIFS(NRC[Cena],NRC[Typ narzędzia],robocze!$AL$3,NRC[Dot. indeksu],wycena!$B47)+(SUMIF($C:$C,$B47,$DH:$DH))</f>
        <v>0</v>
      </c>
      <c r="CK47" s="384">
        <f t="shared" si="69"/>
        <v>0</v>
      </c>
      <c r="CM47" s="373" t="str">
        <f t="shared" si="16"/>
        <v/>
      </c>
      <c r="CN47" s="374" t="str">
        <f t="shared" si="17"/>
        <v/>
      </c>
      <c r="CO47" s="372" t="str">
        <f t="shared" si="18"/>
        <v/>
      </c>
      <c r="CP47" s="372" t="str">
        <f t="shared" si="70"/>
        <v/>
      </c>
      <c r="CQ47" s="371" t="str">
        <f t="shared" si="19"/>
        <v/>
      </c>
      <c r="CR47" s="371" t="str">
        <f t="shared" si="92"/>
        <v/>
      </c>
      <c r="CS47" s="371" t="str">
        <f t="shared" si="20"/>
        <v/>
      </c>
      <c r="CT47" s="371" t="str">
        <f t="shared" si="21"/>
        <v/>
      </c>
      <c r="CU47" s="371" t="str">
        <f t="shared" si="22"/>
        <v/>
      </c>
      <c r="CV47" s="371" t="str">
        <f t="shared" si="23"/>
        <v/>
      </c>
      <c r="CW47" s="371" t="str">
        <f t="shared" si="24"/>
        <v/>
      </c>
      <c r="CX47" s="371" t="str">
        <f t="shared" si="25"/>
        <v/>
      </c>
      <c r="CY47" s="371" t="str">
        <f t="shared" si="26"/>
        <v/>
      </c>
      <c r="CZ47" s="371" t="str">
        <f t="shared" si="27"/>
        <v/>
      </c>
      <c r="DA47" s="371" t="str">
        <f t="shared" si="71"/>
        <v/>
      </c>
      <c r="DB47" s="371" t="str">
        <f t="shared" si="72"/>
        <v/>
      </c>
      <c r="DC47" s="371" t="str">
        <f t="shared" si="73"/>
        <v/>
      </c>
      <c r="DD47" s="334" t="str">
        <f t="shared" si="28"/>
        <v/>
      </c>
      <c r="DE47" s="334" t="str">
        <f t="shared" si="29"/>
        <v/>
      </c>
      <c r="DF47" s="372">
        <f t="shared" si="30"/>
        <v>0</v>
      </c>
      <c r="DG47" s="372">
        <f t="shared" si="93"/>
        <v>0</v>
      </c>
      <c r="DH47" s="372">
        <f t="shared" si="94"/>
        <v>0</v>
      </c>
      <c r="DI47" s="375"/>
      <c r="DJ47" s="319">
        <f>AK47/3600*Stawki!$A$4</f>
        <v>0</v>
      </c>
      <c r="DK47" s="317">
        <f>AO47/3600*Stawki!$B$4</f>
        <v>0</v>
      </c>
      <c r="DL47" s="317">
        <f>AR47/3600*Stawki!$C$4</f>
        <v>0</v>
      </c>
      <c r="DM47" s="317">
        <f>AU47/3600*Stawki!$D$4</f>
        <v>0</v>
      </c>
      <c r="DN47" s="317">
        <f>AX47/3600*Stawki!$E$4</f>
        <v>0</v>
      </c>
      <c r="DO47" s="317">
        <f>BA47/3600*Stawki!$F$4</f>
        <v>0</v>
      </c>
      <c r="DP47" s="317">
        <f>BD47/3600*Stawki!$G$4</f>
        <v>0</v>
      </c>
      <c r="DQ47" s="317">
        <f>BG47/3600*Stawki!$H$4</f>
        <v>0</v>
      </c>
      <c r="DR47" s="317">
        <f>BJ47/3600*Stawki!$J$4</f>
        <v>0</v>
      </c>
      <c r="DS47" s="317">
        <f>BL47/3600*Stawki!$I$4</f>
        <v>0</v>
      </c>
      <c r="DT47" s="317">
        <f>BP47/3600*Stawki!$K$4</f>
        <v>0</v>
      </c>
      <c r="DU47" s="320">
        <f>BS47/3600*Stawki!$M$4</f>
        <v>0</v>
      </c>
      <c r="DV47" s="320">
        <f>BV47/3600*Stawki!$L$4</f>
        <v>0</v>
      </c>
      <c r="DW47" s="321">
        <f t="shared" si="74"/>
        <v>0</v>
      </c>
      <c r="DX47" s="322" t="e" cm="1">
        <f t="array" ref="DX47">IF(BX47&lt;1,INDEX(tblSimple[],MATCH(F47,simp_il_proj,1)+1,MATCH(BW47,simp_il_oper,1)+1)+VLOOKUP($H$6,tblKlient[[Klient]:[Dodatkowy narzut Simple]],2,0),INDEX(tblComplex[],MATCH(F47,comp_il_projekt,1)+1,MATCH(BX47,comp_ile_sklad,1)+1)+VLOOKUP($H$6,tblKlient[[Klient]:[Dodatkowy narzut Complex]],3,0))</f>
        <v>#VALUE!</v>
      </c>
      <c r="DY47" s="323" t="str">
        <f t="shared" si="75"/>
        <v/>
      </c>
      <c r="DZ47" s="318" t="e">
        <f t="shared" si="76"/>
        <v>#VALUE!</v>
      </c>
      <c r="EA47" s="324" t="e">
        <f t="shared" si="31"/>
        <v>#VALUE!</v>
      </c>
      <c r="EC47" s="340">
        <f>IFERROR((Y47*AA47)*IF(X47="NIE",$EC$17+Stawki!$L$30,$EC$17)+SUMIF($C:$C,$B47,CP:CP),0)</f>
        <v>0</v>
      </c>
      <c r="ED47" s="341">
        <f t="shared" si="32"/>
        <v>0</v>
      </c>
      <c r="EE47" s="341">
        <f t="shared" si="33"/>
        <v>0</v>
      </c>
      <c r="EF47" s="341" t="e">
        <f t="shared" si="34"/>
        <v>#VALUE!</v>
      </c>
      <c r="EG47" s="341" t="e">
        <f>DY47*(1+wycena!$EG$17)</f>
        <v>#VALUE!</v>
      </c>
      <c r="EH47" s="341" t="e">
        <f>EG47*(1+wycena!$EH$17)</f>
        <v>#VALUE!</v>
      </c>
      <c r="EI47" s="341" t="e">
        <f t="shared" si="77"/>
        <v>#VALUE!</v>
      </c>
      <c r="EJ47" s="341" t="e">
        <f t="shared" si="95"/>
        <v>#VALUE!</v>
      </c>
      <c r="EK47" s="342">
        <f t="shared" si="35"/>
        <v>0</v>
      </c>
      <c r="EL47" s="343">
        <v>0</v>
      </c>
      <c r="EM47" s="344" t="e">
        <f t="shared" si="96"/>
        <v>#VALUE!</v>
      </c>
      <c r="EN47" s="345" t="e">
        <f t="shared" si="36"/>
        <v>#VALUE!</v>
      </c>
      <c r="EO47" s="346">
        <f t="shared" si="37"/>
        <v>0</v>
      </c>
      <c r="EP47" s="347">
        <f t="shared" si="38"/>
        <v>0</v>
      </c>
      <c r="EQ47" s="348">
        <f t="shared" si="79"/>
        <v>0</v>
      </c>
      <c r="ER47" s="349" t="e">
        <f t="shared" si="39"/>
        <v>#VALUE!</v>
      </c>
      <c r="ES47" s="350" t="e">
        <f t="shared" si="40"/>
        <v>#VALUE!</v>
      </c>
      <c r="ET47" s="62"/>
      <c r="EU47" s="399">
        <f t="shared" si="80"/>
        <v>0</v>
      </c>
      <c r="EV47" s="400">
        <f t="shared" si="81"/>
        <v>0</v>
      </c>
      <c r="EW47" s="400">
        <f t="shared" si="82"/>
        <v>0</v>
      </c>
      <c r="EX47" s="400">
        <f t="shared" si="83"/>
        <v>0</v>
      </c>
      <c r="EY47" s="400">
        <f t="shared" si="84"/>
        <v>0</v>
      </c>
      <c r="EZ47" s="401">
        <f t="shared" si="85"/>
        <v>0</v>
      </c>
      <c r="FA47" s="62"/>
      <c r="FB47" s="153">
        <f t="shared" si="41"/>
        <v>0</v>
      </c>
      <c r="FC47" s="154">
        <f t="shared" si="42"/>
        <v>0</v>
      </c>
      <c r="FD47" s="154">
        <f t="shared" si="43"/>
        <v>0</v>
      </c>
      <c r="FE47" s="154">
        <f t="shared" si="44"/>
        <v>0</v>
      </c>
      <c r="FF47" s="154">
        <f t="shared" si="45"/>
        <v>0</v>
      </c>
      <c r="FG47" s="154">
        <f t="shared" si="46"/>
        <v>0</v>
      </c>
      <c r="FH47" s="154">
        <f t="shared" si="47"/>
        <v>0</v>
      </c>
      <c r="FI47" s="154">
        <f t="shared" si="48"/>
        <v>0</v>
      </c>
      <c r="FJ47" s="154">
        <f t="shared" si="49"/>
        <v>0</v>
      </c>
      <c r="FK47" s="147">
        <f t="shared" si="50"/>
        <v>0</v>
      </c>
      <c r="FL47" s="147">
        <f t="shared" si="51"/>
        <v>0</v>
      </c>
      <c r="FM47" s="146">
        <f t="shared" si="52"/>
        <v>0</v>
      </c>
      <c r="FN47" s="146">
        <f t="shared" si="53"/>
        <v>0</v>
      </c>
      <c r="FO47" s="146">
        <f t="shared" si="54"/>
        <v>0</v>
      </c>
      <c r="FP47" s="146">
        <f t="shared" si="55"/>
        <v>0</v>
      </c>
      <c r="FQ47" s="146" t="e">
        <f t="shared" si="56"/>
        <v>#VALUE!</v>
      </c>
      <c r="FR47" s="146" t="e">
        <f t="shared" si="57"/>
        <v>#VALUE!</v>
      </c>
      <c r="FS47" s="146">
        <f t="shared" si="58"/>
        <v>0</v>
      </c>
      <c r="FT47" s="146">
        <f t="shared" si="59"/>
        <v>0</v>
      </c>
      <c r="FU47" s="146">
        <f t="shared" si="60"/>
        <v>0</v>
      </c>
      <c r="FV47" s="146" t="e">
        <f t="shared" si="61"/>
        <v>#VALUE!</v>
      </c>
      <c r="FW47" s="146" t="e">
        <f t="shared" si="86"/>
        <v>#VALUE!</v>
      </c>
      <c r="FX47" s="146" t="e">
        <f t="shared" si="87"/>
        <v>#VALUE!</v>
      </c>
      <c r="FY47" s="146" t="e">
        <f t="shared" si="88"/>
        <v>#VALUE!</v>
      </c>
      <c r="FZ47" s="155">
        <f t="shared" si="97"/>
        <v>0</v>
      </c>
    </row>
    <row r="48" spans="1:182">
      <c r="A48" s="143">
        <v>30</v>
      </c>
      <c r="B48" s="123"/>
      <c r="C48" s="123"/>
      <c r="D48" s="123"/>
      <c r="E48" s="181"/>
      <c r="F48" s="123"/>
      <c r="G48" s="123"/>
      <c r="H48" s="123"/>
      <c r="I48" s="120"/>
      <c r="J48" s="121"/>
      <c r="K48" s="123"/>
      <c r="L48" s="123"/>
      <c r="M48" s="172" t="str">
        <f>ryzyka!$X32</f>
        <v/>
      </c>
      <c r="N48" s="173" t="str">
        <f>ryzyka!Y32</f>
        <v/>
      </c>
      <c r="O48" s="123"/>
      <c r="P48" s="123"/>
      <c r="Q48" s="138"/>
      <c r="R48" s="121"/>
      <c r="S48" s="123"/>
      <c r="T48" s="122"/>
      <c r="U48" s="123"/>
      <c r="V48" s="285" t="str">
        <f t="shared" si="62"/>
        <v/>
      </c>
      <c r="W48" s="285" t="str">
        <f t="shared" si="63"/>
        <v/>
      </c>
      <c r="X48" s="123"/>
      <c r="Y48" s="65"/>
      <c r="Z48" s="176">
        <f t="shared" si="4"/>
        <v>0</v>
      </c>
      <c r="AA48" s="124"/>
      <c r="AB48" s="124"/>
      <c r="AC48" s="125"/>
      <c r="AD48" s="125"/>
      <c r="AE48" s="126"/>
      <c r="AF48" s="124"/>
      <c r="AG48" s="127"/>
      <c r="AH48" s="128"/>
      <c r="AI48" s="137"/>
      <c r="AJ48" s="126"/>
      <c r="AK48" s="335">
        <f t="shared" si="5"/>
        <v>0</v>
      </c>
      <c r="AL48" s="138"/>
      <c r="AM48" s="121"/>
      <c r="AN48" s="123"/>
      <c r="AO48" s="332">
        <f t="shared" si="90"/>
        <v>0</v>
      </c>
      <c r="AP48" s="333">
        <f>SUMIFS(Technologia[tpz '[s']],Technologia[Obszar],"Obróbka skrawaniem",Technologia[KOD WYROB],wycena!$B48)</f>
        <v>0</v>
      </c>
      <c r="AQ48" s="334">
        <f>SUMIFS(Technologia[tpj '[s']],Technologia[Obszar],"Obróbka skrawaniem",Technologia[KOD WYROB],wycena!$B48)</f>
        <v>0</v>
      </c>
      <c r="AR48" s="335">
        <f t="shared" si="6"/>
        <v>0</v>
      </c>
      <c r="AS48" s="334">
        <f>SUMIFS(Technologia[tpz '[s']],Technologia[Obszar],"Ukosowanie",Technologia[KOD WYROB],wycena!$B48)</f>
        <v>0</v>
      </c>
      <c r="AT48" s="334">
        <f>SUMIFS(Technologia[tpj '[s']],Technologia[Obszar],"Ukosowanie",Technologia[KOD WYROB],wycena!$B48)</f>
        <v>0</v>
      </c>
      <c r="AU48" s="335">
        <f t="shared" si="7"/>
        <v>0</v>
      </c>
      <c r="AV48" s="334">
        <f>SUMIFS(Technologia[tpz '[s']],Technologia[Obszar],"Prasa",Technologia[KOD WYROB],wycena!$B48)</f>
        <v>0</v>
      </c>
      <c r="AW48" s="334">
        <f>SUMIFS(Technologia[tpj '[s']],Technologia[Obszar],"Prasa",Technologia[KOD WYROB],wycena!$B48)</f>
        <v>0</v>
      </c>
      <c r="AX48" s="335">
        <f t="shared" si="8"/>
        <v>0</v>
      </c>
      <c r="AY48" s="334">
        <f>SUMIFS(Technologia[tpz '[s']],Technologia[Obszar],"Spawanie ręczne",Technologia[KOD WYROB],wycena!$B48)</f>
        <v>0</v>
      </c>
      <c r="AZ48" s="334">
        <f>SUMIFS(Technologia[tpj '[s']],Technologia[Obszar],"Spawanie ręczne",Technologia[KOD WYROB],wycena!$B48)</f>
        <v>0</v>
      </c>
      <c r="BA48" s="335">
        <f t="shared" si="9"/>
        <v>0</v>
      </c>
      <c r="BB48" s="334">
        <f>SUMIFS(Technologia[tpz '[s']],Technologia[Obszar],"Spawanie robotem",Technologia[KOD WYROB],wycena!$B48)</f>
        <v>0</v>
      </c>
      <c r="BC48" s="334">
        <f>SUMIFS(Technologia[tpj '[s']],Technologia[Obszar],"Spawanie robotem",Technologia[KOD WYROB],wycena!$B48)</f>
        <v>0</v>
      </c>
      <c r="BD48" s="335">
        <f t="shared" si="10"/>
        <v>0</v>
      </c>
      <c r="BE48" s="334">
        <f>SUMIFS(Technologia[tpz '[s']],Technologia[Obszar],"Ślusarnia",Technologia[KOD WYROB],wycena!$B48)</f>
        <v>0</v>
      </c>
      <c r="BF48" s="334">
        <f>SUMIFS(Technologia[tpj '[s']],Technologia[Obszar],"Ślusarnia",Technologia[KOD WYROB],wycena!$B48)</f>
        <v>0</v>
      </c>
      <c r="BG48" s="335">
        <f t="shared" si="11"/>
        <v>0</v>
      </c>
      <c r="BH48" s="334">
        <f>SUMIFS(Technologia[tpz '[s']],Technologia[Obszar],"Montaż",Technologia[KOD WYROB],wycena!$B48)</f>
        <v>0</v>
      </c>
      <c r="BI48" s="334">
        <f>SUMIFS(Technologia[tpj '[s']],Technologia[Obszar],"Montaż",Technologia[KOD WYROB],wycena!$B48)</f>
        <v>0</v>
      </c>
      <c r="BJ48" s="335">
        <f t="shared" si="12"/>
        <v>0</v>
      </c>
      <c r="BK48" s="334">
        <f>SUMIFS(Technologia[tpz '[s']],Technologia[Obszar],"Klejenie",Technologia[KOD WYROB],wycena!$B48)</f>
        <v>0</v>
      </c>
      <c r="BL48" s="334">
        <f>SUMIFS(Technologia[tpj '[s']],Technologia[Obszar],"Klejenie",Technologia[KOD WYROB],wycena!$B48)</f>
        <v>0</v>
      </c>
      <c r="BM48" s="335">
        <f t="shared" si="13"/>
        <v>0</v>
      </c>
      <c r="BN48" s="334">
        <f>SUMIFS(Technologia[tpz '[s']],Technologia[Obszar],"Śrutowanie",Technologia[KOD WYROB],wycena!$B48)</f>
        <v>0</v>
      </c>
      <c r="BO48" s="334">
        <f>SUMIFS(Technologia[tpj '[s']],Technologia[Obszar],"Śrutowanie",Technologia[KOD WYROB],wycena!$B48)</f>
        <v>0</v>
      </c>
      <c r="BP48" s="332">
        <f t="shared" si="64"/>
        <v>0</v>
      </c>
      <c r="BQ48" s="334">
        <f>SUMIFS(Technologia[tpz '[s']],Technologia[Obszar],"Prostowanie",Technologia[KOD WYROB],wycena!$B48)</f>
        <v>0</v>
      </c>
      <c r="BR48" s="334">
        <f>SUMIFS(Technologia[tpj '[s']],Technologia[Obszar],"Prostowanie",Technologia[KOD WYROB],wycena!$B48)</f>
        <v>0</v>
      </c>
      <c r="BS48" s="332">
        <f t="shared" si="65"/>
        <v>0</v>
      </c>
      <c r="BT48" s="334">
        <f>SUMIFS(Technologia[tpz '[s']],Technologia[Obszar],"Gratowarka",Technologia[KOD WYROB],wycena!$B48)</f>
        <v>0</v>
      </c>
      <c r="BU48" s="334">
        <f>SUMIFS(Technologia[tpj '[s']],Technologia[Obszar],"Gratowarka",Technologia[KOD WYROB],wycena!$B48)</f>
        <v>0</v>
      </c>
      <c r="BV48" s="332">
        <f t="shared" si="66"/>
        <v>0</v>
      </c>
      <c r="BW48" s="332">
        <f>COUNTIF(Technologia[KOD WYROB],B48)</f>
        <v>0</v>
      </c>
      <c r="BX48" s="332">
        <f t="shared" si="67"/>
        <v>0</v>
      </c>
      <c r="BZ48" s="121"/>
      <c r="CA48" s="123"/>
      <c r="CB48" s="123"/>
      <c r="CC48" s="372">
        <f>SUMIFS(Technologia[Koszt kooperacji],Technologia[Obszar],"Kooperacja",Technologia[KOD WYROB],wycena!$B48)+SUMIFS(Technologia[Koszt kooperacji],Technologia[Obszar],"Śrutowanie",Technologia[KOD WYROB],wycena!$B48)</f>
        <v>0</v>
      </c>
      <c r="CD48" s="372">
        <f t="shared" si="68"/>
        <v>0</v>
      </c>
      <c r="CE48" s="372">
        <f t="shared" si="91"/>
        <v>0</v>
      </c>
      <c r="CF48" s="381">
        <f>COUNTIFS(Technologia[KOD WYROB],B48,Technologia[Obszar],"kooperacja")+SUMIF($C:$C,$B48,CF:CF)</f>
        <v>0</v>
      </c>
      <c r="CG48" s="382">
        <f>SUMIF(Tabela3[Dot. indeksu],B48,Tabela3[Wartość])+SUMIF(C:C,B48,DE:DE)</f>
        <v>0</v>
      </c>
      <c r="CH48" s="383">
        <f>SUMIFS(NRC[Cena],NRC[Typ narzędzia],robocze!$AL$1,NRC[Dot. indeksu],wycena!$B48)+(SUMIF($C:$C,$B48,$DF:$DF))</f>
        <v>0</v>
      </c>
      <c r="CI48" s="372">
        <f>SUMIFS(NRC[Cena],NRC[Typ narzędzia],robocze!$AL$2,NRC[Dot. indeksu],wycena!$B48)+(SUMIF($C:$C,$B48,$DG:$DG))</f>
        <v>0</v>
      </c>
      <c r="CJ48" s="372">
        <f>SUMIFS(NRC[Cena],NRC[Typ narzędzia],robocze!$AL$3,NRC[Dot. indeksu],wycena!$B48)+(SUMIF($C:$C,$B48,$DH:$DH))</f>
        <v>0</v>
      </c>
      <c r="CK48" s="384">
        <f t="shared" si="69"/>
        <v>0</v>
      </c>
      <c r="CM48" s="373" t="str">
        <f t="shared" si="16"/>
        <v/>
      </c>
      <c r="CN48" s="374" t="str">
        <f t="shared" si="17"/>
        <v/>
      </c>
      <c r="CO48" s="372" t="str">
        <f t="shared" si="18"/>
        <v/>
      </c>
      <c r="CP48" s="372" t="str">
        <f t="shared" si="70"/>
        <v/>
      </c>
      <c r="CQ48" s="371" t="str">
        <f t="shared" si="19"/>
        <v/>
      </c>
      <c r="CR48" s="371" t="str">
        <f t="shared" si="92"/>
        <v/>
      </c>
      <c r="CS48" s="371" t="str">
        <f t="shared" si="20"/>
        <v/>
      </c>
      <c r="CT48" s="371" t="str">
        <f t="shared" si="21"/>
        <v/>
      </c>
      <c r="CU48" s="371" t="str">
        <f t="shared" si="22"/>
        <v/>
      </c>
      <c r="CV48" s="371" t="str">
        <f t="shared" si="23"/>
        <v/>
      </c>
      <c r="CW48" s="371" t="str">
        <f t="shared" si="24"/>
        <v/>
      </c>
      <c r="CX48" s="371" t="str">
        <f t="shared" si="25"/>
        <v/>
      </c>
      <c r="CY48" s="371" t="str">
        <f t="shared" si="26"/>
        <v/>
      </c>
      <c r="CZ48" s="371" t="str">
        <f t="shared" si="27"/>
        <v/>
      </c>
      <c r="DA48" s="371" t="str">
        <f t="shared" si="71"/>
        <v/>
      </c>
      <c r="DB48" s="371" t="str">
        <f t="shared" si="72"/>
        <v/>
      </c>
      <c r="DC48" s="371" t="str">
        <f t="shared" si="73"/>
        <v/>
      </c>
      <c r="DD48" s="334" t="str">
        <f t="shared" si="28"/>
        <v/>
      </c>
      <c r="DE48" s="334" t="str">
        <f t="shared" si="29"/>
        <v/>
      </c>
      <c r="DF48" s="372">
        <f t="shared" si="30"/>
        <v>0</v>
      </c>
      <c r="DG48" s="372">
        <f t="shared" si="93"/>
        <v>0</v>
      </c>
      <c r="DH48" s="372">
        <f t="shared" si="94"/>
        <v>0</v>
      </c>
      <c r="DI48" s="375"/>
      <c r="DJ48" s="319">
        <f>AK48/3600*Stawki!$A$4</f>
        <v>0</v>
      </c>
      <c r="DK48" s="317">
        <f>AO48/3600*Stawki!$B$4</f>
        <v>0</v>
      </c>
      <c r="DL48" s="317">
        <f>AR48/3600*Stawki!$C$4</f>
        <v>0</v>
      </c>
      <c r="DM48" s="317">
        <f>AU48/3600*Stawki!$D$4</f>
        <v>0</v>
      </c>
      <c r="DN48" s="317">
        <f>AX48/3600*Stawki!$E$4</f>
        <v>0</v>
      </c>
      <c r="DO48" s="317">
        <f>BA48/3600*Stawki!$F$4</f>
        <v>0</v>
      </c>
      <c r="DP48" s="317">
        <f>BD48/3600*Stawki!$G$4</f>
        <v>0</v>
      </c>
      <c r="DQ48" s="317">
        <f>BG48/3600*Stawki!$H$4</f>
        <v>0</v>
      </c>
      <c r="DR48" s="317">
        <f>BJ48/3600*Stawki!$J$4</f>
        <v>0</v>
      </c>
      <c r="DS48" s="317">
        <f>BL48/3600*Stawki!$I$4</f>
        <v>0</v>
      </c>
      <c r="DT48" s="317">
        <f>BP48/3600*Stawki!$K$4</f>
        <v>0</v>
      </c>
      <c r="DU48" s="320">
        <f>BS48/3600*Stawki!$M$4</f>
        <v>0</v>
      </c>
      <c r="DV48" s="320">
        <f>BV48/3600*Stawki!$L$4</f>
        <v>0</v>
      </c>
      <c r="DW48" s="321">
        <f t="shared" si="74"/>
        <v>0</v>
      </c>
      <c r="DX48" s="322" t="e" cm="1">
        <f t="array" ref="DX48">IF(BX48&lt;1,INDEX(tblSimple[],MATCH(F48,simp_il_proj,1)+1,MATCH(BW48,simp_il_oper,1)+1)+VLOOKUP($H$6,tblKlient[[Klient]:[Dodatkowy narzut Simple]],2,0),INDEX(tblComplex[],MATCH(F48,comp_il_projekt,1)+1,MATCH(BX48,comp_ile_sklad,1)+1)+VLOOKUP($H$6,tblKlient[[Klient]:[Dodatkowy narzut Complex]],3,0))</f>
        <v>#VALUE!</v>
      </c>
      <c r="DY48" s="323" t="str">
        <f t="shared" si="75"/>
        <v/>
      </c>
      <c r="DZ48" s="318" t="e">
        <f t="shared" si="76"/>
        <v>#VALUE!</v>
      </c>
      <c r="EA48" s="324" t="e">
        <f t="shared" si="31"/>
        <v>#VALUE!</v>
      </c>
      <c r="EC48" s="340">
        <f>IFERROR((Y48*AA48)*IF(X48="NIE",$EC$17+Stawki!$L$30,$EC$17)+SUMIF($C:$C,$B48,CP:CP),0)</f>
        <v>0</v>
      </c>
      <c r="ED48" s="341">
        <f t="shared" si="32"/>
        <v>0</v>
      </c>
      <c r="EE48" s="341">
        <f t="shared" si="33"/>
        <v>0</v>
      </c>
      <c r="EF48" s="341" t="e">
        <f t="shared" si="34"/>
        <v>#VALUE!</v>
      </c>
      <c r="EG48" s="341" t="e">
        <f>DY48*(1+wycena!$EG$17)</f>
        <v>#VALUE!</v>
      </c>
      <c r="EH48" s="341" t="e">
        <f>EG48*(1+wycena!$EH$17)</f>
        <v>#VALUE!</v>
      </c>
      <c r="EI48" s="341" t="e">
        <f t="shared" si="77"/>
        <v>#VALUE!</v>
      </c>
      <c r="EJ48" s="341" t="e">
        <f t="shared" si="95"/>
        <v>#VALUE!</v>
      </c>
      <c r="EK48" s="342">
        <f t="shared" si="35"/>
        <v>0</v>
      </c>
      <c r="EL48" s="343">
        <v>0</v>
      </c>
      <c r="EM48" s="344" t="e">
        <f t="shared" si="96"/>
        <v>#VALUE!</v>
      </c>
      <c r="EN48" s="345" t="e">
        <f t="shared" si="36"/>
        <v>#VALUE!</v>
      </c>
      <c r="EO48" s="346">
        <f t="shared" si="37"/>
        <v>0</v>
      </c>
      <c r="EP48" s="347">
        <f t="shared" si="38"/>
        <v>0</v>
      </c>
      <c r="EQ48" s="348">
        <f t="shared" si="79"/>
        <v>0</v>
      </c>
      <c r="ER48" s="349" t="e">
        <f t="shared" si="39"/>
        <v>#VALUE!</v>
      </c>
      <c r="ES48" s="350" t="e">
        <f t="shared" si="40"/>
        <v>#VALUE!</v>
      </c>
      <c r="ET48" s="62"/>
      <c r="EU48" s="399">
        <f t="shared" si="80"/>
        <v>0</v>
      </c>
      <c r="EV48" s="400">
        <f t="shared" si="81"/>
        <v>0</v>
      </c>
      <c r="EW48" s="400">
        <f t="shared" si="82"/>
        <v>0</v>
      </c>
      <c r="EX48" s="400">
        <f t="shared" si="83"/>
        <v>0</v>
      </c>
      <c r="EY48" s="400">
        <f t="shared" si="84"/>
        <v>0</v>
      </c>
      <c r="EZ48" s="401">
        <f t="shared" si="85"/>
        <v>0</v>
      </c>
      <c r="FA48" s="62"/>
      <c r="FB48" s="153">
        <f t="shared" si="41"/>
        <v>0</v>
      </c>
      <c r="FC48" s="154">
        <f t="shared" si="42"/>
        <v>0</v>
      </c>
      <c r="FD48" s="154">
        <f t="shared" si="43"/>
        <v>0</v>
      </c>
      <c r="FE48" s="154">
        <f t="shared" si="44"/>
        <v>0</v>
      </c>
      <c r="FF48" s="154">
        <f t="shared" si="45"/>
        <v>0</v>
      </c>
      <c r="FG48" s="154">
        <f t="shared" si="46"/>
        <v>0</v>
      </c>
      <c r="FH48" s="154">
        <f t="shared" si="47"/>
        <v>0</v>
      </c>
      <c r="FI48" s="154">
        <f t="shared" si="48"/>
        <v>0</v>
      </c>
      <c r="FJ48" s="154">
        <f t="shared" si="49"/>
        <v>0</v>
      </c>
      <c r="FK48" s="147">
        <f t="shared" si="50"/>
        <v>0</v>
      </c>
      <c r="FL48" s="147">
        <f t="shared" si="51"/>
        <v>0</v>
      </c>
      <c r="FM48" s="146">
        <f t="shared" si="52"/>
        <v>0</v>
      </c>
      <c r="FN48" s="146">
        <f t="shared" si="53"/>
        <v>0</v>
      </c>
      <c r="FO48" s="146">
        <f t="shared" si="54"/>
        <v>0</v>
      </c>
      <c r="FP48" s="146">
        <f t="shared" si="55"/>
        <v>0</v>
      </c>
      <c r="FQ48" s="146" t="e">
        <f t="shared" si="56"/>
        <v>#VALUE!</v>
      </c>
      <c r="FR48" s="146" t="e">
        <f t="shared" si="57"/>
        <v>#VALUE!</v>
      </c>
      <c r="FS48" s="146">
        <f t="shared" si="58"/>
        <v>0</v>
      </c>
      <c r="FT48" s="146">
        <f t="shared" si="59"/>
        <v>0</v>
      </c>
      <c r="FU48" s="146">
        <f t="shared" si="60"/>
        <v>0</v>
      </c>
      <c r="FV48" s="146" t="e">
        <f t="shared" si="61"/>
        <v>#VALUE!</v>
      </c>
      <c r="FW48" s="146" t="e">
        <f t="shared" si="86"/>
        <v>#VALUE!</v>
      </c>
      <c r="FX48" s="146" t="e">
        <f t="shared" si="87"/>
        <v>#VALUE!</v>
      </c>
      <c r="FY48" s="146" t="e">
        <f t="shared" si="88"/>
        <v>#VALUE!</v>
      </c>
      <c r="FZ48" s="155">
        <f t="shared" si="97"/>
        <v>0</v>
      </c>
    </row>
    <row r="49" spans="1:182">
      <c r="A49" s="143">
        <v>31</v>
      </c>
      <c r="B49" s="123"/>
      <c r="C49" s="123"/>
      <c r="D49" s="123"/>
      <c r="E49" s="181"/>
      <c r="F49" s="123"/>
      <c r="G49" s="123"/>
      <c r="H49" s="123"/>
      <c r="I49" s="120"/>
      <c r="J49" s="121"/>
      <c r="K49" s="123"/>
      <c r="L49" s="123"/>
      <c r="M49" s="172" t="str">
        <f>ryzyka!$X33</f>
        <v/>
      </c>
      <c r="N49" s="173" t="str">
        <f>ryzyka!Y33</f>
        <v/>
      </c>
      <c r="O49" s="123"/>
      <c r="P49" s="123"/>
      <c r="Q49" s="138"/>
      <c r="R49" s="121"/>
      <c r="S49" s="123"/>
      <c r="T49" s="122"/>
      <c r="U49" s="123"/>
      <c r="V49" s="285" t="str">
        <f t="shared" si="62"/>
        <v/>
      </c>
      <c r="W49" s="285" t="str">
        <f t="shared" si="63"/>
        <v/>
      </c>
      <c r="X49" s="123"/>
      <c r="Y49" s="65"/>
      <c r="Z49" s="176">
        <f t="shared" si="4"/>
        <v>0</v>
      </c>
      <c r="AA49" s="124"/>
      <c r="AB49" s="124"/>
      <c r="AC49" s="125"/>
      <c r="AD49" s="125"/>
      <c r="AE49" s="126"/>
      <c r="AF49" s="124"/>
      <c r="AG49" s="127"/>
      <c r="AH49" s="128"/>
      <c r="AI49" s="137"/>
      <c r="AJ49" s="126"/>
      <c r="AK49" s="335">
        <f t="shared" si="5"/>
        <v>0</v>
      </c>
      <c r="AL49" s="138"/>
      <c r="AM49" s="121"/>
      <c r="AN49" s="123"/>
      <c r="AO49" s="332">
        <f t="shared" si="90"/>
        <v>0</v>
      </c>
      <c r="AP49" s="333">
        <f>SUMIFS(Technologia[tpz '[s']],Technologia[Obszar],"Obróbka skrawaniem",Technologia[KOD WYROB],wycena!$B49)</f>
        <v>0</v>
      </c>
      <c r="AQ49" s="334">
        <f>SUMIFS(Technologia[tpj '[s']],Technologia[Obszar],"Obróbka skrawaniem",Technologia[KOD WYROB],wycena!$B49)</f>
        <v>0</v>
      </c>
      <c r="AR49" s="335">
        <f t="shared" si="6"/>
        <v>0</v>
      </c>
      <c r="AS49" s="334">
        <f>SUMIFS(Technologia[tpz '[s']],Technologia[Obszar],"Ukosowanie",Technologia[KOD WYROB],wycena!$B49)</f>
        <v>0</v>
      </c>
      <c r="AT49" s="334">
        <f>SUMIFS(Technologia[tpj '[s']],Technologia[Obszar],"Ukosowanie",Technologia[KOD WYROB],wycena!$B49)</f>
        <v>0</v>
      </c>
      <c r="AU49" s="335">
        <f t="shared" si="7"/>
        <v>0</v>
      </c>
      <c r="AV49" s="334">
        <f>SUMIFS(Technologia[tpz '[s']],Technologia[Obszar],"Prasa",Technologia[KOD WYROB],wycena!$B49)</f>
        <v>0</v>
      </c>
      <c r="AW49" s="334">
        <f>SUMIFS(Technologia[tpj '[s']],Technologia[Obszar],"Prasa",Technologia[KOD WYROB],wycena!$B49)</f>
        <v>0</v>
      </c>
      <c r="AX49" s="335">
        <f t="shared" si="8"/>
        <v>0</v>
      </c>
      <c r="AY49" s="334">
        <f>SUMIFS(Technologia[tpz '[s']],Technologia[Obszar],"Spawanie ręczne",Technologia[KOD WYROB],wycena!$B49)</f>
        <v>0</v>
      </c>
      <c r="AZ49" s="334">
        <f>SUMIFS(Technologia[tpj '[s']],Technologia[Obszar],"Spawanie ręczne",Technologia[KOD WYROB],wycena!$B49)</f>
        <v>0</v>
      </c>
      <c r="BA49" s="335">
        <f t="shared" si="9"/>
        <v>0</v>
      </c>
      <c r="BB49" s="334">
        <f>SUMIFS(Technologia[tpz '[s']],Technologia[Obszar],"Spawanie robotem",Technologia[KOD WYROB],wycena!$B49)</f>
        <v>0</v>
      </c>
      <c r="BC49" s="334">
        <f>SUMIFS(Technologia[tpj '[s']],Technologia[Obszar],"Spawanie robotem",Technologia[KOD WYROB],wycena!$B49)</f>
        <v>0</v>
      </c>
      <c r="BD49" s="335">
        <f t="shared" si="10"/>
        <v>0</v>
      </c>
      <c r="BE49" s="334">
        <f>SUMIFS(Technologia[tpz '[s']],Technologia[Obszar],"Ślusarnia",Technologia[KOD WYROB],wycena!$B49)</f>
        <v>0</v>
      </c>
      <c r="BF49" s="334">
        <f>SUMIFS(Technologia[tpj '[s']],Technologia[Obszar],"Ślusarnia",Technologia[KOD WYROB],wycena!$B49)</f>
        <v>0</v>
      </c>
      <c r="BG49" s="335">
        <f t="shared" si="11"/>
        <v>0</v>
      </c>
      <c r="BH49" s="334">
        <f>SUMIFS(Technologia[tpz '[s']],Technologia[Obszar],"Montaż",Technologia[KOD WYROB],wycena!$B49)</f>
        <v>0</v>
      </c>
      <c r="BI49" s="334">
        <f>SUMIFS(Technologia[tpj '[s']],Technologia[Obszar],"Montaż",Technologia[KOD WYROB],wycena!$B49)</f>
        <v>0</v>
      </c>
      <c r="BJ49" s="335">
        <f t="shared" si="12"/>
        <v>0</v>
      </c>
      <c r="BK49" s="334">
        <f>SUMIFS(Technologia[tpz '[s']],Technologia[Obszar],"Klejenie",Technologia[KOD WYROB],wycena!$B49)</f>
        <v>0</v>
      </c>
      <c r="BL49" s="334">
        <f>SUMIFS(Technologia[tpj '[s']],Technologia[Obszar],"Klejenie",Technologia[KOD WYROB],wycena!$B49)</f>
        <v>0</v>
      </c>
      <c r="BM49" s="335">
        <f t="shared" si="13"/>
        <v>0</v>
      </c>
      <c r="BN49" s="334">
        <f>SUMIFS(Technologia[tpz '[s']],Technologia[Obszar],"Śrutowanie",Technologia[KOD WYROB],wycena!$B49)</f>
        <v>0</v>
      </c>
      <c r="BO49" s="334">
        <f>SUMIFS(Technologia[tpj '[s']],Technologia[Obszar],"Śrutowanie",Technologia[KOD WYROB],wycena!$B49)</f>
        <v>0</v>
      </c>
      <c r="BP49" s="332">
        <f t="shared" si="64"/>
        <v>0</v>
      </c>
      <c r="BQ49" s="334">
        <f>SUMIFS(Technologia[tpz '[s']],Technologia[Obszar],"Prostowanie",Technologia[KOD WYROB],wycena!$B49)</f>
        <v>0</v>
      </c>
      <c r="BR49" s="334">
        <f>SUMIFS(Technologia[tpj '[s']],Technologia[Obszar],"Prostowanie",Technologia[KOD WYROB],wycena!$B49)</f>
        <v>0</v>
      </c>
      <c r="BS49" s="332">
        <f t="shared" si="65"/>
        <v>0</v>
      </c>
      <c r="BT49" s="334">
        <f>SUMIFS(Technologia[tpz '[s']],Technologia[Obszar],"Gratowarka",Technologia[KOD WYROB],wycena!$B49)</f>
        <v>0</v>
      </c>
      <c r="BU49" s="334">
        <f>SUMIFS(Technologia[tpj '[s']],Technologia[Obszar],"Gratowarka",Technologia[KOD WYROB],wycena!$B49)</f>
        <v>0</v>
      </c>
      <c r="BV49" s="332">
        <f t="shared" si="66"/>
        <v>0</v>
      </c>
      <c r="BW49" s="332">
        <f>COUNTIF(Technologia[KOD WYROB],B49)</f>
        <v>0</v>
      </c>
      <c r="BX49" s="332">
        <f t="shared" si="67"/>
        <v>0</v>
      </c>
      <c r="BZ49" s="121"/>
      <c r="CA49" s="123"/>
      <c r="CB49" s="123"/>
      <c r="CC49" s="372">
        <f>SUMIFS(Technologia[Koszt kooperacji],Technologia[Obszar],"Kooperacja",Technologia[KOD WYROB],wycena!$B49)+SUMIFS(Technologia[Koszt kooperacji],Technologia[Obszar],"Śrutowanie",Technologia[KOD WYROB],wycena!$B49)</f>
        <v>0</v>
      </c>
      <c r="CD49" s="372">
        <f t="shared" si="68"/>
        <v>0</v>
      </c>
      <c r="CE49" s="372">
        <f t="shared" si="91"/>
        <v>0</v>
      </c>
      <c r="CF49" s="381">
        <f>COUNTIFS(Technologia[KOD WYROB],B49,Technologia[Obszar],"kooperacja")+SUMIF($C:$C,$B49,CF:CF)</f>
        <v>0</v>
      </c>
      <c r="CG49" s="382">
        <f>SUMIF(Tabela3[Dot. indeksu],B49,Tabela3[Wartość])+SUMIF(C:C,B49,DE:DE)</f>
        <v>0</v>
      </c>
      <c r="CH49" s="383">
        <f>SUMIFS(NRC[Cena],NRC[Typ narzędzia],robocze!$AL$1,NRC[Dot. indeksu],wycena!$B49)+(SUMIF($C:$C,$B49,$DF:$DF))</f>
        <v>0</v>
      </c>
      <c r="CI49" s="372">
        <f>SUMIFS(NRC[Cena],NRC[Typ narzędzia],robocze!$AL$2,NRC[Dot. indeksu],wycena!$B49)+(SUMIF($C:$C,$B49,$DG:$DG))</f>
        <v>0</v>
      </c>
      <c r="CJ49" s="372">
        <f>SUMIFS(NRC[Cena],NRC[Typ narzędzia],robocze!$AL$3,NRC[Dot. indeksu],wycena!$B49)+(SUMIF($C:$C,$B49,$DH:$DH))</f>
        <v>0</v>
      </c>
      <c r="CK49" s="384">
        <f t="shared" si="69"/>
        <v>0</v>
      </c>
      <c r="CM49" s="373" t="str">
        <f t="shared" si="16"/>
        <v/>
      </c>
      <c r="CN49" s="374" t="str">
        <f t="shared" si="17"/>
        <v/>
      </c>
      <c r="CO49" s="372" t="str">
        <f t="shared" si="18"/>
        <v/>
      </c>
      <c r="CP49" s="372" t="str">
        <f t="shared" si="70"/>
        <v/>
      </c>
      <c r="CQ49" s="371" t="str">
        <f t="shared" si="19"/>
        <v/>
      </c>
      <c r="CR49" s="371" t="str">
        <f t="shared" si="92"/>
        <v/>
      </c>
      <c r="CS49" s="371" t="str">
        <f t="shared" si="20"/>
        <v/>
      </c>
      <c r="CT49" s="371" t="str">
        <f t="shared" si="21"/>
        <v/>
      </c>
      <c r="CU49" s="371" t="str">
        <f t="shared" si="22"/>
        <v/>
      </c>
      <c r="CV49" s="371" t="str">
        <f t="shared" si="23"/>
        <v/>
      </c>
      <c r="CW49" s="371" t="str">
        <f t="shared" si="24"/>
        <v/>
      </c>
      <c r="CX49" s="371" t="str">
        <f t="shared" si="25"/>
        <v/>
      </c>
      <c r="CY49" s="371" t="str">
        <f t="shared" si="26"/>
        <v/>
      </c>
      <c r="CZ49" s="371" t="str">
        <f t="shared" si="27"/>
        <v/>
      </c>
      <c r="DA49" s="371" t="str">
        <f t="shared" si="71"/>
        <v/>
      </c>
      <c r="DB49" s="371" t="str">
        <f t="shared" si="72"/>
        <v/>
      </c>
      <c r="DC49" s="371" t="str">
        <f t="shared" si="73"/>
        <v/>
      </c>
      <c r="DD49" s="334" t="str">
        <f t="shared" si="28"/>
        <v/>
      </c>
      <c r="DE49" s="334" t="str">
        <f t="shared" si="29"/>
        <v/>
      </c>
      <c r="DF49" s="372">
        <f t="shared" si="30"/>
        <v>0</v>
      </c>
      <c r="DG49" s="372">
        <f t="shared" si="93"/>
        <v>0</v>
      </c>
      <c r="DH49" s="372">
        <f t="shared" si="94"/>
        <v>0</v>
      </c>
      <c r="DI49" s="375"/>
      <c r="DJ49" s="319">
        <f>AK49/3600*Stawki!$A$4</f>
        <v>0</v>
      </c>
      <c r="DK49" s="317">
        <f>AO49/3600*Stawki!$B$4</f>
        <v>0</v>
      </c>
      <c r="DL49" s="317">
        <f>AR49/3600*Stawki!$C$4</f>
        <v>0</v>
      </c>
      <c r="DM49" s="317">
        <f>AU49/3600*Stawki!$D$4</f>
        <v>0</v>
      </c>
      <c r="DN49" s="317">
        <f>AX49/3600*Stawki!$E$4</f>
        <v>0</v>
      </c>
      <c r="DO49" s="317">
        <f>BA49/3600*Stawki!$F$4</f>
        <v>0</v>
      </c>
      <c r="DP49" s="317">
        <f>BD49/3600*Stawki!$G$4</f>
        <v>0</v>
      </c>
      <c r="DQ49" s="317">
        <f>BG49/3600*Stawki!$H$4</f>
        <v>0</v>
      </c>
      <c r="DR49" s="317">
        <f>BJ49/3600*Stawki!$J$4</f>
        <v>0</v>
      </c>
      <c r="DS49" s="317">
        <f>BL49/3600*Stawki!$I$4</f>
        <v>0</v>
      </c>
      <c r="DT49" s="317">
        <f>BP49/3600*Stawki!$K$4</f>
        <v>0</v>
      </c>
      <c r="DU49" s="320">
        <f>BS49/3600*Stawki!$M$4</f>
        <v>0</v>
      </c>
      <c r="DV49" s="320">
        <f>BV49/3600*Stawki!$L$4</f>
        <v>0</v>
      </c>
      <c r="DW49" s="321">
        <f t="shared" si="74"/>
        <v>0</v>
      </c>
      <c r="DX49" s="322" t="e" cm="1">
        <f t="array" ref="DX49">IF(BX49&lt;1,INDEX(tblSimple[],MATCH(F49,simp_il_proj,1)+1,MATCH(BW49,simp_il_oper,1)+1)+VLOOKUP($H$6,tblKlient[[Klient]:[Dodatkowy narzut Simple]],2,0),INDEX(tblComplex[],MATCH(F49,comp_il_projekt,1)+1,MATCH(BX49,comp_ile_sklad,1)+1)+VLOOKUP($H$6,tblKlient[[Klient]:[Dodatkowy narzut Complex]],3,0))</f>
        <v>#VALUE!</v>
      </c>
      <c r="DY49" s="323" t="str">
        <f t="shared" si="75"/>
        <v/>
      </c>
      <c r="DZ49" s="318" t="e">
        <f t="shared" si="76"/>
        <v>#VALUE!</v>
      </c>
      <c r="EA49" s="324" t="e">
        <f t="shared" si="31"/>
        <v>#VALUE!</v>
      </c>
      <c r="EC49" s="340">
        <f>IFERROR((Y49*AA49)*IF(X49="NIE",$EC$17+Stawki!$L$30,$EC$17)+SUMIF($C:$C,$B49,CP:CP),0)</f>
        <v>0</v>
      </c>
      <c r="ED49" s="341">
        <f t="shared" si="32"/>
        <v>0</v>
      </c>
      <c r="EE49" s="341">
        <f t="shared" si="33"/>
        <v>0</v>
      </c>
      <c r="EF49" s="341" t="e">
        <f t="shared" si="34"/>
        <v>#VALUE!</v>
      </c>
      <c r="EG49" s="341" t="e">
        <f>DY49*(1+wycena!$EG$17)</f>
        <v>#VALUE!</v>
      </c>
      <c r="EH49" s="341" t="e">
        <f>EG49*(1+wycena!$EH$17)</f>
        <v>#VALUE!</v>
      </c>
      <c r="EI49" s="341" t="e">
        <f t="shared" si="77"/>
        <v>#VALUE!</v>
      </c>
      <c r="EJ49" s="341" t="e">
        <f t="shared" si="95"/>
        <v>#VALUE!</v>
      </c>
      <c r="EK49" s="342">
        <f t="shared" si="35"/>
        <v>0</v>
      </c>
      <c r="EL49" s="343">
        <v>0</v>
      </c>
      <c r="EM49" s="344" t="e">
        <f t="shared" si="96"/>
        <v>#VALUE!</v>
      </c>
      <c r="EN49" s="345" t="e">
        <f t="shared" si="36"/>
        <v>#VALUE!</v>
      </c>
      <c r="EO49" s="346">
        <f t="shared" si="37"/>
        <v>0</v>
      </c>
      <c r="EP49" s="347">
        <f t="shared" si="38"/>
        <v>0</v>
      </c>
      <c r="EQ49" s="348">
        <f t="shared" si="79"/>
        <v>0</v>
      </c>
      <c r="ER49" s="349" t="e">
        <f t="shared" si="39"/>
        <v>#VALUE!</v>
      </c>
      <c r="ES49" s="350" t="e">
        <f t="shared" si="40"/>
        <v>#VALUE!</v>
      </c>
      <c r="ET49" s="62"/>
      <c r="EU49" s="399">
        <f t="shared" si="80"/>
        <v>0</v>
      </c>
      <c r="EV49" s="400">
        <f t="shared" si="81"/>
        <v>0</v>
      </c>
      <c r="EW49" s="400">
        <f t="shared" si="82"/>
        <v>0</v>
      </c>
      <c r="EX49" s="400">
        <f t="shared" si="83"/>
        <v>0</v>
      </c>
      <c r="EY49" s="400">
        <f t="shared" si="84"/>
        <v>0</v>
      </c>
      <c r="EZ49" s="401">
        <f t="shared" si="85"/>
        <v>0</v>
      </c>
      <c r="FA49" s="62"/>
      <c r="FB49" s="153">
        <f t="shared" si="41"/>
        <v>0</v>
      </c>
      <c r="FC49" s="154">
        <f t="shared" si="42"/>
        <v>0</v>
      </c>
      <c r="FD49" s="154">
        <f t="shared" si="43"/>
        <v>0</v>
      </c>
      <c r="FE49" s="154">
        <f t="shared" si="44"/>
        <v>0</v>
      </c>
      <c r="FF49" s="154">
        <f t="shared" si="45"/>
        <v>0</v>
      </c>
      <c r="FG49" s="154">
        <f t="shared" si="46"/>
        <v>0</v>
      </c>
      <c r="FH49" s="154">
        <f t="shared" si="47"/>
        <v>0</v>
      </c>
      <c r="FI49" s="154">
        <f t="shared" si="48"/>
        <v>0</v>
      </c>
      <c r="FJ49" s="154">
        <f t="shared" si="49"/>
        <v>0</v>
      </c>
      <c r="FK49" s="147">
        <f t="shared" si="50"/>
        <v>0</v>
      </c>
      <c r="FL49" s="147">
        <f t="shared" si="51"/>
        <v>0</v>
      </c>
      <c r="FM49" s="146">
        <f t="shared" si="52"/>
        <v>0</v>
      </c>
      <c r="FN49" s="146">
        <f t="shared" si="53"/>
        <v>0</v>
      </c>
      <c r="FO49" s="146">
        <f t="shared" si="54"/>
        <v>0</v>
      </c>
      <c r="FP49" s="146">
        <f t="shared" si="55"/>
        <v>0</v>
      </c>
      <c r="FQ49" s="146" t="e">
        <f t="shared" si="56"/>
        <v>#VALUE!</v>
      </c>
      <c r="FR49" s="146" t="e">
        <f t="shared" si="57"/>
        <v>#VALUE!</v>
      </c>
      <c r="FS49" s="146">
        <f t="shared" si="58"/>
        <v>0</v>
      </c>
      <c r="FT49" s="146">
        <f t="shared" si="59"/>
        <v>0</v>
      </c>
      <c r="FU49" s="146">
        <f t="shared" si="60"/>
        <v>0</v>
      </c>
      <c r="FV49" s="146" t="e">
        <f t="shared" si="61"/>
        <v>#VALUE!</v>
      </c>
      <c r="FW49" s="146" t="e">
        <f t="shared" si="86"/>
        <v>#VALUE!</v>
      </c>
      <c r="FX49" s="146" t="e">
        <f t="shared" si="87"/>
        <v>#VALUE!</v>
      </c>
      <c r="FY49" s="146" t="e">
        <f t="shared" si="88"/>
        <v>#VALUE!</v>
      </c>
      <c r="FZ49" s="155">
        <f t="shared" si="97"/>
        <v>0</v>
      </c>
    </row>
    <row r="50" spans="1:182">
      <c r="A50" s="143">
        <v>32</v>
      </c>
      <c r="B50" s="123"/>
      <c r="C50" s="123"/>
      <c r="D50" s="123"/>
      <c r="E50" s="181"/>
      <c r="F50" s="123"/>
      <c r="G50" s="123"/>
      <c r="H50" s="123"/>
      <c r="I50" s="120"/>
      <c r="J50" s="121"/>
      <c r="K50" s="123"/>
      <c r="L50" s="123"/>
      <c r="M50" s="172" t="str">
        <f>ryzyka!$X34</f>
        <v/>
      </c>
      <c r="N50" s="173" t="str">
        <f>ryzyka!Y34</f>
        <v/>
      </c>
      <c r="O50" s="123"/>
      <c r="P50" s="123"/>
      <c r="Q50" s="138"/>
      <c r="R50" s="121"/>
      <c r="S50" s="123"/>
      <c r="T50" s="122"/>
      <c r="U50" s="123"/>
      <c r="V50" s="285" t="str">
        <f t="shared" si="62"/>
        <v/>
      </c>
      <c r="W50" s="285" t="str">
        <f t="shared" si="63"/>
        <v/>
      </c>
      <c r="X50" s="123"/>
      <c r="Y50" s="65"/>
      <c r="Z50" s="176">
        <f t="shared" si="4"/>
        <v>0</v>
      </c>
      <c r="AA50" s="124"/>
      <c r="AB50" s="124"/>
      <c r="AC50" s="125"/>
      <c r="AD50" s="125"/>
      <c r="AE50" s="126"/>
      <c r="AF50" s="124"/>
      <c r="AG50" s="127"/>
      <c r="AH50" s="128"/>
      <c r="AI50" s="137"/>
      <c r="AJ50" s="126"/>
      <c r="AK50" s="335">
        <f t="shared" si="5"/>
        <v>0</v>
      </c>
      <c r="AL50" s="138"/>
      <c r="AM50" s="121"/>
      <c r="AN50" s="123"/>
      <c r="AO50" s="332">
        <f t="shared" si="90"/>
        <v>0</v>
      </c>
      <c r="AP50" s="333">
        <f>SUMIFS(Technologia[tpz '[s']],Technologia[Obszar],"Obróbka skrawaniem",Technologia[KOD WYROB],wycena!$B50)</f>
        <v>0</v>
      </c>
      <c r="AQ50" s="334">
        <f>SUMIFS(Technologia[tpj '[s']],Technologia[Obszar],"Obróbka skrawaniem",Technologia[KOD WYROB],wycena!$B50)</f>
        <v>0</v>
      </c>
      <c r="AR50" s="335">
        <f t="shared" si="6"/>
        <v>0</v>
      </c>
      <c r="AS50" s="334">
        <f>SUMIFS(Technologia[tpz '[s']],Technologia[Obszar],"Ukosowanie",Technologia[KOD WYROB],wycena!$B50)</f>
        <v>0</v>
      </c>
      <c r="AT50" s="334">
        <f>SUMIFS(Technologia[tpj '[s']],Technologia[Obszar],"Ukosowanie",Technologia[KOD WYROB],wycena!$B50)</f>
        <v>0</v>
      </c>
      <c r="AU50" s="335">
        <f t="shared" si="7"/>
        <v>0</v>
      </c>
      <c r="AV50" s="334">
        <f>SUMIFS(Technologia[tpz '[s']],Technologia[Obszar],"Prasa",Technologia[KOD WYROB],wycena!$B50)</f>
        <v>0</v>
      </c>
      <c r="AW50" s="334">
        <f>SUMIFS(Technologia[tpj '[s']],Technologia[Obszar],"Prasa",Technologia[KOD WYROB],wycena!$B50)</f>
        <v>0</v>
      </c>
      <c r="AX50" s="335">
        <f t="shared" si="8"/>
        <v>0</v>
      </c>
      <c r="AY50" s="334">
        <f>SUMIFS(Technologia[tpz '[s']],Technologia[Obszar],"Spawanie ręczne",Technologia[KOD WYROB],wycena!$B50)</f>
        <v>0</v>
      </c>
      <c r="AZ50" s="334">
        <f>SUMIFS(Technologia[tpj '[s']],Technologia[Obszar],"Spawanie ręczne",Technologia[KOD WYROB],wycena!$B50)</f>
        <v>0</v>
      </c>
      <c r="BA50" s="335">
        <f t="shared" si="9"/>
        <v>0</v>
      </c>
      <c r="BB50" s="334">
        <f>SUMIFS(Technologia[tpz '[s']],Technologia[Obszar],"Spawanie robotem",Technologia[KOD WYROB],wycena!$B50)</f>
        <v>0</v>
      </c>
      <c r="BC50" s="334">
        <f>SUMIFS(Technologia[tpj '[s']],Technologia[Obszar],"Spawanie robotem",Technologia[KOD WYROB],wycena!$B50)</f>
        <v>0</v>
      </c>
      <c r="BD50" s="335">
        <f t="shared" si="10"/>
        <v>0</v>
      </c>
      <c r="BE50" s="334">
        <f>SUMIFS(Technologia[tpz '[s']],Technologia[Obszar],"Ślusarnia",Technologia[KOD WYROB],wycena!$B50)</f>
        <v>0</v>
      </c>
      <c r="BF50" s="334">
        <f>SUMIFS(Technologia[tpj '[s']],Technologia[Obszar],"Ślusarnia",Technologia[KOD WYROB],wycena!$B50)</f>
        <v>0</v>
      </c>
      <c r="BG50" s="335">
        <f t="shared" si="11"/>
        <v>0</v>
      </c>
      <c r="BH50" s="334">
        <f>SUMIFS(Technologia[tpz '[s']],Technologia[Obszar],"Montaż",Technologia[KOD WYROB],wycena!$B50)</f>
        <v>0</v>
      </c>
      <c r="BI50" s="334">
        <f>SUMIFS(Technologia[tpj '[s']],Technologia[Obszar],"Montaż",Technologia[KOD WYROB],wycena!$B50)</f>
        <v>0</v>
      </c>
      <c r="BJ50" s="335">
        <f t="shared" si="12"/>
        <v>0</v>
      </c>
      <c r="BK50" s="334">
        <f>SUMIFS(Technologia[tpz '[s']],Technologia[Obszar],"Klejenie",Technologia[KOD WYROB],wycena!$B50)</f>
        <v>0</v>
      </c>
      <c r="BL50" s="334">
        <f>SUMIFS(Technologia[tpj '[s']],Technologia[Obszar],"Klejenie",Technologia[KOD WYROB],wycena!$B50)</f>
        <v>0</v>
      </c>
      <c r="BM50" s="335">
        <f t="shared" si="13"/>
        <v>0</v>
      </c>
      <c r="BN50" s="334">
        <f>SUMIFS(Technologia[tpz '[s']],Technologia[Obszar],"Śrutowanie",Technologia[KOD WYROB],wycena!$B50)</f>
        <v>0</v>
      </c>
      <c r="BO50" s="334">
        <f>SUMIFS(Technologia[tpj '[s']],Technologia[Obszar],"Śrutowanie",Technologia[KOD WYROB],wycena!$B50)</f>
        <v>0</v>
      </c>
      <c r="BP50" s="332">
        <f t="shared" si="64"/>
        <v>0</v>
      </c>
      <c r="BQ50" s="334">
        <f>SUMIFS(Technologia[tpz '[s']],Technologia[Obszar],"Prostowanie",Technologia[KOD WYROB],wycena!$B50)</f>
        <v>0</v>
      </c>
      <c r="BR50" s="334">
        <f>SUMIFS(Technologia[tpj '[s']],Technologia[Obszar],"Prostowanie",Technologia[KOD WYROB],wycena!$B50)</f>
        <v>0</v>
      </c>
      <c r="BS50" s="332">
        <f t="shared" si="65"/>
        <v>0</v>
      </c>
      <c r="BT50" s="334">
        <f>SUMIFS(Technologia[tpz '[s']],Technologia[Obszar],"Gratowarka",Technologia[KOD WYROB],wycena!$B50)</f>
        <v>0</v>
      </c>
      <c r="BU50" s="334">
        <f>SUMIFS(Technologia[tpj '[s']],Technologia[Obszar],"Gratowarka",Technologia[KOD WYROB],wycena!$B50)</f>
        <v>0</v>
      </c>
      <c r="BV50" s="332">
        <f t="shared" si="66"/>
        <v>0</v>
      </c>
      <c r="BW50" s="332">
        <f>COUNTIF(Technologia[KOD WYROB],B50)</f>
        <v>0</v>
      </c>
      <c r="BX50" s="332">
        <f t="shared" si="67"/>
        <v>0</v>
      </c>
      <c r="BZ50" s="121"/>
      <c r="CA50" s="123"/>
      <c r="CB50" s="123"/>
      <c r="CC50" s="372">
        <f>SUMIFS(Technologia[Koszt kooperacji],Technologia[Obszar],"Kooperacja",Technologia[KOD WYROB],wycena!$B50)+SUMIFS(Technologia[Koszt kooperacji],Technologia[Obszar],"Śrutowanie",Technologia[KOD WYROB],wycena!$B50)</f>
        <v>0</v>
      </c>
      <c r="CD50" s="372">
        <f t="shared" si="68"/>
        <v>0</v>
      </c>
      <c r="CE50" s="372">
        <f t="shared" si="91"/>
        <v>0</v>
      </c>
      <c r="CF50" s="381">
        <f>COUNTIFS(Technologia[KOD WYROB],B50,Technologia[Obszar],"kooperacja")+SUMIF($C:$C,$B50,CF:CF)</f>
        <v>0</v>
      </c>
      <c r="CG50" s="382">
        <f>SUMIF(Tabela3[Dot. indeksu],B50,Tabela3[Wartość])+SUMIF(C:C,B50,DE:DE)</f>
        <v>0</v>
      </c>
      <c r="CH50" s="383">
        <f>SUMIFS(NRC[Cena],NRC[Typ narzędzia],robocze!$AL$1,NRC[Dot. indeksu],wycena!$B50)+(SUMIF($C:$C,$B50,$DF:$DF))</f>
        <v>0</v>
      </c>
      <c r="CI50" s="372">
        <f>SUMIFS(NRC[Cena],NRC[Typ narzędzia],robocze!$AL$2,NRC[Dot. indeksu],wycena!$B50)+(SUMIF($C:$C,$B50,$DG:$DG))</f>
        <v>0</v>
      </c>
      <c r="CJ50" s="372">
        <f>SUMIFS(NRC[Cena],NRC[Typ narzędzia],robocze!$AL$3,NRC[Dot. indeksu],wycena!$B50)+(SUMIF($C:$C,$B50,$DH:$DH))</f>
        <v>0</v>
      </c>
      <c r="CK50" s="384">
        <f t="shared" si="69"/>
        <v>0</v>
      </c>
      <c r="CM50" s="373" t="str">
        <f t="shared" si="16"/>
        <v/>
      </c>
      <c r="CN50" s="374" t="str">
        <f t="shared" si="17"/>
        <v/>
      </c>
      <c r="CO50" s="372" t="str">
        <f t="shared" si="18"/>
        <v/>
      </c>
      <c r="CP50" s="372" t="str">
        <f t="shared" si="70"/>
        <v/>
      </c>
      <c r="CQ50" s="371" t="str">
        <f t="shared" si="19"/>
        <v/>
      </c>
      <c r="CR50" s="371" t="str">
        <f t="shared" si="92"/>
        <v/>
      </c>
      <c r="CS50" s="371" t="str">
        <f t="shared" si="20"/>
        <v/>
      </c>
      <c r="CT50" s="371" t="str">
        <f t="shared" si="21"/>
        <v/>
      </c>
      <c r="CU50" s="371" t="str">
        <f t="shared" si="22"/>
        <v/>
      </c>
      <c r="CV50" s="371" t="str">
        <f t="shared" si="23"/>
        <v/>
      </c>
      <c r="CW50" s="371" t="str">
        <f t="shared" si="24"/>
        <v/>
      </c>
      <c r="CX50" s="371" t="str">
        <f t="shared" si="25"/>
        <v/>
      </c>
      <c r="CY50" s="371" t="str">
        <f t="shared" si="26"/>
        <v/>
      </c>
      <c r="CZ50" s="371" t="str">
        <f t="shared" si="27"/>
        <v/>
      </c>
      <c r="DA50" s="371" t="str">
        <f t="shared" si="71"/>
        <v/>
      </c>
      <c r="DB50" s="371" t="str">
        <f t="shared" si="72"/>
        <v/>
      </c>
      <c r="DC50" s="371" t="str">
        <f t="shared" si="73"/>
        <v/>
      </c>
      <c r="DD50" s="334" t="str">
        <f t="shared" si="28"/>
        <v/>
      </c>
      <c r="DE50" s="334" t="str">
        <f t="shared" si="29"/>
        <v/>
      </c>
      <c r="DF50" s="372">
        <f t="shared" si="30"/>
        <v>0</v>
      </c>
      <c r="DG50" s="372">
        <f t="shared" si="93"/>
        <v>0</v>
      </c>
      <c r="DH50" s="372">
        <f t="shared" si="94"/>
        <v>0</v>
      </c>
      <c r="DI50" s="375"/>
      <c r="DJ50" s="319">
        <f>AK50/3600*Stawki!$A$4</f>
        <v>0</v>
      </c>
      <c r="DK50" s="317">
        <f>AO50/3600*Stawki!$B$4</f>
        <v>0</v>
      </c>
      <c r="DL50" s="317">
        <f>AR50/3600*Stawki!$C$4</f>
        <v>0</v>
      </c>
      <c r="DM50" s="317">
        <f>AU50/3600*Stawki!$D$4</f>
        <v>0</v>
      </c>
      <c r="DN50" s="317">
        <f>AX50/3600*Stawki!$E$4</f>
        <v>0</v>
      </c>
      <c r="DO50" s="317">
        <f>BA50/3600*Stawki!$F$4</f>
        <v>0</v>
      </c>
      <c r="DP50" s="317">
        <f>BD50/3600*Stawki!$G$4</f>
        <v>0</v>
      </c>
      <c r="DQ50" s="317">
        <f>BG50/3600*Stawki!$H$4</f>
        <v>0</v>
      </c>
      <c r="DR50" s="317">
        <f>BJ50/3600*Stawki!$J$4</f>
        <v>0</v>
      </c>
      <c r="DS50" s="317">
        <f>BL50/3600*Stawki!$I$4</f>
        <v>0</v>
      </c>
      <c r="DT50" s="317">
        <f>BP50/3600*Stawki!$K$4</f>
        <v>0</v>
      </c>
      <c r="DU50" s="320">
        <f>BS50/3600*Stawki!$M$4</f>
        <v>0</v>
      </c>
      <c r="DV50" s="320">
        <f>BV50/3600*Stawki!$L$4</f>
        <v>0</v>
      </c>
      <c r="DW50" s="321">
        <f t="shared" si="74"/>
        <v>0</v>
      </c>
      <c r="DX50" s="322" t="e" cm="1">
        <f t="array" ref="DX50">IF(BX50&lt;1,INDEX(tblSimple[],MATCH(F50,simp_il_proj,1)+1,MATCH(BW50,simp_il_oper,1)+1)+VLOOKUP($H$6,tblKlient[[Klient]:[Dodatkowy narzut Simple]],2,0),INDEX(tblComplex[],MATCH(F50,comp_il_projekt,1)+1,MATCH(BX50,comp_ile_sklad,1)+1)+VLOOKUP($H$6,tblKlient[[Klient]:[Dodatkowy narzut Complex]],3,0))</f>
        <v>#VALUE!</v>
      </c>
      <c r="DY50" s="323" t="str">
        <f t="shared" si="75"/>
        <v/>
      </c>
      <c r="DZ50" s="318" t="e">
        <f t="shared" si="76"/>
        <v>#VALUE!</v>
      </c>
      <c r="EA50" s="324" t="e">
        <f t="shared" si="31"/>
        <v>#VALUE!</v>
      </c>
      <c r="EC50" s="340">
        <f>IFERROR((Y50*AA50)*IF(X50="NIE",$EC$17+Stawki!$L$30,$EC$17)+SUMIF($C:$C,$B50,CP:CP),0)</f>
        <v>0</v>
      </c>
      <c r="ED50" s="341">
        <f t="shared" si="32"/>
        <v>0</v>
      </c>
      <c r="EE50" s="341">
        <f t="shared" si="33"/>
        <v>0</v>
      </c>
      <c r="EF50" s="341" t="e">
        <f t="shared" si="34"/>
        <v>#VALUE!</v>
      </c>
      <c r="EG50" s="341" t="e">
        <f>DY50*(1+wycena!$EG$17)</f>
        <v>#VALUE!</v>
      </c>
      <c r="EH50" s="341" t="e">
        <f>EG50*(1+wycena!$EH$17)</f>
        <v>#VALUE!</v>
      </c>
      <c r="EI50" s="341" t="e">
        <f t="shared" si="77"/>
        <v>#VALUE!</v>
      </c>
      <c r="EJ50" s="341" t="e">
        <f t="shared" si="95"/>
        <v>#VALUE!</v>
      </c>
      <c r="EK50" s="342">
        <f t="shared" si="35"/>
        <v>0</v>
      </c>
      <c r="EL50" s="343">
        <v>0</v>
      </c>
      <c r="EM50" s="344" t="e">
        <f t="shared" si="96"/>
        <v>#VALUE!</v>
      </c>
      <c r="EN50" s="345" t="e">
        <f t="shared" si="36"/>
        <v>#VALUE!</v>
      </c>
      <c r="EO50" s="346">
        <f t="shared" si="37"/>
        <v>0</v>
      </c>
      <c r="EP50" s="347">
        <f t="shared" si="38"/>
        <v>0</v>
      </c>
      <c r="EQ50" s="348">
        <f t="shared" si="79"/>
        <v>0</v>
      </c>
      <c r="ER50" s="349" t="e">
        <f t="shared" si="39"/>
        <v>#VALUE!</v>
      </c>
      <c r="ES50" s="350" t="e">
        <f t="shared" si="40"/>
        <v>#VALUE!</v>
      </c>
      <c r="ET50" s="62"/>
      <c r="EU50" s="399">
        <f t="shared" si="80"/>
        <v>0</v>
      </c>
      <c r="EV50" s="400">
        <f t="shared" si="81"/>
        <v>0</v>
      </c>
      <c r="EW50" s="400">
        <f t="shared" si="82"/>
        <v>0</v>
      </c>
      <c r="EX50" s="400">
        <f t="shared" si="83"/>
        <v>0</v>
      </c>
      <c r="EY50" s="400">
        <f t="shared" si="84"/>
        <v>0</v>
      </c>
      <c r="EZ50" s="401">
        <f t="shared" si="85"/>
        <v>0</v>
      </c>
      <c r="FA50" s="62"/>
      <c r="FB50" s="153">
        <f t="shared" si="41"/>
        <v>0</v>
      </c>
      <c r="FC50" s="154">
        <f t="shared" si="42"/>
        <v>0</v>
      </c>
      <c r="FD50" s="154">
        <f t="shared" si="43"/>
        <v>0</v>
      </c>
      <c r="FE50" s="154">
        <f t="shared" si="44"/>
        <v>0</v>
      </c>
      <c r="FF50" s="154">
        <f t="shared" si="45"/>
        <v>0</v>
      </c>
      <c r="FG50" s="154">
        <f t="shared" si="46"/>
        <v>0</v>
      </c>
      <c r="FH50" s="154">
        <f t="shared" si="47"/>
        <v>0</v>
      </c>
      <c r="FI50" s="154">
        <f t="shared" si="48"/>
        <v>0</v>
      </c>
      <c r="FJ50" s="154">
        <f t="shared" si="49"/>
        <v>0</v>
      </c>
      <c r="FK50" s="147">
        <f t="shared" si="50"/>
        <v>0</v>
      </c>
      <c r="FL50" s="147">
        <f t="shared" si="51"/>
        <v>0</v>
      </c>
      <c r="FM50" s="146">
        <f t="shared" si="52"/>
        <v>0</v>
      </c>
      <c r="FN50" s="146">
        <f t="shared" si="53"/>
        <v>0</v>
      </c>
      <c r="FO50" s="146">
        <f t="shared" si="54"/>
        <v>0</v>
      </c>
      <c r="FP50" s="146">
        <f t="shared" si="55"/>
        <v>0</v>
      </c>
      <c r="FQ50" s="146" t="e">
        <f t="shared" si="56"/>
        <v>#VALUE!</v>
      </c>
      <c r="FR50" s="146" t="e">
        <f t="shared" si="57"/>
        <v>#VALUE!</v>
      </c>
      <c r="FS50" s="146">
        <f t="shared" si="58"/>
        <v>0</v>
      </c>
      <c r="FT50" s="146">
        <f t="shared" si="59"/>
        <v>0</v>
      </c>
      <c r="FU50" s="146">
        <f t="shared" si="60"/>
        <v>0</v>
      </c>
      <c r="FV50" s="146" t="e">
        <f t="shared" si="61"/>
        <v>#VALUE!</v>
      </c>
      <c r="FW50" s="146" t="e">
        <f t="shared" si="86"/>
        <v>#VALUE!</v>
      </c>
      <c r="FX50" s="146" t="e">
        <f t="shared" si="87"/>
        <v>#VALUE!</v>
      </c>
      <c r="FY50" s="146" t="e">
        <f t="shared" si="88"/>
        <v>#VALUE!</v>
      </c>
      <c r="FZ50" s="155">
        <f t="shared" si="97"/>
        <v>0</v>
      </c>
    </row>
    <row r="51" spans="1:182">
      <c r="A51" s="143">
        <v>33</v>
      </c>
      <c r="B51" s="123"/>
      <c r="C51" s="123"/>
      <c r="D51" s="123"/>
      <c r="E51" s="181"/>
      <c r="F51" s="123"/>
      <c r="G51" s="123"/>
      <c r="H51" s="123"/>
      <c r="I51" s="120"/>
      <c r="J51" s="121"/>
      <c r="K51" s="123"/>
      <c r="L51" s="123"/>
      <c r="M51" s="172" t="str">
        <f>ryzyka!$X35</f>
        <v/>
      </c>
      <c r="N51" s="173" t="str">
        <f>ryzyka!Y35</f>
        <v/>
      </c>
      <c r="O51" s="123"/>
      <c r="P51" s="123"/>
      <c r="Q51" s="138"/>
      <c r="R51" s="121"/>
      <c r="S51" s="123"/>
      <c r="T51" s="122"/>
      <c r="U51" s="123"/>
      <c r="V51" s="285" t="str">
        <f t="shared" si="62"/>
        <v/>
      </c>
      <c r="W51" s="285" t="str">
        <f t="shared" si="63"/>
        <v/>
      </c>
      <c r="X51" s="123"/>
      <c r="Y51" s="65"/>
      <c r="Z51" s="176">
        <f t="shared" si="4"/>
        <v>0</v>
      </c>
      <c r="AA51" s="124"/>
      <c r="AB51" s="124"/>
      <c r="AC51" s="125"/>
      <c r="AD51" s="125"/>
      <c r="AE51" s="126"/>
      <c r="AF51" s="124"/>
      <c r="AG51" s="127"/>
      <c r="AH51" s="128"/>
      <c r="AI51" s="137"/>
      <c r="AJ51" s="126"/>
      <c r="AK51" s="335">
        <f t="shared" si="5"/>
        <v>0</v>
      </c>
      <c r="AL51" s="138"/>
      <c r="AM51" s="121"/>
      <c r="AN51" s="123"/>
      <c r="AO51" s="332">
        <f t="shared" si="90"/>
        <v>0</v>
      </c>
      <c r="AP51" s="333">
        <f>SUMIFS(Technologia[tpz '[s']],Technologia[Obszar],"Obróbka skrawaniem",Technologia[KOD WYROB],wycena!$B51)</f>
        <v>0</v>
      </c>
      <c r="AQ51" s="334">
        <f>SUMIFS(Technologia[tpj '[s']],Technologia[Obszar],"Obróbka skrawaniem",Technologia[KOD WYROB],wycena!$B51)</f>
        <v>0</v>
      </c>
      <c r="AR51" s="335">
        <f t="shared" si="6"/>
        <v>0</v>
      </c>
      <c r="AS51" s="334">
        <f>SUMIFS(Technologia[tpz '[s']],Technologia[Obszar],"Ukosowanie",Technologia[KOD WYROB],wycena!$B51)</f>
        <v>0</v>
      </c>
      <c r="AT51" s="334">
        <f>SUMIFS(Technologia[tpj '[s']],Technologia[Obszar],"Ukosowanie",Technologia[KOD WYROB],wycena!$B51)</f>
        <v>0</v>
      </c>
      <c r="AU51" s="335">
        <f t="shared" si="7"/>
        <v>0</v>
      </c>
      <c r="AV51" s="334">
        <f>SUMIFS(Technologia[tpz '[s']],Technologia[Obszar],"Prasa",Technologia[KOD WYROB],wycena!$B51)</f>
        <v>0</v>
      </c>
      <c r="AW51" s="334">
        <f>SUMIFS(Technologia[tpj '[s']],Technologia[Obszar],"Prasa",Technologia[KOD WYROB],wycena!$B51)</f>
        <v>0</v>
      </c>
      <c r="AX51" s="335">
        <f t="shared" si="8"/>
        <v>0</v>
      </c>
      <c r="AY51" s="334">
        <f>SUMIFS(Technologia[tpz '[s']],Technologia[Obszar],"Spawanie ręczne",Technologia[KOD WYROB],wycena!$B51)</f>
        <v>0</v>
      </c>
      <c r="AZ51" s="334">
        <f>SUMIFS(Technologia[tpj '[s']],Technologia[Obszar],"Spawanie ręczne",Technologia[KOD WYROB],wycena!$B51)</f>
        <v>0</v>
      </c>
      <c r="BA51" s="335">
        <f t="shared" si="9"/>
        <v>0</v>
      </c>
      <c r="BB51" s="334">
        <f>SUMIFS(Technologia[tpz '[s']],Technologia[Obszar],"Spawanie robotem",Technologia[KOD WYROB],wycena!$B51)</f>
        <v>0</v>
      </c>
      <c r="BC51" s="334">
        <f>SUMIFS(Technologia[tpj '[s']],Technologia[Obszar],"Spawanie robotem",Technologia[KOD WYROB],wycena!$B51)</f>
        <v>0</v>
      </c>
      <c r="BD51" s="335">
        <f t="shared" si="10"/>
        <v>0</v>
      </c>
      <c r="BE51" s="334">
        <f>SUMIFS(Technologia[tpz '[s']],Technologia[Obszar],"Ślusarnia",Technologia[KOD WYROB],wycena!$B51)</f>
        <v>0</v>
      </c>
      <c r="BF51" s="334">
        <f>SUMIFS(Technologia[tpj '[s']],Technologia[Obszar],"Ślusarnia",Technologia[KOD WYROB],wycena!$B51)</f>
        <v>0</v>
      </c>
      <c r="BG51" s="335">
        <f t="shared" si="11"/>
        <v>0</v>
      </c>
      <c r="BH51" s="334">
        <f>SUMIFS(Technologia[tpz '[s']],Technologia[Obszar],"Montaż",Technologia[KOD WYROB],wycena!$B51)</f>
        <v>0</v>
      </c>
      <c r="BI51" s="334">
        <f>SUMIFS(Technologia[tpj '[s']],Technologia[Obszar],"Montaż",Technologia[KOD WYROB],wycena!$B51)</f>
        <v>0</v>
      </c>
      <c r="BJ51" s="335">
        <f t="shared" si="12"/>
        <v>0</v>
      </c>
      <c r="BK51" s="334">
        <f>SUMIFS(Technologia[tpz '[s']],Technologia[Obszar],"Klejenie",Technologia[KOD WYROB],wycena!$B51)</f>
        <v>0</v>
      </c>
      <c r="BL51" s="334">
        <f>SUMIFS(Technologia[tpj '[s']],Technologia[Obszar],"Klejenie",Technologia[KOD WYROB],wycena!$B51)</f>
        <v>0</v>
      </c>
      <c r="BM51" s="335">
        <f t="shared" si="13"/>
        <v>0</v>
      </c>
      <c r="BN51" s="334">
        <f>SUMIFS(Technologia[tpz '[s']],Technologia[Obszar],"Śrutowanie",Technologia[KOD WYROB],wycena!$B51)</f>
        <v>0</v>
      </c>
      <c r="BO51" s="334">
        <f>SUMIFS(Technologia[tpj '[s']],Technologia[Obszar],"Śrutowanie",Technologia[KOD WYROB],wycena!$B51)</f>
        <v>0</v>
      </c>
      <c r="BP51" s="332">
        <f t="shared" si="64"/>
        <v>0</v>
      </c>
      <c r="BQ51" s="334">
        <f>SUMIFS(Technologia[tpz '[s']],Technologia[Obszar],"Prostowanie",Technologia[KOD WYROB],wycena!$B51)</f>
        <v>0</v>
      </c>
      <c r="BR51" s="334">
        <f>SUMIFS(Technologia[tpj '[s']],Technologia[Obszar],"Prostowanie",Technologia[KOD WYROB],wycena!$B51)</f>
        <v>0</v>
      </c>
      <c r="BS51" s="332">
        <f t="shared" si="65"/>
        <v>0</v>
      </c>
      <c r="BT51" s="334">
        <f>SUMIFS(Technologia[tpz '[s']],Technologia[Obszar],"Gratowarka",Technologia[KOD WYROB],wycena!$B51)</f>
        <v>0</v>
      </c>
      <c r="BU51" s="334">
        <f>SUMIFS(Technologia[tpj '[s']],Technologia[Obszar],"Gratowarka",Technologia[KOD WYROB],wycena!$B51)</f>
        <v>0</v>
      </c>
      <c r="BV51" s="332">
        <f t="shared" si="66"/>
        <v>0</v>
      </c>
      <c r="BW51" s="332">
        <f>COUNTIF(Technologia[KOD WYROB],B51)</f>
        <v>0</v>
      </c>
      <c r="BX51" s="332">
        <f t="shared" si="67"/>
        <v>0</v>
      </c>
      <c r="BZ51" s="121"/>
      <c r="CA51" s="123"/>
      <c r="CB51" s="123"/>
      <c r="CC51" s="372">
        <f>SUMIFS(Technologia[Koszt kooperacji],Technologia[Obszar],"Kooperacja",Technologia[KOD WYROB],wycena!$B51)+SUMIFS(Technologia[Koszt kooperacji],Technologia[Obszar],"Śrutowanie",Technologia[KOD WYROB],wycena!$B51)</f>
        <v>0</v>
      </c>
      <c r="CD51" s="372">
        <f t="shared" si="68"/>
        <v>0</v>
      </c>
      <c r="CE51" s="372">
        <f t="shared" si="91"/>
        <v>0</v>
      </c>
      <c r="CF51" s="381">
        <f>COUNTIFS(Technologia[KOD WYROB],B51,Technologia[Obszar],"kooperacja")+SUMIF($C:$C,$B51,CF:CF)</f>
        <v>0</v>
      </c>
      <c r="CG51" s="382">
        <f>SUMIF(Tabela3[Dot. indeksu],B51,Tabela3[Wartość])+SUMIF(C:C,B51,DE:DE)</f>
        <v>0</v>
      </c>
      <c r="CH51" s="383">
        <f>SUMIFS(NRC[Cena],NRC[Typ narzędzia],robocze!$AL$1,NRC[Dot. indeksu],wycena!$B51)+(SUMIF($C:$C,$B51,$DF:$DF))</f>
        <v>0</v>
      </c>
      <c r="CI51" s="372">
        <f>SUMIFS(NRC[Cena],NRC[Typ narzędzia],robocze!$AL$2,NRC[Dot. indeksu],wycena!$B51)+(SUMIF($C:$C,$B51,$DG:$DG))</f>
        <v>0</v>
      </c>
      <c r="CJ51" s="372">
        <f>SUMIFS(NRC[Cena],NRC[Typ narzędzia],robocze!$AL$3,NRC[Dot. indeksu],wycena!$B51)+(SUMIF($C:$C,$B51,$DH:$DH))</f>
        <v>0</v>
      </c>
      <c r="CK51" s="384">
        <f t="shared" si="69"/>
        <v>0</v>
      </c>
      <c r="CM51" s="373" t="str">
        <f t="shared" si="16"/>
        <v/>
      </c>
      <c r="CN51" s="374" t="str">
        <f t="shared" si="17"/>
        <v/>
      </c>
      <c r="CO51" s="372" t="str">
        <f t="shared" si="18"/>
        <v/>
      </c>
      <c r="CP51" s="372" t="str">
        <f t="shared" si="70"/>
        <v/>
      </c>
      <c r="CQ51" s="371" t="str">
        <f t="shared" ref="CQ51:CQ82" si="98">IF($C51&lt;&gt;"",$H51*AK51,"")</f>
        <v/>
      </c>
      <c r="CR51" s="371" t="str">
        <f t="shared" si="92"/>
        <v/>
      </c>
      <c r="CS51" s="371" t="str">
        <f t="shared" si="20"/>
        <v/>
      </c>
      <c r="CT51" s="371" t="str">
        <f t="shared" si="21"/>
        <v/>
      </c>
      <c r="CU51" s="371" t="str">
        <f t="shared" si="22"/>
        <v/>
      </c>
      <c r="CV51" s="371" t="str">
        <f t="shared" si="23"/>
        <v/>
      </c>
      <c r="CW51" s="371" t="str">
        <f t="shared" si="24"/>
        <v/>
      </c>
      <c r="CX51" s="371" t="str">
        <f t="shared" si="25"/>
        <v/>
      </c>
      <c r="CY51" s="371" t="str">
        <f t="shared" si="26"/>
        <v/>
      </c>
      <c r="CZ51" s="371" t="str">
        <f t="shared" si="27"/>
        <v/>
      </c>
      <c r="DA51" s="371" t="str">
        <f t="shared" si="71"/>
        <v/>
      </c>
      <c r="DB51" s="371" t="str">
        <f t="shared" si="72"/>
        <v/>
      </c>
      <c r="DC51" s="371" t="str">
        <f t="shared" si="73"/>
        <v/>
      </c>
      <c r="DD51" s="334" t="str">
        <f t="shared" si="28"/>
        <v/>
      </c>
      <c r="DE51" s="334" t="str">
        <f t="shared" si="29"/>
        <v/>
      </c>
      <c r="DF51" s="372">
        <f t="shared" si="30"/>
        <v>0</v>
      </c>
      <c r="DG51" s="372">
        <f t="shared" si="93"/>
        <v>0</v>
      </c>
      <c r="DH51" s="372">
        <f t="shared" si="94"/>
        <v>0</v>
      </c>
      <c r="DI51" s="375"/>
      <c r="DJ51" s="319">
        <f>AK51/3600*Stawki!$A$4</f>
        <v>0</v>
      </c>
      <c r="DK51" s="317">
        <f>AO51/3600*Stawki!$B$4</f>
        <v>0</v>
      </c>
      <c r="DL51" s="317">
        <f>AR51/3600*Stawki!$C$4</f>
        <v>0</v>
      </c>
      <c r="DM51" s="317">
        <f>AU51/3600*Stawki!$D$4</f>
        <v>0</v>
      </c>
      <c r="DN51" s="317">
        <f>AX51/3600*Stawki!$E$4</f>
        <v>0</v>
      </c>
      <c r="DO51" s="317">
        <f>BA51/3600*Stawki!$F$4</f>
        <v>0</v>
      </c>
      <c r="DP51" s="317">
        <f>BD51/3600*Stawki!$G$4</f>
        <v>0</v>
      </c>
      <c r="DQ51" s="317">
        <f>BG51/3600*Stawki!$H$4</f>
        <v>0</v>
      </c>
      <c r="DR51" s="317">
        <f>BJ51/3600*Stawki!$J$4</f>
        <v>0</v>
      </c>
      <c r="DS51" s="317">
        <f>BL51/3600*Stawki!$I$4</f>
        <v>0</v>
      </c>
      <c r="DT51" s="317">
        <f>BP51/3600*Stawki!$K$4</f>
        <v>0</v>
      </c>
      <c r="DU51" s="320">
        <f>BS51/3600*Stawki!$M$4</f>
        <v>0</v>
      </c>
      <c r="DV51" s="320">
        <f>BV51/3600*Stawki!$L$4</f>
        <v>0</v>
      </c>
      <c r="DW51" s="321">
        <f t="shared" si="74"/>
        <v>0</v>
      </c>
      <c r="DX51" s="322" t="e" cm="1">
        <f t="array" ref="DX51">IF(BX51&lt;1,INDEX(tblSimple[],MATCH(F51,simp_il_proj,1)+1,MATCH(BW51,simp_il_oper,1)+1)+VLOOKUP($H$6,tblKlient[[Klient]:[Dodatkowy narzut Simple]],2,0),INDEX(tblComplex[],MATCH(F51,comp_il_projekt,1)+1,MATCH(BX51,comp_ile_sklad,1)+1)+VLOOKUP($H$6,tblKlient[[Klient]:[Dodatkowy narzut Complex]],3,0))</f>
        <v>#VALUE!</v>
      </c>
      <c r="DY51" s="323" t="str">
        <f t="shared" si="75"/>
        <v/>
      </c>
      <c r="DZ51" s="318" t="e">
        <f t="shared" si="76"/>
        <v>#VALUE!</v>
      </c>
      <c r="EA51" s="324" t="e">
        <f t="shared" si="31"/>
        <v>#VALUE!</v>
      </c>
      <c r="EC51" s="340">
        <f>IFERROR((Y51*AA51)*IF(X51="NIE",$EC$17+Stawki!$L$30,$EC$17)+SUMIF($C:$C,$B51,CP:CP),0)</f>
        <v>0</v>
      </c>
      <c r="ED51" s="341">
        <f t="shared" si="32"/>
        <v>0</v>
      </c>
      <c r="EE51" s="341">
        <f t="shared" si="33"/>
        <v>0</v>
      </c>
      <c r="EF51" s="341" t="e">
        <f t="shared" si="34"/>
        <v>#VALUE!</v>
      </c>
      <c r="EG51" s="341" t="e">
        <f>DY51*(1+wycena!$EG$17)</f>
        <v>#VALUE!</v>
      </c>
      <c r="EH51" s="341" t="e">
        <f>EG51*(1+wycena!$EH$17)</f>
        <v>#VALUE!</v>
      </c>
      <c r="EI51" s="341" t="e">
        <f t="shared" si="77"/>
        <v>#VALUE!</v>
      </c>
      <c r="EJ51" s="341" t="e">
        <f t="shared" si="95"/>
        <v>#VALUE!</v>
      </c>
      <c r="EK51" s="342">
        <f t="shared" si="35"/>
        <v>0</v>
      </c>
      <c r="EL51" s="343">
        <v>0</v>
      </c>
      <c r="EM51" s="344" t="e">
        <f t="shared" si="96"/>
        <v>#VALUE!</v>
      </c>
      <c r="EN51" s="345" t="e">
        <f t="shared" si="36"/>
        <v>#VALUE!</v>
      </c>
      <c r="EO51" s="346">
        <f t="shared" si="37"/>
        <v>0</v>
      </c>
      <c r="EP51" s="347">
        <f t="shared" si="38"/>
        <v>0</v>
      </c>
      <c r="EQ51" s="348">
        <f t="shared" si="79"/>
        <v>0</v>
      </c>
      <c r="ER51" s="349" t="e">
        <f t="shared" si="39"/>
        <v>#VALUE!</v>
      </c>
      <c r="ES51" s="350" t="e">
        <f t="shared" si="40"/>
        <v>#VALUE!</v>
      </c>
      <c r="ET51" s="62"/>
      <c r="EU51" s="399">
        <f t="shared" si="80"/>
        <v>0</v>
      </c>
      <c r="EV51" s="400">
        <f t="shared" si="81"/>
        <v>0</v>
      </c>
      <c r="EW51" s="400">
        <f t="shared" si="82"/>
        <v>0</v>
      </c>
      <c r="EX51" s="400">
        <f t="shared" si="83"/>
        <v>0</v>
      </c>
      <c r="EY51" s="400">
        <f t="shared" si="84"/>
        <v>0</v>
      </c>
      <c r="EZ51" s="401">
        <f t="shared" si="85"/>
        <v>0</v>
      </c>
      <c r="FA51" s="62"/>
      <c r="FB51" s="153">
        <f t="shared" si="41"/>
        <v>0</v>
      </c>
      <c r="FC51" s="154">
        <f t="shared" si="42"/>
        <v>0</v>
      </c>
      <c r="FD51" s="154">
        <f t="shared" si="43"/>
        <v>0</v>
      </c>
      <c r="FE51" s="154">
        <f t="shared" si="44"/>
        <v>0</v>
      </c>
      <c r="FF51" s="154">
        <f t="shared" si="45"/>
        <v>0</v>
      </c>
      <c r="FG51" s="154">
        <f t="shared" si="46"/>
        <v>0</v>
      </c>
      <c r="FH51" s="154">
        <f t="shared" si="47"/>
        <v>0</v>
      </c>
      <c r="FI51" s="154">
        <f t="shared" si="48"/>
        <v>0</v>
      </c>
      <c r="FJ51" s="154">
        <f t="shared" si="49"/>
        <v>0</v>
      </c>
      <c r="FK51" s="147">
        <f t="shared" si="50"/>
        <v>0</v>
      </c>
      <c r="FL51" s="147">
        <f t="shared" si="51"/>
        <v>0</v>
      </c>
      <c r="FM51" s="146">
        <f t="shared" si="52"/>
        <v>0</v>
      </c>
      <c r="FN51" s="146">
        <f t="shared" si="53"/>
        <v>0</v>
      </c>
      <c r="FO51" s="146">
        <f t="shared" si="54"/>
        <v>0</v>
      </c>
      <c r="FP51" s="146">
        <f t="shared" si="55"/>
        <v>0</v>
      </c>
      <c r="FQ51" s="146" t="e">
        <f t="shared" si="56"/>
        <v>#VALUE!</v>
      </c>
      <c r="FR51" s="146" t="e">
        <f t="shared" si="57"/>
        <v>#VALUE!</v>
      </c>
      <c r="FS51" s="146">
        <f t="shared" si="58"/>
        <v>0</v>
      </c>
      <c r="FT51" s="146">
        <f t="shared" si="59"/>
        <v>0</v>
      </c>
      <c r="FU51" s="146">
        <f t="shared" si="60"/>
        <v>0</v>
      </c>
      <c r="FV51" s="146" t="e">
        <f t="shared" si="61"/>
        <v>#VALUE!</v>
      </c>
      <c r="FW51" s="146" t="e">
        <f t="shared" si="86"/>
        <v>#VALUE!</v>
      </c>
      <c r="FX51" s="146" t="e">
        <f t="shared" si="87"/>
        <v>#VALUE!</v>
      </c>
      <c r="FY51" s="146" t="e">
        <f t="shared" si="88"/>
        <v>#VALUE!</v>
      </c>
      <c r="FZ51" s="155">
        <f t="shared" si="97"/>
        <v>0</v>
      </c>
    </row>
    <row r="52" spans="1:182">
      <c r="A52" s="143">
        <v>34</v>
      </c>
      <c r="B52" s="123"/>
      <c r="C52" s="123"/>
      <c r="D52" s="123"/>
      <c r="E52" s="181"/>
      <c r="F52" s="123"/>
      <c r="G52" s="123"/>
      <c r="H52" s="123"/>
      <c r="I52" s="120"/>
      <c r="J52" s="121"/>
      <c r="K52" s="123"/>
      <c r="L52" s="123"/>
      <c r="M52" s="172" t="str">
        <f>ryzyka!$X36</f>
        <v/>
      </c>
      <c r="N52" s="173" t="str">
        <f>ryzyka!Y36</f>
        <v/>
      </c>
      <c r="O52" s="123"/>
      <c r="P52" s="123"/>
      <c r="Q52" s="138"/>
      <c r="R52" s="121"/>
      <c r="S52" s="123"/>
      <c r="T52" s="122"/>
      <c r="U52" s="123"/>
      <c r="V52" s="285" t="str">
        <f t="shared" si="62"/>
        <v/>
      </c>
      <c r="W52" s="285" t="str">
        <f t="shared" si="63"/>
        <v/>
      </c>
      <c r="X52" s="123"/>
      <c r="Y52" s="65"/>
      <c r="Z52" s="176">
        <f t="shared" si="4"/>
        <v>0</v>
      </c>
      <c r="AA52" s="124"/>
      <c r="AB52" s="124"/>
      <c r="AC52" s="125"/>
      <c r="AD52" s="125"/>
      <c r="AE52" s="126"/>
      <c r="AF52" s="124"/>
      <c r="AG52" s="127"/>
      <c r="AH52" s="128"/>
      <c r="AI52" s="137"/>
      <c r="AJ52" s="126"/>
      <c r="AK52" s="335">
        <f t="shared" si="5"/>
        <v>0</v>
      </c>
      <c r="AL52" s="138"/>
      <c r="AM52" s="121"/>
      <c r="AN52" s="123"/>
      <c r="AO52" s="332">
        <f t="shared" si="90"/>
        <v>0</v>
      </c>
      <c r="AP52" s="333">
        <f>SUMIFS(Technologia[tpz '[s']],Technologia[Obszar],"Obróbka skrawaniem",Technologia[KOD WYROB],wycena!$B52)</f>
        <v>0</v>
      </c>
      <c r="AQ52" s="334">
        <f>SUMIFS(Technologia[tpj '[s']],Technologia[Obszar],"Obróbka skrawaniem",Technologia[KOD WYROB],wycena!$B52)</f>
        <v>0</v>
      </c>
      <c r="AR52" s="335">
        <f t="shared" si="6"/>
        <v>0</v>
      </c>
      <c r="AS52" s="334">
        <f>SUMIFS(Technologia[tpz '[s']],Technologia[Obszar],"Ukosowanie",Technologia[KOD WYROB],wycena!$B52)</f>
        <v>0</v>
      </c>
      <c r="AT52" s="334">
        <f>SUMIFS(Technologia[tpj '[s']],Technologia[Obszar],"Ukosowanie",Technologia[KOD WYROB],wycena!$B52)</f>
        <v>0</v>
      </c>
      <c r="AU52" s="335">
        <f t="shared" si="7"/>
        <v>0</v>
      </c>
      <c r="AV52" s="334">
        <f>SUMIFS(Technologia[tpz '[s']],Technologia[Obszar],"Prasa",Technologia[KOD WYROB],wycena!$B52)</f>
        <v>0</v>
      </c>
      <c r="AW52" s="334">
        <f>SUMIFS(Technologia[tpj '[s']],Technologia[Obszar],"Prasa",Technologia[KOD WYROB],wycena!$B52)</f>
        <v>0</v>
      </c>
      <c r="AX52" s="335">
        <f t="shared" si="8"/>
        <v>0</v>
      </c>
      <c r="AY52" s="334">
        <f>SUMIFS(Technologia[tpz '[s']],Technologia[Obszar],"Spawanie ręczne",Technologia[KOD WYROB],wycena!$B52)</f>
        <v>0</v>
      </c>
      <c r="AZ52" s="334">
        <f>SUMIFS(Technologia[tpj '[s']],Technologia[Obszar],"Spawanie ręczne",Technologia[KOD WYROB],wycena!$B52)</f>
        <v>0</v>
      </c>
      <c r="BA52" s="335">
        <f t="shared" si="9"/>
        <v>0</v>
      </c>
      <c r="BB52" s="334">
        <f>SUMIFS(Technologia[tpz '[s']],Technologia[Obszar],"Spawanie robotem",Technologia[KOD WYROB],wycena!$B52)</f>
        <v>0</v>
      </c>
      <c r="BC52" s="334">
        <f>SUMIFS(Technologia[tpj '[s']],Technologia[Obszar],"Spawanie robotem",Technologia[KOD WYROB],wycena!$B52)</f>
        <v>0</v>
      </c>
      <c r="BD52" s="335">
        <f t="shared" si="10"/>
        <v>0</v>
      </c>
      <c r="BE52" s="334">
        <f>SUMIFS(Technologia[tpz '[s']],Technologia[Obszar],"Ślusarnia",Technologia[KOD WYROB],wycena!$B52)</f>
        <v>0</v>
      </c>
      <c r="BF52" s="334">
        <f>SUMIFS(Technologia[tpj '[s']],Technologia[Obszar],"Ślusarnia",Technologia[KOD WYROB],wycena!$B52)</f>
        <v>0</v>
      </c>
      <c r="BG52" s="335">
        <f t="shared" si="11"/>
        <v>0</v>
      </c>
      <c r="BH52" s="334">
        <f>SUMIFS(Technologia[tpz '[s']],Technologia[Obszar],"Montaż",Technologia[KOD WYROB],wycena!$B52)</f>
        <v>0</v>
      </c>
      <c r="BI52" s="334">
        <f>SUMIFS(Technologia[tpj '[s']],Technologia[Obszar],"Montaż",Technologia[KOD WYROB],wycena!$B52)</f>
        <v>0</v>
      </c>
      <c r="BJ52" s="335">
        <f t="shared" si="12"/>
        <v>0</v>
      </c>
      <c r="BK52" s="334">
        <f>SUMIFS(Technologia[tpz '[s']],Technologia[Obszar],"Klejenie",Technologia[KOD WYROB],wycena!$B52)</f>
        <v>0</v>
      </c>
      <c r="BL52" s="334">
        <f>SUMIFS(Technologia[tpj '[s']],Technologia[Obszar],"Klejenie",Technologia[KOD WYROB],wycena!$B52)</f>
        <v>0</v>
      </c>
      <c r="BM52" s="335">
        <f t="shared" si="13"/>
        <v>0</v>
      </c>
      <c r="BN52" s="334">
        <f>SUMIFS(Technologia[tpz '[s']],Technologia[Obszar],"Śrutowanie",Technologia[KOD WYROB],wycena!$B52)</f>
        <v>0</v>
      </c>
      <c r="BO52" s="334">
        <f>SUMIFS(Technologia[tpj '[s']],Technologia[Obszar],"Śrutowanie",Technologia[KOD WYROB],wycena!$B52)</f>
        <v>0</v>
      </c>
      <c r="BP52" s="332">
        <f t="shared" si="64"/>
        <v>0</v>
      </c>
      <c r="BQ52" s="334">
        <f>SUMIFS(Technologia[tpz '[s']],Technologia[Obszar],"Prostowanie",Technologia[KOD WYROB],wycena!$B52)</f>
        <v>0</v>
      </c>
      <c r="BR52" s="334">
        <f>SUMIFS(Technologia[tpj '[s']],Technologia[Obszar],"Prostowanie",Technologia[KOD WYROB],wycena!$B52)</f>
        <v>0</v>
      </c>
      <c r="BS52" s="332">
        <f t="shared" si="65"/>
        <v>0</v>
      </c>
      <c r="BT52" s="334">
        <f>SUMIFS(Technologia[tpz '[s']],Technologia[Obszar],"Gratowarka",Technologia[KOD WYROB],wycena!$B52)</f>
        <v>0</v>
      </c>
      <c r="BU52" s="334">
        <f>SUMIFS(Technologia[tpj '[s']],Technologia[Obszar],"Gratowarka",Technologia[KOD WYROB],wycena!$B52)</f>
        <v>0</v>
      </c>
      <c r="BV52" s="332">
        <f t="shared" si="66"/>
        <v>0</v>
      </c>
      <c r="BW52" s="332">
        <f>COUNTIF(Technologia[KOD WYROB],B52)</f>
        <v>0</v>
      </c>
      <c r="BX52" s="332">
        <f t="shared" si="67"/>
        <v>0</v>
      </c>
      <c r="BZ52" s="121"/>
      <c r="CA52" s="123"/>
      <c r="CB52" s="123"/>
      <c r="CC52" s="372">
        <f>SUMIFS(Technologia[Koszt kooperacji],Technologia[Obszar],"Kooperacja",Technologia[KOD WYROB],wycena!$B52)+SUMIFS(Technologia[Koszt kooperacji],Technologia[Obszar],"Śrutowanie",Technologia[KOD WYROB],wycena!$B52)</f>
        <v>0</v>
      </c>
      <c r="CD52" s="372">
        <f t="shared" si="68"/>
        <v>0</v>
      </c>
      <c r="CE52" s="372">
        <f t="shared" si="91"/>
        <v>0</v>
      </c>
      <c r="CF52" s="381">
        <f>COUNTIFS(Technologia[KOD WYROB],B52,Technologia[Obszar],"kooperacja")+SUMIF($C:$C,$B52,CF:CF)</f>
        <v>0</v>
      </c>
      <c r="CG52" s="382">
        <f>SUMIF(Tabela3[Dot. indeksu],B52,Tabela3[Wartość])+SUMIF(C:C,B52,DE:DE)</f>
        <v>0</v>
      </c>
      <c r="CH52" s="383">
        <f>SUMIFS(NRC[Cena],NRC[Typ narzędzia],robocze!$AL$1,NRC[Dot. indeksu],wycena!$B52)+(SUMIF($C:$C,$B52,$DF:$DF))</f>
        <v>0</v>
      </c>
      <c r="CI52" s="372">
        <f>SUMIFS(NRC[Cena],NRC[Typ narzędzia],robocze!$AL$2,NRC[Dot. indeksu],wycena!$B52)+(SUMIF($C:$C,$B52,$DG:$DG))</f>
        <v>0</v>
      </c>
      <c r="CJ52" s="372">
        <f>SUMIFS(NRC[Cena],NRC[Typ narzędzia],robocze!$AL$3,NRC[Dot. indeksu],wycena!$B52)+(SUMIF($C:$C,$B52,$DH:$DH))</f>
        <v>0</v>
      </c>
      <c r="CK52" s="384">
        <f t="shared" si="69"/>
        <v>0</v>
      </c>
      <c r="CM52" s="373" t="str">
        <f t="shared" si="16"/>
        <v/>
      </c>
      <c r="CN52" s="374" t="str">
        <f t="shared" si="17"/>
        <v/>
      </c>
      <c r="CO52" s="372" t="str">
        <f t="shared" si="18"/>
        <v/>
      </c>
      <c r="CP52" s="372" t="str">
        <f t="shared" si="70"/>
        <v/>
      </c>
      <c r="CQ52" s="371" t="str">
        <f t="shared" si="98"/>
        <v/>
      </c>
      <c r="CR52" s="371" t="str">
        <f t="shared" si="92"/>
        <v/>
      </c>
      <c r="CS52" s="371" t="str">
        <f t="shared" si="20"/>
        <v/>
      </c>
      <c r="CT52" s="371" t="str">
        <f t="shared" si="21"/>
        <v/>
      </c>
      <c r="CU52" s="371" t="str">
        <f t="shared" si="22"/>
        <v/>
      </c>
      <c r="CV52" s="371" t="str">
        <f t="shared" si="23"/>
        <v/>
      </c>
      <c r="CW52" s="371" t="str">
        <f t="shared" si="24"/>
        <v/>
      </c>
      <c r="CX52" s="371" t="str">
        <f t="shared" si="25"/>
        <v/>
      </c>
      <c r="CY52" s="371" t="str">
        <f t="shared" si="26"/>
        <v/>
      </c>
      <c r="CZ52" s="371" t="str">
        <f t="shared" si="27"/>
        <v/>
      </c>
      <c r="DA52" s="371" t="str">
        <f t="shared" si="71"/>
        <v/>
      </c>
      <c r="DB52" s="371" t="str">
        <f t="shared" si="72"/>
        <v/>
      </c>
      <c r="DC52" s="371" t="str">
        <f t="shared" si="73"/>
        <v/>
      </c>
      <c r="DD52" s="334" t="str">
        <f t="shared" si="28"/>
        <v/>
      </c>
      <c r="DE52" s="334" t="str">
        <f t="shared" si="29"/>
        <v/>
      </c>
      <c r="DF52" s="372">
        <f t="shared" si="30"/>
        <v>0</v>
      </c>
      <c r="DG52" s="372">
        <f t="shared" si="93"/>
        <v>0</v>
      </c>
      <c r="DH52" s="372">
        <f t="shared" si="94"/>
        <v>0</v>
      </c>
      <c r="DI52" s="375"/>
      <c r="DJ52" s="319">
        <f>AK52/3600*Stawki!$A$4</f>
        <v>0</v>
      </c>
      <c r="DK52" s="317">
        <f>AO52/3600*Stawki!$B$4</f>
        <v>0</v>
      </c>
      <c r="DL52" s="317">
        <f>AR52/3600*Stawki!$C$4</f>
        <v>0</v>
      </c>
      <c r="DM52" s="317">
        <f>AU52/3600*Stawki!$D$4</f>
        <v>0</v>
      </c>
      <c r="DN52" s="317">
        <f>AX52/3600*Stawki!$E$4</f>
        <v>0</v>
      </c>
      <c r="DO52" s="317">
        <f>BA52/3600*Stawki!$F$4</f>
        <v>0</v>
      </c>
      <c r="DP52" s="317">
        <f>BD52/3600*Stawki!$G$4</f>
        <v>0</v>
      </c>
      <c r="DQ52" s="317">
        <f>BG52/3600*Stawki!$H$4</f>
        <v>0</v>
      </c>
      <c r="DR52" s="317">
        <f>BJ52/3600*Stawki!$J$4</f>
        <v>0</v>
      </c>
      <c r="DS52" s="317">
        <f>BL52/3600*Stawki!$I$4</f>
        <v>0</v>
      </c>
      <c r="DT52" s="317">
        <f>BP52/3600*Stawki!$K$4</f>
        <v>0</v>
      </c>
      <c r="DU52" s="320">
        <f>BS52/3600*Stawki!$M$4</f>
        <v>0</v>
      </c>
      <c r="DV52" s="320">
        <f>BV52/3600*Stawki!$L$4</f>
        <v>0</v>
      </c>
      <c r="DW52" s="321">
        <f t="shared" si="74"/>
        <v>0</v>
      </c>
      <c r="DX52" s="322" t="e" cm="1">
        <f t="array" ref="DX52">IF(BX52&lt;1,INDEX(tblSimple[],MATCH(F52,simp_il_proj,1)+1,MATCH(BW52,simp_il_oper,1)+1)+VLOOKUP($H$6,tblKlient[[Klient]:[Dodatkowy narzut Simple]],2,0),INDEX(tblComplex[],MATCH(F52,comp_il_projekt,1)+1,MATCH(BX52,comp_ile_sklad,1)+1)+VLOOKUP($H$6,tblKlient[[Klient]:[Dodatkowy narzut Complex]],3,0))</f>
        <v>#VALUE!</v>
      </c>
      <c r="DY52" s="323" t="str">
        <f t="shared" si="75"/>
        <v/>
      </c>
      <c r="DZ52" s="318" t="e">
        <f t="shared" si="76"/>
        <v>#VALUE!</v>
      </c>
      <c r="EA52" s="324" t="e">
        <f t="shared" si="31"/>
        <v>#VALUE!</v>
      </c>
      <c r="EC52" s="340">
        <f>IFERROR((Y52*AA52)*IF(X52="NIE",$EC$17+Stawki!$L$30,$EC$17)+SUMIF($C:$C,$B52,CP:CP),0)</f>
        <v>0</v>
      </c>
      <c r="ED52" s="341">
        <f t="shared" si="32"/>
        <v>0</v>
      </c>
      <c r="EE52" s="341">
        <f t="shared" si="33"/>
        <v>0</v>
      </c>
      <c r="EF52" s="341" t="e">
        <f t="shared" si="34"/>
        <v>#VALUE!</v>
      </c>
      <c r="EG52" s="341" t="e">
        <f>DY52*(1+wycena!$EG$17)</f>
        <v>#VALUE!</v>
      </c>
      <c r="EH52" s="341" t="e">
        <f>EG52*(1+wycena!$EH$17)</f>
        <v>#VALUE!</v>
      </c>
      <c r="EI52" s="341" t="e">
        <f t="shared" si="77"/>
        <v>#VALUE!</v>
      </c>
      <c r="EJ52" s="341" t="e">
        <f t="shared" si="95"/>
        <v>#VALUE!</v>
      </c>
      <c r="EK52" s="342">
        <f t="shared" si="35"/>
        <v>0</v>
      </c>
      <c r="EL52" s="343">
        <v>0</v>
      </c>
      <c r="EM52" s="344" t="e">
        <f t="shared" si="96"/>
        <v>#VALUE!</v>
      </c>
      <c r="EN52" s="345" t="e">
        <f t="shared" si="36"/>
        <v>#VALUE!</v>
      </c>
      <c r="EO52" s="346">
        <f t="shared" si="37"/>
        <v>0</v>
      </c>
      <c r="EP52" s="347">
        <f t="shared" si="38"/>
        <v>0</v>
      </c>
      <c r="EQ52" s="348">
        <f t="shared" si="79"/>
        <v>0</v>
      </c>
      <c r="ER52" s="349" t="e">
        <f t="shared" si="39"/>
        <v>#VALUE!</v>
      </c>
      <c r="ES52" s="350" t="e">
        <f t="shared" si="40"/>
        <v>#VALUE!</v>
      </c>
      <c r="ET52" s="62"/>
      <c r="EU52" s="399">
        <f t="shared" si="80"/>
        <v>0</v>
      </c>
      <c r="EV52" s="400">
        <f t="shared" si="81"/>
        <v>0</v>
      </c>
      <c r="EW52" s="400">
        <f t="shared" si="82"/>
        <v>0</v>
      </c>
      <c r="EX52" s="400">
        <f t="shared" si="83"/>
        <v>0</v>
      </c>
      <c r="EY52" s="400">
        <f t="shared" si="84"/>
        <v>0</v>
      </c>
      <c r="EZ52" s="401">
        <f t="shared" si="85"/>
        <v>0</v>
      </c>
      <c r="FA52" s="62"/>
      <c r="FB52" s="153">
        <f t="shared" si="41"/>
        <v>0</v>
      </c>
      <c r="FC52" s="154">
        <f t="shared" si="42"/>
        <v>0</v>
      </c>
      <c r="FD52" s="154">
        <f t="shared" si="43"/>
        <v>0</v>
      </c>
      <c r="FE52" s="154">
        <f t="shared" si="44"/>
        <v>0</v>
      </c>
      <c r="FF52" s="154">
        <f t="shared" si="45"/>
        <v>0</v>
      </c>
      <c r="FG52" s="154">
        <f t="shared" si="46"/>
        <v>0</v>
      </c>
      <c r="FH52" s="154">
        <f t="shared" si="47"/>
        <v>0</v>
      </c>
      <c r="FI52" s="154">
        <f t="shared" si="48"/>
        <v>0</v>
      </c>
      <c r="FJ52" s="154">
        <f t="shared" si="49"/>
        <v>0</v>
      </c>
      <c r="FK52" s="147">
        <f t="shared" si="50"/>
        <v>0</v>
      </c>
      <c r="FL52" s="147">
        <f t="shared" si="51"/>
        <v>0</v>
      </c>
      <c r="FM52" s="146">
        <f t="shared" si="52"/>
        <v>0</v>
      </c>
      <c r="FN52" s="146">
        <f t="shared" si="53"/>
        <v>0</v>
      </c>
      <c r="FO52" s="146">
        <f t="shared" si="54"/>
        <v>0</v>
      </c>
      <c r="FP52" s="146">
        <f t="shared" si="55"/>
        <v>0</v>
      </c>
      <c r="FQ52" s="146" t="e">
        <f t="shared" si="56"/>
        <v>#VALUE!</v>
      </c>
      <c r="FR52" s="146" t="e">
        <f t="shared" si="57"/>
        <v>#VALUE!</v>
      </c>
      <c r="FS52" s="146">
        <f t="shared" si="58"/>
        <v>0</v>
      </c>
      <c r="FT52" s="146">
        <f t="shared" si="59"/>
        <v>0</v>
      </c>
      <c r="FU52" s="146">
        <f t="shared" si="60"/>
        <v>0</v>
      </c>
      <c r="FV52" s="146" t="e">
        <f t="shared" si="61"/>
        <v>#VALUE!</v>
      </c>
      <c r="FW52" s="146" t="e">
        <f t="shared" si="86"/>
        <v>#VALUE!</v>
      </c>
      <c r="FX52" s="146" t="e">
        <f t="shared" si="87"/>
        <v>#VALUE!</v>
      </c>
      <c r="FY52" s="146" t="e">
        <f t="shared" si="88"/>
        <v>#VALUE!</v>
      </c>
      <c r="FZ52" s="155">
        <f t="shared" si="97"/>
        <v>0</v>
      </c>
    </row>
    <row r="53" spans="1:182">
      <c r="A53" s="143">
        <v>35</v>
      </c>
      <c r="B53" s="123"/>
      <c r="C53" s="123"/>
      <c r="D53" s="123"/>
      <c r="E53" s="181"/>
      <c r="F53" s="123"/>
      <c r="G53" s="123"/>
      <c r="H53" s="123"/>
      <c r="I53" s="120"/>
      <c r="J53" s="121"/>
      <c r="K53" s="123"/>
      <c r="L53" s="123"/>
      <c r="M53" s="172" t="str">
        <f>ryzyka!$X37</f>
        <v/>
      </c>
      <c r="N53" s="173" t="str">
        <f>ryzyka!Y37</f>
        <v/>
      </c>
      <c r="O53" s="123"/>
      <c r="P53" s="123"/>
      <c r="Q53" s="138"/>
      <c r="R53" s="121"/>
      <c r="S53" s="123"/>
      <c r="T53" s="122"/>
      <c r="U53" s="123"/>
      <c r="V53" s="285" t="str">
        <f t="shared" si="62"/>
        <v/>
      </c>
      <c r="W53" s="285" t="str">
        <f t="shared" si="63"/>
        <v/>
      </c>
      <c r="X53" s="123"/>
      <c r="Y53" s="65"/>
      <c r="Z53" s="176">
        <f t="shared" si="4"/>
        <v>0</v>
      </c>
      <c r="AA53" s="124"/>
      <c r="AB53" s="124"/>
      <c r="AC53" s="125"/>
      <c r="AD53" s="125"/>
      <c r="AE53" s="126"/>
      <c r="AF53" s="124"/>
      <c r="AG53" s="127"/>
      <c r="AH53" s="128"/>
      <c r="AI53" s="137"/>
      <c r="AJ53" s="126"/>
      <c r="AK53" s="335">
        <f t="shared" si="5"/>
        <v>0</v>
      </c>
      <c r="AL53" s="138"/>
      <c r="AM53" s="121"/>
      <c r="AN53" s="123"/>
      <c r="AO53" s="332">
        <f t="shared" si="90"/>
        <v>0</v>
      </c>
      <c r="AP53" s="333">
        <f>SUMIFS(Technologia[tpz '[s']],Technologia[Obszar],"Obróbka skrawaniem",Technologia[KOD WYROB],wycena!$B53)</f>
        <v>0</v>
      </c>
      <c r="AQ53" s="334">
        <f>SUMIFS(Technologia[tpj '[s']],Technologia[Obszar],"Obróbka skrawaniem",Technologia[KOD WYROB],wycena!$B53)</f>
        <v>0</v>
      </c>
      <c r="AR53" s="335">
        <f t="shared" si="6"/>
        <v>0</v>
      </c>
      <c r="AS53" s="334">
        <f>SUMIFS(Technologia[tpz '[s']],Technologia[Obszar],"Ukosowanie",Technologia[KOD WYROB],wycena!$B53)</f>
        <v>0</v>
      </c>
      <c r="AT53" s="334">
        <f>SUMIFS(Technologia[tpj '[s']],Technologia[Obszar],"Ukosowanie",Technologia[KOD WYROB],wycena!$B53)</f>
        <v>0</v>
      </c>
      <c r="AU53" s="335">
        <f t="shared" si="7"/>
        <v>0</v>
      </c>
      <c r="AV53" s="334">
        <f>SUMIFS(Technologia[tpz '[s']],Technologia[Obszar],"Prasa",Technologia[KOD WYROB],wycena!$B53)</f>
        <v>0</v>
      </c>
      <c r="AW53" s="334">
        <f>SUMIFS(Technologia[tpj '[s']],Technologia[Obszar],"Prasa",Technologia[KOD WYROB],wycena!$B53)</f>
        <v>0</v>
      </c>
      <c r="AX53" s="335">
        <f t="shared" si="8"/>
        <v>0</v>
      </c>
      <c r="AY53" s="334">
        <f>SUMIFS(Technologia[tpz '[s']],Technologia[Obszar],"Spawanie ręczne",Technologia[KOD WYROB],wycena!$B53)</f>
        <v>0</v>
      </c>
      <c r="AZ53" s="334">
        <f>SUMIFS(Technologia[tpj '[s']],Technologia[Obszar],"Spawanie ręczne",Technologia[KOD WYROB],wycena!$B53)</f>
        <v>0</v>
      </c>
      <c r="BA53" s="335">
        <f t="shared" si="9"/>
        <v>0</v>
      </c>
      <c r="BB53" s="334">
        <f>SUMIFS(Technologia[tpz '[s']],Technologia[Obszar],"Spawanie robotem",Technologia[KOD WYROB],wycena!$B53)</f>
        <v>0</v>
      </c>
      <c r="BC53" s="334">
        <f>SUMIFS(Technologia[tpj '[s']],Technologia[Obszar],"Spawanie robotem",Technologia[KOD WYROB],wycena!$B53)</f>
        <v>0</v>
      </c>
      <c r="BD53" s="335">
        <f t="shared" si="10"/>
        <v>0</v>
      </c>
      <c r="BE53" s="334">
        <f>SUMIFS(Technologia[tpz '[s']],Technologia[Obszar],"Ślusarnia",Technologia[KOD WYROB],wycena!$B53)</f>
        <v>0</v>
      </c>
      <c r="BF53" s="334">
        <f>SUMIFS(Technologia[tpj '[s']],Technologia[Obszar],"Ślusarnia",Technologia[KOD WYROB],wycena!$B53)</f>
        <v>0</v>
      </c>
      <c r="BG53" s="335">
        <f t="shared" si="11"/>
        <v>0</v>
      </c>
      <c r="BH53" s="334">
        <f>SUMIFS(Technologia[tpz '[s']],Technologia[Obszar],"Montaż",Technologia[KOD WYROB],wycena!$B53)</f>
        <v>0</v>
      </c>
      <c r="BI53" s="334">
        <f>SUMIFS(Technologia[tpj '[s']],Technologia[Obszar],"Montaż",Technologia[KOD WYROB],wycena!$B53)</f>
        <v>0</v>
      </c>
      <c r="BJ53" s="335">
        <f t="shared" si="12"/>
        <v>0</v>
      </c>
      <c r="BK53" s="334">
        <f>SUMIFS(Technologia[tpz '[s']],Technologia[Obszar],"Klejenie",Technologia[KOD WYROB],wycena!$B53)</f>
        <v>0</v>
      </c>
      <c r="BL53" s="334">
        <f>SUMIFS(Technologia[tpj '[s']],Technologia[Obszar],"Klejenie",Technologia[KOD WYROB],wycena!$B53)</f>
        <v>0</v>
      </c>
      <c r="BM53" s="335">
        <f t="shared" si="13"/>
        <v>0</v>
      </c>
      <c r="BN53" s="334">
        <f>SUMIFS(Technologia[tpz '[s']],Technologia[Obszar],"Śrutowanie",Technologia[KOD WYROB],wycena!$B53)</f>
        <v>0</v>
      </c>
      <c r="BO53" s="334">
        <f>SUMIFS(Technologia[tpj '[s']],Technologia[Obszar],"Śrutowanie",Technologia[KOD WYROB],wycena!$B53)</f>
        <v>0</v>
      </c>
      <c r="BP53" s="332">
        <f t="shared" si="64"/>
        <v>0</v>
      </c>
      <c r="BQ53" s="334">
        <f>SUMIFS(Technologia[tpz '[s']],Technologia[Obszar],"Prostowanie",Technologia[KOD WYROB],wycena!$B53)</f>
        <v>0</v>
      </c>
      <c r="BR53" s="334">
        <f>SUMIFS(Technologia[tpj '[s']],Technologia[Obszar],"Prostowanie",Technologia[KOD WYROB],wycena!$B53)</f>
        <v>0</v>
      </c>
      <c r="BS53" s="332">
        <f t="shared" si="65"/>
        <v>0</v>
      </c>
      <c r="BT53" s="334">
        <f>SUMIFS(Technologia[tpz '[s']],Technologia[Obszar],"Gratowarka",Technologia[KOD WYROB],wycena!$B53)</f>
        <v>0</v>
      </c>
      <c r="BU53" s="334">
        <f>SUMIFS(Technologia[tpj '[s']],Technologia[Obszar],"Gratowarka",Technologia[KOD WYROB],wycena!$B53)</f>
        <v>0</v>
      </c>
      <c r="BV53" s="332">
        <f t="shared" si="66"/>
        <v>0</v>
      </c>
      <c r="BW53" s="332">
        <f>COUNTIF(Technologia[KOD WYROB],B53)</f>
        <v>0</v>
      </c>
      <c r="BX53" s="332">
        <f t="shared" si="67"/>
        <v>0</v>
      </c>
      <c r="BZ53" s="121"/>
      <c r="CA53" s="123"/>
      <c r="CB53" s="123"/>
      <c r="CC53" s="372">
        <f>SUMIFS(Technologia[Koszt kooperacji],Technologia[Obszar],"Kooperacja",Technologia[KOD WYROB],wycena!$B53)+SUMIFS(Technologia[Koszt kooperacji],Technologia[Obszar],"Śrutowanie",Technologia[KOD WYROB],wycena!$B53)</f>
        <v>0</v>
      </c>
      <c r="CD53" s="372">
        <f t="shared" si="68"/>
        <v>0</v>
      </c>
      <c r="CE53" s="372">
        <f t="shared" si="91"/>
        <v>0</v>
      </c>
      <c r="CF53" s="381">
        <f>COUNTIFS(Technologia[KOD WYROB],B53,Technologia[Obszar],"kooperacja")+SUMIF($C:$C,$B53,CF:CF)</f>
        <v>0</v>
      </c>
      <c r="CG53" s="382">
        <f>SUMIF(Tabela3[Dot. indeksu],B53,Tabela3[Wartość])+SUMIF(C:C,B53,DE:DE)</f>
        <v>0</v>
      </c>
      <c r="CH53" s="383">
        <f>SUMIFS(NRC[Cena],NRC[Typ narzędzia],robocze!$AL$1,NRC[Dot. indeksu],wycena!$B53)+(SUMIF($C:$C,$B53,$DF:$DF))</f>
        <v>0</v>
      </c>
      <c r="CI53" s="372">
        <f>SUMIFS(NRC[Cena],NRC[Typ narzędzia],robocze!$AL$2,NRC[Dot. indeksu],wycena!$B53)+(SUMIF($C:$C,$B53,$DG:$DG))</f>
        <v>0</v>
      </c>
      <c r="CJ53" s="372">
        <f>SUMIFS(NRC[Cena],NRC[Typ narzędzia],robocze!$AL$3,NRC[Dot. indeksu],wycena!$B53)+(SUMIF($C:$C,$B53,$DH:$DH))</f>
        <v>0</v>
      </c>
      <c r="CK53" s="384">
        <f t="shared" si="69"/>
        <v>0</v>
      </c>
      <c r="CM53" s="373" t="str">
        <f t="shared" si="16"/>
        <v/>
      </c>
      <c r="CN53" s="374" t="str">
        <f t="shared" si="17"/>
        <v/>
      </c>
      <c r="CO53" s="372" t="str">
        <f t="shared" si="18"/>
        <v/>
      </c>
      <c r="CP53" s="372" t="str">
        <f t="shared" si="70"/>
        <v/>
      </c>
      <c r="CQ53" s="371" t="str">
        <f t="shared" si="98"/>
        <v/>
      </c>
      <c r="CR53" s="371" t="str">
        <f t="shared" si="92"/>
        <v/>
      </c>
      <c r="CS53" s="371" t="str">
        <f t="shared" si="20"/>
        <v/>
      </c>
      <c r="CT53" s="371" t="str">
        <f t="shared" si="21"/>
        <v/>
      </c>
      <c r="CU53" s="371" t="str">
        <f t="shared" si="22"/>
        <v/>
      </c>
      <c r="CV53" s="371" t="str">
        <f t="shared" si="23"/>
        <v/>
      </c>
      <c r="CW53" s="371" t="str">
        <f t="shared" si="24"/>
        <v/>
      </c>
      <c r="CX53" s="371" t="str">
        <f t="shared" si="25"/>
        <v/>
      </c>
      <c r="CY53" s="371" t="str">
        <f t="shared" si="26"/>
        <v/>
      </c>
      <c r="CZ53" s="371" t="str">
        <f t="shared" si="27"/>
        <v/>
      </c>
      <c r="DA53" s="371" t="str">
        <f t="shared" si="71"/>
        <v/>
      </c>
      <c r="DB53" s="371" t="str">
        <f t="shared" si="72"/>
        <v/>
      </c>
      <c r="DC53" s="371" t="str">
        <f t="shared" si="73"/>
        <v/>
      </c>
      <c r="DD53" s="334" t="str">
        <f t="shared" si="28"/>
        <v/>
      </c>
      <c r="DE53" s="334" t="str">
        <f t="shared" si="29"/>
        <v/>
      </c>
      <c r="DF53" s="372">
        <f t="shared" si="30"/>
        <v>0</v>
      </c>
      <c r="DG53" s="372">
        <f t="shared" si="93"/>
        <v>0</v>
      </c>
      <c r="DH53" s="372">
        <f t="shared" si="94"/>
        <v>0</v>
      </c>
      <c r="DI53" s="375"/>
      <c r="DJ53" s="319">
        <f>AK53/3600*Stawki!$A$4</f>
        <v>0</v>
      </c>
      <c r="DK53" s="317">
        <f>AO53/3600*Stawki!$B$4</f>
        <v>0</v>
      </c>
      <c r="DL53" s="317">
        <f>AR53/3600*Stawki!$C$4</f>
        <v>0</v>
      </c>
      <c r="DM53" s="317">
        <f>AU53/3600*Stawki!$D$4</f>
        <v>0</v>
      </c>
      <c r="DN53" s="317">
        <f>AX53/3600*Stawki!$E$4</f>
        <v>0</v>
      </c>
      <c r="DO53" s="317">
        <f>BA53/3600*Stawki!$F$4</f>
        <v>0</v>
      </c>
      <c r="DP53" s="317">
        <f>BD53/3600*Stawki!$G$4</f>
        <v>0</v>
      </c>
      <c r="DQ53" s="317">
        <f>BG53/3600*Stawki!$H$4</f>
        <v>0</v>
      </c>
      <c r="DR53" s="317">
        <f>BJ53/3600*Stawki!$J$4</f>
        <v>0</v>
      </c>
      <c r="DS53" s="317">
        <f>BL53/3600*Stawki!$I$4</f>
        <v>0</v>
      </c>
      <c r="DT53" s="317">
        <f>BP53/3600*Stawki!$K$4</f>
        <v>0</v>
      </c>
      <c r="DU53" s="320">
        <f>BS53/3600*Stawki!$M$4</f>
        <v>0</v>
      </c>
      <c r="DV53" s="320">
        <f>BV53/3600*Stawki!$L$4</f>
        <v>0</v>
      </c>
      <c r="DW53" s="321">
        <f t="shared" si="74"/>
        <v>0</v>
      </c>
      <c r="DX53" s="322" t="e" cm="1">
        <f t="array" ref="DX53">IF(BX53&lt;1,INDEX(tblSimple[],MATCH(F53,simp_il_proj,1)+1,MATCH(BW53,simp_il_oper,1)+1)+VLOOKUP($H$6,tblKlient[[Klient]:[Dodatkowy narzut Simple]],2,0),INDEX(tblComplex[],MATCH(F53,comp_il_projekt,1)+1,MATCH(BX53,comp_ile_sklad,1)+1)+VLOOKUP($H$6,tblKlient[[Klient]:[Dodatkowy narzut Complex]],3,0))</f>
        <v>#VALUE!</v>
      </c>
      <c r="DY53" s="323" t="str">
        <f t="shared" si="75"/>
        <v/>
      </c>
      <c r="DZ53" s="318" t="e">
        <f t="shared" si="76"/>
        <v>#VALUE!</v>
      </c>
      <c r="EA53" s="324" t="e">
        <f t="shared" si="31"/>
        <v>#VALUE!</v>
      </c>
      <c r="EC53" s="340">
        <f>IFERROR((Y53*AA53)*IF(X53="NIE",$EC$17+Stawki!$L$30,$EC$17)+SUMIF($C:$C,$B53,CP:CP),0)</f>
        <v>0</v>
      </c>
      <c r="ED53" s="341">
        <f t="shared" si="32"/>
        <v>0</v>
      </c>
      <c r="EE53" s="341">
        <f t="shared" si="33"/>
        <v>0</v>
      </c>
      <c r="EF53" s="341" t="e">
        <f t="shared" si="34"/>
        <v>#VALUE!</v>
      </c>
      <c r="EG53" s="341" t="e">
        <f>DY53*(1+wycena!$EG$17)</f>
        <v>#VALUE!</v>
      </c>
      <c r="EH53" s="341" t="e">
        <f>EG53*(1+wycena!$EH$17)</f>
        <v>#VALUE!</v>
      </c>
      <c r="EI53" s="341" t="e">
        <f t="shared" si="77"/>
        <v>#VALUE!</v>
      </c>
      <c r="EJ53" s="341" t="e">
        <f t="shared" si="95"/>
        <v>#VALUE!</v>
      </c>
      <c r="EK53" s="342">
        <f t="shared" si="35"/>
        <v>0</v>
      </c>
      <c r="EL53" s="343">
        <v>0</v>
      </c>
      <c r="EM53" s="344" t="e">
        <f t="shared" si="96"/>
        <v>#VALUE!</v>
      </c>
      <c r="EN53" s="345" t="e">
        <f t="shared" si="36"/>
        <v>#VALUE!</v>
      </c>
      <c r="EO53" s="346">
        <f t="shared" si="37"/>
        <v>0</v>
      </c>
      <c r="EP53" s="347">
        <f t="shared" si="38"/>
        <v>0</v>
      </c>
      <c r="EQ53" s="348">
        <f t="shared" si="79"/>
        <v>0</v>
      </c>
      <c r="ER53" s="349" t="e">
        <f t="shared" si="39"/>
        <v>#VALUE!</v>
      </c>
      <c r="ES53" s="350" t="e">
        <f t="shared" si="40"/>
        <v>#VALUE!</v>
      </c>
      <c r="ET53" s="62"/>
      <c r="EU53" s="399">
        <f t="shared" si="80"/>
        <v>0</v>
      </c>
      <c r="EV53" s="400">
        <f t="shared" si="81"/>
        <v>0</v>
      </c>
      <c r="EW53" s="400">
        <f t="shared" si="82"/>
        <v>0</v>
      </c>
      <c r="EX53" s="400">
        <f t="shared" si="83"/>
        <v>0</v>
      </c>
      <c r="EY53" s="400">
        <f t="shared" si="84"/>
        <v>0</v>
      </c>
      <c r="EZ53" s="401">
        <f t="shared" si="85"/>
        <v>0</v>
      </c>
      <c r="FA53" s="62"/>
      <c r="FB53" s="153">
        <f t="shared" si="41"/>
        <v>0</v>
      </c>
      <c r="FC53" s="154">
        <f t="shared" si="42"/>
        <v>0</v>
      </c>
      <c r="FD53" s="154">
        <f t="shared" si="43"/>
        <v>0</v>
      </c>
      <c r="FE53" s="154">
        <f t="shared" si="44"/>
        <v>0</v>
      </c>
      <c r="FF53" s="154">
        <f t="shared" si="45"/>
        <v>0</v>
      </c>
      <c r="FG53" s="154">
        <f t="shared" si="46"/>
        <v>0</v>
      </c>
      <c r="FH53" s="154">
        <f t="shared" si="47"/>
        <v>0</v>
      </c>
      <c r="FI53" s="154">
        <f t="shared" si="48"/>
        <v>0</v>
      </c>
      <c r="FJ53" s="154">
        <f t="shared" si="49"/>
        <v>0</v>
      </c>
      <c r="FK53" s="147">
        <f t="shared" si="50"/>
        <v>0</v>
      </c>
      <c r="FL53" s="147">
        <f t="shared" si="51"/>
        <v>0</v>
      </c>
      <c r="FM53" s="146">
        <f t="shared" si="52"/>
        <v>0</v>
      </c>
      <c r="FN53" s="146">
        <f t="shared" si="53"/>
        <v>0</v>
      </c>
      <c r="FO53" s="146">
        <f t="shared" si="54"/>
        <v>0</v>
      </c>
      <c r="FP53" s="146">
        <f t="shared" si="55"/>
        <v>0</v>
      </c>
      <c r="FQ53" s="146" t="e">
        <f t="shared" si="56"/>
        <v>#VALUE!</v>
      </c>
      <c r="FR53" s="146" t="e">
        <f t="shared" si="57"/>
        <v>#VALUE!</v>
      </c>
      <c r="FS53" s="146">
        <f t="shared" si="58"/>
        <v>0</v>
      </c>
      <c r="FT53" s="146">
        <f t="shared" si="59"/>
        <v>0</v>
      </c>
      <c r="FU53" s="146">
        <f t="shared" si="60"/>
        <v>0</v>
      </c>
      <c r="FV53" s="146" t="e">
        <f t="shared" si="61"/>
        <v>#VALUE!</v>
      </c>
      <c r="FW53" s="146" t="e">
        <f t="shared" si="86"/>
        <v>#VALUE!</v>
      </c>
      <c r="FX53" s="146" t="e">
        <f t="shared" si="87"/>
        <v>#VALUE!</v>
      </c>
      <c r="FY53" s="146" t="e">
        <f t="shared" si="88"/>
        <v>#VALUE!</v>
      </c>
      <c r="FZ53" s="155">
        <f t="shared" si="97"/>
        <v>0</v>
      </c>
    </row>
    <row r="54" spans="1:182">
      <c r="A54" s="143">
        <v>36</v>
      </c>
      <c r="B54" s="123"/>
      <c r="C54" s="123"/>
      <c r="D54" s="123"/>
      <c r="E54" s="181"/>
      <c r="F54" s="123"/>
      <c r="G54" s="123"/>
      <c r="H54" s="123"/>
      <c r="I54" s="120"/>
      <c r="J54" s="121"/>
      <c r="K54" s="123"/>
      <c r="L54" s="123"/>
      <c r="M54" s="172" t="str">
        <f>ryzyka!$X38</f>
        <v/>
      </c>
      <c r="N54" s="173" t="str">
        <f>ryzyka!Y38</f>
        <v/>
      </c>
      <c r="O54" s="123"/>
      <c r="P54" s="123"/>
      <c r="Q54" s="138"/>
      <c r="R54" s="121"/>
      <c r="S54" s="123"/>
      <c r="T54" s="122"/>
      <c r="U54" s="123"/>
      <c r="V54" s="285" t="str">
        <f t="shared" si="62"/>
        <v/>
      </c>
      <c r="W54" s="285" t="str">
        <f t="shared" si="63"/>
        <v/>
      </c>
      <c r="X54" s="123"/>
      <c r="Y54" s="65"/>
      <c r="Z54" s="176">
        <f t="shared" si="4"/>
        <v>0</v>
      </c>
      <c r="AA54" s="124"/>
      <c r="AB54" s="124"/>
      <c r="AC54" s="125"/>
      <c r="AD54" s="125"/>
      <c r="AE54" s="126"/>
      <c r="AF54" s="124"/>
      <c r="AG54" s="127"/>
      <c r="AH54" s="128"/>
      <c r="AI54" s="137"/>
      <c r="AJ54" s="126"/>
      <c r="AK54" s="335">
        <f t="shared" si="5"/>
        <v>0</v>
      </c>
      <c r="AL54" s="138"/>
      <c r="AM54" s="121"/>
      <c r="AN54" s="123"/>
      <c r="AO54" s="332">
        <f t="shared" si="90"/>
        <v>0</v>
      </c>
      <c r="AP54" s="333">
        <f>SUMIFS(Technologia[tpz '[s']],Technologia[Obszar],"Obróbka skrawaniem",Technologia[KOD WYROB],wycena!$B54)</f>
        <v>0</v>
      </c>
      <c r="AQ54" s="334">
        <f>SUMIFS(Technologia[tpj '[s']],Technologia[Obszar],"Obróbka skrawaniem",Technologia[KOD WYROB],wycena!$B54)</f>
        <v>0</v>
      </c>
      <c r="AR54" s="335">
        <f t="shared" si="6"/>
        <v>0</v>
      </c>
      <c r="AS54" s="334">
        <f>SUMIFS(Technologia[tpz '[s']],Technologia[Obszar],"Ukosowanie",Technologia[KOD WYROB],wycena!$B54)</f>
        <v>0</v>
      </c>
      <c r="AT54" s="334">
        <f>SUMIFS(Technologia[tpj '[s']],Technologia[Obszar],"Ukosowanie",Technologia[KOD WYROB],wycena!$B54)</f>
        <v>0</v>
      </c>
      <c r="AU54" s="335">
        <f t="shared" si="7"/>
        <v>0</v>
      </c>
      <c r="AV54" s="334">
        <f>SUMIFS(Technologia[tpz '[s']],Technologia[Obszar],"Prasa",Technologia[KOD WYROB],wycena!$B54)</f>
        <v>0</v>
      </c>
      <c r="AW54" s="334">
        <f>SUMIFS(Technologia[tpj '[s']],Technologia[Obszar],"Prasa",Technologia[KOD WYROB],wycena!$B54)</f>
        <v>0</v>
      </c>
      <c r="AX54" s="335">
        <f t="shared" si="8"/>
        <v>0</v>
      </c>
      <c r="AY54" s="334">
        <f>SUMIFS(Technologia[tpz '[s']],Technologia[Obszar],"Spawanie ręczne",Technologia[KOD WYROB],wycena!$B54)</f>
        <v>0</v>
      </c>
      <c r="AZ54" s="334">
        <f>SUMIFS(Technologia[tpj '[s']],Technologia[Obszar],"Spawanie ręczne",Technologia[KOD WYROB],wycena!$B54)</f>
        <v>0</v>
      </c>
      <c r="BA54" s="335">
        <f t="shared" si="9"/>
        <v>0</v>
      </c>
      <c r="BB54" s="334">
        <f>SUMIFS(Technologia[tpz '[s']],Technologia[Obszar],"Spawanie robotem",Technologia[KOD WYROB],wycena!$B54)</f>
        <v>0</v>
      </c>
      <c r="BC54" s="334">
        <f>SUMIFS(Technologia[tpj '[s']],Technologia[Obszar],"Spawanie robotem",Technologia[KOD WYROB],wycena!$B54)</f>
        <v>0</v>
      </c>
      <c r="BD54" s="335">
        <f t="shared" si="10"/>
        <v>0</v>
      </c>
      <c r="BE54" s="334">
        <f>SUMIFS(Technologia[tpz '[s']],Technologia[Obszar],"Ślusarnia",Technologia[KOD WYROB],wycena!$B54)</f>
        <v>0</v>
      </c>
      <c r="BF54" s="334">
        <f>SUMIFS(Technologia[tpj '[s']],Technologia[Obszar],"Ślusarnia",Technologia[KOD WYROB],wycena!$B54)</f>
        <v>0</v>
      </c>
      <c r="BG54" s="335">
        <f t="shared" si="11"/>
        <v>0</v>
      </c>
      <c r="BH54" s="334">
        <f>SUMIFS(Technologia[tpz '[s']],Technologia[Obszar],"Montaż",Technologia[KOD WYROB],wycena!$B54)</f>
        <v>0</v>
      </c>
      <c r="BI54" s="334">
        <f>SUMIFS(Technologia[tpj '[s']],Technologia[Obszar],"Montaż",Technologia[KOD WYROB],wycena!$B54)</f>
        <v>0</v>
      </c>
      <c r="BJ54" s="335">
        <f t="shared" si="12"/>
        <v>0</v>
      </c>
      <c r="BK54" s="334">
        <f>SUMIFS(Technologia[tpz '[s']],Technologia[Obszar],"Klejenie",Technologia[KOD WYROB],wycena!$B54)</f>
        <v>0</v>
      </c>
      <c r="BL54" s="334">
        <f>SUMIFS(Technologia[tpj '[s']],Technologia[Obszar],"Klejenie",Technologia[KOD WYROB],wycena!$B54)</f>
        <v>0</v>
      </c>
      <c r="BM54" s="335">
        <f t="shared" si="13"/>
        <v>0</v>
      </c>
      <c r="BN54" s="334">
        <f>SUMIFS(Technologia[tpz '[s']],Technologia[Obszar],"Śrutowanie",Technologia[KOD WYROB],wycena!$B54)</f>
        <v>0</v>
      </c>
      <c r="BO54" s="334">
        <f>SUMIFS(Technologia[tpj '[s']],Technologia[Obszar],"Śrutowanie",Technologia[KOD WYROB],wycena!$B54)</f>
        <v>0</v>
      </c>
      <c r="BP54" s="332">
        <f t="shared" si="64"/>
        <v>0</v>
      </c>
      <c r="BQ54" s="334">
        <f>SUMIFS(Technologia[tpz '[s']],Technologia[Obszar],"Prostowanie",Technologia[KOD WYROB],wycena!$B54)</f>
        <v>0</v>
      </c>
      <c r="BR54" s="334">
        <f>SUMIFS(Technologia[tpj '[s']],Technologia[Obszar],"Prostowanie",Technologia[KOD WYROB],wycena!$B54)</f>
        <v>0</v>
      </c>
      <c r="BS54" s="332">
        <f t="shared" si="65"/>
        <v>0</v>
      </c>
      <c r="BT54" s="334">
        <f>SUMIFS(Technologia[tpz '[s']],Technologia[Obszar],"Gratowarka",Technologia[KOD WYROB],wycena!$B54)</f>
        <v>0</v>
      </c>
      <c r="BU54" s="334">
        <f>SUMIFS(Technologia[tpj '[s']],Technologia[Obszar],"Gratowarka",Technologia[KOD WYROB],wycena!$B54)</f>
        <v>0</v>
      </c>
      <c r="BV54" s="332">
        <f t="shared" si="66"/>
        <v>0</v>
      </c>
      <c r="BW54" s="332">
        <f>COUNTIF(Technologia[KOD WYROB],B54)</f>
        <v>0</v>
      </c>
      <c r="BX54" s="332">
        <f t="shared" si="67"/>
        <v>0</v>
      </c>
      <c r="BZ54" s="121"/>
      <c r="CA54" s="123"/>
      <c r="CB54" s="123"/>
      <c r="CC54" s="372">
        <f>SUMIFS(Technologia[Koszt kooperacji],Technologia[Obszar],"Kooperacja",Technologia[KOD WYROB],wycena!$B54)+SUMIFS(Technologia[Koszt kooperacji],Technologia[Obszar],"Śrutowanie",Technologia[KOD WYROB],wycena!$B54)</f>
        <v>0</v>
      </c>
      <c r="CD54" s="372">
        <f t="shared" si="68"/>
        <v>0</v>
      </c>
      <c r="CE54" s="372">
        <f t="shared" si="91"/>
        <v>0</v>
      </c>
      <c r="CF54" s="381">
        <f>COUNTIFS(Technologia[KOD WYROB],B54,Technologia[Obszar],"kooperacja")+SUMIF($C:$C,$B54,CF:CF)</f>
        <v>0</v>
      </c>
      <c r="CG54" s="382">
        <f>SUMIF(Tabela3[Dot. indeksu],B54,Tabela3[Wartość])+SUMIF(C:C,B54,DE:DE)</f>
        <v>0</v>
      </c>
      <c r="CH54" s="383">
        <f>SUMIFS(NRC[Cena],NRC[Typ narzędzia],robocze!$AL$1,NRC[Dot. indeksu],wycena!$B54)+(SUMIF($C:$C,$B54,$DF:$DF))</f>
        <v>0</v>
      </c>
      <c r="CI54" s="372">
        <f>SUMIFS(NRC[Cena],NRC[Typ narzędzia],robocze!$AL$2,NRC[Dot. indeksu],wycena!$B54)+(SUMIF($C:$C,$B54,$DG:$DG))</f>
        <v>0</v>
      </c>
      <c r="CJ54" s="372">
        <f>SUMIFS(NRC[Cena],NRC[Typ narzędzia],robocze!$AL$3,NRC[Dot. indeksu],wycena!$B54)+(SUMIF($C:$C,$B54,$DH:$DH))</f>
        <v>0</v>
      </c>
      <c r="CK54" s="384">
        <f t="shared" si="69"/>
        <v>0</v>
      </c>
      <c r="CM54" s="373" t="str">
        <f t="shared" si="16"/>
        <v/>
      </c>
      <c r="CN54" s="374" t="str">
        <f t="shared" si="17"/>
        <v/>
      </c>
      <c r="CO54" s="372" t="str">
        <f t="shared" si="18"/>
        <v/>
      </c>
      <c r="CP54" s="372" t="str">
        <f t="shared" si="70"/>
        <v/>
      </c>
      <c r="CQ54" s="371" t="str">
        <f t="shared" si="98"/>
        <v/>
      </c>
      <c r="CR54" s="371" t="str">
        <f t="shared" si="92"/>
        <v/>
      </c>
      <c r="CS54" s="371" t="str">
        <f t="shared" si="20"/>
        <v/>
      </c>
      <c r="CT54" s="371" t="str">
        <f t="shared" si="21"/>
        <v/>
      </c>
      <c r="CU54" s="371" t="str">
        <f t="shared" si="22"/>
        <v/>
      </c>
      <c r="CV54" s="371" t="str">
        <f t="shared" si="23"/>
        <v/>
      </c>
      <c r="CW54" s="371" t="str">
        <f t="shared" si="24"/>
        <v/>
      </c>
      <c r="CX54" s="371" t="str">
        <f t="shared" si="25"/>
        <v/>
      </c>
      <c r="CY54" s="371" t="str">
        <f t="shared" si="26"/>
        <v/>
      </c>
      <c r="CZ54" s="371" t="str">
        <f t="shared" si="27"/>
        <v/>
      </c>
      <c r="DA54" s="371" t="str">
        <f t="shared" si="71"/>
        <v/>
      </c>
      <c r="DB54" s="371" t="str">
        <f t="shared" si="72"/>
        <v/>
      </c>
      <c r="DC54" s="371" t="str">
        <f t="shared" si="73"/>
        <v/>
      </c>
      <c r="DD54" s="334" t="str">
        <f t="shared" si="28"/>
        <v/>
      </c>
      <c r="DE54" s="334" t="str">
        <f t="shared" si="29"/>
        <v/>
      </c>
      <c r="DF54" s="372">
        <f t="shared" si="30"/>
        <v>0</v>
      </c>
      <c r="DG54" s="372">
        <f t="shared" si="93"/>
        <v>0</v>
      </c>
      <c r="DH54" s="372">
        <f t="shared" si="94"/>
        <v>0</v>
      </c>
      <c r="DI54" s="375"/>
      <c r="DJ54" s="319">
        <f>AK54/3600*Stawki!$A$4</f>
        <v>0</v>
      </c>
      <c r="DK54" s="317">
        <f>AO54/3600*Stawki!$B$4</f>
        <v>0</v>
      </c>
      <c r="DL54" s="317">
        <f>AR54/3600*Stawki!$C$4</f>
        <v>0</v>
      </c>
      <c r="DM54" s="317">
        <f>AU54/3600*Stawki!$D$4</f>
        <v>0</v>
      </c>
      <c r="DN54" s="317">
        <f>AX54/3600*Stawki!$E$4</f>
        <v>0</v>
      </c>
      <c r="DO54" s="317">
        <f>BA54/3600*Stawki!$F$4</f>
        <v>0</v>
      </c>
      <c r="DP54" s="317">
        <f>BD54/3600*Stawki!$G$4</f>
        <v>0</v>
      </c>
      <c r="DQ54" s="317">
        <f>BG54/3600*Stawki!$H$4</f>
        <v>0</v>
      </c>
      <c r="DR54" s="317">
        <f>BJ54/3600*Stawki!$J$4</f>
        <v>0</v>
      </c>
      <c r="DS54" s="317">
        <f>BL54/3600*Stawki!$I$4</f>
        <v>0</v>
      </c>
      <c r="DT54" s="317">
        <f>BP54/3600*Stawki!$K$4</f>
        <v>0</v>
      </c>
      <c r="DU54" s="320">
        <f>BS54/3600*Stawki!$M$4</f>
        <v>0</v>
      </c>
      <c r="DV54" s="320">
        <f>BV54/3600*Stawki!$L$4</f>
        <v>0</v>
      </c>
      <c r="DW54" s="321">
        <f t="shared" si="74"/>
        <v>0</v>
      </c>
      <c r="DX54" s="322" t="e" cm="1">
        <f t="array" ref="DX54">IF(BX54&lt;1,INDEX(tblSimple[],MATCH(F54,simp_il_proj,1)+1,MATCH(BW54,simp_il_oper,1)+1)+VLOOKUP($H$6,tblKlient[[Klient]:[Dodatkowy narzut Simple]],2,0),INDEX(tblComplex[],MATCH(F54,comp_il_projekt,1)+1,MATCH(BX54,comp_ile_sklad,1)+1)+VLOOKUP($H$6,tblKlient[[Klient]:[Dodatkowy narzut Complex]],3,0))</f>
        <v>#VALUE!</v>
      </c>
      <c r="DY54" s="323" t="str">
        <f t="shared" si="75"/>
        <v/>
      </c>
      <c r="DZ54" s="318" t="e">
        <f t="shared" si="76"/>
        <v>#VALUE!</v>
      </c>
      <c r="EA54" s="324" t="e">
        <f t="shared" si="31"/>
        <v>#VALUE!</v>
      </c>
      <c r="EC54" s="340">
        <f>IFERROR((Y54*AA54)*IF(X54="NIE",$EC$17+Stawki!$L$30,$EC$17)+SUMIF($C:$C,$B54,CP:CP),0)</f>
        <v>0</v>
      </c>
      <c r="ED54" s="341">
        <f t="shared" si="32"/>
        <v>0</v>
      </c>
      <c r="EE54" s="341">
        <f t="shared" si="33"/>
        <v>0</v>
      </c>
      <c r="EF54" s="341" t="e">
        <f t="shared" si="34"/>
        <v>#VALUE!</v>
      </c>
      <c r="EG54" s="341" t="e">
        <f>DY54*(1+wycena!$EG$17)</f>
        <v>#VALUE!</v>
      </c>
      <c r="EH54" s="341" t="e">
        <f>EG54*(1+wycena!$EH$17)</f>
        <v>#VALUE!</v>
      </c>
      <c r="EI54" s="341" t="e">
        <f t="shared" si="77"/>
        <v>#VALUE!</v>
      </c>
      <c r="EJ54" s="341" t="e">
        <f t="shared" si="95"/>
        <v>#VALUE!</v>
      </c>
      <c r="EK54" s="342">
        <f t="shared" si="35"/>
        <v>0</v>
      </c>
      <c r="EL54" s="343">
        <v>0</v>
      </c>
      <c r="EM54" s="344" t="e">
        <f t="shared" si="96"/>
        <v>#VALUE!</v>
      </c>
      <c r="EN54" s="345" t="e">
        <f t="shared" si="36"/>
        <v>#VALUE!</v>
      </c>
      <c r="EO54" s="346">
        <f t="shared" si="37"/>
        <v>0</v>
      </c>
      <c r="EP54" s="347">
        <f t="shared" si="38"/>
        <v>0</v>
      </c>
      <c r="EQ54" s="348">
        <f t="shared" si="79"/>
        <v>0</v>
      </c>
      <c r="ER54" s="349" t="e">
        <f t="shared" si="39"/>
        <v>#VALUE!</v>
      </c>
      <c r="ES54" s="350" t="e">
        <f t="shared" si="40"/>
        <v>#VALUE!</v>
      </c>
      <c r="ET54" s="62"/>
      <c r="EU54" s="399">
        <f t="shared" si="80"/>
        <v>0</v>
      </c>
      <c r="EV54" s="400">
        <f t="shared" si="81"/>
        <v>0</v>
      </c>
      <c r="EW54" s="400">
        <f t="shared" si="82"/>
        <v>0</v>
      </c>
      <c r="EX54" s="400">
        <f t="shared" si="83"/>
        <v>0</v>
      </c>
      <c r="EY54" s="400">
        <f t="shared" si="84"/>
        <v>0</v>
      </c>
      <c r="EZ54" s="401">
        <f t="shared" si="85"/>
        <v>0</v>
      </c>
      <c r="FA54" s="62"/>
      <c r="FB54" s="153">
        <f t="shared" si="41"/>
        <v>0</v>
      </c>
      <c r="FC54" s="154">
        <f t="shared" si="42"/>
        <v>0</v>
      </c>
      <c r="FD54" s="154">
        <f t="shared" si="43"/>
        <v>0</v>
      </c>
      <c r="FE54" s="154">
        <f t="shared" si="44"/>
        <v>0</v>
      </c>
      <c r="FF54" s="154">
        <f t="shared" si="45"/>
        <v>0</v>
      </c>
      <c r="FG54" s="154">
        <f t="shared" si="46"/>
        <v>0</v>
      </c>
      <c r="FH54" s="154">
        <f t="shared" si="47"/>
        <v>0</v>
      </c>
      <c r="FI54" s="154">
        <f t="shared" si="48"/>
        <v>0</v>
      </c>
      <c r="FJ54" s="154">
        <f t="shared" si="49"/>
        <v>0</v>
      </c>
      <c r="FK54" s="147">
        <f t="shared" si="50"/>
        <v>0</v>
      </c>
      <c r="FL54" s="147">
        <f t="shared" si="51"/>
        <v>0</v>
      </c>
      <c r="FM54" s="146">
        <f t="shared" si="52"/>
        <v>0</v>
      </c>
      <c r="FN54" s="146">
        <f t="shared" si="53"/>
        <v>0</v>
      </c>
      <c r="FO54" s="146">
        <f t="shared" si="54"/>
        <v>0</v>
      </c>
      <c r="FP54" s="146">
        <f t="shared" si="55"/>
        <v>0</v>
      </c>
      <c r="FQ54" s="146" t="e">
        <f t="shared" si="56"/>
        <v>#VALUE!</v>
      </c>
      <c r="FR54" s="146" t="e">
        <f t="shared" si="57"/>
        <v>#VALUE!</v>
      </c>
      <c r="FS54" s="146">
        <f t="shared" si="58"/>
        <v>0</v>
      </c>
      <c r="FT54" s="146">
        <f t="shared" si="59"/>
        <v>0</v>
      </c>
      <c r="FU54" s="146">
        <f t="shared" si="60"/>
        <v>0</v>
      </c>
      <c r="FV54" s="146" t="e">
        <f t="shared" si="61"/>
        <v>#VALUE!</v>
      </c>
      <c r="FW54" s="146" t="e">
        <f t="shared" si="86"/>
        <v>#VALUE!</v>
      </c>
      <c r="FX54" s="146" t="e">
        <f t="shared" si="87"/>
        <v>#VALUE!</v>
      </c>
      <c r="FY54" s="146" t="e">
        <f t="shared" si="88"/>
        <v>#VALUE!</v>
      </c>
      <c r="FZ54" s="155">
        <f t="shared" si="97"/>
        <v>0</v>
      </c>
    </row>
    <row r="55" spans="1:182">
      <c r="A55" s="143">
        <v>37</v>
      </c>
      <c r="B55" s="123"/>
      <c r="C55" s="123"/>
      <c r="D55" s="123"/>
      <c r="E55" s="181"/>
      <c r="F55" s="123"/>
      <c r="G55" s="123"/>
      <c r="H55" s="123"/>
      <c r="I55" s="120"/>
      <c r="J55" s="121"/>
      <c r="K55" s="123"/>
      <c r="L55" s="123"/>
      <c r="M55" s="172" t="str">
        <f>ryzyka!$X39</f>
        <v/>
      </c>
      <c r="N55" s="173" t="str">
        <f>ryzyka!Y39</f>
        <v/>
      </c>
      <c r="O55" s="123"/>
      <c r="P55" s="123"/>
      <c r="Q55" s="138"/>
      <c r="R55" s="121"/>
      <c r="S55" s="123"/>
      <c r="T55" s="122"/>
      <c r="U55" s="123"/>
      <c r="V55" s="285" t="str">
        <f t="shared" si="62"/>
        <v/>
      </c>
      <c r="W55" s="285" t="str">
        <f t="shared" si="63"/>
        <v/>
      </c>
      <c r="X55" s="123"/>
      <c r="Y55" s="65"/>
      <c r="Z55" s="176">
        <f t="shared" si="4"/>
        <v>0</v>
      </c>
      <c r="AA55" s="124"/>
      <c r="AB55" s="124"/>
      <c r="AC55" s="125"/>
      <c r="AD55" s="125"/>
      <c r="AE55" s="126"/>
      <c r="AF55" s="124"/>
      <c r="AG55" s="127"/>
      <c r="AH55" s="128"/>
      <c r="AI55" s="137"/>
      <c r="AJ55" s="126"/>
      <c r="AK55" s="335">
        <f t="shared" si="5"/>
        <v>0</v>
      </c>
      <c r="AL55" s="138"/>
      <c r="AM55" s="121"/>
      <c r="AN55" s="123"/>
      <c r="AO55" s="332">
        <f t="shared" si="90"/>
        <v>0</v>
      </c>
      <c r="AP55" s="333">
        <f>SUMIFS(Technologia[tpz '[s']],Technologia[Obszar],"Obróbka skrawaniem",Technologia[KOD WYROB],wycena!$B55)</f>
        <v>0</v>
      </c>
      <c r="AQ55" s="334">
        <f>SUMIFS(Technologia[tpj '[s']],Technologia[Obszar],"Obróbka skrawaniem",Technologia[KOD WYROB],wycena!$B55)</f>
        <v>0</v>
      </c>
      <c r="AR55" s="335">
        <f t="shared" si="6"/>
        <v>0</v>
      </c>
      <c r="AS55" s="334">
        <f>SUMIFS(Technologia[tpz '[s']],Technologia[Obszar],"Ukosowanie",Technologia[KOD WYROB],wycena!$B55)</f>
        <v>0</v>
      </c>
      <c r="AT55" s="334">
        <f>SUMIFS(Technologia[tpj '[s']],Technologia[Obszar],"Ukosowanie",Technologia[KOD WYROB],wycena!$B55)</f>
        <v>0</v>
      </c>
      <c r="AU55" s="335">
        <f t="shared" si="7"/>
        <v>0</v>
      </c>
      <c r="AV55" s="334">
        <f>SUMIFS(Technologia[tpz '[s']],Technologia[Obszar],"Prasa",Technologia[KOD WYROB],wycena!$B55)</f>
        <v>0</v>
      </c>
      <c r="AW55" s="334">
        <f>SUMIFS(Technologia[tpj '[s']],Technologia[Obszar],"Prasa",Technologia[KOD WYROB],wycena!$B55)</f>
        <v>0</v>
      </c>
      <c r="AX55" s="335">
        <f t="shared" si="8"/>
        <v>0</v>
      </c>
      <c r="AY55" s="334">
        <f>SUMIFS(Technologia[tpz '[s']],Technologia[Obszar],"Spawanie ręczne",Technologia[KOD WYROB],wycena!$B55)</f>
        <v>0</v>
      </c>
      <c r="AZ55" s="334">
        <f>SUMIFS(Technologia[tpj '[s']],Technologia[Obszar],"Spawanie ręczne",Technologia[KOD WYROB],wycena!$B55)</f>
        <v>0</v>
      </c>
      <c r="BA55" s="335">
        <f t="shared" si="9"/>
        <v>0</v>
      </c>
      <c r="BB55" s="334">
        <f>SUMIFS(Technologia[tpz '[s']],Technologia[Obszar],"Spawanie robotem",Technologia[KOD WYROB],wycena!$B55)</f>
        <v>0</v>
      </c>
      <c r="BC55" s="334">
        <f>SUMIFS(Technologia[tpj '[s']],Technologia[Obszar],"Spawanie robotem",Technologia[KOD WYROB],wycena!$B55)</f>
        <v>0</v>
      </c>
      <c r="BD55" s="335">
        <f t="shared" si="10"/>
        <v>0</v>
      </c>
      <c r="BE55" s="334">
        <f>SUMIFS(Technologia[tpz '[s']],Technologia[Obszar],"Ślusarnia",Technologia[KOD WYROB],wycena!$B55)</f>
        <v>0</v>
      </c>
      <c r="BF55" s="334">
        <f>SUMIFS(Technologia[tpj '[s']],Technologia[Obszar],"Ślusarnia",Technologia[KOD WYROB],wycena!$B55)</f>
        <v>0</v>
      </c>
      <c r="BG55" s="335">
        <f t="shared" si="11"/>
        <v>0</v>
      </c>
      <c r="BH55" s="334">
        <f>SUMIFS(Technologia[tpz '[s']],Technologia[Obszar],"Montaż",Technologia[KOD WYROB],wycena!$B55)</f>
        <v>0</v>
      </c>
      <c r="BI55" s="334">
        <f>SUMIFS(Technologia[tpj '[s']],Technologia[Obszar],"Montaż",Technologia[KOD WYROB],wycena!$B55)</f>
        <v>0</v>
      </c>
      <c r="BJ55" s="335">
        <f t="shared" si="12"/>
        <v>0</v>
      </c>
      <c r="BK55" s="334">
        <f>SUMIFS(Technologia[tpz '[s']],Technologia[Obszar],"Klejenie",Technologia[KOD WYROB],wycena!$B55)</f>
        <v>0</v>
      </c>
      <c r="BL55" s="334">
        <f>SUMIFS(Technologia[tpj '[s']],Technologia[Obszar],"Klejenie",Technologia[KOD WYROB],wycena!$B55)</f>
        <v>0</v>
      </c>
      <c r="BM55" s="335">
        <f t="shared" si="13"/>
        <v>0</v>
      </c>
      <c r="BN55" s="334">
        <f>SUMIFS(Technologia[tpz '[s']],Technologia[Obszar],"Śrutowanie",Technologia[KOD WYROB],wycena!$B55)</f>
        <v>0</v>
      </c>
      <c r="BO55" s="334">
        <f>SUMIFS(Technologia[tpj '[s']],Technologia[Obszar],"Śrutowanie",Technologia[KOD WYROB],wycena!$B55)</f>
        <v>0</v>
      </c>
      <c r="BP55" s="332">
        <f t="shared" si="64"/>
        <v>0</v>
      </c>
      <c r="BQ55" s="334">
        <f>SUMIFS(Technologia[tpz '[s']],Technologia[Obszar],"Prostowanie",Technologia[KOD WYROB],wycena!$B55)</f>
        <v>0</v>
      </c>
      <c r="BR55" s="334">
        <f>SUMIFS(Technologia[tpj '[s']],Technologia[Obszar],"Prostowanie",Technologia[KOD WYROB],wycena!$B55)</f>
        <v>0</v>
      </c>
      <c r="BS55" s="332">
        <f t="shared" si="65"/>
        <v>0</v>
      </c>
      <c r="BT55" s="334">
        <f>SUMIFS(Technologia[tpz '[s']],Technologia[Obszar],"Gratowarka",Technologia[KOD WYROB],wycena!$B55)</f>
        <v>0</v>
      </c>
      <c r="BU55" s="334">
        <f>SUMIFS(Technologia[tpj '[s']],Technologia[Obszar],"Gratowarka",Technologia[KOD WYROB],wycena!$B55)</f>
        <v>0</v>
      </c>
      <c r="BV55" s="332">
        <f t="shared" si="66"/>
        <v>0</v>
      </c>
      <c r="BW55" s="332">
        <f>COUNTIF(Technologia[KOD WYROB],B55)</f>
        <v>0</v>
      </c>
      <c r="BX55" s="332">
        <f t="shared" si="67"/>
        <v>0</v>
      </c>
      <c r="BZ55" s="121"/>
      <c r="CA55" s="123"/>
      <c r="CB55" s="123"/>
      <c r="CC55" s="372">
        <f>SUMIFS(Technologia[Koszt kooperacji],Technologia[Obszar],"Kooperacja",Technologia[KOD WYROB],wycena!$B55)+SUMIFS(Technologia[Koszt kooperacji],Technologia[Obszar],"Śrutowanie",Technologia[KOD WYROB],wycena!$B55)</f>
        <v>0</v>
      </c>
      <c r="CD55" s="372">
        <f t="shared" si="68"/>
        <v>0</v>
      </c>
      <c r="CE55" s="372">
        <f t="shared" si="91"/>
        <v>0</v>
      </c>
      <c r="CF55" s="381">
        <f>COUNTIFS(Technologia[KOD WYROB],B55,Technologia[Obszar],"kooperacja")+SUMIF($C:$C,$B55,CF:CF)</f>
        <v>0</v>
      </c>
      <c r="CG55" s="382">
        <f>SUMIF(Tabela3[Dot. indeksu],B55,Tabela3[Wartość])+SUMIF(C:C,B55,DE:DE)</f>
        <v>0</v>
      </c>
      <c r="CH55" s="383">
        <f>SUMIFS(NRC[Cena],NRC[Typ narzędzia],robocze!$AL$1,NRC[Dot. indeksu],wycena!$B55)+(SUMIF($C:$C,$B55,$DF:$DF))</f>
        <v>0</v>
      </c>
      <c r="CI55" s="372">
        <f>SUMIFS(NRC[Cena],NRC[Typ narzędzia],robocze!$AL$2,NRC[Dot. indeksu],wycena!$B55)+(SUMIF($C:$C,$B55,$DG:$DG))</f>
        <v>0</v>
      </c>
      <c r="CJ55" s="372">
        <f>SUMIFS(NRC[Cena],NRC[Typ narzędzia],robocze!$AL$3,NRC[Dot. indeksu],wycena!$B55)+(SUMIF($C:$C,$B55,$DH:$DH))</f>
        <v>0</v>
      </c>
      <c r="CK55" s="384">
        <f t="shared" si="69"/>
        <v>0</v>
      </c>
      <c r="CM55" s="373" t="str">
        <f t="shared" si="16"/>
        <v/>
      </c>
      <c r="CN55" s="374" t="str">
        <f t="shared" si="17"/>
        <v/>
      </c>
      <c r="CO55" s="372" t="str">
        <f t="shared" si="18"/>
        <v/>
      </c>
      <c r="CP55" s="372" t="str">
        <f t="shared" si="70"/>
        <v/>
      </c>
      <c r="CQ55" s="371" t="str">
        <f t="shared" si="98"/>
        <v/>
      </c>
      <c r="CR55" s="371" t="str">
        <f t="shared" si="92"/>
        <v/>
      </c>
      <c r="CS55" s="371" t="str">
        <f t="shared" si="20"/>
        <v/>
      </c>
      <c r="CT55" s="371" t="str">
        <f t="shared" si="21"/>
        <v/>
      </c>
      <c r="CU55" s="371" t="str">
        <f t="shared" si="22"/>
        <v/>
      </c>
      <c r="CV55" s="371" t="str">
        <f t="shared" si="23"/>
        <v/>
      </c>
      <c r="CW55" s="371" t="str">
        <f t="shared" si="24"/>
        <v/>
      </c>
      <c r="CX55" s="371" t="str">
        <f t="shared" si="25"/>
        <v/>
      </c>
      <c r="CY55" s="371" t="str">
        <f t="shared" si="26"/>
        <v/>
      </c>
      <c r="CZ55" s="371" t="str">
        <f t="shared" si="27"/>
        <v/>
      </c>
      <c r="DA55" s="371" t="str">
        <f t="shared" si="71"/>
        <v/>
      </c>
      <c r="DB55" s="371" t="str">
        <f t="shared" si="72"/>
        <v/>
      </c>
      <c r="DC55" s="371" t="str">
        <f t="shared" si="73"/>
        <v/>
      </c>
      <c r="DD55" s="334" t="str">
        <f t="shared" si="28"/>
        <v/>
      </c>
      <c r="DE55" s="334" t="str">
        <f t="shared" si="29"/>
        <v/>
      </c>
      <c r="DF55" s="372">
        <f t="shared" si="30"/>
        <v>0</v>
      </c>
      <c r="DG55" s="372">
        <f t="shared" si="93"/>
        <v>0</v>
      </c>
      <c r="DH55" s="372">
        <f t="shared" si="94"/>
        <v>0</v>
      </c>
      <c r="DI55" s="375"/>
      <c r="DJ55" s="319">
        <f>AK55/3600*Stawki!$A$4</f>
        <v>0</v>
      </c>
      <c r="DK55" s="317">
        <f>AO55/3600*Stawki!$B$4</f>
        <v>0</v>
      </c>
      <c r="DL55" s="317">
        <f>AR55/3600*Stawki!$C$4</f>
        <v>0</v>
      </c>
      <c r="DM55" s="317">
        <f>AU55/3600*Stawki!$D$4</f>
        <v>0</v>
      </c>
      <c r="DN55" s="317">
        <f>AX55/3600*Stawki!$E$4</f>
        <v>0</v>
      </c>
      <c r="DO55" s="317">
        <f>BA55/3600*Stawki!$F$4</f>
        <v>0</v>
      </c>
      <c r="DP55" s="317">
        <f>BD55/3600*Stawki!$G$4</f>
        <v>0</v>
      </c>
      <c r="DQ55" s="317">
        <f>BG55/3600*Stawki!$H$4</f>
        <v>0</v>
      </c>
      <c r="DR55" s="317">
        <f>BJ55/3600*Stawki!$J$4</f>
        <v>0</v>
      </c>
      <c r="DS55" s="317">
        <f>BL55/3600*Stawki!$I$4</f>
        <v>0</v>
      </c>
      <c r="DT55" s="317">
        <f>BP55/3600*Stawki!$K$4</f>
        <v>0</v>
      </c>
      <c r="DU55" s="320">
        <f>BS55/3600*Stawki!$M$4</f>
        <v>0</v>
      </c>
      <c r="DV55" s="320">
        <f>BV55/3600*Stawki!$L$4</f>
        <v>0</v>
      </c>
      <c r="DW55" s="321">
        <f t="shared" si="74"/>
        <v>0</v>
      </c>
      <c r="DX55" s="322" t="e" cm="1">
        <f t="array" ref="DX55">IF(BX55&lt;1,INDEX(tblSimple[],MATCH(F55,simp_il_proj,1)+1,MATCH(BW55,simp_il_oper,1)+1)+VLOOKUP($H$6,tblKlient[[Klient]:[Dodatkowy narzut Simple]],2,0),INDEX(tblComplex[],MATCH(F55,comp_il_projekt,1)+1,MATCH(BX55,comp_ile_sklad,1)+1)+VLOOKUP($H$6,tblKlient[[Klient]:[Dodatkowy narzut Complex]],3,0))</f>
        <v>#VALUE!</v>
      </c>
      <c r="DY55" s="323" t="str">
        <f t="shared" si="75"/>
        <v/>
      </c>
      <c r="DZ55" s="318" t="e">
        <f t="shared" si="76"/>
        <v>#VALUE!</v>
      </c>
      <c r="EA55" s="324" t="e">
        <f t="shared" si="31"/>
        <v>#VALUE!</v>
      </c>
      <c r="EC55" s="340">
        <f>IFERROR((Y55*AA55)*IF(X55="NIE",$EC$17+Stawki!$L$30,$EC$17)+SUMIF($C:$C,$B55,CP:CP),0)</f>
        <v>0</v>
      </c>
      <c r="ED55" s="341">
        <f t="shared" si="32"/>
        <v>0</v>
      </c>
      <c r="EE55" s="341">
        <f t="shared" si="33"/>
        <v>0</v>
      </c>
      <c r="EF55" s="341" t="e">
        <f t="shared" si="34"/>
        <v>#VALUE!</v>
      </c>
      <c r="EG55" s="341" t="e">
        <f>DY55*(1+wycena!$EG$17)</f>
        <v>#VALUE!</v>
      </c>
      <c r="EH55" s="341" t="e">
        <f>EG55*(1+wycena!$EH$17)</f>
        <v>#VALUE!</v>
      </c>
      <c r="EI55" s="341" t="e">
        <f t="shared" si="77"/>
        <v>#VALUE!</v>
      </c>
      <c r="EJ55" s="341" t="e">
        <f t="shared" si="95"/>
        <v>#VALUE!</v>
      </c>
      <c r="EK55" s="342">
        <f t="shared" si="35"/>
        <v>0</v>
      </c>
      <c r="EL55" s="343">
        <v>0</v>
      </c>
      <c r="EM55" s="344" t="e">
        <f t="shared" si="96"/>
        <v>#VALUE!</v>
      </c>
      <c r="EN55" s="345" t="e">
        <f t="shared" si="36"/>
        <v>#VALUE!</v>
      </c>
      <c r="EO55" s="346">
        <f t="shared" si="37"/>
        <v>0</v>
      </c>
      <c r="EP55" s="347">
        <f t="shared" si="38"/>
        <v>0</v>
      </c>
      <c r="EQ55" s="348">
        <f t="shared" si="79"/>
        <v>0</v>
      </c>
      <c r="ER55" s="349" t="e">
        <f t="shared" si="39"/>
        <v>#VALUE!</v>
      </c>
      <c r="ES55" s="350" t="e">
        <f t="shared" si="40"/>
        <v>#VALUE!</v>
      </c>
      <c r="ET55" s="62"/>
      <c r="EU55" s="399">
        <f t="shared" si="80"/>
        <v>0</v>
      </c>
      <c r="EV55" s="400">
        <f t="shared" si="81"/>
        <v>0</v>
      </c>
      <c r="EW55" s="400">
        <f t="shared" si="82"/>
        <v>0</v>
      </c>
      <c r="EX55" s="400">
        <f t="shared" si="83"/>
        <v>0</v>
      </c>
      <c r="EY55" s="400">
        <f t="shared" si="84"/>
        <v>0</v>
      </c>
      <c r="EZ55" s="401">
        <f t="shared" si="85"/>
        <v>0</v>
      </c>
      <c r="FA55" s="62"/>
      <c r="FB55" s="153">
        <f t="shared" si="41"/>
        <v>0</v>
      </c>
      <c r="FC55" s="154">
        <f t="shared" si="42"/>
        <v>0</v>
      </c>
      <c r="FD55" s="154">
        <f t="shared" si="43"/>
        <v>0</v>
      </c>
      <c r="FE55" s="154">
        <f t="shared" si="44"/>
        <v>0</v>
      </c>
      <c r="FF55" s="154">
        <f t="shared" si="45"/>
        <v>0</v>
      </c>
      <c r="FG55" s="154">
        <f t="shared" si="46"/>
        <v>0</v>
      </c>
      <c r="FH55" s="154">
        <f t="shared" si="47"/>
        <v>0</v>
      </c>
      <c r="FI55" s="154">
        <f t="shared" si="48"/>
        <v>0</v>
      </c>
      <c r="FJ55" s="154">
        <f t="shared" si="49"/>
        <v>0</v>
      </c>
      <c r="FK55" s="147">
        <f t="shared" si="50"/>
        <v>0</v>
      </c>
      <c r="FL55" s="147">
        <f t="shared" si="51"/>
        <v>0</v>
      </c>
      <c r="FM55" s="146">
        <f t="shared" si="52"/>
        <v>0</v>
      </c>
      <c r="FN55" s="146">
        <f t="shared" si="53"/>
        <v>0</v>
      </c>
      <c r="FO55" s="146">
        <f t="shared" si="54"/>
        <v>0</v>
      </c>
      <c r="FP55" s="146">
        <f t="shared" si="55"/>
        <v>0</v>
      </c>
      <c r="FQ55" s="146" t="e">
        <f t="shared" si="56"/>
        <v>#VALUE!</v>
      </c>
      <c r="FR55" s="146" t="e">
        <f t="shared" si="57"/>
        <v>#VALUE!</v>
      </c>
      <c r="FS55" s="146">
        <f t="shared" si="58"/>
        <v>0</v>
      </c>
      <c r="FT55" s="146">
        <f t="shared" si="59"/>
        <v>0</v>
      </c>
      <c r="FU55" s="146">
        <f t="shared" si="60"/>
        <v>0</v>
      </c>
      <c r="FV55" s="146" t="e">
        <f t="shared" si="61"/>
        <v>#VALUE!</v>
      </c>
      <c r="FW55" s="146" t="e">
        <f t="shared" si="86"/>
        <v>#VALUE!</v>
      </c>
      <c r="FX55" s="146" t="e">
        <f t="shared" si="87"/>
        <v>#VALUE!</v>
      </c>
      <c r="FY55" s="146" t="e">
        <f t="shared" si="88"/>
        <v>#VALUE!</v>
      </c>
      <c r="FZ55" s="155">
        <f t="shared" si="97"/>
        <v>0</v>
      </c>
    </row>
    <row r="56" spans="1:182">
      <c r="A56" s="143">
        <v>38</v>
      </c>
      <c r="B56" s="123"/>
      <c r="C56" s="123"/>
      <c r="D56" s="123"/>
      <c r="E56" s="181"/>
      <c r="F56" s="123"/>
      <c r="G56" s="123"/>
      <c r="H56" s="123"/>
      <c r="I56" s="120"/>
      <c r="J56" s="121"/>
      <c r="K56" s="123"/>
      <c r="L56" s="123"/>
      <c r="M56" s="172" t="str">
        <f>ryzyka!$X40</f>
        <v/>
      </c>
      <c r="N56" s="173" t="str">
        <f>ryzyka!Y40</f>
        <v/>
      </c>
      <c r="O56" s="123"/>
      <c r="P56" s="123"/>
      <c r="Q56" s="138"/>
      <c r="R56" s="121"/>
      <c r="S56" s="123"/>
      <c r="T56" s="122"/>
      <c r="U56" s="123"/>
      <c r="V56" s="285" t="str">
        <f t="shared" si="62"/>
        <v/>
      </c>
      <c r="W56" s="285" t="str">
        <f t="shared" si="63"/>
        <v/>
      </c>
      <c r="X56" s="123"/>
      <c r="Y56" s="65"/>
      <c r="Z56" s="176">
        <f t="shared" si="4"/>
        <v>0</v>
      </c>
      <c r="AA56" s="124"/>
      <c r="AB56" s="124"/>
      <c r="AC56" s="125"/>
      <c r="AD56" s="125"/>
      <c r="AE56" s="126"/>
      <c r="AF56" s="124"/>
      <c r="AG56" s="127"/>
      <c r="AH56" s="128"/>
      <c r="AI56" s="137"/>
      <c r="AJ56" s="126"/>
      <c r="AK56" s="335">
        <f t="shared" si="5"/>
        <v>0</v>
      </c>
      <c r="AL56" s="138"/>
      <c r="AM56" s="121"/>
      <c r="AN56" s="123"/>
      <c r="AO56" s="332">
        <f t="shared" si="90"/>
        <v>0</v>
      </c>
      <c r="AP56" s="333">
        <f>SUMIFS(Technologia[tpz '[s']],Technologia[Obszar],"Obróbka skrawaniem",Technologia[KOD WYROB],wycena!$B56)</f>
        <v>0</v>
      </c>
      <c r="AQ56" s="334">
        <f>SUMIFS(Technologia[tpj '[s']],Technologia[Obszar],"Obróbka skrawaniem",Technologia[KOD WYROB],wycena!$B56)</f>
        <v>0</v>
      </c>
      <c r="AR56" s="335">
        <f t="shared" si="6"/>
        <v>0</v>
      </c>
      <c r="AS56" s="334">
        <f>SUMIFS(Technologia[tpz '[s']],Technologia[Obszar],"Ukosowanie",Technologia[KOD WYROB],wycena!$B56)</f>
        <v>0</v>
      </c>
      <c r="AT56" s="334">
        <f>SUMIFS(Technologia[tpj '[s']],Technologia[Obszar],"Ukosowanie",Technologia[KOD WYROB],wycena!$B56)</f>
        <v>0</v>
      </c>
      <c r="AU56" s="335">
        <f t="shared" si="7"/>
        <v>0</v>
      </c>
      <c r="AV56" s="334">
        <f>SUMIFS(Technologia[tpz '[s']],Technologia[Obszar],"Prasa",Technologia[KOD WYROB],wycena!$B56)</f>
        <v>0</v>
      </c>
      <c r="AW56" s="334">
        <f>SUMIFS(Technologia[tpj '[s']],Technologia[Obszar],"Prasa",Technologia[KOD WYROB],wycena!$B56)</f>
        <v>0</v>
      </c>
      <c r="AX56" s="335">
        <f t="shared" si="8"/>
        <v>0</v>
      </c>
      <c r="AY56" s="334">
        <f>SUMIFS(Technologia[tpz '[s']],Technologia[Obszar],"Spawanie ręczne",Technologia[KOD WYROB],wycena!$B56)</f>
        <v>0</v>
      </c>
      <c r="AZ56" s="334">
        <f>SUMIFS(Technologia[tpj '[s']],Technologia[Obszar],"Spawanie ręczne",Technologia[KOD WYROB],wycena!$B56)</f>
        <v>0</v>
      </c>
      <c r="BA56" s="335">
        <f t="shared" si="9"/>
        <v>0</v>
      </c>
      <c r="BB56" s="334">
        <f>SUMIFS(Technologia[tpz '[s']],Technologia[Obszar],"Spawanie robotem",Technologia[KOD WYROB],wycena!$B56)</f>
        <v>0</v>
      </c>
      <c r="BC56" s="334">
        <f>SUMIFS(Technologia[tpj '[s']],Technologia[Obszar],"Spawanie robotem",Technologia[KOD WYROB],wycena!$B56)</f>
        <v>0</v>
      </c>
      <c r="BD56" s="335">
        <f t="shared" si="10"/>
        <v>0</v>
      </c>
      <c r="BE56" s="334">
        <f>SUMIFS(Technologia[tpz '[s']],Technologia[Obszar],"Ślusarnia",Technologia[KOD WYROB],wycena!$B56)</f>
        <v>0</v>
      </c>
      <c r="BF56" s="334">
        <f>SUMIFS(Technologia[tpj '[s']],Technologia[Obszar],"Ślusarnia",Technologia[KOD WYROB],wycena!$B56)</f>
        <v>0</v>
      </c>
      <c r="BG56" s="335">
        <f t="shared" si="11"/>
        <v>0</v>
      </c>
      <c r="BH56" s="334">
        <f>SUMIFS(Technologia[tpz '[s']],Technologia[Obszar],"Montaż",Technologia[KOD WYROB],wycena!$B56)</f>
        <v>0</v>
      </c>
      <c r="BI56" s="334">
        <f>SUMIFS(Technologia[tpj '[s']],Technologia[Obszar],"Montaż",Technologia[KOD WYROB],wycena!$B56)</f>
        <v>0</v>
      </c>
      <c r="BJ56" s="335">
        <f t="shared" si="12"/>
        <v>0</v>
      </c>
      <c r="BK56" s="334">
        <f>SUMIFS(Technologia[tpz '[s']],Technologia[Obszar],"Klejenie",Technologia[KOD WYROB],wycena!$B56)</f>
        <v>0</v>
      </c>
      <c r="BL56" s="334">
        <f>SUMIFS(Technologia[tpj '[s']],Technologia[Obszar],"Klejenie",Technologia[KOD WYROB],wycena!$B56)</f>
        <v>0</v>
      </c>
      <c r="BM56" s="335">
        <f t="shared" si="13"/>
        <v>0</v>
      </c>
      <c r="BN56" s="334">
        <f>SUMIFS(Technologia[tpz '[s']],Technologia[Obszar],"Śrutowanie",Technologia[KOD WYROB],wycena!$B56)</f>
        <v>0</v>
      </c>
      <c r="BO56" s="334">
        <f>SUMIFS(Technologia[tpj '[s']],Technologia[Obszar],"Śrutowanie",Technologia[KOD WYROB],wycena!$B56)</f>
        <v>0</v>
      </c>
      <c r="BP56" s="332">
        <f t="shared" si="64"/>
        <v>0</v>
      </c>
      <c r="BQ56" s="334">
        <f>SUMIFS(Technologia[tpz '[s']],Technologia[Obszar],"Prostowanie",Technologia[KOD WYROB],wycena!$B56)</f>
        <v>0</v>
      </c>
      <c r="BR56" s="334">
        <f>SUMIFS(Technologia[tpj '[s']],Technologia[Obszar],"Prostowanie",Technologia[KOD WYROB],wycena!$B56)</f>
        <v>0</v>
      </c>
      <c r="BS56" s="332">
        <f t="shared" si="65"/>
        <v>0</v>
      </c>
      <c r="BT56" s="334">
        <f>SUMIFS(Technologia[tpz '[s']],Technologia[Obszar],"Gratowarka",Technologia[KOD WYROB],wycena!$B56)</f>
        <v>0</v>
      </c>
      <c r="BU56" s="334">
        <f>SUMIFS(Technologia[tpj '[s']],Technologia[Obszar],"Gratowarka",Technologia[KOD WYROB],wycena!$B56)</f>
        <v>0</v>
      </c>
      <c r="BV56" s="332">
        <f t="shared" si="66"/>
        <v>0</v>
      </c>
      <c r="BW56" s="332">
        <f>COUNTIF(Technologia[KOD WYROB],B56)</f>
        <v>0</v>
      </c>
      <c r="BX56" s="332">
        <f t="shared" si="67"/>
        <v>0</v>
      </c>
      <c r="BZ56" s="121"/>
      <c r="CA56" s="123"/>
      <c r="CB56" s="123"/>
      <c r="CC56" s="372">
        <f>SUMIFS(Technologia[Koszt kooperacji],Technologia[Obszar],"Kooperacja",Technologia[KOD WYROB],wycena!$B56)+SUMIFS(Technologia[Koszt kooperacji],Technologia[Obszar],"Śrutowanie",Technologia[KOD WYROB],wycena!$B56)</f>
        <v>0</v>
      </c>
      <c r="CD56" s="372">
        <f t="shared" si="68"/>
        <v>0</v>
      </c>
      <c r="CE56" s="372">
        <f t="shared" si="91"/>
        <v>0</v>
      </c>
      <c r="CF56" s="381">
        <f>COUNTIFS(Technologia[KOD WYROB],B56,Technologia[Obszar],"kooperacja")+SUMIF($C:$C,$B56,CF:CF)</f>
        <v>0</v>
      </c>
      <c r="CG56" s="382">
        <f>SUMIF(Tabela3[Dot. indeksu],B56,Tabela3[Wartość])+SUMIF(C:C,B56,DE:DE)</f>
        <v>0</v>
      </c>
      <c r="CH56" s="383">
        <f>SUMIFS(NRC[Cena],NRC[Typ narzędzia],robocze!$AL$1,NRC[Dot. indeksu],wycena!$B56)+(SUMIF($C:$C,$B56,$DF:$DF))</f>
        <v>0</v>
      </c>
      <c r="CI56" s="372">
        <f>SUMIFS(NRC[Cena],NRC[Typ narzędzia],robocze!$AL$2,NRC[Dot. indeksu],wycena!$B56)+(SUMIF($C:$C,$B56,$DG:$DG))</f>
        <v>0</v>
      </c>
      <c r="CJ56" s="372">
        <f>SUMIFS(NRC[Cena],NRC[Typ narzędzia],robocze!$AL$3,NRC[Dot. indeksu],wycena!$B56)+(SUMIF($C:$C,$B56,$DH:$DH))</f>
        <v>0</v>
      </c>
      <c r="CK56" s="384">
        <f t="shared" si="69"/>
        <v>0</v>
      </c>
      <c r="CM56" s="373" t="str">
        <f t="shared" si="16"/>
        <v/>
      </c>
      <c r="CN56" s="374" t="str">
        <f t="shared" si="17"/>
        <v/>
      </c>
      <c r="CO56" s="372" t="str">
        <f t="shared" si="18"/>
        <v/>
      </c>
      <c r="CP56" s="372" t="str">
        <f t="shared" si="70"/>
        <v/>
      </c>
      <c r="CQ56" s="371" t="str">
        <f t="shared" si="98"/>
        <v/>
      </c>
      <c r="CR56" s="371" t="str">
        <f t="shared" si="92"/>
        <v/>
      </c>
      <c r="CS56" s="371" t="str">
        <f t="shared" si="20"/>
        <v/>
      </c>
      <c r="CT56" s="371" t="str">
        <f t="shared" si="21"/>
        <v/>
      </c>
      <c r="CU56" s="371" t="str">
        <f t="shared" si="22"/>
        <v/>
      </c>
      <c r="CV56" s="371" t="str">
        <f t="shared" si="23"/>
        <v/>
      </c>
      <c r="CW56" s="371" t="str">
        <f t="shared" si="24"/>
        <v/>
      </c>
      <c r="CX56" s="371" t="str">
        <f t="shared" si="25"/>
        <v/>
      </c>
      <c r="CY56" s="371" t="str">
        <f t="shared" si="26"/>
        <v/>
      </c>
      <c r="CZ56" s="371" t="str">
        <f t="shared" si="27"/>
        <v/>
      </c>
      <c r="DA56" s="371" t="str">
        <f t="shared" si="71"/>
        <v/>
      </c>
      <c r="DB56" s="371" t="str">
        <f t="shared" si="72"/>
        <v/>
      </c>
      <c r="DC56" s="371" t="str">
        <f t="shared" si="73"/>
        <v/>
      </c>
      <c r="DD56" s="334" t="str">
        <f t="shared" si="28"/>
        <v/>
      </c>
      <c r="DE56" s="334" t="str">
        <f t="shared" si="29"/>
        <v/>
      </c>
      <c r="DF56" s="372">
        <f t="shared" si="30"/>
        <v>0</v>
      </c>
      <c r="DG56" s="372">
        <f t="shared" si="93"/>
        <v>0</v>
      </c>
      <c r="DH56" s="372">
        <f t="shared" si="94"/>
        <v>0</v>
      </c>
      <c r="DI56" s="375"/>
      <c r="DJ56" s="319">
        <f>AK56/3600*Stawki!$A$4</f>
        <v>0</v>
      </c>
      <c r="DK56" s="317">
        <f>AO56/3600*Stawki!$B$4</f>
        <v>0</v>
      </c>
      <c r="DL56" s="317">
        <f>AR56/3600*Stawki!$C$4</f>
        <v>0</v>
      </c>
      <c r="DM56" s="317">
        <f>AU56/3600*Stawki!$D$4</f>
        <v>0</v>
      </c>
      <c r="DN56" s="317">
        <f>AX56/3600*Stawki!$E$4</f>
        <v>0</v>
      </c>
      <c r="DO56" s="317">
        <f>BA56/3600*Stawki!$F$4</f>
        <v>0</v>
      </c>
      <c r="DP56" s="317">
        <f>BD56/3600*Stawki!$G$4</f>
        <v>0</v>
      </c>
      <c r="DQ56" s="317">
        <f>BG56/3600*Stawki!$H$4</f>
        <v>0</v>
      </c>
      <c r="DR56" s="317">
        <f>BJ56/3600*Stawki!$J$4</f>
        <v>0</v>
      </c>
      <c r="DS56" s="317">
        <f>BL56/3600*Stawki!$I$4</f>
        <v>0</v>
      </c>
      <c r="DT56" s="317">
        <f>BP56/3600*Stawki!$K$4</f>
        <v>0</v>
      </c>
      <c r="DU56" s="320">
        <f>BS56/3600*Stawki!$M$4</f>
        <v>0</v>
      </c>
      <c r="DV56" s="320">
        <f>BV56/3600*Stawki!$L$4</f>
        <v>0</v>
      </c>
      <c r="DW56" s="321">
        <f t="shared" si="74"/>
        <v>0</v>
      </c>
      <c r="DX56" s="322" t="e" cm="1">
        <f t="array" ref="DX56">IF(BX56&lt;1,INDEX(tblSimple[],MATCH(F56,simp_il_proj,1)+1,MATCH(BW56,simp_il_oper,1)+1)+VLOOKUP($H$6,tblKlient[[Klient]:[Dodatkowy narzut Simple]],2,0),INDEX(tblComplex[],MATCH(F56,comp_il_projekt,1)+1,MATCH(BX56,comp_ile_sklad,1)+1)+VLOOKUP($H$6,tblKlient[[Klient]:[Dodatkowy narzut Complex]],3,0))</f>
        <v>#VALUE!</v>
      </c>
      <c r="DY56" s="323" t="str">
        <f t="shared" si="75"/>
        <v/>
      </c>
      <c r="DZ56" s="318" t="e">
        <f t="shared" si="76"/>
        <v>#VALUE!</v>
      </c>
      <c r="EA56" s="324" t="e">
        <f t="shared" si="31"/>
        <v>#VALUE!</v>
      </c>
      <c r="EC56" s="340">
        <f>IFERROR((Y56*AA56)*IF(X56="NIE",$EC$17+Stawki!$L$30,$EC$17)+SUMIF($C:$C,$B56,CP:CP),0)</f>
        <v>0</v>
      </c>
      <c r="ED56" s="341">
        <f t="shared" si="32"/>
        <v>0</v>
      </c>
      <c r="EE56" s="341">
        <f t="shared" si="33"/>
        <v>0</v>
      </c>
      <c r="EF56" s="341" t="e">
        <f t="shared" si="34"/>
        <v>#VALUE!</v>
      </c>
      <c r="EG56" s="341" t="e">
        <f>DY56*(1+wycena!$EG$17)</f>
        <v>#VALUE!</v>
      </c>
      <c r="EH56" s="341" t="e">
        <f>EG56*(1+wycena!$EH$17)</f>
        <v>#VALUE!</v>
      </c>
      <c r="EI56" s="341" t="e">
        <f t="shared" si="77"/>
        <v>#VALUE!</v>
      </c>
      <c r="EJ56" s="341" t="e">
        <f t="shared" si="95"/>
        <v>#VALUE!</v>
      </c>
      <c r="EK56" s="342">
        <f t="shared" si="35"/>
        <v>0</v>
      </c>
      <c r="EL56" s="343">
        <v>0</v>
      </c>
      <c r="EM56" s="344" t="e">
        <f t="shared" si="96"/>
        <v>#VALUE!</v>
      </c>
      <c r="EN56" s="345" t="e">
        <f t="shared" si="36"/>
        <v>#VALUE!</v>
      </c>
      <c r="EO56" s="346">
        <f t="shared" si="37"/>
        <v>0</v>
      </c>
      <c r="EP56" s="347">
        <f t="shared" si="38"/>
        <v>0</v>
      </c>
      <c r="EQ56" s="348">
        <f t="shared" si="79"/>
        <v>0</v>
      </c>
      <c r="ER56" s="349" t="e">
        <f t="shared" si="39"/>
        <v>#VALUE!</v>
      </c>
      <c r="ES56" s="350" t="e">
        <f t="shared" si="40"/>
        <v>#VALUE!</v>
      </c>
      <c r="ET56" s="62"/>
      <c r="EU56" s="399">
        <f t="shared" si="80"/>
        <v>0</v>
      </c>
      <c r="EV56" s="400">
        <f t="shared" si="81"/>
        <v>0</v>
      </c>
      <c r="EW56" s="400">
        <f t="shared" si="82"/>
        <v>0</v>
      </c>
      <c r="EX56" s="400">
        <f t="shared" si="83"/>
        <v>0</v>
      </c>
      <c r="EY56" s="400">
        <f t="shared" si="84"/>
        <v>0</v>
      </c>
      <c r="EZ56" s="401">
        <f t="shared" si="85"/>
        <v>0</v>
      </c>
      <c r="FA56" s="62"/>
      <c r="FB56" s="153">
        <f t="shared" si="41"/>
        <v>0</v>
      </c>
      <c r="FC56" s="154">
        <f t="shared" si="42"/>
        <v>0</v>
      </c>
      <c r="FD56" s="154">
        <f t="shared" si="43"/>
        <v>0</v>
      </c>
      <c r="FE56" s="154">
        <f t="shared" si="44"/>
        <v>0</v>
      </c>
      <c r="FF56" s="154">
        <f t="shared" si="45"/>
        <v>0</v>
      </c>
      <c r="FG56" s="154">
        <f t="shared" si="46"/>
        <v>0</v>
      </c>
      <c r="FH56" s="154">
        <f t="shared" si="47"/>
        <v>0</v>
      </c>
      <c r="FI56" s="154">
        <f t="shared" si="48"/>
        <v>0</v>
      </c>
      <c r="FJ56" s="154">
        <f t="shared" si="49"/>
        <v>0</v>
      </c>
      <c r="FK56" s="147">
        <f t="shared" si="50"/>
        <v>0</v>
      </c>
      <c r="FL56" s="147">
        <f t="shared" si="51"/>
        <v>0</v>
      </c>
      <c r="FM56" s="146">
        <f t="shared" si="52"/>
        <v>0</v>
      </c>
      <c r="FN56" s="146">
        <f t="shared" si="53"/>
        <v>0</v>
      </c>
      <c r="FO56" s="146">
        <f t="shared" si="54"/>
        <v>0</v>
      </c>
      <c r="FP56" s="146">
        <f t="shared" si="55"/>
        <v>0</v>
      </c>
      <c r="FQ56" s="146" t="e">
        <f t="shared" si="56"/>
        <v>#VALUE!</v>
      </c>
      <c r="FR56" s="146" t="e">
        <f t="shared" si="57"/>
        <v>#VALUE!</v>
      </c>
      <c r="FS56" s="146">
        <f t="shared" si="58"/>
        <v>0</v>
      </c>
      <c r="FT56" s="146">
        <f t="shared" si="59"/>
        <v>0</v>
      </c>
      <c r="FU56" s="146">
        <f t="shared" si="60"/>
        <v>0</v>
      </c>
      <c r="FV56" s="146" t="e">
        <f t="shared" si="61"/>
        <v>#VALUE!</v>
      </c>
      <c r="FW56" s="146" t="e">
        <f t="shared" si="86"/>
        <v>#VALUE!</v>
      </c>
      <c r="FX56" s="146" t="e">
        <f t="shared" si="87"/>
        <v>#VALUE!</v>
      </c>
      <c r="FY56" s="146" t="e">
        <f t="shared" si="88"/>
        <v>#VALUE!</v>
      </c>
      <c r="FZ56" s="155">
        <f t="shared" si="97"/>
        <v>0</v>
      </c>
    </row>
    <row r="57" spans="1:182">
      <c r="A57" s="143">
        <v>39</v>
      </c>
      <c r="B57" s="123"/>
      <c r="C57" s="123"/>
      <c r="D57" s="123"/>
      <c r="E57" s="181"/>
      <c r="F57" s="123"/>
      <c r="G57" s="123"/>
      <c r="H57" s="123"/>
      <c r="I57" s="120"/>
      <c r="J57" s="121"/>
      <c r="K57" s="123"/>
      <c r="L57" s="123"/>
      <c r="M57" s="172" t="str">
        <f>ryzyka!$X41</f>
        <v/>
      </c>
      <c r="N57" s="173" t="str">
        <f>ryzyka!Y41</f>
        <v/>
      </c>
      <c r="O57" s="123"/>
      <c r="P57" s="123"/>
      <c r="Q57" s="138"/>
      <c r="R57" s="121"/>
      <c r="S57" s="123"/>
      <c r="T57" s="122"/>
      <c r="U57" s="123"/>
      <c r="V57" s="285" t="str">
        <f t="shared" si="62"/>
        <v/>
      </c>
      <c r="W57" s="285" t="str">
        <f t="shared" si="63"/>
        <v/>
      </c>
      <c r="X57" s="123"/>
      <c r="Y57" s="65"/>
      <c r="Z57" s="176">
        <f t="shared" si="4"/>
        <v>0</v>
      </c>
      <c r="AA57" s="124"/>
      <c r="AB57" s="124"/>
      <c r="AC57" s="125"/>
      <c r="AD57" s="125"/>
      <c r="AE57" s="126"/>
      <c r="AF57" s="124"/>
      <c r="AG57" s="127"/>
      <c r="AH57" s="128"/>
      <c r="AI57" s="137"/>
      <c r="AJ57" s="126"/>
      <c r="AK57" s="335">
        <f t="shared" si="5"/>
        <v>0</v>
      </c>
      <c r="AL57" s="138"/>
      <c r="AM57" s="121"/>
      <c r="AN57" s="123"/>
      <c r="AO57" s="332">
        <f t="shared" si="90"/>
        <v>0</v>
      </c>
      <c r="AP57" s="333">
        <f>SUMIFS(Technologia[tpz '[s']],Technologia[Obszar],"Obróbka skrawaniem",Technologia[KOD WYROB],wycena!$B57)</f>
        <v>0</v>
      </c>
      <c r="AQ57" s="334">
        <f>SUMIFS(Technologia[tpj '[s']],Technologia[Obszar],"Obróbka skrawaniem",Technologia[KOD WYROB],wycena!$B57)</f>
        <v>0</v>
      </c>
      <c r="AR57" s="335">
        <f t="shared" si="6"/>
        <v>0</v>
      </c>
      <c r="AS57" s="334">
        <f>SUMIFS(Technologia[tpz '[s']],Technologia[Obszar],"Ukosowanie",Technologia[KOD WYROB],wycena!$B57)</f>
        <v>0</v>
      </c>
      <c r="AT57" s="334">
        <f>SUMIFS(Technologia[tpj '[s']],Technologia[Obszar],"Ukosowanie",Technologia[KOD WYROB],wycena!$B57)</f>
        <v>0</v>
      </c>
      <c r="AU57" s="335">
        <f t="shared" si="7"/>
        <v>0</v>
      </c>
      <c r="AV57" s="334">
        <f>SUMIFS(Technologia[tpz '[s']],Technologia[Obszar],"Prasa",Technologia[KOD WYROB],wycena!$B57)</f>
        <v>0</v>
      </c>
      <c r="AW57" s="334">
        <f>SUMIFS(Technologia[tpj '[s']],Technologia[Obszar],"Prasa",Technologia[KOD WYROB],wycena!$B57)</f>
        <v>0</v>
      </c>
      <c r="AX57" s="335">
        <f t="shared" si="8"/>
        <v>0</v>
      </c>
      <c r="AY57" s="334">
        <f>SUMIFS(Technologia[tpz '[s']],Technologia[Obszar],"Spawanie ręczne",Technologia[KOD WYROB],wycena!$B57)</f>
        <v>0</v>
      </c>
      <c r="AZ57" s="334">
        <f>SUMIFS(Technologia[tpj '[s']],Technologia[Obszar],"Spawanie ręczne",Technologia[KOD WYROB],wycena!$B57)</f>
        <v>0</v>
      </c>
      <c r="BA57" s="335">
        <f t="shared" si="9"/>
        <v>0</v>
      </c>
      <c r="BB57" s="334">
        <f>SUMIFS(Technologia[tpz '[s']],Technologia[Obszar],"Spawanie robotem",Technologia[KOD WYROB],wycena!$B57)</f>
        <v>0</v>
      </c>
      <c r="BC57" s="334">
        <f>SUMIFS(Technologia[tpj '[s']],Technologia[Obszar],"Spawanie robotem",Technologia[KOD WYROB],wycena!$B57)</f>
        <v>0</v>
      </c>
      <c r="BD57" s="335">
        <f t="shared" si="10"/>
        <v>0</v>
      </c>
      <c r="BE57" s="334">
        <f>SUMIFS(Technologia[tpz '[s']],Technologia[Obszar],"Ślusarnia",Technologia[KOD WYROB],wycena!$B57)</f>
        <v>0</v>
      </c>
      <c r="BF57" s="334">
        <f>SUMIFS(Technologia[tpj '[s']],Technologia[Obszar],"Ślusarnia",Technologia[KOD WYROB],wycena!$B57)</f>
        <v>0</v>
      </c>
      <c r="BG57" s="335">
        <f t="shared" si="11"/>
        <v>0</v>
      </c>
      <c r="BH57" s="334">
        <f>SUMIFS(Technologia[tpz '[s']],Technologia[Obszar],"Montaż",Technologia[KOD WYROB],wycena!$B57)</f>
        <v>0</v>
      </c>
      <c r="BI57" s="334">
        <f>SUMIFS(Technologia[tpj '[s']],Technologia[Obszar],"Montaż",Technologia[KOD WYROB],wycena!$B57)</f>
        <v>0</v>
      </c>
      <c r="BJ57" s="335">
        <f t="shared" si="12"/>
        <v>0</v>
      </c>
      <c r="BK57" s="334">
        <f>SUMIFS(Technologia[tpz '[s']],Technologia[Obszar],"Klejenie",Technologia[KOD WYROB],wycena!$B57)</f>
        <v>0</v>
      </c>
      <c r="BL57" s="334">
        <f>SUMIFS(Technologia[tpj '[s']],Technologia[Obszar],"Klejenie",Technologia[KOD WYROB],wycena!$B57)</f>
        <v>0</v>
      </c>
      <c r="BM57" s="335">
        <f t="shared" si="13"/>
        <v>0</v>
      </c>
      <c r="BN57" s="334">
        <f>SUMIFS(Technologia[tpz '[s']],Technologia[Obszar],"Śrutowanie",Technologia[KOD WYROB],wycena!$B57)</f>
        <v>0</v>
      </c>
      <c r="BO57" s="334">
        <f>SUMIFS(Technologia[tpj '[s']],Technologia[Obszar],"Śrutowanie",Technologia[KOD WYROB],wycena!$B57)</f>
        <v>0</v>
      </c>
      <c r="BP57" s="332">
        <f t="shared" si="64"/>
        <v>0</v>
      </c>
      <c r="BQ57" s="334">
        <f>SUMIFS(Technologia[tpz '[s']],Technologia[Obszar],"Prostowanie",Technologia[KOD WYROB],wycena!$B57)</f>
        <v>0</v>
      </c>
      <c r="BR57" s="334">
        <f>SUMIFS(Technologia[tpj '[s']],Technologia[Obszar],"Prostowanie",Technologia[KOD WYROB],wycena!$B57)</f>
        <v>0</v>
      </c>
      <c r="BS57" s="332">
        <f t="shared" si="65"/>
        <v>0</v>
      </c>
      <c r="BT57" s="334">
        <f>SUMIFS(Technologia[tpz '[s']],Technologia[Obszar],"Gratowarka",Technologia[KOD WYROB],wycena!$B57)</f>
        <v>0</v>
      </c>
      <c r="BU57" s="334">
        <f>SUMIFS(Technologia[tpj '[s']],Technologia[Obszar],"Gratowarka",Technologia[KOD WYROB],wycena!$B57)</f>
        <v>0</v>
      </c>
      <c r="BV57" s="332">
        <f t="shared" si="66"/>
        <v>0</v>
      </c>
      <c r="BW57" s="332">
        <f>COUNTIF(Technologia[KOD WYROB],B57)</f>
        <v>0</v>
      </c>
      <c r="BX57" s="332">
        <f t="shared" si="67"/>
        <v>0</v>
      </c>
      <c r="BZ57" s="121"/>
      <c r="CA57" s="123"/>
      <c r="CB57" s="123"/>
      <c r="CC57" s="372">
        <f>SUMIFS(Technologia[Koszt kooperacji],Technologia[Obszar],"Kooperacja",Technologia[KOD WYROB],wycena!$B57)+SUMIFS(Technologia[Koszt kooperacji],Technologia[Obszar],"Śrutowanie",Technologia[KOD WYROB],wycena!$B57)</f>
        <v>0</v>
      </c>
      <c r="CD57" s="372">
        <f t="shared" si="68"/>
        <v>0</v>
      </c>
      <c r="CE57" s="372">
        <f t="shared" si="91"/>
        <v>0</v>
      </c>
      <c r="CF57" s="381">
        <f>COUNTIFS(Technologia[KOD WYROB],B57,Technologia[Obszar],"kooperacja")+SUMIF($C:$C,$B57,CF:CF)</f>
        <v>0</v>
      </c>
      <c r="CG57" s="382">
        <f>SUMIF(Tabela3[Dot. indeksu],B57,Tabela3[Wartość])+SUMIF(C:C,B57,DE:DE)</f>
        <v>0</v>
      </c>
      <c r="CH57" s="383">
        <f>SUMIFS(NRC[Cena],NRC[Typ narzędzia],robocze!$AL$1,NRC[Dot. indeksu],wycena!$B57)+(SUMIF($C:$C,$B57,$DF:$DF))</f>
        <v>0</v>
      </c>
      <c r="CI57" s="372">
        <f>SUMIFS(NRC[Cena],NRC[Typ narzędzia],robocze!$AL$2,NRC[Dot. indeksu],wycena!$B57)+(SUMIF($C:$C,$B57,$DG:$DG))</f>
        <v>0</v>
      </c>
      <c r="CJ57" s="372">
        <f>SUMIFS(NRC[Cena],NRC[Typ narzędzia],robocze!$AL$3,NRC[Dot. indeksu],wycena!$B57)+(SUMIF($C:$C,$B57,$DH:$DH))</f>
        <v>0</v>
      </c>
      <c r="CK57" s="384">
        <f t="shared" si="69"/>
        <v>0</v>
      </c>
      <c r="CM57" s="373" t="str">
        <f t="shared" si="16"/>
        <v/>
      </c>
      <c r="CN57" s="374" t="str">
        <f t="shared" si="17"/>
        <v/>
      </c>
      <c r="CO57" s="372" t="str">
        <f t="shared" si="18"/>
        <v/>
      </c>
      <c r="CP57" s="372" t="str">
        <f t="shared" si="70"/>
        <v/>
      </c>
      <c r="CQ57" s="371" t="str">
        <f t="shared" si="98"/>
        <v/>
      </c>
      <c r="CR57" s="371" t="str">
        <f t="shared" si="92"/>
        <v/>
      </c>
      <c r="CS57" s="371" t="str">
        <f t="shared" si="20"/>
        <v/>
      </c>
      <c r="CT57" s="371" t="str">
        <f t="shared" si="21"/>
        <v/>
      </c>
      <c r="CU57" s="371" t="str">
        <f t="shared" si="22"/>
        <v/>
      </c>
      <c r="CV57" s="371" t="str">
        <f t="shared" si="23"/>
        <v/>
      </c>
      <c r="CW57" s="371" t="str">
        <f t="shared" si="24"/>
        <v/>
      </c>
      <c r="CX57" s="371" t="str">
        <f t="shared" si="25"/>
        <v/>
      </c>
      <c r="CY57" s="371" t="str">
        <f t="shared" si="26"/>
        <v/>
      </c>
      <c r="CZ57" s="371" t="str">
        <f t="shared" si="27"/>
        <v/>
      </c>
      <c r="DA57" s="371" t="str">
        <f t="shared" si="71"/>
        <v/>
      </c>
      <c r="DB57" s="371" t="str">
        <f t="shared" si="72"/>
        <v/>
      </c>
      <c r="DC57" s="371" t="str">
        <f t="shared" si="73"/>
        <v/>
      </c>
      <c r="DD57" s="334" t="str">
        <f t="shared" si="28"/>
        <v/>
      </c>
      <c r="DE57" s="334" t="str">
        <f t="shared" si="29"/>
        <v/>
      </c>
      <c r="DF57" s="372">
        <f t="shared" si="30"/>
        <v>0</v>
      </c>
      <c r="DG57" s="372">
        <f t="shared" si="93"/>
        <v>0</v>
      </c>
      <c r="DH57" s="372">
        <f t="shared" si="94"/>
        <v>0</v>
      </c>
      <c r="DI57" s="375"/>
      <c r="DJ57" s="319">
        <f>AK57/3600*Stawki!$A$4</f>
        <v>0</v>
      </c>
      <c r="DK57" s="317">
        <f>AO57/3600*Stawki!$B$4</f>
        <v>0</v>
      </c>
      <c r="DL57" s="317">
        <f>AR57/3600*Stawki!$C$4</f>
        <v>0</v>
      </c>
      <c r="DM57" s="317">
        <f>AU57/3600*Stawki!$D$4</f>
        <v>0</v>
      </c>
      <c r="DN57" s="317">
        <f>AX57/3600*Stawki!$E$4</f>
        <v>0</v>
      </c>
      <c r="DO57" s="317">
        <f>BA57/3600*Stawki!$F$4</f>
        <v>0</v>
      </c>
      <c r="DP57" s="317">
        <f>BD57/3600*Stawki!$G$4</f>
        <v>0</v>
      </c>
      <c r="DQ57" s="317">
        <f>BG57/3600*Stawki!$H$4</f>
        <v>0</v>
      </c>
      <c r="DR57" s="317">
        <f>BJ57/3600*Stawki!$J$4</f>
        <v>0</v>
      </c>
      <c r="DS57" s="317">
        <f>BL57/3600*Stawki!$I$4</f>
        <v>0</v>
      </c>
      <c r="DT57" s="317">
        <f>BP57/3600*Stawki!$K$4</f>
        <v>0</v>
      </c>
      <c r="DU57" s="320">
        <f>BS57/3600*Stawki!$M$4</f>
        <v>0</v>
      </c>
      <c r="DV57" s="320">
        <f>BV57/3600*Stawki!$L$4</f>
        <v>0</v>
      </c>
      <c r="DW57" s="321">
        <f t="shared" si="74"/>
        <v>0</v>
      </c>
      <c r="DX57" s="322" t="e" cm="1">
        <f t="array" ref="DX57">IF(BX57&lt;1,INDEX(tblSimple[],MATCH(F57,simp_il_proj,1)+1,MATCH(BW57,simp_il_oper,1)+1)+VLOOKUP($H$6,tblKlient[[Klient]:[Dodatkowy narzut Simple]],2,0),INDEX(tblComplex[],MATCH(F57,comp_il_projekt,1)+1,MATCH(BX57,comp_ile_sklad,1)+1)+VLOOKUP($H$6,tblKlient[[Klient]:[Dodatkowy narzut Complex]],3,0))</f>
        <v>#VALUE!</v>
      </c>
      <c r="DY57" s="323" t="str">
        <f t="shared" si="75"/>
        <v/>
      </c>
      <c r="DZ57" s="318" t="e">
        <f t="shared" si="76"/>
        <v>#VALUE!</v>
      </c>
      <c r="EA57" s="324" t="e">
        <f t="shared" si="31"/>
        <v>#VALUE!</v>
      </c>
      <c r="EC57" s="340">
        <f>IFERROR((Y57*AA57)*IF(X57="NIE",$EC$17+Stawki!$L$30,$EC$17)+SUMIF($C:$C,$B57,CP:CP),0)</f>
        <v>0</v>
      </c>
      <c r="ED57" s="341">
        <f t="shared" si="32"/>
        <v>0</v>
      </c>
      <c r="EE57" s="341">
        <f t="shared" si="33"/>
        <v>0</v>
      </c>
      <c r="EF57" s="341" t="e">
        <f t="shared" si="34"/>
        <v>#VALUE!</v>
      </c>
      <c r="EG57" s="341" t="e">
        <f>DY57*(1+wycena!$EG$17)</f>
        <v>#VALUE!</v>
      </c>
      <c r="EH57" s="341" t="e">
        <f>EG57*(1+wycena!$EH$17)</f>
        <v>#VALUE!</v>
      </c>
      <c r="EI57" s="341" t="e">
        <f t="shared" si="77"/>
        <v>#VALUE!</v>
      </c>
      <c r="EJ57" s="341" t="e">
        <f t="shared" si="95"/>
        <v>#VALUE!</v>
      </c>
      <c r="EK57" s="342">
        <f t="shared" si="35"/>
        <v>0</v>
      </c>
      <c r="EL57" s="343">
        <v>0</v>
      </c>
      <c r="EM57" s="344" t="e">
        <f t="shared" si="96"/>
        <v>#VALUE!</v>
      </c>
      <c r="EN57" s="345" t="e">
        <f t="shared" si="36"/>
        <v>#VALUE!</v>
      </c>
      <c r="EO57" s="346">
        <f t="shared" si="37"/>
        <v>0</v>
      </c>
      <c r="EP57" s="347">
        <f t="shared" si="38"/>
        <v>0</v>
      </c>
      <c r="EQ57" s="348">
        <f t="shared" si="79"/>
        <v>0</v>
      </c>
      <c r="ER57" s="349" t="e">
        <f t="shared" si="39"/>
        <v>#VALUE!</v>
      </c>
      <c r="ES57" s="350" t="e">
        <f t="shared" si="40"/>
        <v>#VALUE!</v>
      </c>
      <c r="ET57" s="62"/>
      <c r="EU57" s="399">
        <f t="shared" si="80"/>
        <v>0</v>
      </c>
      <c r="EV57" s="400">
        <f t="shared" si="81"/>
        <v>0</v>
      </c>
      <c r="EW57" s="400">
        <f t="shared" si="82"/>
        <v>0</v>
      </c>
      <c r="EX57" s="400">
        <f t="shared" si="83"/>
        <v>0</v>
      </c>
      <c r="EY57" s="400">
        <f t="shared" si="84"/>
        <v>0</v>
      </c>
      <c r="EZ57" s="401">
        <f t="shared" si="85"/>
        <v>0</v>
      </c>
      <c r="FA57" s="62"/>
      <c r="FB57" s="153">
        <f t="shared" si="41"/>
        <v>0</v>
      </c>
      <c r="FC57" s="154">
        <f t="shared" si="42"/>
        <v>0</v>
      </c>
      <c r="FD57" s="154">
        <f t="shared" si="43"/>
        <v>0</v>
      </c>
      <c r="FE57" s="154">
        <f t="shared" si="44"/>
        <v>0</v>
      </c>
      <c r="FF57" s="154">
        <f t="shared" si="45"/>
        <v>0</v>
      </c>
      <c r="FG57" s="154">
        <f t="shared" si="46"/>
        <v>0</v>
      </c>
      <c r="FH57" s="154">
        <f t="shared" si="47"/>
        <v>0</v>
      </c>
      <c r="FI57" s="154">
        <f t="shared" si="48"/>
        <v>0</v>
      </c>
      <c r="FJ57" s="154">
        <f t="shared" si="49"/>
        <v>0</v>
      </c>
      <c r="FK57" s="147">
        <f t="shared" si="50"/>
        <v>0</v>
      </c>
      <c r="FL57" s="147">
        <f t="shared" si="51"/>
        <v>0</v>
      </c>
      <c r="FM57" s="146">
        <f t="shared" si="52"/>
        <v>0</v>
      </c>
      <c r="FN57" s="146">
        <f t="shared" si="53"/>
        <v>0</v>
      </c>
      <c r="FO57" s="146">
        <f t="shared" si="54"/>
        <v>0</v>
      </c>
      <c r="FP57" s="146">
        <f t="shared" si="55"/>
        <v>0</v>
      </c>
      <c r="FQ57" s="146" t="e">
        <f t="shared" si="56"/>
        <v>#VALUE!</v>
      </c>
      <c r="FR57" s="146" t="e">
        <f t="shared" si="57"/>
        <v>#VALUE!</v>
      </c>
      <c r="FS57" s="146">
        <f t="shared" si="58"/>
        <v>0</v>
      </c>
      <c r="FT57" s="146">
        <f t="shared" si="59"/>
        <v>0</v>
      </c>
      <c r="FU57" s="146">
        <f t="shared" si="60"/>
        <v>0</v>
      </c>
      <c r="FV57" s="146" t="e">
        <f t="shared" si="61"/>
        <v>#VALUE!</v>
      </c>
      <c r="FW57" s="146" t="e">
        <f t="shared" si="86"/>
        <v>#VALUE!</v>
      </c>
      <c r="FX57" s="146" t="e">
        <f t="shared" si="87"/>
        <v>#VALUE!</v>
      </c>
      <c r="FY57" s="146" t="e">
        <f t="shared" si="88"/>
        <v>#VALUE!</v>
      </c>
      <c r="FZ57" s="155">
        <f t="shared" si="97"/>
        <v>0</v>
      </c>
    </row>
    <row r="58" spans="1:182">
      <c r="A58" s="143">
        <v>40</v>
      </c>
      <c r="B58" s="123"/>
      <c r="C58" s="123"/>
      <c r="D58" s="123"/>
      <c r="E58" s="181"/>
      <c r="F58" s="123"/>
      <c r="G58" s="123"/>
      <c r="H58" s="123"/>
      <c r="I58" s="120"/>
      <c r="J58" s="121"/>
      <c r="K58" s="123"/>
      <c r="L58" s="123"/>
      <c r="M58" s="172" t="str">
        <f>ryzyka!$X42</f>
        <v/>
      </c>
      <c r="N58" s="173" t="str">
        <f>ryzyka!Y42</f>
        <v/>
      </c>
      <c r="O58" s="123"/>
      <c r="P58" s="123"/>
      <c r="Q58" s="138"/>
      <c r="R58" s="121"/>
      <c r="S58" s="123"/>
      <c r="T58" s="122"/>
      <c r="U58" s="123"/>
      <c r="V58" s="285" t="str">
        <f t="shared" si="62"/>
        <v/>
      </c>
      <c r="W58" s="285" t="str">
        <f t="shared" si="63"/>
        <v/>
      </c>
      <c r="X58" s="123"/>
      <c r="Y58" s="65"/>
      <c r="Z58" s="176">
        <f t="shared" si="4"/>
        <v>0</v>
      </c>
      <c r="AA58" s="124"/>
      <c r="AB58" s="124"/>
      <c r="AC58" s="125"/>
      <c r="AD58" s="125"/>
      <c r="AE58" s="126"/>
      <c r="AF58" s="124"/>
      <c r="AG58" s="127"/>
      <c r="AH58" s="128"/>
      <c r="AI58" s="137"/>
      <c r="AJ58" s="126"/>
      <c r="AK58" s="335">
        <f t="shared" si="5"/>
        <v>0</v>
      </c>
      <c r="AL58" s="138"/>
      <c r="AM58" s="121"/>
      <c r="AN58" s="123"/>
      <c r="AO58" s="332">
        <f t="shared" si="90"/>
        <v>0</v>
      </c>
      <c r="AP58" s="333">
        <f>SUMIFS(Technologia[tpz '[s']],Technologia[Obszar],"Obróbka skrawaniem",Technologia[KOD WYROB],wycena!$B58)</f>
        <v>0</v>
      </c>
      <c r="AQ58" s="334">
        <f>SUMIFS(Technologia[tpj '[s']],Technologia[Obszar],"Obróbka skrawaniem",Technologia[KOD WYROB],wycena!$B58)</f>
        <v>0</v>
      </c>
      <c r="AR58" s="335">
        <f t="shared" si="6"/>
        <v>0</v>
      </c>
      <c r="AS58" s="334">
        <f>SUMIFS(Technologia[tpz '[s']],Technologia[Obszar],"Ukosowanie",Technologia[KOD WYROB],wycena!$B58)</f>
        <v>0</v>
      </c>
      <c r="AT58" s="334">
        <f>SUMIFS(Technologia[tpj '[s']],Technologia[Obszar],"Ukosowanie",Technologia[KOD WYROB],wycena!$B58)</f>
        <v>0</v>
      </c>
      <c r="AU58" s="335">
        <f t="shared" si="7"/>
        <v>0</v>
      </c>
      <c r="AV58" s="334">
        <f>SUMIFS(Technologia[tpz '[s']],Technologia[Obszar],"Prasa",Technologia[KOD WYROB],wycena!$B58)</f>
        <v>0</v>
      </c>
      <c r="AW58" s="334">
        <f>SUMIFS(Technologia[tpj '[s']],Technologia[Obszar],"Prasa",Technologia[KOD WYROB],wycena!$B58)</f>
        <v>0</v>
      </c>
      <c r="AX58" s="335">
        <f t="shared" si="8"/>
        <v>0</v>
      </c>
      <c r="AY58" s="334">
        <f>SUMIFS(Technologia[tpz '[s']],Technologia[Obszar],"Spawanie ręczne",Technologia[KOD WYROB],wycena!$B58)</f>
        <v>0</v>
      </c>
      <c r="AZ58" s="334">
        <f>SUMIFS(Technologia[tpj '[s']],Technologia[Obszar],"Spawanie ręczne",Technologia[KOD WYROB],wycena!$B58)</f>
        <v>0</v>
      </c>
      <c r="BA58" s="335">
        <f t="shared" si="9"/>
        <v>0</v>
      </c>
      <c r="BB58" s="334">
        <f>SUMIFS(Technologia[tpz '[s']],Technologia[Obszar],"Spawanie robotem",Technologia[KOD WYROB],wycena!$B58)</f>
        <v>0</v>
      </c>
      <c r="BC58" s="334">
        <f>SUMIFS(Technologia[tpj '[s']],Technologia[Obszar],"Spawanie robotem",Technologia[KOD WYROB],wycena!$B58)</f>
        <v>0</v>
      </c>
      <c r="BD58" s="335">
        <f t="shared" si="10"/>
        <v>0</v>
      </c>
      <c r="BE58" s="334">
        <f>SUMIFS(Technologia[tpz '[s']],Technologia[Obszar],"Ślusarnia",Technologia[KOD WYROB],wycena!$B58)</f>
        <v>0</v>
      </c>
      <c r="BF58" s="334">
        <f>SUMIFS(Technologia[tpj '[s']],Technologia[Obszar],"Ślusarnia",Technologia[KOD WYROB],wycena!$B58)</f>
        <v>0</v>
      </c>
      <c r="BG58" s="335">
        <f t="shared" si="11"/>
        <v>0</v>
      </c>
      <c r="BH58" s="334">
        <f>SUMIFS(Technologia[tpz '[s']],Technologia[Obszar],"Montaż",Technologia[KOD WYROB],wycena!$B58)</f>
        <v>0</v>
      </c>
      <c r="BI58" s="334">
        <f>SUMIFS(Technologia[tpj '[s']],Technologia[Obszar],"Montaż",Technologia[KOD WYROB],wycena!$B58)</f>
        <v>0</v>
      </c>
      <c r="BJ58" s="335">
        <f t="shared" si="12"/>
        <v>0</v>
      </c>
      <c r="BK58" s="334">
        <f>SUMIFS(Technologia[tpz '[s']],Technologia[Obszar],"Klejenie",Technologia[KOD WYROB],wycena!$B58)</f>
        <v>0</v>
      </c>
      <c r="BL58" s="334">
        <f>SUMIFS(Technologia[tpj '[s']],Technologia[Obszar],"Klejenie",Technologia[KOD WYROB],wycena!$B58)</f>
        <v>0</v>
      </c>
      <c r="BM58" s="335">
        <f t="shared" si="13"/>
        <v>0</v>
      </c>
      <c r="BN58" s="334">
        <f>SUMIFS(Technologia[tpz '[s']],Technologia[Obszar],"Śrutowanie",Technologia[KOD WYROB],wycena!$B58)</f>
        <v>0</v>
      </c>
      <c r="BO58" s="334">
        <f>SUMIFS(Technologia[tpj '[s']],Technologia[Obszar],"Śrutowanie",Technologia[KOD WYROB],wycena!$B58)</f>
        <v>0</v>
      </c>
      <c r="BP58" s="332">
        <f t="shared" si="64"/>
        <v>0</v>
      </c>
      <c r="BQ58" s="334">
        <f>SUMIFS(Technologia[tpz '[s']],Technologia[Obszar],"Prostowanie",Technologia[KOD WYROB],wycena!$B58)</f>
        <v>0</v>
      </c>
      <c r="BR58" s="334">
        <f>SUMIFS(Technologia[tpj '[s']],Technologia[Obszar],"Prostowanie",Technologia[KOD WYROB],wycena!$B58)</f>
        <v>0</v>
      </c>
      <c r="BS58" s="332">
        <f t="shared" si="65"/>
        <v>0</v>
      </c>
      <c r="BT58" s="334">
        <f>SUMIFS(Technologia[tpz '[s']],Technologia[Obszar],"Gratowarka",Technologia[KOD WYROB],wycena!$B58)</f>
        <v>0</v>
      </c>
      <c r="BU58" s="334">
        <f>SUMIFS(Technologia[tpj '[s']],Technologia[Obszar],"Gratowarka",Technologia[KOD WYROB],wycena!$B58)</f>
        <v>0</v>
      </c>
      <c r="BV58" s="332">
        <f t="shared" si="66"/>
        <v>0</v>
      </c>
      <c r="BW58" s="332">
        <f>COUNTIF(Technologia[KOD WYROB],B58)</f>
        <v>0</v>
      </c>
      <c r="BX58" s="332">
        <f t="shared" si="67"/>
        <v>0</v>
      </c>
      <c r="BZ58" s="121"/>
      <c r="CA58" s="123"/>
      <c r="CB58" s="123"/>
      <c r="CC58" s="372">
        <f>SUMIFS(Technologia[Koszt kooperacji],Technologia[Obszar],"Kooperacja",Technologia[KOD WYROB],wycena!$B58)+SUMIFS(Technologia[Koszt kooperacji],Technologia[Obszar],"Śrutowanie",Technologia[KOD WYROB],wycena!$B58)</f>
        <v>0</v>
      </c>
      <c r="CD58" s="372">
        <f t="shared" si="68"/>
        <v>0</v>
      </c>
      <c r="CE58" s="372">
        <f t="shared" si="91"/>
        <v>0</v>
      </c>
      <c r="CF58" s="381">
        <f>COUNTIFS(Technologia[KOD WYROB],B58,Technologia[Obszar],"kooperacja")+SUMIF($C:$C,$B58,CF:CF)</f>
        <v>0</v>
      </c>
      <c r="CG58" s="382">
        <f>SUMIF(Tabela3[Dot. indeksu],B58,Tabela3[Wartość])+SUMIF(C:C,B58,DE:DE)</f>
        <v>0</v>
      </c>
      <c r="CH58" s="383">
        <f>SUMIFS(NRC[Cena],NRC[Typ narzędzia],robocze!$AL$1,NRC[Dot. indeksu],wycena!$B58)+(SUMIF($C:$C,$B58,$DF:$DF))</f>
        <v>0</v>
      </c>
      <c r="CI58" s="372">
        <f>SUMIFS(NRC[Cena],NRC[Typ narzędzia],robocze!$AL$2,NRC[Dot. indeksu],wycena!$B58)+(SUMIF($C:$C,$B58,$DG:$DG))</f>
        <v>0</v>
      </c>
      <c r="CJ58" s="372">
        <f>SUMIFS(NRC[Cena],NRC[Typ narzędzia],robocze!$AL$3,NRC[Dot. indeksu],wycena!$B58)+(SUMIF($C:$C,$B58,$DH:$DH))</f>
        <v>0</v>
      </c>
      <c r="CK58" s="384">
        <f t="shared" si="69"/>
        <v>0</v>
      </c>
      <c r="CM58" s="373" t="str">
        <f t="shared" si="16"/>
        <v/>
      </c>
      <c r="CN58" s="374" t="str">
        <f t="shared" si="17"/>
        <v/>
      </c>
      <c r="CO58" s="372" t="str">
        <f t="shared" si="18"/>
        <v/>
      </c>
      <c r="CP58" s="372" t="str">
        <f t="shared" si="70"/>
        <v/>
      </c>
      <c r="CQ58" s="371" t="str">
        <f t="shared" si="98"/>
        <v/>
      </c>
      <c r="CR58" s="371" t="str">
        <f t="shared" si="92"/>
        <v/>
      </c>
      <c r="CS58" s="371" t="str">
        <f t="shared" si="20"/>
        <v/>
      </c>
      <c r="CT58" s="371" t="str">
        <f t="shared" si="21"/>
        <v/>
      </c>
      <c r="CU58" s="371" t="str">
        <f t="shared" si="22"/>
        <v/>
      </c>
      <c r="CV58" s="371" t="str">
        <f t="shared" si="23"/>
        <v/>
      </c>
      <c r="CW58" s="371" t="str">
        <f t="shared" si="24"/>
        <v/>
      </c>
      <c r="CX58" s="371" t="str">
        <f t="shared" si="25"/>
        <v/>
      </c>
      <c r="CY58" s="371" t="str">
        <f t="shared" si="26"/>
        <v/>
      </c>
      <c r="CZ58" s="371" t="str">
        <f t="shared" si="27"/>
        <v/>
      </c>
      <c r="DA58" s="371" t="str">
        <f t="shared" si="71"/>
        <v/>
      </c>
      <c r="DB58" s="371" t="str">
        <f t="shared" si="72"/>
        <v/>
      </c>
      <c r="DC58" s="371" t="str">
        <f t="shared" si="73"/>
        <v/>
      </c>
      <c r="DD58" s="334" t="str">
        <f t="shared" si="28"/>
        <v/>
      </c>
      <c r="DE58" s="334" t="str">
        <f t="shared" si="29"/>
        <v/>
      </c>
      <c r="DF58" s="372">
        <f t="shared" si="30"/>
        <v>0</v>
      </c>
      <c r="DG58" s="372">
        <f t="shared" si="93"/>
        <v>0</v>
      </c>
      <c r="DH58" s="372">
        <f t="shared" si="94"/>
        <v>0</v>
      </c>
      <c r="DI58" s="375"/>
      <c r="DJ58" s="319">
        <f>AK58/3600*Stawki!$A$4</f>
        <v>0</v>
      </c>
      <c r="DK58" s="317">
        <f>AO58/3600*Stawki!$B$4</f>
        <v>0</v>
      </c>
      <c r="DL58" s="317">
        <f>AR58/3600*Stawki!$C$4</f>
        <v>0</v>
      </c>
      <c r="DM58" s="317">
        <f>AU58/3600*Stawki!$D$4</f>
        <v>0</v>
      </c>
      <c r="DN58" s="317">
        <f>AX58/3600*Stawki!$E$4</f>
        <v>0</v>
      </c>
      <c r="DO58" s="317">
        <f>BA58/3600*Stawki!$F$4</f>
        <v>0</v>
      </c>
      <c r="DP58" s="317">
        <f>BD58/3600*Stawki!$G$4</f>
        <v>0</v>
      </c>
      <c r="DQ58" s="317">
        <f>BG58/3600*Stawki!$H$4</f>
        <v>0</v>
      </c>
      <c r="DR58" s="317">
        <f>BJ58/3600*Stawki!$J$4</f>
        <v>0</v>
      </c>
      <c r="DS58" s="317">
        <f>BL58/3600*Stawki!$I$4</f>
        <v>0</v>
      </c>
      <c r="DT58" s="317">
        <f>BP58/3600*Stawki!$K$4</f>
        <v>0</v>
      </c>
      <c r="DU58" s="320">
        <f>BS58/3600*Stawki!$M$4</f>
        <v>0</v>
      </c>
      <c r="DV58" s="320">
        <f>BV58/3600*Stawki!$L$4</f>
        <v>0</v>
      </c>
      <c r="DW58" s="321">
        <f t="shared" si="74"/>
        <v>0</v>
      </c>
      <c r="DX58" s="322" t="e" cm="1">
        <f t="array" ref="DX58">IF(BX58&lt;1,INDEX(tblSimple[],MATCH(F58,simp_il_proj,1)+1,MATCH(BW58,simp_il_oper,1)+1)+VLOOKUP($H$6,tblKlient[[Klient]:[Dodatkowy narzut Simple]],2,0),INDEX(tblComplex[],MATCH(F58,comp_il_projekt,1)+1,MATCH(BX58,comp_ile_sklad,1)+1)+VLOOKUP($H$6,tblKlient[[Klient]:[Dodatkowy narzut Complex]],3,0))</f>
        <v>#VALUE!</v>
      </c>
      <c r="DY58" s="323" t="str">
        <f t="shared" si="75"/>
        <v/>
      </c>
      <c r="DZ58" s="318" t="e">
        <f t="shared" si="76"/>
        <v>#VALUE!</v>
      </c>
      <c r="EA58" s="324" t="e">
        <f t="shared" si="31"/>
        <v>#VALUE!</v>
      </c>
      <c r="EC58" s="340">
        <f>IFERROR((Y58*AA58)*IF(X58="NIE",$EC$17+Stawki!$L$30,$EC$17)+SUMIF($C:$C,$B58,CP:CP),0)</f>
        <v>0</v>
      </c>
      <c r="ED58" s="341">
        <f t="shared" si="32"/>
        <v>0</v>
      </c>
      <c r="EE58" s="341">
        <f t="shared" si="33"/>
        <v>0</v>
      </c>
      <c r="EF58" s="341" t="e">
        <f t="shared" si="34"/>
        <v>#VALUE!</v>
      </c>
      <c r="EG58" s="341" t="e">
        <f>DY58*(1+wycena!$EG$17)</f>
        <v>#VALUE!</v>
      </c>
      <c r="EH58" s="341" t="e">
        <f>EG58*(1+wycena!$EH$17)</f>
        <v>#VALUE!</v>
      </c>
      <c r="EI58" s="341" t="e">
        <f t="shared" si="77"/>
        <v>#VALUE!</v>
      </c>
      <c r="EJ58" s="341" t="e">
        <f t="shared" si="95"/>
        <v>#VALUE!</v>
      </c>
      <c r="EK58" s="342">
        <f t="shared" si="35"/>
        <v>0</v>
      </c>
      <c r="EL58" s="343">
        <v>0</v>
      </c>
      <c r="EM58" s="344" t="e">
        <f t="shared" si="96"/>
        <v>#VALUE!</v>
      </c>
      <c r="EN58" s="345" t="e">
        <f t="shared" si="36"/>
        <v>#VALUE!</v>
      </c>
      <c r="EO58" s="346">
        <f t="shared" si="37"/>
        <v>0</v>
      </c>
      <c r="EP58" s="347">
        <f t="shared" si="38"/>
        <v>0</v>
      </c>
      <c r="EQ58" s="348">
        <f t="shared" si="79"/>
        <v>0</v>
      </c>
      <c r="ER58" s="349" t="e">
        <f t="shared" si="39"/>
        <v>#VALUE!</v>
      </c>
      <c r="ES58" s="350" t="e">
        <f t="shared" si="40"/>
        <v>#VALUE!</v>
      </c>
      <c r="ET58" s="62"/>
      <c r="EU58" s="399">
        <f t="shared" si="80"/>
        <v>0</v>
      </c>
      <c r="EV58" s="400">
        <f t="shared" si="81"/>
        <v>0</v>
      </c>
      <c r="EW58" s="400">
        <f t="shared" si="82"/>
        <v>0</v>
      </c>
      <c r="EX58" s="400">
        <f t="shared" si="83"/>
        <v>0</v>
      </c>
      <c r="EY58" s="400">
        <f t="shared" si="84"/>
        <v>0</v>
      </c>
      <c r="EZ58" s="401">
        <f t="shared" si="85"/>
        <v>0</v>
      </c>
      <c r="FA58" s="62"/>
      <c r="FB58" s="153">
        <f t="shared" si="41"/>
        <v>0</v>
      </c>
      <c r="FC58" s="154">
        <f t="shared" si="42"/>
        <v>0</v>
      </c>
      <c r="FD58" s="154">
        <f t="shared" si="43"/>
        <v>0</v>
      </c>
      <c r="FE58" s="154">
        <f t="shared" si="44"/>
        <v>0</v>
      </c>
      <c r="FF58" s="154">
        <f t="shared" si="45"/>
        <v>0</v>
      </c>
      <c r="FG58" s="154">
        <f t="shared" si="46"/>
        <v>0</v>
      </c>
      <c r="FH58" s="154">
        <f t="shared" si="47"/>
        <v>0</v>
      </c>
      <c r="FI58" s="154">
        <f t="shared" si="48"/>
        <v>0</v>
      </c>
      <c r="FJ58" s="154">
        <f t="shared" si="49"/>
        <v>0</v>
      </c>
      <c r="FK58" s="147">
        <f t="shared" si="50"/>
        <v>0</v>
      </c>
      <c r="FL58" s="147">
        <f t="shared" si="51"/>
        <v>0</v>
      </c>
      <c r="FM58" s="146">
        <f t="shared" si="52"/>
        <v>0</v>
      </c>
      <c r="FN58" s="146">
        <f t="shared" si="53"/>
        <v>0</v>
      </c>
      <c r="FO58" s="146">
        <f t="shared" si="54"/>
        <v>0</v>
      </c>
      <c r="FP58" s="146">
        <f t="shared" si="55"/>
        <v>0</v>
      </c>
      <c r="FQ58" s="146" t="e">
        <f t="shared" si="56"/>
        <v>#VALUE!</v>
      </c>
      <c r="FR58" s="146" t="e">
        <f t="shared" si="57"/>
        <v>#VALUE!</v>
      </c>
      <c r="FS58" s="146">
        <f t="shared" si="58"/>
        <v>0</v>
      </c>
      <c r="FT58" s="146">
        <f t="shared" si="59"/>
        <v>0</v>
      </c>
      <c r="FU58" s="146">
        <f t="shared" si="60"/>
        <v>0</v>
      </c>
      <c r="FV58" s="146" t="e">
        <f t="shared" si="61"/>
        <v>#VALUE!</v>
      </c>
      <c r="FW58" s="146" t="e">
        <f t="shared" si="86"/>
        <v>#VALUE!</v>
      </c>
      <c r="FX58" s="146" t="e">
        <f t="shared" si="87"/>
        <v>#VALUE!</v>
      </c>
      <c r="FY58" s="146" t="e">
        <f t="shared" si="88"/>
        <v>#VALUE!</v>
      </c>
      <c r="FZ58" s="155">
        <f t="shared" si="97"/>
        <v>0</v>
      </c>
    </row>
    <row r="59" spans="1:182">
      <c r="A59" s="143">
        <v>41</v>
      </c>
      <c r="B59" s="123"/>
      <c r="C59" s="123"/>
      <c r="D59" s="123"/>
      <c r="E59" s="181"/>
      <c r="F59" s="123"/>
      <c r="G59" s="123"/>
      <c r="H59" s="123"/>
      <c r="I59" s="120"/>
      <c r="J59" s="121"/>
      <c r="K59" s="123"/>
      <c r="L59" s="123"/>
      <c r="M59" s="172" t="str">
        <f>ryzyka!$X43</f>
        <v/>
      </c>
      <c r="N59" s="173" t="str">
        <f>ryzyka!Y43</f>
        <v/>
      </c>
      <c r="O59" s="123"/>
      <c r="P59" s="123"/>
      <c r="Q59" s="138"/>
      <c r="R59" s="121"/>
      <c r="S59" s="123"/>
      <c r="T59" s="122"/>
      <c r="U59" s="123"/>
      <c r="V59" s="285" t="str">
        <f t="shared" si="62"/>
        <v/>
      </c>
      <c r="W59" s="285" t="str">
        <f t="shared" si="63"/>
        <v/>
      </c>
      <c r="X59" s="123"/>
      <c r="Y59" s="65"/>
      <c r="Z59" s="176">
        <f t="shared" si="4"/>
        <v>0</v>
      </c>
      <c r="AA59" s="124"/>
      <c r="AB59" s="124"/>
      <c r="AC59" s="125"/>
      <c r="AD59" s="125"/>
      <c r="AE59" s="126"/>
      <c r="AF59" s="124"/>
      <c r="AG59" s="127"/>
      <c r="AH59" s="128"/>
      <c r="AI59" s="137"/>
      <c r="AJ59" s="126"/>
      <c r="AK59" s="335">
        <f t="shared" si="5"/>
        <v>0</v>
      </c>
      <c r="AL59" s="138"/>
      <c r="AM59" s="121"/>
      <c r="AN59" s="123"/>
      <c r="AO59" s="332">
        <f t="shared" si="90"/>
        <v>0</v>
      </c>
      <c r="AP59" s="333">
        <f>SUMIFS(Technologia[tpz '[s']],Technologia[Obszar],"Obróbka skrawaniem",Technologia[KOD WYROB],wycena!$B59)</f>
        <v>0</v>
      </c>
      <c r="AQ59" s="334">
        <f>SUMIFS(Technologia[tpj '[s']],Technologia[Obszar],"Obróbka skrawaniem",Technologia[KOD WYROB],wycena!$B59)</f>
        <v>0</v>
      </c>
      <c r="AR59" s="335">
        <f t="shared" si="6"/>
        <v>0</v>
      </c>
      <c r="AS59" s="334">
        <f>SUMIFS(Technologia[tpz '[s']],Technologia[Obszar],"Ukosowanie",Technologia[KOD WYROB],wycena!$B59)</f>
        <v>0</v>
      </c>
      <c r="AT59" s="334">
        <f>SUMIFS(Technologia[tpj '[s']],Technologia[Obszar],"Ukosowanie",Technologia[KOD WYROB],wycena!$B59)</f>
        <v>0</v>
      </c>
      <c r="AU59" s="335">
        <f t="shared" si="7"/>
        <v>0</v>
      </c>
      <c r="AV59" s="334">
        <f>SUMIFS(Technologia[tpz '[s']],Technologia[Obszar],"Prasa",Technologia[KOD WYROB],wycena!$B59)</f>
        <v>0</v>
      </c>
      <c r="AW59" s="334">
        <f>SUMIFS(Technologia[tpj '[s']],Technologia[Obszar],"Prasa",Technologia[KOD WYROB],wycena!$B59)</f>
        <v>0</v>
      </c>
      <c r="AX59" s="335">
        <f t="shared" si="8"/>
        <v>0</v>
      </c>
      <c r="AY59" s="334">
        <f>SUMIFS(Technologia[tpz '[s']],Technologia[Obszar],"Spawanie ręczne",Technologia[KOD WYROB],wycena!$B59)</f>
        <v>0</v>
      </c>
      <c r="AZ59" s="334">
        <f>SUMIFS(Technologia[tpj '[s']],Technologia[Obszar],"Spawanie ręczne",Technologia[KOD WYROB],wycena!$B59)</f>
        <v>0</v>
      </c>
      <c r="BA59" s="335">
        <f t="shared" si="9"/>
        <v>0</v>
      </c>
      <c r="BB59" s="334">
        <f>SUMIFS(Technologia[tpz '[s']],Technologia[Obszar],"Spawanie robotem",Technologia[KOD WYROB],wycena!$B59)</f>
        <v>0</v>
      </c>
      <c r="BC59" s="334">
        <f>SUMIFS(Technologia[tpj '[s']],Technologia[Obszar],"Spawanie robotem",Technologia[KOD WYROB],wycena!$B59)</f>
        <v>0</v>
      </c>
      <c r="BD59" s="335">
        <f t="shared" si="10"/>
        <v>0</v>
      </c>
      <c r="BE59" s="334">
        <f>SUMIFS(Technologia[tpz '[s']],Technologia[Obszar],"Ślusarnia",Technologia[KOD WYROB],wycena!$B59)</f>
        <v>0</v>
      </c>
      <c r="BF59" s="334">
        <f>SUMIFS(Technologia[tpj '[s']],Technologia[Obszar],"Ślusarnia",Technologia[KOD WYROB],wycena!$B59)</f>
        <v>0</v>
      </c>
      <c r="BG59" s="335">
        <f t="shared" si="11"/>
        <v>0</v>
      </c>
      <c r="BH59" s="334">
        <f>SUMIFS(Technologia[tpz '[s']],Technologia[Obszar],"Montaż",Technologia[KOD WYROB],wycena!$B59)</f>
        <v>0</v>
      </c>
      <c r="BI59" s="334">
        <f>SUMIFS(Technologia[tpj '[s']],Technologia[Obszar],"Montaż",Technologia[KOD WYROB],wycena!$B59)</f>
        <v>0</v>
      </c>
      <c r="BJ59" s="335">
        <f t="shared" si="12"/>
        <v>0</v>
      </c>
      <c r="BK59" s="334">
        <f>SUMIFS(Technologia[tpz '[s']],Technologia[Obszar],"Klejenie",Technologia[KOD WYROB],wycena!$B59)</f>
        <v>0</v>
      </c>
      <c r="BL59" s="334">
        <f>SUMIFS(Technologia[tpj '[s']],Technologia[Obszar],"Klejenie",Technologia[KOD WYROB],wycena!$B59)</f>
        <v>0</v>
      </c>
      <c r="BM59" s="335">
        <f t="shared" si="13"/>
        <v>0</v>
      </c>
      <c r="BN59" s="334">
        <f>SUMIFS(Technologia[tpz '[s']],Technologia[Obszar],"Śrutowanie",Technologia[KOD WYROB],wycena!$B59)</f>
        <v>0</v>
      </c>
      <c r="BO59" s="334">
        <f>SUMIFS(Technologia[tpj '[s']],Technologia[Obszar],"Śrutowanie",Technologia[KOD WYROB],wycena!$B59)</f>
        <v>0</v>
      </c>
      <c r="BP59" s="332">
        <f t="shared" si="64"/>
        <v>0</v>
      </c>
      <c r="BQ59" s="334">
        <f>SUMIFS(Technologia[tpz '[s']],Technologia[Obszar],"Prostowanie",Technologia[KOD WYROB],wycena!$B59)</f>
        <v>0</v>
      </c>
      <c r="BR59" s="334">
        <f>SUMIFS(Technologia[tpj '[s']],Technologia[Obszar],"Prostowanie",Technologia[KOD WYROB],wycena!$B59)</f>
        <v>0</v>
      </c>
      <c r="BS59" s="332">
        <f t="shared" si="65"/>
        <v>0</v>
      </c>
      <c r="BT59" s="334">
        <f>SUMIFS(Technologia[tpz '[s']],Technologia[Obszar],"Gratowarka",Technologia[KOD WYROB],wycena!$B59)</f>
        <v>0</v>
      </c>
      <c r="BU59" s="334">
        <f>SUMIFS(Technologia[tpj '[s']],Technologia[Obszar],"Gratowarka",Technologia[KOD WYROB],wycena!$B59)</f>
        <v>0</v>
      </c>
      <c r="BV59" s="332">
        <f t="shared" si="66"/>
        <v>0</v>
      </c>
      <c r="BW59" s="332">
        <f>COUNTIF(Technologia[KOD WYROB],B59)</f>
        <v>0</v>
      </c>
      <c r="BX59" s="332">
        <f t="shared" si="67"/>
        <v>0</v>
      </c>
      <c r="BZ59" s="121"/>
      <c r="CA59" s="123"/>
      <c r="CB59" s="123"/>
      <c r="CC59" s="372">
        <f>SUMIFS(Technologia[Koszt kooperacji],Technologia[Obszar],"Kooperacja",Technologia[KOD WYROB],wycena!$B59)+SUMIFS(Technologia[Koszt kooperacji],Technologia[Obszar],"Śrutowanie",Technologia[KOD WYROB],wycena!$B59)</f>
        <v>0</v>
      </c>
      <c r="CD59" s="372">
        <f t="shared" si="68"/>
        <v>0</v>
      </c>
      <c r="CE59" s="372">
        <f t="shared" si="91"/>
        <v>0</v>
      </c>
      <c r="CF59" s="381">
        <f>COUNTIFS(Technologia[KOD WYROB],B59,Technologia[Obszar],"kooperacja")+SUMIF($C:$C,$B59,CF:CF)</f>
        <v>0</v>
      </c>
      <c r="CG59" s="382">
        <f>SUMIF(Tabela3[Dot. indeksu],B59,Tabela3[Wartość])+SUMIF(C:C,B59,DE:DE)</f>
        <v>0</v>
      </c>
      <c r="CH59" s="383">
        <f>SUMIFS(NRC[Cena],NRC[Typ narzędzia],robocze!$AL$1,NRC[Dot. indeksu],wycena!$B59)+(SUMIF($C:$C,$B59,$DF:$DF))</f>
        <v>0</v>
      </c>
      <c r="CI59" s="372">
        <f>SUMIFS(NRC[Cena],NRC[Typ narzędzia],robocze!$AL$2,NRC[Dot. indeksu],wycena!$B59)+(SUMIF($C:$C,$B59,$DG:$DG))</f>
        <v>0</v>
      </c>
      <c r="CJ59" s="372">
        <f>SUMIFS(NRC[Cena],NRC[Typ narzędzia],robocze!$AL$3,NRC[Dot. indeksu],wycena!$B59)+(SUMIF($C:$C,$B59,$DH:$DH))</f>
        <v>0</v>
      </c>
      <c r="CK59" s="384">
        <f t="shared" si="69"/>
        <v>0</v>
      </c>
      <c r="CM59" s="373" t="str">
        <f t="shared" si="16"/>
        <v/>
      </c>
      <c r="CN59" s="374" t="str">
        <f t="shared" si="17"/>
        <v/>
      </c>
      <c r="CO59" s="372" t="str">
        <f t="shared" si="18"/>
        <v/>
      </c>
      <c r="CP59" s="372" t="str">
        <f t="shared" si="70"/>
        <v/>
      </c>
      <c r="CQ59" s="371" t="str">
        <f t="shared" si="98"/>
        <v/>
      </c>
      <c r="CR59" s="371" t="str">
        <f t="shared" si="92"/>
        <v/>
      </c>
      <c r="CS59" s="371" t="str">
        <f t="shared" si="20"/>
        <v/>
      </c>
      <c r="CT59" s="371" t="str">
        <f t="shared" si="21"/>
        <v/>
      </c>
      <c r="CU59" s="371" t="str">
        <f t="shared" si="22"/>
        <v/>
      </c>
      <c r="CV59" s="371" t="str">
        <f t="shared" si="23"/>
        <v/>
      </c>
      <c r="CW59" s="371" t="str">
        <f t="shared" si="24"/>
        <v/>
      </c>
      <c r="CX59" s="371" t="str">
        <f t="shared" si="25"/>
        <v/>
      </c>
      <c r="CY59" s="371" t="str">
        <f t="shared" si="26"/>
        <v/>
      </c>
      <c r="CZ59" s="371" t="str">
        <f t="shared" si="27"/>
        <v/>
      </c>
      <c r="DA59" s="371" t="str">
        <f t="shared" si="71"/>
        <v/>
      </c>
      <c r="DB59" s="371" t="str">
        <f t="shared" si="72"/>
        <v/>
      </c>
      <c r="DC59" s="371" t="str">
        <f t="shared" si="73"/>
        <v/>
      </c>
      <c r="DD59" s="334" t="str">
        <f t="shared" si="28"/>
        <v/>
      </c>
      <c r="DE59" s="334" t="str">
        <f t="shared" si="29"/>
        <v/>
      </c>
      <c r="DF59" s="372">
        <f t="shared" si="30"/>
        <v>0</v>
      </c>
      <c r="DG59" s="372">
        <f t="shared" si="93"/>
        <v>0</v>
      </c>
      <c r="DH59" s="372">
        <f t="shared" si="94"/>
        <v>0</v>
      </c>
      <c r="DI59" s="375"/>
      <c r="DJ59" s="319">
        <f>AK59/3600*Stawki!$A$4</f>
        <v>0</v>
      </c>
      <c r="DK59" s="317">
        <f>AO59/3600*Stawki!$B$4</f>
        <v>0</v>
      </c>
      <c r="DL59" s="317">
        <f>AR59/3600*Stawki!$C$4</f>
        <v>0</v>
      </c>
      <c r="DM59" s="317">
        <f>AU59/3600*Stawki!$D$4</f>
        <v>0</v>
      </c>
      <c r="DN59" s="317">
        <f>AX59/3600*Stawki!$E$4</f>
        <v>0</v>
      </c>
      <c r="DO59" s="317">
        <f>BA59/3600*Stawki!$F$4</f>
        <v>0</v>
      </c>
      <c r="DP59" s="317">
        <f>BD59/3600*Stawki!$G$4</f>
        <v>0</v>
      </c>
      <c r="DQ59" s="317">
        <f>BG59/3600*Stawki!$H$4</f>
        <v>0</v>
      </c>
      <c r="DR59" s="317">
        <f>BJ59/3600*Stawki!$J$4</f>
        <v>0</v>
      </c>
      <c r="DS59" s="317">
        <f>BL59/3600*Stawki!$I$4</f>
        <v>0</v>
      </c>
      <c r="DT59" s="317">
        <f>BP59/3600*Stawki!$K$4</f>
        <v>0</v>
      </c>
      <c r="DU59" s="320">
        <f>BS59/3600*Stawki!$M$4</f>
        <v>0</v>
      </c>
      <c r="DV59" s="320">
        <f>BV59/3600*Stawki!$L$4</f>
        <v>0</v>
      </c>
      <c r="DW59" s="321">
        <f t="shared" si="74"/>
        <v>0</v>
      </c>
      <c r="DX59" s="322" t="e" cm="1">
        <f t="array" ref="DX59">IF(BX59&lt;1,INDEX(tblSimple[],MATCH(F59,simp_il_proj,1)+1,MATCH(BW59,simp_il_oper,1)+1)+VLOOKUP($H$6,tblKlient[[Klient]:[Dodatkowy narzut Simple]],2,0),INDEX(tblComplex[],MATCH(F59,comp_il_projekt,1)+1,MATCH(BX59,comp_ile_sklad,1)+1)+VLOOKUP($H$6,tblKlient[[Klient]:[Dodatkowy narzut Complex]],3,0))</f>
        <v>#VALUE!</v>
      </c>
      <c r="DY59" s="323" t="str">
        <f t="shared" si="75"/>
        <v/>
      </c>
      <c r="DZ59" s="318" t="e">
        <f t="shared" si="76"/>
        <v>#VALUE!</v>
      </c>
      <c r="EA59" s="324" t="e">
        <f t="shared" si="31"/>
        <v>#VALUE!</v>
      </c>
      <c r="EC59" s="340">
        <f>IFERROR((Y59*AA59)*IF(X59="NIE",$EC$17+Stawki!$L$30,$EC$17)+SUMIF($C:$C,$B59,CP:CP),0)</f>
        <v>0</v>
      </c>
      <c r="ED59" s="341">
        <f t="shared" si="32"/>
        <v>0</v>
      </c>
      <c r="EE59" s="341">
        <f t="shared" si="33"/>
        <v>0</v>
      </c>
      <c r="EF59" s="341" t="e">
        <f t="shared" si="34"/>
        <v>#VALUE!</v>
      </c>
      <c r="EG59" s="341" t="e">
        <f>DY59*(1+wycena!$EG$17)</f>
        <v>#VALUE!</v>
      </c>
      <c r="EH59" s="341" t="e">
        <f>EG59*(1+wycena!$EH$17)</f>
        <v>#VALUE!</v>
      </c>
      <c r="EI59" s="341" t="e">
        <f t="shared" si="77"/>
        <v>#VALUE!</v>
      </c>
      <c r="EJ59" s="341" t="e">
        <f t="shared" si="95"/>
        <v>#VALUE!</v>
      </c>
      <c r="EK59" s="342">
        <f t="shared" si="35"/>
        <v>0</v>
      </c>
      <c r="EL59" s="343">
        <v>0</v>
      </c>
      <c r="EM59" s="344" t="e">
        <f t="shared" si="96"/>
        <v>#VALUE!</v>
      </c>
      <c r="EN59" s="345" t="e">
        <f t="shared" si="36"/>
        <v>#VALUE!</v>
      </c>
      <c r="EO59" s="346">
        <f t="shared" si="37"/>
        <v>0</v>
      </c>
      <c r="EP59" s="347">
        <f t="shared" si="38"/>
        <v>0</v>
      </c>
      <c r="EQ59" s="348">
        <f t="shared" si="79"/>
        <v>0</v>
      </c>
      <c r="ER59" s="349" t="e">
        <f t="shared" si="39"/>
        <v>#VALUE!</v>
      </c>
      <c r="ES59" s="350" t="e">
        <f t="shared" si="40"/>
        <v>#VALUE!</v>
      </c>
      <c r="ET59" s="62"/>
      <c r="EU59" s="399">
        <f t="shared" si="80"/>
        <v>0</v>
      </c>
      <c r="EV59" s="400">
        <f t="shared" si="81"/>
        <v>0</v>
      </c>
      <c r="EW59" s="400">
        <f t="shared" si="82"/>
        <v>0</v>
      </c>
      <c r="EX59" s="400">
        <f t="shared" si="83"/>
        <v>0</v>
      </c>
      <c r="EY59" s="400">
        <f t="shared" si="84"/>
        <v>0</v>
      </c>
      <c r="EZ59" s="401">
        <f t="shared" si="85"/>
        <v>0</v>
      </c>
      <c r="FA59" s="62"/>
      <c r="FB59" s="153">
        <f t="shared" si="41"/>
        <v>0</v>
      </c>
      <c r="FC59" s="154">
        <f t="shared" si="42"/>
        <v>0</v>
      </c>
      <c r="FD59" s="154">
        <f t="shared" si="43"/>
        <v>0</v>
      </c>
      <c r="FE59" s="154">
        <f t="shared" si="44"/>
        <v>0</v>
      </c>
      <c r="FF59" s="154">
        <f t="shared" si="45"/>
        <v>0</v>
      </c>
      <c r="FG59" s="154">
        <f t="shared" si="46"/>
        <v>0</v>
      </c>
      <c r="FH59" s="154">
        <f t="shared" si="47"/>
        <v>0</v>
      </c>
      <c r="FI59" s="154">
        <f t="shared" si="48"/>
        <v>0</v>
      </c>
      <c r="FJ59" s="154">
        <f t="shared" si="49"/>
        <v>0</v>
      </c>
      <c r="FK59" s="147">
        <f t="shared" si="50"/>
        <v>0</v>
      </c>
      <c r="FL59" s="147">
        <f t="shared" si="51"/>
        <v>0</v>
      </c>
      <c r="FM59" s="146">
        <f t="shared" si="52"/>
        <v>0</v>
      </c>
      <c r="FN59" s="146">
        <f t="shared" si="53"/>
        <v>0</v>
      </c>
      <c r="FO59" s="146">
        <f t="shared" si="54"/>
        <v>0</v>
      </c>
      <c r="FP59" s="146">
        <f t="shared" si="55"/>
        <v>0</v>
      </c>
      <c r="FQ59" s="146" t="e">
        <f t="shared" si="56"/>
        <v>#VALUE!</v>
      </c>
      <c r="FR59" s="146" t="e">
        <f t="shared" si="57"/>
        <v>#VALUE!</v>
      </c>
      <c r="FS59" s="146">
        <f t="shared" si="58"/>
        <v>0</v>
      </c>
      <c r="FT59" s="146">
        <f t="shared" si="59"/>
        <v>0</v>
      </c>
      <c r="FU59" s="146">
        <f t="shared" si="60"/>
        <v>0</v>
      </c>
      <c r="FV59" s="146" t="e">
        <f t="shared" si="61"/>
        <v>#VALUE!</v>
      </c>
      <c r="FW59" s="146" t="e">
        <f t="shared" si="86"/>
        <v>#VALUE!</v>
      </c>
      <c r="FX59" s="146" t="e">
        <f t="shared" si="87"/>
        <v>#VALUE!</v>
      </c>
      <c r="FY59" s="146" t="e">
        <f t="shared" si="88"/>
        <v>#VALUE!</v>
      </c>
      <c r="FZ59" s="155">
        <f t="shared" si="97"/>
        <v>0</v>
      </c>
    </row>
    <row r="60" spans="1:182">
      <c r="A60" s="143">
        <v>42</v>
      </c>
      <c r="B60" s="123"/>
      <c r="C60" s="123"/>
      <c r="D60" s="123"/>
      <c r="E60" s="181"/>
      <c r="F60" s="123"/>
      <c r="G60" s="123"/>
      <c r="H60" s="123"/>
      <c r="I60" s="120"/>
      <c r="J60" s="121"/>
      <c r="K60" s="123"/>
      <c r="L60" s="123"/>
      <c r="M60" s="172" t="str">
        <f>ryzyka!$X44</f>
        <v/>
      </c>
      <c r="N60" s="173" t="str">
        <f>ryzyka!Y44</f>
        <v/>
      </c>
      <c r="O60" s="123"/>
      <c r="P60" s="123"/>
      <c r="Q60" s="138"/>
      <c r="R60" s="121"/>
      <c r="S60" s="123"/>
      <c r="T60" s="122"/>
      <c r="U60" s="123"/>
      <c r="V60" s="285" t="str">
        <f t="shared" si="62"/>
        <v/>
      </c>
      <c r="W60" s="285" t="str">
        <f t="shared" si="63"/>
        <v/>
      </c>
      <c r="X60" s="123"/>
      <c r="Y60" s="65"/>
      <c r="Z60" s="176">
        <f t="shared" si="4"/>
        <v>0</v>
      </c>
      <c r="AA60" s="124"/>
      <c r="AB60" s="124"/>
      <c r="AC60" s="125"/>
      <c r="AD60" s="125"/>
      <c r="AE60" s="126"/>
      <c r="AF60" s="124"/>
      <c r="AG60" s="127"/>
      <c r="AH60" s="128"/>
      <c r="AI60" s="137"/>
      <c r="AJ60" s="126"/>
      <c r="AK60" s="335">
        <f t="shared" si="5"/>
        <v>0</v>
      </c>
      <c r="AL60" s="138"/>
      <c r="AM60" s="121"/>
      <c r="AN60" s="123"/>
      <c r="AO60" s="332">
        <f t="shared" si="90"/>
        <v>0</v>
      </c>
      <c r="AP60" s="333">
        <f>SUMIFS(Technologia[tpz '[s']],Technologia[Obszar],"Obróbka skrawaniem",Technologia[KOD WYROB],wycena!$B60)</f>
        <v>0</v>
      </c>
      <c r="AQ60" s="334">
        <f>SUMIFS(Technologia[tpj '[s']],Technologia[Obszar],"Obróbka skrawaniem",Technologia[KOD WYROB],wycena!$B60)</f>
        <v>0</v>
      </c>
      <c r="AR60" s="335">
        <f t="shared" si="6"/>
        <v>0</v>
      </c>
      <c r="AS60" s="334">
        <f>SUMIFS(Technologia[tpz '[s']],Technologia[Obszar],"Ukosowanie",Technologia[KOD WYROB],wycena!$B60)</f>
        <v>0</v>
      </c>
      <c r="AT60" s="334">
        <f>SUMIFS(Technologia[tpj '[s']],Technologia[Obszar],"Ukosowanie",Technologia[KOD WYROB],wycena!$B60)</f>
        <v>0</v>
      </c>
      <c r="AU60" s="335">
        <f t="shared" si="7"/>
        <v>0</v>
      </c>
      <c r="AV60" s="334">
        <f>SUMIFS(Technologia[tpz '[s']],Technologia[Obszar],"Prasa",Technologia[KOD WYROB],wycena!$B60)</f>
        <v>0</v>
      </c>
      <c r="AW60" s="334">
        <f>SUMIFS(Technologia[tpj '[s']],Technologia[Obszar],"Prasa",Technologia[KOD WYROB],wycena!$B60)</f>
        <v>0</v>
      </c>
      <c r="AX60" s="335">
        <f t="shared" si="8"/>
        <v>0</v>
      </c>
      <c r="AY60" s="334">
        <f>SUMIFS(Technologia[tpz '[s']],Technologia[Obszar],"Spawanie ręczne",Technologia[KOD WYROB],wycena!$B60)</f>
        <v>0</v>
      </c>
      <c r="AZ60" s="334">
        <f>SUMIFS(Technologia[tpj '[s']],Technologia[Obszar],"Spawanie ręczne",Technologia[KOD WYROB],wycena!$B60)</f>
        <v>0</v>
      </c>
      <c r="BA60" s="335">
        <f t="shared" si="9"/>
        <v>0</v>
      </c>
      <c r="BB60" s="334">
        <f>SUMIFS(Technologia[tpz '[s']],Technologia[Obszar],"Spawanie robotem",Technologia[KOD WYROB],wycena!$B60)</f>
        <v>0</v>
      </c>
      <c r="BC60" s="334">
        <f>SUMIFS(Technologia[tpj '[s']],Technologia[Obszar],"Spawanie robotem",Technologia[KOD WYROB],wycena!$B60)</f>
        <v>0</v>
      </c>
      <c r="BD60" s="335">
        <f t="shared" si="10"/>
        <v>0</v>
      </c>
      <c r="BE60" s="334">
        <f>SUMIFS(Technologia[tpz '[s']],Technologia[Obszar],"Ślusarnia",Technologia[KOD WYROB],wycena!$B60)</f>
        <v>0</v>
      </c>
      <c r="BF60" s="334">
        <f>SUMIFS(Technologia[tpj '[s']],Technologia[Obszar],"Ślusarnia",Technologia[KOD WYROB],wycena!$B60)</f>
        <v>0</v>
      </c>
      <c r="BG60" s="335">
        <f t="shared" si="11"/>
        <v>0</v>
      </c>
      <c r="BH60" s="334">
        <f>SUMIFS(Technologia[tpz '[s']],Technologia[Obszar],"Montaż",Technologia[KOD WYROB],wycena!$B60)</f>
        <v>0</v>
      </c>
      <c r="BI60" s="334">
        <f>SUMIFS(Technologia[tpj '[s']],Technologia[Obszar],"Montaż",Technologia[KOD WYROB],wycena!$B60)</f>
        <v>0</v>
      </c>
      <c r="BJ60" s="335">
        <f t="shared" si="12"/>
        <v>0</v>
      </c>
      <c r="BK60" s="334">
        <f>SUMIFS(Technologia[tpz '[s']],Technologia[Obszar],"Klejenie",Technologia[KOD WYROB],wycena!$B60)</f>
        <v>0</v>
      </c>
      <c r="BL60" s="334">
        <f>SUMIFS(Technologia[tpj '[s']],Technologia[Obszar],"Klejenie",Technologia[KOD WYROB],wycena!$B60)</f>
        <v>0</v>
      </c>
      <c r="BM60" s="335">
        <f t="shared" si="13"/>
        <v>0</v>
      </c>
      <c r="BN60" s="334">
        <f>SUMIFS(Technologia[tpz '[s']],Technologia[Obszar],"Śrutowanie",Technologia[KOD WYROB],wycena!$B60)</f>
        <v>0</v>
      </c>
      <c r="BO60" s="334">
        <f>SUMIFS(Technologia[tpj '[s']],Technologia[Obszar],"Śrutowanie",Technologia[KOD WYROB],wycena!$B60)</f>
        <v>0</v>
      </c>
      <c r="BP60" s="332">
        <f t="shared" si="64"/>
        <v>0</v>
      </c>
      <c r="BQ60" s="334">
        <f>SUMIFS(Technologia[tpz '[s']],Technologia[Obszar],"Prostowanie",Technologia[KOD WYROB],wycena!$B60)</f>
        <v>0</v>
      </c>
      <c r="BR60" s="334">
        <f>SUMIFS(Technologia[tpj '[s']],Technologia[Obszar],"Prostowanie",Technologia[KOD WYROB],wycena!$B60)</f>
        <v>0</v>
      </c>
      <c r="BS60" s="332">
        <f t="shared" si="65"/>
        <v>0</v>
      </c>
      <c r="BT60" s="334">
        <f>SUMIFS(Technologia[tpz '[s']],Technologia[Obszar],"Gratowarka",Technologia[KOD WYROB],wycena!$B60)</f>
        <v>0</v>
      </c>
      <c r="BU60" s="334">
        <f>SUMIFS(Technologia[tpj '[s']],Technologia[Obszar],"Gratowarka",Technologia[KOD WYROB],wycena!$B60)</f>
        <v>0</v>
      </c>
      <c r="BV60" s="332">
        <f t="shared" si="66"/>
        <v>0</v>
      </c>
      <c r="BW60" s="332">
        <f>COUNTIF(Technologia[KOD WYROB],B60)</f>
        <v>0</v>
      </c>
      <c r="BX60" s="332">
        <f t="shared" si="67"/>
        <v>0</v>
      </c>
      <c r="BZ60" s="121"/>
      <c r="CA60" s="123"/>
      <c r="CB60" s="123"/>
      <c r="CC60" s="372">
        <f>SUMIFS(Technologia[Koszt kooperacji],Technologia[Obszar],"Kooperacja",Technologia[KOD WYROB],wycena!$B60)+SUMIFS(Technologia[Koszt kooperacji],Technologia[Obszar],"Śrutowanie",Technologia[KOD WYROB],wycena!$B60)</f>
        <v>0</v>
      </c>
      <c r="CD60" s="372">
        <f t="shared" si="68"/>
        <v>0</v>
      </c>
      <c r="CE60" s="372">
        <f t="shared" si="91"/>
        <v>0</v>
      </c>
      <c r="CF60" s="381">
        <f>COUNTIFS(Technologia[KOD WYROB],B60,Technologia[Obszar],"kooperacja")+SUMIF($C:$C,$B60,CF:CF)</f>
        <v>0</v>
      </c>
      <c r="CG60" s="382">
        <f>SUMIF(Tabela3[Dot. indeksu],B60,Tabela3[Wartość])+SUMIF(C:C,B60,DE:DE)</f>
        <v>0</v>
      </c>
      <c r="CH60" s="383">
        <f>SUMIFS(NRC[Cena],NRC[Typ narzędzia],robocze!$AL$1,NRC[Dot. indeksu],wycena!$B60)+(SUMIF($C:$C,$B60,$DF:$DF))</f>
        <v>0</v>
      </c>
      <c r="CI60" s="372">
        <f>SUMIFS(NRC[Cena],NRC[Typ narzędzia],robocze!$AL$2,NRC[Dot. indeksu],wycena!$B60)+(SUMIF($C:$C,$B60,$DG:$DG))</f>
        <v>0</v>
      </c>
      <c r="CJ60" s="372">
        <f>SUMIFS(NRC[Cena],NRC[Typ narzędzia],robocze!$AL$3,NRC[Dot. indeksu],wycena!$B60)+(SUMIF($C:$C,$B60,$DH:$DH))</f>
        <v>0</v>
      </c>
      <c r="CK60" s="384">
        <f t="shared" si="69"/>
        <v>0</v>
      </c>
      <c r="CM60" s="373" t="str">
        <f t="shared" si="16"/>
        <v/>
      </c>
      <c r="CN60" s="374" t="str">
        <f t="shared" si="17"/>
        <v/>
      </c>
      <c r="CO60" s="372" t="str">
        <f t="shared" si="18"/>
        <v/>
      </c>
      <c r="CP60" s="372" t="str">
        <f t="shared" si="70"/>
        <v/>
      </c>
      <c r="CQ60" s="371" t="str">
        <f t="shared" si="98"/>
        <v/>
      </c>
      <c r="CR60" s="371" t="str">
        <f t="shared" si="92"/>
        <v/>
      </c>
      <c r="CS60" s="371" t="str">
        <f t="shared" si="20"/>
        <v/>
      </c>
      <c r="CT60" s="371" t="str">
        <f t="shared" si="21"/>
        <v/>
      </c>
      <c r="CU60" s="371" t="str">
        <f t="shared" si="22"/>
        <v/>
      </c>
      <c r="CV60" s="371" t="str">
        <f t="shared" si="23"/>
        <v/>
      </c>
      <c r="CW60" s="371" t="str">
        <f t="shared" si="24"/>
        <v/>
      </c>
      <c r="CX60" s="371" t="str">
        <f t="shared" si="25"/>
        <v/>
      </c>
      <c r="CY60" s="371" t="str">
        <f t="shared" si="26"/>
        <v/>
      </c>
      <c r="CZ60" s="371" t="str">
        <f t="shared" si="27"/>
        <v/>
      </c>
      <c r="DA60" s="371" t="str">
        <f t="shared" si="71"/>
        <v/>
      </c>
      <c r="DB60" s="371" t="str">
        <f t="shared" si="72"/>
        <v/>
      </c>
      <c r="DC60" s="371" t="str">
        <f t="shared" si="73"/>
        <v/>
      </c>
      <c r="DD60" s="334" t="str">
        <f t="shared" si="28"/>
        <v/>
      </c>
      <c r="DE60" s="334" t="str">
        <f t="shared" si="29"/>
        <v/>
      </c>
      <c r="DF60" s="372">
        <f t="shared" si="30"/>
        <v>0</v>
      </c>
      <c r="DG60" s="372">
        <f t="shared" si="93"/>
        <v>0</v>
      </c>
      <c r="DH60" s="372">
        <f t="shared" si="94"/>
        <v>0</v>
      </c>
      <c r="DI60" s="375"/>
      <c r="DJ60" s="319">
        <f>AK60/3600*Stawki!$A$4</f>
        <v>0</v>
      </c>
      <c r="DK60" s="317">
        <f>AO60/3600*Stawki!$B$4</f>
        <v>0</v>
      </c>
      <c r="DL60" s="317">
        <f>AR60/3600*Stawki!$C$4</f>
        <v>0</v>
      </c>
      <c r="DM60" s="317">
        <f>AU60/3600*Stawki!$D$4</f>
        <v>0</v>
      </c>
      <c r="DN60" s="317">
        <f>AX60/3600*Stawki!$E$4</f>
        <v>0</v>
      </c>
      <c r="DO60" s="317">
        <f>BA60/3600*Stawki!$F$4</f>
        <v>0</v>
      </c>
      <c r="DP60" s="317">
        <f>BD60/3600*Stawki!$G$4</f>
        <v>0</v>
      </c>
      <c r="DQ60" s="317">
        <f>BG60/3600*Stawki!$H$4</f>
        <v>0</v>
      </c>
      <c r="DR60" s="317">
        <f>BJ60/3600*Stawki!$J$4</f>
        <v>0</v>
      </c>
      <c r="DS60" s="317">
        <f>BL60/3600*Stawki!$I$4</f>
        <v>0</v>
      </c>
      <c r="DT60" s="317">
        <f>BP60/3600*Stawki!$K$4</f>
        <v>0</v>
      </c>
      <c r="DU60" s="320">
        <f>BS60/3600*Stawki!$M$4</f>
        <v>0</v>
      </c>
      <c r="DV60" s="320">
        <f>BV60/3600*Stawki!$L$4</f>
        <v>0</v>
      </c>
      <c r="DW60" s="321">
        <f t="shared" si="74"/>
        <v>0</v>
      </c>
      <c r="DX60" s="322" t="e" cm="1">
        <f t="array" ref="DX60">IF(BX60&lt;1,INDEX(tblSimple[],MATCH(F60,simp_il_proj,1)+1,MATCH(BW60,simp_il_oper,1)+1)+VLOOKUP($H$6,tblKlient[[Klient]:[Dodatkowy narzut Simple]],2,0),INDEX(tblComplex[],MATCH(F60,comp_il_projekt,1)+1,MATCH(BX60,comp_ile_sklad,1)+1)+VLOOKUP($H$6,tblKlient[[Klient]:[Dodatkowy narzut Complex]],3,0))</f>
        <v>#VALUE!</v>
      </c>
      <c r="DY60" s="323" t="str">
        <f t="shared" si="75"/>
        <v/>
      </c>
      <c r="DZ60" s="318" t="e">
        <f t="shared" si="76"/>
        <v>#VALUE!</v>
      </c>
      <c r="EA60" s="324" t="e">
        <f t="shared" si="31"/>
        <v>#VALUE!</v>
      </c>
      <c r="EC60" s="340">
        <f>IFERROR((Y60*AA60)*IF(X60="NIE",$EC$17+Stawki!$L$30,$EC$17)+SUMIF($C:$C,$B60,CP:CP),0)</f>
        <v>0</v>
      </c>
      <c r="ED60" s="341">
        <f t="shared" si="32"/>
        <v>0</v>
      </c>
      <c r="EE60" s="341">
        <f t="shared" si="33"/>
        <v>0</v>
      </c>
      <c r="EF60" s="341" t="e">
        <f t="shared" si="34"/>
        <v>#VALUE!</v>
      </c>
      <c r="EG60" s="341" t="e">
        <f>DY60*(1+wycena!$EG$17)</f>
        <v>#VALUE!</v>
      </c>
      <c r="EH60" s="341" t="e">
        <f>EG60*(1+wycena!$EH$17)</f>
        <v>#VALUE!</v>
      </c>
      <c r="EI60" s="341" t="e">
        <f t="shared" si="77"/>
        <v>#VALUE!</v>
      </c>
      <c r="EJ60" s="341" t="e">
        <f t="shared" si="95"/>
        <v>#VALUE!</v>
      </c>
      <c r="EK60" s="342">
        <f t="shared" si="35"/>
        <v>0</v>
      </c>
      <c r="EL60" s="343">
        <v>0</v>
      </c>
      <c r="EM60" s="344" t="e">
        <f t="shared" si="96"/>
        <v>#VALUE!</v>
      </c>
      <c r="EN60" s="345" t="e">
        <f t="shared" si="36"/>
        <v>#VALUE!</v>
      </c>
      <c r="EO60" s="346">
        <f t="shared" si="37"/>
        <v>0</v>
      </c>
      <c r="EP60" s="347">
        <f t="shared" si="38"/>
        <v>0</v>
      </c>
      <c r="EQ60" s="348">
        <f t="shared" si="79"/>
        <v>0</v>
      </c>
      <c r="ER60" s="349" t="e">
        <f t="shared" si="39"/>
        <v>#VALUE!</v>
      </c>
      <c r="ES60" s="350" t="e">
        <f t="shared" si="40"/>
        <v>#VALUE!</v>
      </c>
      <c r="ET60" s="62"/>
      <c r="EU60" s="399">
        <f t="shared" si="80"/>
        <v>0</v>
      </c>
      <c r="EV60" s="400">
        <f t="shared" si="81"/>
        <v>0</v>
      </c>
      <c r="EW60" s="400">
        <f t="shared" si="82"/>
        <v>0</v>
      </c>
      <c r="EX60" s="400">
        <f t="shared" si="83"/>
        <v>0</v>
      </c>
      <c r="EY60" s="400">
        <f t="shared" si="84"/>
        <v>0</v>
      </c>
      <c r="EZ60" s="401">
        <f t="shared" si="85"/>
        <v>0</v>
      </c>
      <c r="FA60" s="62"/>
      <c r="FB60" s="153">
        <f t="shared" si="41"/>
        <v>0</v>
      </c>
      <c r="FC60" s="154">
        <f t="shared" si="42"/>
        <v>0</v>
      </c>
      <c r="FD60" s="154">
        <f t="shared" si="43"/>
        <v>0</v>
      </c>
      <c r="FE60" s="154">
        <f t="shared" si="44"/>
        <v>0</v>
      </c>
      <c r="FF60" s="154">
        <f t="shared" si="45"/>
        <v>0</v>
      </c>
      <c r="FG60" s="154">
        <f t="shared" si="46"/>
        <v>0</v>
      </c>
      <c r="FH60" s="154">
        <f t="shared" si="47"/>
        <v>0</v>
      </c>
      <c r="FI60" s="154">
        <f t="shared" si="48"/>
        <v>0</v>
      </c>
      <c r="FJ60" s="154">
        <f t="shared" si="49"/>
        <v>0</v>
      </c>
      <c r="FK60" s="147">
        <f t="shared" si="50"/>
        <v>0</v>
      </c>
      <c r="FL60" s="147">
        <f t="shared" si="51"/>
        <v>0</v>
      </c>
      <c r="FM60" s="146">
        <f t="shared" si="52"/>
        <v>0</v>
      </c>
      <c r="FN60" s="146">
        <f t="shared" si="53"/>
        <v>0</v>
      </c>
      <c r="FO60" s="146">
        <f t="shared" si="54"/>
        <v>0</v>
      </c>
      <c r="FP60" s="146">
        <f t="shared" si="55"/>
        <v>0</v>
      </c>
      <c r="FQ60" s="146" t="e">
        <f t="shared" si="56"/>
        <v>#VALUE!</v>
      </c>
      <c r="FR60" s="146" t="e">
        <f t="shared" si="57"/>
        <v>#VALUE!</v>
      </c>
      <c r="FS60" s="146">
        <f t="shared" si="58"/>
        <v>0</v>
      </c>
      <c r="FT60" s="146">
        <f t="shared" si="59"/>
        <v>0</v>
      </c>
      <c r="FU60" s="146">
        <f t="shared" si="60"/>
        <v>0</v>
      </c>
      <c r="FV60" s="146" t="e">
        <f t="shared" si="61"/>
        <v>#VALUE!</v>
      </c>
      <c r="FW60" s="146" t="e">
        <f t="shared" si="86"/>
        <v>#VALUE!</v>
      </c>
      <c r="FX60" s="146" t="e">
        <f t="shared" si="87"/>
        <v>#VALUE!</v>
      </c>
      <c r="FY60" s="146" t="e">
        <f t="shared" si="88"/>
        <v>#VALUE!</v>
      </c>
      <c r="FZ60" s="155">
        <f t="shared" si="97"/>
        <v>0</v>
      </c>
    </row>
    <row r="61" spans="1:182">
      <c r="A61" s="143">
        <v>43</v>
      </c>
      <c r="B61" s="123"/>
      <c r="C61" s="123"/>
      <c r="D61" s="123"/>
      <c r="E61" s="181"/>
      <c r="F61" s="123"/>
      <c r="G61" s="123"/>
      <c r="H61" s="123"/>
      <c r="I61" s="120"/>
      <c r="J61" s="121"/>
      <c r="K61" s="123"/>
      <c r="L61" s="123"/>
      <c r="M61" s="172" t="str">
        <f>ryzyka!$X45</f>
        <v/>
      </c>
      <c r="N61" s="173" t="str">
        <f>ryzyka!Y45</f>
        <v/>
      </c>
      <c r="O61" s="123"/>
      <c r="P61" s="123"/>
      <c r="Q61" s="138"/>
      <c r="R61" s="121"/>
      <c r="S61" s="123"/>
      <c r="T61" s="122"/>
      <c r="U61" s="123"/>
      <c r="V61" s="285" t="str">
        <f t="shared" si="62"/>
        <v/>
      </c>
      <c r="W61" s="285" t="str">
        <f t="shared" si="63"/>
        <v/>
      </c>
      <c r="X61" s="123"/>
      <c r="Y61" s="65"/>
      <c r="Z61" s="176">
        <f t="shared" si="4"/>
        <v>0</v>
      </c>
      <c r="AA61" s="124"/>
      <c r="AB61" s="124"/>
      <c r="AC61" s="125"/>
      <c r="AD61" s="125"/>
      <c r="AE61" s="126"/>
      <c r="AF61" s="124"/>
      <c r="AG61" s="127"/>
      <c r="AH61" s="128"/>
      <c r="AI61" s="137"/>
      <c r="AJ61" s="126"/>
      <c r="AK61" s="335">
        <f t="shared" si="5"/>
        <v>0</v>
      </c>
      <c r="AL61" s="138"/>
      <c r="AM61" s="121"/>
      <c r="AN61" s="123"/>
      <c r="AO61" s="332">
        <f t="shared" si="90"/>
        <v>0</v>
      </c>
      <c r="AP61" s="333">
        <f>SUMIFS(Technologia[tpz '[s']],Technologia[Obszar],"Obróbka skrawaniem",Technologia[KOD WYROB],wycena!$B61)</f>
        <v>0</v>
      </c>
      <c r="AQ61" s="334">
        <f>SUMIFS(Technologia[tpj '[s']],Technologia[Obszar],"Obróbka skrawaniem",Technologia[KOD WYROB],wycena!$B61)</f>
        <v>0</v>
      </c>
      <c r="AR61" s="335">
        <f t="shared" si="6"/>
        <v>0</v>
      </c>
      <c r="AS61" s="334">
        <f>SUMIFS(Technologia[tpz '[s']],Technologia[Obszar],"Ukosowanie",Technologia[KOD WYROB],wycena!$B61)</f>
        <v>0</v>
      </c>
      <c r="AT61" s="334">
        <f>SUMIFS(Technologia[tpj '[s']],Technologia[Obszar],"Ukosowanie",Technologia[KOD WYROB],wycena!$B61)</f>
        <v>0</v>
      </c>
      <c r="AU61" s="335">
        <f t="shared" si="7"/>
        <v>0</v>
      </c>
      <c r="AV61" s="334">
        <f>SUMIFS(Technologia[tpz '[s']],Technologia[Obszar],"Prasa",Technologia[KOD WYROB],wycena!$B61)</f>
        <v>0</v>
      </c>
      <c r="AW61" s="334">
        <f>SUMIFS(Technologia[tpj '[s']],Technologia[Obszar],"Prasa",Technologia[KOD WYROB],wycena!$B61)</f>
        <v>0</v>
      </c>
      <c r="AX61" s="335">
        <f t="shared" si="8"/>
        <v>0</v>
      </c>
      <c r="AY61" s="334">
        <f>SUMIFS(Technologia[tpz '[s']],Technologia[Obszar],"Spawanie ręczne",Technologia[KOD WYROB],wycena!$B61)</f>
        <v>0</v>
      </c>
      <c r="AZ61" s="334">
        <f>SUMIFS(Technologia[tpj '[s']],Technologia[Obszar],"Spawanie ręczne",Technologia[KOD WYROB],wycena!$B61)</f>
        <v>0</v>
      </c>
      <c r="BA61" s="335">
        <f t="shared" si="9"/>
        <v>0</v>
      </c>
      <c r="BB61" s="334">
        <f>SUMIFS(Technologia[tpz '[s']],Technologia[Obszar],"Spawanie robotem",Technologia[KOD WYROB],wycena!$B61)</f>
        <v>0</v>
      </c>
      <c r="BC61" s="334">
        <f>SUMIFS(Technologia[tpj '[s']],Technologia[Obszar],"Spawanie robotem",Technologia[KOD WYROB],wycena!$B61)</f>
        <v>0</v>
      </c>
      <c r="BD61" s="335">
        <f t="shared" si="10"/>
        <v>0</v>
      </c>
      <c r="BE61" s="334">
        <f>SUMIFS(Technologia[tpz '[s']],Technologia[Obszar],"Ślusarnia",Technologia[KOD WYROB],wycena!$B61)</f>
        <v>0</v>
      </c>
      <c r="BF61" s="334">
        <f>SUMIFS(Technologia[tpj '[s']],Technologia[Obszar],"Ślusarnia",Technologia[KOD WYROB],wycena!$B61)</f>
        <v>0</v>
      </c>
      <c r="BG61" s="335">
        <f t="shared" si="11"/>
        <v>0</v>
      </c>
      <c r="BH61" s="334">
        <f>SUMIFS(Technologia[tpz '[s']],Technologia[Obszar],"Montaż",Technologia[KOD WYROB],wycena!$B61)</f>
        <v>0</v>
      </c>
      <c r="BI61" s="334">
        <f>SUMIFS(Technologia[tpj '[s']],Technologia[Obszar],"Montaż",Technologia[KOD WYROB],wycena!$B61)</f>
        <v>0</v>
      </c>
      <c r="BJ61" s="335">
        <f t="shared" si="12"/>
        <v>0</v>
      </c>
      <c r="BK61" s="334">
        <f>SUMIFS(Technologia[tpz '[s']],Technologia[Obszar],"Klejenie",Technologia[KOD WYROB],wycena!$B61)</f>
        <v>0</v>
      </c>
      <c r="BL61" s="334">
        <f>SUMIFS(Technologia[tpj '[s']],Technologia[Obszar],"Klejenie",Technologia[KOD WYROB],wycena!$B61)</f>
        <v>0</v>
      </c>
      <c r="BM61" s="335">
        <f t="shared" si="13"/>
        <v>0</v>
      </c>
      <c r="BN61" s="334">
        <f>SUMIFS(Technologia[tpz '[s']],Technologia[Obszar],"Śrutowanie",Technologia[KOD WYROB],wycena!$B61)</f>
        <v>0</v>
      </c>
      <c r="BO61" s="334">
        <f>SUMIFS(Technologia[tpj '[s']],Technologia[Obszar],"Śrutowanie",Technologia[KOD WYROB],wycena!$B61)</f>
        <v>0</v>
      </c>
      <c r="BP61" s="332">
        <f t="shared" si="64"/>
        <v>0</v>
      </c>
      <c r="BQ61" s="334">
        <f>SUMIFS(Technologia[tpz '[s']],Technologia[Obszar],"Prostowanie",Technologia[KOD WYROB],wycena!$B61)</f>
        <v>0</v>
      </c>
      <c r="BR61" s="334">
        <f>SUMIFS(Technologia[tpj '[s']],Technologia[Obszar],"Prostowanie",Technologia[KOD WYROB],wycena!$B61)</f>
        <v>0</v>
      </c>
      <c r="BS61" s="332">
        <f t="shared" si="65"/>
        <v>0</v>
      </c>
      <c r="BT61" s="334">
        <f>SUMIFS(Technologia[tpz '[s']],Technologia[Obszar],"Gratowarka",Technologia[KOD WYROB],wycena!$B61)</f>
        <v>0</v>
      </c>
      <c r="BU61" s="334">
        <f>SUMIFS(Technologia[tpj '[s']],Technologia[Obszar],"Gratowarka",Technologia[KOD WYROB],wycena!$B61)</f>
        <v>0</v>
      </c>
      <c r="BV61" s="332">
        <f t="shared" si="66"/>
        <v>0</v>
      </c>
      <c r="BW61" s="332">
        <f>COUNTIF(Technologia[KOD WYROB],B61)</f>
        <v>0</v>
      </c>
      <c r="BX61" s="332">
        <f t="shared" si="67"/>
        <v>0</v>
      </c>
      <c r="BZ61" s="121"/>
      <c r="CA61" s="123"/>
      <c r="CB61" s="123"/>
      <c r="CC61" s="372">
        <f>SUMIFS(Technologia[Koszt kooperacji],Technologia[Obszar],"Kooperacja",Technologia[KOD WYROB],wycena!$B61)+SUMIFS(Technologia[Koszt kooperacji],Technologia[Obszar],"Śrutowanie",Technologia[KOD WYROB],wycena!$B61)</f>
        <v>0</v>
      </c>
      <c r="CD61" s="372">
        <f t="shared" si="68"/>
        <v>0</v>
      </c>
      <c r="CE61" s="372">
        <f t="shared" si="91"/>
        <v>0</v>
      </c>
      <c r="CF61" s="381">
        <f>COUNTIFS(Technologia[KOD WYROB],B61,Technologia[Obszar],"kooperacja")+SUMIF($C:$C,$B61,CF:CF)</f>
        <v>0</v>
      </c>
      <c r="CG61" s="382">
        <f>SUMIF(Tabela3[Dot. indeksu],B61,Tabela3[Wartość])+SUMIF(C:C,B61,DE:DE)</f>
        <v>0</v>
      </c>
      <c r="CH61" s="383">
        <f>SUMIFS(NRC[Cena],NRC[Typ narzędzia],robocze!$AL$1,NRC[Dot. indeksu],wycena!$B61)+(SUMIF($C:$C,$B61,$DF:$DF))</f>
        <v>0</v>
      </c>
      <c r="CI61" s="372">
        <f>SUMIFS(NRC[Cena],NRC[Typ narzędzia],robocze!$AL$2,NRC[Dot. indeksu],wycena!$B61)+(SUMIF($C:$C,$B61,$DG:$DG))</f>
        <v>0</v>
      </c>
      <c r="CJ61" s="372">
        <f>SUMIFS(NRC[Cena],NRC[Typ narzędzia],robocze!$AL$3,NRC[Dot. indeksu],wycena!$B61)+(SUMIF($C:$C,$B61,$DH:$DH))</f>
        <v>0</v>
      </c>
      <c r="CK61" s="384">
        <f t="shared" si="69"/>
        <v>0</v>
      </c>
      <c r="CM61" s="373" t="str">
        <f t="shared" si="16"/>
        <v/>
      </c>
      <c r="CN61" s="374" t="str">
        <f t="shared" si="17"/>
        <v/>
      </c>
      <c r="CO61" s="372" t="str">
        <f t="shared" si="18"/>
        <v/>
      </c>
      <c r="CP61" s="372" t="str">
        <f t="shared" si="70"/>
        <v/>
      </c>
      <c r="CQ61" s="371" t="str">
        <f t="shared" si="98"/>
        <v/>
      </c>
      <c r="CR61" s="371" t="str">
        <f t="shared" si="92"/>
        <v/>
      </c>
      <c r="CS61" s="371" t="str">
        <f t="shared" si="20"/>
        <v/>
      </c>
      <c r="CT61" s="371" t="str">
        <f t="shared" si="21"/>
        <v/>
      </c>
      <c r="CU61" s="371" t="str">
        <f t="shared" si="22"/>
        <v/>
      </c>
      <c r="CV61" s="371" t="str">
        <f t="shared" si="23"/>
        <v/>
      </c>
      <c r="CW61" s="371" t="str">
        <f t="shared" si="24"/>
        <v/>
      </c>
      <c r="CX61" s="371" t="str">
        <f t="shared" si="25"/>
        <v/>
      </c>
      <c r="CY61" s="371" t="str">
        <f t="shared" si="26"/>
        <v/>
      </c>
      <c r="CZ61" s="371" t="str">
        <f t="shared" si="27"/>
        <v/>
      </c>
      <c r="DA61" s="371" t="str">
        <f t="shared" si="71"/>
        <v/>
      </c>
      <c r="DB61" s="371" t="str">
        <f t="shared" si="72"/>
        <v/>
      </c>
      <c r="DC61" s="371" t="str">
        <f t="shared" si="73"/>
        <v/>
      </c>
      <c r="DD61" s="334" t="str">
        <f t="shared" si="28"/>
        <v/>
      </c>
      <c r="DE61" s="334" t="str">
        <f t="shared" si="29"/>
        <v/>
      </c>
      <c r="DF61" s="372">
        <f t="shared" si="30"/>
        <v>0</v>
      </c>
      <c r="DG61" s="372">
        <f t="shared" si="93"/>
        <v>0</v>
      </c>
      <c r="DH61" s="372">
        <f t="shared" si="94"/>
        <v>0</v>
      </c>
      <c r="DI61" s="375"/>
      <c r="DJ61" s="319">
        <f>AK61/3600*Stawki!$A$4</f>
        <v>0</v>
      </c>
      <c r="DK61" s="317">
        <f>AO61/3600*Stawki!$B$4</f>
        <v>0</v>
      </c>
      <c r="DL61" s="317">
        <f>AR61/3600*Stawki!$C$4</f>
        <v>0</v>
      </c>
      <c r="DM61" s="317">
        <f>AU61/3600*Stawki!$D$4</f>
        <v>0</v>
      </c>
      <c r="DN61" s="317">
        <f>AX61/3600*Stawki!$E$4</f>
        <v>0</v>
      </c>
      <c r="DO61" s="317">
        <f>BA61/3600*Stawki!$F$4</f>
        <v>0</v>
      </c>
      <c r="DP61" s="317">
        <f>BD61/3600*Stawki!$G$4</f>
        <v>0</v>
      </c>
      <c r="DQ61" s="317">
        <f>BG61/3600*Stawki!$H$4</f>
        <v>0</v>
      </c>
      <c r="DR61" s="317">
        <f>BJ61/3600*Stawki!$J$4</f>
        <v>0</v>
      </c>
      <c r="DS61" s="317">
        <f>BL61/3600*Stawki!$I$4</f>
        <v>0</v>
      </c>
      <c r="DT61" s="317">
        <f>BP61/3600*Stawki!$K$4</f>
        <v>0</v>
      </c>
      <c r="DU61" s="320">
        <f>BS61/3600*Stawki!$M$4</f>
        <v>0</v>
      </c>
      <c r="DV61" s="320">
        <f>BV61/3600*Stawki!$L$4</f>
        <v>0</v>
      </c>
      <c r="DW61" s="321">
        <f t="shared" si="74"/>
        <v>0</v>
      </c>
      <c r="DX61" s="322" t="e" cm="1">
        <f t="array" ref="DX61">IF(BX61&lt;1,INDEX(tblSimple[],MATCH(F61,simp_il_proj,1)+1,MATCH(BW61,simp_il_oper,1)+1)+VLOOKUP($H$6,tblKlient[[Klient]:[Dodatkowy narzut Simple]],2,0),INDEX(tblComplex[],MATCH(F61,comp_il_projekt,1)+1,MATCH(BX61,comp_ile_sklad,1)+1)+VLOOKUP($H$6,tblKlient[[Klient]:[Dodatkowy narzut Complex]],3,0))</f>
        <v>#VALUE!</v>
      </c>
      <c r="DY61" s="323" t="str">
        <f t="shared" si="75"/>
        <v/>
      </c>
      <c r="DZ61" s="318" t="e">
        <f t="shared" si="76"/>
        <v>#VALUE!</v>
      </c>
      <c r="EA61" s="324" t="e">
        <f t="shared" si="31"/>
        <v>#VALUE!</v>
      </c>
      <c r="EC61" s="340">
        <f>IFERROR((Y61*AA61)*IF(X61="NIE",$EC$17+Stawki!$L$30,$EC$17)+SUMIF($C:$C,$B61,CP:CP),0)</f>
        <v>0</v>
      </c>
      <c r="ED61" s="341">
        <f t="shared" si="32"/>
        <v>0</v>
      </c>
      <c r="EE61" s="341">
        <f t="shared" si="33"/>
        <v>0</v>
      </c>
      <c r="EF61" s="341" t="e">
        <f t="shared" si="34"/>
        <v>#VALUE!</v>
      </c>
      <c r="EG61" s="341" t="e">
        <f>DY61*(1+wycena!$EG$17)</f>
        <v>#VALUE!</v>
      </c>
      <c r="EH61" s="341" t="e">
        <f>EG61*(1+wycena!$EH$17)</f>
        <v>#VALUE!</v>
      </c>
      <c r="EI61" s="341" t="e">
        <f t="shared" si="77"/>
        <v>#VALUE!</v>
      </c>
      <c r="EJ61" s="341" t="e">
        <f t="shared" si="95"/>
        <v>#VALUE!</v>
      </c>
      <c r="EK61" s="342">
        <f t="shared" si="35"/>
        <v>0</v>
      </c>
      <c r="EL61" s="343">
        <v>0</v>
      </c>
      <c r="EM61" s="344" t="e">
        <f t="shared" si="96"/>
        <v>#VALUE!</v>
      </c>
      <c r="EN61" s="345" t="e">
        <f t="shared" si="36"/>
        <v>#VALUE!</v>
      </c>
      <c r="EO61" s="346">
        <f t="shared" si="37"/>
        <v>0</v>
      </c>
      <c r="EP61" s="347">
        <f t="shared" si="38"/>
        <v>0</v>
      </c>
      <c r="EQ61" s="348">
        <f t="shared" si="79"/>
        <v>0</v>
      </c>
      <c r="ER61" s="349" t="e">
        <f t="shared" si="39"/>
        <v>#VALUE!</v>
      </c>
      <c r="ES61" s="350" t="e">
        <f t="shared" si="40"/>
        <v>#VALUE!</v>
      </c>
      <c r="ET61" s="62"/>
      <c r="EU61" s="399">
        <f t="shared" si="80"/>
        <v>0</v>
      </c>
      <c r="EV61" s="400">
        <f t="shared" si="81"/>
        <v>0</v>
      </c>
      <c r="EW61" s="400">
        <f t="shared" si="82"/>
        <v>0</v>
      </c>
      <c r="EX61" s="400">
        <f t="shared" si="83"/>
        <v>0</v>
      </c>
      <c r="EY61" s="400">
        <f t="shared" si="84"/>
        <v>0</v>
      </c>
      <c r="EZ61" s="401">
        <f t="shared" si="85"/>
        <v>0</v>
      </c>
      <c r="FA61" s="62"/>
      <c r="FB61" s="153">
        <f t="shared" si="41"/>
        <v>0</v>
      </c>
      <c r="FC61" s="154">
        <f t="shared" si="42"/>
        <v>0</v>
      </c>
      <c r="FD61" s="154">
        <f t="shared" si="43"/>
        <v>0</v>
      </c>
      <c r="FE61" s="154">
        <f t="shared" si="44"/>
        <v>0</v>
      </c>
      <c r="FF61" s="154">
        <f t="shared" si="45"/>
        <v>0</v>
      </c>
      <c r="FG61" s="154">
        <f t="shared" si="46"/>
        <v>0</v>
      </c>
      <c r="FH61" s="154">
        <f t="shared" si="47"/>
        <v>0</v>
      </c>
      <c r="FI61" s="154">
        <f t="shared" si="48"/>
        <v>0</v>
      </c>
      <c r="FJ61" s="154">
        <f t="shared" si="49"/>
        <v>0</v>
      </c>
      <c r="FK61" s="147">
        <f t="shared" si="50"/>
        <v>0</v>
      </c>
      <c r="FL61" s="147">
        <f t="shared" si="51"/>
        <v>0</v>
      </c>
      <c r="FM61" s="146">
        <f t="shared" si="52"/>
        <v>0</v>
      </c>
      <c r="FN61" s="146">
        <f t="shared" si="53"/>
        <v>0</v>
      </c>
      <c r="FO61" s="146">
        <f t="shared" si="54"/>
        <v>0</v>
      </c>
      <c r="FP61" s="146">
        <f t="shared" si="55"/>
        <v>0</v>
      </c>
      <c r="FQ61" s="146" t="e">
        <f t="shared" si="56"/>
        <v>#VALUE!</v>
      </c>
      <c r="FR61" s="146" t="e">
        <f t="shared" si="57"/>
        <v>#VALUE!</v>
      </c>
      <c r="FS61" s="146">
        <f t="shared" si="58"/>
        <v>0</v>
      </c>
      <c r="FT61" s="146">
        <f t="shared" si="59"/>
        <v>0</v>
      </c>
      <c r="FU61" s="146">
        <f t="shared" si="60"/>
        <v>0</v>
      </c>
      <c r="FV61" s="146" t="e">
        <f t="shared" si="61"/>
        <v>#VALUE!</v>
      </c>
      <c r="FW61" s="146" t="e">
        <f t="shared" si="86"/>
        <v>#VALUE!</v>
      </c>
      <c r="FX61" s="146" t="e">
        <f t="shared" si="87"/>
        <v>#VALUE!</v>
      </c>
      <c r="FY61" s="146" t="e">
        <f t="shared" si="88"/>
        <v>#VALUE!</v>
      </c>
      <c r="FZ61" s="155">
        <f t="shared" si="97"/>
        <v>0</v>
      </c>
    </row>
    <row r="62" spans="1:182">
      <c r="A62" s="143">
        <v>44</v>
      </c>
      <c r="B62" s="123"/>
      <c r="C62" s="123"/>
      <c r="D62" s="123"/>
      <c r="E62" s="181"/>
      <c r="F62" s="123"/>
      <c r="G62" s="123"/>
      <c r="H62" s="123"/>
      <c r="I62" s="120"/>
      <c r="J62" s="121"/>
      <c r="K62" s="123"/>
      <c r="L62" s="123"/>
      <c r="M62" s="172" t="str">
        <f>ryzyka!$X46</f>
        <v/>
      </c>
      <c r="N62" s="173" t="str">
        <f>ryzyka!Y46</f>
        <v/>
      </c>
      <c r="O62" s="123"/>
      <c r="P62" s="123"/>
      <c r="Q62" s="138"/>
      <c r="R62" s="121"/>
      <c r="S62" s="123"/>
      <c r="T62" s="122"/>
      <c r="U62" s="123"/>
      <c r="V62" s="285" t="str">
        <f t="shared" si="62"/>
        <v/>
      </c>
      <c r="W62" s="285" t="str">
        <f t="shared" si="63"/>
        <v/>
      </c>
      <c r="X62" s="123"/>
      <c r="Y62" s="65"/>
      <c r="Z62" s="176">
        <f t="shared" si="4"/>
        <v>0</v>
      </c>
      <c r="AA62" s="124"/>
      <c r="AB62" s="124"/>
      <c r="AC62" s="125"/>
      <c r="AD62" s="125"/>
      <c r="AE62" s="126"/>
      <c r="AF62" s="124"/>
      <c r="AG62" s="127"/>
      <c r="AH62" s="128"/>
      <c r="AI62" s="137"/>
      <c r="AJ62" s="126"/>
      <c r="AK62" s="335">
        <f t="shared" si="5"/>
        <v>0</v>
      </c>
      <c r="AL62" s="138"/>
      <c r="AM62" s="121"/>
      <c r="AN62" s="123"/>
      <c r="AO62" s="332">
        <f t="shared" si="90"/>
        <v>0</v>
      </c>
      <c r="AP62" s="333">
        <f>SUMIFS(Technologia[tpz '[s']],Technologia[Obszar],"Obróbka skrawaniem",Technologia[KOD WYROB],wycena!$B62)</f>
        <v>0</v>
      </c>
      <c r="AQ62" s="334">
        <f>SUMIFS(Technologia[tpj '[s']],Technologia[Obszar],"Obróbka skrawaniem",Technologia[KOD WYROB],wycena!$B62)</f>
        <v>0</v>
      </c>
      <c r="AR62" s="335">
        <f t="shared" si="6"/>
        <v>0</v>
      </c>
      <c r="AS62" s="334">
        <f>SUMIFS(Technologia[tpz '[s']],Technologia[Obszar],"Ukosowanie",Technologia[KOD WYROB],wycena!$B62)</f>
        <v>0</v>
      </c>
      <c r="AT62" s="334">
        <f>SUMIFS(Technologia[tpj '[s']],Technologia[Obszar],"Ukosowanie",Technologia[KOD WYROB],wycena!$B62)</f>
        <v>0</v>
      </c>
      <c r="AU62" s="335">
        <f t="shared" si="7"/>
        <v>0</v>
      </c>
      <c r="AV62" s="334">
        <f>SUMIFS(Technologia[tpz '[s']],Technologia[Obszar],"Prasa",Technologia[KOD WYROB],wycena!$B62)</f>
        <v>0</v>
      </c>
      <c r="AW62" s="334">
        <f>SUMIFS(Technologia[tpj '[s']],Technologia[Obszar],"Prasa",Technologia[KOD WYROB],wycena!$B62)</f>
        <v>0</v>
      </c>
      <c r="AX62" s="335">
        <f t="shared" si="8"/>
        <v>0</v>
      </c>
      <c r="AY62" s="334">
        <f>SUMIFS(Technologia[tpz '[s']],Technologia[Obszar],"Spawanie ręczne",Technologia[KOD WYROB],wycena!$B62)</f>
        <v>0</v>
      </c>
      <c r="AZ62" s="334">
        <f>SUMIFS(Technologia[tpj '[s']],Technologia[Obszar],"Spawanie ręczne",Technologia[KOD WYROB],wycena!$B62)</f>
        <v>0</v>
      </c>
      <c r="BA62" s="335">
        <f t="shared" si="9"/>
        <v>0</v>
      </c>
      <c r="BB62" s="334">
        <f>SUMIFS(Technologia[tpz '[s']],Technologia[Obszar],"Spawanie robotem",Technologia[KOD WYROB],wycena!$B62)</f>
        <v>0</v>
      </c>
      <c r="BC62" s="334">
        <f>SUMIFS(Technologia[tpj '[s']],Technologia[Obszar],"Spawanie robotem",Technologia[KOD WYROB],wycena!$B62)</f>
        <v>0</v>
      </c>
      <c r="BD62" s="335">
        <f t="shared" si="10"/>
        <v>0</v>
      </c>
      <c r="BE62" s="334">
        <f>SUMIFS(Technologia[tpz '[s']],Technologia[Obszar],"Ślusarnia",Technologia[KOD WYROB],wycena!$B62)</f>
        <v>0</v>
      </c>
      <c r="BF62" s="334">
        <f>SUMIFS(Technologia[tpj '[s']],Technologia[Obszar],"Ślusarnia",Technologia[KOD WYROB],wycena!$B62)</f>
        <v>0</v>
      </c>
      <c r="BG62" s="335">
        <f t="shared" si="11"/>
        <v>0</v>
      </c>
      <c r="BH62" s="334">
        <f>SUMIFS(Technologia[tpz '[s']],Technologia[Obszar],"Montaż",Technologia[KOD WYROB],wycena!$B62)</f>
        <v>0</v>
      </c>
      <c r="BI62" s="334">
        <f>SUMIFS(Technologia[tpj '[s']],Technologia[Obszar],"Montaż",Technologia[KOD WYROB],wycena!$B62)</f>
        <v>0</v>
      </c>
      <c r="BJ62" s="335">
        <f t="shared" si="12"/>
        <v>0</v>
      </c>
      <c r="BK62" s="334">
        <f>SUMIFS(Technologia[tpz '[s']],Technologia[Obszar],"Klejenie",Technologia[KOD WYROB],wycena!$B62)</f>
        <v>0</v>
      </c>
      <c r="BL62" s="334">
        <f>SUMIFS(Technologia[tpj '[s']],Technologia[Obszar],"Klejenie",Technologia[KOD WYROB],wycena!$B62)</f>
        <v>0</v>
      </c>
      <c r="BM62" s="335">
        <f t="shared" si="13"/>
        <v>0</v>
      </c>
      <c r="BN62" s="334">
        <f>SUMIFS(Technologia[tpz '[s']],Technologia[Obszar],"Śrutowanie",Technologia[KOD WYROB],wycena!$B62)</f>
        <v>0</v>
      </c>
      <c r="BO62" s="334">
        <f>SUMIFS(Technologia[tpj '[s']],Technologia[Obszar],"Śrutowanie",Technologia[KOD WYROB],wycena!$B62)</f>
        <v>0</v>
      </c>
      <c r="BP62" s="332">
        <f t="shared" si="64"/>
        <v>0</v>
      </c>
      <c r="BQ62" s="334">
        <f>SUMIFS(Technologia[tpz '[s']],Technologia[Obszar],"Prostowanie",Technologia[KOD WYROB],wycena!$B62)</f>
        <v>0</v>
      </c>
      <c r="BR62" s="334">
        <f>SUMIFS(Technologia[tpj '[s']],Technologia[Obszar],"Prostowanie",Technologia[KOD WYROB],wycena!$B62)</f>
        <v>0</v>
      </c>
      <c r="BS62" s="332">
        <f t="shared" si="65"/>
        <v>0</v>
      </c>
      <c r="BT62" s="334">
        <f>SUMIFS(Technologia[tpz '[s']],Technologia[Obszar],"Gratowarka",Technologia[KOD WYROB],wycena!$B62)</f>
        <v>0</v>
      </c>
      <c r="BU62" s="334">
        <f>SUMIFS(Technologia[tpj '[s']],Technologia[Obszar],"Gratowarka",Technologia[KOD WYROB],wycena!$B62)</f>
        <v>0</v>
      </c>
      <c r="BV62" s="332">
        <f t="shared" si="66"/>
        <v>0</v>
      </c>
      <c r="BW62" s="332">
        <f>COUNTIF(Technologia[KOD WYROB],B62)</f>
        <v>0</v>
      </c>
      <c r="BX62" s="332">
        <f t="shared" si="67"/>
        <v>0</v>
      </c>
      <c r="BZ62" s="121"/>
      <c r="CA62" s="123"/>
      <c r="CB62" s="123"/>
      <c r="CC62" s="372">
        <f>SUMIFS(Technologia[Koszt kooperacji],Technologia[Obszar],"Kooperacja",Technologia[KOD WYROB],wycena!$B62)+SUMIFS(Technologia[Koszt kooperacji],Technologia[Obszar],"Śrutowanie",Technologia[KOD WYROB],wycena!$B62)</f>
        <v>0</v>
      </c>
      <c r="CD62" s="372">
        <f t="shared" si="68"/>
        <v>0</v>
      </c>
      <c r="CE62" s="372">
        <f t="shared" si="91"/>
        <v>0</v>
      </c>
      <c r="CF62" s="381">
        <f>COUNTIFS(Technologia[KOD WYROB],B62,Technologia[Obszar],"kooperacja")+SUMIF($C:$C,$B62,CF:CF)</f>
        <v>0</v>
      </c>
      <c r="CG62" s="382">
        <f>SUMIF(Tabela3[Dot. indeksu],B62,Tabela3[Wartość])+SUMIF(C:C,B62,DE:DE)</f>
        <v>0</v>
      </c>
      <c r="CH62" s="383">
        <f>SUMIFS(NRC[Cena],NRC[Typ narzędzia],robocze!$AL$1,NRC[Dot. indeksu],wycena!$B62)+(SUMIF($C:$C,$B62,$DF:$DF))</f>
        <v>0</v>
      </c>
      <c r="CI62" s="372">
        <f>SUMIFS(NRC[Cena],NRC[Typ narzędzia],robocze!$AL$2,NRC[Dot. indeksu],wycena!$B62)+(SUMIF($C:$C,$B62,$DG:$DG))</f>
        <v>0</v>
      </c>
      <c r="CJ62" s="372">
        <f>SUMIFS(NRC[Cena],NRC[Typ narzędzia],robocze!$AL$3,NRC[Dot. indeksu],wycena!$B62)+(SUMIF($C:$C,$B62,$DH:$DH))</f>
        <v>0</v>
      </c>
      <c r="CK62" s="384">
        <f t="shared" si="69"/>
        <v>0</v>
      </c>
      <c r="CM62" s="373" t="str">
        <f t="shared" si="16"/>
        <v/>
      </c>
      <c r="CN62" s="374" t="str">
        <f t="shared" si="17"/>
        <v/>
      </c>
      <c r="CO62" s="372" t="str">
        <f t="shared" si="18"/>
        <v/>
      </c>
      <c r="CP62" s="372" t="str">
        <f t="shared" si="70"/>
        <v/>
      </c>
      <c r="CQ62" s="371" t="str">
        <f t="shared" si="98"/>
        <v/>
      </c>
      <c r="CR62" s="371" t="str">
        <f t="shared" si="92"/>
        <v/>
      </c>
      <c r="CS62" s="371" t="str">
        <f t="shared" si="20"/>
        <v/>
      </c>
      <c r="CT62" s="371" t="str">
        <f t="shared" si="21"/>
        <v/>
      </c>
      <c r="CU62" s="371" t="str">
        <f t="shared" si="22"/>
        <v/>
      </c>
      <c r="CV62" s="371" t="str">
        <f t="shared" si="23"/>
        <v/>
      </c>
      <c r="CW62" s="371" t="str">
        <f t="shared" si="24"/>
        <v/>
      </c>
      <c r="CX62" s="371" t="str">
        <f t="shared" si="25"/>
        <v/>
      </c>
      <c r="CY62" s="371" t="str">
        <f t="shared" si="26"/>
        <v/>
      </c>
      <c r="CZ62" s="371" t="str">
        <f t="shared" si="27"/>
        <v/>
      </c>
      <c r="DA62" s="371" t="str">
        <f t="shared" si="71"/>
        <v/>
      </c>
      <c r="DB62" s="371" t="str">
        <f t="shared" si="72"/>
        <v/>
      </c>
      <c r="DC62" s="371" t="str">
        <f t="shared" si="73"/>
        <v/>
      </c>
      <c r="DD62" s="334" t="str">
        <f t="shared" si="28"/>
        <v/>
      </c>
      <c r="DE62" s="334" t="str">
        <f t="shared" si="29"/>
        <v/>
      </c>
      <c r="DF62" s="372">
        <f t="shared" si="30"/>
        <v>0</v>
      </c>
      <c r="DG62" s="372">
        <f t="shared" si="93"/>
        <v>0</v>
      </c>
      <c r="DH62" s="372">
        <f t="shared" si="94"/>
        <v>0</v>
      </c>
      <c r="DI62" s="375"/>
      <c r="DJ62" s="319">
        <f>AK62/3600*Stawki!$A$4</f>
        <v>0</v>
      </c>
      <c r="DK62" s="317">
        <f>AO62/3600*Stawki!$B$4</f>
        <v>0</v>
      </c>
      <c r="DL62" s="317">
        <f>AR62/3600*Stawki!$C$4</f>
        <v>0</v>
      </c>
      <c r="DM62" s="317">
        <f>AU62/3600*Stawki!$D$4</f>
        <v>0</v>
      </c>
      <c r="DN62" s="317">
        <f>AX62/3600*Stawki!$E$4</f>
        <v>0</v>
      </c>
      <c r="DO62" s="317">
        <f>BA62/3600*Stawki!$F$4</f>
        <v>0</v>
      </c>
      <c r="DP62" s="317">
        <f>BD62/3600*Stawki!$G$4</f>
        <v>0</v>
      </c>
      <c r="DQ62" s="317">
        <f>BG62/3600*Stawki!$H$4</f>
        <v>0</v>
      </c>
      <c r="DR62" s="317">
        <f>BJ62/3600*Stawki!$J$4</f>
        <v>0</v>
      </c>
      <c r="DS62" s="317">
        <f>BL62/3600*Stawki!$I$4</f>
        <v>0</v>
      </c>
      <c r="DT62" s="317">
        <f>BP62/3600*Stawki!$K$4</f>
        <v>0</v>
      </c>
      <c r="DU62" s="320">
        <f>BS62/3600*Stawki!$M$4</f>
        <v>0</v>
      </c>
      <c r="DV62" s="320">
        <f>BV62/3600*Stawki!$L$4</f>
        <v>0</v>
      </c>
      <c r="DW62" s="321">
        <f t="shared" si="74"/>
        <v>0</v>
      </c>
      <c r="DX62" s="322" t="e" cm="1">
        <f t="array" ref="DX62">IF(BX62&lt;1,INDEX(tblSimple[],MATCH(F62,simp_il_proj,1)+1,MATCH(BW62,simp_il_oper,1)+1)+VLOOKUP($H$6,tblKlient[[Klient]:[Dodatkowy narzut Simple]],2,0),INDEX(tblComplex[],MATCH(F62,comp_il_projekt,1)+1,MATCH(BX62,comp_ile_sklad,1)+1)+VLOOKUP($H$6,tblKlient[[Klient]:[Dodatkowy narzut Complex]],3,0))</f>
        <v>#VALUE!</v>
      </c>
      <c r="DY62" s="323" t="str">
        <f t="shared" si="75"/>
        <v/>
      </c>
      <c r="DZ62" s="318" t="e">
        <f t="shared" si="76"/>
        <v>#VALUE!</v>
      </c>
      <c r="EA62" s="324" t="e">
        <f t="shared" si="31"/>
        <v>#VALUE!</v>
      </c>
      <c r="EC62" s="340">
        <f>IFERROR((Y62*AA62)*IF(X62="NIE",$EC$17+Stawki!$L$30,$EC$17)+SUMIF($C:$C,$B62,CP:CP),0)</f>
        <v>0</v>
      </c>
      <c r="ED62" s="341">
        <f t="shared" si="32"/>
        <v>0</v>
      </c>
      <c r="EE62" s="341">
        <f t="shared" si="33"/>
        <v>0</v>
      </c>
      <c r="EF62" s="341" t="e">
        <f t="shared" si="34"/>
        <v>#VALUE!</v>
      </c>
      <c r="EG62" s="341" t="e">
        <f>DY62*(1+wycena!$EG$17)</f>
        <v>#VALUE!</v>
      </c>
      <c r="EH62" s="341" t="e">
        <f>EG62*(1+wycena!$EH$17)</f>
        <v>#VALUE!</v>
      </c>
      <c r="EI62" s="341" t="e">
        <f t="shared" si="77"/>
        <v>#VALUE!</v>
      </c>
      <c r="EJ62" s="341" t="e">
        <f t="shared" si="95"/>
        <v>#VALUE!</v>
      </c>
      <c r="EK62" s="342">
        <f t="shared" si="35"/>
        <v>0</v>
      </c>
      <c r="EL62" s="343">
        <v>0</v>
      </c>
      <c r="EM62" s="344" t="e">
        <f t="shared" si="96"/>
        <v>#VALUE!</v>
      </c>
      <c r="EN62" s="345" t="e">
        <f t="shared" si="36"/>
        <v>#VALUE!</v>
      </c>
      <c r="EO62" s="346">
        <f t="shared" si="37"/>
        <v>0</v>
      </c>
      <c r="EP62" s="347">
        <f t="shared" si="38"/>
        <v>0</v>
      </c>
      <c r="EQ62" s="348">
        <f t="shared" si="79"/>
        <v>0</v>
      </c>
      <c r="ER62" s="349" t="e">
        <f t="shared" si="39"/>
        <v>#VALUE!</v>
      </c>
      <c r="ES62" s="350" t="e">
        <f t="shared" si="40"/>
        <v>#VALUE!</v>
      </c>
      <c r="ET62" s="62"/>
      <c r="EU62" s="399">
        <f t="shared" si="80"/>
        <v>0</v>
      </c>
      <c r="EV62" s="400">
        <f t="shared" si="81"/>
        <v>0</v>
      </c>
      <c r="EW62" s="400">
        <f t="shared" si="82"/>
        <v>0</v>
      </c>
      <c r="EX62" s="400">
        <f t="shared" si="83"/>
        <v>0</v>
      </c>
      <c r="EY62" s="400">
        <f t="shared" si="84"/>
        <v>0</v>
      </c>
      <c r="EZ62" s="401">
        <f t="shared" si="85"/>
        <v>0</v>
      </c>
      <c r="FA62" s="62"/>
      <c r="FB62" s="153">
        <f t="shared" si="41"/>
        <v>0</v>
      </c>
      <c r="FC62" s="154">
        <f t="shared" si="42"/>
        <v>0</v>
      </c>
      <c r="FD62" s="154">
        <f t="shared" si="43"/>
        <v>0</v>
      </c>
      <c r="FE62" s="154">
        <f t="shared" si="44"/>
        <v>0</v>
      </c>
      <c r="FF62" s="154">
        <f t="shared" si="45"/>
        <v>0</v>
      </c>
      <c r="FG62" s="154">
        <f t="shared" si="46"/>
        <v>0</v>
      </c>
      <c r="FH62" s="154">
        <f t="shared" si="47"/>
        <v>0</v>
      </c>
      <c r="FI62" s="154">
        <f t="shared" si="48"/>
        <v>0</v>
      </c>
      <c r="FJ62" s="154">
        <f t="shared" si="49"/>
        <v>0</v>
      </c>
      <c r="FK62" s="147">
        <f t="shared" si="50"/>
        <v>0</v>
      </c>
      <c r="FL62" s="147">
        <f t="shared" si="51"/>
        <v>0</v>
      </c>
      <c r="FM62" s="146">
        <f t="shared" si="52"/>
        <v>0</v>
      </c>
      <c r="FN62" s="146">
        <f t="shared" si="53"/>
        <v>0</v>
      </c>
      <c r="FO62" s="146">
        <f t="shared" si="54"/>
        <v>0</v>
      </c>
      <c r="FP62" s="146">
        <f t="shared" si="55"/>
        <v>0</v>
      </c>
      <c r="FQ62" s="146" t="e">
        <f t="shared" si="56"/>
        <v>#VALUE!</v>
      </c>
      <c r="FR62" s="146" t="e">
        <f t="shared" si="57"/>
        <v>#VALUE!</v>
      </c>
      <c r="FS62" s="146">
        <f t="shared" si="58"/>
        <v>0</v>
      </c>
      <c r="FT62" s="146">
        <f t="shared" si="59"/>
        <v>0</v>
      </c>
      <c r="FU62" s="146">
        <f t="shared" si="60"/>
        <v>0</v>
      </c>
      <c r="FV62" s="146" t="e">
        <f t="shared" si="61"/>
        <v>#VALUE!</v>
      </c>
      <c r="FW62" s="146" t="e">
        <f t="shared" si="86"/>
        <v>#VALUE!</v>
      </c>
      <c r="FX62" s="146" t="e">
        <f t="shared" si="87"/>
        <v>#VALUE!</v>
      </c>
      <c r="FY62" s="146" t="e">
        <f t="shared" si="88"/>
        <v>#VALUE!</v>
      </c>
      <c r="FZ62" s="155">
        <f t="shared" si="97"/>
        <v>0</v>
      </c>
    </row>
    <row r="63" spans="1:182">
      <c r="A63" s="143">
        <v>45</v>
      </c>
      <c r="B63" s="123"/>
      <c r="C63" s="123"/>
      <c r="D63" s="123"/>
      <c r="E63" s="181"/>
      <c r="F63" s="123"/>
      <c r="G63" s="123"/>
      <c r="H63" s="123"/>
      <c r="I63" s="120"/>
      <c r="J63" s="121"/>
      <c r="K63" s="123"/>
      <c r="L63" s="123"/>
      <c r="M63" s="172" t="str">
        <f>ryzyka!$X47</f>
        <v/>
      </c>
      <c r="N63" s="173" t="str">
        <f>ryzyka!Y47</f>
        <v/>
      </c>
      <c r="O63" s="123"/>
      <c r="P63" s="123"/>
      <c r="Q63" s="138"/>
      <c r="R63" s="121"/>
      <c r="S63" s="123"/>
      <c r="T63" s="122"/>
      <c r="U63" s="123"/>
      <c r="V63" s="285" t="str">
        <f t="shared" si="62"/>
        <v/>
      </c>
      <c r="W63" s="285" t="str">
        <f t="shared" si="63"/>
        <v/>
      </c>
      <c r="X63" s="123"/>
      <c r="Y63" s="65"/>
      <c r="Z63" s="176">
        <f t="shared" si="4"/>
        <v>0</v>
      </c>
      <c r="AA63" s="124"/>
      <c r="AB63" s="124"/>
      <c r="AC63" s="125"/>
      <c r="AD63" s="125"/>
      <c r="AE63" s="126"/>
      <c r="AF63" s="124"/>
      <c r="AG63" s="127"/>
      <c r="AH63" s="128"/>
      <c r="AI63" s="137"/>
      <c r="AJ63" s="126"/>
      <c r="AK63" s="335">
        <f t="shared" si="5"/>
        <v>0</v>
      </c>
      <c r="AL63" s="138"/>
      <c r="AM63" s="121"/>
      <c r="AN63" s="123"/>
      <c r="AO63" s="332">
        <f t="shared" si="90"/>
        <v>0</v>
      </c>
      <c r="AP63" s="333">
        <f>SUMIFS(Technologia[tpz '[s']],Technologia[Obszar],"Obróbka skrawaniem",Technologia[KOD WYROB],wycena!$B63)</f>
        <v>0</v>
      </c>
      <c r="AQ63" s="334">
        <f>SUMIFS(Technologia[tpj '[s']],Technologia[Obszar],"Obróbka skrawaniem",Technologia[KOD WYROB],wycena!$B63)</f>
        <v>0</v>
      </c>
      <c r="AR63" s="335">
        <f t="shared" si="6"/>
        <v>0</v>
      </c>
      <c r="AS63" s="334">
        <f>SUMIFS(Technologia[tpz '[s']],Technologia[Obszar],"Ukosowanie",Technologia[KOD WYROB],wycena!$B63)</f>
        <v>0</v>
      </c>
      <c r="AT63" s="334">
        <f>SUMIFS(Technologia[tpj '[s']],Technologia[Obszar],"Ukosowanie",Technologia[KOD WYROB],wycena!$B63)</f>
        <v>0</v>
      </c>
      <c r="AU63" s="335">
        <f t="shared" si="7"/>
        <v>0</v>
      </c>
      <c r="AV63" s="334">
        <f>SUMIFS(Technologia[tpz '[s']],Technologia[Obszar],"Prasa",Technologia[KOD WYROB],wycena!$B63)</f>
        <v>0</v>
      </c>
      <c r="AW63" s="334">
        <f>SUMIFS(Technologia[tpj '[s']],Technologia[Obszar],"Prasa",Technologia[KOD WYROB],wycena!$B63)</f>
        <v>0</v>
      </c>
      <c r="AX63" s="335">
        <f t="shared" si="8"/>
        <v>0</v>
      </c>
      <c r="AY63" s="334">
        <f>SUMIFS(Technologia[tpz '[s']],Technologia[Obszar],"Spawanie ręczne",Technologia[KOD WYROB],wycena!$B63)</f>
        <v>0</v>
      </c>
      <c r="AZ63" s="334">
        <f>SUMIFS(Technologia[tpj '[s']],Technologia[Obszar],"Spawanie ręczne",Technologia[KOD WYROB],wycena!$B63)</f>
        <v>0</v>
      </c>
      <c r="BA63" s="335">
        <f t="shared" si="9"/>
        <v>0</v>
      </c>
      <c r="BB63" s="334">
        <f>SUMIFS(Technologia[tpz '[s']],Technologia[Obszar],"Spawanie robotem",Technologia[KOD WYROB],wycena!$B63)</f>
        <v>0</v>
      </c>
      <c r="BC63" s="334">
        <f>SUMIFS(Technologia[tpj '[s']],Technologia[Obszar],"Spawanie robotem",Technologia[KOD WYROB],wycena!$B63)</f>
        <v>0</v>
      </c>
      <c r="BD63" s="335">
        <f t="shared" si="10"/>
        <v>0</v>
      </c>
      <c r="BE63" s="334">
        <f>SUMIFS(Technologia[tpz '[s']],Technologia[Obszar],"Ślusarnia",Technologia[KOD WYROB],wycena!$B63)</f>
        <v>0</v>
      </c>
      <c r="BF63" s="334">
        <f>SUMIFS(Technologia[tpj '[s']],Technologia[Obszar],"Ślusarnia",Technologia[KOD WYROB],wycena!$B63)</f>
        <v>0</v>
      </c>
      <c r="BG63" s="335">
        <f t="shared" si="11"/>
        <v>0</v>
      </c>
      <c r="BH63" s="334">
        <f>SUMIFS(Technologia[tpz '[s']],Technologia[Obszar],"Montaż",Technologia[KOD WYROB],wycena!$B63)</f>
        <v>0</v>
      </c>
      <c r="BI63" s="334">
        <f>SUMIFS(Technologia[tpj '[s']],Technologia[Obszar],"Montaż",Technologia[KOD WYROB],wycena!$B63)</f>
        <v>0</v>
      </c>
      <c r="BJ63" s="335">
        <f t="shared" si="12"/>
        <v>0</v>
      </c>
      <c r="BK63" s="334">
        <f>SUMIFS(Technologia[tpz '[s']],Technologia[Obszar],"Klejenie",Technologia[KOD WYROB],wycena!$B63)</f>
        <v>0</v>
      </c>
      <c r="BL63" s="334">
        <f>SUMIFS(Technologia[tpj '[s']],Technologia[Obszar],"Klejenie",Technologia[KOD WYROB],wycena!$B63)</f>
        <v>0</v>
      </c>
      <c r="BM63" s="335">
        <f t="shared" si="13"/>
        <v>0</v>
      </c>
      <c r="BN63" s="334">
        <f>SUMIFS(Technologia[tpz '[s']],Technologia[Obszar],"Śrutowanie",Technologia[KOD WYROB],wycena!$B63)</f>
        <v>0</v>
      </c>
      <c r="BO63" s="334">
        <f>SUMIFS(Technologia[tpj '[s']],Technologia[Obszar],"Śrutowanie",Technologia[KOD WYROB],wycena!$B63)</f>
        <v>0</v>
      </c>
      <c r="BP63" s="332">
        <f t="shared" si="64"/>
        <v>0</v>
      </c>
      <c r="BQ63" s="334">
        <f>SUMIFS(Technologia[tpz '[s']],Technologia[Obszar],"Prostowanie",Technologia[KOD WYROB],wycena!$B63)</f>
        <v>0</v>
      </c>
      <c r="BR63" s="334">
        <f>SUMIFS(Technologia[tpj '[s']],Technologia[Obszar],"Prostowanie",Technologia[KOD WYROB],wycena!$B63)</f>
        <v>0</v>
      </c>
      <c r="BS63" s="332">
        <f t="shared" si="65"/>
        <v>0</v>
      </c>
      <c r="BT63" s="334">
        <f>SUMIFS(Technologia[tpz '[s']],Technologia[Obszar],"Gratowarka",Technologia[KOD WYROB],wycena!$B63)</f>
        <v>0</v>
      </c>
      <c r="BU63" s="334">
        <f>SUMIFS(Technologia[tpj '[s']],Technologia[Obszar],"Gratowarka",Technologia[KOD WYROB],wycena!$B63)</f>
        <v>0</v>
      </c>
      <c r="BV63" s="332">
        <f t="shared" si="66"/>
        <v>0</v>
      </c>
      <c r="BW63" s="332">
        <f>COUNTIF(Technologia[KOD WYROB],B63)</f>
        <v>0</v>
      </c>
      <c r="BX63" s="332">
        <f t="shared" si="67"/>
        <v>0</v>
      </c>
      <c r="BZ63" s="121"/>
      <c r="CA63" s="123"/>
      <c r="CB63" s="123"/>
      <c r="CC63" s="372">
        <f>SUMIFS(Technologia[Koszt kooperacji],Technologia[Obszar],"Kooperacja",Technologia[KOD WYROB],wycena!$B63)+SUMIFS(Technologia[Koszt kooperacji],Technologia[Obszar],"Śrutowanie",Technologia[KOD WYROB],wycena!$B63)</f>
        <v>0</v>
      </c>
      <c r="CD63" s="372">
        <f t="shared" si="68"/>
        <v>0</v>
      </c>
      <c r="CE63" s="372">
        <f t="shared" si="91"/>
        <v>0</v>
      </c>
      <c r="CF63" s="381">
        <f>COUNTIFS(Technologia[KOD WYROB],B63,Technologia[Obszar],"kooperacja")+SUMIF($C:$C,$B63,CF:CF)</f>
        <v>0</v>
      </c>
      <c r="CG63" s="382">
        <f>SUMIF(Tabela3[Dot. indeksu],B63,Tabela3[Wartość])+SUMIF(C:C,B63,DE:DE)</f>
        <v>0</v>
      </c>
      <c r="CH63" s="383">
        <f>SUMIFS(NRC[Cena],NRC[Typ narzędzia],robocze!$AL$1,NRC[Dot. indeksu],wycena!$B63)+(SUMIF($C:$C,$B63,$DF:$DF))</f>
        <v>0</v>
      </c>
      <c r="CI63" s="372">
        <f>SUMIFS(NRC[Cena],NRC[Typ narzędzia],robocze!$AL$2,NRC[Dot. indeksu],wycena!$B63)+(SUMIF($C:$C,$B63,$DG:$DG))</f>
        <v>0</v>
      </c>
      <c r="CJ63" s="372">
        <f>SUMIFS(NRC[Cena],NRC[Typ narzędzia],robocze!$AL$3,NRC[Dot. indeksu],wycena!$B63)+(SUMIF($C:$C,$B63,$DH:$DH))</f>
        <v>0</v>
      </c>
      <c r="CK63" s="384">
        <f t="shared" si="69"/>
        <v>0</v>
      </c>
      <c r="CM63" s="373" t="str">
        <f t="shared" si="16"/>
        <v/>
      </c>
      <c r="CN63" s="374" t="str">
        <f t="shared" si="17"/>
        <v/>
      </c>
      <c r="CO63" s="372" t="str">
        <f t="shared" si="18"/>
        <v/>
      </c>
      <c r="CP63" s="372" t="str">
        <f t="shared" si="70"/>
        <v/>
      </c>
      <c r="CQ63" s="371" t="str">
        <f t="shared" si="98"/>
        <v/>
      </c>
      <c r="CR63" s="371" t="str">
        <f t="shared" si="92"/>
        <v/>
      </c>
      <c r="CS63" s="371" t="str">
        <f t="shared" si="20"/>
        <v/>
      </c>
      <c r="CT63" s="371" t="str">
        <f t="shared" si="21"/>
        <v/>
      </c>
      <c r="CU63" s="371" t="str">
        <f t="shared" si="22"/>
        <v/>
      </c>
      <c r="CV63" s="371" t="str">
        <f t="shared" si="23"/>
        <v/>
      </c>
      <c r="CW63" s="371" t="str">
        <f t="shared" si="24"/>
        <v/>
      </c>
      <c r="CX63" s="371" t="str">
        <f t="shared" si="25"/>
        <v/>
      </c>
      <c r="CY63" s="371" t="str">
        <f t="shared" si="26"/>
        <v/>
      </c>
      <c r="CZ63" s="371" t="str">
        <f t="shared" si="27"/>
        <v/>
      </c>
      <c r="DA63" s="371" t="str">
        <f t="shared" si="71"/>
        <v/>
      </c>
      <c r="DB63" s="371" t="str">
        <f t="shared" si="72"/>
        <v/>
      </c>
      <c r="DC63" s="371" t="str">
        <f t="shared" si="73"/>
        <v/>
      </c>
      <c r="DD63" s="334" t="str">
        <f t="shared" si="28"/>
        <v/>
      </c>
      <c r="DE63" s="334" t="str">
        <f t="shared" si="29"/>
        <v/>
      </c>
      <c r="DF63" s="372">
        <f t="shared" si="30"/>
        <v>0</v>
      </c>
      <c r="DG63" s="372">
        <f t="shared" si="93"/>
        <v>0</v>
      </c>
      <c r="DH63" s="372">
        <f t="shared" si="94"/>
        <v>0</v>
      </c>
      <c r="DI63" s="375"/>
      <c r="DJ63" s="319">
        <f>AK63/3600*Stawki!$A$4</f>
        <v>0</v>
      </c>
      <c r="DK63" s="317">
        <f>AO63/3600*Stawki!$B$4</f>
        <v>0</v>
      </c>
      <c r="DL63" s="317">
        <f>AR63/3600*Stawki!$C$4</f>
        <v>0</v>
      </c>
      <c r="DM63" s="317">
        <f>AU63/3600*Stawki!$D$4</f>
        <v>0</v>
      </c>
      <c r="DN63" s="317">
        <f>AX63/3600*Stawki!$E$4</f>
        <v>0</v>
      </c>
      <c r="DO63" s="317">
        <f>BA63/3600*Stawki!$F$4</f>
        <v>0</v>
      </c>
      <c r="DP63" s="317">
        <f>BD63/3600*Stawki!$G$4</f>
        <v>0</v>
      </c>
      <c r="DQ63" s="317">
        <f>BG63/3600*Stawki!$H$4</f>
        <v>0</v>
      </c>
      <c r="DR63" s="317">
        <f>BJ63/3600*Stawki!$J$4</f>
        <v>0</v>
      </c>
      <c r="DS63" s="317">
        <f>BL63/3600*Stawki!$I$4</f>
        <v>0</v>
      </c>
      <c r="DT63" s="317">
        <f>BP63/3600*Stawki!$K$4</f>
        <v>0</v>
      </c>
      <c r="DU63" s="320">
        <f>BS63/3600*Stawki!$M$4</f>
        <v>0</v>
      </c>
      <c r="DV63" s="320">
        <f>BV63/3600*Stawki!$L$4</f>
        <v>0</v>
      </c>
      <c r="DW63" s="321">
        <f t="shared" si="74"/>
        <v>0</v>
      </c>
      <c r="DX63" s="322" t="e" cm="1">
        <f t="array" ref="DX63">IF(BX63&lt;1,INDEX(tblSimple[],MATCH(F63,simp_il_proj,1)+1,MATCH(BW63,simp_il_oper,1)+1)+VLOOKUP($H$6,tblKlient[[Klient]:[Dodatkowy narzut Simple]],2,0),INDEX(tblComplex[],MATCH(F63,comp_il_projekt,1)+1,MATCH(BX63,comp_ile_sklad,1)+1)+VLOOKUP($H$6,tblKlient[[Klient]:[Dodatkowy narzut Complex]],3,0))</f>
        <v>#VALUE!</v>
      </c>
      <c r="DY63" s="323" t="str">
        <f t="shared" si="75"/>
        <v/>
      </c>
      <c r="DZ63" s="318" t="e">
        <f t="shared" si="76"/>
        <v>#VALUE!</v>
      </c>
      <c r="EA63" s="324" t="e">
        <f t="shared" si="31"/>
        <v>#VALUE!</v>
      </c>
      <c r="EC63" s="340">
        <f>IFERROR((Y63*AA63)*IF(X63="NIE",$EC$17+Stawki!$L$30,$EC$17)+SUMIF($C:$C,$B63,CP:CP),0)</f>
        <v>0</v>
      </c>
      <c r="ED63" s="341">
        <f t="shared" si="32"/>
        <v>0</v>
      </c>
      <c r="EE63" s="341">
        <f t="shared" si="33"/>
        <v>0</v>
      </c>
      <c r="EF63" s="341" t="e">
        <f t="shared" si="34"/>
        <v>#VALUE!</v>
      </c>
      <c r="EG63" s="341" t="e">
        <f>DY63*(1+wycena!$EG$17)</f>
        <v>#VALUE!</v>
      </c>
      <c r="EH63" s="341" t="e">
        <f>EG63*(1+wycena!$EH$17)</f>
        <v>#VALUE!</v>
      </c>
      <c r="EI63" s="341" t="e">
        <f t="shared" si="77"/>
        <v>#VALUE!</v>
      </c>
      <c r="EJ63" s="341" t="e">
        <f t="shared" si="95"/>
        <v>#VALUE!</v>
      </c>
      <c r="EK63" s="342">
        <f t="shared" si="35"/>
        <v>0</v>
      </c>
      <c r="EL63" s="343">
        <v>0</v>
      </c>
      <c r="EM63" s="344" t="e">
        <f t="shared" si="96"/>
        <v>#VALUE!</v>
      </c>
      <c r="EN63" s="345" t="e">
        <f t="shared" si="36"/>
        <v>#VALUE!</v>
      </c>
      <c r="EO63" s="346">
        <f t="shared" si="37"/>
        <v>0</v>
      </c>
      <c r="EP63" s="347">
        <f t="shared" si="38"/>
        <v>0</v>
      </c>
      <c r="EQ63" s="348">
        <f t="shared" si="79"/>
        <v>0</v>
      </c>
      <c r="ER63" s="349" t="e">
        <f t="shared" si="39"/>
        <v>#VALUE!</v>
      </c>
      <c r="ES63" s="350" t="e">
        <f t="shared" si="40"/>
        <v>#VALUE!</v>
      </c>
      <c r="ET63" s="62"/>
      <c r="EU63" s="399">
        <f t="shared" si="80"/>
        <v>0</v>
      </c>
      <c r="EV63" s="400">
        <f t="shared" si="81"/>
        <v>0</v>
      </c>
      <c r="EW63" s="400">
        <f t="shared" si="82"/>
        <v>0</v>
      </c>
      <c r="EX63" s="400">
        <f t="shared" si="83"/>
        <v>0</v>
      </c>
      <c r="EY63" s="400">
        <f t="shared" si="84"/>
        <v>0</v>
      </c>
      <c r="EZ63" s="401">
        <f t="shared" si="85"/>
        <v>0</v>
      </c>
      <c r="FA63" s="62"/>
      <c r="FB63" s="153">
        <f t="shared" si="41"/>
        <v>0</v>
      </c>
      <c r="FC63" s="154">
        <f t="shared" si="42"/>
        <v>0</v>
      </c>
      <c r="FD63" s="154">
        <f t="shared" si="43"/>
        <v>0</v>
      </c>
      <c r="FE63" s="154">
        <f t="shared" si="44"/>
        <v>0</v>
      </c>
      <c r="FF63" s="154">
        <f t="shared" si="45"/>
        <v>0</v>
      </c>
      <c r="FG63" s="154">
        <f t="shared" si="46"/>
        <v>0</v>
      </c>
      <c r="FH63" s="154">
        <f t="shared" si="47"/>
        <v>0</v>
      </c>
      <c r="FI63" s="154">
        <f t="shared" si="48"/>
        <v>0</v>
      </c>
      <c r="FJ63" s="154">
        <f t="shared" si="49"/>
        <v>0</v>
      </c>
      <c r="FK63" s="147">
        <f t="shared" si="50"/>
        <v>0</v>
      </c>
      <c r="FL63" s="147">
        <f t="shared" si="51"/>
        <v>0</v>
      </c>
      <c r="FM63" s="146">
        <f t="shared" si="52"/>
        <v>0</v>
      </c>
      <c r="FN63" s="146">
        <f t="shared" si="53"/>
        <v>0</v>
      </c>
      <c r="FO63" s="146">
        <f t="shared" si="54"/>
        <v>0</v>
      </c>
      <c r="FP63" s="146">
        <f t="shared" si="55"/>
        <v>0</v>
      </c>
      <c r="FQ63" s="146" t="e">
        <f t="shared" si="56"/>
        <v>#VALUE!</v>
      </c>
      <c r="FR63" s="146" t="e">
        <f t="shared" si="57"/>
        <v>#VALUE!</v>
      </c>
      <c r="FS63" s="146">
        <f t="shared" si="58"/>
        <v>0</v>
      </c>
      <c r="FT63" s="146">
        <f t="shared" si="59"/>
        <v>0</v>
      </c>
      <c r="FU63" s="146">
        <f t="shared" si="60"/>
        <v>0</v>
      </c>
      <c r="FV63" s="146" t="e">
        <f t="shared" si="61"/>
        <v>#VALUE!</v>
      </c>
      <c r="FW63" s="146" t="e">
        <f t="shared" si="86"/>
        <v>#VALUE!</v>
      </c>
      <c r="FX63" s="146" t="e">
        <f t="shared" si="87"/>
        <v>#VALUE!</v>
      </c>
      <c r="FY63" s="146" t="e">
        <f t="shared" si="88"/>
        <v>#VALUE!</v>
      </c>
      <c r="FZ63" s="155">
        <f t="shared" si="97"/>
        <v>0</v>
      </c>
    </row>
    <row r="64" spans="1:182">
      <c r="A64" s="143">
        <v>46</v>
      </c>
      <c r="B64" s="123"/>
      <c r="C64" s="123"/>
      <c r="D64" s="123"/>
      <c r="E64" s="181"/>
      <c r="F64" s="123"/>
      <c r="G64" s="123"/>
      <c r="H64" s="123"/>
      <c r="I64" s="120"/>
      <c r="J64" s="121"/>
      <c r="K64" s="123"/>
      <c r="L64" s="123"/>
      <c r="M64" s="172" t="str">
        <f>ryzyka!$X48</f>
        <v/>
      </c>
      <c r="N64" s="173" t="str">
        <f>ryzyka!Y48</f>
        <v/>
      </c>
      <c r="O64" s="123"/>
      <c r="P64" s="123"/>
      <c r="Q64" s="138"/>
      <c r="R64" s="121"/>
      <c r="S64" s="123"/>
      <c r="T64" s="122"/>
      <c r="U64" s="123"/>
      <c r="V64" s="285" t="str">
        <f t="shared" si="62"/>
        <v/>
      </c>
      <c r="W64" s="285" t="str">
        <f t="shared" si="63"/>
        <v/>
      </c>
      <c r="X64" s="123"/>
      <c r="Y64" s="65"/>
      <c r="Z64" s="176">
        <f t="shared" si="4"/>
        <v>0</v>
      </c>
      <c r="AA64" s="124"/>
      <c r="AB64" s="124"/>
      <c r="AC64" s="125"/>
      <c r="AD64" s="125"/>
      <c r="AE64" s="126"/>
      <c r="AF64" s="124"/>
      <c r="AG64" s="127"/>
      <c r="AH64" s="128"/>
      <c r="AI64" s="137"/>
      <c r="AJ64" s="126"/>
      <c r="AK64" s="335">
        <f t="shared" si="5"/>
        <v>0</v>
      </c>
      <c r="AL64" s="138"/>
      <c r="AM64" s="121"/>
      <c r="AN64" s="123"/>
      <c r="AO64" s="332">
        <f t="shared" si="90"/>
        <v>0</v>
      </c>
      <c r="AP64" s="333">
        <f>SUMIFS(Technologia[tpz '[s']],Technologia[Obszar],"Obróbka skrawaniem",Technologia[KOD WYROB],wycena!$B64)</f>
        <v>0</v>
      </c>
      <c r="AQ64" s="334">
        <f>SUMIFS(Technologia[tpj '[s']],Technologia[Obszar],"Obróbka skrawaniem",Technologia[KOD WYROB],wycena!$B64)</f>
        <v>0</v>
      </c>
      <c r="AR64" s="335">
        <f t="shared" si="6"/>
        <v>0</v>
      </c>
      <c r="AS64" s="334">
        <f>SUMIFS(Technologia[tpz '[s']],Technologia[Obszar],"Ukosowanie",Technologia[KOD WYROB],wycena!$B64)</f>
        <v>0</v>
      </c>
      <c r="AT64" s="334">
        <f>SUMIFS(Technologia[tpj '[s']],Technologia[Obszar],"Ukosowanie",Technologia[KOD WYROB],wycena!$B64)</f>
        <v>0</v>
      </c>
      <c r="AU64" s="335">
        <f t="shared" si="7"/>
        <v>0</v>
      </c>
      <c r="AV64" s="334">
        <f>SUMIFS(Technologia[tpz '[s']],Technologia[Obszar],"Prasa",Technologia[KOD WYROB],wycena!$B64)</f>
        <v>0</v>
      </c>
      <c r="AW64" s="334">
        <f>SUMIFS(Technologia[tpj '[s']],Technologia[Obszar],"Prasa",Technologia[KOD WYROB],wycena!$B64)</f>
        <v>0</v>
      </c>
      <c r="AX64" s="335">
        <f t="shared" si="8"/>
        <v>0</v>
      </c>
      <c r="AY64" s="334">
        <f>SUMIFS(Technologia[tpz '[s']],Technologia[Obszar],"Spawanie ręczne",Technologia[KOD WYROB],wycena!$B64)</f>
        <v>0</v>
      </c>
      <c r="AZ64" s="334">
        <f>SUMIFS(Technologia[tpj '[s']],Technologia[Obszar],"Spawanie ręczne",Technologia[KOD WYROB],wycena!$B64)</f>
        <v>0</v>
      </c>
      <c r="BA64" s="335">
        <f t="shared" si="9"/>
        <v>0</v>
      </c>
      <c r="BB64" s="334">
        <f>SUMIFS(Technologia[tpz '[s']],Technologia[Obszar],"Spawanie robotem",Technologia[KOD WYROB],wycena!$B64)</f>
        <v>0</v>
      </c>
      <c r="BC64" s="334">
        <f>SUMIFS(Technologia[tpj '[s']],Technologia[Obszar],"Spawanie robotem",Technologia[KOD WYROB],wycena!$B64)</f>
        <v>0</v>
      </c>
      <c r="BD64" s="335">
        <f t="shared" si="10"/>
        <v>0</v>
      </c>
      <c r="BE64" s="334">
        <f>SUMIFS(Technologia[tpz '[s']],Technologia[Obszar],"Ślusarnia",Technologia[KOD WYROB],wycena!$B64)</f>
        <v>0</v>
      </c>
      <c r="BF64" s="334">
        <f>SUMIFS(Technologia[tpj '[s']],Technologia[Obszar],"Ślusarnia",Technologia[KOD WYROB],wycena!$B64)</f>
        <v>0</v>
      </c>
      <c r="BG64" s="335">
        <f t="shared" si="11"/>
        <v>0</v>
      </c>
      <c r="BH64" s="334">
        <f>SUMIFS(Technologia[tpz '[s']],Technologia[Obszar],"Montaż",Technologia[KOD WYROB],wycena!$B64)</f>
        <v>0</v>
      </c>
      <c r="BI64" s="334">
        <f>SUMIFS(Technologia[tpj '[s']],Technologia[Obszar],"Montaż",Technologia[KOD WYROB],wycena!$B64)</f>
        <v>0</v>
      </c>
      <c r="BJ64" s="335">
        <f t="shared" si="12"/>
        <v>0</v>
      </c>
      <c r="BK64" s="334">
        <f>SUMIFS(Technologia[tpz '[s']],Technologia[Obszar],"Klejenie",Technologia[KOD WYROB],wycena!$B64)</f>
        <v>0</v>
      </c>
      <c r="BL64" s="334">
        <f>SUMIFS(Technologia[tpj '[s']],Technologia[Obszar],"Klejenie",Technologia[KOD WYROB],wycena!$B64)</f>
        <v>0</v>
      </c>
      <c r="BM64" s="335">
        <f t="shared" si="13"/>
        <v>0</v>
      </c>
      <c r="BN64" s="334">
        <f>SUMIFS(Technologia[tpz '[s']],Technologia[Obszar],"Śrutowanie",Technologia[KOD WYROB],wycena!$B64)</f>
        <v>0</v>
      </c>
      <c r="BO64" s="334">
        <f>SUMIFS(Technologia[tpj '[s']],Technologia[Obszar],"Śrutowanie",Technologia[KOD WYROB],wycena!$B64)</f>
        <v>0</v>
      </c>
      <c r="BP64" s="332">
        <f t="shared" si="64"/>
        <v>0</v>
      </c>
      <c r="BQ64" s="334">
        <f>SUMIFS(Technologia[tpz '[s']],Technologia[Obszar],"Prostowanie",Technologia[KOD WYROB],wycena!$B64)</f>
        <v>0</v>
      </c>
      <c r="BR64" s="334">
        <f>SUMIFS(Technologia[tpj '[s']],Technologia[Obszar],"Prostowanie",Technologia[KOD WYROB],wycena!$B64)</f>
        <v>0</v>
      </c>
      <c r="BS64" s="332">
        <f t="shared" si="65"/>
        <v>0</v>
      </c>
      <c r="BT64" s="334">
        <f>SUMIFS(Technologia[tpz '[s']],Technologia[Obszar],"Gratowarka",Technologia[KOD WYROB],wycena!$B64)</f>
        <v>0</v>
      </c>
      <c r="BU64" s="334">
        <f>SUMIFS(Technologia[tpj '[s']],Technologia[Obszar],"Gratowarka",Technologia[KOD WYROB],wycena!$B64)</f>
        <v>0</v>
      </c>
      <c r="BV64" s="332">
        <f t="shared" si="66"/>
        <v>0</v>
      </c>
      <c r="BW64" s="332">
        <f>COUNTIF(Technologia[KOD WYROB],B64)</f>
        <v>0</v>
      </c>
      <c r="BX64" s="332">
        <f t="shared" si="67"/>
        <v>0</v>
      </c>
      <c r="BZ64" s="121"/>
      <c r="CA64" s="123"/>
      <c r="CB64" s="123"/>
      <c r="CC64" s="372">
        <f>SUMIFS(Technologia[Koszt kooperacji],Technologia[Obszar],"Kooperacja",Technologia[KOD WYROB],wycena!$B64)+SUMIFS(Technologia[Koszt kooperacji],Technologia[Obszar],"Śrutowanie",Technologia[KOD WYROB],wycena!$B64)</f>
        <v>0</v>
      </c>
      <c r="CD64" s="372">
        <f t="shared" si="68"/>
        <v>0</v>
      </c>
      <c r="CE64" s="372">
        <f t="shared" si="91"/>
        <v>0</v>
      </c>
      <c r="CF64" s="381">
        <f>COUNTIFS(Technologia[KOD WYROB],B64,Technologia[Obszar],"kooperacja")+SUMIF($C:$C,$B64,CF:CF)</f>
        <v>0</v>
      </c>
      <c r="CG64" s="382">
        <f>SUMIF(Tabela3[Dot. indeksu],B64,Tabela3[Wartość])+SUMIF(C:C,B64,DE:DE)</f>
        <v>0</v>
      </c>
      <c r="CH64" s="383">
        <f>SUMIFS(NRC[Cena],NRC[Typ narzędzia],robocze!$AL$1,NRC[Dot. indeksu],wycena!$B64)+(SUMIF($C:$C,$B64,$DF:$DF))</f>
        <v>0</v>
      </c>
      <c r="CI64" s="372">
        <f>SUMIFS(NRC[Cena],NRC[Typ narzędzia],robocze!$AL$2,NRC[Dot. indeksu],wycena!$B64)+(SUMIF($C:$C,$B64,$DG:$DG))</f>
        <v>0</v>
      </c>
      <c r="CJ64" s="372">
        <f>SUMIFS(NRC[Cena],NRC[Typ narzędzia],robocze!$AL$3,NRC[Dot. indeksu],wycena!$B64)+(SUMIF($C:$C,$B64,$DH:$DH))</f>
        <v>0</v>
      </c>
      <c r="CK64" s="384">
        <f t="shared" si="69"/>
        <v>0</v>
      </c>
      <c r="CM64" s="373" t="str">
        <f t="shared" si="16"/>
        <v/>
      </c>
      <c r="CN64" s="374" t="str">
        <f t="shared" si="17"/>
        <v/>
      </c>
      <c r="CO64" s="372" t="str">
        <f t="shared" si="18"/>
        <v/>
      </c>
      <c r="CP64" s="372" t="str">
        <f t="shared" si="70"/>
        <v/>
      </c>
      <c r="CQ64" s="371" t="str">
        <f t="shared" si="98"/>
        <v/>
      </c>
      <c r="CR64" s="371" t="str">
        <f t="shared" si="92"/>
        <v/>
      </c>
      <c r="CS64" s="371" t="str">
        <f t="shared" si="20"/>
        <v/>
      </c>
      <c r="CT64" s="371" t="str">
        <f t="shared" si="21"/>
        <v/>
      </c>
      <c r="CU64" s="371" t="str">
        <f t="shared" si="22"/>
        <v/>
      </c>
      <c r="CV64" s="371" t="str">
        <f t="shared" si="23"/>
        <v/>
      </c>
      <c r="CW64" s="371" t="str">
        <f t="shared" si="24"/>
        <v/>
      </c>
      <c r="CX64" s="371" t="str">
        <f t="shared" si="25"/>
        <v/>
      </c>
      <c r="CY64" s="371" t="str">
        <f t="shared" si="26"/>
        <v/>
      </c>
      <c r="CZ64" s="371" t="str">
        <f t="shared" si="27"/>
        <v/>
      </c>
      <c r="DA64" s="371" t="str">
        <f t="shared" si="71"/>
        <v/>
      </c>
      <c r="DB64" s="371" t="str">
        <f t="shared" si="72"/>
        <v/>
      </c>
      <c r="DC64" s="371" t="str">
        <f t="shared" si="73"/>
        <v/>
      </c>
      <c r="DD64" s="334" t="str">
        <f t="shared" si="28"/>
        <v/>
      </c>
      <c r="DE64" s="334" t="str">
        <f t="shared" si="29"/>
        <v/>
      </c>
      <c r="DF64" s="372">
        <f t="shared" si="30"/>
        <v>0</v>
      </c>
      <c r="DG64" s="372">
        <f t="shared" si="93"/>
        <v>0</v>
      </c>
      <c r="DH64" s="372">
        <f t="shared" si="94"/>
        <v>0</v>
      </c>
      <c r="DI64" s="375"/>
      <c r="DJ64" s="319">
        <f>AK64/3600*Stawki!$A$4</f>
        <v>0</v>
      </c>
      <c r="DK64" s="317">
        <f>AO64/3600*Stawki!$B$4</f>
        <v>0</v>
      </c>
      <c r="DL64" s="317">
        <f>AR64/3600*Stawki!$C$4</f>
        <v>0</v>
      </c>
      <c r="DM64" s="317">
        <f>AU64/3600*Stawki!$D$4</f>
        <v>0</v>
      </c>
      <c r="DN64" s="317">
        <f>AX64/3600*Stawki!$E$4</f>
        <v>0</v>
      </c>
      <c r="DO64" s="317">
        <f>BA64/3600*Stawki!$F$4</f>
        <v>0</v>
      </c>
      <c r="DP64" s="317">
        <f>BD64/3600*Stawki!$G$4</f>
        <v>0</v>
      </c>
      <c r="DQ64" s="317">
        <f>BG64/3600*Stawki!$H$4</f>
        <v>0</v>
      </c>
      <c r="DR64" s="317">
        <f>BJ64/3600*Stawki!$J$4</f>
        <v>0</v>
      </c>
      <c r="DS64" s="317">
        <f>BL64/3600*Stawki!$I$4</f>
        <v>0</v>
      </c>
      <c r="DT64" s="317">
        <f>BP64/3600*Stawki!$K$4</f>
        <v>0</v>
      </c>
      <c r="DU64" s="320">
        <f>BS64/3600*Stawki!$M$4</f>
        <v>0</v>
      </c>
      <c r="DV64" s="320">
        <f>BV64/3600*Stawki!$L$4</f>
        <v>0</v>
      </c>
      <c r="DW64" s="321">
        <f t="shared" si="74"/>
        <v>0</v>
      </c>
      <c r="DX64" s="322" t="e" cm="1">
        <f t="array" ref="DX64">IF(BX64&lt;1,INDEX(tblSimple[],MATCH(F64,simp_il_proj,1)+1,MATCH(BW64,simp_il_oper,1)+1)+VLOOKUP($H$6,tblKlient[[Klient]:[Dodatkowy narzut Simple]],2,0),INDEX(tblComplex[],MATCH(F64,comp_il_projekt,1)+1,MATCH(BX64,comp_ile_sklad,1)+1)+VLOOKUP($H$6,tblKlient[[Klient]:[Dodatkowy narzut Complex]],3,0))</f>
        <v>#VALUE!</v>
      </c>
      <c r="DY64" s="323" t="str">
        <f t="shared" si="75"/>
        <v/>
      </c>
      <c r="DZ64" s="318" t="e">
        <f t="shared" si="76"/>
        <v>#VALUE!</v>
      </c>
      <c r="EA64" s="324" t="e">
        <f t="shared" si="31"/>
        <v>#VALUE!</v>
      </c>
      <c r="EC64" s="340">
        <f>IFERROR((Y64*AA64)*IF(X64="NIE",$EC$17+Stawki!$L$30,$EC$17)+SUMIF($C:$C,$B64,CP:CP),0)</f>
        <v>0</v>
      </c>
      <c r="ED64" s="341">
        <f t="shared" si="32"/>
        <v>0</v>
      </c>
      <c r="EE64" s="341">
        <f t="shared" si="33"/>
        <v>0</v>
      </c>
      <c r="EF64" s="341" t="e">
        <f t="shared" si="34"/>
        <v>#VALUE!</v>
      </c>
      <c r="EG64" s="341" t="e">
        <f>DY64*(1+wycena!$EG$17)</f>
        <v>#VALUE!</v>
      </c>
      <c r="EH64" s="341" t="e">
        <f>EG64*(1+wycena!$EH$17)</f>
        <v>#VALUE!</v>
      </c>
      <c r="EI64" s="341" t="e">
        <f t="shared" si="77"/>
        <v>#VALUE!</v>
      </c>
      <c r="EJ64" s="341" t="e">
        <f t="shared" si="95"/>
        <v>#VALUE!</v>
      </c>
      <c r="EK64" s="342">
        <f t="shared" si="35"/>
        <v>0</v>
      </c>
      <c r="EL64" s="343">
        <v>0</v>
      </c>
      <c r="EM64" s="344" t="e">
        <f t="shared" si="96"/>
        <v>#VALUE!</v>
      </c>
      <c r="EN64" s="345" t="e">
        <f t="shared" si="36"/>
        <v>#VALUE!</v>
      </c>
      <c r="EO64" s="346">
        <f t="shared" si="37"/>
        <v>0</v>
      </c>
      <c r="EP64" s="347">
        <f t="shared" si="38"/>
        <v>0</v>
      </c>
      <c r="EQ64" s="348">
        <f t="shared" si="79"/>
        <v>0</v>
      </c>
      <c r="ER64" s="349" t="e">
        <f t="shared" si="39"/>
        <v>#VALUE!</v>
      </c>
      <c r="ES64" s="350" t="e">
        <f t="shared" si="40"/>
        <v>#VALUE!</v>
      </c>
      <c r="ET64" s="62"/>
      <c r="EU64" s="399">
        <f t="shared" si="80"/>
        <v>0</v>
      </c>
      <c r="EV64" s="400">
        <f t="shared" si="81"/>
        <v>0</v>
      </c>
      <c r="EW64" s="400">
        <f t="shared" si="82"/>
        <v>0</v>
      </c>
      <c r="EX64" s="400">
        <f t="shared" si="83"/>
        <v>0</v>
      </c>
      <c r="EY64" s="400">
        <f t="shared" si="84"/>
        <v>0</v>
      </c>
      <c r="EZ64" s="401">
        <f t="shared" si="85"/>
        <v>0</v>
      </c>
      <c r="FA64" s="62"/>
      <c r="FB64" s="153">
        <f t="shared" si="41"/>
        <v>0</v>
      </c>
      <c r="FC64" s="154">
        <f t="shared" si="42"/>
        <v>0</v>
      </c>
      <c r="FD64" s="154">
        <f t="shared" si="43"/>
        <v>0</v>
      </c>
      <c r="FE64" s="154">
        <f t="shared" si="44"/>
        <v>0</v>
      </c>
      <c r="FF64" s="154">
        <f t="shared" si="45"/>
        <v>0</v>
      </c>
      <c r="FG64" s="154">
        <f t="shared" si="46"/>
        <v>0</v>
      </c>
      <c r="FH64" s="154">
        <f t="shared" si="47"/>
        <v>0</v>
      </c>
      <c r="FI64" s="154">
        <f t="shared" si="48"/>
        <v>0</v>
      </c>
      <c r="FJ64" s="154">
        <f t="shared" si="49"/>
        <v>0</v>
      </c>
      <c r="FK64" s="147">
        <f t="shared" si="50"/>
        <v>0</v>
      </c>
      <c r="FL64" s="147">
        <f t="shared" si="51"/>
        <v>0</v>
      </c>
      <c r="FM64" s="146">
        <f t="shared" si="52"/>
        <v>0</v>
      </c>
      <c r="FN64" s="146">
        <f t="shared" si="53"/>
        <v>0</v>
      </c>
      <c r="FO64" s="146">
        <f t="shared" si="54"/>
        <v>0</v>
      </c>
      <c r="FP64" s="146">
        <f t="shared" si="55"/>
        <v>0</v>
      </c>
      <c r="FQ64" s="146" t="e">
        <f t="shared" si="56"/>
        <v>#VALUE!</v>
      </c>
      <c r="FR64" s="146" t="e">
        <f t="shared" si="57"/>
        <v>#VALUE!</v>
      </c>
      <c r="FS64" s="146">
        <f t="shared" si="58"/>
        <v>0</v>
      </c>
      <c r="FT64" s="146">
        <f t="shared" si="59"/>
        <v>0</v>
      </c>
      <c r="FU64" s="146">
        <f t="shared" si="60"/>
        <v>0</v>
      </c>
      <c r="FV64" s="146" t="e">
        <f t="shared" si="61"/>
        <v>#VALUE!</v>
      </c>
      <c r="FW64" s="146" t="e">
        <f t="shared" si="86"/>
        <v>#VALUE!</v>
      </c>
      <c r="FX64" s="146" t="e">
        <f t="shared" si="87"/>
        <v>#VALUE!</v>
      </c>
      <c r="FY64" s="146" t="e">
        <f t="shared" si="88"/>
        <v>#VALUE!</v>
      </c>
      <c r="FZ64" s="155">
        <f t="shared" si="97"/>
        <v>0</v>
      </c>
    </row>
    <row r="65" spans="1:182">
      <c r="A65" s="143">
        <v>47</v>
      </c>
      <c r="B65" s="123"/>
      <c r="C65" s="123"/>
      <c r="D65" s="123"/>
      <c r="E65" s="181"/>
      <c r="F65" s="123"/>
      <c r="G65" s="123"/>
      <c r="H65" s="123"/>
      <c r="I65" s="120"/>
      <c r="J65" s="121"/>
      <c r="K65" s="123"/>
      <c r="L65" s="123"/>
      <c r="M65" s="172" t="str">
        <f>ryzyka!$X49</f>
        <v/>
      </c>
      <c r="N65" s="173" t="str">
        <f>ryzyka!Y49</f>
        <v/>
      </c>
      <c r="O65" s="123"/>
      <c r="P65" s="123"/>
      <c r="Q65" s="138"/>
      <c r="R65" s="121"/>
      <c r="S65" s="123"/>
      <c r="T65" s="122"/>
      <c r="U65" s="123"/>
      <c r="V65" s="285" t="str">
        <f t="shared" si="62"/>
        <v/>
      </c>
      <c r="W65" s="285" t="str">
        <f t="shared" si="63"/>
        <v/>
      </c>
      <c r="X65" s="123"/>
      <c r="Y65" s="65"/>
      <c r="Z65" s="176">
        <f t="shared" si="4"/>
        <v>0</v>
      </c>
      <c r="AA65" s="124"/>
      <c r="AB65" s="124"/>
      <c r="AC65" s="125"/>
      <c r="AD65" s="125"/>
      <c r="AE65" s="126"/>
      <c r="AF65" s="124"/>
      <c r="AG65" s="127"/>
      <c r="AH65" s="128"/>
      <c r="AI65" s="137"/>
      <c r="AJ65" s="126"/>
      <c r="AK65" s="335">
        <f t="shared" si="5"/>
        <v>0</v>
      </c>
      <c r="AL65" s="138"/>
      <c r="AM65" s="121"/>
      <c r="AN65" s="123"/>
      <c r="AO65" s="332">
        <f t="shared" si="90"/>
        <v>0</v>
      </c>
      <c r="AP65" s="333">
        <f>SUMIFS(Technologia[tpz '[s']],Technologia[Obszar],"Obróbka skrawaniem",Technologia[KOD WYROB],wycena!$B65)</f>
        <v>0</v>
      </c>
      <c r="AQ65" s="334">
        <f>SUMIFS(Technologia[tpj '[s']],Technologia[Obszar],"Obróbka skrawaniem",Technologia[KOD WYROB],wycena!$B65)</f>
        <v>0</v>
      </c>
      <c r="AR65" s="335">
        <f t="shared" si="6"/>
        <v>0</v>
      </c>
      <c r="AS65" s="334">
        <f>SUMIFS(Technologia[tpz '[s']],Technologia[Obszar],"Ukosowanie",Technologia[KOD WYROB],wycena!$B65)</f>
        <v>0</v>
      </c>
      <c r="AT65" s="334">
        <f>SUMIFS(Technologia[tpj '[s']],Technologia[Obszar],"Ukosowanie",Technologia[KOD WYROB],wycena!$B65)</f>
        <v>0</v>
      </c>
      <c r="AU65" s="335">
        <f t="shared" si="7"/>
        <v>0</v>
      </c>
      <c r="AV65" s="334">
        <f>SUMIFS(Technologia[tpz '[s']],Technologia[Obszar],"Prasa",Technologia[KOD WYROB],wycena!$B65)</f>
        <v>0</v>
      </c>
      <c r="AW65" s="334">
        <f>SUMIFS(Technologia[tpj '[s']],Technologia[Obszar],"Prasa",Technologia[KOD WYROB],wycena!$B65)</f>
        <v>0</v>
      </c>
      <c r="AX65" s="335">
        <f t="shared" si="8"/>
        <v>0</v>
      </c>
      <c r="AY65" s="334">
        <f>SUMIFS(Technologia[tpz '[s']],Technologia[Obszar],"Spawanie ręczne",Technologia[KOD WYROB],wycena!$B65)</f>
        <v>0</v>
      </c>
      <c r="AZ65" s="334">
        <f>SUMIFS(Technologia[tpj '[s']],Technologia[Obszar],"Spawanie ręczne",Technologia[KOD WYROB],wycena!$B65)</f>
        <v>0</v>
      </c>
      <c r="BA65" s="335">
        <f t="shared" si="9"/>
        <v>0</v>
      </c>
      <c r="BB65" s="334">
        <f>SUMIFS(Technologia[tpz '[s']],Technologia[Obszar],"Spawanie robotem",Technologia[KOD WYROB],wycena!$B65)</f>
        <v>0</v>
      </c>
      <c r="BC65" s="334">
        <f>SUMIFS(Technologia[tpj '[s']],Technologia[Obszar],"Spawanie robotem",Technologia[KOD WYROB],wycena!$B65)</f>
        <v>0</v>
      </c>
      <c r="BD65" s="335">
        <f t="shared" si="10"/>
        <v>0</v>
      </c>
      <c r="BE65" s="334">
        <f>SUMIFS(Technologia[tpz '[s']],Technologia[Obszar],"Ślusarnia",Technologia[KOD WYROB],wycena!$B65)</f>
        <v>0</v>
      </c>
      <c r="BF65" s="334">
        <f>SUMIFS(Technologia[tpj '[s']],Technologia[Obszar],"Ślusarnia",Technologia[KOD WYROB],wycena!$B65)</f>
        <v>0</v>
      </c>
      <c r="BG65" s="335">
        <f t="shared" si="11"/>
        <v>0</v>
      </c>
      <c r="BH65" s="334">
        <f>SUMIFS(Technologia[tpz '[s']],Technologia[Obszar],"Montaż",Technologia[KOD WYROB],wycena!$B65)</f>
        <v>0</v>
      </c>
      <c r="BI65" s="334">
        <f>SUMIFS(Technologia[tpj '[s']],Technologia[Obszar],"Montaż",Technologia[KOD WYROB],wycena!$B65)</f>
        <v>0</v>
      </c>
      <c r="BJ65" s="335">
        <f t="shared" si="12"/>
        <v>0</v>
      </c>
      <c r="BK65" s="334">
        <f>SUMIFS(Technologia[tpz '[s']],Technologia[Obszar],"Klejenie",Technologia[KOD WYROB],wycena!$B65)</f>
        <v>0</v>
      </c>
      <c r="BL65" s="334">
        <f>SUMIFS(Technologia[tpj '[s']],Technologia[Obszar],"Klejenie",Technologia[KOD WYROB],wycena!$B65)</f>
        <v>0</v>
      </c>
      <c r="BM65" s="335">
        <f t="shared" si="13"/>
        <v>0</v>
      </c>
      <c r="BN65" s="334">
        <f>SUMIFS(Technologia[tpz '[s']],Technologia[Obszar],"Śrutowanie",Technologia[KOD WYROB],wycena!$B65)</f>
        <v>0</v>
      </c>
      <c r="BO65" s="334">
        <f>SUMIFS(Technologia[tpj '[s']],Technologia[Obszar],"Śrutowanie",Technologia[KOD WYROB],wycena!$B65)</f>
        <v>0</v>
      </c>
      <c r="BP65" s="332">
        <f t="shared" si="64"/>
        <v>0</v>
      </c>
      <c r="BQ65" s="334">
        <f>SUMIFS(Technologia[tpz '[s']],Technologia[Obszar],"Prostowanie",Technologia[KOD WYROB],wycena!$B65)</f>
        <v>0</v>
      </c>
      <c r="BR65" s="334">
        <f>SUMIFS(Technologia[tpj '[s']],Technologia[Obszar],"Prostowanie",Technologia[KOD WYROB],wycena!$B65)</f>
        <v>0</v>
      </c>
      <c r="BS65" s="332">
        <f t="shared" si="65"/>
        <v>0</v>
      </c>
      <c r="BT65" s="334">
        <f>SUMIFS(Technologia[tpz '[s']],Technologia[Obszar],"Gratowarka",Technologia[KOD WYROB],wycena!$B65)</f>
        <v>0</v>
      </c>
      <c r="BU65" s="334">
        <f>SUMIFS(Technologia[tpj '[s']],Technologia[Obszar],"Gratowarka",Technologia[KOD WYROB],wycena!$B65)</f>
        <v>0</v>
      </c>
      <c r="BV65" s="332">
        <f t="shared" si="66"/>
        <v>0</v>
      </c>
      <c r="BW65" s="332">
        <f>COUNTIF(Technologia[KOD WYROB],B65)</f>
        <v>0</v>
      </c>
      <c r="BX65" s="332">
        <f t="shared" si="67"/>
        <v>0</v>
      </c>
      <c r="BZ65" s="121"/>
      <c r="CA65" s="123"/>
      <c r="CB65" s="123"/>
      <c r="CC65" s="372">
        <f>SUMIFS(Technologia[Koszt kooperacji],Technologia[Obszar],"Kooperacja",Technologia[KOD WYROB],wycena!$B65)+SUMIFS(Technologia[Koszt kooperacji],Technologia[Obszar],"Śrutowanie",Technologia[KOD WYROB],wycena!$B65)</f>
        <v>0</v>
      </c>
      <c r="CD65" s="372">
        <f t="shared" si="68"/>
        <v>0</v>
      </c>
      <c r="CE65" s="372">
        <f t="shared" si="91"/>
        <v>0</v>
      </c>
      <c r="CF65" s="381">
        <f>COUNTIFS(Technologia[KOD WYROB],B65,Technologia[Obszar],"kooperacja")+SUMIF($C:$C,$B65,CF:CF)</f>
        <v>0</v>
      </c>
      <c r="CG65" s="382">
        <f>SUMIF(Tabela3[Dot. indeksu],B65,Tabela3[Wartość])+SUMIF(C:C,B65,DE:DE)</f>
        <v>0</v>
      </c>
      <c r="CH65" s="383">
        <f>SUMIFS(NRC[Cena],NRC[Typ narzędzia],robocze!$AL$1,NRC[Dot. indeksu],wycena!$B65)+(SUMIF($C:$C,$B65,$DF:$DF))</f>
        <v>0</v>
      </c>
      <c r="CI65" s="372">
        <f>SUMIFS(NRC[Cena],NRC[Typ narzędzia],robocze!$AL$2,NRC[Dot. indeksu],wycena!$B65)+(SUMIF($C:$C,$B65,$DG:$DG))</f>
        <v>0</v>
      </c>
      <c r="CJ65" s="372">
        <f>SUMIFS(NRC[Cena],NRC[Typ narzędzia],robocze!$AL$3,NRC[Dot. indeksu],wycena!$B65)+(SUMIF($C:$C,$B65,$DH:$DH))</f>
        <v>0</v>
      </c>
      <c r="CK65" s="384">
        <f t="shared" si="69"/>
        <v>0</v>
      </c>
      <c r="CM65" s="373" t="str">
        <f t="shared" si="16"/>
        <v/>
      </c>
      <c r="CN65" s="374" t="str">
        <f t="shared" si="17"/>
        <v/>
      </c>
      <c r="CO65" s="372" t="str">
        <f t="shared" si="18"/>
        <v/>
      </c>
      <c r="CP65" s="372" t="str">
        <f t="shared" si="70"/>
        <v/>
      </c>
      <c r="CQ65" s="371" t="str">
        <f t="shared" si="98"/>
        <v/>
      </c>
      <c r="CR65" s="371" t="str">
        <f t="shared" si="92"/>
        <v/>
      </c>
      <c r="CS65" s="371" t="str">
        <f t="shared" si="20"/>
        <v/>
      </c>
      <c r="CT65" s="371" t="str">
        <f t="shared" si="21"/>
        <v/>
      </c>
      <c r="CU65" s="371" t="str">
        <f t="shared" si="22"/>
        <v/>
      </c>
      <c r="CV65" s="371" t="str">
        <f t="shared" si="23"/>
        <v/>
      </c>
      <c r="CW65" s="371" t="str">
        <f t="shared" si="24"/>
        <v/>
      </c>
      <c r="CX65" s="371" t="str">
        <f t="shared" si="25"/>
        <v/>
      </c>
      <c r="CY65" s="371" t="str">
        <f t="shared" si="26"/>
        <v/>
      </c>
      <c r="CZ65" s="371" t="str">
        <f t="shared" si="27"/>
        <v/>
      </c>
      <c r="DA65" s="371" t="str">
        <f t="shared" si="71"/>
        <v/>
      </c>
      <c r="DB65" s="371" t="str">
        <f t="shared" si="72"/>
        <v/>
      </c>
      <c r="DC65" s="371" t="str">
        <f t="shared" si="73"/>
        <v/>
      </c>
      <c r="DD65" s="334" t="str">
        <f t="shared" si="28"/>
        <v/>
      </c>
      <c r="DE65" s="334" t="str">
        <f t="shared" si="29"/>
        <v/>
      </c>
      <c r="DF65" s="372">
        <f t="shared" si="30"/>
        <v>0</v>
      </c>
      <c r="DG65" s="372">
        <f t="shared" si="93"/>
        <v>0</v>
      </c>
      <c r="DH65" s="372">
        <f t="shared" si="94"/>
        <v>0</v>
      </c>
      <c r="DI65" s="375"/>
      <c r="DJ65" s="319">
        <f>AK65/3600*Stawki!$A$4</f>
        <v>0</v>
      </c>
      <c r="DK65" s="317">
        <f>AO65/3600*Stawki!$B$4</f>
        <v>0</v>
      </c>
      <c r="DL65" s="317">
        <f>AR65/3600*Stawki!$C$4</f>
        <v>0</v>
      </c>
      <c r="DM65" s="317">
        <f>AU65/3600*Stawki!$D$4</f>
        <v>0</v>
      </c>
      <c r="DN65" s="317">
        <f>AX65/3600*Stawki!$E$4</f>
        <v>0</v>
      </c>
      <c r="DO65" s="317">
        <f>BA65/3600*Stawki!$F$4</f>
        <v>0</v>
      </c>
      <c r="DP65" s="317">
        <f>BD65/3600*Stawki!$G$4</f>
        <v>0</v>
      </c>
      <c r="DQ65" s="317">
        <f>BG65/3600*Stawki!$H$4</f>
        <v>0</v>
      </c>
      <c r="DR65" s="317">
        <f>BJ65/3600*Stawki!$J$4</f>
        <v>0</v>
      </c>
      <c r="DS65" s="317">
        <f>BL65/3600*Stawki!$I$4</f>
        <v>0</v>
      </c>
      <c r="DT65" s="317">
        <f>BP65/3600*Stawki!$K$4</f>
        <v>0</v>
      </c>
      <c r="DU65" s="320">
        <f>BS65/3600*Stawki!$M$4</f>
        <v>0</v>
      </c>
      <c r="DV65" s="320">
        <f>BV65/3600*Stawki!$L$4</f>
        <v>0</v>
      </c>
      <c r="DW65" s="321">
        <f t="shared" si="74"/>
        <v>0</v>
      </c>
      <c r="DX65" s="322" t="e" cm="1">
        <f t="array" ref="DX65">IF(BX65&lt;1,INDEX(tblSimple[],MATCH(F65,simp_il_proj,1)+1,MATCH(BW65,simp_il_oper,1)+1)+VLOOKUP($H$6,tblKlient[[Klient]:[Dodatkowy narzut Simple]],2,0),INDEX(tblComplex[],MATCH(F65,comp_il_projekt,1)+1,MATCH(BX65,comp_ile_sklad,1)+1)+VLOOKUP($H$6,tblKlient[[Klient]:[Dodatkowy narzut Complex]],3,0))</f>
        <v>#VALUE!</v>
      </c>
      <c r="DY65" s="323" t="str">
        <f t="shared" si="75"/>
        <v/>
      </c>
      <c r="DZ65" s="318" t="e">
        <f t="shared" si="76"/>
        <v>#VALUE!</v>
      </c>
      <c r="EA65" s="324" t="e">
        <f t="shared" si="31"/>
        <v>#VALUE!</v>
      </c>
      <c r="EC65" s="340">
        <f>IFERROR((Y65*AA65)*IF(X65="NIE",$EC$17+Stawki!$L$30,$EC$17)+SUMIF($C:$C,$B65,CP:CP),0)</f>
        <v>0</v>
      </c>
      <c r="ED65" s="341">
        <f t="shared" si="32"/>
        <v>0</v>
      </c>
      <c r="EE65" s="341">
        <f t="shared" si="33"/>
        <v>0</v>
      </c>
      <c r="EF65" s="341" t="e">
        <f t="shared" si="34"/>
        <v>#VALUE!</v>
      </c>
      <c r="EG65" s="341" t="e">
        <f>DY65*(1+wycena!$EG$17)</f>
        <v>#VALUE!</v>
      </c>
      <c r="EH65" s="341" t="e">
        <f>EG65*(1+wycena!$EH$17)</f>
        <v>#VALUE!</v>
      </c>
      <c r="EI65" s="341" t="e">
        <f t="shared" si="77"/>
        <v>#VALUE!</v>
      </c>
      <c r="EJ65" s="341" t="e">
        <f t="shared" si="95"/>
        <v>#VALUE!</v>
      </c>
      <c r="EK65" s="342">
        <f t="shared" si="35"/>
        <v>0</v>
      </c>
      <c r="EL65" s="343">
        <v>0</v>
      </c>
      <c r="EM65" s="344" t="e">
        <f t="shared" si="96"/>
        <v>#VALUE!</v>
      </c>
      <c r="EN65" s="345" t="e">
        <f t="shared" si="36"/>
        <v>#VALUE!</v>
      </c>
      <c r="EO65" s="346">
        <f t="shared" si="37"/>
        <v>0</v>
      </c>
      <c r="EP65" s="347">
        <f t="shared" si="38"/>
        <v>0</v>
      </c>
      <c r="EQ65" s="348">
        <f t="shared" si="79"/>
        <v>0</v>
      </c>
      <c r="ER65" s="349" t="e">
        <f t="shared" si="39"/>
        <v>#VALUE!</v>
      </c>
      <c r="ES65" s="350" t="e">
        <f t="shared" si="40"/>
        <v>#VALUE!</v>
      </c>
      <c r="ET65" s="62"/>
      <c r="EU65" s="399">
        <f t="shared" si="80"/>
        <v>0</v>
      </c>
      <c r="EV65" s="400">
        <f t="shared" si="81"/>
        <v>0</v>
      </c>
      <c r="EW65" s="400">
        <f t="shared" si="82"/>
        <v>0</v>
      </c>
      <c r="EX65" s="400">
        <f t="shared" si="83"/>
        <v>0</v>
      </c>
      <c r="EY65" s="400">
        <f t="shared" si="84"/>
        <v>0</v>
      </c>
      <c r="EZ65" s="401">
        <f t="shared" si="85"/>
        <v>0</v>
      </c>
      <c r="FA65" s="62"/>
      <c r="FB65" s="153">
        <f t="shared" si="41"/>
        <v>0</v>
      </c>
      <c r="FC65" s="154">
        <f t="shared" si="42"/>
        <v>0</v>
      </c>
      <c r="FD65" s="154">
        <f t="shared" si="43"/>
        <v>0</v>
      </c>
      <c r="FE65" s="154">
        <f t="shared" si="44"/>
        <v>0</v>
      </c>
      <c r="FF65" s="154">
        <f t="shared" si="45"/>
        <v>0</v>
      </c>
      <c r="FG65" s="154">
        <f t="shared" si="46"/>
        <v>0</v>
      </c>
      <c r="FH65" s="154">
        <f t="shared" si="47"/>
        <v>0</v>
      </c>
      <c r="FI65" s="154">
        <f t="shared" si="48"/>
        <v>0</v>
      </c>
      <c r="FJ65" s="154">
        <f t="shared" si="49"/>
        <v>0</v>
      </c>
      <c r="FK65" s="147">
        <f t="shared" si="50"/>
        <v>0</v>
      </c>
      <c r="FL65" s="147">
        <f t="shared" si="51"/>
        <v>0</v>
      </c>
      <c r="FM65" s="146">
        <f t="shared" si="52"/>
        <v>0</v>
      </c>
      <c r="FN65" s="146">
        <f t="shared" si="53"/>
        <v>0</v>
      </c>
      <c r="FO65" s="146">
        <f t="shared" si="54"/>
        <v>0</v>
      </c>
      <c r="FP65" s="146">
        <f t="shared" si="55"/>
        <v>0</v>
      </c>
      <c r="FQ65" s="146" t="e">
        <f t="shared" si="56"/>
        <v>#VALUE!</v>
      </c>
      <c r="FR65" s="146" t="e">
        <f t="shared" si="57"/>
        <v>#VALUE!</v>
      </c>
      <c r="FS65" s="146">
        <f t="shared" si="58"/>
        <v>0</v>
      </c>
      <c r="FT65" s="146">
        <f t="shared" si="59"/>
        <v>0</v>
      </c>
      <c r="FU65" s="146">
        <f t="shared" si="60"/>
        <v>0</v>
      </c>
      <c r="FV65" s="146" t="e">
        <f t="shared" si="61"/>
        <v>#VALUE!</v>
      </c>
      <c r="FW65" s="146" t="e">
        <f t="shared" si="86"/>
        <v>#VALUE!</v>
      </c>
      <c r="FX65" s="146" t="e">
        <f t="shared" si="87"/>
        <v>#VALUE!</v>
      </c>
      <c r="FY65" s="146" t="e">
        <f t="shared" si="88"/>
        <v>#VALUE!</v>
      </c>
      <c r="FZ65" s="155">
        <f t="shared" si="97"/>
        <v>0</v>
      </c>
    </row>
    <row r="66" spans="1:182">
      <c r="A66" s="143">
        <v>48</v>
      </c>
      <c r="B66" s="123"/>
      <c r="C66" s="123"/>
      <c r="D66" s="123"/>
      <c r="E66" s="181"/>
      <c r="F66" s="123"/>
      <c r="G66" s="123"/>
      <c r="H66" s="123"/>
      <c r="I66" s="120"/>
      <c r="J66" s="121"/>
      <c r="K66" s="123"/>
      <c r="L66" s="123"/>
      <c r="M66" s="172" t="str">
        <f>ryzyka!$X50</f>
        <v/>
      </c>
      <c r="N66" s="173" t="str">
        <f>ryzyka!Y50</f>
        <v/>
      </c>
      <c r="O66" s="123"/>
      <c r="P66" s="123"/>
      <c r="Q66" s="138"/>
      <c r="R66" s="121"/>
      <c r="S66" s="123"/>
      <c r="T66" s="122"/>
      <c r="U66" s="123"/>
      <c r="V66" s="285" t="str">
        <f t="shared" si="62"/>
        <v/>
      </c>
      <c r="W66" s="285" t="str">
        <f t="shared" si="63"/>
        <v/>
      </c>
      <c r="X66" s="123"/>
      <c r="Y66" s="65"/>
      <c r="Z66" s="176">
        <f t="shared" si="4"/>
        <v>0</v>
      </c>
      <c r="AA66" s="124"/>
      <c r="AB66" s="124"/>
      <c r="AC66" s="125"/>
      <c r="AD66" s="125"/>
      <c r="AE66" s="126"/>
      <c r="AF66" s="124"/>
      <c r="AG66" s="127"/>
      <c r="AH66" s="128"/>
      <c r="AI66" s="137"/>
      <c r="AJ66" s="126"/>
      <c r="AK66" s="335">
        <f t="shared" si="5"/>
        <v>0</v>
      </c>
      <c r="AL66" s="138"/>
      <c r="AM66" s="121"/>
      <c r="AN66" s="123"/>
      <c r="AO66" s="332">
        <f t="shared" si="90"/>
        <v>0</v>
      </c>
      <c r="AP66" s="333">
        <f>SUMIFS(Technologia[tpz '[s']],Technologia[Obszar],"Obróbka skrawaniem",Technologia[KOD WYROB],wycena!$B66)</f>
        <v>0</v>
      </c>
      <c r="AQ66" s="334">
        <f>SUMIFS(Technologia[tpj '[s']],Technologia[Obszar],"Obróbka skrawaniem",Technologia[KOD WYROB],wycena!$B66)</f>
        <v>0</v>
      </c>
      <c r="AR66" s="335">
        <f t="shared" si="6"/>
        <v>0</v>
      </c>
      <c r="AS66" s="334">
        <f>SUMIFS(Technologia[tpz '[s']],Technologia[Obszar],"Ukosowanie",Technologia[KOD WYROB],wycena!$B66)</f>
        <v>0</v>
      </c>
      <c r="AT66" s="334">
        <f>SUMIFS(Technologia[tpj '[s']],Technologia[Obszar],"Ukosowanie",Technologia[KOD WYROB],wycena!$B66)</f>
        <v>0</v>
      </c>
      <c r="AU66" s="335">
        <f t="shared" si="7"/>
        <v>0</v>
      </c>
      <c r="AV66" s="334">
        <f>SUMIFS(Technologia[tpz '[s']],Technologia[Obszar],"Prasa",Technologia[KOD WYROB],wycena!$B66)</f>
        <v>0</v>
      </c>
      <c r="AW66" s="334">
        <f>SUMIFS(Technologia[tpj '[s']],Technologia[Obszar],"Prasa",Technologia[KOD WYROB],wycena!$B66)</f>
        <v>0</v>
      </c>
      <c r="AX66" s="335">
        <f t="shared" si="8"/>
        <v>0</v>
      </c>
      <c r="AY66" s="334">
        <f>SUMIFS(Technologia[tpz '[s']],Technologia[Obszar],"Spawanie ręczne",Technologia[KOD WYROB],wycena!$B66)</f>
        <v>0</v>
      </c>
      <c r="AZ66" s="334">
        <f>SUMIFS(Technologia[tpj '[s']],Technologia[Obszar],"Spawanie ręczne",Technologia[KOD WYROB],wycena!$B66)</f>
        <v>0</v>
      </c>
      <c r="BA66" s="335">
        <f t="shared" si="9"/>
        <v>0</v>
      </c>
      <c r="BB66" s="334">
        <f>SUMIFS(Technologia[tpz '[s']],Technologia[Obszar],"Spawanie robotem",Technologia[KOD WYROB],wycena!$B66)</f>
        <v>0</v>
      </c>
      <c r="BC66" s="334">
        <f>SUMIFS(Technologia[tpj '[s']],Technologia[Obszar],"Spawanie robotem",Technologia[KOD WYROB],wycena!$B66)</f>
        <v>0</v>
      </c>
      <c r="BD66" s="335">
        <f t="shared" si="10"/>
        <v>0</v>
      </c>
      <c r="BE66" s="334">
        <f>SUMIFS(Technologia[tpz '[s']],Technologia[Obszar],"Ślusarnia",Technologia[KOD WYROB],wycena!$B66)</f>
        <v>0</v>
      </c>
      <c r="BF66" s="334">
        <f>SUMIFS(Technologia[tpj '[s']],Technologia[Obszar],"Ślusarnia",Technologia[KOD WYROB],wycena!$B66)</f>
        <v>0</v>
      </c>
      <c r="BG66" s="335">
        <f t="shared" si="11"/>
        <v>0</v>
      </c>
      <c r="BH66" s="334">
        <f>SUMIFS(Technologia[tpz '[s']],Technologia[Obszar],"Montaż",Technologia[KOD WYROB],wycena!$B66)</f>
        <v>0</v>
      </c>
      <c r="BI66" s="334">
        <f>SUMIFS(Technologia[tpj '[s']],Technologia[Obszar],"Montaż",Technologia[KOD WYROB],wycena!$B66)</f>
        <v>0</v>
      </c>
      <c r="BJ66" s="335">
        <f t="shared" si="12"/>
        <v>0</v>
      </c>
      <c r="BK66" s="334">
        <f>SUMIFS(Technologia[tpz '[s']],Technologia[Obszar],"Klejenie",Technologia[KOD WYROB],wycena!$B66)</f>
        <v>0</v>
      </c>
      <c r="BL66" s="334">
        <f>SUMIFS(Technologia[tpj '[s']],Technologia[Obszar],"Klejenie",Technologia[KOD WYROB],wycena!$B66)</f>
        <v>0</v>
      </c>
      <c r="BM66" s="335">
        <f t="shared" si="13"/>
        <v>0</v>
      </c>
      <c r="BN66" s="334">
        <f>SUMIFS(Technologia[tpz '[s']],Technologia[Obszar],"Śrutowanie",Technologia[KOD WYROB],wycena!$B66)</f>
        <v>0</v>
      </c>
      <c r="BO66" s="334">
        <f>SUMIFS(Technologia[tpj '[s']],Technologia[Obszar],"Śrutowanie",Technologia[KOD WYROB],wycena!$B66)</f>
        <v>0</v>
      </c>
      <c r="BP66" s="332">
        <f t="shared" si="64"/>
        <v>0</v>
      </c>
      <c r="BQ66" s="334">
        <f>SUMIFS(Technologia[tpz '[s']],Technologia[Obszar],"Prostowanie",Technologia[KOD WYROB],wycena!$B66)</f>
        <v>0</v>
      </c>
      <c r="BR66" s="334">
        <f>SUMIFS(Technologia[tpj '[s']],Technologia[Obszar],"Prostowanie",Technologia[KOD WYROB],wycena!$B66)</f>
        <v>0</v>
      </c>
      <c r="BS66" s="332">
        <f t="shared" si="65"/>
        <v>0</v>
      </c>
      <c r="BT66" s="334">
        <f>SUMIFS(Technologia[tpz '[s']],Technologia[Obszar],"Gratowarka",Technologia[KOD WYROB],wycena!$B66)</f>
        <v>0</v>
      </c>
      <c r="BU66" s="334">
        <f>SUMIFS(Technologia[tpj '[s']],Technologia[Obszar],"Gratowarka",Technologia[KOD WYROB],wycena!$B66)</f>
        <v>0</v>
      </c>
      <c r="BV66" s="332">
        <f t="shared" si="66"/>
        <v>0</v>
      </c>
      <c r="BW66" s="332">
        <f>COUNTIF(Technologia[KOD WYROB],B66)</f>
        <v>0</v>
      </c>
      <c r="BX66" s="332">
        <f t="shared" si="67"/>
        <v>0</v>
      </c>
      <c r="BZ66" s="121"/>
      <c r="CA66" s="123"/>
      <c r="CB66" s="123"/>
      <c r="CC66" s="372">
        <f>SUMIFS(Technologia[Koszt kooperacji],Technologia[Obszar],"Kooperacja",Technologia[KOD WYROB],wycena!$B66)+SUMIFS(Technologia[Koszt kooperacji],Technologia[Obszar],"Śrutowanie",Technologia[KOD WYROB],wycena!$B66)</f>
        <v>0</v>
      </c>
      <c r="CD66" s="372">
        <f t="shared" si="68"/>
        <v>0</v>
      </c>
      <c r="CE66" s="372">
        <f t="shared" si="91"/>
        <v>0</v>
      </c>
      <c r="CF66" s="381">
        <f>COUNTIFS(Technologia[KOD WYROB],B66,Technologia[Obszar],"kooperacja")+SUMIF($C:$C,$B66,CF:CF)</f>
        <v>0</v>
      </c>
      <c r="CG66" s="382">
        <f>SUMIF(Tabela3[Dot. indeksu],B66,Tabela3[Wartość])+SUMIF(C:C,B66,DE:DE)</f>
        <v>0</v>
      </c>
      <c r="CH66" s="383">
        <f>SUMIFS(NRC[Cena],NRC[Typ narzędzia],robocze!$AL$1,NRC[Dot. indeksu],wycena!$B66)+(SUMIF($C:$C,$B66,$DF:$DF))</f>
        <v>0</v>
      </c>
      <c r="CI66" s="372">
        <f>SUMIFS(NRC[Cena],NRC[Typ narzędzia],robocze!$AL$2,NRC[Dot. indeksu],wycena!$B66)+(SUMIF($C:$C,$B66,$DG:$DG))</f>
        <v>0</v>
      </c>
      <c r="CJ66" s="372">
        <f>SUMIFS(NRC[Cena],NRC[Typ narzędzia],robocze!$AL$3,NRC[Dot. indeksu],wycena!$B66)+(SUMIF($C:$C,$B66,$DH:$DH))</f>
        <v>0</v>
      </c>
      <c r="CK66" s="384">
        <f t="shared" si="69"/>
        <v>0</v>
      </c>
      <c r="CM66" s="373" t="str">
        <f t="shared" si="16"/>
        <v/>
      </c>
      <c r="CN66" s="374" t="str">
        <f t="shared" si="17"/>
        <v/>
      </c>
      <c r="CO66" s="372" t="str">
        <f t="shared" si="18"/>
        <v/>
      </c>
      <c r="CP66" s="372" t="str">
        <f t="shared" si="70"/>
        <v/>
      </c>
      <c r="CQ66" s="371" t="str">
        <f t="shared" si="98"/>
        <v/>
      </c>
      <c r="CR66" s="371" t="str">
        <f t="shared" si="92"/>
        <v/>
      </c>
      <c r="CS66" s="371" t="str">
        <f t="shared" si="20"/>
        <v/>
      </c>
      <c r="CT66" s="371" t="str">
        <f t="shared" si="21"/>
        <v/>
      </c>
      <c r="CU66" s="371" t="str">
        <f t="shared" si="22"/>
        <v/>
      </c>
      <c r="CV66" s="371" t="str">
        <f t="shared" si="23"/>
        <v/>
      </c>
      <c r="CW66" s="371" t="str">
        <f t="shared" si="24"/>
        <v/>
      </c>
      <c r="CX66" s="371" t="str">
        <f t="shared" si="25"/>
        <v/>
      </c>
      <c r="CY66" s="371" t="str">
        <f t="shared" si="26"/>
        <v/>
      </c>
      <c r="CZ66" s="371" t="str">
        <f t="shared" si="27"/>
        <v/>
      </c>
      <c r="DA66" s="371" t="str">
        <f t="shared" si="71"/>
        <v/>
      </c>
      <c r="DB66" s="371" t="str">
        <f t="shared" si="72"/>
        <v/>
      </c>
      <c r="DC66" s="371" t="str">
        <f t="shared" si="73"/>
        <v/>
      </c>
      <c r="DD66" s="334" t="str">
        <f t="shared" si="28"/>
        <v/>
      </c>
      <c r="DE66" s="334" t="str">
        <f t="shared" si="29"/>
        <v/>
      </c>
      <c r="DF66" s="372">
        <f t="shared" si="30"/>
        <v>0</v>
      </c>
      <c r="DG66" s="372">
        <f t="shared" si="93"/>
        <v>0</v>
      </c>
      <c r="DH66" s="372">
        <f t="shared" si="94"/>
        <v>0</v>
      </c>
      <c r="DI66" s="375"/>
      <c r="DJ66" s="319">
        <f>AK66/3600*Stawki!$A$4</f>
        <v>0</v>
      </c>
      <c r="DK66" s="317">
        <f>AO66/3600*Stawki!$B$4</f>
        <v>0</v>
      </c>
      <c r="DL66" s="317">
        <f>AR66/3600*Stawki!$C$4</f>
        <v>0</v>
      </c>
      <c r="DM66" s="317">
        <f>AU66/3600*Stawki!$D$4</f>
        <v>0</v>
      </c>
      <c r="DN66" s="317">
        <f>AX66/3600*Stawki!$E$4</f>
        <v>0</v>
      </c>
      <c r="DO66" s="317">
        <f>BA66/3600*Stawki!$F$4</f>
        <v>0</v>
      </c>
      <c r="DP66" s="317">
        <f>BD66/3600*Stawki!$G$4</f>
        <v>0</v>
      </c>
      <c r="DQ66" s="317">
        <f>BG66/3600*Stawki!$H$4</f>
        <v>0</v>
      </c>
      <c r="DR66" s="317">
        <f>BJ66/3600*Stawki!$J$4</f>
        <v>0</v>
      </c>
      <c r="DS66" s="317">
        <f>BL66/3600*Stawki!$I$4</f>
        <v>0</v>
      </c>
      <c r="DT66" s="317">
        <f>BP66/3600*Stawki!$K$4</f>
        <v>0</v>
      </c>
      <c r="DU66" s="320">
        <f>BS66/3600*Stawki!$M$4</f>
        <v>0</v>
      </c>
      <c r="DV66" s="320">
        <f>BV66/3600*Stawki!$L$4</f>
        <v>0</v>
      </c>
      <c r="DW66" s="321">
        <f t="shared" si="74"/>
        <v>0</v>
      </c>
      <c r="DX66" s="322" t="e" cm="1">
        <f t="array" ref="DX66">IF(BX66&lt;1,INDEX(tblSimple[],MATCH(F66,simp_il_proj,1)+1,MATCH(BW66,simp_il_oper,1)+1)+VLOOKUP($H$6,tblKlient[[Klient]:[Dodatkowy narzut Simple]],2,0),INDEX(tblComplex[],MATCH(F66,comp_il_projekt,1)+1,MATCH(BX66,comp_ile_sklad,1)+1)+VLOOKUP($H$6,tblKlient[[Klient]:[Dodatkowy narzut Complex]],3,0))</f>
        <v>#VALUE!</v>
      </c>
      <c r="DY66" s="323" t="str">
        <f t="shared" si="75"/>
        <v/>
      </c>
      <c r="DZ66" s="318" t="e">
        <f t="shared" si="76"/>
        <v>#VALUE!</v>
      </c>
      <c r="EA66" s="324" t="e">
        <f t="shared" si="31"/>
        <v>#VALUE!</v>
      </c>
      <c r="EC66" s="340">
        <f>IFERROR((Y66*AA66)*IF(X66="NIE",$EC$17+Stawki!$L$30,$EC$17)+SUMIF($C:$C,$B66,CP:CP),0)</f>
        <v>0</v>
      </c>
      <c r="ED66" s="341">
        <f t="shared" si="32"/>
        <v>0</v>
      </c>
      <c r="EE66" s="341">
        <f t="shared" si="33"/>
        <v>0</v>
      </c>
      <c r="EF66" s="341" t="e">
        <f t="shared" si="34"/>
        <v>#VALUE!</v>
      </c>
      <c r="EG66" s="341" t="e">
        <f>DY66*(1+wycena!$EG$17)</f>
        <v>#VALUE!</v>
      </c>
      <c r="EH66" s="341" t="e">
        <f>EG66*(1+wycena!$EH$17)</f>
        <v>#VALUE!</v>
      </c>
      <c r="EI66" s="341" t="e">
        <f t="shared" si="77"/>
        <v>#VALUE!</v>
      </c>
      <c r="EJ66" s="341" t="e">
        <f t="shared" si="95"/>
        <v>#VALUE!</v>
      </c>
      <c r="EK66" s="342">
        <f t="shared" si="35"/>
        <v>0</v>
      </c>
      <c r="EL66" s="343">
        <v>0</v>
      </c>
      <c r="EM66" s="344" t="e">
        <f t="shared" si="96"/>
        <v>#VALUE!</v>
      </c>
      <c r="EN66" s="345" t="e">
        <f t="shared" si="36"/>
        <v>#VALUE!</v>
      </c>
      <c r="EO66" s="346">
        <f t="shared" si="37"/>
        <v>0</v>
      </c>
      <c r="EP66" s="347">
        <f t="shared" si="38"/>
        <v>0</v>
      </c>
      <c r="EQ66" s="348">
        <f t="shared" si="79"/>
        <v>0</v>
      </c>
      <c r="ER66" s="349" t="e">
        <f t="shared" si="39"/>
        <v>#VALUE!</v>
      </c>
      <c r="ES66" s="350" t="e">
        <f t="shared" si="40"/>
        <v>#VALUE!</v>
      </c>
      <c r="ET66" s="62"/>
      <c r="EU66" s="399">
        <f t="shared" si="80"/>
        <v>0</v>
      </c>
      <c r="EV66" s="400">
        <f t="shared" si="81"/>
        <v>0</v>
      </c>
      <c r="EW66" s="400">
        <f t="shared" si="82"/>
        <v>0</v>
      </c>
      <c r="EX66" s="400">
        <f t="shared" si="83"/>
        <v>0</v>
      </c>
      <c r="EY66" s="400">
        <f t="shared" si="84"/>
        <v>0</v>
      </c>
      <c r="EZ66" s="401">
        <f t="shared" si="85"/>
        <v>0</v>
      </c>
      <c r="FA66" s="62"/>
      <c r="FB66" s="153">
        <f t="shared" si="41"/>
        <v>0</v>
      </c>
      <c r="FC66" s="154">
        <f t="shared" si="42"/>
        <v>0</v>
      </c>
      <c r="FD66" s="154">
        <f t="shared" si="43"/>
        <v>0</v>
      </c>
      <c r="FE66" s="154">
        <f t="shared" si="44"/>
        <v>0</v>
      </c>
      <c r="FF66" s="154">
        <f t="shared" si="45"/>
        <v>0</v>
      </c>
      <c r="FG66" s="154">
        <f t="shared" si="46"/>
        <v>0</v>
      </c>
      <c r="FH66" s="154">
        <f t="shared" si="47"/>
        <v>0</v>
      </c>
      <c r="FI66" s="154">
        <f t="shared" si="48"/>
        <v>0</v>
      </c>
      <c r="FJ66" s="154">
        <f t="shared" si="49"/>
        <v>0</v>
      </c>
      <c r="FK66" s="147">
        <f t="shared" si="50"/>
        <v>0</v>
      </c>
      <c r="FL66" s="147">
        <f t="shared" si="51"/>
        <v>0</v>
      </c>
      <c r="FM66" s="146">
        <f t="shared" si="52"/>
        <v>0</v>
      </c>
      <c r="FN66" s="146">
        <f t="shared" si="53"/>
        <v>0</v>
      </c>
      <c r="FO66" s="146">
        <f t="shared" si="54"/>
        <v>0</v>
      </c>
      <c r="FP66" s="146">
        <f t="shared" si="55"/>
        <v>0</v>
      </c>
      <c r="FQ66" s="146" t="e">
        <f t="shared" si="56"/>
        <v>#VALUE!</v>
      </c>
      <c r="FR66" s="146" t="e">
        <f t="shared" si="57"/>
        <v>#VALUE!</v>
      </c>
      <c r="FS66" s="146">
        <f t="shared" si="58"/>
        <v>0</v>
      </c>
      <c r="FT66" s="146">
        <f t="shared" si="59"/>
        <v>0</v>
      </c>
      <c r="FU66" s="146">
        <f t="shared" si="60"/>
        <v>0</v>
      </c>
      <c r="FV66" s="146" t="e">
        <f t="shared" si="61"/>
        <v>#VALUE!</v>
      </c>
      <c r="FW66" s="146" t="e">
        <f t="shared" si="86"/>
        <v>#VALUE!</v>
      </c>
      <c r="FX66" s="146" t="e">
        <f t="shared" si="87"/>
        <v>#VALUE!</v>
      </c>
      <c r="FY66" s="146" t="e">
        <f t="shared" si="88"/>
        <v>#VALUE!</v>
      </c>
      <c r="FZ66" s="155">
        <f t="shared" si="97"/>
        <v>0</v>
      </c>
    </row>
    <row r="67" spans="1:182">
      <c r="A67" s="143">
        <v>49</v>
      </c>
      <c r="B67" s="123"/>
      <c r="C67" s="123"/>
      <c r="D67" s="123"/>
      <c r="E67" s="181"/>
      <c r="F67" s="123"/>
      <c r="G67" s="123"/>
      <c r="H67" s="123"/>
      <c r="I67" s="120"/>
      <c r="J67" s="121"/>
      <c r="K67" s="123"/>
      <c r="L67" s="123"/>
      <c r="M67" s="172" t="str">
        <f>ryzyka!$X51</f>
        <v/>
      </c>
      <c r="N67" s="173" t="str">
        <f>ryzyka!Y51</f>
        <v/>
      </c>
      <c r="O67" s="123"/>
      <c r="P67" s="123"/>
      <c r="Q67" s="138"/>
      <c r="R67" s="121"/>
      <c r="S67" s="123"/>
      <c r="T67" s="122"/>
      <c r="U67" s="123"/>
      <c r="V67" s="285" t="str">
        <f t="shared" si="62"/>
        <v/>
      </c>
      <c r="W67" s="285" t="str">
        <f t="shared" si="63"/>
        <v/>
      </c>
      <c r="X67" s="123"/>
      <c r="Y67" s="65"/>
      <c r="Z67" s="176">
        <f t="shared" si="4"/>
        <v>0</v>
      </c>
      <c r="AA67" s="124"/>
      <c r="AB67" s="124"/>
      <c r="AC67" s="125"/>
      <c r="AD67" s="125"/>
      <c r="AE67" s="126"/>
      <c r="AF67" s="124"/>
      <c r="AG67" s="127"/>
      <c r="AH67" s="128"/>
      <c r="AI67" s="137"/>
      <c r="AJ67" s="126"/>
      <c r="AK67" s="335">
        <f t="shared" si="5"/>
        <v>0</v>
      </c>
      <c r="AL67" s="138"/>
      <c r="AM67" s="121"/>
      <c r="AN67" s="123"/>
      <c r="AO67" s="332">
        <f t="shared" si="90"/>
        <v>0</v>
      </c>
      <c r="AP67" s="333">
        <f>SUMIFS(Technologia[tpz '[s']],Technologia[Obszar],"Obróbka skrawaniem",Technologia[KOD WYROB],wycena!$B67)</f>
        <v>0</v>
      </c>
      <c r="AQ67" s="334">
        <f>SUMIFS(Technologia[tpj '[s']],Technologia[Obszar],"Obróbka skrawaniem",Technologia[KOD WYROB],wycena!$B67)</f>
        <v>0</v>
      </c>
      <c r="AR67" s="335">
        <f t="shared" si="6"/>
        <v>0</v>
      </c>
      <c r="AS67" s="334">
        <f>SUMIFS(Technologia[tpz '[s']],Technologia[Obszar],"Ukosowanie",Technologia[KOD WYROB],wycena!$B67)</f>
        <v>0</v>
      </c>
      <c r="AT67" s="334">
        <f>SUMIFS(Technologia[tpj '[s']],Technologia[Obszar],"Ukosowanie",Technologia[KOD WYROB],wycena!$B67)</f>
        <v>0</v>
      </c>
      <c r="AU67" s="335">
        <f t="shared" si="7"/>
        <v>0</v>
      </c>
      <c r="AV67" s="334">
        <f>SUMIFS(Technologia[tpz '[s']],Technologia[Obszar],"Prasa",Technologia[KOD WYROB],wycena!$B67)</f>
        <v>0</v>
      </c>
      <c r="AW67" s="334">
        <f>SUMIFS(Technologia[tpj '[s']],Technologia[Obszar],"Prasa",Technologia[KOD WYROB],wycena!$B67)</f>
        <v>0</v>
      </c>
      <c r="AX67" s="335">
        <f t="shared" si="8"/>
        <v>0</v>
      </c>
      <c r="AY67" s="334">
        <f>SUMIFS(Technologia[tpz '[s']],Technologia[Obszar],"Spawanie ręczne",Technologia[KOD WYROB],wycena!$B67)</f>
        <v>0</v>
      </c>
      <c r="AZ67" s="334">
        <f>SUMIFS(Technologia[tpj '[s']],Technologia[Obszar],"Spawanie ręczne",Technologia[KOD WYROB],wycena!$B67)</f>
        <v>0</v>
      </c>
      <c r="BA67" s="335">
        <f t="shared" si="9"/>
        <v>0</v>
      </c>
      <c r="BB67" s="334">
        <f>SUMIFS(Technologia[tpz '[s']],Technologia[Obszar],"Spawanie robotem",Technologia[KOD WYROB],wycena!$B67)</f>
        <v>0</v>
      </c>
      <c r="BC67" s="334">
        <f>SUMIFS(Technologia[tpj '[s']],Technologia[Obszar],"Spawanie robotem",Technologia[KOD WYROB],wycena!$B67)</f>
        <v>0</v>
      </c>
      <c r="BD67" s="335">
        <f t="shared" si="10"/>
        <v>0</v>
      </c>
      <c r="BE67" s="334">
        <f>SUMIFS(Technologia[tpz '[s']],Technologia[Obszar],"Ślusarnia",Technologia[KOD WYROB],wycena!$B67)</f>
        <v>0</v>
      </c>
      <c r="BF67" s="334">
        <f>SUMIFS(Technologia[tpj '[s']],Technologia[Obszar],"Ślusarnia",Technologia[KOD WYROB],wycena!$B67)</f>
        <v>0</v>
      </c>
      <c r="BG67" s="335">
        <f t="shared" si="11"/>
        <v>0</v>
      </c>
      <c r="BH67" s="334">
        <f>SUMIFS(Technologia[tpz '[s']],Technologia[Obszar],"Montaż",Technologia[KOD WYROB],wycena!$B67)</f>
        <v>0</v>
      </c>
      <c r="BI67" s="334">
        <f>SUMIFS(Technologia[tpj '[s']],Technologia[Obszar],"Montaż",Technologia[KOD WYROB],wycena!$B67)</f>
        <v>0</v>
      </c>
      <c r="BJ67" s="335">
        <f t="shared" si="12"/>
        <v>0</v>
      </c>
      <c r="BK67" s="334">
        <f>SUMIFS(Technologia[tpz '[s']],Technologia[Obszar],"Klejenie",Technologia[KOD WYROB],wycena!$B67)</f>
        <v>0</v>
      </c>
      <c r="BL67" s="334">
        <f>SUMIFS(Technologia[tpj '[s']],Technologia[Obszar],"Klejenie",Technologia[KOD WYROB],wycena!$B67)</f>
        <v>0</v>
      </c>
      <c r="BM67" s="335">
        <f t="shared" si="13"/>
        <v>0</v>
      </c>
      <c r="BN67" s="334">
        <f>SUMIFS(Technologia[tpz '[s']],Technologia[Obszar],"Śrutowanie",Technologia[KOD WYROB],wycena!$B67)</f>
        <v>0</v>
      </c>
      <c r="BO67" s="334">
        <f>SUMIFS(Technologia[tpj '[s']],Technologia[Obszar],"Śrutowanie",Technologia[KOD WYROB],wycena!$B67)</f>
        <v>0</v>
      </c>
      <c r="BP67" s="332">
        <f t="shared" si="64"/>
        <v>0</v>
      </c>
      <c r="BQ67" s="334">
        <f>SUMIFS(Technologia[tpz '[s']],Technologia[Obszar],"Prostowanie",Technologia[KOD WYROB],wycena!$B67)</f>
        <v>0</v>
      </c>
      <c r="BR67" s="334">
        <f>SUMIFS(Technologia[tpj '[s']],Technologia[Obszar],"Prostowanie",Technologia[KOD WYROB],wycena!$B67)</f>
        <v>0</v>
      </c>
      <c r="BS67" s="332">
        <f t="shared" si="65"/>
        <v>0</v>
      </c>
      <c r="BT67" s="334">
        <f>SUMIFS(Technologia[tpz '[s']],Technologia[Obszar],"Gratowarka",Technologia[KOD WYROB],wycena!$B67)</f>
        <v>0</v>
      </c>
      <c r="BU67" s="334">
        <f>SUMIFS(Technologia[tpj '[s']],Technologia[Obszar],"Gratowarka",Technologia[KOD WYROB],wycena!$B67)</f>
        <v>0</v>
      </c>
      <c r="BV67" s="332">
        <f t="shared" si="66"/>
        <v>0</v>
      </c>
      <c r="BW67" s="332">
        <f>COUNTIF(Technologia[KOD WYROB],B67)</f>
        <v>0</v>
      </c>
      <c r="BX67" s="332">
        <f t="shared" si="67"/>
        <v>0</v>
      </c>
      <c r="BZ67" s="121"/>
      <c r="CA67" s="123"/>
      <c r="CB67" s="123"/>
      <c r="CC67" s="372">
        <f>SUMIFS(Technologia[Koszt kooperacji],Technologia[Obszar],"Kooperacja",Technologia[KOD WYROB],wycena!$B67)+SUMIFS(Technologia[Koszt kooperacji],Technologia[Obszar],"Śrutowanie",Technologia[KOD WYROB],wycena!$B67)</f>
        <v>0</v>
      </c>
      <c r="CD67" s="372">
        <f t="shared" si="68"/>
        <v>0</v>
      </c>
      <c r="CE67" s="372">
        <f t="shared" si="91"/>
        <v>0</v>
      </c>
      <c r="CF67" s="381">
        <f>COUNTIFS(Technologia[KOD WYROB],B67,Technologia[Obszar],"kooperacja")+SUMIF($C:$C,$B67,CF:CF)</f>
        <v>0</v>
      </c>
      <c r="CG67" s="382">
        <f>SUMIF(Tabela3[Dot. indeksu],B67,Tabela3[Wartość])+SUMIF(C:C,B67,DE:DE)</f>
        <v>0</v>
      </c>
      <c r="CH67" s="383">
        <f>SUMIFS(NRC[Cena],NRC[Typ narzędzia],robocze!$AL$1,NRC[Dot. indeksu],wycena!$B67)+(SUMIF($C:$C,$B67,$DF:$DF))</f>
        <v>0</v>
      </c>
      <c r="CI67" s="372">
        <f>SUMIFS(NRC[Cena],NRC[Typ narzędzia],robocze!$AL$2,NRC[Dot. indeksu],wycena!$B67)+(SUMIF($C:$C,$B67,$DG:$DG))</f>
        <v>0</v>
      </c>
      <c r="CJ67" s="372">
        <f>SUMIFS(NRC[Cena],NRC[Typ narzędzia],robocze!$AL$3,NRC[Dot. indeksu],wycena!$B67)+(SUMIF($C:$C,$B67,$DH:$DH))</f>
        <v>0</v>
      </c>
      <c r="CK67" s="384">
        <f t="shared" si="69"/>
        <v>0</v>
      </c>
      <c r="CM67" s="373" t="str">
        <f t="shared" si="16"/>
        <v/>
      </c>
      <c r="CN67" s="374" t="str">
        <f t="shared" si="17"/>
        <v/>
      </c>
      <c r="CO67" s="372" t="str">
        <f t="shared" si="18"/>
        <v/>
      </c>
      <c r="CP67" s="372" t="str">
        <f t="shared" si="70"/>
        <v/>
      </c>
      <c r="CQ67" s="371" t="str">
        <f t="shared" si="98"/>
        <v/>
      </c>
      <c r="CR67" s="371" t="str">
        <f t="shared" si="92"/>
        <v/>
      </c>
      <c r="CS67" s="371" t="str">
        <f t="shared" si="20"/>
        <v/>
      </c>
      <c r="CT67" s="371" t="str">
        <f t="shared" si="21"/>
        <v/>
      </c>
      <c r="CU67" s="371" t="str">
        <f t="shared" si="22"/>
        <v/>
      </c>
      <c r="CV67" s="371" t="str">
        <f t="shared" si="23"/>
        <v/>
      </c>
      <c r="CW67" s="371" t="str">
        <f t="shared" si="24"/>
        <v/>
      </c>
      <c r="CX67" s="371" t="str">
        <f t="shared" si="25"/>
        <v/>
      </c>
      <c r="CY67" s="371" t="str">
        <f t="shared" si="26"/>
        <v/>
      </c>
      <c r="CZ67" s="371" t="str">
        <f t="shared" si="27"/>
        <v/>
      </c>
      <c r="DA67" s="371" t="str">
        <f t="shared" si="71"/>
        <v/>
      </c>
      <c r="DB67" s="371" t="str">
        <f t="shared" si="72"/>
        <v/>
      </c>
      <c r="DC67" s="371" t="str">
        <f t="shared" si="73"/>
        <v/>
      </c>
      <c r="DD67" s="334" t="str">
        <f t="shared" si="28"/>
        <v/>
      </c>
      <c r="DE67" s="334" t="str">
        <f t="shared" si="29"/>
        <v/>
      </c>
      <c r="DF67" s="372">
        <f t="shared" si="30"/>
        <v>0</v>
      </c>
      <c r="DG67" s="372">
        <f t="shared" si="93"/>
        <v>0</v>
      </c>
      <c r="DH67" s="372">
        <f t="shared" si="94"/>
        <v>0</v>
      </c>
      <c r="DI67" s="375"/>
      <c r="DJ67" s="319">
        <f>AK67/3600*Stawki!$A$4</f>
        <v>0</v>
      </c>
      <c r="DK67" s="317">
        <f>AO67/3600*Stawki!$B$4</f>
        <v>0</v>
      </c>
      <c r="DL67" s="317">
        <f>AR67/3600*Stawki!$C$4</f>
        <v>0</v>
      </c>
      <c r="DM67" s="317">
        <f>AU67/3600*Stawki!$D$4</f>
        <v>0</v>
      </c>
      <c r="DN67" s="317">
        <f>AX67/3600*Stawki!$E$4</f>
        <v>0</v>
      </c>
      <c r="DO67" s="317">
        <f>BA67/3600*Stawki!$F$4</f>
        <v>0</v>
      </c>
      <c r="DP67" s="317">
        <f>BD67/3600*Stawki!$G$4</f>
        <v>0</v>
      </c>
      <c r="DQ67" s="317">
        <f>BG67/3600*Stawki!$H$4</f>
        <v>0</v>
      </c>
      <c r="DR67" s="317">
        <f>BJ67/3600*Stawki!$J$4</f>
        <v>0</v>
      </c>
      <c r="DS67" s="317">
        <f>BL67/3600*Stawki!$I$4</f>
        <v>0</v>
      </c>
      <c r="DT67" s="317">
        <f>BP67/3600*Stawki!$K$4</f>
        <v>0</v>
      </c>
      <c r="DU67" s="320">
        <f>BS67/3600*Stawki!$M$4</f>
        <v>0</v>
      </c>
      <c r="DV67" s="320">
        <f>BV67/3600*Stawki!$L$4</f>
        <v>0</v>
      </c>
      <c r="DW67" s="321">
        <f t="shared" si="74"/>
        <v>0</v>
      </c>
      <c r="DX67" s="322" t="e" cm="1">
        <f t="array" ref="DX67">IF(BX67&lt;1,INDEX(tblSimple[],MATCH(F67,simp_il_proj,1)+1,MATCH(BW67,simp_il_oper,1)+1)+VLOOKUP($H$6,tblKlient[[Klient]:[Dodatkowy narzut Simple]],2,0),INDEX(tblComplex[],MATCH(F67,comp_il_projekt,1)+1,MATCH(BX67,comp_ile_sklad,1)+1)+VLOOKUP($H$6,tblKlient[[Klient]:[Dodatkowy narzut Complex]],3,0))</f>
        <v>#VALUE!</v>
      </c>
      <c r="DY67" s="323" t="str">
        <f t="shared" si="75"/>
        <v/>
      </c>
      <c r="DZ67" s="318" t="e">
        <f t="shared" si="76"/>
        <v>#VALUE!</v>
      </c>
      <c r="EA67" s="324" t="e">
        <f t="shared" si="31"/>
        <v>#VALUE!</v>
      </c>
      <c r="EC67" s="340">
        <f>IFERROR((Y67*AA67)*IF(X67="NIE",$EC$17+Stawki!$L$30,$EC$17)+SUMIF($C:$C,$B67,CP:CP),0)</f>
        <v>0</v>
      </c>
      <c r="ED67" s="341">
        <f t="shared" si="32"/>
        <v>0</v>
      </c>
      <c r="EE67" s="341">
        <f t="shared" si="33"/>
        <v>0</v>
      </c>
      <c r="EF67" s="341" t="e">
        <f t="shared" si="34"/>
        <v>#VALUE!</v>
      </c>
      <c r="EG67" s="341" t="e">
        <f>DY67*(1+wycena!$EG$17)</f>
        <v>#VALUE!</v>
      </c>
      <c r="EH67" s="341" t="e">
        <f>EG67*(1+wycena!$EH$17)</f>
        <v>#VALUE!</v>
      </c>
      <c r="EI67" s="341" t="e">
        <f t="shared" si="77"/>
        <v>#VALUE!</v>
      </c>
      <c r="EJ67" s="341" t="e">
        <f t="shared" si="95"/>
        <v>#VALUE!</v>
      </c>
      <c r="EK67" s="342">
        <f t="shared" si="35"/>
        <v>0</v>
      </c>
      <c r="EL67" s="343">
        <v>0</v>
      </c>
      <c r="EM67" s="344" t="e">
        <f t="shared" si="96"/>
        <v>#VALUE!</v>
      </c>
      <c r="EN67" s="345" t="e">
        <f t="shared" si="36"/>
        <v>#VALUE!</v>
      </c>
      <c r="EO67" s="346">
        <f t="shared" si="37"/>
        <v>0</v>
      </c>
      <c r="EP67" s="347">
        <f t="shared" si="38"/>
        <v>0</v>
      </c>
      <c r="EQ67" s="348">
        <f t="shared" si="79"/>
        <v>0</v>
      </c>
      <c r="ER67" s="349" t="e">
        <f t="shared" si="39"/>
        <v>#VALUE!</v>
      </c>
      <c r="ES67" s="350" t="e">
        <f t="shared" si="40"/>
        <v>#VALUE!</v>
      </c>
      <c r="ET67" s="62"/>
      <c r="EU67" s="399">
        <f t="shared" si="80"/>
        <v>0</v>
      </c>
      <c r="EV67" s="400">
        <f t="shared" si="81"/>
        <v>0</v>
      </c>
      <c r="EW67" s="400">
        <f t="shared" si="82"/>
        <v>0</v>
      </c>
      <c r="EX67" s="400">
        <f t="shared" si="83"/>
        <v>0</v>
      </c>
      <c r="EY67" s="400">
        <f t="shared" si="84"/>
        <v>0</v>
      </c>
      <c r="EZ67" s="401">
        <f t="shared" si="85"/>
        <v>0</v>
      </c>
      <c r="FA67" s="62"/>
      <c r="FB67" s="153">
        <f t="shared" si="41"/>
        <v>0</v>
      </c>
      <c r="FC67" s="154">
        <f t="shared" si="42"/>
        <v>0</v>
      </c>
      <c r="FD67" s="154">
        <f t="shared" si="43"/>
        <v>0</v>
      </c>
      <c r="FE67" s="154">
        <f t="shared" si="44"/>
        <v>0</v>
      </c>
      <c r="FF67" s="154">
        <f t="shared" si="45"/>
        <v>0</v>
      </c>
      <c r="FG67" s="154">
        <f t="shared" si="46"/>
        <v>0</v>
      </c>
      <c r="FH67" s="154">
        <f t="shared" si="47"/>
        <v>0</v>
      </c>
      <c r="FI67" s="154">
        <f t="shared" si="48"/>
        <v>0</v>
      </c>
      <c r="FJ67" s="154">
        <f t="shared" si="49"/>
        <v>0</v>
      </c>
      <c r="FK67" s="147">
        <f t="shared" si="50"/>
        <v>0</v>
      </c>
      <c r="FL67" s="147">
        <f t="shared" si="51"/>
        <v>0</v>
      </c>
      <c r="FM67" s="146">
        <f t="shared" si="52"/>
        <v>0</v>
      </c>
      <c r="FN67" s="146">
        <f t="shared" si="53"/>
        <v>0</v>
      </c>
      <c r="FO67" s="146">
        <f t="shared" si="54"/>
        <v>0</v>
      </c>
      <c r="FP67" s="146">
        <f t="shared" si="55"/>
        <v>0</v>
      </c>
      <c r="FQ67" s="146" t="e">
        <f t="shared" si="56"/>
        <v>#VALUE!</v>
      </c>
      <c r="FR67" s="146" t="e">
        <f t="shared" si="57"/>
        <v>#VALUE!</v>
      </c>
      <c r="FS67" s="146">
        <f t="shared" si="58"/>
        <v>0</v>
      </c>
      <c r="FT67" s="146">
        <f t="shared" si="59"/>
        <v>0</v>
      </c>
      <c r="FU67" s="146">
        <f t="shared" si="60"/>
        <v>0</v>
      </c>
      <c r="FV67" s="146" t="e">
        <f t="shared" si="61"/>
        <v>#VALUE!</v>
      </c>
      <c r="FW67" s="146" t="e">
        <f t="shared" si="86"/>
        <v>#VALUE!</v>
      </c>
      <c r="FX67" s="146" t="e">
        <f t="shared" si="87"/>
        <v>#VALUE!</v>
      </c>
      <c r="FY67" s="146" t="e">
        <f t="shared" si="88"/>
        <v>#VALUE!</v>
      </c>
      <c r="FZ67" s="155">
        <f t="shared" si="97"/>
        <v>0</v>
      </c>
    </row>
    <row r="68" spans="1:182">
      <c r="A68" s="143">
        <v>50</v>
      </c>
      <c r="B68" s="123"/>
      <c r="C68" s="123"/>
      <c r="D68" s="123"/>
      <c r="E68" s="181"/>
      <c r="F68" s="123"/>
      <c r="G68" s="123"/>
      <c r="H68" s="123"/>
      <c r="I68" s="120"/>
      <c r="J68" s="121"/>
      <c r="K68" s="123"/>
      <c r="L68" s="123"/>
      <c r="M68" s="172" t="str">
        <f>ryzyka!$X52</f>
        <v/>
      </c>
      <c r="N68" s="173" t="str">
        <f>ryzyka!Y52</f>
        <v/>
      </c>
      <c r="O68" s="123"/>
      <c r="P68" s="123"/>
      <c r="Q68" s="138"/>
      <c r="R68" s="121"/>
      <c r="S68" s="123"/>
      <c r="T68" s="122"/>
      <c r="U68" s="123"/>
      <c r="V68" s="285" t="str">
        <f t="shared" si="62"/>
        <v/>
      </c>
      <c r="W68" s="285" t="str">
        <f t="shared" si="63"/>
        <v/>
      </c>
      <c r="X68" s="123"/>
      <c r="Y68" s="65"/>
      <c r="Z68" s="176">
        <f t="shared" si="4"/>
        <v>0</v>
      </c>
      <c r="AA68" s="124"/>
      <c r="AB68" s="124"/>
      <c r="AC68" s="125"/>
      <c r="AD68" s="125"/>
      <c r="AE68" s="126"/>
      <c r="AF68" s="124"/>
      <c r="AG68" s="127"/>
      <c r="AH68" s="128"/>
      <c r="AI68" s="137"/>
      <c r="AJ68" s="126"/>
      <c r="AK68" s="335">
        <f t="shared" si="5"/>
        <v>0</v>
      </c>
      <c r="AL68" s="138"/>
      <c r="AM68" s="121"/>
      <c r="AN68" s="123"/>
      <c r="AO68" s="332">
        <f t="shared" si="90"/>
        <v>0</v>
      </c>
      <c r="AP68" s="333">
        <f>SUMIFS(Technologia[tpz '[s']],Technologia[Obszar],"Obróbka skrawaniem",Technologia[KOD WYROB],wycena!$B68)</f>
        <v>0</v>
      </c>
      <c r="AQ68" s="334">
        <f>SUMIFS(Technologia[tpj '[s']],Technologia[Obszar],"Obróbka skrawaniem",Technologia[KOD WYROB],wycena!$B68)</f>
        <v>0</v>
      </c>
      <c r="AR68" s="335">
        <f t="shared" si="6"/>
        <v>0</v>
      </c>
      <c r="AS68" s="334">
        <f>SUMIFS(Technologia[tpz '[s']],Technologia[Obszar],"Ukosowanie",Technologia[KOD WYROB],wycena!$B68)</f>
        <v>0</v>
      </c>
      <c r="AT68" s="334">
        <f>SUMIFS(Technologia[tpj '[s']],Technologia[Obszar],"Ukosowanie",Technologia[KOD WYROB],wycena!$B68)</f>
        <v>0</v>
      </c>
      <c r="AU68" s="335">
        <f t="shared" si="7"/>
        <v>0</v>
      </c>
      <c r="AV68" s="334">
        <f>SUMIFS(Technologia[tpz '[s']],Technologia[Obszar],"Prasa",Technologia[KOD WYROB],wycena!$B68)</f>
        <v>0</v>
      </c>
      <c r="AW68" s="334">
        <f>SUMIFS(Technologia[tpj '[s']],Technologia[Obszar],"Prasa",Technologia[KOD WYROB],wycena!$B68)</f>
        <v>0</v>
      </c>
      <c r="AX68" s="335">
        <f t="shared" si="8"/>
        <v>0</v>
      </c>
      <c r="AY68" s="334">
        <f>SUMIFS(Technologia[tpz '[s']],Technologia[Obszar],"Spawanie ręczne",Technologia[KOD WYROB],wycena!$B68)</f>
        <v>0</v>
      </c>
      <c r="AZ68" s="334">
        <f>SUMIFS(Technologia[tpj '[s']],Technologia[Obszar],"Spawanie ręczne",Technologia[KOD WYROB],wycena!$B68)</f>
        <v>0</v>
      </c>
      <c r="BA68" s="335">
        <f t="shared" si="9"/>
        <v>0</v>
      </c>
      <c r="BB68" s="334">
        <f>SUMIFS(Technologia[tpz '[s']],Technologia[Obszar],"Spawanie robotem",Technologia[KOD WYROB],wycena!$B68)</f>
        <v>0</v>
      </c>
      <c r="BC68" s="334">
        <f>SUMIFS(Technologia[tpj '[s']],Technologia[Obszar],"Spawanie robotem",Technologia[KOD WYROB],wycena!$B68)</f>
        <v>0</v>
      </c>
      <c r="BD68" s="335">
        <f t="shared" si="10"/>
        <v>0</v>
      </c>
      <c r="BE68" s="334">
        <f>SUMIFS(Technologia[tpz '[s']],Technologia[Obszar],"Ślusarnia",Technologia[KOD WYROB],wycena!$B68)</f>
        <v>0</v>
      </c>
      <c r="BF68" s="334">
        <f>SUMIFS(Technologia[tpj '[s']],Technologia[Obszar],"Ślusarnia",Technologia[KOD WYROB],wycena!$B68)</f>
        <v>0</v>
      </c>
      <c r="BG68" s="335">
        <f t="shared" si="11"/>
        <v>0</v>
      </c>
      <c r="BH68" s="334">
        <f>SUMIFS(Technologia[tpz '[s']],Technologia[Obszar],"Montaż",Technologia[KOD WYROB],wycena!$B68)</f>
        <v>0</v>
      </c>
      <c r="BI68" s="334">
        <f>SUMIFS(Technologia[tpj '[s']],Technologia[Obszar],"Montaż",Technologia[KOD WYROB],wycena!$B68)</f>
        <v>0</v>
      </c>
      <c r="BJ68" s="335">
        <f t="shared" si="12"/>
        <v>0</v>
      </c>
      <c r="BK68" s="334">
        <f>SUMIFS(Technologia[tpz '[s']],Technologia[Obszar],"Klejenie",Technologia[KOD WYROB],wycena!$B68)</f>
        <v>0</v>
      </c>
      <c r="BL68" s="334">
        <f>SUMIFS(Technologia[tpj '[s']],Technologia[Obszar],"Klejenie",Technologia[KOD WYROB],wycena!$B68)</f>
        <v>0</v>
      </c>
      <c r="BM68" s="335">
        <f t="shared" si="13"/>
        <v>0</v>
      </c>
      <c r="BN68" s="334">
        <f>SUMIFS(Technologia[tpz '[s']],Technologia[Obszar],"Śrutowanie",Technologia[KOD WYROB],wycena!$B68)</f>
        <v>0</v>
      </c>
      <c r="BO68" s="334">
        <f>SUMIFS(Technologia[tpj '[s']],Technologia[Obszar],"Śrutowanie",Technologia[KOD WYROB],wycena!$B68)</f>
        <v>0</v>
      </c>
      <c r="BP68" s="332">
        <f t="shared" si="64"/>
        <v>0</v>
      </c>
      <c r="BQ68" s="334">
        <f>SUMIFS(Technologia[tpz '[s']],Technologia[Obszar],"Prostowanie",Technologia[KOD WYROB],wycena!$B68)</f>
        <v>0</v>
      </c>
      <c r="BR68" s="334">
        <f>SUMIFS(Technologia[tpj '[s']],Technologia[Obszar],"Prostowanie",Technologia[KOD WYROB],wycena!$B68)</f>
        <v>0</v>
      </c>
      <c r="BS68" s="332">
        <f t="shared" si="65"/>
        <v>0</v>
      </c>
      <c r="BT68" s="334">
        <f>SUMIFS(Technologia[tpz '[s']],Technologia[Obszar],"Gratowarka",Technologia[KOD WYROB],wycena!$B68)</f>
        <v>0</v>
      </c>
      <c r="BU68" s="334">
        <f>SUMIFS(Technologia[tpj '[s']],Technologia[Obszar],"Gratowarka",Technologia[KOD WYROB],wycena!$B68)</f>
        <v>0</v>
      </c>
      <c r="BV68" s="332">
        <f t="shared" si="66"/>
        <v>0</v>
      </c>
      <c r="BW68" s="332">
        <f>COUNTIF(Technologia[KOD WYROB],B68)</f>
        <v>0</v>
      </c>
      <c r="BX68" s="332">
        <f t="shared" si="67"/>
        <v>0</v>
      </c>
      <c r="BZ68" s="121"/>
      <c r="CA68" s="123"/>
      <c r="CB68" s="123"/>
      <c r="CC68" s="372">
        <f>SUMIFS(Technologia[Koszt kooperacji],Technologia[Obszar],"Kooperacja",Technologia[KOD WYROB],wycena!$B68)+SUMIFS(Technologia[Koszt kooperacji],Technologia[Obszar],"Śrutowanie",Technologia[KOD WYROB],wycena!$B68)</f>
        <v>0</v>
      </c>
      <c r="CD68" s="372">
        <f t="shared" si="68"/>
        <v>0</v>
      </c>
      <c r="CE68" s="372">
        <f t="shared" si="91"/>
        <v>0</v>
      </c>
      <c r="CF68" s="381">
        <f>COUNTIFS(Technologia[KOD WYROB],B68,Technologia[Obszar],"kooperacja")+SUMIF($C:$C,$B68,CF:CF)</f>
        <v>0</v>
      </c>
      <c r="CG68" s="382">
        <f>SUMIF(Tabela3[Dot. indeksu],B68,Tabela3[Wartość])+SUMIF(C:C,B68,DE:DE)</f>
        <v>0</v>
      </c>
      <c r="CH68" s="383">
        <f>SUMIFS(NRC[Cena],NRC[Typ narzędzia],robocze!$AL$1,NRC[Dot. indeksu],wycena!$B68)+(SUMIF($C:$C,$B68,$DF:$DF))</f>
        <v>0</v>
      </c>
      <c r="CI68" s="372">
        <f>SUMIFS(NRC[Cena],NRC[Typ narzędzia],robocze!$AL$2,NRC[Dot. indeksu],wycena!$B68)+(SUMIF($C:$C,$B68,$DG:$DG))</f>
        <v>0</v>
      </c>
      <c r="CJ68" s="372">
        <f>SUMIFS(NRC[Cena],NRC[Typ narzędzia],robocze!$AL$3,NRC[Dot. indeksu],wycena!$B68)+(SUMIF($C:$C,$B68,$DH:$DH))</f>
        <v>0</v>
      </c>
      <c r="CK68" s="384">
        <f t="shared" si="69"/>
        <v>0</v>
      </c>
      <c r="CM68" s="373" t="str">
        <f t="shared" si="16"/>
        <v/>
      </c>
      <c r="CN68" s="374" t="str">
        <f t="shared" si="17"/>
        <v/>
      </c>
      <c r="CO68" s="372" t="str">
        <f t="shared" si="18"/>
        <v/>
      </c>
      <c r="CP68" s="372" t="str">
        <f t="shared" si="70"/>
        <v/>
      </c>
      <c r="CQ68" s="371" t="str">
        <f t="shared" si="98"/>
        <v/>
      </c>
      <c r="CR68" s="371" t="str">
        <f t="shared" si="92"/>
        <v/>
      </c>
      <c r="CS68" s="371" t="str">
        <f t="shared" si="20"/>
        <v/>
      </c>
      <c r="CT68" s="371" t="str">
        <f t="shared" si="21"/>
        <v/>
      </c>
      <c r="CU68" s="371" t="str">
        <f t="shared" si="22"/>
        <v/>
      </c>
      <c r="CV68" s="371" t="str">
        <f t="shared" si="23"/>
        <v/>
      </c>
      <c r="CW68" s="371" t="str">
        <f t="shared" si="24"/>
        <v/>
      </c>
      <c r="CX68" s="371" t="str">
        <f t="shared" si="25"/>
        <v/>
      </c>
      <c r="CY68" s="371" t="str">
        <f t="shared" si="26"/>
        <v/>
      </c>
      <c r="CZ68" s="371" t="str">
        <f t="shared" si="27"/>
        <v/>
      </c>
      <c r="DA68" s="371" t="str">
        <f t="shared" si="71"/>
        <v/>
      </c>
      <c r="DB68" s="371" t="str">
        <f t="shared" si="72"/>
        <v/>
      </c>
      <c r="DC68" s="371" t="str">
        <f t="shared" si="73"/>
        <v/>
      </c>
      <c r="DD68" s="334" t="str">
        <f t="shared" si="28"/>
        <v/>
      </c>
      <c r="DE68" s="334" t="str">
        <f t="shared" si="29"/>
        <v/>
      </c>
      <c r="DF68" s="372">
        <f t="shared" si="30"/>
        <v>0</v>
      </c>
      <c r="DG68" s="372">
        <f t="shared" si="93"/>
        <v>0</v>
      </c>
      <c r="DH68" s="372">
        <f t="shared" si="94"/>
        <v>0</v>
      </c>
      <c r="DI68" s="375"/>
      <c r="DJ68" s="319">
        <f>AK68/3600*Stawki!$A$4</f>
        <v>0</v>
      </c>
      <c r="DK68" s="317">
        <f>AO68/3600*Stawki!$B$4</f>
        <v>0</v>
      </c>
      <c r="DL68" s="317">
        <f>AR68/3600*Stawki!$C$4</f>
        <v>0</v>
      </c>
      <c r="DM68" s="317">
        <f>AU68/3600*Stawki!$D$4</f>
        <v>0</v>
      </c>
      <c r="DN68" s="317">
        <f>AX68/3600*Stawki!$E$4</f>
        <v>0</v>
      </c>
      <c r="DO68" s="317">
        <f>BA68/3600*Stawki!$F$4</f>
        <v>0</v>
      </c>
      <c r="DP68" s="317">
        <f>BD68/3600*Stawki!$G$4</f>
        <v>0</v>
      </c>
      <c r="DQ68" s="317">
        <f>BG68/3600*Stawki!$H$4</f>
        <v>0</v>
      </c>
      <c r="DR68" s="317">
        <f>BJ68/3600*Stawki!$J$4</f>
        <v>0</v>
      </c>
      <c r="DS68" s="317">
        <f>BL68/3600*Stawki!$I$4</f>
        <v>0</v>
      </c>
      <c r="DT68" s="317">
        <f>BP68/3600*Stawki!$K$4</f>
        <v>0</v>
      </c>
      <c r="DU68" s="320">
        <f>BS68/3600*Stawki!$M$4</f>
        <v>0</v>
      </c>
      <c r="DV68" s="320">
        <f>BV68/3600*Stawki!$L$4</f>
        <v>0</v>
      </c>
      <c r="DW68" s="321">
        <f t="shared" si="74"/>
        <v>0</v>
      </c>
      <c r="DX68" s="322" t="e" cm="1">
        <f t="array" ref="DX68">IF(BX68&lt;1,INDEX(tblSimple[],MATCH(F68,simp_il_proj,1)+1,MATCH(BW68,simp_il_oper,1)+1)+VLOOKUP($H$6,tblKlient[[Klient]:[Dodatkowy narzut Simple]],2,0),INDEX(tblComplex[],MATCH(F68,comp_il_projekt,1)+1,MATCH(BX68,comp_ile_sklad,1)+1)+VLOOKUP($H$6,tblKlient[[Klient]:[Dodatkowy narzut Complex]],3,0))</f>
        <v>#VALUE!</v>
      </c>
      <c r="DY68" s="323" t="str">
        <f t="shared" si="75"/>
        <v/>
      </c>
      <c r="DZ68" s="318" t="e">
        <f t="shared" si="76"/>
        <v>#VALUE!</v>
      </c>
      <c r="EA68" s="324" t="e">
        <f t="shared" si="31"/>
        <v>#VALUE!</v>
      </c>
      <c r="EC68" s="340">
        <f>IFERROR((Y68*AA68)*IF(X68="NIE",$EC$17+Stawki!$L$30,$EC$17)+SUMIF($C:$C,$B68,CP:CP),0)</f>
        <v>0</v>
      </c>
      <c r="ED68" s="341">
        <f t="shared" si="32"/>
        <v>0</v>
      </c>
      <c r="EE68" s="341">
        <f t="shared" si="33"/>
        <v>0</v>
      </c>
      <c r="EF68" s="341" t="e">
        <f t="shared" si="34"/>
        <v>#VALUE!</v>
      </c>
      <c r="EG68" s="341" t="e">
        <f>DY68*(1+wycena!$EG$17)</f>
        <v>#VALUE!</v>
      </c>
      <c r="EH68" s="341" t="e">
        <f>EG68*(1+wycena!$EH$17)</f>
        <v>#VALUE!</v>
      </c>
      <c r="EI68" s="341" t="e">
        <f t="shared" si="77"/>
        <v>#VALUE!</v>
      </c>
      <c r="EJ68" s="341" t="e">
        <f t="shared" si="95"/>
        <v>#VALUE!</v>
      </c>
      <c r="EK68" s="342">
        <f t="shared" si="35"/>
        <v>0</v>
      </c>
      <c r="EL68" s="343">
        <v>0</v>
      </c>
      <c r="EM68" s="344" t="e">
        <f t="shared" si="96"/>
        <v>#VALUE!</v>
      </c>
      <c r="EN68" s="345" t="e">
        <f t="shared" si="36"/>
        <v>#VALUE!</v>
      </c>
      <c r="EO68" s="346">
        <f t="shared" si="37"/>
        <v>0</v>
      </c>
      <c r="EP68" s="347">
        <f t="shared" si="38"/>
        <v>0</v>
      </c>
      <c r="EQ68" s="348">
        <f t="shared" si="79"/>
        <v>0</v>
      </c>
      <c r="ER68" s="349" t="e">
        <f t="shared" si="39"/>
        <v>#VALUE!</v>
      </c>
      <c r="ES68" s="350" t="e">
        <f t="shared" si="40"/>
        <v>#VALUE!</v>
      </c>
      <c r="ET68" s="62"/>
      <c r="EU68" s="399">
        <f t="shared" si="80"/>
        <v>0</v>
      </c>
      <c r="EV68" s="400">
        <f t="shared" si="81"/>
        <v>0</v>
      </c>
      <c r="EW68" s="400">
        <f t="shared" si="82"/>
        <v>0</v>
      </c>
      <c r="EX68" s="400">
        <f t="shared" si="83"/>
        <v>0</v>
      </c>
      <c r="EY68" s="400">
        <f t="shared" si="84"/>
        <v>0</v>
      </c>
      <c r="EZ68" s="401">
        <f t="shared" si="85"/>
        <v>0</v>
      </c>
      <c r="FA68" s="62"/>
      <c r="FB68" s="153">
        <f t="shared" si="41"/>
        <v>0</v>
      </c>
      <c r="FC68" s="154">
        <f t="shared" si="42"/>
        <v>0</v>
      </c>
      <c r="FD68" s="154">
        <f t="shared" si="43"/>
        <v>0</v>
      </c>
      <c r="FE68" s="154">
        <f t="shared" si="44"/>
        <v>0</v>
      </c>
      <c r="FF68" s="154">
        <f t="shared" si="45"/>
        <v>0</v>
      </c>
      <c r="FG68" s="154">
        <f t="shared" si="46"/>
        <v>0</v>
      </c>
      <c r="FH68" s="154">
        <f t="shared" si="47"/>
        <v>0</v>
      </c>
      <c r="FI68" s="154">
        <f t="shared" si="48"/>
        <v>0</v>
      </c>
      <c r="FJ68" s="154">
        <f t="shared" si="49"/>
        <v>0</v>
      </c>
      <c r="FK68" s="147">
        <f t="shared" si="50"/>
        <v>0</v>
      </c>
      <c r="FL68" s="147">
        <f t="shared" si="51"/>
        <v>0</v>
      </c>
      <c r="FM68" s="146">
        <f t="shared" si="52"/>
        <v>0</v>
      </c>
      <c r="FN68" s="146">
        <f t="shared" si="53"/>
        <v>0</v>
      </c>
      <c r="FO68" s="146">
        <f t="shared" si="54"/>
        <v>0</v>
      </c>
      <c r="FP68" s="146">
        <f t="shared" si="55"/>
        <v>0</v>
      </c>
      <c r="FQ68" s="146" t="e">
        <f t="shared" si="56"/>
        <v>#VALUE!</v>
      </c>
      <c r="FR68" s="146" t="e">
        <f t="shared" si="57"/>
        <v>#VALUE!</v>
      </c>
      <c r="FS68" s="146">
        <f t="shared" si="58"/>
        <v>0</v>
      </c>
      <c r="FT68" s="146">
        <f t="shared" si="59"/>
        <v>0</v>
      </c>
      <c r="FU68" s="146">
        <f t="shared" si="60"/>
        <v>0</v>
      </c>
      <c r="FV68" s="146" t="e">
        <f t="shared" si="61"/>
        <v>#VALUE!</v>
      </c>
      <c r="FW68" s="146" t="e">
        <f t="shared" si="86"/>
        <v>#VALUE!</v>
      </c>
      <c r="FX68" s="146" t="e">
        <f t="shared" si="87"/>
        <v>#VALUE!</v>
      </c>
      <c r="FY68" s="146" t="e">
        <f t="shared" si="88"/>
        <v>#VALUE!</v>
      </c>
      <c r="FZ68" s="155">
        <f t="shared" si="97"/>
        <v>0</v>
      </c>
    </row>
    <row r="69" spans="1:182">
      <c r="A69" s="143">
        <v>51</v>
      </c>
      <c r="B69" s="123"/>
      <c r="C69" s="123"/>
      <c r="D69" s="123"/>
      <c r="E69" s="181"/>
      <c r="F69" s="123"/>
      <c r="G69" s="123"/>
      <c r="H69" s="123"/>
      <c r="I69" s="120"/>
      <c r="J69" s="121"/>
      <c r="K69" s="123"/>
      <c r="L69" s="123"/>
      <c r="M69" s="172" t="str">
        <f>ryzyka!$X53</f>
        <v/>
      </c>
      <c r="N69" s="173" t="str">
        <f>ryzyka!Y53</f>
        <v/>
      </c>
      <c r="O69" s="123"/>
      <c r="P69" s="123"/>
      <c r="Q69" s="138"/>
      <c r="R69" s="121"/>
      <c r="S69" s="123"/>
      <c r="T69" s="122"/>
      <c r="U69" s="123"/>
      <c r="V69" s="285" t="str">
        <f t="shared" si="62"/>
        <v/>
      </c>
      <c r="W69" s="285" t="str">
        <f t="shared" si="63"/>
        <v/>
      </c>
      <c r="X69" s="123"/>
      <c r="Y69" s="65"/>
      <c r="Z69" s="176">
        <f t="shared" si="4"/>
        <v>0</v>
      </c>
      <c r="AA69" s="124"/>
      <c r="AB69" s="124"/>
      <c r="AC69" s="125"/>
      <c r="AD69" s="125"/>
      <c r="AE69" s="126"/>
      <c r="AF69" s="124"/>
      <c r="AG69" s="127"/>
      <c r="AH69" s="128"/>
      <c r="AI69" s="137"/>
      <c r="AJ69" s="126"/>
      <c r="AK69" s="335">
        <f t="shared" si="5"/>
        <v>0</v>
      </c>
      <c r="AL69" s="138"/>
      <c r="AM69" s="121"/>
      <c r="AN69" s="123"/>
      <c r="AO69" s="332">
        <f t="shared" si="90"/>
        <v>0</v>
      </c>
      <c r="AP69" s="333">
        <f>SUMIFS(Technologia[tpz '[s']],Technologia[Obszar],"Obróbka skrawaniem",Technologia[KOD WYROB],wycena!$B69)</f>
        <v>0</v>
      </c>
      <c r="AQ69" s="334">
        <f>SUMIFS(Technologia[tpj '[s']],Technologia[Obszar],"Obróbka skrawaniem",Technologia[KOD WYROB],wycena!$B69)</f>
        <v>0</v>
      </c>
      <c r="AR69" s="335">
        <f t="shared" si="6"/>
        <v>0</v>
      </c>
      <c r="AS69" s="334">
        <f>SUMIFS(Technologia[tpz '[s']],Technologia[Obszar],"Ukosowanie",Technologia[KOD WYROB],wycena!$B69)</f>
        <v>0</v>
      </c>
      <c r="AT69" s="334">
        <f>SUMIFS(Technologia[tpj '[s']],Technologia[Obszar],"Ukosowanie",Technologia[KOD WYROB],wycena!$B69)</f>
        <v>0</v>
      </c>
      <c r="AU69" s="335">
        <f t="shared" si="7"/>
        <v>0</v>
      </c>
      <c r="AV69" s="334">
        <f>SUMIFS(Technologia[tpz '[s']],Technologia[Obszar],"Prasa",Technologia[KOD WYROB],wycena!$B69)</f>
        <v>0</v>
      </c>
      <c r="AW69" s="334">
        <f>SUMIFS(Technologia[tpj '[s']],Technologia[Obszar],"Prasa",Technologia[KOD WYROB],wycena!$B69)</f>
        <v>0</v>
      </c>
      <c r="AX69" s="335">
        <f t="shared" si="8"/>
        <v>0</v>
      </c>
      <c r="AY69" s="334">
        <f>SUMIFS(Technologia[tpz '[s']],Technologia[Obszar],"Spawanie ręczne",Technologia[KOD WYROB],wycena!$B69)</f>
        <v>0</v>
      </c>
      <c r="AZ69" s="334">
        <f>SUMIFS(Technologia[tpj '[s']],Technologia[Obszar],"Spawanie ręczne",Technologia[KOD WYROB],wycena!$B69)</f>
        <v>0</v>
      </c>
      <c r="BA69" s="335">
        <f t="shared" si="9"/>
        <v>0</v>
      </c>
      <c r="BB69" s="334">
        <f>SUMIFS(Technologia[tpz '[s']],Technologia[Obszar],"Spawanie robotem",Technologia[KOD WYROB],wycena!$B69)</f>
        <v>0</v>
      </c>
      <c r="BC69" s="334">
        <f>SUMIFS(Technologia[tpj '[s']],Technologia[Obszar],"Spawanie robotem",Technologia[KOD WYROB],wycena!$B69)</f>
        <v>0</v>
      </c>
      <c r="BD69" s="335">
        <f t="shared" si="10"/>
        <v>0</v>
      </c>
      <c r="BE69" s="334">
        <f>SUMIFS(Technologia[tpz '[s']],Technologia[Obszar],"Ślusarnia",Technologia[KOD WYROB],wycena!$B69)</f>
        <v>0</v>
      </c>
      <c r="BF69" s="334">
        <f>SUMIFS(Technologia[tpj '[s']],Technologia[Obszar],"Ślusarnia",Technologia[KOD WYROB],wycena!$B69)</f>
        <v>0</v>
      </c>
      <c r="BG69" s="335">
        <f t="shared" si="11"/>
        <v>0</v>
      </c>
      <c r="BH69" s="334">
        <f>SUMIFS(Technologia[tpz '[s']],Technologia[Obszar],"Montaż",Technologia[KOD WYROB],wycena!$B69)</f>
        <v>0</v>
      </c>
      <c r="BI69" s="334">
        <f>SUMIFS(Technologia[tpj '[s']],Technologia[Obszar],"Montaż",Technologia[KOD WYROB],wycena!$B69)</f>
        <v>0</v>
      </c>
      <c r="BJ69" s="335">
        <f t="shared" si="12"/>
        <v>0</v>
      </c>
      <c r="BK69" s="334">
        <f>SUMIFS(Technologia[tpz '[s']],Technologia[Obszar],"Klejenie",Technologia[KOD WYROB],wycena!$B69)</f>
        <v>0</v>
      </c>
      <c r="BL69" s="334">
        <f>SUMIFS(Technologia[tpj '[s']],Technologia[Obszar],"Klejenie",Technologia[KOD WYROB],wycena!$B69)</f>
        <v>0</v>
      </c>
      <c r="BM69" s="335">
        <f t="shared" si="13"/>
        <v>0</v>
      </c>
      <c r="BN69" s="334">
        <f>SUMIFS(Technologia[tpz '[s']],Technologia[Obszar],"Śrutowanie",Technologia[KOD WYROB],wycena!$B69)</f>
        <v>0</v>
      </c>
      <c r="BO69" s="334">
        <f>SUMIFS(Technologia[tpj '[s']],Technologia[Obszar],"Śrutowanie",Technologia[KOD WYROB],wycena!$B69)</f>
        <v>0</v>
      </c>
      <c r="BP69" s="332">
        <f t="shared" si="64"/>
        <v>0</v>
      </c>
      <c r="BQ69" s="334">
        <f>SUMIFS(Technologia[tpz '[s']],Technologia[Obszar],"Prostowanie",Technologia[KOD WYROB],wycena!$B69)</f>
        <v>0</v>
      </c>
      <c r="BR69" s="334">
        <f>SUMIFS(Technologia[tpj '[s']],Technologia[Obszar],"Prostowanie",Technologia[KOD WYROB],wycena!$B69)</f>
        <v>0</v>
      </c>
      <c r="BS69" s="332">
        <f t="shared" si="65"/>
        <v>0</v>
      </c>
      <c r="BT69" s="334">
        <f>SUMIFS(Technologia[tpz '[s']],Technologia[Obszar],"Gratowarka",Technologia[KOD WYROB],wycena!$B69)</f>
        <v>0</v>
      </c>
      <c r="BU69" s="334">
        <f>SUMIFS(Technologia[tpj '[s']],Technologia[Obszar],"Gratowarka",Technologia[KOD WYROB],wycena!$B69)</f>
        <v>0</v>
      </c>
      <c r="BV69" s="332">
        <f t="shared" si="66"/>
        <v>0</v>
      </c>
      <c r="BW69" s="332">
        <f>COUNTIF(Technologia[KOD WYROB],B69)</f>
        <v>0</v>
      </c>
      <c r="BX69" s="332">
        <f t="shared" si="67"/>
        <v>0</v>
      </c>
      <c r="BZ69" s="121"/>
      <c r="CA69" s="123"/>
      <c r="CB69" s="123"/>
      <c r="CC69" s="372">
        <f>SUMIFS(Technologia[Koszt kooperacji],Technologia[Obszar],"Kooperacja",Technologia[KOD WYROB],wycena!$B69)+SUMIFS(Technologia[Koszt kooperacji],Technologia[Obszar],"Śrutowanie",Technologia[KOD WYROB],wycena!$B69)</f>
        <v>0</v>
      </c>
      <c r="CD69" s="372">
        <f t="shared" si="68"/>
        <v>0</v>
      </c>
      <c r="CE69" s="372">
        <f t="shared" si="91"/>
        <v>0</v>
      </c>
      <c r="CF69" s="381">
        <f>COUNTIFS(Technologia[KOD WYROB],B69,Technologia[Obszar],"kooperacja")+SUMIF($C:$C,$B69,CF:CF)</f>
        <v>0</v>
      </c>
      <c r="CG69" s="382">
        <f>SUMIF(Tabela3[Dot. indeksu],B69,Tabela3[Wartość])+SUMIF(C:C,B69,DE:DE)</f>
        <v>0</v>
      </c>
      <c r="CH69" s="383">
        <f>SUMIFS(NRC[Cena],NRC[Typ narzędzia],robocze!$AL$1,NRC[Dot. indeksu],wycena!$B69)+(SUMIF($C:$C,$B69,$DF:$DF))</f>
        <v>0</v>
      </c>
      <c r="CI69" s="372">
        <f>SUMIFS(NRC[Cena],NRC[Typ narzędzia],robocze!$AL$2,NRC[Dot. indeksu],wycena!$B69)+(SUMIF($C:$C,$B69,$DG:$DG))</f>
        <v>0</v>
      </c>
      <c r="CJ69" s="372">
        <f>SUMIFS(NRC[Cena],NRC[Typ narzędzia],robocze!$AL$3,NRC[Dot. indeksu],wycena!$B69)+(SUMIF($C:$C,$B69,$DH:$DH))</f>
        <v>0</v>
      </c>
      <c r="CK69" s="384">
        <f t="shared" si="69"/>
        <v>0</v>
      </c>
      <c r="CM69" s="373" t="str">
        <f t="shared" si="16"/>
        <v/>
      </c>
      <c r="CN69" s="374" t="str">
        <f t="shared" si="17"/>
        <v/>
      </c>
      <c r="CO69" s="372" t="str">
        <f t="shared" si="18"/>
        <v/>
      </c>
      <c r="CP69" s="372" t="str">
        <f t="shared" si="70"/>
        <v/>
      </c>
      <c r="CQ69" s="371" t="str">
        <f t="shared" si="98"/>
        <v/>
      </c>
      <c r="CR69" s="371" t="str">
        <f t="shared" si="92"/>
        <v/>
      </c>
      <c r="CS69" s="371" t="str">
        <f t="shared" si="20"/>
        <v/>
      </c>
      <c r="CT69" s="371" t="str">
        <f t="shared" si="21"/>
        <v/>
      </c>
      <c r="CU69" s="371" t="str">
        <f t="shared" si="22"/>
        <v/>
      </c>
      <c r="CV69" s="371" t="str">
        <f t="shared" si="23"/>
        <v/>
      </c>
      <c r="CW69" s="371" t="str">
        <f t="shared" si="24"/>
        <v/>
      </c>
      <c r="CX69" s="371" t="str">
        <f t="shared" si="25"/>
        <v/>
      </c>
      <c r="CY69" s="371" t="str">
        <f t="shared" si="26"/>
        <v/>
      </c>
      <c r="CZ69" s="371" t="str">
        <f t="shared" si="27"/>
        <v/>
      </c>
      <c r="DA69" s="371" t="str">
        <f t="shared" si="71"/>
        <v/>
      </c>
      <c r="DB69" s="371" t="str">
        <f t="shared" si="72"/>
        <v/>
      </c>
      <c r="DC69" s="371" t="str">
        <f t="shared" si="73"/>
        <v/>
      </c>
      <c r="DD69" s="334" t="str">
        <f t="shared" si="28"/>
        <v/>
      </c>
      <c r="DE69" s="334" t="str">
        <f t="shared" si="29"/>
        <v/>
      </c>
      <c r="DF69" s="372">
        <f t="shared" si="30"/>
        <v>0</v>
      </c>
      <c r="DG69" s="372">
        <f t="shared" si="93"/>
        <v>0</v>
      </c>
      <c r="DH69" s="372">
        <f t="shared" si="94"/>
        <v>0</v>
      </c>
      <c r="DI69" s="375"/>
      <c r="DJ69" s="319">
        <f>AK69/3600*Stawki!$A$4</f>
        <v>0</v>
      </c>
      <c r="DK69" s="317">
        <f>AO69/3600*Stawki!$B$4</f>
        <v>0</v>
      </c>
      <c r="DL69" s="317">
        <f>AR69/3600*Stawki!$C$4</f>
        <v>0</v>
      </c>
      <c r="DM69" s="317">
        <f>AU69/3600*Stawki!$D$4</f>
        <v>0</v>
      </c>
      <c r="DN69" s="317">
        <f>AX69/3600*Stawki!$E$4</f>
        <v>0</v>
      </c>
      <c r="DO69" s="317">
        <f>BA69/3600*Stawki!$F$4</f>
        <v>0</v>
      </c>
      <c r="DP69" s="317">
        <f>BD69/3600*Stawki!$G$4</f>
        <v>0</v>
      </c>
      <c r="DQ69" s="317">
        <f>BG69/3600*Stawki!$H$4</f>
        <v>0</v>
      </c>
      <c r="DR69" s="317">
        <f>BJ69/3600*Stawki!$J$4</f>
        <v>0</v>
      </c>
      <c r="DS69" s="317">
        <f>BL69/3600*Stawki!$I$4</f>
        <v>0</v>
      </c>
      <c r="DT69" s="317">
        <f>BP69/3600*Stawki!$K$4</f>
        <v>0</v>
      </c>
      <c r="DU69" s="320">
        <f>BS69/3600*Stawki!$M$4</f>
        <v>0</v>
      </c>
      <c r="DV69" s="320">
        <f>BV69/3600*Stawki!$L$4</f>
        <v>0</v>
      </c>
      <c r="DW69" s="321">
        <f t="shared" si="74"/>
        <v>0</v>
      </c>
      <c r="DX69" s="322" t="e" cm="1">
        <f t="array" ref="DX69">IF(BX69&lt;1,INDEX(tblSimple[],MATCH(F69,simp_il_proj,1)+1,MATCH(BW69,simp_il_oper,1)+1)+VLOOKUP($H$6,tblKlient[[Klient]:[Dodatkowy narzut Simple]],2,0),INDEX(tblComplex[],MATCH(F69,comp_il_projekt,1)+1,MATCH(BX69,comp_ile_sklad,1)+1)+VLOOKUP($H$6,tblKlient[[Klient]:[Dodatkowy narzut Complex]],3,0))</f>
        <v>#VALUE!</v>
      </c>
      <c r="DY69" s="323" t="str">
        <f t="shared" si="75"/>
        <v/>
      </c>
      <c r="DZ69" s="318" t="e">
        <f t="shared" si="76"/>
        <v>#VALUE!</v>
      </c>
      <c r="EA69" s="324" t="e">
        <f t="shared" si="31"/>
        <v>#VALUE!</v>
      </c>
      <c r="EC69" s="340">
        <f>IFERROR((Y69*AA69)*IF(X69="NIE",$EC$17+Stawki!$L$30,$EC$17)+SUMIF($C:$C,$B69,CP:CP),0)</f>
        <v>0</v>
      </c>
      <c r="ED69" s="341">
        <f t="shared" si="32"/>
        <v>0</v>
      </c>
      <c r="EE69" s="341">
        <f t="shared" si="33"/>
        <v>0</v>
      </c>
      <c r="EF69" s="341" t="e">
        <f t="shared" si="34"/>
        <v>#VALUE!</v>
      </c>
      <c r="EG69" s="341" t="e">
        <f>DY69*(1+wycena!$EG$17)</f>
        <v>#VALUE!</v>
      </c>
      <c r="EH69" s="341" t="e">
        <f>EG69*(1+wycena!$EH$17)</f>
        <v>#VALUE!</v>
      </c>
      <c r="EI69" s="341" t="e">
        <f t="shared" si="77"/>
        <v>#VALUE!</v>
      </c>
      <c r="EJ69" s="341" t="e">
        <f t="shared" si="95"/>
        <v>#VALUE!</v>
      </c>
      <c r="EK69" s="342">
        <f t="shared" si="35"/>
        <v>0</v>
      </c>
      <c r="EL69" s="343">
        <v>0</v>
      </c>
      <c r="EM69" s="344" t="e">
        <f t="shared" si="96"/>
        <v>#VALUE!</v>
      </c>
      <c r="EN69" s="345" t="e">
        <f t="shared" si="36"/>
        <v>#VALUE!</v>
      </c>
      <c r="EO69" s="346">
        <f t="shared" si="37"/>
        <v>0</v>
      </c>
      <c r="EP69" s="347">
        <f t="shared" si="38"/>
        <v>0</v>
      </c>
      <c r="EQ69" s="348">
        <f t="shared" si="79"/>
        <v>0</v>
      </c>
      <c r="ER69" s="349" t="e">
        <f t="shared" si="39"/>
        <v>#VALUE!</v>
      </c>
      <c r="ES69" s="350" t="e">
        <f t="shared" si="40"/>
        <v>#VALUE!</v>
      </c>
      <c r="ET69" s="62"/>
      <c r="EU69" s="399">
        <f t="shared" si="80"/>
        <v>0</v>
      </c>
      <c r="EV69" s="400">
        <f t="shared" si="81"/>
        <v>0</v>
      </c>
      <c r="EW69" s="400">
        <f t="shared" si="82"/>
        <v>0</v>
      </c>
      <c r="EX69" s="400">
        <f t="shared" si="83"/>
        <v>0</v>
      </c>
      <c r="EY69" s="400">
        <f t="shared" si="84"/>
        <v>0</v>
      </c>
      <c r="EZ69" s="401">
        <f t="shared" si="85"/>
        <v>0</v>
      </c>
      <c r="FA69" s="62"/>
      <c r="FB69" s="153">
        <f t="shared" si="41"/>
        <v>0</v>
      </c>
      <c r="FC69" s="154">
        <f t="shared" si="42"/>
        <v>0</v>
      </c>
      <c r="FD69" s="154">
        <f t="shared" si="43"/>
        <v>0</v>
      </c>
      <c r="FE69" s="154">
        <f t="shared" si="44"/>
        <v>0</v>
      </c>
      <c r="FF69" s="154">
        <f t="shared" si="45"/>
        <v>0</v>
      </c>
      <c r="FG69" s="154">
        <f t="shared" si="46"/>
        <v>0</v>
      </c>
      <c r="FH69" s="154">
        <f t="shared" si="47"/>
        <v>0</v>
      </c>
      <c r="FI69" s="154">
        <f t="shared" si="48"/>
        <v>0</v>
      </c>
      <c r="FJ69" s="154">
        <f t="shared" si="49"/>
        <v>0</v>
      </c>
      <c r="FK69" s="147">
        <f t="shared" si="50"/>
        <v>0</v>
      </c>
      <c r="FL69" s="147">
        <f t="shared" si="51"/>
        <v>0</v>
      </c>
      <c r="FM69" s="146">
        <f t="shared" si="52"/>
        <v>0</v>
      </c>
      <c r="FN69" s="146">
        <f t="shared" si="53"/>
        <v>0</v>
      </c>
      <c r="FO69" s="146">
        <f t="shared" si="54"/>
        <v>0</v>
      </c>
      <c r="FP69" s="146">
        <f t="shared" si="55"/>
        <v>0</v>
      </c>
      <c r="FQ69" s="146" t="e">
        <f t="shared" si="56"/>
        <v>#VALUE!</v>
      </c>
      <c r="FR69" s="146" t="e">
        <f t="shared" si="57"/>
        <v>#VALUE!</v>
      </c>
      <c r="FS69" s="146">
        <f t="shared" si="58"/>
        <v>0</v>
      </c>
      <c r="FT69" s="146">
        <f t="shared" si="59"/>
        <v>0</v>
      </c>
      <c r="FU69" s="146">
        <f t="shared" si="60"/>
        <v>0</v>
      </c>
      <c r="FV69" s="146" t="e">
        <f t="shared" si="61"/>
        <v>#VALUE!</v>
      </c>
      <c r="FW69" s="146" t="e">
        <f t="shared" si="86"/>
        <v>#VALUE!</v>
      </c>
      <c r="FX69" s="146" t="e">
        <f t="shared" si="87"/>
        <v>#VALUE!</v>
      </c>
      <c r="FY69" s="146" t="e">
        <f t="shared" si="88"/>
        <v>#VALUE!</v>
      </c>
      <c r="FZ69" s="155">
        <f t="shared" si="97"/>
        <v>0</v>
      </c>
    </row>
    <row r="70" spans="1:182">
      <c r="A70" s="143">
        <v>52</v>
      </c>
      <c r="B70" s="123"/>
      <c r="C70" s="123"/>
      <c r="D70" s="123"/>
      <c r="E70" s="181"/>
      <c r="F70" s="123"/>
      <c r="G70" s="123"/>
      <c r="H70" s="123"/>
      <c r="I70" s="120"/>
      <c r="J70" s="121"/>
      <c r="K70" s="123"/>
      <c r="L70" s="123"/>
      <c r="M70" s="172" t="str">
        <f>ryzyka!$X54</f>
        <v/>
      </c>
      <c r="N70" s="173" t="str">
        <f>ryzyka!Y54</f>
        <v/>
      </c>
      <c r="O70" s="123"/>
      <c r="P70" s="123"/>
      <c r="Q70" s="138"/>
      <c r="R70" s="121"/>
      <c r="S70" s="123"/>
      <c r="T70" s="122"/>
      <c r="U70" s="123"/>
      <c r="V70" s="285" t="str">
        <f t="shared" si="62"/>
        <v/>
      </c>
      <c r="W70" s="285" t="str">
        <f t="shared" si="63"/>
        <v/>
      </c>
      <c r="X70" s="123"/>
      <c r="Y70" s="65"/>
      <c r="Z70" s="176">
        <f t="shared" si="4"/>
        <v>0</v>
      </c>
      <c r="AA70" s="124"/>
      <c r="AB70" s="124"/>
      <c r="AC70" s="125"/>
      <c r="AD70" s="125"/>
      <c r="AE70" s="126"/>
      <c r="AF70" s="124"/>
      <c r="AG70" s="127"/>
      <c r="AH70" s="128"/>
      <c r="AI70" s="137"/>
      <c r="AJ70" s="126"/>
      <c r="AK70" s="335">
        <f t="shared" si="5"/>
        <v>0</v>
      </c>
      <c r="AL70" s="138"/>
      <c r="AM70" s="121"/>
      <c r="AN70" s="123"/>
      <c r="AO70" s="332">
        <f t="shared" si="90"/>
        <v>0</v>
      </c>
      <c r="AP70" s="333">
        <f>SUMIFS(Technologia[tpz '[s']],Technologia[Obszar],"Obróbka skrawaniem",Technologia[KOD WYROB],wycena!$B70)</f>
        <v>0</v>
      </c>
      <c r="AQ70" s="334">
        <f>SUMIFS(Technologia[tpj '[s']],Technologia[Obszar],"Obróbka skrawaniem",Technologia[KOD WYROB],wycena!$B70)</f>
        <v>0</v>
      </c>
      <c r="AR70" s="335">
        <f t="shared" si="6"/>
        <v>0</v>
      </c>
      <c r="AS70" s="334">
        <f>SUMIFS(Technologia[tpz '[s']],Technologia[Obszar],"Ukosowanie",Technologia[KOD WYROB],wycena!$B70)</f>
        <v>0</v>
      </c>
      <c r="AT70" s="334">
        <f>SUMIFS(Technologia[tpj '[s']],Technologia[Obszar],"Ukosowanie",Technologia[KOD WYROB],wycena!$B70)</f>
        <v>0</v>
      </c>
      <c r="AU70" s="335">
        <f t="shared" si="7"/>
        <v>0</v>
      </c>
      <c r="AV70" s="334">
        <f>SUMIFS(Technologia[tpz '[s']],Technologia[Obszar],"Prasa",Technologia[KOD WYROB],wycena!$B70)</f>
        <v>0</v>
      </c>
      <c r="AW70" s="334">
        <f>SUMIFS(Technologia[tpj '[s']],Technologia[Obszar],"Prasa",Technologia[KOD WYROB],wycena!$B70)</f>
        <v>0</v>
      </c>
      <c r="AX70" s="335">
        <f t="shared" si="8"/>
        <v>0</v>
      </c>
      <c r="AY70" s="334">
        <f>SUMIFS(Technologia[tpz '[s']],Technologia[Obszar],"Spawanie ręczne",Technologia[KOD WYROB],wycena!$B70)</f>
        <v>0</v>
      </c>
      <c r="AZ70" s="334">
        <f>SUMIFS(Technologia[tpj '[s']],Technologia[Obszar],"Spawanie ręczne",Technologia[KOD WYROB],wycena!$B70)</f>
        <v>0</v>
      </c>
      <c r="BA70" s="335">
        <f t="shared" si="9"/>
        <v>0</v>
      </c>
      <c r="BB70" s="334">
        <f>SUMIFS(Technologia[tpz '[s']],Technologia[Obszar],"Spawanie robotem",Technologia[KOD WYROB],wycena!$B70)</f>
        <v>0</v>
      </c>
      <c r="BC70" s="334">
        <f>SUMIFS(Technologia[tpj '[s']],Technologia[Obszar],"Spawanie robotem",Technologia[KOD WYROB],wycena!$B70)</f>
        <v>0</v>
      </c>
      <c r="BD70" s="335">
        <f t="shared" si="10"/>
        <v>0</v>
      </c>
      <c r="BE70" s="334">
        <f>SUMIFS(Technologia[tpz '[s']],Technologia[Obszar],"Ślusarnia",Technologia[KOD WYROB],wycena!$B70)</f>
        <v>0</v>
      </c>
      <c r="BF70" s="334">
        <f>SUMIFS(Technologia[tpj '[s']],Technologia[Obszar],"Ślusarnia",Technologia[KOD WYROB],wycena!$B70)</f>
        <v>0</v>
      </c>
      <c r="BG70" s="335">
        <f t="shared" si="11"/>
        <v>0</v>
      </c>
      <c r="BH70" s="334">
        <f>SUMIFS(Technologia[tpz '[s']],Technologia[Obszar],"Montaż",Technologia[KOD WYROB],wycena!$B70)</f>
        <v>0</v>
      </c>
      <c r="BI70" s="334">
        <f>SUMIFS(Technologia[tpj '[s']],Technologia[Obszar],"Montaż",Technologia[KOD WYROB],wycena!$B70)</f>
        <v>0</v>
      </c>
      <c r="BJ70" s="335">
        <f t="shared" si="12"/>
        <v>0</v>
      </c>
      <c r="BK70" s="334">
        <f>SUMIFS(Technologia[tpz '[s']],Technologia[Obszar],"Klejenie",Technologia[KOD WYROB],wycena!$B70)</f>
        <v>0</v>
      </c>
      <c r="BL70" s="334">
        <f>SUMIFS(Technologia[tpj '[s']],Technologia[Obszar],"Klejenie",Technologia[KOD WYROB],wycena!$B70)</f>
        <v>0</v>
      </c>
      <c r="BM70" s="335">
        <f t="shared" si="13"/>
        <v>0</v>
      </c>
      <c r="BN70" s="334">
        <f>SUMIFS(Technologia[tpz '[s']],Technologia[Obszar],"Śrutowanie",Technologia[KOD WYROB],wycena!$B70)</f>
        <v>0</v>
      </c>
      <c r="BO70" s="334">
        <f>SUMIFS(Technologia[tpj '[s']],Technologia[Obszar],"Śrutowanie",Technologia[KOD WYROB],wycena!$B70)</f>
        <v>0</v>
      </c>
      <c r="BP70" s="332">
        <f t="shared" si="64"/>
        <v>0</v>
      </c>
      <c r="BQ70" s="334">
        <f>SUMIFS(Technologia[tpz '[s']],Technologia[Obszar],"Prostowanie",Technologia[KOD WYROB],wycena!$B70)</f>
        <v>0</v>
      </c>
      <c r="BR70" s="334">
        <f>SUMIFS(Technologia[tpj '[s']],Technologia[Obszar],"Prostowanie",Technologia[KOD WYROB],wycena!$B70)</f>
        <v>0</v>
      </c>
      <c r="BS70" s="332">
        <f t="shared" si="65"/>
        <v>0</v>
      </c>
      <c r="BT70" s="334">
        <f>SUMIFS(Technologia[tpz '[s']],Technologia[Obszar],"Gratowarka",Technologia[KOD WYROB],wycena!$B70)</f>
        <v>0</v>
      </c>
      <c r="BU70" s="334">
        <f>SUMIFS(Technologia[tpj '[s']],Technologia[Obszar],"Gratowarka",Technologia[KOD WYROB],wycena!$B70)</f>
        <v>0</v>
      </c>
      <c r="BV70" s="332">
        <f t="shared" si="66"/>
        <v>0</v>
      </c>
      <c r="BW70" s="332">
        <f>COUNTIF(Technologia[KOD WYROB],B70)</f>
        <v>0</v>
      </c>
      <c r="BX70" s="332">
        <f t="shared" si="67"/>
        <v>0</v>
      </c>
      <c r="BZ70" s="121"/>
      <c r="CA70" s="123"/>
      <c r="CB70" s="123"/>
      <c r="CC70" s="372">
        <f>SUMIFS(Technologia[Koszt kooperacji],Technologia[Obszar],"Kooperacja",Technologia[KOD WYROB],wycena!$B70)+SUMIFS(Technologia[Koszt kooperacji],Technologia[Obszar],"Śrutowanie",Technologia[KOD WYROB],wycena!$B70)</f>
        <v>0</v>
      </c>
      <c r="CD70" s="372">
        <f t="shared" si="68"/>
        <v>0</v>
      </c>
      <c r="CE70" s="372">
        <f t="shared" si="91"/>
        <v>0</v>
      </c>
      <c r="CF70" s="381">
        <f>COUNTIFS(Technologia[KOD WYROB],B70,Technologia[Obszar],"kooperacja")+SUMIF($C:$C,$B70,CF:CF)</f>
        <v>0</v>
      </c>
      <c r="CG70" s="382">
        <f>SUMIF(Tabela3[Dot. indeksu],B70,Tabela3[Wartość])+SUMIF(C:C,B70,DE:DE)</f>
        <v>0</v>
      </c>
      <c r="CH70" s="383">
        <f>SUMIFS(NRC[Cena],NRC[Typ narzędzia],robocze!$AL$1,NRC[Dot. indeksu],wycena!$B70)+(SUMIF($C:$C,$B70,$DF:$DF))</f>
        <v>0</v>
      </c>
      <c r="CI70" s="372">
        <f>SUMIFS(NRC[Cena],NRC[Typ narzędzia],robocze!$AL$2,NRC[Dot. indeksu],wycena!$B70)+(SUMIF($C:$C,$B70,$DG:$DG))</f>
        <v>0</v>
      </c>
      <c r="CJ70" s="372">
        <f>SUMIFS(NRC[Cena],NRC[Typ narzędzia],robocze!$AL$3,NRC[Dot. indeksu],wycena!$B70)+(SUMIF($C:$C,$B70,$DH:$DH))</f>
        <v>0</v>
      </c>
      <c r="CK70" s="384">
        <f t="shared" si="69"/>
        <v>0</v>
      </c>
      <c r="CM70" s="373" t="str">
        <f t="shared" si="16"/>
        <v/>
      </c>
      <c r="CN70" s="374" t="str">
        <f t="shared" si="17"/>
        <v/>
      </c>
      <c r="CO70" s="372" t="str">
        <f t="shared" si="18"/>
        <v/>
      </c>
      <c r="CP70" s="372" t="str">
        <f t="shared" si="70"/>
        <v/>
      </c>
      <c r="CQ70" s="371" t="str">
        <f t="shared" si="98"/>
        <v/>
      </c>
      <c r="CR70" s="371" t="str">
        <f t="shared" si="92"/>
        <v/>
      </c>
      <c r="CS70" s="371" t="str">
        <f t="shared" si="20"/>
        <v/>
      </c>
      <c r="CT70" s="371" t="str">
        <f t="shared" si="21"/>
        <v/>
      </c>
      <c r="CU70" s="371" t="str">
        <f t="shared" si="22"/>
        <v/>
      </c>
      <c r="CV70" s="371" t="str">
        <f t="shared" si="23"/>
        <v/>
      </c>
      <c r="CW70" s="371" t="str">
        <f t="shared" si="24"/>
        <v/>
      </c>
      <c r="CX70" s="371" t="str">
        <f t="shared" si="25"/>
        <v/>
      </c>
      <c r="CY70" s="371" t="str">
        <f t="shared" si="26"/>
        <v/>
      </c>
      <c r="CZ70" s="371" t="str">
        <f t="shared" si="27"/>
        <v/>
      </c>
      <c r="DA70" s="371" t="str">
        <f t="shared" si="71"/>
        <v/>
      </c>
      <c r="DB70" s="371" t="str">
        <f t="shared" si="72"/>
        <v/>
      </c>
      <c r="DC70" s="371" t="str">
        <f t="shared" si="73"/>
        <v/>
      </c>
      <c r="DD70" s="334" t="str">
        <f t="shared" si="28"/>
        <v/>
      </c>
      <c r="DE70" s="334" t="str">
        <f t="shared" si="29"/>
        <v/>
      </c>
      <c r="DF70" s="372">
        <f t="shared" si="30"/>
        <v>0</v>
      </c>
      <c r="DG70" s="372">
        <f t="shared" si="93"/>
        <v>0</v>
      </c>
      <c r="DH70" s="372">
        <f t="shared" si="94"/>
        <v>0</v>
      </c>
      <c r="DI70" s="375"/>
      <c r="DJ70" s="319">
        <f>AK70/3600*Stawki!$A$4</f>
        <v>0</v>
      </c>
      <c r="DK70" s="317">
        <f>AO70/3600*Stawki!$B$4</f>
        <v>0</v>
      </c>
      <c r="DL70" s="317">
        <f>AR70/3600*Stawki!$C$4</f>
        <v>0</v>
      </c>
      <c r="DM70" s="317">
        <f>AU70/3600*Stawki!$D$4</f>
        <v>0</v>
      </c>
      <c r="DN70" s="317">
        <f>AX70/3600*Stawki!$E$4</f>
        <v>0</v>
      </c>
      <c r="DO70" s="317">
        <f>BA70/3600*Stawki!$F$4</f>
        <v>0</v>
      </c>
      <c r="DP70" s="317">
        <f>BD70/3600*Stawki!$G$4</f>
        <v>0</v>
      </c>
      <c r="DQ70" s="317">
        <f>BG70/3600*Stawki!$H$4</f>
        <v>0</v>
      </c>
      <c r="DR70" s="317">
        <f>BJ70/3600*Stawki!$J$4</f>
        <v>0</v>
      </c>
      <c r="DS70" s="317">
        <f>BL70/3600*Stawki!$I$4</f>
        <v>0</v>
      </c>
      <c r="DT70" s="317">
        <f>BP70/3600*Stawki!$K$4</f>
        <v>0</v>
      </c>
      <c r="DU70" s="320">
        <f>BS70/3600*Stawki!$M$4</f>
        <v>0</v>
      </c>
      <c r="DV70" s="320">
        <f>BV70/3600*Stawki!$L$4</f>
        <v>0</v>
      </c>
      <c r="DW70" s="321">
        <f t="shared" si="74"/>
        <v>0</v>
      </c>
      <c r="DX70" s="322" t="e" cm="1">
        <f t="array" ref="DX70">IF(BX70&lt;1,INDEX(tblSimple[],MATCH(F70,simp_il_proj,1)+1,MATCH(BW70,simp_il_oper,1)+1)+VLOOKUP($H$6,tblKlient[[Klient]:[Dodatkowy narzut Simple]],2,0),INDEX(tblComplex[],MATCH(F70,comp_il_projekt,1)+1,MATCH(BX70,comp_ile_sklad,1)+1)+VLOOKUP($H$6,tblKlient[[Klient]:[Dodatkowy narzut Complex]],3,0))</f>
        <v>#VALUE!</v>
      </c>
      <c r="DY70" s="323" t="str">
        <f t="shared" si="75"/>
        <v/>
      </c>
      <c r="DZ70" s="318" t="e">
        <f t="shared" si="76"/>
        <v>#VALUE!</v>
      </c>
      <c r="EA70" s="324" t="e">
        <f t="shared" si="31"/>
        <v>#VALUE!</v>
      </c>
      <c r="EC70" s="340">
        <f>IFERROR((Y70*AA70)*IF(X70="NIE",$EC$17+Stawki!$L$30,$EC$17)+SUMIF($C:$C,$B70,CP:CP),0)</f>
        <v>0</v>
      </c>
      <c r="ED70" s="341">
        <f t="shared" si="32"/>
        <v>0</v>
      </c>
      <c r="EE70" s="341">
        <f t="shared" si="33"/>
        <v>0</v>
      </c>
      <c r="EF70" s="341" t="e">
        <f t="shared" si="34"/>
        <v>#VALUE!</v>
      </c>
      <c r="EG70" s="341" t="e">
        <f>DY70*(1+wycena!$EG$17)</f>
        <v>#VALUE!</v>
      </c>
      <c r="EH70" s="341" t="e">
        <f>EG70*(1+wycena!$EH$17)</f>
        <v>#VALUE!</v>
      </c>
      <c r="EI70" s="341" t="e">
        <f t="shared" si="77"/>
        <v>#VALUE!</v>
      </c>
      <c r="EJ70" s="341" t="e">
        <f t="shared" si="95"/>
        <v>#VALUE!</v>
      </c>
      <c r="EK70" s="342">
        <f t="shared" si="35"/>
        <v>0</v>
      </c>
      <c r="EL70" s="343">
        <v>0</v>
      </c>
      <c r="EM70" s="344" t="e">
        <f t="shared" si="96"/>
        <v>#VALUE!</v>
      </c>
      <c r="EN70" s="345" t="e">
        <f t="shared" si="36"/>
        <v>#VALUE!</v>
      </c>
      <c r="EO70" s="346">
        <f t="shared" si="37"/>
        <v>0</v>
      </c>
      <c r="EP70" s="347">
        <f t="shared" si="38"/>
        <v>0</v>
      </c>
      <c r="EQ70" s="348">
        <f t="shared" si="79"/>
        <v>0</v>
      </c>
      <c r="ER70" s="349" t="e">
        <f t="shared" si="39"/>
        <v>#VALUE!</v>
      </c>
      <c r="ES70" s="350" t="e">
        <f t="shared" si="40"/>
        <v>#VALUE!</v>
      </c>
      <c r="ET70" s="62"/>
      <c r="EU70" s="399">
        <f t="shared" si="80"/>
        <v>0</v>
      </c>
      <c r="EV70" s="400">
        <f t="shared" si="81"/>
        <v>0</v>
      </c>
      <c r="EW70" s="400">
        <f t="shared" si="82"/>
        <v>0</v>
      </c>
      <c r="EX70" s="400">
        <f t="shared" si="83"/>
        <v>0</v>
      </c>
      <c r="EY70" s="400">
        <f t="shared" si="84"/>
        <v>0</v>
      </c>
      <c r="EZ70" s="401">
        <f t="shared" si="85"/>
        <v>0</v>
      </c>
      <c r="FA70" s="62"/>
      <c r="FB70" s="153">
        <f t="shared" si="41"/>
        <v>0</v>
      </c>
      <c r="FC70" s="154">
        <f t="shared" si="42"/>
        <v>0</v>
      </c>
      <c r="FD70" s="154">
        <f t="shared" si="43"/>
        <v>0</v>
      </c>
      <c r="FE70" s="154">
        <f t="shared" si="44"/>
        <v>0</v>
      </c>
      <c r="FF70" s="154">
        <f t="shared" si="45"/>
        <v>0</v>
      </c>
      <c r="FG70" s="154">
        <f t="shared" si="46"/>
        <v>0</v>
      </c>
      <c r="FH70" s="154">
        <f t="shared" si="47"/>
        <v>0</v>
      </c>
      <c r="FI70" s="154">
        <f t="shared" si="48"/>
        <v>0</v>
      </c>
      <c r="FJ70" s="154">
        <f t="shared" si="49"/>
        <v>0</v>
      </c>
      <c r="FK70" s="147">
        <f t="shared" si="50"/>
        <v>0</v>
      </c>
      <c r="FL70" s="147">
        <f t="shared" si="51"/>
        <v>0</v>
      </c>
      <c r="FM70" s="146">
        <f t="shared" si="52"/>
        <v>0</v>
      </c>
      <c r="FN70" s="146">
        <f t="shared" si="53"/>
        <v>0</v>
      </c>
      <c r="FO70" s="146">
        <f t="shared" si="54"/>
        <v>0</v>
      </c>
      <c r="FP70" s="146">
        <f t="shared" si="55"/>
        <v>0</v>
      </c>
      <c r="FQ70" s="146" t="e">
        <f t="shared" si="56"/>
        <v>#VALUE!</v>
      </c>
      <c r="FR70" s="146" t="e">
        <f t="shared" si="57"/>
        <v>#VALUE!</v>
      </c>
      <c r="FS70" s="146">
        <f t="shared" si="58"/>
        <v>0</v>
      </c>
      <c r="FT70" s="146">
        <f t="shared" si="59"/>
        <v>0</v>
      </c>
      <c r="FU70" s="146">
        <f t="shared" si="60"/>
        <v>0</v>
      </c>
      <c r="FV70" s="146" t="e">
        <f t="shared" si="61"/>
        <v>#VALUE!</v>
      </c>
      <c r="FW70" s="146" t="e">
        <f t="shared" si="86"/>
        <v>#VALUE!</v>
      </c>
      <c r="FX70" s="146" t="e">
        <f t="shared" si="87"/>
        <v>#VALUE!</v>
      </c>
      <c r="FY70" s="146" t="e">
        <f t="shared" si="88"/>
        <v>#VALUE!</v>
      </c>
      <c r="FZ70" s="155">
        <f t="shared" si="97"/>
        <v>0</v>
      </c>
    </row>
    <row r="71" spans="1:182">
      <c r="A71" s="143">
        <v>53</v>
      </c>
      <c r="B71" s="123"/>
      <c r="C71" s="123"/>
      <c r="D71" s="123"/>
      <c r="E71" s="181"/>
      <c r="F71" s="123"/>
      <c r="G71" s="123"/>
      <c r="H71" s="123"/>
      <c r="I71" s="120"/>
      <c r="J71" s="121"/>
      <c r="K71" s="123"/>
      <c r="L71" s="123"/>
      <c r="M71" s="172" t="str">
        <f>ryzyka!$X55</f>
        <v/>
      </c>
      <c r="N71" s="173" t="str">
        <f>ryzyka!Y55</f>
        <v/>
      </c>
      <c r="O71" s="123"/>
      <c r="P71" s="123"/>
      <c r="Q71" s="138"/>
      <c r="R71" s="121"/>
      <c r="S71" s="123"/>
      <c r="T71" s="122"/>
      <c r="U71" s="123"/>
      <c r="V71" s="285" t="str">
        <f t="shared" si="62"/>
        <v/>
      </c>
      <c r="W71" s="285" t="str">
        <f t="shared" si="63"/>
        <v/>
      </c>
      <c r="X71" s="123"/>
      <c r="Y71" s="65"/>
      <c r="Z71" s="176">
        <f t="shared" si="4"/>
        <v>0</v>
      </c>
      <c r="AA71" s="124"/>
      <c r="AB71" s="124"/>
      <c r="AC71" s="125"/>
      <c r="AD71" s="125"/>
      <c r="AE71" s="126"/>
      <c r="AF71" s="124"/>
      <c r="AG71" s="127"/>
      <c r="AH71" s="128"/>
      <c r="AI71" s="137"/>
      <c r="AJ71" s="126"/>
      <c r="AK71" s="335">
        <f t="shared" si="5"/>
        <v>0</v>
      </c>
      <c r="AL71" s="138"/>
      <c r="AM71" s="121"/>
      <c r="AN71" s="123"/>
      <c r="AO71" s="332">
        <f t="shared" si="90"/>
        <v>0</v>
      </c>
      <c r="AP71" s="333">
        <f>SUMIFS(Technologia[tpz '[s']],Technologia[Obszar],"Obróbka skrawaniem",Technologia[KOD WYROB],wycena!$B71)</f>
        <v>0</v>
      </c>
      <c r="AQ71" s="334">
        <f>SUMIFS(Technologia[tpj '[s']],Technologia[Obszar],"Obróbka skrawaniem",Technologia[KOD WYROB],wycena!$B71)</f>
        <v>0</v>
      </c>
      <c r="AR71" s="335">
        <f t="shared" si="6"/>
        <v>0</v>
      </c>
      <c r="AS71" s="334">
        <f>SUMIFS(Technologia[tpz '[s']],Technologia[Obszar],"Ukosowanie",Technologia[KOD WYROB],wycena!$B71)</f>
        <v>0</v>
      </c>
      <c r="AT71" s="334">
        <f>SUMIFS(Technologia[tpj '[s']],Technologia[Obszar],"Ukosowanie",Technologia[KOD WYROB],wycena!$B71)</f>
        <v>0</v>
      </c>
      <c r="AU71" s="335">
        <f t="shared" si="7"/>
        <v>0</v>
      </c>
      <c r="AV71" s="334">
        <f>SUMIFS(Technologia[tpz '[s']],Technologia[Obszar],"Prasa",Technologia[KOD WYROB],wycena!$B71)</f>
        <v>0</v>
      </c>
      <c r="AW71" s="334">
        <f>SUMIFS(Technologia[tpj '[s']],Technologia[Obszar],"Prasa",Technologia[KOD WYROB],wycena!$B71)</f>
        <v>0</v>
      </c>
      <c r="AX71" s="335">
        <f t="shared" si="8"/>
        <v>0</v>
      </c>
      <c r="AY71" s="334">
        <f>SUMIFS(Technologia[tpz '[s']],Technologia[Obszar],"Spawanie ręczne",Technologia[KOD WYROB],wycena!$B71)</f>
        <v>0</v>
      </c>
      <c r="AZ71" s="334">
        <f>SUMIFS(Technologia[tpj '[s']],Technologia[Obszar],"Spawanie ręczne",Technologia[KOD WYROB],wycena!$B71)</f>
        <v>0</v>
      </c>
      <c r="BA71" s="335">
        <f t="shared" si="9"/>
        <v>0</v>
      </c>
      <c r="BB71" s="334">
        <f>SUMIFS(Technologia[tpz '[s']],Technologia[Obszar],"Spawanie robotem",Technologia[KOD WYROB],wycena!$B71)</f>
        <v>0</v>
      </c>
      <c r="BC71" s="334">
        <f>SUMIFS(Technologia[tpj '[s']],Technologia[Obszar],"Spawanie robotem",Technologia[KOD WYROB],wycena!$B71)</f>
        <v>0</v>
      </c>
      <c r="BD71" s="335">
        <f t="shared" si="10"/>
        <v>0</v>
      </c>
      <c r="BE71" s="334">
        <f>SUMIFS(Technologia[tpz '[s']],Technologia[Obszar],"Ślusarnia",Technologia[KOD WYROB],wycena!$B71)</f>
        <v>0</v>
      </c>
      <c r="BF71" s="334">
        <f>SUMIFS(Technologia[tpj '[s']],Technologia[Obszar],"Ślusarnia",Technologia[KOD WYROB],wycena!$B71)</f>
        <v>0</v>
      </c>
      <c r="BG71" s="335">
        <f t="shared" si="11"/>
        <v>0</v>
      </c>
      <c r="BH71" s="334">
        <f>SUMIFS(Technologia[tpz '[s']],Technologia[Obszar],"Montaż",Technologia[KOD WYROB],wycena!$B71)</f>
        <v>0</v>
      </c>
      <c r="BI71" s="334">
        <f>SUMIFS(Technologia[tpj '[s']],Technologia[Obszar],"Montaż",Technologia[KOD WYROB],wycena!$B71)</f>
        <v>0</v>
      </c>
      <c r="BJ71" s="335">
        <f t="shared" si="12"/>
        <v>0</v>
      </c>
      <c r="BK71" s="334">
        <f>SUMIFS(Technologia[tpz '[s']],Technologia[Obszar],"Klejenie",Technologia[KOD WYROB],wycena!$B71)</f>
        <v>0</v>
      </c>
      <c r="BL71" s="334">
        <f>SUMIFS(Technologia[tpj '[s']],Technologia[Obszar],"Klejenie",Technologia[KOD WYROB],wycena!$B71)</f>
        <v>0</v>
      </c>
      <c r="BM71" s="335">
        <f t="shared" si="13"/>
        <v>0</v>
      </c>
      <c r="BN71" s="334">
        <f>SUMIFS(Technologia[tpz '[s']],Technologia[Obszar],"Śrutowanie",Technologia[KOD WYROB],wycena!$B71)</f>
        <v>0</v>
      </c>
      <c r="BO71" s="334">
        <f>SUMIFS(Technologia[tpj '[s']],Technologia[Obszar],"Śrutowanie",Technologia[KOD WYROB],wycena!$B71)</f>
        <v>0</v>
      </c>
      <c r="BP71" s="332">
        <f t="shared" si="64"/>
        <v>0</v>
      </c>
      <c r="BQ71" s="334">
        <f>SUMIFS(Technologia[tpz '[s']],Technologia[Obszar],"Prostowanie",Technologia[KOD WYROB],wycena!$B71)</f>
        <v>0</v>
      </c>
      <c r="BR71" s="334">
        <f>SUMIFS(Technologia[tpj '[s']],Technologia[Obszar],"Prostowanie",Technologia[KOD WYROB],wycena!$B71)</f>
        <v>0</v>
      </c>
      <c r="BS71" s="332">
        <f t="shared" si="65"/>
        <v>0</v>
      </c>
      <c r="BT71" s="334">
        <f>SUMIFS(Technologia[tpz '[s']],Technologia[Obszar],"Gratowarka",Technologia[KOD WYROB],wycena!$B71)</f>
        <v>0</v>
      </c>
      <c r="BU71" s="334">
        <f>SUMIFS(Technologia[tpj '[s']],Technologia[Obszar],"Gratowarka",Technologia[KOD WYROB],wycena!$B71)</f>
        <v>0</v>
      </c>
      <c r="BV71" s="332">
        <f t="shared" si="66"/>
        <v>0</v>
      </c>
      <c r="BW71" s="332">
        <f>COUNTIF(Technologia[KOD WYROB],B71)</f>
        <v>0</v>
      </c>
      <c r="BX71" s="332">
        <f t="shared" si="67"/>
        <v>0</v>
      </c>
      <c r="BZ71" s="121"/>
      <c r="CA71" s="123"/>
      <c r="CB71" s="123"/>
      <c r="CC71" s="372">
        <f>SUMIFS(Technologia[Koszt kooperacji],Technologia[Obszar],"Kooperacja",Technologia[KOD WYROB],wycena!$B71)+SUMIFS(Technologia[Koszt kooperacji],Technologia[Obszar],"Śrutowanie",Technologia[KOD WYROB],wycena!$B71)</f>
        <v>0</v>
      </c>
      <c r="CD71" s="372">
        <f t="shared" si="68"/>
        <v>0</v>
      </c>
      <c r="CE71" s="372">
        <f t="shared" si="91"/>
        <v>0</v>
      </c>
      <c r="CF71" s="381">
        <f>COUNTIFS(Technologia[KOD WYROB],B71,Technologia[Obszar],"kooperacja")+SUMIF($C:$C,$B71,CF:CF)</f>
        <v>0</v>
      </c>
      <c r="CG71" s="382">
        <f>SUMIF(Tabela3[Dot. indeksu],B71,Tabela3[Wartość])+SUMIF(C:C,B71,DE:DE)</f>
        <v>0</v>
      </c>
      <c r="CH71" s="383">
        <f>SUMIFS(NRC[Cena],NRC[Typ narzędzia],robocze!$AL$1,NRC[Dot. indeksu],wycena!$B71)+(SUMIF($C:$C,$B71,$DF:$DF))</f>
        <v>0</v>
      </c>
      <c r="CI71" s="372">
        <f>SUMIFS(NRC[Cena],NRC[Typ narzędzia],robocze!$AL$2,NRC[Dot. indeksu],wycena!$B71)+(SUMIF($C:$C,$B71,$DG:$DG))</f>
        <v>0</v>
      </c>
      <c r="CJ71" s="372">
        <f>SUMIFS(NRC[Cena],NRC[Typ narzędzia],robocze!$AL$3,NRC[Dot. indeksu],wycena!$B71)+(SUMIF($C:$C,$B71,$DH:$DH))</f>
        <v>0</v>
      </c>
      <c r="CK71" s="384">
        <f t="shared" si="69"/>
        <v>0</v>
      </c>
      <c r="CM71" s="373" t="str">
        <f t="shared" si="16"/>
        <v/>
      </c>
      <c r="CN71" s="374" t="str">
        <f t="shared" si="17"/>
        <v/>
      </c>
      <c r="CO71" s="372" t="str">
        <f t="shared" si="18"/>
        <v/>
      </c>
      <c r="CP71" s="372" t="str">
        <f t="shared" si="70"/>
        <v/>
      </c>
      <c r="CQ71" s="371" t="str">
        <f t="shared" si="98"/>
        <v/>
      </c>
      <c r="CR71" s="371" t="str">
        <f t="shared" si="92"/>
        <v/>
      </c>
      <c r="CS71" s="371" t="str">
        <f t="shared" si="20"/>
        <v/>
      </c>
      <c r="CT71" s="371" t="str">
        <f t="shared" si="21"/>
        <v/>
      </c>
      <c r="CU71" s="371" t="str">
        <f t="shared" si="22"/>
        <v/>
      </c>
      <c r="CV71" s="371" t="str">
        <f t="shared" si="23"/>
        <v/>
      </c>
      <c r="CW71" s="371" t="str">
        <f t="shared" si="24"/>
        <v/>
      </c>
      <c r="CX71" s="371" t="str">
        <f t="shared" si="25"/>
        <v/>
      </c>
      <c r="CY71" s="371" t="str">
        <f t="shared" si="26"/>
        <v/>
      </c>
      <c r="CZ71" s="371" t="str">
        <f t="shared" si="27"/>
        <v/>
      </c>
      <c r="DA71" s="371" t="str">
        <f t="shared" si="71"/>
        <v/>
      </c>
      <c r="DB71" s="371" t="str">
        <f t="shared" si="72"/>
        <v/>
      </c>
      <c r="DC71" s="371" t="str">
        <f t="shared" si="73"/>
        <v/>
      </c>
      <c r="DD71" s="334" t="str">
        <f t="shared" si="28"/>
        <v/>
      </c>
      <c r="DE71" s="334" t="str">
        <f t="shared" si="29"/>
        <v/>
      </c>
      <c r="DF71" s="372">
        <f t="shared" si="30"/>
        <v>0</v>
      </c>
      <c r="DG71" s="372">
        <f t="shared" si="93"/>
        <v>0</v>
      </c>
      <c r="DH71" s="372">
        <f t="shared" si="94"/>
        <v>0</v>
      </c>
      <c r="DI71" s="375"/>
      <c r="DJ71" s="319">
        <f>AK71/3600*Stawki!$A$4</f>
        <v>0</v>
      </c>
      <c r="DK71" s="317">
        <f>AO71/3600*Stawki!$B$4</f>
        <v>0</v>
      </c>
      <c r="DL71" s="317">
        <f>AR71/3600*Stawki!$C$4</f>
        <v>0</v>
      </c>
      <c r="DM71" s="317">
        <f>AU71/3600*Stawki!$D$4</f>
        <v>0</v>
      </c>
      <c r="DN71" s="317">
        <f>AX71/3600*Stawki!$E$4</f>
        <v>0</v>
      </c>
      <c r="DO71" s="317">
        <f>BA71/3600*Stawki!$F$4</f>
        <v>0</v>
      </c>
      <c r="DP71" s="317">
        <f>BD71/3600*Stawki!$G$4</f>
        <v>0</v>
      </c>
      <c r="DQ71" s="317">
        <f>BG71/3600*Stawki!$H$4</f>
        <v>0</v>
      </c>
      <c r="DR71" s="317">
        <f>BJ71/3600*Stawki!$J$4</f>
        <v>0</v>
      </c>
      <c r="DS71" s="317">
        <f>BL71/3600*Stawki!$I$4</f>
        <v>0</v>
      </c>
      <c r="DT71" s="317">
        <f>BP71/3600*Stawki!$K$4</f>
        <v>0</v>
      </c>
      <c r="DU71" s="320">
        <f>BS71/3600*Stawki!$M$4</f>
        <v>0</v>
      </c>
      <c r="DV71" s="320">
        <f>BV71/3600*Stawki!$L$4</f>
        <v>0</v>
      </c>
      <c r="DW71" s="321">
        <f t="shared" si="74"/>
        <v>0</v>
      </c>
      <c r="DX71" s="322" t="e" cm="1">
        <f t="array" ref="DX71">IF(BX71&lt;1,INDEX(tblSimple[],MATCH(F71,simp_il_proj,1)+1,MATCH(BW71,simp_il_oper,1)+1)+VLOOKUP($H$6,tblKlient[[Klient]:[Dodatkowy narzut Simple]],2,0),INDEX(tblComplex[],MATCH(F71,comp_il_projekt,1)+1,MATCH(BX71,comp_ile_sklad,1)+1)+VLOOKUP($H$6,tblKlient[[Klient]:[Dodatkowy narzut Complex]],3,0))</f>
        <v>#VALUE!</v>
      </c>
      <c r="DY71" s="323" t="str">
        <f t="shared" si="75"/>
        <v/>
      </c>
      <c r="DZ71" s="318" t="e">
        <f t="shared" si="76"/>
        <v>#VALUE!</v>
      </c>
      <c r="EA71" s="324" t="e">
        <f t="shared" si="31"/>
        <v>#VALUE!</v>
      </c>
      <c r="EC71" s="340">
        <f>IFERROR((Y71*AA71)*IF(X71="NIE",$EC$17+Stawki!$L$30,$EC$17)+SUMIF($C:$C,$B71,CP:CP),0)</f>
        <v>0</v>
      </c>
      <c r="ED71" s="341">
        <f t="shared" si="32"/>
        <v>0</v>
      </c>
      <c r="EE71" s="341">
        <f t="shared" si="33"/>
        <v>0</v>
      </c>
      <c r="EF71" s="341" t="e">
        <f t="shared" si="34"/>
        <v>#VALUE!</v>
      </c>
      <c r="EG71" s="341" t="e">
        <f>DY71*(1+wycena!$EG$17)</f>
        <v>#VALUE!</v>
      </c>
      <c r="EH71" s="341" t="e">
        <f>EG71*(1+wycena!$EH$17)</f>
        <v>#VALUE!</v>
      </c>
      <c r="EI71" s="341" t="e">
        <f t="shared" si="77"/>
        <v>#VALUE!</v>
      </c>
      <c r="EJ71" s="341" t="e">
        <f t="shared" si="95"/>
        <v>#VALUE!</v>
      </c>
      <c r="EK71" s="342">
        <f t="shared" si="35"/>
        <v>0</v>
      </c>
      <c r="EL71" s="343">
        <v>0</v>
      </c>
      <c r="EM71" s="344" t="e">
        <f t="shared" si="96"/>
        <v>#VALUE!</v>
      </c>
      <c r="EN71" s="345" t="e">
        <f t="shared" si="36"/>
        <v>#VALUE!</v>
      </c>
      <c r="EO71" s="346">
        <f t="shared" si="37"/>
        <v>0</v>
      </c>
      <c r="EP71" s="347">
        <f t="shared" si="38"/>
        <v>0</v>
      </c>
      <c r="EQ71" s="348">
        <f t="shared" si="79"/>
        <v>0</v>
      </c>
      <c r="ER71" s="349" t="e">
        <f t="shared" si="39"/>
        <v>#VALUE!</v>
      </c>
      <c r="ES71" s="350" t="e">
        <f t="shared" si="40"/>
        <v>#VALUE!</v>
      </c>
      <c r="ET71" s="62"/>
      <c r="EU71" s="399">
        <f t="shared" si="80"/>
        <v>0</v>
      </c>
      <c r="EV71" s="400">
        <f t="shared" si="81"/>
        <v>0</v>
      </c>
      <c r="EW71" s="400">
        <f t="shared" si="82"/>
        <v>0</v>
      </c>
      <c r="EX71" s="400">
        <f t="shared" si="83"/>
        <v>0</v>
      </c>
      <c r="EY71" s="400">
        <f t="shared" si="84"/>
        <v>0</v>
      </c>
      <c r="EZ71" s="401">
        <f t="shared" si="85"/>
        <v>0</v>
      </c>
      <c r="FA71" s="62"/>
      <c r="FB71" s="153">
        <f t="shared" si="41"/>
        <v>0</v>
      </c>
      <c r="FC71" s="154">
        <f t="shared" si="42"/>
        <v>0</v>
      </c>
      <c r="FD71" s="154">
        <f t="shared" si="43"/>
        <v>0</v>
      </c>
      <c r="FE71" s="154">
        <f t="shared" si="44"/>
        <v>0</v>
      </c>
      <c r="FF71" s="154">
        <f t="shared" si="45"/>
        <v>0</v>
      </c>
      <c r="FG71" s="154">
        <f t="shared" si="46"/>
        <v>0</v>
      </c>
      <c r="FH71" s="154">
        <f t="shared" si="47"/>
        <v>0</v>
      </c>
      <c r="FI71" s="154">
        <f t="shared" si="48"/>
        <v>0</v>
      </c>
      <c r="FJ71" s="154">
        <f t="shared" si="49"/>
        <v>0</v>
      </c>
      <c r="FK71" s="147">
        <f t="shared" si="50"/>
        <v>0</v>
      </c>
      <c r="FL71" s="147">
        <f t="shared" si="51"/>
        <v>0</v>
      </c>
      <c r="FM71" s="146">
        <f t="shared" si="52"/>
        <v>0</v>
      </c>
      <c r="FN71" s="146">
        <f t="shared" si="53"/>
        <v>0</v>
      </c>
      <c r="FO71" s="146">
        <f t="shared" si="54"/>
        <v>0</v>
      </c>
      <c r="FP71" s="146">
        <f t="shared" si="55"/>
        <v>0</v>
      </c>
      <c r="FQ71" s="146" t="e">
        <f t="shared" si="56"/>
        <v>#VALUE!</v>
      </c>
      <c r="FR71" s="146" t="e">
        <f t="shared" si="57"/>
        <v>#VALUE!</v>
      </c>
      <c r="FS71" s="146">
        <f t="shared" si="58"/>
        <v>0</v>
      </c>
      <c r="FT71" s="146">
        <f t="shared" si="59"/>
        <v>0</v>
      </c>
      <c r="FU71" s="146">
        <f t="shared" si="60"/>
        <v>0</v>
      </c>
      <c r="FV71" s="146" t="e">
        <f t="shared" si="61"/>
        <v>#VALUE!</v>
      </c>
      <c r="FW71" s="146" t="e">
        <f t="shared" si="86"/>
        <v>#VALUE!</v>
      </c>
      <c r="FX71" s="146" t="e">
        <f t="shared" si="87"/>
        <v>#VALUE!</v>
      </c>
      <c r="FY71" s="146" t="e">
        <f t="shared" si="88"/>
        <v>#VALUE!</v>
      </c>
      <c r="FZ71" s="155">
        <f t="shared" si="97"/>
        <v>0</v>
      </c>
    </row>
    <row r="72" spans="1:182">
      <c r="A72" s="143">
        <v>54</v>
      </c>
      <c r="B72" s="123"/>
      <c r="C72" s="123"/>
      <c r="D72" s="123"/>
      <c r="E72" s="181"/>
      <c r="F72" s="123"/>
      <c r="G72" s="123"/>
      <c r="H72" s="123"/>
      <c r="I72" s="120"/>
      <c r="J72" s="121"/>
      <c r="K72" s="123"/>
      <c r="L72" s="123"/>
      <c r="M72" s="172" t="str">
        <f>ryzyka!$X56</f>
        <v/>
      </c>
      <c r="N72" s="173" t="str">
        <f>ryzyka!Y56</f>
        <v/>
      </c>
      <c r="O72" s="123"/>
      <c r="P72" s="123"/>
      <c r="Q72" s="138"/>
      <c r="R72" s="121"/>
      <c r="S72" s="123"/>
      <c r="T72" s="122"/>
      <c r="U72" s="123"/>
      <c r="V72" s="285" t="str">
        <f t="shared" si="62"/>
        <v/>
      </c>
      <c r="W72" s="285" t="str">
        <f t="shared" si="63"/>
        <v/>
      </c>
      <c r="X72" s="123"/>
      <c r="Y72" s="65"/>
      <c r="Z72" s="176">
        <f t="shared" si="4"/>
        <v>0</v>
      </c>
      <c r="AA72" s="124"/>
      <c r="AB72" s="124"/>
      <c r="AC72" s="125"/>
      <c r="AD72" s="125"/>
      <c r="AE72" s="126"/>
      <c r="AF72" s="124"/>
      <c r="AG72" s="127"/>
      <c r="AH72" s="128"/>
      <c r="AI72" s="137"/>
      <c r="AJ72" s="126"/>
      <c r="AK72" s="335">
        <f t="shared" si="5"/>
        <v>0</v>
      </c>
      <c r="AL72" s="138"/>
      <c r="AM72" s="121"/>
      <c r="AN72" s="123"/>
      <c r="AO72" s="332">
        <f t="shared" si="90"/>
        <v>0</v>
      </c>
      <c r="AP72" s="333">
        <f>SUMIFS(Technologia[tpz '[s']],Technologia[Obszar],"Obróbka skrawaniem",Technologia[KOD WYROB],wycena!$B72)</f>
        <v>0</v>
      </c>
      <c r="AQ72" s="334">
        <f>SUMIFS(Technologia[tpj '[s']],Technologia[Obszar],"Obróbka skrawaniem",Technologia[KOD WYROB],wycena!$B72)</f>
        <v>0</v>
      </c>
      <c r="AR72" s="335">
        <f t="shared" si="6"/>
        <v>0</v>
      </c>
      <c r="AS72" s="334">
        <f>SUMIFS(Technologia[tpz '[s']],Technologia[Obszar],"Ukosowanie",Technologia[KOD WYROB],wycena!$B72)</f>
        <v>0</v>
      </c>
      <c r="AT72" s="334">
        <f>SUMIFS(Technologia[tpj '[s']],Technologia[Obszar],"Ukosowanie",Technologia[KOD WYROB],wycena!$B72)</f>
        <v>0</v>
      </c>
      <c r="AU72" s="335">
        <f t="shared" si="7"/>
        <v>0</v>
      </c>
      <c r="AV72" s="334">
        <f>SUMIFS(Technologia[tpz '[s']],Technologia[Obszar],"Prasa",Technologia[KOD WYROB],wycena!$B72)</f>
        <v>0</v>
      </c>
      <c r="AW72" s="334">
        <f>SUMIFS(Technologia[tpj '[s']],Technologia[Obszar],"Prasa",Technologia[KOD WYROB],wycena!$B72)</f>
        <v>0</v>
      </c>
      <c r="AX72" s="335">
        <f t="shared" si="8"/>
        <v>0</v>
      </c>
      <c r="AY72" s="334">
        <f>SUMIFS(Technologia[tpz '[s']],Technologia[Obszar],"Spawanie ręczne",Technologia[KOD WYROB],wycena!$B72)</f>
        <v>0</v>
      </c>
      <c r="AZ72" s="334">
        <f>SUMIFS(Technologia[tpj '[s']],Technologia[Obszar],"Spawanie ręczne",Technologia[KOD WYROB],wycena!$B72)</f>
        <v>0</v>
      </c>
      <c r="BA72" s="335">
        <f t="shared" si="9"/>
        <v>0</v>
      </c>
      <c r="BB72" s="334">
        <f>SUMIFS(Technologia[tpz '[s']],Technologia[Obszar],"Spawanie robotem",Technologia[KOD WYROB],wycena!$B72)</f>
        <v>0</v>
      </c>
      <c r="BC72" s="334">
        <f>SUMIFS(Technologia[tpj '[s']],Technologia[Obszar],"Spawanie robotem",Technologia[KOD WYROB],wycena!$B72)</f>
        <v>0</v>
      </c>
      <c r="BD72" s="335">
        <f t="shared" si="10"/>
        <v>0</v>
      </c>
      <c r="BE72" s="334">
        <f>SUMIFS(Technologia[tpz '[s']],Technologia[Obszar],"Ślusarnia",Technologia[KOD WYROB],wycena!$B72)</f>
        <v>0</v>
      </c>
      <c r="BF72" s="334">
        <f>SUMIFS(Technologia[tpj '[s']],Technologia[Obszar],"Ślusarnia",Technologia[KOD WYROB],wycena!$B72)</f>
        <v>0</v>
      </c>
      <c r="BG72" s="335">
        <f t="shared" si="11"/>
        <v>0</v>
      </c>
      <c r="BH72" s="334">
        <f>SUMIFS(Technologia[tpz '[s']],Technologia[Obszar],"Montaż",Technologia[KOD WYROB],wycena!$B72)</f>
        <v>0</v>
      </c>
      <c r="BI72" s="334">
        <f>SUMIFS(Technologia[tpj '[s']],Technologia[Obszar],"Montaż",Technologia[KOD WYROB],wycena!$B72)</f>
        <v>0</v>
      </c>
      <c r="BJ72" s="335">
        <f t="shared" si="12"/>
        <v>0</v>
      </c>
      <c r="BK72" s="334">
        <f>SUMIFS(Technologia[tpz '[s']],Technologia[Obszar],"Klejenie",Technologia[KOD WYROB],wycena!$B72)</f>
        <v>0</v>
      </c>
      <c r="BL72" s="334">
        <f>SUMIFS(Technologia[tpj '[s']],Technologia[Obszar],"Klejenie",Technologia[KOD WYROB],wycena!$B72)</f>
        <v>0</v>
      </c>
      <c r="BM72" s="335">
        <f t="shared" si="13"/>
        <v>0</v>
      </c>
      <c r="BN72" s="334">
        <f>SUMIFS(Technologia[tpz '[s']],Technologia[Obszar],"Śrutowanie",Technologia[KOD WYROB],wycena!$B72)</f>
        <v>0</v>
      </c>
      <c r="BO72" s="334">
        <f>SUMIFS(Technologia[tpj '[s']],Technologia[Obszar],"Śrutowanie",Technologia[KOD WYROB],wycena!$B72)</f>
        <v>0</v>
      </c>
      <c r="BP72" s="332">
        <f t="shared" si="64"/>
        <v>0</v>
      </c>
      <c r="BQ72" s="334">
        <f>SUMIFS(Technologia[tpz '[s']],Technologia[Obszar],"Prostowanie",Technologia[KOD WYROB],wycena!$B72)</f>
        <v>0</v>
      </c>
      <c r="BR72" s="334">
        <f>SUMIFS(Technologia[tpj '[s']],Technologia[Obszar],"Prostowanie",Technologia[KOD WYROB],wycena!$B72)</f>
        <v>0</v>
      </c>
      <c r="BS72" s="332">
        <f t="shared" si="65"/>
        <v>0</v>
      </c>
      <c r="BT72" s="334">
        <f>SUMIFS(Technologia[tpz '[s']],Technologia[Obszar],"Gratowarka",Technologia[KOD WYROB],wycena!$B72)</f>
        <v>0</v>
      </c>
      <c r="BU72" s="334">
        <f>SUMIFS(Technologia[tpj '[s']],Technologia[Obszar],"Gratowarka",Technologia[KOD WYROB],wycena!$B72)</f>
        <v>0</v>
      </c>
      <c r="BV72" s="332">
        <f t="shared" si="66"/>
        <v>0</v>
      </c>
      <c r="BW72" s="332">
        <f>COUNTIF(Technologia[KOD WYROB],B72)</f>
        <v>0</v>
      </c>
      <c r="BX72" s="332">
        <f t="shared" si="67"/>
        <v>0</v>
      </c>
      <c r="BZ72" s="121"/>
      <c r="CA72" s="123"/>
      <c r="CB72" s="123"/>
      <c r="CC72" s="372">
        <f>SUMIFS(Technologia[Koszt kooperacji],Technologia[Obszar],"Kooperacja",Technologia[KOD WYROB],wycena!$B72)+SUMIFS(Technologia[Koszt kooperacji],Technologia[Obszar],"Śrutowanie",Technologia[KOD WYROB],wycena!$B72)</f>
        <v>0</v>
      </c>
      <c r="CD72" s="372">
        <f t="shared" si="68"/>
        <v>0</v>
      </c>
      <c r="CE72" s="372">
        <f t="shared" si="91"/>
        <v>0</v>
      </c>
      <c r="CF72" s="381">
        <f>COUNTIFS(Technologia[KOD WYROB],B72,Technologia[Obszar],"kooperacja")+SUMIF($C:$C,$B72,CF:CF)</f>
        <v>0</v>
      </c>
      <c r="CG72" s="382">
        <f>SUMIF(Tabela3[Dot. indeksu],B72,Tabela3[Wartość])+SUMIF(C:C,B72,DE:DE)</f>
        <v>0</v>
      </c>
      <c r="CH72" s="383">
        <f>SUMIFS(NRC[Cena],NRC[Typ narzędzia],robocze!$AL$1,NRC[Dot. indeksu],wycena!$B72)+(SUMIF($C:$C,$B72,$DF:$DF))</f>
        <v>0</v>
      </c>
      <c r="CI72" s="372">
        <f>SUMIFS(NRC[Cena],NRC[Typ narzędzia],robocze!$AL$2,NRC[Dot. indeksu],wycena!$B72)+(SUMIF($C:$C,$B72,$DG:$DG))</f>
        <v>0</v>
      </c>
      <c r="CJ72" s="372">
        <f>SUMIFS(NRC[Cena],NRC[Typ narzędzia],robocze!$AL$3,NRC[Dot. indeksu],wycena!$B72)+(SUMIF($C:$C,$B72,$DH:$DH))</f>
        <v>0</v>
      </c>
      <c r="CK72" s="384">
        <f t="shared" si="69"/>
        <v>0</v>
      </c>
      <c r="CM72" s="373" t="str">
        <f t="shared" si="16"/>
        <v/>
      </c>
      <c r="CN72" s="374" t="str">
        <f t="shared" si="17"/>
        <v/>
      </c>
      <c r="CO72" s="372" t="str">
        <f t="shared" si="18"/>
        <v/>
      </c>
      <c r="CP72" s="372" t="str">
        <f t="shared" si="70"/>
        <v/>
      </c>
      <c r="CQ72" s="371" t="str">
        <f t="shared" si="98"/>
        <v/>
      </c>
      <c r="CR72" s="371" t="str">
        <f t="shared" si="92"/>
        <v/>
      </c>
      <c r="CS72" s="371" t="str">
        <f t="shared" si="20"/>
        <v/>
      </c>
      <c r="CT72" s="371" t="str">
        <f t="shared" si="21"/>
        <v/>
      </c>
      <c r="CU72" s="371" t="str">
        <f t="shared" si="22"/>
        <v/>
      </c>
      <c r="CV72" s="371" t="str">
        <f t="shared" si="23"/>
        <v/>
      </c>
      <c r="CW72" s="371" t="str">
        <f t="shared" si="24"/>
        <v/>
      </c>
      <c r="CX72" s="371" t="str">
        <f t="shared" si="25"/>
        <v/>
      </c>
      <c r="CY72" s="371" t="str">
        <f t="shared" si="26"/>
        <v/>
      </c>
      <c r="CZ72" s="371" t="str">
        <f t="shared" si="27"/>
        <v/>
      </c>
      <c r="DA72" s="371" t="str">
        <f t="shared" si="71"/>
        <v/>
      </c>
      <c r="DB72" s="371" t="str">
        <f t="shared" si="72"/>
        <v/>
      </c>
      <c r="DC72" s="371" t="str">
        <f t="shared" si="73"/>
        <v/>
      </c>
      <c r="DD72" s="334" t="str">
        <f t="shared" si="28"/>
        <v/>
      </c>
      <c r="DE72" s="334" t="str">
        <f t="shared" si="29"/>
        <v/>
      </c>
      <c r="DF72" s="372">
        <f t="shared" si="30"/>
        <v>0</v>
      </c>
      <c r="DG72" s="372">
        <f t="shared" si="93"/>
        <v>0</v>
      </c>
      <c r="DH72" s="372">
        <f t="shared" si="94"/>
        <v>0</v>
      </c>
      <c r="DI72" s="375"/>
      <c r="DJ72" s="319">
        <f>AK72/3600*Stawki!$A$4</f>
        <v>0</v>
      </c>
      <c r="DK72" s="317">
        <f>AO72/3600*Stawki!$B$4</f>
        <v>0</v>
      </c>
      <c r="DL72" s="317">
        <f>AR72/3600*Stawki!$C$4</f>
        <v>0</v>
      </c>
      <c r="DM72" s="317">
        <f>AU72/3600*Stawki!$D$4</f>
        <v>0</v>
      </c>
      <c r="DN72" s="317">
        <f>AX72/3600*Stawki!$E$4</f>
        <v>0</v>
      </c>
      <c r="DO72" s="317">
        <f>BA72/3600*Stawki!$F$4</f>
        <v>0</v>
      </c>
      <c r="DP72" s="317">
        <f>BD72/3600*Stawki!$G$4</f>
        <v>0</v>
      </c>
      <c r="DQ72" s="317">
        <f>BG72/3600*Stawki!$H$4</f>
        <v>0</v>
      </c>
      <c r="DR72" s="317">
        <f>BJ72/3600*Stawki!$J$4</f>
        <v>0</v>
      </c>
      <c r="DS72" s="317">
        <f>BL72/3600*Stawki!$I$4</f>
        <v>0</v>
      </c>
      <c r="DT72" s="317">
        <f>BP72/3600*Stawki!$K$4</f>
        <v>0</v>
      </c>
      <c r="DU72" s="320">
        <f>BS72/3600*Stawki!$M$4</f>
        <v>0</v>
      </c>
      <c r="DV72" s="320">
        <f>BV72/3600*Stawki!$L$4</f>
        <v>0</v>
      </c>
      <c r="DW72" s="321">
        <f t="shared" si="74"/>
        <v>0</v>
      </c>
      <c r="DX72" s="322" t="e" cm="1">
        <f t="array" ref="DX72">IF(BX72&lt;1,INDEX(tblSimple[],MATCH(F72,simp_il_proj,1)+1,MATCH(BW72,simp_il_oper,1)+1)+VLOOKUP($H$6,tblKlient[[Klient]:[Dodatkowy narzut Simple]],2,0),INDEX(tblComplex[],MATCH(F72,comp_il_projekt,1)+1,MATCH(BX72,comp_ile_sklad,1)+1)+VLOOKUP($H$6,tblKlient[[Klient]:[Dodatkowy narzut Complex]],3,0))</f>
        <v>#VALUE!</v>
      </c>
      <c r="DY72" s="323" t="str">
        <f t="shared" si="75"/>
        <v/>
      </c>
      <c r="DZ72" s="318" t="e">
        <f t="shared" si="76"/>
        <v>#VALUE!</v>
      </c>
      <c r="EA72" s="324" t="e">
        <f t="shared" si="31"/>
        <v>#VALUE!</v>
      </c>
      <c r="EC72" s="340">
        <f>IFERROR((Y72*AA72)*IF(X72="NIE",$EC$17+Stawki!$L$30,$EC$17)+SUMIF($C:$C,$B72,CP:CP),0)</f>
        <v>0</v>
      </c>
      <c r="ED72" s="341">
        <f t="shared" si="32"/>
        <v>0</v>
      </c>
      <c r="EE72" s="341">
        <f t="shared" si="33"/>
        <v>0</v>
      </c>
      <c r="EF72" s="341" t="e">
        <f t="shared" si="34"/>
        <v>#VALUE!</v>
      </c>
      <c r="EG72" s="341" t="e">
        <f>DY72*(1+wycena!$EG$17)</f>
        <v>#VALUE!</v>
      </c>
      <c r="EH72" s="341" t="e">
        <f>EG72*(1+wycena!$EH$17)</f>
        <v>#VALUE!</v>
      </c>
      <c r="EI72" s="341" t="e">
        <f t="shared" si="77"/>
        <v>#VALUE!</v>
      </c>
      <c r="EJ72" s="341" t="e">
        <f t="shared" si="95"/>
        <v>#VALUE!</v>
      </c>
      <c r="EK72" s="342">
        <f t="shared" si="35"/>
        <v>0</v>
      </c>
      <c r="EL72" s="343">
        <v>0</v>
      </c>
      <c r="EM72" s="344" t="e">
        <f t="shared" si="96"/>
        <v>#VALUE!</v>
      </c>
      <c r="EN72" s="345" t="e">
        <f t="shared" si="36"/>
        <v>#VALUE!</v>
      </c>
      <c r="EO72" s="346">
        <f t="shared" si="37"/>
        <v>0</v>
      </c>
      <c r="EP72" s="347">
        <f t="shared" si="38"/>
        <v>0</v>
      </c>
      <c r="EQ72" s="348">
        <f t="shared" si="79"/>
        <v>0</v>
      </c>
      <c r="ER72" s="349" t="e">
        <f t="shared" si="39"/>
        <v>#VALUE!</v>
      </c>
      <c r="ES72" s="350" t="e">
        <f t="shared" si="40"/>
        <v>#VALUE!</v>
      </c>
      <c r="ET72" s="62"/>
      <c r="EU72" s="399">
        <f t="shared" si="80"/>
        <v>0</v>
      </c>
      <c r="EV72" s="400">
        <f t="shared" si="81"/>
        <v>0</v>
      </c>
      <c r="EW72" s="400">
        <f t="shared" si="82"/>
        <v>0</v>
      </c>
      <c r="EX72" s="400">
        <f t="shared" si="83"/>
        <v>0</v>
      </c>
      <c r="EY72" s="400">
        <f t="shared" si="84"/>
        <v>0</v>
      </c>
      <c r="EZ72" s="401">
        <f t="shared" si="85"/>
        <v>0</v>
      </c>
      <c r="FA72" s="62"/>
      <c r="FB72" s="153">
        <f t="shared" si="41"/>
        <v>0</v>
      </c>
      <c r="FC72" s="154">
        <f t="shared" si="42"/>
        <v>0</v>
      </c>
      <c r="FD72" s="154">
        <f t="shared" si="43"/>
        <v>0</v>
      </c>
      <c r="FE72" s="154">
        <f t="shared" si="44"/>
        <v>0</v>
      </c>
      <c r="FF72" s="154">
        <f t="shared" si="45"/>
        <v>0</v>
      </c>
      <c r="FG72" s="154">
        <f t="shared" si="46"/>
        <v>0</v>
      </c>
      <c r="FH72" s="154">
        <f t="shared" si="47"/>
        <v>0</v>
      </c>
      <c r="FI72" s="154">
        <f t="shared" si="48"/>
        <v>0</v>
      </c>
      <c r="FJ72" s="154">
        <f t="shared" si="49"/>
        <v>0</v>
      </c>
      <c r="FK72" s="147">
        <f t="shared" si="50"/>
        <v>0</v>
      </c>
      <c r="FL72" s="147">
        <f t="shared" si="51"/>
        <v>0</v>
      </c>
      <c r="FM72" s="146">
        <f t="shared" si="52"/>
        <v>0</v>
      </c>
      <c r="FN72" s="146">
        <f t="shared" si="53"/>
        <v>0</v>
      </c>
      <c r="FO72" s="146">
        <f t="shared" si="54"/>
        <v>0</v>
      </c>
      <c r="FP72" s="146">
        <f t="shared" si="55"/>
        <v>0</v>
      </c>
      <c r="FQ72" s="146" t="e">
        <f t="shared" si="56"/>
        <v>#VALUE!</v>
      </c>
      <c r="FR72" s="146" t="e">
        <f t="shared" si="57"/>
        <v>#VALUE!</v>
      </c>
      <c r="FS72" s="146">
        <f t="shared" si="58"/>
        <v>0</v>
      </c>
      <c r="FT72" s="146">
        <f t="shared" si="59"/>
        <v>0</v>
      </c>
      <c r="FU72" s="146">
        <f t="shared" si="60"/>
        <v>0</v>
      </c>
      <c r="FV72" s="146" t="e">
        <f t="shared" si="61"/>
        <v>#VALUE!</v>
      </c>
      <c r="FW72" s="146" t="e">
        <f t="shared" si="86"/>
        <v>#VALUE!</v>
      </c>
      <c r="FX72" s="146" t="e">
        <f t="shared" si="87"/>
        <v>#VALUE!</v>
      </c>
      <c r="FY72" s="146" t="e">
        <f t="shared" si="88"/>
        <v>#VALUE!</v>
      </c>
      <c r="FZ72" s="155">
        <f t="shared" si="97"/>
        <v>0</v>
      </c>
    </row>
    <row r="73" spans="1:182">
      <c r="A73" s="143">
        <v>55</v>
      </c>
      <c r="B73" s="123"/>
      <c r="C73" s="123"/>
      <c r="D73" s="123"/>
      <c r="E73" s="181"/>
      <c r="F73" s="123"/>
      <c r="G73" s="123"/>
      <c r="H73" s="123"/>
      <c r="I73" s="120"/>
      <c r="J73" s="121"/>
      <c r="K73" s="123"/>
      <c r="L73" s="123"/>
      <c r="M73" s="172" t="str">
        <f>ryzyka!$X57</f>
        <v/>
      </c>
      <c r="N73" s="173" t="str">
        <f>ryzyka!Y57</f>
        <v/>
      </c>
      <c r="O73" s="123"/>
      <c r="P73" s="123"/>
      <c r="Q73" s="138"/>
      <c r="R73" s="121"/>
      <c r="S73" s="123"/>
      <c r="T73" s="122"/>
      <c r="U73" s="123"/>
      <c r="V73" s="285" t="str">
        <f t="shared" si="62"/>
        <v/>
      </c>
      <c r="W73" s="285" t="str">
        <f t="shared" si="63"/>
        <v/>
      </c>
      <c r="X73" s="123"/>
      <c r="Y73" s="65"/>
      <c r="Z73" s="176">
        <f t="shared" si="4"/>
        <v>0</v>
      </c>
      <c r="AA73" s="124"/>
      <c r="AB73" s="124"/>
      <c r="AC73" s="125"/>
      <c r="AD73" s="125"/>
      <c r="AE73" s="126"/>
      <c r="AF73" s="124"/>
      <c r="AG73" s="127"/>
      <c r="AH73" s="128"/>
      <c r="AI73" s="137"/>
      <c r="AJ73" s="126"/>
      <c r="AK73" s="335">
        <f t="shared" si="5"/>
        <v>0</v>
      </c>
      <c r="AL73" s="138"/>
      <c r="AM73" s="121"/>
      <c r="AN73" s="123"/>
      <c r="AO73" s="332">
        <f t="shared" si="90"/>
        <v>0</v>
      </c>
      <c r="AP73" s="333">
        <f>SUMIFS(Technologia[tpz '[s']],Technologia[Obszar],"Obróbka skrawaniem",Technologia[KOD WYROB],wycena!$B73)</f>
        <v>0</v>
      </c>
      <c r="AQ73" s="334">
        <f>SUMIFS(Technologia[tpj '[s']],Technologia[Obszar],"Obróbka skrawaniem",Technologia[KOD WYROB],wycena!$B73)</f>
        <v>0</v>
      </c>
      <c r="AR73" s="335">
        <f t="shared" si="6"/>
        <v>0</v>
      </c>
      <c r="AS73" s="334">
        <f>SUMIFS(Technologia[tpz '[s']],Technologia[Obszar],"Ukosowanie",Technologia[KOD WYROB],wycena!$B73)</f>
        <v>0</v>
      </c>
      <c r="AT73" s="334">
        <f>SUMIFS(Technologia[tpj '[s']],Technologia[Obszar],"Ukosowanie",Technologia[KOD WYROB],wycena!$B73)</f>
        <v>0</v>
      </c>
      <c r="AU73" s="335">
        <f t="shared" si="7"/>
        <v>0</v>
      </c>
      <c r="AV73" s="334">
        <f>SUMIFS(Technologia[tpz '[s']],Technologia[Obszar],"Prasa",Technologia[KOD WYROB],wycena!$B73)</f>
        <v>0</v>
      </c>
      <c r="AW73" s="334">
        <f>SUMIFS(Technologia[tpj '[s']],Technologia[Obszar],"Prasa",Technologia[KOD WYROB],wycena!$B73)</f>
        <v>0</v>
      </c>
      <c r="AX73" s="335">
        <f t="shared" si="8"/>
        <v>0</v>
      </c>
      <c r="AY73" s="334">
        <f>SUMIFS(Technologia[tpz '[s']],Technologia[Obszar],"Spawanie ręczne",Technologia[KOD WYROB],wycena!$B73)</f>
        <v>0</v>
      </c>
      <c r="AZ73" s="334">
        <f>SUMIFS(Technologia[tpj '[s']],Technologia[Obszar],"Spawanie ręczne",Technologia[KOD WYROB],wycena!$B73)</f>
        <v>0</v>
      </c>
      <c r="BA73" s="335">
        <f t="shared" si="9"/>
        <v>0</v>
      </c>
      <c r="BB73" s="334">
        <f>SUMIFS(Technologia[tpz '[s']],Technologia[Obszar],"Spawanie robotem",Technologia[KOD WYROB],wycena!$B73)</f>
        <v>0</v>
      </c>
      <c r="BC73" s="334">
        <f>SUMIFS(Technologia[tpj '[s']],Technologia[Obszar],"Spawanie robotem",Technologia[KOD WYROB],wycena!$B73)</f>
        <v>0</v>
      </c>
      <c r="BD73" s="335">
        <f t="shared" si="10"/>
        <v>0</v>
      </c>
      <c r="BE73" s="334">
        <f>SUMIFS(Technologia[tpz '[s']],Technologia[Obszar],"Ślusarnia",Technologia[KOD WYROB],wycena!$B73)</f>
        <v>0</v>
      </c>
      <c r="BF73" s="334">
        <f>SUMIFS(Technologia[tpj '[s']],Technologia[Obszar],"Ślusarnia",Technologia[KOD WYROB],wycena!$B73)</f>
        <v>0</v>
      </c>
      <c r="BG73" s="335">
        <f t="shared" si="11"/>
        <v>0</v>
      </c>
      <c r="BH73" s="334">
        <f>SUMIFS(Technologia[tpz '[s']],Technologia[Obszar],"Montaż",Technologia[KOD WYROB],wycena!$B73)</f>
        <v>0</v>
      </c>
      <c r="BI73" s="334">
        <f>SUMIFS(Technologia[tpj '[s']],Technologia[Obszar],"Montaż",Technologia[KOD WYROB],wycena!$B73)</f>
        <v>0</v>
      </c>
      <c r="BJ73" s="335">
        <f t="shared" si="12"/>
        <v>0</v>
      </c>
      <c r="BK73" s="334">
        <f>SUMIFS(Technologia[tpz '[s']],Technologia[Obszar],"Klejenie",Technologia[KOD WYROB],wycena!$B73)</f>
        <v>0</v>
      </c>
      <c r="BL73" s="334">
        <f>SUMIFS(Technologia[tpj '[s']],Technologia[Obszar],"Klejenie",Technologia[KOD WYROB],wycena!$B73)</f>
        <v>0</v>
      </c>
      <c r="BM73" s="335">
        <f t="shared" si="13"/>
        <v>0</v>
      </c>
      <c r="BN73" s="334">
        <f>SUMIFS(Technologia[tpz '[s']],Technologia[Obszar],"Śrutowanie",Technologia[KOD WYROB],wycena!$B73)</f>
        <v>0</v>
      </c>
      <c r="BO73" s="334">
        <f>SUMIFS(Technologia[tpj '[s']],Technologia[Obszar],"Śrutowanie",Technologia[KOD WYROB],wycena!$B73)</f>
        <v>0</v>
      </c>
      <c r="BP73" s="332">
        <f t="shared" si="64"/>
        <v>0</v>
      </c>
      <c r="BQ73" s="334">
        <f>SUMIFS(Technologia[tpz '[s']],Technologia[Obszar],"Prostowanie",Technologia[KOD WYROB],wycena!$B73)</f>
        <v>0</v>
      </c>
      <c r="BR73" s="334">
        <f>SUMIFS(Technologia[tpj '[s']],Technologia[Obszar],"Prostowanie",Technologia[KOD WYROB],wycena!$B73)</f>
        <v>0</v>
      </c>
      <c r="BS73" s="332">
        <f t="shared" si="65"/>
        <v>0</v>
      </c>
      <c r="BT73" s="334">
        <f>SUMIFS(Technologia[tpz '[s']],Technologia[Obszar],"Gratowarka",Technologia[KOD WYROB],wycena!$B73)</f>
        <v>0</v>
      </c>
      <c r="BU73" s="334">
        <f>SUMIFS(Technologia[tpj '[s']],Technologia[Obszar],"Gratowarka",Technologia[KOD WYROB],wycena!$B73)</f>
        <v>0</v>
      </c>
      <c r="BV73" s="332">
        <f t="shared" si="66"/>
        <v>0</v>
      </c>
      <c r="BW73" s="332">
        <f>COUNTIF(Technologia[KOD WYROB],B73)</f>
        <v>0</v>
      </c>
      <c r="BX73" s="332">
        <f t="shared" si="67"/>
        <v>0</v>
      </c>
      <c r="BZ73" s="121"/>
      <c r="CA73" s="123"/>
      <c r="CB73" s="123"/>
      <c r="CC73" s="372">
        <f>SUMIFS(Technologia[Koszt kooperacji],Technologia[Obszar],"Kooperacja",Technologia[KOD WYROB],wycena!$B73)+SUMIFS(Technologia[Koszt kooperacji],Technologia[Obszar],"Śrutowanie",Technologia[KOD WYROB],wycena!$B73)</f>
        <v>0</v>
      </c>
      <c r="CD73" s="372">
        <f t="shared" si="68"/>
        <v>0</v>
      </c>
      <c r="CE73" s="372">
        <f t="shared" si="91"/>
        <v>0</v>
      </c>
      <c r="CF73" s="381">
        <f>COUNTIFS(Technologia[KOD WYROB],B73,Technologia[Obszar],"kooperacja")+SUMIF($C:$C,$B73,CF:CF)</f>
        <v>0</v>
      </c>
      <c r="CG73" s="382">
        <f>SUMIF(Tabela3[Dot. indeksu],B73,Tabela3[Wartość])+SUMIF(C:C,B73,DE:DE)</f>
        <v>0</v>
      </c>
      <c r="CH73" s="383">
        <f>SUMIFS(NRC[Cena],NRC[Typ narzędzia],robocze!$AL$1,NRC[Dot. indeksu],wycena!$B73)+(SUMIF($C:$C,$B73,$DF:$DF))</f>
        <v>0</v>
      </c>
      <c r="CI73" s="372">
        <f>SUMIFS(NRC[Cena],NRC[Typ narzędzia],robocze!$AL$2,NRC[Dot. indeksu],wycena!$B73)+(SUMIF($C:$C,$B73,$DG:$DG))</f>
        <v>0</v>
      </c>
      <c r="CJ73" s="372">
        <f>SUMIFS(NRC[Cena],NRC[Typ narzędzia],robocze!$AL$3,NRC[Dot. indeksu],wycena!$B73)+(SUMIF($C:$C,$B73,$DH:$DH))</f>
        <v>0</v>
      </c>
      <c r="CK73" s="384">
        <f t="shared" si="69"/>
        <v>0</v>
      </c>
      <c r="CM73" s="373" t="str">
        <f t="shared" si="16"/>
        <v/>
      </c>
      <c r="CN73" s="374" t="str">
        <f t="shared" si="17"/>
        <v/>
      </c>
      <c r="CO73" s="372" t="str">
        <f t="shared" si="18"/>
        <v/>
      </c>
      <c r="CP73" s="372" t="str">
        <f t="shared" si="70"/>
        <v/>
      </c>
      <c r="CQ73" s="371" t="str">
        <f t="shared" si="98"/>
        <v/>
      </c>
      <c r="CR73" s="371" t="str">
        <f t="shared" si="92"/>
        <v/>
      </c>
      <c r="CS73" s="371" t="str">
        <f t="shared" si="20"/>
        <v/>
      </c>
      <c r="CT73" s="371" t="str">
        <f t="shared" si="21"/>
        <v/>
      </c>
      <c r="CU73" s="371" t="str">
        <f t="shared" si="22"/>
        <v/>
      </c>
      <c r="CV73" s="371" t="str">
        <f t="shared" si="23"/>
        <v/>
      </c>
      <c r="CW73" s="371" t="str">
        <f t="shared" si="24"/>
        <v/>
      </c>
      <c r="CX73" s="371" t="str">
        <f t="shared" si="25"/>
        <v/>
      </c>
      <c r="CY73" s="371" t="str">
        <f t="shared" si="26"/>
        <v/>
      </c>
      <c r="CZ73" s="371" t="str">
        <f t="shared" si="27"/>
        <v/>
      </c>
      <c r="DA73" s="371" t="str">
        <f t="shared" si="71"/>
        <v/>
      </c>
      <c r="DB73" s="371" t="str">
        <f t="shared" si="72"/>
        <v/>
      </c>
      <c r="DC73" s="371" t="str">
        <f t="shared" si="73"/>
        <v/>
      </c>
      <c r="DD73" s="334" t="str">
        <f t="shared" si="28"/>
        <v/>
      </c>
      <c r="DE73" s="334" t="str">
        <f t="shared" si="29"/>
        <v/>
      </c>
      <c r="DF73" s="372">
        <f t="shared" si="30"/>
        <v>0</v>
      </c>
      <c r="DG73" s="372">
        <f t="shared" si="93"/>
        <v>0</v>
      </c>
      <c r="DH73" s="372">
        <f t="shared" si="94"/>
        <v>0</v>
      </c>
      <c r="DI73" s="375"/>
      <c r="DJ73" s="319">
        <f>AK73/3600*Stawki!$A$4</f>
        <v>0</v>
      </c>
      <c r="DK73" s="317">
        <f>AO73/3600*Stawki!$B$4</f>
        <v>0</v>
      </c>
      <c r="DL73" s="317">
        <f>AR73/3600*Stawki!$C$4</f>
        <v>0</v>
      </c>
      <c r="DM73" s="317">
        <f>AU73/3600*Stawki!$D$4</f>
        <v>0</v>
      </c>
      <c r="DN73" s="317">
        <f>AX73/3600*Stawki!$E$4</f>
        <v>0</v>
      </c>
      <c r="DO73" s="317">
        <f>BA73/3600*Stawki!$F$4</f>
        <v>0</v>
      </c>
      <c r="DP73" s="317">
        <f>BD73/3600*Stawki!$G$4</f>
        <v>0</v>
      </c>
      <c r="DQ73" s="317">
        <f>BG73/3600*Stawki!$H$4</f>
        <v>0</v>
      </c>
      <c r="DR73" s="317">
        <f>BJ73/3600*Stawki!$J$4</f>
        <v>0</v>
      </c>
      <c r="DS73" s="317">
        <f>BL73/3600*Stawki!$I$4</f>
        <v>0</v>
      </c>
      <c r="DT73" s="317">
        <f>BP73/3600*Stawki!$K$4</f>
        <v>0</v>
      </c>
      <c r="DU73" s="320">
        <f>BS73/3600*Stawki!$M$4</f>
        <v>0</v>
      </c>
      <c r="DV73" s="320">
        <f>BV73/3600*Stawki!$L$4</f>
        <v>0</v>
      </c>
      <c r="DW73" s="321">
        <f t="shared" si="74"/>
        <v>0</v>
      </c>
      <c r="DX73" s="322" t="e" cm="1">
        <f t="array" ref="DX73">IF(BX73&lt;1,INDEX(tblSimple[],MATCH(F73,simp_il_proj,1)+1,MATCH(BW73,simp_il_oper,1)+1)+VLOOKUP($H$6,tblKlient[[Klient]:[Dodatkowy narzut Simple]],2,0),INDEX(tblComplex[],MATCH(F73,comp_il_projekt,1)+1,MATCH(BX73,comp_ile_sklad,1)+1)+VLOOKUP($H$6,tblKlient[[Klient]:[Dodatkowy narzut Complex]],3,0))</f>
        <v>#VALUE!</v>
      </c>
      <c r="DY73" s="323" t="str">
        <f t="shared" si="75"/>
        <v/>
      </c>
      <c r="DZ73" s="318" t="e">
        <f t="shared" si="76"/>
        <v>#VALUE!</v>
      </c>
      <c r="EA73" s="324" t="e">
        <f t="shared" si="31"/>
        <v>#VALUE!</v>
      </c>
      <c r="EC73" s="340">
        <f>IFERROR((Y73*AA73)*IF(X73="NIE",$EC$17+Stawki!$L$30,$EC$17)+SUMIF($C:$C,$B73,CP:CP),0)</f>
        <v>0</v>
      </c>
      <c r="ED73" s="341">
        <f t="shared" si="32"/>
        <v>0</v>
      </c>
      <c r="EE73" s="341">
        <f t="shared" si="33"/>
        <v>0</v>
      </c>
      <c r="EF73" s="341" t="e">
        <f t="shared" si="34"/>
        <v>#VALUE!</v>
      </c>
      <c r="EG73" s="341" t="e">
        <f>DY73*(1+wycena!$EG$17)</f>
        <v>#VALUE!</v>
      </c>
      <c r="EH73" s="341" t="e">
        <f>EG73*(1+wycena!$EH$17)</f>
        <v>#VALUE!</v>
      </c>
      <c r="EI73" s="341" t="e">
        <f t="shared" si="77"/>
        <v>#VALUE!</v>
      </c>
      <c r="EJ73" s="341" t="e">
        <f t="shared" si="95"/>
        <v>#VALUE!</v>
      </c>
      <c r="EK73" s="342">
        <f t="shared" si="35"/>
        <v>0</v>
      </c>
      <c r="EL73" s="343">
        <v>0</v>
      </c>
      <c r="EM73" s="344" t="e">
        <f t="shared" si="96"/>
        <v>#VALUE!</v>
      </c>
      <c r="EN73" s="345" t="e">
        <f t="shared" si="36"/>
        <v>#VALUE!</v>
      </c>
      <c r="EO73" s="346">
        <f t="shared" si="37"/>
        <v>0</v>
      </c>
      <c r="EP73" s="347">
        <f t="shared" si="38"/>
        <v>0</v>
      </c>
      <c r="EQ73" s="348">
        <f t="shared" si="79"/>
        <v>0</v>
      </c>
      <c r="ER73" s="349" t="e">
        <f t="shared" si="39"/>
        <v>#VALUE!</v>
      </c>
      <c r="ES73" s="350" t="e">
        <f t="shared" si="40"/>
        <v>#VALUE!</v>
      </c>
      <c r="ET73" s="62"/>
      <c r="EU73" s="399">
        <f t="shared" si="80"/>
        <v>0</v>
      </c>
      <c r="EV73" s="400">
        <f t="shared" si="81"/>
        <v>0</v>
      </c>
      <c r="EW73" s="400">
        <f t="shared" si="82"/>
        <v>0</v>
      </c>
      <c r="EX73" s="400">
        <f t="shared" si="83"/>
        <v>0</v>
      </c>
      <c r="EY73" s="400">
        <f t="shared" si="84"/>
        <v>0</v>
      </c>
      <c r="EZ73" s="401">
        <f t="shared" si="85"/>
        <v>0</v>
      </c>
      <c r="FA73" s="62"/>
      <c r="FB73" s="153">
        <f t="shared" si="41"/>
        <v>0</v>
      </c>
      <c r="FC73" s="154">
        <f t="shared" si="42"/>
        <v>0</v>
      </c>
      <c r="FD73" s="154">
        <f t="shared" si="43"/>
        <v>0</v>
      </c>
      <c r="FE73" s="154">
        <f t="shared" si="44"/>
        <v>0</v>
      </c>
      <c r="FF73" s="154">
        <f t="shared" si="45"/>
        <v>0</v>
      </c>
      <c r="FG73" s="154">
        <f t="shared" si="46"/>
        <v>0</v>
      </c>
      <c r="FH73" s="154">
        <f t="shared" si="47"/>
        <v>0</v>
      </c>
      <c r="FI73" s="154">
        <f t="shared" si="48"/>
        <v>0</v>
      </c>
      <c r="FJ73" s="154">
        <f t="shared" si="49"/>
        <v>0</v>
      </c>
      <c r="FK73" s="147">
        <f t="shared" si="50"/>
        <v>0</v>
      </c>
      <c r="FL73" s="147">
        <f t="shared" si="51"/>
        <v>0</v>
      </c>
      <c r="FM73" s="146">
        <f t="shared" si="52"/>
        <v>0</v>
      </c>
      <c r="FN73" s="146">
        <f t="shared" si="53"/>
        <v>0</v>
      </c>
      <c r="FO73" s="146">
        <f t="shared" si="54"/>
        <v>0</v>
      </c>
      <c r="FP73" s="146">
        <f t="shared" si="55"/>
        <v>0</v>
      </c>
      <c r="FQ73" s="146" t="e">
        <f t="shared" si="56"/>
        <v>#VALUE!</v>
      </c>
      <c r="FR73" s="146" t="e">
        <f t="shared" si="57"/>
        <v>#VALUE!</v>
      </c>
      <c r="FS73" s="146">
        <f t="shared" si="58"/>
        <v>0</v>
      </c>
      <c r="FT73" s="146">
        <f t="shared" si="59"/>
        <v>0</v>
      </c>
      <c r="FU73" s="146">
        <f t="shared" si="60"/>
        <v>0</v>
      </c>
      <c r="FV73" s="146" t="e">
        <f t="shared" si="61"/>
        <v>#VALUE!</v>
      </c>
      <c r="FW73" s="146" t="e">
        <f t="shared" si="86"/>
        <v>#VALUE!</v>
      </c>
      <c r="FX73" s="146" t="e">
        <f t="shared" si="87"/>
        <v>#VALUE!</v>
      </c>
      <c r="FY73" s="146" t="e">
        <f t="shared" si="88"/>
        <v>#VALUE!</v>
      </c>
      <c r="FZ73" s="155">
        <f t="shared" si="97"/>
        <v>0</v>
      </c>
    </row>
    <row r="74" spans="1:182">
      <c r="A74" s="143">
        <v>56</v>
      </c>
      <c r="B74" s="123"/>
      <c r="C74" s="123"/>
      <c r="D74" s="123"/>
      <c r="E74" s="181"/>
      <c r="F74" s="123"/>
      <c r="G74" s="123"/>
      <c r="H74" s="123"/>
      <c r="I74" s="120"/>
      <c r="J74" s="121"/>
      <c r="K74" s="123"/>
      <c r="L74" s="123"/>
      <c r="M74" s="172" t="str">
        <f>ryzyka!$X58</f>
        <v/>
      </c>
      <c r="N74" s="173" t="str">
        <f>ryzyka!Y58</f>
        <v/>
      </c>
      <c r="O74" s="123"/>
      <c r="P74" s="123"/>
      <c r="Q74" s="138"/>
      <c r="R74" s="121"/>
      <c r="S74" s="123"/>
      <c r="T74" s="122"/>
      <c r="U74" s="123"/>
      <c r="V74" s="285" t="str">
        <f t="shared" si="62"/>
        <v/>
      </c>
      <c r="W74" s="285" t="str">
        <f t="shared" si="63"/>
        <v/>
      </c>
      <c r="X74" s="123"/>
      <c r="Y74" s="65"/>
      <c r="Z74" s="176">
        <f t="shared" si="4"/>
        <v>0</v>
      </c>
      <c r="AA74" s="124"/>
      <c r="AB74" s="124"/>
      <c r="AC74" s="125"/>
      <c r="AD74" s="125"/>
      <c r="AE74" s="126"/>
      <c r="AF74" s="124"/>
      <c r="AG74" s="127"/>
      <c r="AH74" s="128"/>
      <c r="AI74" s="137"/>
      <c r="AJ74" s="126"/>
      <c r="AK74" s="335">
        <f t="shared" si="5"/>
        <v>0</v>
      </c>
      <c r="AL74" s="138"/>
      <c r="AM74" s="121"/>
      <c r="AN74" s="123"/>
      <c r="AO74" s="332">
        <f t="shared" si="90"/>
        <v>0</v>
      </c>
      <c r="AP74" s="333">
        <f>SUMIFS(Technologia[tpz '[s']],Technologia[Obszar],"Obróbka skrawaniem",Technologia[KOD WYROB],wycena!$B74)</f>
        <v>0</v>
      </c>
      <c r="AQ74" s="334">
        <f>SUMIFS(Technologia[tpj '[s']],Technologia[Obszar],"Obróbka skrawaniem",Technologia[KOD WYROB],wycena!$B74)</f>
        <v>0</v>
      </c>
      <c r="AR74" s="335">
        <f t="shared" si="6"/>
        <v>0</v>
      </c>
      <c r="AS74" s="334">
        <f>SUMIFS(Technologia[tpz '[s']],Technologia[Obszar],"Ukosowanie",Technologia[KOD WYROB],wycena!$B74)</f>
        <v>0</v>
      </c>
      <c r="AT74" s="334">
        <f>SUMIFS(Technologia[tpj '[s']],Technologia[Obszar],"Ukosowanie",Technologia[KOD WYROB],wycena!$B74)</f>
        <v>0</v>
      </c>
      <c r="AU74" s="335">
        <f t="shared" si="7"/>
        <v>0</v>
      </c>
      <c r="AV74" s="334">
        <f>SUMIFS(Technologia[tpz '[s']],Technologia[Obszar],"Prasa",Technologia[KOD WYROB],wycena!$B74)</f>
        <v>0</v>
      </c>
      <c r="AW74" s="334">
        <f>SUMIFS(Technologia[tpj '[s']],Technologia[Obszar],"Prasa",Technologia[KOD WYROB],wycena!$B74)</f>
        <v>0</v>
      </c>
      <c r="AX74" s="335">
        <f t="shared" si="8"/>
        <v>0</v>
      </c>
      <c r="AY74" s="334">
        <f>SUMIFS(Technologia[tpz '[s']],Technologia[Obszar],"Spawanie ręczne",Technologia[KOD WYROB],wycena!$B74)</f>
        <v>0</v>
      </c>
      <c r="AZ74" s="334">
        <f>SUMIFS(Technologia[tpj '[s']],Technologia[Obszar],"Spawanie ręczne",Technologia[KOD WYROB],wycena!$B74)</f>
        <v>0</v>
      </c>
      <c r="BA74" s="335">
        <f t="shared" si="9"/>
        <v>0</v>
      </c>
      <c r="BB74" s="334">
        <f>SUMIFS(Technologia[tpz '[s']],Technologia[Obszar],"Spawanie robotem",Technologia[KOD WYROB],wycena!$B74)</f>
        <v>0</v>
      </c>
      <c r="BC74" s="334">
        <f>SUMIFS(Technologia[tpj '[s']],Technologia[Obszar],"Spawanie robotem",Technologia[KOD WYROB],wycena!$B74)</f>
        <v>0</v>
      </c>
      <c r="BD74" s="335">
        <f t="shared" si="10"/>
        <v>0</v>
      </c>
      <c r="BE74" s="334">
        <f>SUMIFS(Technologia[tpz '[s']],Technologia[Obszar],"Ślusarnia",Technologia[KOD WYROB],wycena!$B74)</f>
        <v>0</v>
      </c>
      <c r="BF74" s="334">
        <f>SUMIFS(Technologia[tpj '[s']],Technologia[Obszar],"Ślusarnia",Technologia[KOD WYROB],wycena!$B74)</f>
        <v>0</v>
      </c>
      <c r="BG74" s="335">
        <f t="shared" si="11"/>
        <v>0</v>
      </c>
      <c r="BH74" s="334">
        <f>SUMIFS(Technologia[tpz '[s']],Technologia[Obszar],"Montaż",Technologia[KOD WYROB],wycena!$B74)</f>
        <v>0</v>
      </c>
      <c r="BI74" s="334">
        <f>SUMIFS(Technologia[tpj '[s']],Technologia[Obszar],"Montaż",Technologia[KOD WYROB],wycena!$B74)</f>
        <v>0</v>
      </c>
      <c r="BJ74" s="335">
        <f t="shared" si="12"/>
        <v>0</v>
      </c>
      <c r="BK74" s="334">
        <f>SUMIFS(Technologia[tpz '[s']],Technologia[Obszar],"Klejenie",Technologia[KOD WYROB],wycena!$B74)</f>
        <v>0</v>
      </c>
      <c r="BL74" s="334">
        <f>SUMIFS(Technologia[tpj '[s']],Technologia[Obszar],"Klejenie",Technologia[KOD WYROB],wycena!$B74)</f>
        <v>0</v>
      </c>
      <c r="BM74" s="335">
        <f t="shared" si="13"/>
        <v>0</v>
      </c>
      <c r="BN74" s="334">
        <f>SUMIFS(Technologia[tpz '[s']],Technologia[Obszar],"Śrutowanie",Technologia[KOD WYROB],wycena!$B74)</f>
        <v>0</v>
      </c>
      <c r="BO74" s="334">
        <f>SUMIFS(Technologia[tpj '[s']],Technologia[Obszar],"Śrutowanie",Technologia[KOD WYROB],wycena!$B74)</f>
        <v>0</v>
      </c>
      <c r="BP74" s="332">
        <f t="shared" si="64"/>
        <v>0</v>
      </c>
      <c r="BQ74" s="334">
        <f>SUMIFS(Technologia[tpz '[s']],Technologia[Obszar],"Prostowanie",Technologia[KOD WYROB],wycena!$B74)</f>
        <v>0</v>
      </c>
      <c r="BR74" s="334">
        <f>SUMIFS(Technologia[tpj '[s']],Technologia[Obszar],"Prostowanie",Technologia[KOD WYROB],wycena!$B74)</f>
        <v>0</v>
      </c>
      <c r="BS74" s="332">
        <f t="shared" si="65"/>
        <v>0</v>
      </c>
      <c r="BT74" s="334">
        <f>SUMIFS(Technologia[tpz '[s']],Technologia[Obszar],"Gratowarka",Technologia[KOD WYROB],wycena!$B74)</f>
        <v>0</v>
      </c>
      <c r="BU74" s="334">
        <f>SUMIFS(Technologia[tpj '[s']],Technologia[Obszar],"Gratowarka",Technologia[KOD WYROB],wycena!$B74)</f>
        <v>0</v>
      </c>
      <c r="BV74" s="332">
        <f t="shared" si="66"/>
        <v>0</v>
      </c>
      <c r="BW74" s="332">
        <f>COUNTIF(Technologia[KOD WYROB],B74)</f>
        <v>0</v>
      </c>
      <c r="BX74" s="332">
        <f t="shared" si="67"/>
        <v>0</v>
      </c>
      <c r="BZ74" s="121"/>
      <c r="CA74" s="123"/>
      <c r="CB74" s="123"/>
      <c r="CC74" s="372">
        <f>SUMIFS(Technologia[Koszt kooperacji],Technologia[Obszar],"Kooperacja",Technologia[KOD WYROB],wycena!$B74)+SUMIFS(Technologia[Koszt kooperacji],Technologia[Obszar],"Śrutowanie",Technologia[KOD WYROB],wycena!$B74)</f>
        <v>0</v>
      </c>
      <c r="CD74" s="372">
        <f t="shared" si="68"/>
        <v>0</v>
      </c>
      <c r="CE74" s="372">
        <f t="shared" si="91"/>
        <v>0</v>
      </c>
      <c r="CF74" s="381">
        <f>COUNTIFS(Technologia[KOD WYROB],B74,Technologia[Obszar],"kooperacja")+SUMIF($C:$C,$B74,CF:CF)</f>
        <v>0</v>
      </c>
      <c r="CG74" s="382">
        <f>SUMIF(Tabela3[Dot. indeksu],B74,Tabela3[Wartość])+SUMIF(C:C,B74,DE:DE)</f>
        <v>0</v>
      </c>
      <c r="CH74" s="383">
        <f>SUMIFS(NRC[Cena],NRC[Typ narzędzia],robocze!$AL$1,NRC[Dot. indeksu],wycena!$B74)+(SUMIF($C:$C,$B74,$DF:$DF))</f>
        <v>0</v>
      </c>
      <c r="CI74" s="372">
        <f>SUMIFS(NRC[Cena],NRC[Typ narzędzia],robocze!$AL$2,NRC[Dot. indeksu],wycena!$B74)+(SUMIF($C:$C,$B74,$DG:$DG))</f>
        <v>0</v>
      </c>
      <c r="CJ74" s="372">
        <f>SUMIFS(NRC[Cena],NRC[Typ narzędzia],robocze!$AL$3,NRC[Dot. indeksu],wycena!$B74)+(SUMIF($C:$C,$B74,$DH:$DH))</f>
        <v>0</v>
      </c>
      <c r="CK74" s="384">
        <f t="shared" si="69"/>
        <v>0</v>
      </c>
      <c r="CM74" s="373" t="str">
        <f t="shared" si="16"/>
        <v/>
      </c>
      <c r="CN74" s="374" t="str">
        <f t="shared" si="17"/>
        <v/>
      </c>
      <c r="CO74" s="372" t="str">
        <f t="shared" si="18"/>
        <v/>
      </c>
      <c r="CP74" s="372" t="str">
        <f t="shared" si="70"/>
        <v/>
      </c>
      <c r="CQ74" s="371" t="str">
        <f t="shared" si="98"/>
        <v/>
      </c>
      <c r="CR74" s="371" t="str">
        <f t="shared" si="92"/>
        <v/>
      </c>
      <c r="CS74" s="371" t="str">
        <f t="shared" si="20"/>
        <v/>
      </c>
      <c r="CT74" s="371" t="str">
        <f t="shared" si="21"/>
        <v/>
      </c>
      <c r="CU74" s="371" t="str">
        <f t="shared" si="22"/>
        <v/>
      </c>
      <c r="CV74" s="371" t="str">
        <f t="shared" si="23"/>
        <v/>
      </c>
      <c r="CW74" s="371" t="str">
        <f t="shared" si="24"/>
        <v/>
      </c>
      <c r="CX74" s="371" t="str">
        <f t="shared" si="25"/>
        <v/>
      </c>
      <c r="CY74" s="371" t="str">
        <f t="shared" si="26"/>
        <v/>
      </c>
      <c r="CZ74" s="371" t="str">
        <f t="shared" si="27"/>
        <v/>
      </c>
      <c r="DA74" s="371" t="str">
        <f t="shared" si="71"/>
        <v/>
      </c>
      <c r="DB74" s="371" t="str">
        <f t="shared" si="72"/>
        <v/>
      </c>
      <c r="DC74" s="371" t="str">
        <f t="shared" si="73"/>
        <v/>
      </c>
      <c r="DD74" s="334" t="str">
        <f t="shared" si="28"/>
        <v/>
      </c>
      <c r="DE74" s="334" t="str">
        <f t="shared" si="29"/>
        <v/>
      </c>
      <c r="DF74" s="372">
        <f t="shared" si="30"/>
        <v>0</v>
      </c>
      <c r="DG74" s="372">
        <f t="shared" si="93"/>
        <v>0</v>
      </c>
      <c r="DH74" s="372">
        <f t="shared" si="94"/>
        <v>0</v>
      </c>
      <c r="DI74" s="375"/>
      <c r="DJ74" s="319">
        <f>AK74/3600*Stawki!$A$4</f>
        <v>0</v>
      </c>
      <c r="DK74" s="317">
        <f>AO74/3600*Stawki!$B$4</f>
        <v>0</v>
      </c>
      <c r="DL74" s="317">
        <f>AR74/3600*Stawki!$C$4</f>
        <v>0</v>
      </c>
      <c r="DM74" s="317">
        <f>AU74/3600*Stawki!$D$4</f>
        <v>0</v>
      </c>
      <c r="DN74" s="317">
        <f>AX74/3600*Stawki!$E$4</f>
        <v>0</v>
      </c>
      <c r="DO74" s="317">
        <f>BA74/3600*Stawki!$F$4</f>
        <v>0</v>
      </c>
      <c r="DP74" s="317">
        <f>BD74/3600*Stawki!$G$4</f>
        <v>0</v>
      </c>
      <c r="DQ74" s="317">
        <f>BG74/3600*Stawki!$H$4</f>
        <v>0</v>
      </c>
      <c r="DR74" s="317">
        <f>BJ74/3600*Stawki!$J$4</f>
        <v>0</v>
      </c>
      <c r="DS74" s="317">
        <f>BL74/3600*Stawki!$I$4</f>
        <v>0</v>
      </c>
      <c r="DT74" s="317">
        <f>BP74/3600*Stawki!$K$4</f>
        <v>0</v>
      </c>
      <c r="DU74" s="320">
        <f>BS74/3600*Stawki!$M$4</f>
        <v>0</v>
      </c>
      <c r="DV74" s="320">
        <f>BV74/3600*Stawki!$L$4</f>
        <v>0</v>
      </c>
      <c r="DW74" s="321">
        <f t="shared" si="74"/>
        <v>0</v>
      </c>
      <c r="DX74" s="322" t="e" cm="1">
        <f t="array" ref="DX74">IF(BX74&lt;1,INDEX(tblSimple[],MATCH(F74,simp_il_proj,1)+1,MATCH(BW74,simp_il_oper,1)+1)+VLOOKUP($H$6,tblKlient[[Klient]:[Dodatkowy narzut Simple]],2,0),INDEX(tblComplex[],MATCH(F74,comp_il_projekt,1)+1,MATCH(BX74,comp_ile_sklad,1)+1)+VLOOKUP($H$6,tblKlient[[Klient]:[Dodatkowy narzut Complex]],3,0))</f>
        <v>#VALUE!</v>
      </c>
      <c r="DY74" s="323" t="str">
        <f t="shared" si="75"/>
        <v/>
      </c>
      <c r="DZ74" s="318" t="e">
        <f t="shared" si="76"/>
        <v>#VALUE!</v>
      </c>
      <c r="EA74" s="324" t="e">
        <f t="shared" si="31"/>
        <v>#VALUE!</v>
      </c>
      <c r="EC74" s="340">
        <f>IFERROR((Y74*AA74)*IF(X74="NIE",$EC$17+Stawki!$L$30,$EC$17)+SUMIF($C:$C,$B74,CP:CP),0)</f>
        <v>0</v>
      </c>
      <c r="ED74" s="341">
        <f t="shared" si="32"/>
        <v>0</v>
      </c>
      <c r="EE74" s="341">
        <f t="shared" si="33"/>
        <v>0</v>
      </c>
      <c r="EF74" s="341" t="e">
        <f t="shared" si="34"/>
        <v>#VALUE!</v>
      </c>
      <c r="EG74" s="341" t="e">
        <f>DY74*(1+wycena!$EG$17)</f>
        <v>#VALUE!</v>
      </c>
      <c r="EH74" s="341" t="e">
        <f>EG74*(1+wycena!$EH$17)</f>
        <v>#VALUE!</v>
      </c>
      <c r="EI74" s="341" t="e">
        <f t="shared" si="77"/>
        <v>#VALUE!</v>
      </c>
      <c r="EJ74" s="341" t="e">
        <f t="shared" si="95"/>
        <v>#VALUE!</v>
      </c>
      <c r="EK74" s="342">
        <f t="shared" si="35"/>
        <v>0</v>
      </c>
      <c r="EL74" s="343">
        <v>0</v>
      </c>
      <c r="EM74" s="344" t="e">
        <f t="shared" si="96"/>
        <v>#VALUE!</v>
      </c>
      <c r="EN74" s="345" t="e">
        <f t="shared" si="36"/>
        <v>#VALUE!</v>
      </c>
      <c r="EO74" s="346">
        <f t="shared" si="37"/>
        <v>0</v>
      </c>
      <c r="EP74" s="347">
        <f t="shared" si="38"/>
        <v>0</v>
      </c>
      <c r="EQ74" s="348">
        <f t="shared" si="79"/>
        <v>0</v>
      </c>
      <c r="ER74" s="349" t="e">
        <f t="shared" si="39"/>
        <v>#VALUE!</v>
      </c>
      <c r="ES74" s="350" t="e">
        <f t="shared" si="40"/>
        <v>#VALUE!</v>
      </c>
      <c r="ET74" s="62"/>
      <c r="EU74" s="399">
        <f t="shared" si="80"/>
        <v>0</v>
      </c>
      <c r="EV74" s="400">
        <f t="shared" si="81"/>
        <v>0</v>
      </c>
      <c r="EW74" s="400">
        <f t="shared" si="82"/>
        <v>0</v>
      </c>
      <c r="EX74" s="400">
        <f t="shared" si="83"/>
        <v>0</v>
      </c>
      <c r="EY74" s="400">
        <f t="shared" si="84"/>
        <v>0</v>
      </c>
      <c r="EZ74" s="401">
        <f t="shared" si="85"/>
        <v>0</v>
      </c>
      <c r="FA74" s="62"/>
      <c r="FB74" s="153">
        <f t="shared" si="41"/>
        <v>0</v>
      </c>
      <c r="FC74" s="154">
        <f t="shared" si="42"/>
        <v>0</v>
      </c>
      <c r="FD74" s="154">
        <f t="shared" si="43"/>
        <v>0</v>
      </c>
      <c r="FE74" s="154">
        <f t="shared" si="44"/>
        <v>0</v>
      </c>
      <c r="FF74" s="154">
        <f t="shared" si="45"/>
        <v>0</v>
      </c>
      <c r="FG74" s="154">
        <f t="shared" si="46"/>
        <v>0</v>
      </c>
      <c r="FH74" s="154">
        <f t="shared" si="47"/>
        <v>0</v>
      </c>
      <c r="FI74" s="154">
        <f t="shared" si="48"/>
        <v>0</v>
      </c>
      <c r="FJ74" s="154">
        <f t="shared" si="49"/>
        <v>0</v>
      </c>
      <c r="FK74" s="147">
        <f t="shared" si="50"/>
        <v>0</v>
      </c>
      <c r="FL74" s="147">
        <f t="shared" si="51"/>
        <v>0</v>
      </c>
      <c r="FM74" s="146">
        <f t="shared" si="52"/>
        <v>0</v>
      </c>
      <c r="FN74" s="146">
        <f t="shared" si="53"/>
        <v>0</v>
      </c>
      <c r="FO74" s="146">
        <f t="shared" si="54"/>
        <v>0</v>
      </c>
      <c r="FP74" s="146">
        <f t="shared" si="55"/>
        <v>0</v>
      </c>
      <c r="FQ74" s="146" t="e">
        <f t="shared" si="56"/>
        <v>#VALUE!</v>
      </c>
      <c r="FR74" s="146" t="e">
        <f t="shared" si="57"/>
        <v>#VALUE!</v>
      </c>
      <c r="FS74" s="146">
        <f t="shared" si="58"/>
        <v>0</v>
      </c>
      <c r="FT74" s="146">
        <f t="shared" si="59"/>
        <v>0</v>
      </c>
      <c r="FU74" s="146">
        <f t="shared" si="60"/>
        <v>0</v>
      </c>
      <c r="FV74" s="146" t="e">
        <f t="shared" si="61"/>
        <v>#VALUE!</v>
      </c>
      <c r="FW74" s="146" t="e">
        <f t="shared" si="86"/>
        <v>#VALUE!</v>
      </c>
      <c r="FX74" s="146" t="e">
        <f t="shared" si="87"/>
        <v>#VALUE!</v>
      </c>
      <c r="FY74" s="146" t="e">
        <f t="shared" si="88"/>
        <v>#VALUE!</v>
      </c>
      <c r="FZ74" s="155">
        <f t="shared" si="97"/>
        <v>0</v>
      </c>
    </row>
    <row r="75" spans="1:182">
      <c r="A75" s="143">
        <v>57</v>
      </c>
      <c r="B75" s="123"/>
      <c r="C75" s="123"/>
      <c r="D75" s="123"/>
      <c r="E75" s="181"/>
      <c r="F75" s="123"/>
      <c r="G75" s="123"/>
      <c r="H75" s="123"/>
      <c r="I75" s="120"/>
      <c r="J75" s="121"/>
      <c r="K75" s="123"/>
      <c r="L75" s="123"/>
      <c r="M75" s="172" t="str">
        <f>ryzyka!$X59</f>
        <v/>
      </c>
      <c r="N75" s="173" t="str">
        <f>ryzyka!Y59</f>
        <v/>
      </c>
      <c r="O75" s="123"/>
      <c r="P75" s="123"/>
      <c r="Q75" s="138"/>
      <c r="R75" s="121"/>
      <c r="S75" s="123"/>
      <c r="T75" s="122"/>
      <c r="U75" s="123"/>
      <c r="V75" s="285" t="str">
        <f t="shared" si="62"/>
        <v/>
      </c>
      <c r="W75" s="285" t="str">
        <f t="shared" si="63"/>
        <v/>
      </c>
      <c r="X75" s="123"/>
      <c r="Y75" s="65"/>
      <c r="Z75" s="176">
        <f t="shared" si="4"/>
        <v>0</v>
      </c>
      <c r="AA75" s="124"/>
      <c r="AB75" s="124"/>
      <c r="AC75" s="125"/>
      <c r="AD75" s="125"/>
      <c r="AE75" s="126"/>
      <c r="AF75" s="124"/>
      <c r="AG75" s="127"/>
      <c r="AH75" s="128"/>
      <c r="AI75" s="137"/>
      <c r="AJ75" s="126"/>
      <c r="AK75" s="335">
        <f t="shared" si="5"/>
        <v>0</v>
      </c>
      <c r="AL75" s="138"/>
      <c r="AM75" s="121"/>
      <c r="AN75" s="123"/>
      <c r="AO75" s="332">
        <f t="shared" si="90"/>
        <v>0</v>
      </c>
      <c r="AP75" s="333">
        <f>SUMIFS(Technologia[tpz '[s']],Technologia[Obszar],"Obróbka skrawaniem",Technologia[KOD WYROB],wycena!$B75)</f>
        <v>0</v>
      </c>
      <c r="AQ75" s="334">
        <f>SUMIFS(Technologia[tpj '[s']],Technologia[Obszar],"Obróbka skrawaniem",Technologia[KOD WYROB],wycena!$B75)</f>
        <v>0</v>
      </c>
      <c r="AR75" s="335">
        <f t="shared" si="6"/>
        <v>0</v>
      </c>
      <c r="AS75" s="334">
        <f>SUMIFS(Technologia[tpz '[s']],Technologia[Obszar],"Ukosowanie",Technologia[KOD WYROB],wycena!$B75)</f>
        <v>0</v>
      </c>
      <c r="AT75" s="334">
        <f>SUMIFS(Technologia[tpj '[s']],Technologia[Obszar],"Ukosowanie",Technologia[KOD WYROB],wycena!$B75)</f>
        <v>0</v>
      </c>
      <c r="AU75" s="335">
        <f t="shared" si="7"/>
        <v>0</v>
      </c>
      <c r="AV75" s="334">
        <f>SUMIFS(Technologia[tpz '[s']],Technologia[Obszar],"Prasa",Technologia[KOD WYROB],wycena!$B75)</f>
        <v>0</v>
      </c>
      <c r="AW75" s="334">
        <f>SUMIFS(Technologia[tpj '[s']],Technologia[Obszar],"Prasa",Technologia[KOD WYROB],wycena!$B75)</f>
        <v>0</v>
      </c>
      <c r="AX75" s="335">
        <f t="shared" si="8"/>
        <v>0</v>
      </c>
      <c r="AY75" s="334">
        <f>SUMIFS(Technologia[tpz '[s']],Technologia[Obszar],"Spawanie ręczne",Technologia[KOD WYROB],wycena!$B75)</f>
        <v>0</v>
      </c>
      <c r="AZ75" s="334">
        <f>SUMIFS(Technologia[tpj '[s']],Technologia[Obszar],"Spawanie ręczne",Technologia[KOD WYROB],wycena!$B75)</f>
        <v>0</v>
      </c>
      <c r="BA75" s="335">
        <f t="shared" si="9"/>
        <v>0</v>
      </c>
      <c r="BB75" s="334">
        <f>SUMIFS(Technologia[tpz '[s']],Technologia[Obszar],"Spawanie robotem",Technologia[KOD WYROB],wycena!$B75)</f>
        <v>0</v>
      </c>
      <c r="BC75" s="334">
        <f>SUMIFS(Technologia[tpj '[s']],Technologia[Obszar],"Spawanie robotem",Technologia[KOD WYROB],wycena!$B75)</f>
        <v>0</v>
      </c>
      <c r="BD75" s="335">
        <f t="shared" si="10"/>
        <v>0</v>
      </c>
      <c r="BE75" s="334">
        <f>SUMIFS(Technologia[tpz '[s']],Technologia[Obszar],"Ślusarnia",Technologia[KOD WYROB],wycena!$B75)</f>
        <v>0</v>
      </c>
      <c r="BF75" s="334">
        <f>SUMIFS(Technologia[tpj '[s']],Technologia[Obszar],"Ślusarnia",Technologia[KOD WYROB],wycena!$B75)</f>
        <v>0</v>
      </c>
      <c r="BG75" s="335">
        <f t="shared" si="11"/>
        <v>0</v>
      </c>
      <c r="BH75" s="334">
        <f>SUMIFS(Technologia[tpz '[s']],Technologia[Obszar],"Montaż",Technologia[KOD WYROB],wycena!$B75)</f>
        <v>0</v>
      </c>
      <c r="BI75" s="334">
        <f>SUMIFS(Technologia[tpj '[s']],Technologia[Obszar],"Montaż",Technologia[KOD WYROB],wycena!$B75)</f>
        <v>0</v>
      </c>
      <c r="BJ75" s="335">
        <f t="shared" si="12"/>
        <v>0</v>
      </c>
      <c r="BK75" s="334">
        <f>SUMIFS(Technologia[tpz '[s']],Technologia[Obszar],"Klejenie",Technologia[KOD WYROB],wycena!$B75)</f>
        <v>0</v>
      </c>
      <c r="BL75" s="334">
        <f>SUMIFS(Technologia[tpj '[s']],Technologia[Obszar],"Klejenie",Technologia[KOD WYROB],wycena!$B75)</f>
        <v>0</v>
      </c>
      <c r="BM75" s="335">
        <f t="shared" si="13"/>
        <v>0</v>
      </c>
      <c r="BN75" s="334">
        <f>SUMIFS(Technologia[tpz '[s']],Technologia[Obszar],"Śrutowanie",Technologia[KOD WYROB],wycena!$B75)</f>
        <v>0</v>
      </c>
      <c r="BO75" s="334">
        <f>SUMIFS(Technologia[tpj '[s']],Technologia[Obszar],"Śrutowanie",Technologia[KOD WYROB],wycena!$B75)</f>
        <v>0</v>
      </c>
      <c r="BP75" s="332">
        <f t="shared" si="64"/>
        <v>0</v>
      </c>
      <c r="BQ75" s="334">
        <f>SUMIFS(Technologia[tpz '[s']],Technologia[Obszar],"Prostowanie",Technologia[KOD WYROB],wycena!$B75)</f>
        <v>0</v>
      </c>
      <c r="BR75" s="334">
        <f>SUMIFS(Technologia[tpj '[s']],Technologia[Obszar],"Prostowanie",Technologia[KOD WYROB],wycena!$B75)</f>
        <v>0</v>
      </c>
      <c r="BS75" s="332">
        <f t="shared" si="65"/>
        <v>0</v>
      </c>
      <c r="BT75" s="334">
        <f>SUMIFS(Technologia[tpz '[s']],Technologia[Obszar],"Gratowarka",Technologia[KOD WYROB],wycena!$B75)</f>
        <v>0</v>
      </c>
      <c r="BU75" s="334">
        <f>SUMIFS(Technologia[tpj '[s']],Technologia[Obszar],"Gratowarka",Technologia[KOD WYROB],wycena!$B75)</f>
        <v>0</v>
      </c>
      <c r="BV75" s="332">
        <f t="shared" si="66"/>
        <v>0</v>
      </c>
      <c r="BW75" s="332">
        <f>COUNTIF(Technologia[KOD WYROB],B75)</f>
        <v>0</v>
      </c>
      <c r="BX75" s="332">
        <f t="shared" si="67"/>
        <v>0</v>
      </c>
      <c r="BZ75" s="121"/>
      <c r="CA75" s="123"/>
      <c r="CB75" s="123"/>
      <c r="CC75" s="372">
        <f>SUMIFS(Technologia[Koszt kooperacji],Technologia[Obszar],"Kooperacja",Technologia[KOD WYROB],wycena!$B75)+SUMIFS(Technologia[Koszt kooperacji],Technologia[Obszar],"Śrutowanie",Technologia[KOD WYROB],wycena!$B75)</f>
        <v>0</v>
      </c>
      <c r="CD75" s="372">
        <f t="shared" si="68"/>
        <v>0</v>
      </c>
      <c r="CE75" s="372">
        <f t="shared" si="91"/>
        <v>0</v>
      </c>
      <c r="CF75" s="381">
        <f>COUNTIFS(Technologia[KOD WYROB],B75,Technologia[Obszar],"kooperacja")+SUMIF($C:$C,$B75,CF:CF)</f>
        <v>0</v>
      </c>
      <c r="CG75" s="382">
        <f>SUMIF(Tabela3[Dot. indeksu],B75,Tabela3[Wartość])+SUMIF(C:C,B75,DE:DE)</f>
        <v>0</v>
      </c>
      <c r="CH75" s="383">
        <f>SUMIFS(NRC[Cena],NRC[Typ narzędzia],robocze!$AL$1,NRC[Dot. indeksu],wycena!$B75)+(SUMIF($C:$C,$B75,$DF:$DF))</f>
        <v>0</v>
      </c>
      <c r="CI75" s="372">
        <f>SUMIFS(NRC[Cena],NRC[Typ narzędzia],robocze!$AL$2,NRC[Dot. indeksu],wycena!$B75)+(SUMIF($C:$C,$B75,$DG:$DG))</f>
        <v>0</v>
      </c>
      <c r="CJ75" s="372">
        <f>SUMIFS(NRC[Cena],NRC[Typ narzędzia],robocze!$AL$3,NRC[Dot. indeksu],wycena!$B75)+(SUMIF($C:$C,$B75,$DH:$DH))</f>
        <v>0</v>
      </c>
      <c r="CK75" s="384">
        <f t="shared" si="69"/>
        <v>0</v>
      </c>
      <c r="CM75" s="373" t="str">
        <f t="shared" si="16"/>
        <v/>
      </c>
      <c r="CN75" s="374" t="str">
        <f t="shared" si="17"/>
        <v/>
      </c>
      <c r="CO75" s="372" t="str">
        <f t="shared" si="18"/>
        <v/>
      </c>
      <c r="CP75" s="372" t="str">
        <f t="shared" si="70"/>
        <v/>
      </c>
      <c r="CQ75" s="371" t="str">
        <f t="shared" si="98"/>
        <v/>
      </c>
      <c r="CR75" s="371" t="str">
        <f t="shared" si="92"/>
        <v/>
      </c>
      <c r="CS75" s="371" t="str">
        <f t="shared" si="20"/>
        <v/>
      </c>
      <c r="CT75" s="371" t="str">
        <f t="shared" si="21"/>
        <v/>
      </c>
      <c r="CU75" s="371" t="str">
        <f t="shared" si="22"/>
        <v/>
      </c>
      <c r="CV75" s="371" t="str">
        <f t="shared" si="23"/>
        <v/>
      </c>
      <c r="CW75" s="371" t="str">
        <f t="shared" si="24"/>
        <v/>
      </c>
      <c r="CX75" s="371" t="str">
        <f t="shared" si="25"/>
        <v/>
      </c>
      <c r="CY75" s="371" t="str">
        <f t="shared" si="26"/>
        <v/>
      </c>
      <c r="CZ75" s="371" t="str">
        <f t="shared" si="27"/>
        <v/>
      </c>
      <c r="DA75" s="371" t="str">
        <f t="shared" si="71"/>
        <v/>
      </c>
      <c r="DB75" s="371" t="str">
        <f t="shared" si="72"/>
        <v/>
      </c>
      <c r="DC75" s="371" t="str">
        <f t="shared" si="73"/>
        <v/>
      </c>
      <c r="DD75" s="334" t="str">
        <f t="shared" si="28"/>
        <v/>
      </c>
      <c r="DE75" s="334" t="str">
        <f t="shared" si="29"/>
        <v/>
      </c>
      <c r="DF75" s="372">
        <f t="shared" si="30"/>
        <v>0</v>
      </c>
      <c r="DG75" s="372">
        <f t="shared" si="93"/>
        <v>0</v>
      </c>
      <c r="DH75" s="372">
        <f t="shared" si="94"/>
        <v>0</v>
      </c>
      <c r="DI75" s="375"/>
      <c r="DJ75" s="319">
        <f>AK75/3600*Stawki!$A$4</f>
        <v>0</v>
      </c>
      <c r="DK75" s="317">
        <f>AO75/3600*Stawki!$B$4</f>
        <v>0</v>
      </c>
      <c r="DL75" s="317">
        <f>AR75/3600*Stawki!$C$4</f>
        <v>0</v>
      </c>
      <c r="DM75" s="317">
        <f>AU75/3600*Stawki!$D$4</f>
        <v>0</v>
      </c>
      <c r="DN75" s="317">
        <f>AX75/3600*Stawki!$E$4</f>
        <v>0</v>
      </c>
      <c r="DO75" s="317">
        <f>BA75/3600*Stawki!$F$4</f>
        <v>0</v>
      </c>
      <c r="DP75" s="317">
        <f>BD75/3600*Stawki!$G$4</f>
        <v>0</v>
      </c>
      <c r="DQ75" s="317">
        <f>BG75/3600*Stawki!$H$4</f>
        <v>0</v>
      </c>
      <c r="DR75" s="317">
        <f>BJ75/3600*Stawki!$J$4</f>
        <v>0</v>
      </c>
      <c r="DS75" s="317">
        <f>BL75/3600*Stawki!$I$4</f>
        <v>0</v>
      </c>
      <c r="DT75" s="317">
        <f>BP75/3600*Stawki!$K$4</f>
        <v>0</v>
      </c>
      <c r="DU75" s="320">
        <f>BS75/3600*Stawki!$M$4</f>
        <v>0</v>
      </c>
      <c r="DV75" s="320">
        <f>BV75/3600*Stawki!$L$4</f>
        <v>0</v>
      </c>
      <c r="DW75" s="321">
        <f t="shared" si="74"/>
        <v>0</v>
      </c>
      <c r="DX75" s="322" t="e" cm="1">
        <f t="array" ref="DX75">IF(BX75&lt;1,INDEX(tblSimple[],MATCH(F75,simp_il_proj,1)+1,MATCH(BW75,simp_il_oper,1)+1)+VLOOKUP($H$6,tblKlient[[Klient]:[Dodatkowy narzut Simple]],2,0),INDEX(tblComplex[],MATCH(F75,comp_il_projekt,1)+1,MATCH(BX75,comp_ile_sklad,1)+1)+VLOOKUP($H$6,tblKlient[[Klient]:[Dodatkowy narzut Complex]],3,0))</f>
        <v>#VALUE!</v>
      </c>
      <c r="DY75" s="323" t="str">
        <f t="shared" si="75"/>
        <v/>
      </c>
      <c r="DZ75" s="318" t="e">
        <f t="shared" si="76"/>
        <v>#VALUE!</v>
      </c>
      <c r="EA75" s="324" t="e">
        <f t="shared" si="31"/>
        <v>#VALUE!</v>
      </c>
      <c r="EC75" s="340">
        <f>IFERROR((Y75*AA75)*IF(X75="NIE",$EC$17+Stawki!$L$30,$EC$17)+SUMIF($C:$C,$B75,CP:CP),0)</f>
        <v>0</v>
      </c>
      <c r="ED75" s="341">
        <f t="shared" si="32"/>
        <v>0</v>
      </c>
      <c r="EE75" s="341">
        <f t="shared" si="33"/>
        <v>0</v>
      </c>
      <c r="EF75" s="341" t="e">
        <f t="shared" si="34"/>
        <v>#VALUE!</v>
      </c>
      <c r="EG75" s="341" t="e">
        <f>DY75*(1+wycena!$EG$17)</f>
        <v>#VALUE!</v>
      </c>
      <c r="EH75" s="341" t="e">
        <f>EG75*(1+wycena!$EH$17)</f>
        <v>#VALUE!</v>
      </c>
      <c r="EI75" s="341" t="e">
        <f t="shared" si="77"/>
        <v>#VALUE!</v>
      </c>
      <c r="EJ75" s="341" t="e">
        <f t="shared" si="95"/>
        <v>#VALUE!</v>
      </c>
      <c r="EK75" s="342">
        <f t="shared" si="35"/>
        <v>0</v>
      </c>
      <c r="EL75" s="343">
        <v>0</v>
      </c>
      <c r="EM75" s="344" t="e">
        <f t="shared" si="96"/>
        <v>#VALUE!</v>
      </c>
      <c r="EN75" s="345" t="e">
        <f t="shared" si="36"/>
        <v>#VALUE!</v>
      </c>
      <c r="EO75" s="346">
        <f t="shared" si="37"/>
        <v>0</v>
      </c>
      <c r="EP75" s="347">
        <f t="shared" si="38"/>
        <v>0</v>
      </c>
      <c r="EQ75" s="348">
        <f t="shared" si="79"/>
        <v>0</v>
      </c>
      <c r="ER75" s="349" t="e">
        <f t="shared" si="39"/>
        <v>#VALUE!</v>
      </c>
      <c r="ES75" s="350" t="e">
        <f t="shared" si="40"/>
        <v>#VALUE!</v>
      </c>
      <c r="ET75" s="62"/>
      <c r="EU75" s="399">
        <f t="shared" si="80"/>
        <v>0</v>
      </c>
      <c r="EV75" s="400">
        <f t="shared" si="81"/>
        <v>0</v>
      </c>
      <c r="EW75" s="400">
        <f t="shared" si="82"/>
        <v>0</v>
      </c>
      <c r="EX75" s="400">
        <f t="shared" si="83"/>
        <v>0</v>
      </c>
      <c r="EY75" s="400">
        <f t="shared" si="84"/>
        <v>0</v>
      </c>
      <c r="EZ75" s="401">
        <f t="shared" si="85"/>
        <v>0</v>
      </c>
      <c r="FA75" s="62"/>
      <c r="FB75" s="153">
        <f t="shared" si="41"/>
        <v>0</v>
      </c>
      <c r="FC75" s="154">
        <f t="shared" si="42"/>
        <v>0</v>
      </c>
      <c r="FD75" s="154">
        <f t="shared" si="43"/>
        <v>0</v>
      </c>
      <c r="FE75" s="154">
        <f t="shared" si="44"/>
        <v>0</v>
      </c>
      <c r="FF75" s="154">
        <f t="shared" si="45"/>
        <v>0</v>
      </c>
      <c r="FG75" s="154">
        <f t="shared" si="46"/>
        <v>0</v>
      </c>
      <c r="FH75" s="154">
        <f t="shared" si="47"/>
        <v>0</v>
      </c>
      <c r="FI75" s="154">
        <f t="shared" si="48"/>
        <v>0</v>
      </c>
      <c r="FJ75" s="154">
        <f t="shared" si="49"/>
        <v>0</v>
      </c>
      <c r="FK75" s="147">
        <f t="shared" si="50"/>
        <v>0</v>
      </c>
      <c r="FL75" s="147">
        <f t="shared" si="51"/>
        <v>0</v>
      </c>
      <c r="FM75" s="146">
        <f t="shared" si="52"/>
        <v>0</v>
      </c>
      <c r="FN75" s="146">
        <f t="shared" si="53"/>
        <v>0</v>
      </c>
      <c r="FO75" s="146">
        <f t="shared" si="54"/>
        <v>0</v>
      </c>
      <c r="FP75" s="146">
        <f t="shared" si="55"/>
        <v>0</v>
      </c>
      <c r="FQ75" s="146" t="e">
        <f t="shared" si="56"/>
        <v>#VALUE!</v>
      </c>
      <c r="FR75" s="146" t="e">
        <f t="shared" si="57"/>
        <v>#VALUE!</v>
      </c>
      <c r="FS75" s="146">
        <f t="shared" si="58"/>
        <v>0</v>
      </c>
      <c r="FT75" s="146">
        <f t="shared" si="59"/>
        <v>0</v>
      </c>
      <c r="FU75" s="146">
        <f t="shared" si="60"/>
        <v>0</v>
      </c>
      <c r="FV75" s="146" t="e">
        <f t="shared" si="61"/>
        <v>#VALUE!</v>
      </c>
      <c r="FW75" s="146" t="e">
        <f t="shared" si="86"/>
        <v>#VALUE!</v>
      </c>
      <c r="FX75" s="146" t="e">
        <f t="shared" si="87"/>
        <v>#VALUE!</v>
      </c>
      <c r="FY75" s="146" t="e">
        <f t="shared" si="88"/>
        <v>#VALUE!</v>
      </c>
      <c r="FZ75" s="155">
        <f t="shared" si="97"/>
        <v>0</v>
      </c>
    </row>
    <row r="76" spans="1:182">
      <c r="A76" s="143">
        <v>58</v>
      </c>
      <c r="B76" s="123"/>
      <c r="C76" s="123"/>
      <c r="D76" s="123"/>
      <c r="E76" s="181"/>
      <c r="F76" s="123"/>
      <c r="G76" s="123"/>
      <c r="H76" s="123"/>
      <c r="I76" s="120"/>
      <c r="J76" s="121"/>
      <c r="K76" s="123"/>
      <c r="L76" s="123"/>
      <c r="M76" s="172" t="str">
        <f>ryzyka!$X60</f>
        <v/>
      </c>
      <c r="N76" s="173" t="str">
        <f>ryzyka!Y60</f>
        <v/>
      </c>
      <c r="O76" s="123"/>
      <c r="P76" s="123"/>
      <c r="Q76" s="138"/>
      <c r="R76" s="121"/>
      <c r="S76" s="123"/>
      <c r="T76" s="122"/>
      <c r="U76" s="123"/>
      <c r="V76" s="285" t="str">
        <f t="shared" si="62"/>
        <v/>
      </c>
      <c r="W76" s="285" t="str">
        <f t="shared" si="63"/>
        <v/>
      </c>
      <c r="X76" s="123"/>
      <c r="Y76" s="65"/>
      <c r="Z76" s="176">
        <f t="shared" si="4"/>
        <v>0</v>
      </c>
      <c r="AA76" s="124"/>
      <c r="AB76" s="124"/>
      <c r="AC76" s="125"/>
      <c r="AD76" s="125"/>
      <c r="AE76" s="126"/>
      <c r="AF76" s="124"/>
      <c r="AG76" s="127"/>
      <c r="AH76" s="128"/>
      <c r="AI76" s="137"/>
      <c r="AJ76" s="126"/>
      <c r="AK76" s="335">
        <f t="shared" si="5"/>
        <v>0</v>
      </c>
      <c r="AL76" s="138"/>
      <c r="AM76" s="121"/>
      <c r="AN76" s="123"/>
      <c r="AO76" s="332">
        <f t="shared" si="90"/>
        <v>0</v>
      </c>
      <c r="AP76" s="333">
        <f>SUMIFS(Technologia[tpz '[s']],Technologia[Obszar],"Obróbka skrawaniem",Technologia[KOD WYROB],wycena!$B76)</f>
        <v>0</v>
      </c>
      <c r="AQ76" s="334">
        <f>SUMIFS(Technologia[tpj '[s']],Technologia[Obszar],"Obróbka skrawaniem",Technologia[KOD WYROB],wycena!$B76)</f>
        <v>0</v>
      </c>
      <c r="AR76" s="335">
        <f t="shared" si="6"/>
        <v>0</v>
      </c>
      <c r="AS76" s="334">
        <f>SUMIFS(Technologia[tpz '[s']],Technologia[Obszar],"Ukosowanie",Technologia[KOD WYROB],wycena!$B76)</f>
        <v>0</v>
      </c>
      <c r="AT76" s="334">
        <f>SUMIFS(Technologia[tpj '[s']],Technologia[Obszar],"Ukosowanie",Technologia[KOD WYROB],wycena!$B76)</f>
        <v>0</v>
      </c>
      <c r="AU76" s="335">
        <f t="shared" si="7"/>
        <v>0</v>
      </c>
      <c r="AV76" s="334">
        <f>SUMIFS(Technologia[tpz '[s']],Technologia[Obszar],"Prasa",Technologia[KOD WYROB],wycena!$B76)</f>
        <v>0</v>
      </c>
      <c r="AW76" s="334">
        <f>SUMIFS(Technologia[tpj '[s']],Technologia[Obszar],"Prasa",Technologia[KOD WYROB],wycena!$B76)</f>
        <v>0</v>
      </c>
      <c r="AX76" s="335">
        <f t="shared" si="8"/>
        <v>0</v>
      </c>
      <c r="AY76" s="334">
        <f>SUMIFS(Technologia[tpz '[s']],Technologia[Obszar],"Spawanie ręczne",Technologia[KOD WYROB],wycena!$B76)</f>
        <v>0</v>
      </c>
      <c r="AZ76" s="334">
        <f>SUMIFS(Technologia[tpj '[s']],Technologia[Obszar],"Spawanie ręczne",Technologia[KOD WYROB],wycena!$B76)</f>
        <v>0</v>
      </c>
      <c r="BA76" s="335">
        <f t="shared" si="9"/>
        <v>0</v>
      </c>
      <c r="BB76" s="334">
        <f>SUMIFS(Technologia[tpz '[s']],Technologia[Obszar],"Spawanie robotem",Technologia[KOD WYROB],wycena!$B76)</f>
        <v>0</v>
      </c>
      <c r="BC76" s="334">
        <f>SUMIFS(Technologia[tpj '[s']],Technologia[Obszar],"Spawanie robotem",Technologia[KOD WYROB],wycena!$B76)</f>
        <v>0</v>
      </c>
      <c r="BD76" s="335">
        <f t="shared" si="10"/>
        <v>0</v>
      </c>
      <c r="BE76" s="334">
        <f>SUMIFS(Technologia[tpz '[s']],Technologia[Obszar],"Ślusarnia",Technologia[KOD WYROB],wycena!$B76)</f>
        <v>0</v>
      </c>
      <c r="BF76" s="334">
        <f>SUMIFS(Technologia[tpj '[s']],Technologia[Obszar],"Ślusarnia",Technologia[KOD WYROB],wycena!$B76)</f>
        <v>0</v>
      </c>
      <c r="BG76" s="335">
        <f t="shared" si="11"/>
        <v>0</v>
      </c>
      <c r="BH76" s="334">
        <f>SUMIFS(Technologia[tpz '[s']],Technologia[Obszar],"Montaż",Technologia[KOD WYROB],wycena!$B76)</f>
        <v>0</v>
      </c>
      <c r="BI76" s="334">
        <f>SUMIFS(Technologia[tpj '[s']],Technologia[Obszar],"Montaż",Technologia[KOD WYROB],wycena!$B76)</f>
        <v>0</v>
      </c>
      <c r="BJ76" s="335">
        <f t="shared" si="12"/>
        <v>0</v>
      </c>
      <c r="BK76" s="334">
        <f>SUMIFS(Technologia[tpz '[s']],Technologia[Obszar],"Klejenie",Technologia[KOD WYROB],wycena!$B76)</f>
        <v>0</v>
      </c>
      <c r="BL76" s="334">
        <f>SUMIFS(Technologia[tpj '[s']],Technologia[Obszar],"Klejenie",Technologia[KOD WYROB],wycena!$B76)</f>
        <v>0</v>
      </c>
      <c r="BM76" s="335">
        <f t="shared" si="13"/>
        <v>0</v>
      </c>
      <c r="BN76" s="334">
        <f>SUMIFS(Technologia[tpz '[s']],Technologia[Obszar],"Śrutowanie",Technologia[KOD WYROB],wycena!$B76)</f>
        <v>0</v>
      </c>
      <c r="BO76" s="334">
        <f>SUMIFS(Technologia[tpj '[s']],Technologia[Obszar],"Śrutowanie",Technologia[KOD WYROB],wycena!$B76)</f>
        <v>0</v>
      </c>
      <c r="BP76" s="332">
        <f t="shared" si="64"/>
        <v>0</v>
      </c>
      <c r="BQ76" s="334">
        <f>SUMIFS(Technologia[tpz '[s']],Technologia[Obszar],"Prostowanie",Technologia[KOD WYROB],wycena!$B76)</f>
        <v>0</v>
      </c>
      <c r="BR76" s="334">
        <f>SUMIFS(Technologia[tpj '[s']],Technologia[Obszar],"Prostowanie",Technologia[KOD WYROB],wycena!$B76)</f>
        <v>0</v>
      </c>
      <c r="BS76" s="332">
        <f t="shared" si="65"/>
        <v>0</v>
      </c>
      <c r="BT76" s="334">
        <f>SUMIFS(Technologia[tpz '[s']],Technologia[Obszar],"Gratowarka",Technologia[KOD WYROB],wycena!$B76)</f>
        <v>0</v>
      </c>
      <c r="BU76" s="334">
        <f>SUMIFS(Technologia[tpj '[s']],Technologia[Obszar],"Gratowarka",Technologia[KOD WYROB],wycena!$B76)</f>
        <v>0</v>
      </c>
      <c r="BV76" s="332">
        <f t="shared" si="66"/>
        <v>0</v>
      </c>
      <c r="BW76" s="332">
        <f>COUNTIF(Technologia[KOD WYROB],B76)</f>
        <v>0</v>
      </c>
      <c r="BX76" s="332">
        <f t="shared" si="67"/>
        <v>0</v>
      </c>
      <c r="BZ76" s="121"/>
      <c r="CA76" s="123"/>
      <c r="CB76" s="123"/>
      <c r="CC76" s="372">
        <f>SUMIFS(Technologia[Koszt kooperacji],Technologia[Obszar],"Kooperacja",Technologia[KOD WYROB],wycena!$B76)+SUMIFS(Technologia[Koszt kooperacji],Technologia[Obszar],"Śrutowanie",Technologia[KOD WYROB],wycena!$B76)</f>
        <v>0</v>
      </c>
      <c r="CD76" s="372">
        <f t="shared" si="68"/>
        <v>0</v>
      </c>
      <c r="CE76" s="372">
        <f t="shared" si="91"/>
        <v>0</v>
      </c>
      <c r="CF76" s="381">
        <f>COUNTIFS(Technologia[KOD WYROB],B76,Technologia[Obszar],"kooperacja")+SUMIF($C:$C,$B76,CF:CF)</f>
        <v>0</v>
      </c>
      <c r="CG76" s="382">
        <f>SUMIF(Tabela3[Dot. indeksu],B76,Tabela3[Wartość])+SUMIF(C:C,B76,DE:DE)</f>
        <v>0</v>
      </c>
      <c r="CH76" s="383">
        <f>SUMIFS(NRC[Cena],NRC[Typ narzędzia],robocze!$AL$1,NRC[Dot. indeksu],wycena!$B76)+(SUMIF($C:$C,$B76,$DF:$DF))</f>
        <v>0</v>
      </c>
      <c r="CI76" s="372">
        <f>SUMIFS(NRC[Cena],NRC[Typ narzędzia],robocze!$AL$2,NRC[Dot. indeksu],wycena!$B76)+(SUMIF($C:$C,$B76,$DG:$DG))</f>
        <v>0</v>
      </c>
      <c r="CJ76" s="372">
        <f>SUMIFS(NRC[Cena],NRC[Typ narzędzia],robocze!$AL$3,NRC[Dot. indeksu],wycena!$B76)+(SUMIF($C:$C,$B76,$DH:$DH))</f>
        <v>0</v>
      </c>
      <c r="CK76" s="384">
        <f t="shared" si="69"/>
        <v>0</v>
      </c>
      <c r="CM76" s="373" t="str">
        <f t="shared" si="16"/>
        <v/>
      </c>
      <c r="CN76" s="374" t="str">
        <f t="shared" si="17"/>
        <v/>
      </c>
      <c r="CO76" s="372" t="str">
        <f t="shared" si="18"/>
        <v/>
      </c>
      <c r="CP76" s="372" t="str">
        <f t="shared" si="70"/>
        <v/>
      </c>
      <c r="CQ76" s="371" t="str">
        <f t="shared" si="98"/>
        <v/>
      </c>
      <c r="CR76" s="371" t="str">
        <f t="shared" si="92"/>
        <v/>
      </c>
      <c r="CS76" s="371" t="str">
        <f t="shared" si="20"/>
        <v/>
      </c>
      <c r="CT76" s="371" t="str">
        <f t="shared" si="21"/>
        <v/>
      </c>
      <c r="CU76" s="371" t="str">
        <f t="shared" si="22"/>
        <v/>
      </c>
      <c r="CV76" s="371" t="str">
        <f t="shared" si="23"/>
        <v/>
      </c>
      <c r="CW76" s="371" t="str">
        <f t="shared" si="24"/>
        <v/>
      </c>
      <c r="CX76" s="371" t="str">
        <f t="shared" si="25"/>
        <v/>
      </c>
      <c r="CY76" s="371" t="str">
        <f t="shared" si="26"/>
        <v/>
      </c>
      <c r="CZ76" s="371" t="str">
        <f t="shared" si="27"/>
        <v/>
      </c>
      <c r="DA76" s="371" t="str">
        <f t="shared" si="71"/>
        <v/>
      </c>
      <c r="DB76" s="371" t="str">
        <f t="shared" si="72"/>
        <v/>
      </c>
      <c r="DC76" s="371" t="str">
        <f t="shared" si="73"/>
        <v/>
      </c>
      <c r="DD76" s="334" t="str">
        <f t="shared" si="28"/>
        <v/>
      </c>
      <c r="DE76" s="334" t="str">
        <f t="shared" si="29"/>
        <v/>
      </c>
      <c r="DF76" s="372">
        <f t="shared" si="30"/>
        <v>0</v>
      </c>
      <c r="DG76" s="372">
        <f t="shared" si="93"/>
        <v>0</v>
      </c>
      <c r="DH76" s="372">
        <f t="shared" si="94"/>
        <v>0</v>
      </c>
      <c r="DI76" s="375"/>
      <c r="DJ76" s="319">
        <f>AK76/3600*Stawki!$A$4</f>
        <v>0</v>
      </c>
      <c r="DK76" s="317">
        <f>AO76/3600*Stawki!$B$4</f>
        <v>0</v>
      </c>
      <c r="DL76" s="317">
        <f>AR76/3600*Stawki!$C$4</f>
        <v>0</v>
      </c>
      <c r="DM76" s="317">
        <f>AU76/3600*Stawki!$D$4</f>
        <v>0</v>
      </c>
      <c r="DN76" s="317">
        <f>AX76/3600*Stawki!$E$4</f>
        <v>0</v>
      </c>
      <c r="DO76" s="317">
        <f>BA76/3600*Stawki!$F$4</f>
        <v>0</v>
      </c>
      <c r="DP76" s="317">
        <f>BD76/3600*Stawki!$G$4</f>
        <v>0</v>
      </c>
      <c r="DQ76" s="317">
        <f>BG76/3600*Stawki!$H$4</f>
        <v>0</v>
      </c>
      <c r="DR76" s="317">
        <f>BJ76/3600*Stawki!$J$4</f>
        <v>0</v>
      </c>
      <c r="DS76" s="317">
        <f>BL76/3600*Stawki!$I$4</f>
        <v>0</v>
      </c>
      <c r="DT76" s="317">
        <f>BP76/3600*Stawki!$K$4</f>
        <v>0</v>
      </c>
      <c r="DU76" s="320">
        <f>BS76/3600*Stawki!$M$4</f>
        <v>0</v>
      </c>
      <c r="DV76" s="320">
        <f>BV76/3600*Stawki!$L$4</f>
        <v>0</v>
      </c>
      <c r="DW76" s="321">
        <f t="shared" si="74"/>
        <v>0</v>
      </c>
      <c r="DX76" s="322" t="e" cm="1">
        <f t="array" ref="DX76">IF(BX76&lt;1,INDEX(tblSimple[],MATCH(F76,simp_il_proj,1)+1,MATCH(BW76,simp_il_oper,1)+1)+VLOOKUP($H$6,tblKlient[[Klient]:[Dodatkowy narzut Simple]],2,0),INDEX(tblComplex[],MATCH(F76,comp_il_projekt,1)+1,MATCH(BX76,comp_ile_sklad,1)+1)+VLOOKUP($H$6,tblKlient[[Klient]:[Dodatkowy narzut Complex]],3,0))</f>
        <v>#VALUE!</v>
      </c>
      <c r="DY76" s="323" t="str">
        <f t="shared" si="75"/>
        <v/>
      </c>
      <c r="DZ76" s="318" t="e">
        <f t="shared" si="76"/>
        <v>#VALUE!</v>
      </c>
      <c r="EA76" s="324" t="e">
        <f t="shared" si="31"/>
        <v>#VALUE!</v>
      </c>
      <c r="EC76" s="340">
        <f>IFERROR((Y76*AA76)*IF(X76="NIE",$EC$17+Stawki!$L$30,$EC$17)+SUMIF($C:$C,$B76,CP:CP),0)</f>
        <v>0</v>
      </c>
      <c r="ED76" s="341">
        <f t="shared" si="32"/>
        <v>0</v>
      </c>
      <c r="EE76" s="341">
        <f t="shared" si="33"/>
        <v>0</v>
      </c>
      <c r="EF76" s="341" t="e">
        <f t="shared" si="34"/>
        <v>#VALUE!</v>
      </c>
      <c r="EG76" s="341" t="e">
        <f>DY76*(1+wycena!$EG$17)</f>
        <v>#VALUE!</v>
      </c>
      <c r="EH76" s="341" t="e">
        <f>EG76*(1+wycena!$EH$17)</f>
        <v>#VALUE!</v>
      </c>
      <c r="EI76" s="341" t="e">
        <f t="shared" si="77"/>
        <v>#VALUE!</v>
      </c>
      <c r="EJ76" s="341" t="e">
        <f t="shared" si="95"/>
        <v>#VALUE!</v>
      </c>
      <c r="EK76" s="342">
        <f t="shared" si="35"/>
        <v>0</v>
      </c>
      <c r="EL76" s="343">
        <v>0</v>
      </c>
      <c r="EM76" s="344" t="e">
        <f t="shared" si="96"/>
        <v>#VALUE!</v>
      </c>
      <c r="EN76" s="345" t="e">
        <f t="shared" si="36"/>
        <v>#VALUE!</v>
      </c>
      <c r="EO76" s="346">
        <f t="shared" si="37"/>
        <v>0</v>
      </c>
      <c r="EP76" s="347">
        <f t="shared" si="38"/>
        <v>0</v>
      </c>
      <c r="EQ76" s="348">
        <f t="shared" si="79"/>
        <v>0</v>
      </c>
      <c r="ER76" s="349" t="e">
        <f t="shared" si="39"/>
        <v>#VALUE!</v>
      </c>
      <c r="ES76" s="350" t="e">
        <f t="shared" si="40"/>
        <v>#VALUE!</v>
      </c>
      <c r="ET76" s="62"/>
      <c r="EU76" s="399">
        <f t="shared" si="80"/>
        <v>0</v>
      </c>
      <c r="EV76" s="400">
        <f t="shared" si="81"/>
        <v>0</v>
      </c>
      <c r="EW76" s="400">
        <f t="shared" si="82"/>
        <v>0</v>
      </c>
      <c r="EX76" s="400">
        <f t="shared" si="83"/>
        <v>0</v>
      </c>
      <c r="EY76" s="400">
        <f t="shared" si="84"/>
        <v>0</v>
      </c>
      <c r="EZ76" s="401">
        <f t="shared" si="85"/>
        <v>0</v>
      </c>
      <c r="FA76" s="62"/>
      <c r="FB76" s="153">
        <f t="shared" si="41"/>
        <v>0</v>
      </c>
      <c r="FC76" s="154">
        <f t="shared" si="42"/>
        <v>0</v>
      </c>
      <c r="FD76" s="154">
        <f t="shared" si="43"/>
        <v>0</v>
      </c>
      <c r="FE76" s="154">
        <f t="shared" si="44"/>
        <v>0</v>
      </c>
      <c r="FF76" s="154">
        <f t="shared" si="45"/>
        <v>0</v>
      </c>
      <c r="FG76" s="154">
        <f t="shared" si="46"/>
        <v>0</v>
      </c>
      <c r="FH76" s="154">
        <f t="shared" si="47"/>
        <v>0</v>
      </c>
      <c r="FI76" s="154">
        <f t="shared" si="48"/>
        <v>0</v>
      </c>
      <c r="FJ76" s="154">
        <f t="shared" si="49"/>
        <v>0</v>
      </c>
      <c r="FK76" s="147">
        <f t="shared" si="50"/>
        <v>0</v>
      </c>
      <c r="FL76" s="147">
        <f t="shared" si="51"/>
        <v>0</v>
      </c>
      <c r="FM76" s="146">
        <f t="shared" si="52"/>
        <v>0</v>
      </c>
      <c r="FN76" s="146">
        <f t="shared" si="53"/>
        <v>0</v>
      </c>
      <c r="FO76" s="146">
        <f t="shared" si="54"/>
        <v>0</v>
      </c>
      <c r="FP76" s="146">
        <f t="shared" si="55"/>
        <v>0</v>
      </c>
      <c r="FQ76" s="146" t="e">
        <f t="shared" si="56"/>
        <v>#VALUE!</v>
      </c>
      <c r="FR76" s="146" t="e">
        <f t="shared" si="57"/>
        <v>#VALUE!</v>
      </c>
      <c r="FS76" s="146">
        <f t="shared" si="58"/>
        <v>0</v>
      </c>
      <c r="FT76" s="146">
        <f t="shared" si="59"/>
        <v>0</v>
      </c>
      <c r="FU76" s="146">
        <f t="shared" si="60"/>
        <v>0</v>
      </c>
      <c r="FV76" s="146" t="e">
        <f t="shared" si="61"/>
        <v>#VALUE!</v>
      </c>
      <c r="FW76" s="146" t="e">
        <f t="shared" si="86"/>
        <v>#VALUE!</v>
      </c>
      <c r="FX76" s="146" t="e">
        <f t="shared" si="87"/>
        <v>#VALUE!</v>
      </c>
      <c r="FY76" s="146" t="e">
        <f t="shared" si="88"/>
        <v>#VALUE!</v>
      </c>
      <c r="FZ76" s="155">
        <f t="shared" si="97"/>
        <v>0</v>
      </c>
    </row>
    <row r="77" spans="1:182">
      <c r="A77" s="143">
        <v>59</v>
      </c>
      <c r="B77" s="123"/>
      <c r="C77" s="123"/>
      <c r="D77" s="123"/>
      <c r="E77" s="181"/>
      <c r="F77" s="123"/>
      <c r="G77" s="123"/>
      <c r="H77" s="123"/>
      <c r="I77" s="120"/>
      <c r="J77" s="121"/>
      <c r="K77" s="123"/>
      <c r="L77" s="123"/>
      <c r="M77" s="172" t="str">
        <f>ryzyka!$X61</f>
        <v/>
      </c>
      <c r="N77" s="173" t="str">
        <f>ryzyka!Y61</f>
        <v/>
      </c>
      <c r="O77" s="123"/>
      <c r="P77" s="123"/>
      <c r="Q77" s="138"/>
      <c r="R77" s="121"/>
      <c r="S77" s="123"/>
      <c r="T77" s="122"/>
      <c r="U77" s="123"/>
      <c r="V77" s="285" t="str">
        <f t="shared" si="62"/>
        <v/>
      </c>
      <c r="W77" s="285" t="str">
        <f t="shared" si="63"/>
        <v/>
      </c>
      <c r="X77" s="123"/>
      <c r="Y77" s="65"/>
      <c r="Z77" s="176">
        <f t="shared" si="4"/>
        <v>0</v>
      </c>
      <c r="AA77" s="124"/>
      <c r="AB77" s="124"/>
      <c r="AC77" s="125"/>
      <c r="AD77" s="125"/>
      <c r="AE77" s="126"/>
      <c r="AF77" s="124"/>
      <c r="AG77" s="127"/>
      <c r="AH77" s="128"/>
      <c r="AI77" s="137"/>
      <c r="AJ77" s="126"/>
      <c r="AK77" s="335">
        <f t="shared" si="5"/>
        <v>0</v>
      </c>
      <c r="AL77" s="138"/>
      <c r="AM77" s="121"/>
      <c r="AN77" s="123"/>
      <c r="AO77" s="332">
        <f t="shared" si="90"/>
        <v>0</v>
      </c>
      <c r="AP77" s="333">
        <f>SUMIFS(Technologia[tpz '[s']],Technologia[Obszar],"Obróbka skrawaniem",Technologia[KOD WYROB],wycena!$B77)</f>
        <v>0</v>
      </c>
      <c r="AQ77" s="334">
        <f>SUMIFS(Technologia[tpj '[s']],Technologia[Obszar],"Obróbka skrawaniem",Technologia[KOD WYROB],wycena!$B77)</f>
        <v>0</v>
      </c>
      <c r="AR77" s="335">
        <f t="shared" si="6"/>
        <v>0</v>
      </c>
      <c r="AS77" s="334">
        <f>SUMIFS(Technologia[tpz '[s']],Technologia[Obszar],"Ukosowanie",Technologia[KOD WYROB],wycena!$B77)</f>
        <v>0</v>
      </c>
      <c r="AT77" s="334">
        <f>SUMIFS(Technologia[tpj '[s']],Technologia[Obszar],"Ukosowanie",Technologia[KOD WYROB],wycena!$B77)</f>
        <v>0</v>
      </c>
      <c r="AU77" s="335">
        <f t="shared" si="7"/>
        <v>0</v>
      </c>
      <c r="AV77" s="334">
        <f>SUMIFS(Technologia[tpz '[s']],Technologia[Obszar],"Prasa",Technologia[KOD WYROB],wycena!$B77)</f>
        <v>0</v>
      </c>
      <c r="AW77" s="334">
        <f>SUMIFS(Technologia[tpj '[s']],Technologia[Obszar],"Prasa",Technologia[KOD WYROB],wycena!$B77)</f>
        <v>0</v>
      </c>
      <c r="AX77" s="335">
        <f t="shared" si="8"/>
        <v>0</v>
      </c>
      <c r="AY77" s="334">
        <f>SUMIFS(Technologia[tpz '[s']],Technologia[Obszar],"Spawanie ręczne",Technologia[KOD WYROB],wycena!$B77)</f>
        <v>0</v>
      </c>
      <c r="AZ77" s="334">
        <f>SUMIFS(Technologia[tpj '[s']],Technologia[Obszar],"Spawanie ręczne",Technologia[KOD WYROB],wycena!$B77)</f>
        <v>0</v>
      </c>
      <c r="BA77" s="335">
        <f t="shared" si="9"/>
        <v>0</v>
      </c>
      <c r="BB77" s="334">
        <f>SUMIFS(Technologia[tpz '[s']],Technologia[Obszar],"Spawanie robotem",Technologia[KOD WYROB],wycena!$B77)</f>
        <v>0</v>
      </c>
      <c r="BC77" s="334">
        <f>SUMIFS(Technologia[tpj '[s']],Technologia[Obszar],"Spawanie robotem",Technologia[KOD WYROB],wycena!$B77)</f>
        <v>0</v>
      </c>
      <c r="BD77" s="335">
        <f t="shared" si="10"/>
        <v>0</v>
      </c>
      <c r="BE77" s="334">
        <f>SUMIFS(Technologia[tpz '[s']],Technologia[Obszar],"Ślusarnia",Technologia[KOD WYROB],wycena!$B77)</f>
        <v>0</v>
      </c>
      <c r="BF77" s="334">
        <f>SUMIFS(Technologia[tpj '[s']],Technologia[Obszar],"Ślusarnia",Technologia[KOD WYROB],wycena!$B77)</f>
        <v>0</v>
      </c>
      <c r="BG77" s="335">
        <f t="shared" si="11"/>
        <v>0</v>
      </c>
      <c r="BH77" s="334">
        <f>SUMIFS(Technologia[tpz '[s']],Technologia[Obszar],"Montaż",Technologia[KOD WYROB],wycena!$B77)</f>
        <v>0</v>
      </c>
      <c r="BI77" s="334">
        <f>SUMIFS(Technologia[tpj '[s']],Technologia[Obszar],"Montaż",Technologia[KOD WYROB],wycena!$B77)</f>
        <v>0</v>
      </c>
      <c r="BJ77" s="335">
        <f t="shared" si="12"/>
        <v>0</v>
      </c>
      <c r="BK77" s="334">
        <f>SUMIFS(Technologia[tpz '[s']],Technologia[Obszar],"Klejenie",Technologia[KOD WYROB],wycena!$B77)</f>
        <v>0</v>
      </c>
      <c r="BL77" s="334">
        <f>SUMIFS(Technologia[tpj '[s']],Technologia[Obszar],"Klejenie",Technologia[KOD WYROB],wycena!$B77)</f>
        <v>0</v>
      </c>
      <c r="BM77" s="335">
        <f t="shared" si="13"/>
        <v>0</v>
      </c>
      <c r="BN77" s="334">
        <f>SUMIFS(Technologia[tpz '[s']],Technologia[Obszar],"Śrutowanie",Technologia[KOD WYROB],wycena!$B77)</f>
        <v>0</v>
      </c>
      <c r="BO77" s="334">
        <f>SUMIFS(Technologia[tpj '[s']],Technologia[Obszar],"Śrutowanie",Technologia[KOD WYROB],wycena!$B77)</f>
        <v>0</v>
      </c>
      <c r="BP77" s="332">
        <f t="shared" si="64"/>
        <v>0</v>
      </c>
      <c r="BQ77" s="334">
        <f>SUMIFS(Technologia[tpz '[s']],Technologia[Obszar],"Prostowanie",Technologia[KOD WYROB],wycena!$B77)</f>
        <v>0</v>
      </c>
      <c r="BR77" s="334">
        <f>SUMIFS(Technologia[tpj '[s']],Technologia[Obszar],"Prostowanie",Technologia[KOD WYROB],wycena!$B77)</f>
        <v>0</v>
      </c>
      <c r="BS77" s="332">
        <f t="shared" si="65"/>
        <v>0</v>
      </c>
      <c r="BT77" s="334">
        <f>SUMIFS(Technologia[tpz '[s']],Technologia[Obszar],"Gratowarka",Technologia[KOD WYROB],wycena!$B77)</f>
        <v>0</v>
      </c>
      <c r="BU77" s="334">
        <f>SUMIFS(Technologia[tpj '[s']],Technologia[Obszar],"Gratowarka",Technologia[KOD WYROB],wycena!$B77)</f>
        <v>0</v>
      </c>
      <c r="BV77" s="332">
        <f t="shared" si="66"/>
        <v>0</v>
      </c>
      <c r="BW77" s="332">
        <f>COUNTIF(Technologia[KOD WYROB],B77)</f>
        <v>0</v>
      </c>
      <c r="BX77" s="332">
        <f t="shared" si="67"/>
        <v>0</v>
      </c>
      <c r="BZ77" s="121"/>
      <c r="CA77" s="123"/>
      <c r="CB77" s="123"/>
      <c r="CC77" s="372">
        <f>SUMIFS(Technologia[Koszt kooperacji],Technologia[Obszar],"Kooperacja",Technologia[KOD WYROB],wycena!$B77)+SUMIFS(Technologia[Koszt kooperacji],Technologia[Obszar],"Śrutowanie",Technologia[KOD WYROB],wycena!$B77)</f>
        <v>0</v>
      </c>
      <c r="CD77" s="372">
        <f t="shared" si="68"/>
        <v>0</v>
      </c>
      <c r="CE77" s="372">
        <f t="shared" si="91"/>
        <v>0</v>
      </c>
      <c r="CF77" s="381">
        <f>COUNTIFS(Technologia[KOD WYROB],B77,Technologia[Obszar],"kooperacja")+SUMIF($C:$C,$B77,CF:CF)</f>
        <v>0</v>
      </c>
      <c r="CG77" s="382">
        <f>SUMIF(Tabela3[Dot. indeksu],B77,Tabela3[Wartość])+SUMIF(C:C,B77,DE:DE)</f>
        <v>0</v>
      </c>
      <c r="CH77" s="383">
        <f>SUMIFS(NRC[Cena],NRC[Typ narzędzia],robocze!$AL$1,NRC[Dot. indeksu],wycena!$B77)+(SUMIF($C:$C,$B77,$DF:$DF))</f>
        <v>0</v>
      </c>
      <c r="CI77" s="372">
        <f>SUMIFS(NRC[Cena],NRC[Typ narzędzia],robocze!$AL$2,NRC[Dot. indeksu],wycena!$B77)+(SUMIF($C:$C,$B77,$DG:$DG))</f>
        <v>0</v>
      </c>
      <c r="CJ77" s="372">
        <f>SUMIFS(NRC[Cena],NRC[Typ narzędzia],robocze!$AL$3,NRC[Dot. indeksu],wycena!$B77)+(SUMIF($C:$C,$B77,$DH:$DH))</f>
        <v>0</v>
      </c>
      <c r="CK77" s="384">
        <f t="shared" si="69"/>
        <v>0</v>
      </c>
      <c r="CM77" s="373" t="str">
        <f t="shared" si="16"/>
        <v/>
      </c>
      <c r="CN77" s="374" t="str">
        <f t="shared" si="17"/>
        <v/>
      </c>
      <c r="CO77" s="372" t="str">
        <f t="shared" si="18"/>
        <v/>
      </c>
      <c r="CP77" s="372" t="str">
        <f t="shared" si="70"/>
        <v/>
      </c>
      <c r="CQ77" s="371" t="str">
        <f t="shared" si="98"/>
        <v/>
      </c>
      <c r="CR77" s="371" t="str">
        <f t="shared" si="92"/>
        <v/>
      </c>
      <c r="CS77" s="371" t="str">
        <f t="shared" si="20"/>
        <v/>
      </c>
      <c r="CT77" s="371" t="str">
        <f t="shared" si="21"/>
        <v/>
      </c>
      <c r="CU77" s="371" t="str">
        <f t="shared" si="22"/>
        <v/>
      </c>
      <c r="CV77" s="371" t="str">
        <f t="shared" si="23"/>
        <v/>
      </c>
      <c r="CW77" s="371" t="str">
        <f t="shared" si="24"/>
        <v/>
      </c>
      <c r="CX77" s="371" t="str">
        <f t="shared" si="25"/>
        <v/>
      </c>
      <c r="CY77" s="371" t="str">
        <f t="shared" si="26"/>
        <v/>
      </c>
      <c r="CZ77" s="371" t="str">
        <f t="shared" si="27"/>
        <v/>
      </c>
      <c r="DA77" s="371" t="str">
        <f t="shared" si="71"/>
        <v/>
      </c>
      <c r="DB77" s="371" t="str">
        <f t="shared" si="72"/>
        <v/>
      </c>
      <c r="DC77" s="371" t="str">
        <f t="shared" si="73"/>
        <v/>
      </c>
      <c r="DD77" s="334" t="str">
        <f t="shared" si="28"/>
        <v/>
      </c>
      <c r="DE77" s="334" t="str">
        <f t="shared" si="29"/>
        <v/>
      </c>
      <c r="DF77" s="372">
        <f t="shared" si="30"/>
        <v>0</v>
      </c>
      <c r="DG77" s="372">
        <f t="shared" si="93"/>
        <v>0</v>
      </c>
      <c r="DH77" s="372">
        <f t="shared" si="94"/>
        <v>0</v>
      </c>
      <c r="DI77" s="375"/>
      <c r="DJ77" s="319">
        <f>AK77/3600*Stawki!$A$4</f>
        <v>0</v>
      </c>
      <c r="DK77" s="317">
        <f>AO77/3600*Stawki!$B$4</f>
        <v>0</v>
      </c>
      <c r="DL77" s="317">
        <f>AR77/3600*Stawki!$C$4</f>
        <v>0</v>
      </c>
      <c r="DM77" s="317">
        <f>AU77/3600*Stawki!$D$4</f>
        <v>0</v>
      </c>
      <c r="DN77" s="317">
        <f>AX77/3600*Stawki!$E$4</f>
        <v>0</v>
      </c>
      <c r="DO77" s="317">
        <f>BA77/3600*Stawki!$F$4</f>
        <v>0</v>
      </c>
      <c r="DP77" s="317">
        <f>BD77/3600*Stawki!$G$4</f>
        <v>0</v>
      </c>
      <c r="DQ77" s="317">
        <f>BG77/3600*Stawki!$H$4</f>
        <v>0</v>
      </c>
      <c r="DR77" s="317">
        <f>BJ77/3600*Stawki!$J$4</f>
        <v>0</v>
      </c>
      <c r="DS77" s="317">
        <f>BL77/3600*Stawki!$I$4</f>
        <v>0</v>
      </c>
      <c r="DT77" s="317">
        <f>BP77/3600*Stawki!$K$4</f>
        <v>0</v>
      </c>
      <c r="DU77" s="320">
        <f>BS77/3600*Stawki!$M$4</f>
        <v>0</v>
      </c>
      <c r="DV77" s="320">
        <f>BV77/3600*Stawki!$L$4</f>
        <v>0</v>
      </c>
      <c r="DW77" s="321">
        <f t="shared" si="74"/>
        <v>0</v>
      </c>
      <c r="DX77" s="322" t="e" cm="1">
        <f t="array" ref="DX77">IF(BX77&lt;1,INDEX(tblSimple[],MATCH(F77,simp_il_proj,1)+1,MATCH(BW77,simp_il_oper,1)+1)+VLOOKUP($H$6,tblKlient[[Klient]:[Dodatkowy narzut Simple]],2,0),INDEX(tblComplex[],MATCH(F77,comp_il_projekt,1)+1,MATCH(BX77,comp_ile_sklad,1)+1)+VLOOKUP($H$6,tblKlient[[Klient]:[Dodatkowy narzut Complex]],3,0))</f>
        <v>#VALUE!</v>
      </c>
      <c r="DY77" s="323" t="str">
        <f t="shared" si="75"/>
        <v/>
      </c>
      <c r="DZ77" s="318" t="e">
        <f t="shared" si="76"/>
        <v>#VALUE!</v>
      </c>
      <c r="EA77" s="324" t="e">
        <f t="shared" si="31"/>
        <v>#VALUE!</v>
      </c>
      <c r="EC77" s="340">
        <f>IFERROR((Y77*AA77)*IF(X77="NIE",$EC$17+Stawki!$L$30,$EC$17)+SUMIF($C:$C,$B77,CP:CP),0)</f>
        <v>0</v>
      </c>
      <c r="ED77" s="341">
        <f t="shared" si="32"/>
        <v>0</v>
      </c>
      <c r="EE77" s="341">
        <f t="shared" si="33"/>
        <v>0</v>
      </c>
      <c r="EF77" s="341" t="e">
        <f t="shared" si="34"/>
        <v>#VALUE!</v>
      </c>
      <c r="EG77" s="341" t="e">
        <f>DY77*(1+wycena!$EG$17)</f>
        <v>#VALUE!</v>
      </c>
      <c r="EH77" s="341" t="e">
        <f>EG77*(1+wycena!$EH$17)</f>
        <v>#VALUE!</v>
      </c>
      <c r="EI77" s="341" t="e">
        <f t="shared" si="77"/>
        <v>#VALUE!</v>
      </c>
      <c r="EJ77" s="341" t="e">
        <f t="shared" si="95"/>
        <v>#VALUE!</v>
      </c>
      <c r="EK77" s="342">
        <f t="shared" si="35"/>
        <v>0</v>
      </c>
      <c r="EL77" s="343">
        <v>0</v>
      </c>
      <c r="EM77" s="344" t="e">
        <f t="shared" si="96"/>
        <v>#VALUE!</v>
      </c>
      <c r="EN77" s="345" t="e">
        <f t="shared" si="36"/>
        <v>#VALUE!</v>
      </c>
      <c r="EO77" s="346">
        <f t="shared" si="37"/>
        <v>0</v>
      </c>
      <c r="EP77" s="347">
        <f t="shared" si="38"/>
        <v>0</v>
      </c>
      <c r="EQ77" s="348">
        <f t="shared" si="79"/>
        <v>0</v>
      </c>
      <c r="ER77" s="349" t="e">
        <f t="shared" si="39"/>
        <v>#VALUE!</v>
      </c>
      <c r="ES77" s="350" t="e">
        <f t="shared" si="40"/>
        <v>#VALUE!</v>
      </c>
      <c r="ET77" s="62"/>
      <c r="EU77" s="399">
        <f t="shared" si="80"/>
        <v>0</v>
      </c>
      <c r="EV77" s="400">
        <f t="shared" si="81"/>
        <v>0</v>
      </c>
      <c r="EW77" s="400">
        <f t="shared" si="82"/>
        <v>0</v>
      </c>
      <c r="EX77" s="400">
        <f t="shared" si="83"/>
        <v>0</v>
      </c>
      <c r="EY77" s="400">
        <f t="shared" si="84"/>
        <v>0</v>
      </c>
      <c r="EZ77" s="401">
        <f t="shared" si="85"/>
        <v>0</v>
      </c>
      <c r="FA77" s="62"/>
      <c r="FB77" s="153">
        <f t="shared" si="41"/>
        <v>0</v>
      </c>
      <c r="FC77" s="154">
        <f t="shared" si="42"/>
        <v>0</v>
      </c>
      <c r="FD77" s="154">
        <f t="shared" si="43"/>
        <v>0</v>
      </c>
      <c r="FE77" s="154">
        <f t="shared" si="44"/>
        <v>0</v>
      </c>
      <c r="FF77" s="154">
        <f t="shared" si="45"/>
        <v>0</v>
      </c>
      <c r="FG77" s="154">
        <f t="shared" si="46"/>
        <v>0</v>
      </c>
      <c r="FH77" s="154">
        <f t="shared" si="47"/>
        <v>0</v>
      </c>
      <c r="FI77" s="154">
        <f t="shared" si="48"/>
        <v>0</v>
      </c>
      <c r="FJ77" s="154">
        <f t="shared" si="49"/>
        <v>0</v>
      </c>
      <c r="FK77" s="147">
        <f t="shared" si="50"/>
        <v>0</v>
      </c>
      <c r="FL77" s="147">
        <f t="shared" si="51"/>
        <v>0</v>
      </c>
      <c r="FM77" s="146">
        <f t="shared" si="52"/>
        <v>0</v>
      </c>
      <c r="FN77" s="146">
        <f t="shared" si="53"/>
        <v>0</v>
      </c>
      <c r="FO77" s="146">
        <f t="shared" si="54"/>
        <v>0</v>
      </c>
      <c r="FP77" s="146">
        <f t="shared" si="55"/>
        <v>0</v>
      </c>
      <c r="FQ77" s="146" t="e">
        <f t="shared" si="56"/>
        <v>#VALUE!</v>
      </c>
      <c r="FR77" s="146" t="e">
        <f t="shared" si="57"/>
        <v>#VALUE!</v>
      </c>
      <c r="FS77" s="146">
        <f t="shared" si="58"/>
        <v>0</v>
      </c>
      <c r="FT77" s="146">
        <f t="shared" si="59"/>
        <v>0</v>
      </c>
      <c r="FU77" s="146">
        <f t="shared" si="60"/>
        <v>0</v>
      </c>
      <c r="FV77" s="146" t="e">
        <f t="shared" si="61"/>
        <v>#VALUE!</v>
      </c>
      <c r="FW77" s="146" t="e">
        <f t="shared" si="86"/>
        <v>#VALUE!</v>
      </c>
      <c r="FX77" s="146" t="e">
        <f t="shared" si="87"/>
        <v>#VALUE!</v>
      </c>
      <c r="FY77" s="146" t="e">
        <f t="shared" si="88"/>
        <v>#VALUE!</v>
      </c>
      <c r="FZ77" s="155">
        <f t="shared" si="97"/>
        <v>0</v>
      </c>
    </row>
    <row r="78" spans="1:182">
      <c r="A78" s="143">
        <v>60</v>
      </c>
      <c r="B78" s="123"/>
      <c r="C78" s="123"/>
      <c r="D78" s="123"/>
      <c r="E78" s="181"/>
      <c r="F78" s="123"/>
      <c r="G78" s="123"/>
      <c r="H78" s="123"/>
      <c r="I78" s="120"/>
      <c r="J78" s="121"/>
      <c r="K78" s="123"/>
      <c r="L78" s="123"/>
      <c r="M78" s="172" t="str">
        <f>ryzyka!$X62</f>
        <v/>
      </c>
      <c r="N78" s="173" t="str">
        <f>ryzyka!Y62</f>
        <v/>
      </c>
      <c r="O78" s="123"/>
      <c r="P78" s="123"/>
      <c r="Q78" s="138"/>
      <c r="R78" s="121"/>
      <c r="S78" s="123"/>
      <c r="T78" s="122"/>
      <c r="U78" s="123"/>
      <c r="V78" s="285" t="str">
        <f t="shared" si="62"/>
        <v/>
      </c>
      <c r="W78" s="285" t="str">
        <f t="shared" si="63"/>
        <v/>
      </c>
      <c r="X78" s="123"/>
      <c r="Y78" s="65"/>
      <c r="Z78" s="176">
        <f t="shared" si="4"/>
        <v>0</v>
      </c>
      <c r="AA78" s="124"/>
      <c r="AB78" s="124"/>
      <c r="AC78" s="125"/>
      <c r="AD78" s="125"/>
      <c r="AE78" s="126"/>
      <c r="AF78" s="124"/>
      <c r="AG78" s="127"/>
      <c r="AH78" s="128"/>
      <c r="AI78" s="137"/>
      <c r="AJ78" s="126"/>
      <c r="AK78" s="335">
        <f t="shared" si="5"/>
        <v>0</v>
      </c>
      <c r="AL78" s="138"/>
      <c r="AM78" s="121"/>
      <c r="AN78" s="123"/>
      <c r="AO78" s="332">
        <f t="shared" si="90"/>
        <v>0</v>
      </c>
      <c r="AP78" s="333">
        <f>SUMIFS(Technologia[tpz '[s']],Technologia[Obszar],"Obróbka skrawaniem",Technologia[KOD WYROB],wycena!$B78)</f>
        <v>0</v>
      </c>
      <c r="AQ78" s="334">
        <f>SUMIFS(Technologia[tpj '[s']],Technologia[Obszar],"Obróbka skrawaniem",Technologia[KOD WYROB],wycena!$B78)</f>
        <v>0</v>
      </c>
      <c r="AR78" s="335">
        <f t="shared" si="6"/>
        <v>0</v>
      </c>
      <c r="AS78" s="334">
        <f>SUMIFS(Technologia[tpz '[s']],Technologia[Obszar],"Ukosowanie",Technologia[KOD WYROB],wycena!$B78)</f>
        <v>0</v>
      </c>
      <c r="AT78" s="334">
        <f>SUMIFS(Technologia[tpj '[s']],Technologia[Obszar],"Ukosowanie",Technologia[KOD WYROB],wycena!$B78)</f>
        <v>0</v>
      </c>
      <c r="AU78" s="335">
        <f t="shared" si="7"/>
        <v>0</v>
      </c>
      <c r="AV78" s="334">
        <f>SUMIFS(Technologia[tpz '[s']],Technologia[Obszar],"Prasa",Technologia[KOD WYROB],wycena!$B78)</f>
        <v>0</v>
      </c>
      <c r="AW78" s="334">
        <f>SUMIFS(Technologia[tpj '[s']],Technologia[Obszar],"Prasa",Technologia[KOD WYROB],wycena!$B78)</f>
        <v>0</v>
      </c>
      <c r="AX78" s="335">
        <f t="shared" si="8"/>
        <v>0</v>
      </c>
      <c r="AY78" s="334">
        <f>SUMIFS(Technologia[tpz '[s']],Technologia[Obszar],"Spawanie ręczne",Technologia[KOD WYROB],wycena!$B78)</f>
        <v>0</v>
      </c>
      <c r="AZ78" s="334">
        <f>SUMIFS(Technologia[tpj '[s']],Technologia[Obszar],"Spawanie ręczne",Technologia[KOD WYROB],wycena!$B78)</f>
        <v>0</v>
      </c>
      <c r="BA78" s="335">
        <f t="shared" si="9"/>
        <v>0</v>
      </c>
      <c r="BB78" s="334">
        <f>SUMIFS(Technologia[tpz '[s']],Technologia[Obszar],"Spawanie robotem",Technologia[KOD WYROB],wycena!$B78)</f>
        <v>0</v>
      </c>
      <c r="BC78" s="334">
        <f>SUMIFS(Technologia[tpj '[s']],Technologia[Obszar],"Spawanie robotem",Technologia[KOD WYROB],wycena!$B78)</f>
        <v>0</v>
      </c>
      <c r="BD78" s="335">
        <f t="shared" si="10"/>
        <v>0</v>
      </c>
      <c r="BE78" s="334">
        <f>SUMIFS(Technologia[tpz '[s']],Technologia[Obszar],"Ślusarnia",Technologia[KOD WYROB],wycena!$B78)</f>
        <v>0</v>
      </c>
      <c r="BF78" s="334">
        <f>SUMIFS(Technologia[tpj '[s']],Technologia[Obszar],"Ślusarnia",Technologia[KOD WYROB],wycena!$B78)</f>
        <v>0</v>
      </c>
      <c r="BG78" s="335">
        <f t="shared" si="11"/>
        <v>0</v>
      </c>
      <c r="BH78" s="334">
        <f>SUMIFS(Technologia[tpz '[s']],Technologia[Obszar],"Montaż",Technologia[KOD WYROB],wycena!$B78)</f>
        <v>0</v>
      </c>
      <c r="BI78" s="334">
        <f>SUMIFS(Technologia[tpj '[s']],Technologia[Obszar],"Montaż",Technologia[KOD WYROB],wycena!$B78)</f>
        <v>0</v>
      </c>
      <c r="BJ78" s="335">
        <f t="shared" si="12"/>
        <v>0</v>
      </c>
      <c r="BK78" s="334">
        <f>SUMIFS(Technologia[tpz '[s']],Technologia[Obszar],"Klejenie",Technologia[KOD WYROB],wycena!$B78)</f>
        <v>0</v>
      </c>
      <c r="BL78" s="334">
        <f>SUMIFS(Technologia[tpj '[s']],Technologia[Obszar],"Klejenie",Technologia[KOD WYROB],wycena!$B78)</f>
        <v>0</v>
      </c>
      <c r="BM78" s="335">
        <f t="shared" si="13"/>
        <v>0</v>
      </c>
      <c r="BN78" s="334">
        <f>SUMIFS(Technologia[tpz '[s']],Technologia[Obszar],"Śrutowanie",Technologia[KOD WYROB],wycena!$B78)</f>
        <v>0</v>
      </c>
      <c r="BO78" s="334">
        <f>SUMIFS(Technologia[tpj '[s']],Technologia[Obszar],"Śrutowanie",Technologia[KOD WYROB],wycena!$B78)</f>
        <v>0</v>
      </c>
      <c r="BP78" s="332">
        <f t="shared" si="64"/>
        <v>0</v>
      </c>
      <c r="BQ78" s="334">
        <f>SUMIFS(Technologia[tpz '[s']],Technologia[Obszar],"Prostowanie",Technologia[KOD WYROB],wycena!$B78)</f>
        <v>0</v>
      </c>
      <c r="BR78" s="334">
        <f>SUMIFS(Technologia[tpj '[s']],Technologia[Obszar],"Prostowanie",Technologia[KOD WYROB],wycena!$B78)</f>
        <v>0</v>
      </c>
      <c r="BS78" s="332">
        <f t="shared" si="65"/>
        <v>0</v>
      </c>
      <c r="BT78" s="334">
        <f>SUMIFS(Technologia[tpz '[s']],Technologia[Obszar],"Gratowarka",Technologia[KOD WYROB],wycena!$B78)</f>
        <v>0</v>
      </c>
      <c r="BU78" s="334">
        <f>SUMIFS(Technologia[tpj '[s']],Technologia[Obszar],"Gratowarka",Technologia[KOD WYROB],wycena!$B78)</f>
        <v>0</v>
      </c>
      <c r="BV78" s="332">
        <f t="shared" si="66"/>
        <v>0</v>
      </c>
      <c r="BW78" s="332">
        <f>COUNTIF(Technologia[KOD WYROB],B78)</f>
        <v>0</v>
      </c>
      <c r="BX78" s="332">
        <f t="shared" si="67"/>
        <v>0</v>
      </c>
      <c r="BZ78" s="121"/>
      <c r="CA78" s="123"/>
      <c r="CB78" s="123"/>
      <c r="CC78" s="372">
        <f>SUMIFS(Technologia[Koszt kooperacji],Technologia[Obszar],"Kooperacja",Technologia[KOD WYROB],wycena!$B78)+SUMIFS(Technologia[Koszt kooperacji],Technologia[Obszar],"Śrutowanie",Technologia[KOD WYROB],wycena!$B78)</f>
        <v>0</v>
      </c>
      <c r="CD78" s="372">
        <f t="shared" si="68"/>
        <v>0</v>
      </c>
      <c r="CE78" s="372">
        <f t="shared" si="91"/>
        <v>0</v>
      </c>
      <c r="CF78" s="381">
        <f>COUNTIFS(Technologia[KOD WYROB],B78,Technologia[Obszar],"kooperacja")+SUMIF($C:$C,$B78,CF:CF)</f>
        <v>0</v>
      </c>
      <c r="CG78" s="382">
        <f>SUMIF(Tabela3[Dot. indeksu],B78,Tabela3[Wartość])+SUMIF(C:C,B78,DE:DE)</f>
        <v>0</v>
      </c>
      <c r="CH78" s="383">
        <f>SUMIFS(NRC[Cena],NRC[Typ narzędzia],robocze!$AL$1,NRC[Dot. indeksu],wycena!$B78)+(SUMIF($C:$C,$B78,$DF:$DF))</f>
        <v>0</v>
      </c>
      <c r="CI78" s="372">
        <f>SUMIFS(NRC[Cena],NRC[Typ narzędzia],robocze!$AL$2,NRC[Dot. indeksu],wycena!$B78)+(SUMIF($C:$C,$B78,$DG:$DG))</f>
        <v>0</v>
      </c>
      <c r="CJ78" s="372">
        <f>SUMIFS(NRC[Cena],NRC[Typ narzędzia],robocze!$AL$3,NRC[Dot. indeksu],wycena!$B78)+(SUMIF($C:$C,$B78,$DH:$DH))</f>
        <v>0</v>
      </c>
      <c r="CK78" s="384">
        <f t="shared" si="69"/>
        <v>0</v>
      </c>
      <c r="CM78" s="373" t="str">
        <f t="shared" si="16"/>
        <v/>
      </c>
      <c r="CN78" s="374" t="str">
        <f t="shared" si="17"/>
        <v/>
      </c>
      <c r="CO78" s="372" t="str">
        <f t="shared" si="18"/>
        <v/>
      </c>
      <c r="CP78" s="372" t="str">
        <f t="shared" si="70"/>
        <v/>
      </c>
      <c r="CQ78" s="371" t="str">
        <f t="shared" si="98"/>
        <v/>
      </c>
      <c r="CR78" s="371" t="str">
        <f t="shared" si="92"/>
        <v/>
      </c>
      <c r="CS78" s="371" t="str">
        <f t="shared" si="20"/>
        <v/>
      </c>
      <c r="CT78" s="371" t="str">
        <f t="shared" si="21"/>
        <v/>
      </c>
      <c r="CU78" s="371" t="str">
        <f t="shared" si="22"/>
        <v/>
      </c>
      <c r="CV78" s="371" t="str">
        <f t="shared" si="23"/>
        <v/>
      </c>
      <c r="CW78" s="371" t="str">
        <f t="shared" si="24"/>
        <v/>
      </c>
      <c r="CX78" s="371" t="str">
        <f t="shared" si="25"/>
        <v/>
      </c>
      <c r="CY78" s="371" t="str">
        <f t="shared" si="26"/>
        <v/>
      </c>
      <c r="CZ78" s="371" t="str">
        <f t="shared" si="27"/>
        <v/>
      </c>
      <c r="DA78" s="371" t="str">
        <f t="shared" si="71"/>
        <v/>
      </c>
      <c r="DB78" s="371" t="str">
        <f t="shared" si="72"/>
        <v/>
      </c>
      <c r="DC78" s="371" t="str">
        <f t="shared" si="73"/>
        <v/>
      </c>
      <c r="DD78" s="334" t="str">
        <f t="shared" si="28"/>
        <v/>
      </c>
      <c r="DE78" s="334" t="str">
        <f t="shared" si="29"/>
        <v/>
      </c>
      <c r="DF78" s="372">
        <f t="shared" si="30"/>
        <v>0</v>
      </c>
      <c r="DG78" s="372">
        <f t="shared" si="93"/>
        <v>0</v>
      </c>
      <c r="DH78" s="372">
        <f t="shared" si="94"/>
        <v>0</v>
      </c>
      <c r="DI78" s="375"/>
      <c r="DJ78" s="319">
        <f>AK78/3600*Stawki!$A$4</f>
        <v>0</v>
      </c>
      <c r="DK78" s="317">
        <f>AO78/3600*Stawki!$B$4</f>
        <v>0</v>
      </c>
      <c r="DL78" s="317">
        <f>AR78/3600*Stawki!$C$4</f>
        <v>0</v>
      </c>
      <c r="DM78" s="317">
        <f>AU78/3600*Stawki!$D$4</f>
        <v>0</v>
      </c>
      <c r="DN78" s="317">
        <f>AX78/3600*Stawki!$E$4</f>
        <v>0</v>
      </c>
      <c r="DO78" s="317">
        <f>BA78/3600*Stawki!$F$4</f>
        <v>0</v>
      </c>
      <c r="DP78" s="317">
        <f>BD78/3600*Stawki!$G$4</f>
        <v>0</v>
      </c>
      <c r="DQ78" s="317">
        <f>BG78/3600*Stawki!$H$4</f>
        <v>0</v>
      </c>
      <c r="DR78" s="317">
        <f>BJ78/3600*Stawki!$J$4</f>
        <v>0</v>
      </c>
      <c r="DS78" s="317">
        <f>BL78/3600*Stawki!$I$4</f>
        <v>0</v>
      </c>
      <c r="DT78" s="317">
        <f>BP78/3600*Stawki!$K$4</f>
        <v>0</v>
      </c>
      <c r="DU78" s="320">
        <f>BS78/3600*Stawki!$M$4</f>
        <v>0</v>
      </c>
      <c r="DV78" s="320">
        <f>BV78/3600*Stawki!$L$4</f>
        <v>0</v>
      </c>
      <c r="DW78" s="321">
        <f t="shared" si="74"/>
        <v>0</v>
      </c>
      <c r="DX78" s="322" t="e" cm="1">
        <f t="array" ref="DX78">IF(BX78&lt;1,INDEX(tblSimple[],MATCH(F78,simp_il_proj,1)+1,MATCH(BW78,simp_il_oper,1)+1)+VLOOKUP($H$6,tblKlient[[Klient]:[Dodatkowy narzut Simple]],2,0),INDEX(tblComplex[],MATCH(F78,comp_il_projekt,1)+1,MATCH(BX78,comp_ile_sklad,1)+1)+VLOOKUP($H$6,tblKlient[[Klient]:[Dodatkowy narzut Complex]],3,0))</f>
        <v>#VALUE!</v>
      </c>
      <c r="DY78" s="323" t="str">
        <f t="shared" si="75"/>
        <v/>
      </c>
      <c r="DZ78" s="318" t="e">
        <f t="shared" si="76"/>
        <v>#VALUE!</v>
      </c>
      <c r="EA78" s="324" t="e">
        <f t="shared" si="31"/>
        <v>#VALUE!</v>
      </c>
      <c r="EC78" s="340">
        <f>IFERROR((Y78*AA78)*IF(X78="NIE",$EC$17+Stawki!$L$30,$EC$17)+SUMIF($C:$C,$B78,CP:CP),0)</f>
        <v>0</v>
      </c>
      <c r="ED78" s="341">
        <f t="shared" si="32"/>
        <v>0</v>
      </c>
      <c r="EE78" s="341">
        <f t="shared" si="33"/>
        <v>0</v>
      </c>
      <c r="EF78" s="341" t="e">
        <f t="shared" si="34"/>
        <v>#VALUE!</v>
      </c>
      <c r="EG78" s="341" t="e">
        <f>DY78*(1+wycena!$EG$17)</f>
        <v>#VALUE!</v>
      </c>
      <c r="EH78" s="341" t="e">
        <f>EG78*(1+wycena!$EH$17)</f>
        <v>#VALUE!</v>
      </c>
      <c r="EI78" s="341" t="e">
        <f t="shared" si="77"/>
        <v>#VALUE!</v>
      </c>
      <c r="EJ78" s="341" t="e">
        <f t="shared" si="95"/>
        <v>#VALUE!</v>
      </c>
      <c r="EK78" s="342">
        <f t="shared" si="35"/>
        <v>0</v>
      </c>
      <c r="EL78" s="343">
        <v>0</v>
      </c>
      <c r="EM78" s="344" t="e">
        <f t="shared" si="96"/>
        <v>#VALUE!</v>
      </c>
      <c r="EN78" s="345" t="e">
        <f t="shared" si="36"/>
        <v>#VALUE!</v>
      </c>
      <c r="EO78" s="346">
        <f t="shared" si="37"/>
        <v>0</v>
      </c>
      <c r="EP78" s="347">
        <f t="shared" si="38"/>
        <v>0</v>
      </c>
      <c r="EQ78" s="348">
        <f t="shared" si="79"/>
        <v>0</v>
      </c>
      <c r="ER78" s="349" t="e">
        <f t="shared" si="39"/>
        <v>#VALUE!</v>
      </c>
      <c r="ES78" s="350" t="e">
        <f t="shared" si="40"/>
        <v>#VALUE!</v>
      </c>
      <c r="ET78" s="62"/>
      <c r="EU78" s="399">
        <f t="shared" si="80"/>
        <v>0</v>
      </c>
      <c r="EV78" s="400">
        <f t="shared" si="81"/>
        <v>0</v>
      </c>
      <c r="EW78" s="400">
        <f t="shared" si="82"/>
        <v>0</v>
      </c>
      <c r="EX78" s="400">
        <f t="shared" si="83"/>
        <v>0</v>
      </c>
      <c r="EY78" s="400">
        <f t="shared" si="84"/>
        <v>0</v>
      </c>
      <c r="EZ78" s="401">
        <f t="shared" si="85"/>
        <v>0</v>
      </c>
      <c r="FA78" s="62"/>
      <c r="FB78" s="153">
        <f t="shared" si="41"/>
        <v>0</v>
      </c>
      <c r="FC78" s="154">
        <f t="shared" si="42"/>
        <v>0</v>
      </c>
      <c r="FD78" s="154">
        <f t="shared" si="43"/>
        <v>0</v>
      </c>
      <c r="FE78" s="154">
        <f t="shared" si="44"/>
        <v>0</v>
      </c>
      <c r="FF78" s="154">
        <f t="shared" si="45"/>
        <v>0</v>
      </c>
      <c r="FG78" s="154">
        <f t="shared" si="46"/>
        <v>0</v>
      </c>
      <c r="FH78" s="154">
        <f t="shared" si="47"/>
        <v>0</v>
      </c>
      <c r="FI78" s="154">
        <f t="shared" si="48"/>
        <v>0</v>
      </c>
      <c r="FJ78" s="154">
        <f t="shared" si="49"/>
        <v>0</v>
      </c>
      <c r="FK78" s="147">
        <f t="shared" si="50"/>
        <v>0</v>
      </c>
      <c r="FL78" s="147">
        <f t="shared" si="51"/>
        <v>0</v>
      </c>
      <c r="FM78" s="146">
        <f t="shared" si="52"/>
        <v>0</v>
      </c>
      <c r="FN78" s="146">
        <f t="shared" si="53"/>
        <v>0</v>
      </c>
      <c r="FO78" s="146">
        <f t="shared" si="54"/>
        <v>0</v>
      </c>
      <c r="FP78" s="146">
        <f t="shared" si="55"/>
        <v>0</v>
      </c>
      <c r="FQ78" s="146" t="e">
        <f t="shared" si="56"/>
        <v>#VALUE!</v>
      </c>
      <c r="FR78" s="146" t="e">
        <f t="shared" si="57"/>
        <v>#VALUE!</v>
      </c>
      <c r="FS78" s="146">
        <f t="shared" si="58"/>
        <v>0</v>
      </c>
      <c r="FT78" s="146">
        <f t="shared" si="59"/>
        <v>0</v>
      </c>
      <c r="FU78" s="146">
        <f t="shared" si="60"/>
        <v>0</v>
      </c>
      <c r="FV78" s="146" t="e">
        <f t="shared" si="61"/>
        <v>#VALUE!</v>
      </c>
      <c r="FW78" s="146" t="e">
        <f t="shared" si="86"/>
        <v>#VALUE!</v>
      </c>
      <c r="FX78" s="146" t="e">
        <f t="shared" si="87"/>
        <v>#VALUE!</v>
      </c>
      <c r="FY78" s="146" t="e">
        <f t="shared" si="88"/>
        <v>#VALUE!</v>
      </c>
      <c r="FZ78" s="155">
        <f t="shared" si="97"/>
        <v>0</v>
      </c>
    </row>
    <row r="79" spans="1:182">
      <c r="A79" s="143">
        <v>61</v>
      </c>
      <c r="B79" s="123"/>
      <c r="C79" s="123"/>
      <c r="D79" s="123"/>
      <c r="E79" s="181"/>
      <c r="F79" s="123"/>
      <c r="G79" s="123"/>
      <c r="H79" s="123"/>
      <c r="I79" s="120"/>
      <c r="J79" s="121"/>
      <c r="K79" s="123"/>
      <c r="L79" s="123"/>
      <c r="M79" s="172" t="str">
        <f>ryzyka!$X63</f>
        <v/>
      </c>
      <c r="N79" s="173" t="str">
        <f>ryzyka!Y63</f>
        <v/>
      </c>
      <c r="O79" s="123"/>
      <c r="P79" s="123"/>
      <c r="Q79" s="138"/>
      <c r="R79" s="121"/>
      <c r="S79" s="123"/>
      <c r="T79" s="122"/>
      <c r="U79" s="123"/>
      <c r="V79" s="285" t="str">
        <f t="shared" si="62"/>
        <v/>
      </c>
      <c r="W79" s="285" t="str">
        <f t="shared" si="63"/>
        <v/>
      </c>
      <c r="X79" s="123"/>
      <c r="Y79" s="65"/>
      <c r="Z79" s="176">
        <f t="shared" si="4"/>
        <v>0</v>
      </c>
      <c r="AA79" s="124"/>
      <c r="AB79" s="124"/>
      <c r="AC79" s="125"/>
      <c r="AD79" s="125"/>
      <c r="AE79" s="126"/>
      <c r="AF79" s="124"/>
      <c r="AG79" s="127"/>
      <c r="AH79" s="128"/>
      <c r="AI79" s="137"/>
      <c r="AJ79" s="126"/>
      <c r="AK79" s="335">
        <f t="shared" si="5"/>
        <v>0</v>
      </c>
      <c r="AL79" s="138"/>
      <c r="AM79" s="121"/>
      <c r="AN79" s="123"/>
      <c r="AO79" s="332">
        <f t="shared" si="90"/>
        <v>0</v>
      </c>
      <c r="AP79" s="333">
        <f>SUMIFS(Technologia[tpz '[s']],Technologia[Obszar],"Obróbka skrawaniem",Technologia[KOD WYROB],wycena!$B79)</f>
        <v>0</v>
      </c>
      <c r="AQ79" s="334">
        <f>SUMIFS(Technologia[tpj '[s']],Technologia[Obszar],"Obróbka skrawaniem",Technologia[KOD WYROB],wycena!$B79)</f>
        <v>0</v>
      </c>
      <c r="AR79" s="335">
        <f t="shared" si="6"/>
        <v>0</v>
      </c>
      <c r="AS79" s="334">
        <f>SUMIFS(Technologia[tpz '[s']],Technologia[Obszar],"Ukosowanie",Technologia[KOD WYROB],wycena!$B79)</f>
        <v>0</v>
      </c>
      <c r="AT79" s="334">
        <f>SUMIFS(Technologia[tpj '[s']],Technologia[Obszar],"Ukosowanie",Technologia[KOD WYROB],wycena!$B79)</f>
        <v>0</v>
      </c>
      <c r="AU79" s="335">
        <f t="shared" si="7"/>
        <v>0</v>
      </c>
      <c r="AV79" s="334">
        <f>SUMIFS(Technologia[tpz '[s']],Technologia[Obszar],"Prasa",Technologia[KOD WYROB],wycena!$B79)</f>
        <v>0</v>
      </c>
      <c r="AW79" s="334">
        <f>SUMIFS(Technologia[tpj '[s']],Technologia[Obszar],"Prasa",Technologia[KOD WYROB],wycena!$B79)</f>
        <v>0</v>
      </c>
      <c r="AX79" s="335">
        <f t="shared" si="8"/>
        <v>0</v>
      </c>
      <c r="AY79" s="334">
        <f>SUMIFS(Technologia[tpz '[s']],Technologia[Obszar],"Spawanie ręczne",Technologia[KOD WYROB],wycena!$B79)</f>
        <v>0</v>
      </c>
      <c r="AZ79" s="334">
        <f>SUMIFS(Technologia[tpj '[s']],Technologia[Obszar],"Spawanie ręczne",Technologia[KOD WYROB],wycena!$B79)</f>
        <v>0</v>
      </c>
      <c r="BA79" s="335">
        <f t="shared" si="9"/>
        <v>0</v>
      </c>
      <c r="BB79" s="334">
        <f>SUMIFS(Technologia[tpz '[s']],Technologia[Obszar],"Spawanie robotem",Technologia[KOD WYROB],wycena!$B79)</f>
        <v>0</v>
      </c>
      <c r="BC79" s="334">
        <f>SUMIFS(Technologia[tpj '[s']],Technologia[Obszar],"Spawanie robotem",Technologia[KOD WYROB],wycena!$B79)</f>
        <v>0</v>
      </c>
      <c r="BD79" s="335">
        <f t="shared" si="10"/>
        <v>0</v>
      </c>
      <c r="BE79" s="334">
        <f>SUMIFS(Technologia[tpz '[s']],Technologia[Obszar],"Ślusarnia",Technologia[KOD WYROB],wycena!$B79)</f>
        <v>0</v>
      </c>
      <c r="BF79" s="334">
        <f>SUMIFS(Technologia[tpj '[s']],Technologia[Obszar],"Ślusarnia",Technologia[KOD WYROB],wycena!$B79)</f>
        <v>0</v>
      </c>
      <c r="BG79" s="335">
        <f t="shared" si="11"/>
        <v>0</v>
      </c>
      <c r="BH79" s="334">
        <f>SUMIFS(Technologia[tpz '[s']],Technologia[Obszar],"Montaż",Technologia[KOD WYROB],wycena!$B79)</f>
        <v>0</v>
      </c>
      <c r="BI79" s="334">
        <f>SUMIFS(Technologia[tpj '[s']],Technologia[Obszar],"Montaż",Technologia[KOD WYROB],wycena!$B79)</f>
        <v>0</v>
      </c>
      <c r="BJ79" s="335">
        <f t="shared" si="12"/>
        <v>0</v>
      </c>
      <c r="BK79" s="334">
        <f>SUMIFS(Technologia[tpz '[s']],Technologia[Obszar],"Klejenie",Technologia[KOD WYROB],wycena!$B79)</f>
        <v>0</v>
      </c>
      <c r="BL79" s="334">
        <f>SUMIFS(Technologia[tpj '[s']],Technologia[Obszar],"Klejenie",Technologia[KOD WYROB],wycena!$B79)</f>
        <v>0</v>
      </c>
      <c r="BM79" s="335">
        <f t="shared" si="13"/>
        <v>0</v>
      </c>
      <c r="BN79" s="334">
        <f>SUMIFS(Technologia[tpz '[s']],Technologia[Obszar],"Śrutowanie",Technologia[KOD WYROB],wycena!$B79)</f>
        <v>0</v>
      </c>
      <c r="BO79" s="334">
        <f>SUMIFS(Technologia[tpj '[s']],Technologia[Obszar],"Śrutowanie",Technologia[KOD WYROB],wycena!$B79)</f>
        <v>0</v>
      </c>
      <c r="BP79" s="332">
        <f t="shared" si="64"/>
        <v>0</v>
      </c>
      <c r="BQ79" s="334">
        <f>SUMIFS(Technologia[tpz '[s']],Technologia[Obszar],"Prostowanie",Technologia[KOD WYROB],wycena!$B79)</f>
        <v>0</v>
      </c>
      <c r="BR79" s="334">
        <f>SUMIFS(Technologia[tpj '[s']],Technologia[Obszar],"Prostowanie",Technologia[KOD WYROB],wycena!$B79)</f>
        <v>0</v>
      </c>
      <c r="BS79" s="332">
        <f t="shared" si="65"/>
        <v>0</v>
      </c>
      <c r="BT79" s="334">
        <f>SUMIFS(Technologia[tpz '[s']],Technologia[Obszar],"Gratowarka",Technologia[KOD WYROB],wycena!$B79)</f>
        <v>0</v>
      </c>
      <c r="BU79" s="334">
        <f>SUMIFS(Technologia[tpj '[s']],Technologia[Obszar],"Gratowarka",Technologia[KOD WYROB],wycena!$B79)</f>
        <v>0</v>
      </c>
      <c r="BV79" s="332">
        <f t="shared" si="66"/>
        <v>0</v>
      </c>
      <c r="BW79" s="332">
        <f>COUNTIF(Technologia[KOD WYROB],B79)</f>
        <v>0</v>
      </c>
      <c r="BX79" s="332">
        <f t="shared" si="67"/>
        <v>0</v>
      </c>
      <c r="BZ79" s="121"/>
      <c r="CA79" s="123"/>
      <c r="CB79" s="123"/>
      <c r="CC79" s="372">
        <f>SUMIFS(Technologia[Koszt kooperacji],Technologia[Obszar],"Kooperacja",Technologia[KOD WYROB],wycena!$B79)+SUMIFS(Technologia[Koszt kooperacji],Technologia[Obszar],"Śrutowanie",Technologia[KOD WYROB],wycena!$B79)</f>
        <v>0</v>
      </c>
      <c r="CD79" s="372">
        <f t="shared" si="68"/>
        <v>0</v>
      </c>
      <c r="CE79" s="372">
        <f t="shared" si="91"/>
        <v>0</v>
      </c>
      <c r="CF79" s="381">
        <f>COUNTIFS(Technologia[KOD WYROB],B79,Technologia[Obszar],"kooperacja")+SUMIF($C:$C,$B79,CF:CF)</f>
        <v>0</v>
      </c>
      <c r="CG79" s="382">
        <f>SUMIF(Tabela3[Dot. indeksu],B79,Tabela3[Wartość])+SUMIF(C:C,B79,DE:DE)</f>
        <v>0</v>
      </c>
      <c r="CH79" s="383">
        <f>SUMIFS(NRC[Cena],NRC[Typ narzędzia],robocze!$AL$1,NRC[Dot. indeksu],wycena!$B79)+(SUMIF($C:$C,$B79,$DF:$DF))</f>
        <v>0</v>
      </c>
      <c r="CI79" s="372">
        <f>SUMIFS(NRC[Cena],NRC[Typ narzędzia],robocze!$AL$2,NRC[Dot. indeksu],wycena!$B79)+(SUMIF($C:$C,$B79,$DG:$DG))</f>
        <v>0</v>
      </c>
      <c r="CJ79" s="372">
        <f>SUMIFS(NRC[Cena],NRC[Typ narzędzia],robocze!$AL$3,NRC[Dot. indeksu],wycena!$B79)+(SUMIF($C:$C,$B79,$DH:$DH))</f>
        <v>0</v>
      </c>
      <c r="CK79" s="384">
        <f t="shared" si="69"/>
        <v>0</v>
      </c>
      <c r="CM79" s="373" t="str">
        <f t="shared" si="16"/>
        <v/>
      </c>
      <c r="CN79" s="374" t="str">
        <f t="shared" si="17"/>
        <v/>
      </c>
      <c r="CO79" s="372" t="str">
        <f t="shared" si="18"/>
        <v/>
      </c>
      <c r="CP79" s="372" t="str">
        <f t="shared" si="70"/>
        <v/>
      </c>
      <c r="CQ79" s="371" t="str">
        <f t="shared" si="98"/>
        <v/>
      </c>
      <c r="CR79" s="371" t="str">
        <f t="shared" si="92"/>
        <v/>
      </c>
      <c r="CS79" s="371" t="str">
        <f t="shared" si="20"/>
        <v/>
      </c>
      <c r="CT79" s="371" t="str">
        <f t="shared" si="21"/>
        <v/>
      </c>
      <c r="CU79" s="371" t="str">
        <f t="shared" si="22"/>
        <v/>
      </c>
      <c r="CV79" s="371" t="str">
        <f t="shared" si="23"/>
        <v/>
      </c>
      <c r="CW79" s="371" t="str">
        <f t="shared" si="24"/>
        <v/>
      </c>
      <c r="CX79" s="371" t="str">
        <f t="shared" si="25"/>
        <v/>
      </c>
      <c r="CY79" s="371" t="str">
        <f t="shared" si="26"/>
        <v/>
      </c>
      <c r="CZ79" s="371" t="str">
        <f t="shared" si="27"/>
        <v/>
      </c>
      <c r="DA79" s="371" t="str">
        <f t="shared" si="71"/>
        <v/>
      </c>
      <c r="DB79" s="371" t="str">
        <f t="shared" si="72"/>
        <v/>
      </c>
      <c r="DC79" s="371" t="str">
        <f t="shared" si="73"/>
        <v/>
      </c>
      <c r="DD79" s="334" t="str">
        <f t="shared" si="28"/>
        <v/>
      </c>
      <c r="DE79" s="334" t="str">
        <f t="shared" si="29"/>
        <v/>
      </c>
      <c r="DF79" s="372">
        <f t="shared" si="30"/>
        <v>0</v>
      </c>
      <c r="DG79" s="372">
        <f t="shared" si="93"/>
        <v>0</v>
      </c>
      <c r="DH79" s="372">
        <f t="shared" si="94"/>
        <v>0</v>
      </c>
      <c r="DI79" s="375"/>
      <c r="DJ79" s="319">
        <f>AK79/3600*Stawki!$A$4</f>
        <v>0</v>
      </c>
      <c r="DK79" s="317">
        <f>AO79/3600*Stawki!$B$4</f>
        <v>0</v>
      </c>
      <c r="DL79" s="317">
        <f>AR79/3600*Stawki!$C$4</f>
        <v>0</v>
      </c>
      <c r="DM79" s="317">
        <f>AU79/3600*Stawki!$D$4</f>
        <v>0</v>
      </c>
      <c r="DN79" s="317">
        <f>AX79/3600*Stawki!$E$4</f>
        <v>0</v>
      </c>
      <c r="DO79" s="317">
        <f>BA79/3600*Stawki!$F$4</f>
        <v>0</v>
      </c>
      <c r="DP79" s="317">
        <f>BD79/3600*Stawki!$G$4</f>
        <v>0</v>
      </c>
      <c r="DQ79" s="317">
        <f>BG79/3600*Stawki!$H$4</f>
        <v>0</v>
      </c>
      <c r="DR79" s="317">
        <f>BJ79/3600*Stawki!$J$4</f>
        <v>0</v>
      </c>
      <c r="DS79" s="317">
        <f>BL79/3600*Stawki!$I$4</f>
        <v>0</v>
      </c>
      <c r="DT79" s="317">
        <f>BP79/3600*Stawki!$K$4</f>
        <v>0</v>
      </c>
      <c r="DU79" s="320">
        <f>BS79/3600*Stawki!$M$4</f>
        <v>0</v>
      </c>
      <c r="DV79" s="320">
        <f>BV79/3600*Stawki!$L$4</f>
        <v>0</v>
      </c>
      <c r="DW79" s="321">
        <f t="shared" si="74"/>
        <v>0</v>
      </c>
      <c r="DX79" s="322" t="e" cm="1">
        <f t="array" ref="DX79">IF(BX79&lt;1,INDEX(tblSimple[],MATCH(F79,simp_il_proj,1)+1,MATCH(BW79,simp_il_oper,1)+1)+VLOOKUP($H$6,tblKlient[[Klient]:[Dodatkowy narzut Simple]],2,0),INDEX(tblComplex[],MATCH(F79,comp_il_projekt,1)+1,MATCH(BX79,comp_ile_sklad,1)+1)+VLOOKUP($H$6,tblKlient[[Klient]:[Dodatkowy narzut Complex]],3,0))</f>
        <v>#VALUE!</v>
      </c>
      <c r="DY79" s="323" t="str">
        <f t="shared" si="75"/>
        <v/>
      </c>
      <c r="DZ79" s="318" t="e">
        <f t="shared" si="76"/>
        <v>#VALUE!</v>
      </c>
      <c r="EA79" s="324" t="e">
        <f t="shared" si="31"/>
        <v>#VALUE!</v>
      </c>
      <c r="EC79" s="340">
        <f>IFERROR((Y79*AA79)*IF(X79="NIE",$EC$17+Stawki!$L$30,$EC$17)+SUMIF($C:$C,$B79,CP:CP),0)</f>
        <v>0</v>
      </c>
      <c r="ED79" s="341">
        <f t="shared" si="32"/>
        <v>0</v>
      </c>
      <c r="EE79" s="341">
        <f t="shared" si="33"/>
        <v>0</v>
      </c>
      <c r="EF79" s="341" t="e">
        <f t="shared" si="34"/>
        <v>#VALUE!</v>
      </c>
      <c r="EG79" s="341" t="e">
        <f>DY79*(1+wycena!$EG$17)</f>
        <v>#VALUE!</v>
      </c>
      <c r="EH79" s="341" t="e">
        <f>EG79*(1+wycena!$EH$17)</f>
        <v>#VALUE!</v>
      </c>
      <c r="EI79" s="341" t="e">
        <f t="shared" si="77"/>
        <v>#VALUE!</v>
      </c>
      <c r="EJ79" s="341" t="e">
        <f t="shared" si="95"/>
        <v>#VALUE!</v>
      </c>
      <c r="EK79" s="342">
        <f t="shared" si="35"/>
        <v>0</v>
      </c>
      <c r="EL79" s="343">
        <v>0</v>
      </c>
      <c r="EM79" s="344" t="e">
        <f t="shared" si="96"/>
        <v>#VALUE!</v>
      </c>
      <c r="EN79" s="345" t="e">
        <f t="shared" si="36"/>
        <v>#VALUE!</v>
      </c>
      <c r="EO79" s="346">
        <f t="shared" si="37"/>
        <v>0</v>
      </c>
      <c r="EP79" s="347">
        <f t="shared" si="38"/>
        <v>0</v>
      </c>
      <c r="EQ79" s="348">
        <f t="shared" si="79"/>
        <v>0</v>
      </c>
      <c r="ER79" s="349" t="e">
        <f t="shared" si="39"/>
        <v>#VALUE!</v>
      </c>
      <c r="ES79" s="350" t="e">
        <f t="shared" si="40"/>
        <v>#VALUE!</v>
      </c>
      <c r="ET79" s="62"/>
      <c r="EU79" s="399">
        <f t="shared" si="80"/>
        <v>0</v>
      </c>
      <c r="EV79" s="400">
        <f t="shared" si="81"/>
        <v>0</v>
      </c>
      <c r="EW79" s="400">
        <f t="shared" si="82"/>
        <v>0</v>
      </c>
      <c r="EX79" s="400">
        <f t="shared" si="83"/>
        <v>0</v>
      </c>
      <c r="EY79" s="400">
        <f t="shared" si="84"/>
        <v>0</v>
      </c>
      <c r="EZ79" s="401">
        <f t="shared" si="85"/>
        <v>0</v>
      </c>
      <c r="FA79" s="62"/>
      <c r="FB79" s="153">
        <f t="shared" si="41"/>
        <v>0</v>
      </c>
      <c r="FC79" s="154">
        <f t="shared" si="42"/>
        <v>0</v>
      </c>
      <c r="FD79" s="154">
        <f t="shared" si="43"/>
        <v>0</v>
      </c>
      <c r="FE79" s="154">
        <f t="shared" si="44"/>
        <v>0</v>
      </c>
      <c r="FF79" s="154">
        <f t="shared" si="45"/>
        <v>0</v>
      </c>
      <c r="FG79" s="154">
        <f t="shared" si="46"/>
        <v>0</v>
      </c>
      <c r="FH79" s="154">
        <f t="shared" si="47"/>
        <v>0</v>
      </c>
      <c r="FI79" s="154">
        <f t="shared" si="48"/>
        <v>0</v>
      </c>
      <c r="FJ79" s="154">
        <f t="shared" si="49"/>
        <v>0</v>
      </c>
      <c r="FK79" s="147">
        <f t="shared" si="50"/>
        <v>0</v>
      </c>
      <c r="FL79" s="147">
        <f t="shared" si="51"/>
        <v>0</v>
      </c>
      <c r="FM79" s="146">
        <f t="shared" si="52"/>
        <v>0</v>
      </c>
      <c r="FN79" s="146">
        <f t="shared" si="53"/>
        <v>0</v>
      </c>
      <c r="FO79" s="146">
        <f t="shared" si="54"/>
        <v>0</v>
      </c>
      <c r="FP79" s="146">
        <f t="shared" si="55"/>
        <v>0</v>
      </c>
      <c r="FQ79" s="146" t="e">
        <f t="shared" si="56"/>
        <v>#VALUE!</v>
      </c>
      <c r="FR79" s="146" t="e">
        <f t="shared" si="57"/>
        <v>#VALUE!</v>
      </c>
      <c r="FS79" s="146">
        <f t="shared" si="58"/>
        <v>0</v>
      </c>
      <c r="FT79" s="146">
        <f t="shared" si="59"/>
        <v>0</v>
      </c>
      <c r="FU79" s="146">
        <f t="shared" si="60"/>
        <v>0</v>
      </c>
      <c r="FV79" s="146" t="e">
        <f t="shared" si="61"/>
        <v>#VALUE!</v>
      </c>
      <c r="FW79" s="146" t="e">
        <f t="shared" si="86"/>
        <v>#VALUE!</v>
      </c>
      <c r="FX79" s="146" t="e">
        <f t="shared" si="87"/>
        <v>#VALUE!</v>
      </c>
      <c r="FY79" s="146" t="e">
        <f t="shared" si="88"/>
        <v>#VALUE!</v>
      </c>
      <c r="FZ79" s="155">
        <f t="shared" si="97"/>
        <v>0</v>
      </c>
    </row>
    <row r="80" spans="1:182">
      <c r="A80" s="143">
        <v>62</v>
      </c>
      <c r="B80" s="123"/>
      <c r="C80" s="123"/>
      <c r="D80" s="123"/>
      <c r="E80" s="181"/>
      <c r="F80" s="123"/>
      <c r="G80" s="123"/>
      <c r="H80" s="123"/>
      <c r="I80" s="120"/>
      <c r="J80" s="121"/>
      <c r="K80" s="123"/>
      <c r="L80" s="123"/>
      <c r="M80" s="172" t="str">
        <f>ryzyka!$X64</f>
        <v/>
      </c>
      <c r="N80" s="173" t="str">
        <f>ryzyka!Y64</f>
        <v/>
      </c>
      <c r="O80" s="123"/>
      <c r="P80" s="123"/>
      <c r="Q80" s="138"/>
      <c r="R80" s="121"/>
      <c r="S80" s="123"/>
      <c r="T80" s="122"/>
      <c r="U80" s="123"/>
      <c r="V80" s="285" t="str">
        <f t="shared" si="62"/>
        <v/>
      </c>
      <c r="W80" s="285" t="str">
        <f t="shared" si="63"/>
        <v/>
      </c>
      <c r="X80" s="123"/>
      <c r="Y80" s="65"/>
      <c r="Z80" s="176">
        <f t="shared" si="4"/>
        <v>0</v>
      </c>
      <c r="AA80" s="124"/>
      <c r="AB80" s="124"/>
      <c r="AC80" s="125"/>
      <c r="AD80" s="125"/>
      <c r="AE80" s="126"/>
      <c r="AF80" s="124"/>
      <c r="AG80" s="127"/>
      <c r="AH80" s="128"/>
      <c r="AI80" s="137"/>
      <c r="AJ80" s="126"/>
      <c r="AK80" s="335">
        <f t="shared" si="5"/>
        <v>0</v>
      </c>
      <c r="AL80" s="138"/>
      <c r="AM80" s="121"/>
      <c r="AN80" s="123"/>
      <c r="AO80" s="332">
        <f t="shared" si="90"/>
        <v>0</v>
      </c>
      <c r="AP80" s="333">
        <f>SUMIFS(Technologia[tpz '[s']],Technologia[Obszar],"Obróbka skrawaniem",Technologia[KOD WYROB],wycena!$B80)</f>
        <v>0</v>
      </c>
      <c r="AQ80" s="334">
        <f>SUMIFS(Technologia[tpj '[s']],Technologia[Obszar],"Obróbka skrawaniem",Technologia[KOD WYROB],wycena!$B80)</f>
        <v>0</v>
      </c>
      <c r="AR80" s="335">
        <f t="shared" si="6"/>
        <v>0</v>
      </c>
      <c r="AS80" s="334">
        <f>SUMIFS(Technologia[tpz '[s']],Technologia[Obszar],"Ukosowanie",Technologia[KOD WYROB],wycena!$B80)</f>
        <v>0</v>
      </c>
      <c r="AT80" s="334">
        <f>SUMIFS(Technologia[tpj '[s']],Technologia[Obszar],"Ukosowanie",Technologia[KOD WYROB],wycena!$B80)</f>
        <v>0</v>
      </c>
      <c r="AU80" s="335">
        <f t="shared" si="7"/>
        <v>0</v>
      </c>
      <c r="AV80" s="334">
        <f>SUMIFS(Technologia[tpz '[s']],Technologia[Obszar],"Prasa",Technologia[KOD WYROB],wycena!$B80)</f>
        <v>0</v>
      </c>
      <c r="AW80" s="334">
        <f>SUMIFS(Technologia[tpj '[s']],Technologia[Obszar],"Prasa",Technologia[KOD WYROB],wycena!$B80)</f>
        <v>0</v>
      </c>
      <c r="AX80" s="335">
        <f t="shared" si="8"/>
        <v>0</v>
      </c>
      <c r="AY80" s="334">
        <f>SUMIFS(Technologia[tpz '[s']],Technologia[Obszar],"Spawanie ręczne",Technologia[KOD WYROB],wycena!$B80)</f>
        <v>0</v>
      </c>
      <c r="AZ80" s="334">
        <f>SUMIFS(Technologia[tpj '[s']],Technologia[Obszar],"Spawanie ręczne",Technologia[KOD WYROB],wycena!$B80)</f>
        <v>0</v>
      </c>
      <c r="BA80" s="335">
        <f t="shared" si="9"/>
        <v>0</v>
      </c>
      <c r="BB80" s="334">
        <f>SUMIFS(Technologia[tpz '[s']],Technologia[Obszar],"Spawanie robotem",Technologia[KOD WYROB],wycena!$B80)</f>
        <v>0</v>
      </c>
      <c r="BC80" s="334">
        <f>SUMIFS(Technologia[tpj '[s']],Technologia[Obszar],"Spawanie robotem",Technologia[KOD WYROB],wycena!$B80)</f>
        <v>0</v>
      </c>
      <c r="BD80" s="335">
        <f t="shared" si="10"/>
        <v>0</v>
      </c>
      <c r="BE80" s="334">
        <f>SUMIFS(Technologia[tpz '[s']],Technologia[Obszar],"Ślusarnia",Technologia[KOD WYROB],wycena!$B80)</f>
        <v>0</v>
      </c>
      <c r="BF80" s="334">
        <f>SUMIFS(Technologia[tpj '[s']],Technologia[Obszar],"Ślusarnia",Technologia[KOD WYROB],wycena!$B80)</f>
        <v>0</v>
      </c>
      <c r="BG80" s="335">
        <f t="shared" si="11"/>
        <v>0</v>
      </c>
      <c r="BH80" s="334">
        <f>SUMIFS(Technologia[tpz '[s']],Technologia[Obszar],"Montaż",Technologia[KOD WYROB],wycena!$B80)</f>
        <v>0</v>
      </c>
      <c r="BI80" s="334">
        <f>SUMIFS(Technologia[tpj '[s']],Technologia[Obszar],"Montaż",Technologia[KOD WYROB],wycena!$B80)</f>
        <v>0</v>
      </c>
      <c r="BJ80" s="335">
        <f t="shared" si="12"/>
        <v>0</v>
      </c>
      <c r="BK80" s="334">
        <f>SUMIFS(Technologia[tpz '[s']],Technologia[Obszar],"Klejenie",Technologia[KOD WYROB],wycena!$B80)</f>
        <v>0</v>
      </c>
      <c r="BL80" s="334">
        <f>SUMIFS(Technologia[tpj '[s']],Technologia[Obszar],"Klejenie",Technologia[KOD WYROB],wycena!$B80)</f>
        <v>0</v>
      </c>
      <c r="BM80" s="335">
        <f t="shared" si="13"/>
        <v>0</v>
      </c>
      <c r="BN80" s="334">
        <f>SUMIFS(Technologia[tpz '[s']],Technologia[Obszar],"Śrutowanie",Technologia[KOD WYROB],wycena!$B80)</f>
        <v>0</v>
      </c>
      <c r="BO80" s="334">
        <f>SUMIFS(Technologia[tpj '[s']],Technologia[Obszar],"Śrutowanie",Technologia[KOD WYROB],wycena!$B80)</f>
        <v>0</v>
      </c>
      <c r="BP80" s="332">
        <f t="shared" si="64"/>
        <v>0</v>
      </c>
      <c r="BQ80" s="334">
        <f>SUMIFS(Technologia[tpz '[s']],Technologia[Obszar],"Prostowanie",Technologia[KOD WYROB],wycena!$B80)</f>
        <v>0</v>
      </c>
      <c r="BR80" s="334">
        <f>SUMIFS(Technologia[tpj '[s']],Technologia[Obszar],"Prostowanie",Technologia[KOD WYROB],wycena!$B80)</f>
        <v>0</v>
      </c>
      <c r="BS80" s="332">
        <f t="shared" si="65"/>
        <v>0</v>
      </c>
      <c r="BT80" s="334">
        <f>SUMIFS(Technologia[tpz '[s']],Technologia[Obszar],"Gratowarka",Technologia[KOD WYROB],wycena!$B80)</f>
        <v>0</v>
      </c>
      <c r="BU80" s="334">
        <f>SUMIFS(Technologia[tpj '[s']],Technologia[Obszar],"Gratowarka",Technologia[KOD WYROB],wycena!$B80)</f>
        <v>0</v>
      </c>
      <c r="BV80" s="332">
        <f t="shared" si="66"/>
        <v>0</v>
      </c>
      <c r="BW80" s="332">
        <f>COUNTIF(Technologia[KOD WYROB],B80)</f>
        <v>0</v>
      </c>
      <c r="BX80" s="332">
        <f t="shared" si="67"/>
        <v>0</v>
      </c>
      <c r="BZ80" s="121"/>
      <c r="CA80" s="123"/>
      <c r="CB80" s="123"/>
      <c r="CC80" s="372">
        <f>SUMIFS(Technologia[Koszt kooperacji],Technologia[Obszar],"Kooperacja",Technologia[KOD WYROB],wycena!$B80)+SUMIFS(Technologia[Koszt kooperacji],Technologia[Obszar],"Śrutowanie",Technologia[KOD WYROB],wycena!$B80)</f>
        <v>0</v>
      </c>
      <c r="CD80" s="372">
        <f t="shared" si="68"/>
        <v>0</v>
      </c>
      <c r="CE80" s="372">
        <f t="shared" si="91"/>
        <v>0</v>
      </c>
      <c r="CF80" s="381">
        <f>COUNTIFS(Technologia[KOD WYROB],B80,Technologia[Obszar],"kooperacja")+SUMIF($C:$C,$B80,CF:CF)</f>
        <v>0</v>
      </c>
      <c r="CG80" s="382">
        <f>SUMIF(Tabela3[Dot. indeksu],B80,Tabela3[Wartość])+SUMIF(C:C,B80,DE:DE)</f>
        <v>0</v>
      </c>
      <c r="CH80" s="383">
        <f>SUMIFS(NRC[Cena],NRC[Typ narzędzia],robocze!$AL$1,NRC[Dot. indeksu],wycena!$B80)+(SUMIF($C:$C,$B80,$DF:$DF))</f>
        <v>0</v>
      </c>
      <c r="CI80" s="372">
        <f>SUMIFS(NRC[Cena],NRC[Typ narzędzia],robocze!$AL$2,NRC[Dot. indeksu],wycena!$B80)+(SUMIF($C:$C,$B80,$DG:$DG))</f>
        <v>0</v>
      </c>
      <c r="CJ80" s="372">
        <f>SUMIFS(NRC[Cena],NRC[Typ narzędzia],robocze!$AL$3,NRC[Dot. indeksu],wycena!$B80)+(SUMIF($C:$C,$B80,$DH:$DH))</f>
        <v>0</v>
      </c>
      <c r="CK80" s="384">
        <f t="shared" si="69"/>
        <v>0</v>
      </c>
      <c r="CM80" s="373" t="str">
        <f t="shared" si="16"/>
        <v/>
      </c>
      <c r="CN80" s="374" t="str">
        <f t="shared" si="17"/>
        <v/>
      </c>
      <c r="CO80" s="372" t="str">
        <f t="shared" si="18"/>
        <v/>
      </c>
      <c r="CP80" s="372" t="str">
        <f t="shared" si="70"/>
        <v/>
      </c>
      <c r="CQ80" s="371" t="str">
        <f t="shared" si="98"/>
        <v/>
      </c>
      <c r="CR80" s="371" t="str">
        <f t="shared" si="92"/>
        <v/>
      </c>
      <c r="CS80" s="371" t="str">
        <f t="shared" si="20"/>
        <v/>
      </c>
      <c r="CT80" s="371" t="str">
        <f t="shared" si="21"/>
        <v/>
      </c>
      <c r="CU80" s="371" t="str">
        <f t="shared" si="22"/>
        <v/>
      </c>
      <c r="CV80" s="371" t="str">
        <f t="shared" si="23"/>
        <v/>
      </c>
      <c r="CW80" s="371" t="str">
        <f t="shared" si="24"/>
        <v/>
      </c>
      <c r="CX80" s="371" t="str">
        <f t="shared" si="25"/>
        <v/>
      </c>
      <c r="CY80" s="371" t="str">
        <f t="shared" si="26"/>
        <v/>
      </c>
      <c r="CZ80" s="371" t="str">
        <f t="shared" si="27"/>
        <v/>
      </c>
      <c r="DA80" s="371" t="str">
        <f t="shared" si="71"/>
        <v/>
      </c>
      <c r="DB80" s="371" t="str">
        <f t="shared" si="72"/>
        <v/>
      </c>
      <c r="DC80" s="371" t="str">
        <f t="shared" si="73"/>
        <v/>
      </c>
      <c r="DD80" s="334" t="str">
        <f t="shared" si="28"/>
        <v/>
      </c>
      <c r="DE80" s="334" t="str">
        <f t="shared" si="29"/>
        <v/>
      </c>
      <c r="DF80" s="372">
        <f t="shared" si="30"/>
        <v>0</v>
      </c>
      <c r="DG80" s="372">
        <f t="shared" si="93"/>
        <v>0</v>
      </c>
      <c r="DH80" s="372">
        <f t="shared" si="94"/>
        <v>0</v>
      </c>
      <c r="DI80" s="375"/>
      <c r="DJ80" s="319">
        <f>AK80/3600*Stawki!$A$4</f>
        <v>0</v>
      </c>
      <c r="DK80" s="317">
        <f>AO80/3600*Stawki!$B$4</f>
        <v>0</v>
      </c>
      <c r="DL80" s="317">
        <f>AR80/3600*Stawki!$C$4</f>
        <v>0</v>
      </c>
      <c r="DM80" s="317">
        <f>AU80/3600*Stawki!$D$4</f>
        <v>0</v>
      </c>
      <c r="DN80" s="317">
        <f>AX80/3600*Stawki!$E$4</f>
        <v>0</v>
      </c>
      <c r="DO80" s="317">
        <f>BA80/3600*Stawki!$F$4</f>
        <v>0</v>
      </c>
      <c r="DP80" s="317">
        <f>BD80/3600*Stawki!$G$4</f>
        <v>0</v>
      </c>
      <c r="DQ80" s="317">
        <f>BG80/3600*Stawki!$H$4</f>
        <v>0</v>
      </c>
      <c r="DR80" s="317">
        <f>BJ80/3600*Stawki!$J$4</f>
        <v>0</v>
      </c>
      <c r="DS80" s="317">
        <f>BL80/3600*Stawki!$I$4</f>
        <v>0</v>
      </c>
      <c r="DT80" s="317">
        <f>BP80/3600*Stawki!$K$4</f>
        <v>0</v>
      </c>
      <c r="DU80" s="320">
        <f>BS80/3600*Stawki!$M$4</f>
        <v>0</v>
      </c>
      <c r="DV80" s="320">
        <f>BV80/3600*Stawki!$L$4</f>
        <v>0</v>
      </c>
      <c r="DW80" s="321">
        <f t="shared" si="74"/>
        <v>0</v>
      </c>
      <c r="DX80" s="322" t="e" cm="1">
        <f t="array" ref="DX80">IF(BX80&lt;1,INDEX(tblSimple[],MATCH(F80,simp_il_proj,1)+1,MATCH(BW80,simp_il_oper,1)+1)+VLOOKUP($H$6,tblKlient[[Klient]:[Dodatkowy narzut Simple]],2,0),INDEX(tblComplex[],MATCH(F80,comp_il_projekt,1)+1,MATCH(BX80,comp_ile_sklad,1)+1)+VLOOKUP($H$6,tblKlient[[Klient]:[Dodatkowy narzut Complex]],3,0))</f>
        <v>#VALUE!</v>
      </c>
      <c r="DY80" s="323" t="str">
        <f t="shared" si="75"/>
        <v/>
      </c>
      <c r="DZ80" s="318" t="e">
        <f t="shared" si="76"/>
        <v>#VALUE!</v>
      </c>
      <c r="EA80" s="324" t="e">
        <f t="shared" si="31"/>
        <v>#VALUE!</v>
      </c>
      <c r="EC80" s="340">
        <f>IFERROR((Y80*AA80)*IF(X80="NIE",$EC$17+Stawki!$L$30,$EC$17)+SUMIF($C:$C,$B80,CP:CP),0)</f>
        <v>0</v>
      </c>
      <c r="ED80" s="341">
        <f t="shared" si="32"/>
        <v>0</v>
      </c>
      <c r="EE80" s="341">
        <f t="shared" si="33"/>
        <v>0</v>
      </c>
      <c r="EF80" s="341" t="e">
        <f t="shared" si="34"/>
        <v>#VALUE!</v>
      </c>
      <c r="EG80" s="341" t="e">
        <f>DY80*(1+wycena!$EG$17)</f>
        <v>#VALUE!</v>
      </c>
      <c r="EH80" s="341" t="e">
        <f>EG80*(1+wycena!$EH$17)</f>
        <v>#VALUE!</v>
      </c>
      <c r="EI80" s="341" t="e">
        <f t="shared" si="77"/>
        <v>#VALUE!</v>
      </c>
      <c r="EJ80" s="341" t="e">
        <f t="shared" si="95"/>
        <v>#VALUE!</v>
      </c>
      <c r="EK80" s="342">
        <f t="shared" si="35"/>
        <v>0</v>
      </c>
      <c r="EL80" s="343">
        <v>0</v>
      </c>
      <c r="EM80" s="344" t="e">
        <f t="shared" si="96"/>
        <v>#VALUE!</v>
      </c>
      <c r="EN80" s="345" t="e">
        <f t="shared" si="36"/>
        <v>#VALUE!</v>
      </c>
      <c r="EO80" s="346">
        <f t="shared" si="37"/>
        <v>0</v>
      </c>
      <c r="EP80" s="347">
        <f t="shared" si="38"/>
        <v>0</v>
      </c>
      <c r="EQ80" s="348">
        <f t="shared" si="79"/>
        <v>0</v>
      </c>
      <c r="ER80" s="349" t="e">
        <f t="shared" si="39"/>
        <v>#VALUE!</v>
      </c>
      <c r="ES80" s="350" t="e">
        <f t="shared" si="40"/>
        <v>#VALUE!</v>
      </c>
      <c r="ET80" s="62"/>
      <c r="EU80" s="399">
        <f t="shared" si="80"/>
        <v>0</v>
      </c>
      <c r="EV80" s="400">
        <f t="shared" si="81"/>
        <v>0</v>
      </c>
      <c r="EW80" s="400">
        <f t="shared" si="82"/>
        <v>0</v>
      </c>
      <c r="EX80" s="400">
        <f t="shared" si="83"/>
        <v>0</v>
      </c>
      <c r="EY80" s="400">
        <f t="shared" si="84"/>
        <v>0</v>
      </c>
      <c r="EZ80" s="401">
        <f t="shared" si="85"/>
        <v>0</v>
      </c>
      <c r="FA80" s="62"/>
      <c r="FB80" s="153">
        <f t="shared" si="41"/>
        <v>0</v>
      </c>
      <c r="FC80" s="154">
        <f t="shared" si="42"/>
        <v>0</v>
      </c>
      <c r="FD80" s="154">
        <f t="shared" si="43"/>
        <v>0</v>
      </c>
      <c r="FE80" s="154">
        <f t="shared" si="44"/>
        <v>0</v>
      </c>
      <c r="FF80" s="154">
        <f t="shared" si="45"/>
        <v>0</v>
      </c>
      <c r="FG80" s="154">
        <f t="shared" si="46"/>
        <v>0</v>
      </c>
      <c r="FH80" s="154">
        <f t="shared" si="47"/>
        <v>0</v>
      </c>
      <c r="FI80" s="154">
        <f t="shared" si="48"/>
        <v>0</v>
      </c>
      <c r="FJ80" s="154">
        <f t="shared" si="49"/>
        <v>0</v>
      </c>
      <c r="FK80" s="147">
        <f t="shared" si="50"/>
        <v>0</v>
      </c>
      <c r="FL80" s="147">
        <f t="shared" si="51"/>
        <v>0</v>
      </c>
      <c r="FM80" s="146">
        <f t="shared" si="52"/>
        <v>0</v>
      </c>
      <c r="FN80" s="146">
        <f t="shared" si="53"/>
        <v>0</v>
      </c>
      <c r="FO80" s="146">
        <f t="shared" si="54"/>
        <v>0</v>
      </c>
      <c r="FP80" s="146">
        <f t="shared" si="55"/>
        <v>0</v>
      </c>
      <c r="FQ80" s="146" t="e">
        <f t="shared" si="56"/>
        <v>#VALUE!</v>
      </c>
      <c r="FR80" s="146" t="e">
        <f t="shared" si="57"/>
        <v>#VALUE!</v>
      </c>
      <c r="FS80" s="146">
        <f t="shared" si="58"/>
        <v>0</v>
      </c>
      <c r="FT80" s="146">
        <f t="shared" si="59"/>
        <v>0</v>
      </c>
      <c r="FU80" s="146">
        <f t="shared" si="60"/>
        <v>0</v>
      </c>
      <c r="FV80" s="146" t="e">
        <f t="shared" si="61"/>
        <v>#VALUE!</v>
      </c>
      <c r="FW80" s="146" t="e">
        <f t="shared" si="86"/>
        <v>#VALUE!</v>
      </c>
      <c r="FX80" s="146" t="e">
        <f t="shared" si="87"/>
        <v>#VALUE!</v>
      </c>
      <c r="FY80" s="146" t="e">
        <f t="shared" si="88"/>
        <v>#VALUE!</v>
      </c>
      <c r="FZ80" s="155">
        <f t="shared" si="97"/>
        <v>0</v>
      </c>
    </row>
    <row r="81" spans="1:182">
      <c r="A81" s="143">
        <v>63</v>
      </c>
      <c r="B81" s="123"/>
      <c r="C81" s="123"/>
      <c r="D81" s="123"/>
      <c r="E81" s="181"/>
      <c r="F81" s="123"/>
      <c r="G81" s="123"/>
      <c r="H81" s="123"/>
      <c r="I81" s="120"/>
      <c r="J81" s="121"/>
      <c r="K81" s="123"/>
      <c r="L81" s="123"/>
      <c r="M81" s="172" t="str">
        <f>ryzyka!$X65</f>
        <v/>
      </c>
      <c r="N81" s="173" t="str">
        <f>ryzyka!Y65</f>
        <v/>
      </c>
      <c r="O81" s="123"/>
      <c r="P81" s="123"/>
      <c r="Q81" s="138"/>
      <c r="R81" s="121"/>
      <c r="S81" s="123"/>
      <c r="T81" s="122"/>
      <c r="U81" s="123"/>
      <c r="V81" s="285" t="str">
        <f t="shared" si="62"/>
        <v/>
      </c>
      <c r="W81" s="285" t="str">
        <f t="shared" si="63"/>
        <v/>
      </c>
      <c r="X81" s="123"/>
      <c r="Y81" s="65"/>
      <c r="Z81" s="176">
        <f t="shared" si="4"/>
        <v>0</v>
      </c>
      <c r="AA81" s="124"/>
      <c r="AB81" s="124"/>
      <c r="AC81" s="125"/>
      <c r="AD81" s="125"/>
      <c r="AE81" s="126"/>
      <c r="AF81" s="124"/>
      <c r="AG81" s="127"/>
      <c r="AH81" s="128"/>
      <c r="AI81" s="137"/>
      <c r="AJ81" s="126"/>
      <c r="AK81" s="335">
        <f t="shared" si="5"/>
        <v>0</v>
      </c>
      <c r="AL81" s="138"/>
      <c r="AM81" s="121"/>
      <c r="AN81" s="123"/>
      <c r="AO81" s="332">
        <f t="shared" si="90"/>
        <v>0</v>
      </c>
      <c r="AP81" s="333">
        <f>SUMIFS(Technologia[tpz '[s']],Technologia[Obszar],"Obróbka skrawaniem",Technologia[KOD WYROB],wycena!$B81)</f>
        <v>0</v>
      </c>
      <c r="AQ81" s="334">
        <f>SUMIFS(Technologia[tpj '[s']],Technologia[Obszar],"Obróbka skrawaniem",Technologia[KOD WYROB],wycena!$B81)</f>
        <v>0</v>
      </c>
      <c r="AR81" s="335">
        <f t="shared" si="6"/>
        <v>0</v>
      </c>
      <c r="AS81" s="334">
        <f>SUMIFS(Technologia[tpz '[s']],Technologia[Obszar],"Ukosowanie",Technologia[KOD WYROB],wycena!$B81)</f>
        <v>0</v>
      </c>
      <c r="AT81" s="334">
        <f>SUMIFS(Technologia[tpj '[s']],Technologia[Obszar],"Ukosowanie",Technologia[KOD WYROB],wycena!$B81)</f>
        <v>0</v>
      </c>
      <c r="AU81" s="335">
        <f t="shared" si="7"/>
        <v>0</v>
      </c>
      <c r="AV81" s="334">
        <f>SUMIFS(Technologia[tpz '[s']],Technologia[Obszar],"Prasa",Technologia[KOD WYROB],wycena!$B81)</f>
        <v>0</v>
      </c>
      <c r="AW81" s="334">
        <f>SUMIFS(Technologia[tpj '[s']],Technologia[Obszar],"Prasa",Technologia[KOD WYROB],wycena!$B81)</f>
        <v>0</v>
      </c>
      <c r="AX81" s="335">
        <f t="shared" si="8"/>
        <v>0</v>
      </c>
      <c r="AY81" s="334">
        <f>SUMIFS(Technologia[tpz '[s']],Technologia[Obszar],"Spawanie ręczne",Technologia[KOD WYROB],wycena!$B81)</f>
        <v>0</v>
      </c>
      <c r="AZ81" s="334">
        <f>SUMIFS(Technologia[tpj '[s']],Technologia[Obszar],"Spawanie ręczne",Technologia[KOD WYROB],wycena!$B81)</f>
        <v>0</v>
      </c>
      <c r="BA81" s="335">
        <f t="shared" si="9"/>
        <v>0</v>
      </c>
      <c r="BB81" s="334">
        <f>SUMIFS(Technologia[tpz '[s']],Technologia[Obszar],"Spawanie robotem",Technologia[KOD WYROB],wycena!$B81)</f>
        <v>0</v>
      </c>
      <c r="BC81" s="334">
        <f>SUMIFS(Technologia[tpj '[s']],Technologia[Obszar],"Spawanie robotem",Technologia[KOD WYROB],wycena!$B81)</f>
        <v>0</v>
      </c>
      <c r="BD81" s="335">
        <f t="shared" si="10"/>
        <v>0</v>
      </c>
      <c r="BE81" s="334">
        <f>SUMIFS(Technologia[tpz '[s']],Technologia[Obszar],"Ślusarnia",Technologia[KOD WYROB],wycena!$B81)</f>
        <v>0</v>
      </c>
      <c r="BF81" s="334">
        <f>SUMIFS(Technologia[tpj '[s']],Technologia[Obszar],"Ślusarnia",Technologia[KOD WYROB],wycena!$B81)</f>
        <v>0</v>
      </c>
      <c r="BG81" s="335">
        <f t="shared" si="11"/>
        <v>0</v>
      </c>
      <c r="BH81" s="334">
        <f>SUMIFS(Technologia[tpz '[s']],Technologia[Obszar],"Montaż",Technologia[KOD WYROB],wycena!$B81)</f>
        <v>0</v>
      </c>
      <c r="BI81" s="334">
        <f>SUMIFS(Technologia[tpj '[s']],Technologia[Obszar],"Montaż",Technologia[KOD WYROB],wycena!$B81)</f>
        <v>0</v>
      </c>
      <c r="BJ81" s="335">
        <f t="shared" si="12"/>
        <v>0</v>
      </c>
      <c r="BK81" s="334">
        <f>SUMIFS(Technologia[tpz '[s']],Technologia[Obszar],"Klejenie",Technologia[KOD WYROB],wycena!$B81)</f>
        <v>0</v>
      </c>
      <c r="BL81" s="334">
        <f>SUMIFS(Technologia[tpj '[s']],Technologia[Obszar],"Klejenie",Technologia[KOD WYROB],wycena!$B81)</f>
        <v>0</v>
      </c>
      <c r="BM81" s="335">
        <f t="shared" si="13"/>
        <v>0</v>
      </c>
      <c r="BN81" s="334">
        <f>SUMIFS(Technologia[tpz '[s']],Technologia[Obszar],"Śrutowanie",Technologia[KOD WYROB],wycena!$B81)</f>
        <v>0</v>
      </c>
      <c r="BO81" s="334">
        <f>SUMIFS(Technologia[tpj '[s']],Technologia[Obszar],"Śrutowanie",Technologia[KOD WYROB],wycena!$B81)</f>
        <v>0</v>
      </c>
      <c r="BP81" s="332">
        <f t="shared" si="64"/>
        <v>0</v>
      </c>
      <c r="BQ81" s="334">
        <f>SUMIFS(Technologia[tpz '[s']],Technologia[Obszar],"Prostowanie",Technologia[KOD WYROB],wycena!$B81)</f>
        <v>0</v>
      </c>
      <c r="BR81" s="334">
        <f>SUMIFS(Technologia[tpj '[s']],Technologia[Obszar],"Prostowanie",Technologia[KOD WYROB],wycena!$B81)</f>
        <v>0</v>
      </c>
      <c r="BS81" s="332">
        <f t="shared" si="65"/>
        <v>0</v>
      </c>
      <c r="BT81" s="334">
        <f>SUMIFS(Technologia[tpz '[s']],Technologia[Obszar],"Gratowarka",Technologia[KOD WYROB],wycena!$B81)</f>
        <v>0</v>
      </c>
      <c r="BU81" s="334">
        <f>SUMIFS(Technologia[tpj '[s']],Technologia[Obszar],"Gratowarka",Technologia[KOD WYROB],wycena!$B81)</f>
        <v>0</v>
      </c>
      <c r="BV81" s="332">
        <f t="shared" si="66"/>
        <v>0</v>
      </c>
      <c r="BW81" s="332">
        <f>COUNTIF(Technologia[KOD WYROB],B81)</f>
        <v>0</v>
      </c>
      <c r="BX81" s="332">
        <f t="shared" si="67"/>
        <v>0</v>
      </c>
      <c r="BZ81" s="121"/>
      <c r="CA81" s="123"/>
      <c r="CB81" s="123"/>
      <c r="CC81" s="372">
        <f>SUMIFS(Technologia[Koszt kooperacji],Technologia[Obszar],"Kooperacja",Technologia[KOD WYROB],wycena!$B81)+SUMIFS(Technologia[Koszt kooperacji],Technologia[Obszar],"Śrutowanie",Technologia[KOD WYROB],wycena!$B81)</f>
        <v>0</v>
      </c>
      <c r="CD81" s="372">
        <f t="shared" si="68"/>
        <v>0</v>
      </c>
      <c r="CE81" s="372">
        <f t="shared" si="91"/>
        <v>0</v>
      </c>
      <c r="CF81" s="381">
        <f>COUNTIFS(Technologia[KOD WYROB],B81,Technologia[Obszar],"kooperacja")+SUMIF($C:$C,$B81,CF:CF)</f>
        <v>0</v>
      </c>
      <c r="CG81" s="382">
        <f>SUMIF(Tabela3[Dot. indeksu],B81,Tabela3[Wartość])+SUMIF(C:C,B81,DE:DE)</f>
        <v>0</v>
      </c>
      <c r="CH81" s="383">
        <f>SUMIFS(NRC[Cena],NRC[Typ narzędzia],robocze!$AL$1,NRC[Dot. indeksu],wycena!$B81)+(SUMIF($C:$C,$B81,$DF:$DF))</f>
        <v>0</v>
      </c>
      <c r="CI81" s="372">
        <f>SUMIFS(NRC[Cena],NRC[Typ narzędzia],robocze!$AL$2,NRC[Dot. indeksu],wycena!$B81)+(SUMIF($C:$C,$B81,$DG:$DG))</f>
        <v>0</v>
      </c>
      <c r="CJ81" s="372">
        <f>SUMIFS(NRC[Cena],NRC[Typ narzędzia],robocze!$AL$3,NRC[Dot. indeksu],wycena!$B81)+(SUMIF($C:$C,$B81,$DH:$DH))</f>
        <v>0</v>
      </c>
      <c r="CK81" s="384">
        <f t="shared" si="69"/>
        <v>0</v>
      </c>
      <c r="CM81" s="373" t="str">
        <f t="shared" si="16"/>
        <v/>
      </c>
      <c r="CN81" s="374" t="str">
        <f t="shared" si="17"/>
        <v/>
      </c>
      <c r="CO81" s="372" t="str">
        <f t="shared" si="18"/>
        <v/>
      </c>
      <c r="CP81" s="372" t="str">
        <f t="shared" si="70"/>
        <v/>
      </c>
      <c r="CQ81" s="371" t="str">
        <f t="shared" si="98"/>
        <v/>
      </c>
      <c r="CR81" s="371" t="str">
        <f t="shared" si="92"/>
        <v/>
      </c>
      <c r="CS81" s="371" t="str">
        <f t="shared" si="20"/>
        <v/>
      </c>
      <c r="CT81" s="371" t="str">
        <f t="shared" si="21"/>
        <v/>
      </c>
      <c r="CU81" s="371" t="str">
        <f t="shared" si="22"/>
        <v/>
      </c>
      <c r="CV81" s="371" t="str">
        <f t="shared" si="23"/>
        <v/>
      </c>
      <c r="CW81" s="371" t="str">
        <f t="shared" si="24"/>
        <v/>
      </c>
      <c r="CX81" s="371" t="str">
        <f t="shared" si="25"/>
        <v/>
      </c>
      <c r="CY81" s="371" t="str">
        <f t="shared" si="26"/>
        <v/>
      </c>
      <c r="CZ81" s="371" t="str">
        <f t="shared" si="27"/>
        <v/>
      </c>
      <c r="DA81" s="371" t="str">
        <f t="shared" si="71"/>
        <v/>
      </c>
      <c r="DB81" s="371" t="str">
        <f t="shared" si="72"/>
        <v/>
      </c>
      <c r="DC81" s="371" t="str">
        <f t="shared" si="73"/>
        <v/>
      </c>
      <c r="DD81" s="334" t="str">
        <f t="shared" si="28"/>
        <v/>
      </c>
      <c r="DE81" s="334" t="str">
        <f t="shared" si="29"/>
        <v/>
      </c>
      <c r="DF81" s="372">
        <f t="shared" si="30"/>
        <v>0</v>
      </c>
      <c r="DG81" s="372">
        <f t="shared" si="93"/>
        <v>0</v>
      </c>
      <c r="DH81" s="372">
        <f t="shared" si="94"/>
        <v>0</v>
      </c>
      <c r="DI81" s="375"/>
      <c r="DJ81" s="319">
        <f>AK81/3600*Stawki!$A$4</f>
        <v>0</v>
      </c>
      <c r="DK81" s="317">
        <f>AO81/3600*Stawki!$B$4</f>
        <v>0</v>
      </c>
      <c r="DL81" s="317">
        <f>AR81/3600*Stawki!$C$4</f>
        <v>0</v>
      </c>
      <c r="DM81" s="317">
        <f>AU81/3600*Stawki!$D$4</f>
        <v>0</v>
      </c>
      <c r="DN81" s="317">
        <f>AX81/3600*Stawki!$E$4</f>
        <v>0</v>
      </c>
      <c r="DO81" s="317">
        <f>BA81/3600*Stawki!$F$4</f>
        <v>0</v>
      </c>
      <c r="DP81" s="317">
        <f>BD81/3600*Stawki!$G$4</f>
        <v>0</v>
      </c>
      <c r="DQ81" s="317">
        <f>BG81/3600*Stawki!$H$4</f>
        <v>0</v>
      </c>
      <c r="DR81" s="317">
        <f>BJ81/3600*Stawki!$J$4</f>
        <v>0</v>
      </c>
      <c r="DS81" s="317">
        <f>BL81/3600*Stawki!$I$4</f>
        <v>0</v>
      </c>
      <c r="DT81" s="317">
        <f>BP81/3600*Stawki!$K$4</f>
        <v>0</v>
      </c>
      <c r="DU81" s="320">
        <f>BS81/3600*Stawki!$M$4</f>
        <v>0</v>
      </c>
      <c r="DV81" s="320">
        <f>BV81/3600*Stawki!$L$4</f>
        <v>0</v>
      </c>
      <c r="DW81" s="321">
        <f t="shared" si="74"/>
        <v>0</v>
      </c>
      <c r="DX81" s="322" t="e" cm="1">
        <f t="array" ref="DX81">IF(BX81&lt;1,INDEX(tblSimple[],MATCH(F81,simp_il_proj,1)+1,MATCH(BW81,simp_il_oper,1)+1)+VLOOKUP($H$6,tblKlient[[Klient]:[Dodatkowy narzut Simple]],2,0),INDEX(tblComplex[],MATCH(F81,comp_il_projekt,1)+1,MATCH(BX81,comp_ile_sklad,1)+1)+VLOOKUP($H$6,tblKlient[[Klient]:[Dodatkowy narzut Complex]],3,0))</f>
        <v>#VALUE!</v>
      </c>
      <c r="DY81" s="323" t="str">
        <f t="shared" si="75"/>
        <v/>
      </c>
      <c r="DZ81" s="318" t="e">
        <f t="shared" si="76"/>
        <v>#VALUE!</v>
      </c>
      <c r="EA81" s="324" t="e">
        <f t="shared" si="31"/>
        <v>#VALUE!</v>
      </c>
      <c r="EC81" s="340">
        <f>IFERROR((Y81*AA81)*IF(X81="NIE",$EC$17+Stawki!$L$30,$EC$17)+SUMIF($C:$C,$B81,CP:CP),0)</f>
        <v>0</v>
      </c>
      <c r="ED81" s="341">
        <f t="shared" si="32"/>
        <v>0</v>
      </c>
      <c r="EE81" s="341">
        <f t="shared" si="33"/>
        <v>0</v>
      </c>
      <c r="EF81" s="341" t="e">
        <f t="shared" si="34"/>
        <v>#VALUE!</v>
      </c>
      <c r="EG81" s="341" t="e">
        <f>DY81*(1+wycena!$EG$17)</f>
        <v>#VALUE!</v>
      </c>
      <c r="EH81" s="341" t="e">
        <f>EG81*(1+wycena!$EH$17)</f>
        <v>#VALUE!</v>
      </c>
      <c r="EI81" s="341" t="e">
        <f t="shared" si="77"/>
        <v>#VALUE!</v>
      </c>
      <c r="EJ81" s="341" t="e">
        <f t="shared" si="95"/>
        <v>#VALUE!</v>
      </c>
      <c r="EK81" s="342">
        <f t="shared" si="35"/>
        <v>0</v>
      </c>
      <c r="EL81" s="343">
        <v>0</v>
      </c>
      <c r="EM81" s="344" t="e">
        <f t="shared" si="96"/>
        <v>#VALUE!</v>
      </c>
      <c r="EN81" s="345" t="e">
        <f t="shared" si="36"/>
        <v>#VALUE!</v>
      </c>
      <c r="EO81" s="346">
        <f t="shared" si="37"/>
        <v>0</v>
      </c>
      <c r="EP81" s="347">
        <f t="shared" si="38"/>
        <v>0</v>
      </c>
      <c r="EQ81" s="348">
        <f t="shared" si="79"/>
        <v>0</v>
      </c>
      <c r="ER81" s="349" t="e">
        <f t="shared" si="39"/>
        <v>#VALUE!</v>
      </c>
      <c r="ES81" s="350" t="e">
        <f t="shared" si="40"/>
        <v>#VALUE!</v>
      </c>
      <c r="ET81" s="62"/>
      <c r="EU81" s="399">
        <f t="shared" si="80"/>
        <v>0</v>
      </c>
      <c r="EV81" s="400">
        <f t="shared" si="81"/>
        <v>0</v>
      </c>
      <c r="EW81" s="400">
        <f t="shared" si="82"/>
        <v>0</v>
      </c>
      <c r="EX81" s="400">
        <f t="shared" si="83"/>
        <v>0</v>
      </c>
      <c r="EY81" s="400">
        <f t="shared" si="84"/>
        <v>0</v>
      </c>
      <c r="EZ81" s="401">
        <f t="shared" si="85"/>
        <v>0</v>
      </c>
      <c r="FA81" s="62"/>
      <c r="FB81" s="153">
        <f t="shared" si="41"/>
        <v>0</v>
      </c>
      <c r="FC81" s="154">
        <f t="shared" si="42"/>
        <v>0</v>
      </c>
      <c r="FD81" s="154">
        <f t="shared" si="43"/>
        <v>0</v>
      </c>
      <c r="FE81" s="154">
        <f t="shared" si="44"/>
        <v>0</v>
      </c>
      <c r="FF81" s="154">
        <f t="shared" si="45"/>
        <v>0</v>
      </c>
      <c r="FG81" s="154">
        <f t="shared" si="46"/>
        <v>0</v>
      </c>
      <c r="FH81" s="154">
        <f t="shared" si="47"/>
        <v>0</v>
      </c>
      <c r="FI81" s="154">
        <f t="shared" si="48"/>
        <v>0</v>
      </c>
      <c r="FJ81" s="154">
        <f t="shared" si="49"/>
        <v>0</v>
      </c>
      <c r="FK81" s="147">
        <f t="shared" si="50"/>
        <v>0</v>
      </c>
      <c r="FL81" s="147">
        <f t="shared" si="51"/>
        <v>0</v>
      </c>
      <c r="FM81" s="146">
        <f t="shared" si="52"/>
        <v>0</v>
      </c>
      <c r="FN81" s="146">
        <f t="shared" si="53"/>
        <v>0</v>
      </c>
      <c r="FO81" s="146">
        <f t="shared" si="54"/>
        <v>0</v>
      </c>
      <c r="FP81" s="146">
        <f t="shared" si="55"/>
        <v>0</v>
      </c>
      <c r="FQ81" s="146" t="e">
        <f t="shared" si="56"/>
        <v>#VALUE!</v>
      </c>
      <c r="FR81" s="146" t="e">
        <f t="shared" si="57"/>
        <v>#VALUE!</v>
      </c>
      <c r="FS81" s="146">
        <f t="shared" si="58"/>
        <v>0</v>
      </c>
      <c r="FT81" s="146">
        <f t="shared" si="59"/>
        <v>0</v>
      </c>
      <c r="FU81" s="146">
        <f t="shared" si="60"/>
        <v>0</v>
      </c>
      <c r="FV81" s="146" t="e">
        <f t="shared" si="61"/>
        <v>#VALUE!</v>
      </c>
      <c r="FW81" s="146" t="e">
        <f t="shared" si="86"/>
        <v>#VALUE!</v>
      </c>
      <c r="FX81" s="146" t="e">
        <f t="shared" si="87"/>
        <v>#VALUE!</v>
      </c>
      <c r="FY81" s="146" t="e">
        <f t="shared" si="88"/>
        <v>#VALUE!</v>
      </c>
      <c r="FZ81" s="155">
        <f t="shared" si="97"/>
        <v>0</v>
      </c>
    </row>
    <row r="82" spans="1:182">
      <c r="A82" s="143">
        <v>64</v>
      </c>
      <c r="B82" s="123"/>
      <c r="C82" s="123"/>
      <c r="D82" s="123"/>
      <c r="E82" s="181"/>
      <c r="F82" s="123"/>
      <c r="G82" s="123"/>
      <c r="H82" s="123"/>
      <c r="I82" s="120"/>
      <c r="J82" s="121"/>
      <c r="K82" s="123"/>
      <c r="L82" s="123"/>
      <c r="M82" s="172" t="str">
        <f>ryzyka!$X66</f>
        <v/>
      </c>
      <c r="N82" s="173" t="str">
        <f>ryzyka!Y66</f>
        <v/>
      </c>
      <c r="O82" s="123"/>
      <c r="P82" s="123"/>
      <c r="Q82" s="138"/>
      <c r="R82" s="121"/>
      <c r="S82" s="123"/>
      <c r="T82" s="122"/>
      <c r="U82" s="123"/>
      <c r="V82" s="285" t="str">
        <f t="shared" si="62"/>
        <v/>
      </c>
      <c r="W82" s="285" t="str">
        <f t="shared" si="63"/>
        <v/>
      </c>
      <c r="X82" s="123"/>
      <c r="Y82" s="65"/>
      <c r="Z82" s="176">
        <f t="shared" si="4"/>
        <v>0</v>
      </c>
      <c r="AA82" s="124"/>
      <c r="AB82" s="124"/>
      <c r="AC82" s="125"/>
      <c r="AD82" s="125"/>
      <c r="AE82" s="126"/>
      <c r="AF82" s="124"/>
      <c r="AG82" s="127"/>
      <c r="AH82" s="128"/>
      <c r="AI82" s="137"/>
      <c r="AJ82" s="126"/>
      <c r="AK82" s="335">
        <f t="shared" si="5"/>
        <v>0</v>
      </c>
      <c r="AL82" s="138"/>
      <c r="AM82" s="121"/>
      <c r="AN82" s="123"/>
      <c r="AO82" s="332">
        <f t="shared" si="90"/>
        <v>0</v>
      </c>
      <c r="AP82" s="333">
        <f>SUMIFS(Technologia[tpz '[s']],Technologia[Obszar],"Obróbka skrawaniem",Technologia[KOD WYROB],wycena!$B82)</f>
        <v>0</v>
      </c>
      <c r="AQ82" s="334">
        <f>SUMIFS(Technologia[tpj '[s']],Technologia[Obszar],"Obróbka skrawaniem",Technologia[KOD WYROB],wycena!$B82)</f>
        <v>0</v>
      </c>
      <c r="AR82" s="335">
        <f t="shared" si="6"/>
        <v>0</v>
      </c>
      <c r="AS82" s="334">
        <f>SUMIFS(Technologia[tpz '[s']],Technologia[Obszar],"Ukosowanie",Technologia[KOD WYROB],wycena!$B82)</f>
        <v>0</v>
      </c>
      <c r="AT82" s="334">
        <f>SUMIFS(Technologia[tpj '[s']],Technologia[Obszar],"Ukosowanie",Technologia[KOD WYROB],wycena!$B82)</f>
        <v>0</v>
      </c>
      <c r="AU82" s="335">
        <f t="shared" si="7"/>
        <v>0</v>
      </c>
      <c r="AV82" s="334">
        <f>SUMIFS(Technologia[tpz '[s']],Technologia[Obszar],"Prasa",Technologia[KOD WYROB],wycena!$B82)</f>
        <v>0</v>
      </c>
      <c r="AW82" s="334">
        <f>SUMIFS(Technologia[tpj '[s']],Technologia[Obszar],"Prasa",Technologia[KOD WYROB],wycena!$B82)</f>
        <v>0</v>
      </c>
      <c r="AX82" s="335">
        <f t="shared" si="8"/>
        <v>0</v>
      </c>
      <c r="AY82" s="334">
        <f>SUMIFS(Technologia[tpz '[s']],Technologia[Obszar],"Spawanie ręczne",Technologia[KOD WYROB],wycena!$B82)</f>
        <v>0</v>
      </c>
      <c r="AZ82" s="334">
        <f>SUMIFS(Technologia[tpj '[s']],Technologia[Obszar],"Spawanie ręczne",Technologia[KOD WYROB],wycena!$B82)</f>
        <v>0</v>
      </c>
      <c r="BA82" s="335">
        <f t="shared" si="9"/>
        <v>0</v>
      </c>
      <c r="BB82" s="334">
        <f>SUMIFS(Technologia[tpz '[s']],Technologia[Obszar],"Spawanie robotem",Technologia[KOD WYROB],wycena!$B82)</f>
        <v>0</v>
      </c>
      <c r="BC82" s="334">
        <f>SUMIFS(Technologia[tpj '[s']],Technologia[Obszar],"Spawanie robotem",Technologia[KOD WYROB],wycena!$B82)</f>
        <v>0</v>
      </c>
      <c r="BD82" s="335">
        <f t="shared" si="10"/>
        <v>0</v>
      </c>
      <c r="BE82" s="334">
        <f>SUMIFS(Technologia[tpz '[s']],Technologia[Obszar],"Ślusarnia",Technologia[KOD WYROB],wycena!$B82)</f>
        <v>0</v>
      </c>
      <c r="BF82" s="334">
        <f>SUMIFS(Technologia[tpj '[s']],Technologia[Obszar],"Ślusarnia",Technologia[KOD WYROB],wycena!$B82)</f>
        <v>0</v>
      </c>
      <c r="BG82" s="335">
        <f t="shared" si="11"/>
        <v>0</v>
      </c>
      <c r="BH82" s="334">
        <f>SUMIFS(Technologia[tpz '[s']],Technologia[Obszar],"Montaż",Technologia[KOD WYROB],wycena!$B82)</f>
        <v>0</v>
      </c>
      <c r="BI82" s="334">
        <f>SUMIFS(Technologia[tpj '[s']],Technologia[Obszar],"Montaż",Technologia[KOD WYROB],wycena!$B82)</f>
        <v>0</v>
      </c>
      <c r="BJ82" s="335">
        <f t="shared" si="12"/>
        <v>0</v>
      </c>
      <c r="BK82" s="334">
        <f>SUMIFS(Technologia[tpz '[s']],Technologia[Obszar],"Klejenie",Technologia[KOD WYROB],wycena!$B82)</f>
        <v>0</v>
      </c>
      <c r="BL82" s="334">
        <f>SUMIFS(Technologia[tpj '[s']],Technologia[Obszar],"Klejenie",Technologia[KOD WYROB],wycena!$B82)</f>
        <v>0</v>
      </c>
      <c r="BM82" s="335">
        <f t="shared" si="13"/>
        <v>0</v>
      </c>
      <c r="BN82" s="334">
        <f>SUMIFS(Technologia[tpz '[s']],Technologia[Obszar],"Śrutowanie",Technologia[KOD WYROB],wycena!$B82)</f>
        <v>0</v>
      </c>
      <c r="BO82" s="334">
        <f>SUMIFS(Technologia[tpj '[s']],Technologia[Obszar],"Śrutowanie",Technologia[KOD WYROB],wycena!$B82)</f>
        <v>0</v>
      </c>
      <c r="BP82" s="332">
        <f t="shared" si="64"/>
        <v>0</v>
      </c>
      <c r="BQ82" s="334">
        <f>SUMIFS(Technologia[tpz '[s']],Technologia[Obszar],"Prostowanie",Technologia[KOD WYROB],wycena!$B82)</f>
        <v>0</v>
      </c>
      <c r="BR82" s="334">
        <f>SUMIFS(Technologia[tpj '[s']],Technologia[Obszar],"Prostowanie",Technologia[KOD WYROB],wycena!$B82)</f>
        <v>0</v>
      </c>
      <c r="BS82" s="332">
        <f t="shared" si="65"/>
        <v>0</v>
      </c>
      <c r="BT82" s="334">
        <f>SUMIFS(Technologia[tpz '[s']],Technologia[Obszar],"Gratowarka",Technologia[KOD WYROB],wycena!$B82)</f>
        <v>0</v>
      </c>
      <c r="BU82" s="334">
        <f>SUMIFS(Technologia[tpj '[s']],Technologia[Obszar],"Gratowarka",Technologia[KOD WYROB],wycena!$B82)</f>
        <v>0</v>
      </c>
      <c r="BV82" s="332">
        <f t="shared" si="66"/>
        <v>0</v>
      </c>
      <c r="BW82" s="332">
        <f>COUNTIF(Technologia[KOD WYROB],B82)</f>
        <v>0</v>
      </c>
      <c r="BX82" s="332">
        <f t="shared" si="67"/>
        <v>0</v>
      </c>
      <c r="BZ82" s="121"/>
      <c r="CA82" s="123"/>
      <c r="CB82" s="123"/>
      <c r="CC82" s="372">
        <f>SUMIFS(Technologia[Koszt kooperacji],Technologia[Obszar],"Kooperacja",Technologia[KOD WYROB],wycena!$B82)+SUMIFS(Technologia[Koszt kooperacji],Technologia[Obszar],"Śrutowanie",Technologia[KOD WYROB],wycena!$B82)</f>
        <v>0</v>
      </c>
      <c r="CD82" s="372">
        <f t="shared" si="68"/>
        <v>0</v>
      </c>
      <c r="CE82" s="372">
        <f t="shared" si="91"/>
        <v>0</v>
      </c>
      <c r="CF82" s="381">
        <f>COUNTIFS(Technologia[KOD WYROB],B82,Technologia[Obszar],"kooperacja")+SUMIF($C:$C,$B82,CF:CF)</f>
        <v>0</v>
      </c>
      <c r="CG82" s="382">
        <f>SUMIF(Tabela3[Dot. indeksu],B82,Tabela3[Wartość])+SUMIF(C:C,B82,DE:DE)</f>
        <v>0</v>
      </c>
      <c r="CH82" s="383">
        <f>SUMIFS(NRC[Cena],NRC[Typ narzędzia],robocze!$AL$1,NRC[Dot. indeksu],wycena!$B82)+(SUMIF($C:$C,$B82,$DF:$DF))</f>
        <v>0</v>
      </c>
      <c r="CI82" s="372">
        <f>SUMIFS(NRC[Cena],NRC[Typ narzędzia],robocze!$AL$2,NRC[Dot. indeksu],wycena!$B82)+(SUMIF($C:$C,$B82,$DG:$DG))</f>
        <v>0</v>
      </c>
      <c r="CJ82" s="372">
        <f>SUMIFS(NRC[Cena],NRC[Typ narzędzia],robocze!$AL$3,NRC[Dot. indeksu],wycena!$B82)+(SUMIF($C:$C,$B82,$DH:$DH))</f>
        <v>0</v>
      </c>
      <c r="CK82" s="384">
        <f t="shared" si="69"/>
        <v>0</v>
      </c>
      <c r="CM82" s="373" t="str">
        <f t="shared" si="16"/>
        <v/>
      </c>
      <c r="CN82" s="374" t="str">
        <f t="shared" si="17"/>
        <v/>
      </c>
      <c r="CO82" s="372" t="str">
        <f t="shared" si="18"/>
        <v/>
      </c>
      <c r="CP82" s="372" t="str">
        <f t="shared" si="70"/>
        <v/>
      </c>
      <c r="CQ82" s="371" t="str">
        <f t="shared" si="98"/>
        <v/>
      </c>
      <c r="CR82" s="371" t="str">
        <f t="shared" si="92"/>
        <v/>
      </c>
      <c r="CS82" s="371" t="str">
        <f t="shared" si="20"/>
        <v/>
      </c>
      <c r="CT82" s="371" t="str">
        <f t="shared" si="21"/>
        <v/>
      </c>
      <c r="CU82" s="371" t="str">
        <f t="shared" si="22"/>
        <v/>
      </c>
      <c r="CV82" s="371" t="str">
        <f t="shared" si="23"/>
        <v/>
      </c>
      <c r="CW82" s="371" t="str">
        <f t="shared" si="24"/>
        <v/>
      </c>
      <c r="CX82" s="371" t="str">
        <f t="shared" si="25"/>
        <v/>
      </c>
      <c r="CY82" s="371" t="str">
        <f t="shared" si="26"/>
        <v/>
      </c>
      <c r="CZ82" s="371" t="str">
        <f t="shared" si="27"/>
        <v/>
      </c>
      <c r="DA82" s="371" t="str">
        <f t="shared" si="71"/>
        <v/>
      </c>
      <c r="DB82" s="371" t="str">
        <f t="shared" si="72"/>
        <v/>
      </c>
      <c r="DC82" s="371" t="str">
        <f t="shared" si="73"/>
        <v/>
      </c>
      <c r="DD82" s="334" t="str">
        <f t="shared" si="28"/>
        <v/>
      </c>
      <c r="DE82" s="334" t="str">
        <f t="shared" si="29"/>
        <v/>
      </c>
      <c r="DF82" s="372">
        <f t="shared" si="30"/>
        <v>0</v>
      </c>
      <c r="DG82" s="372">
        <f t="shared" si="93"/>
        <v>0</v>
      </c>
      <c r="DH82" s="372">
        <f t="shared" si="94"/>
        <v>0</v>
      </c>
      <c r="DI82" s="375"/>
      <c r="DJ82" s="319">
        <f>AK82/3600*Stawki!$A$4</f>
        <v>0</v>
      </c>
      <c r="DK82" s="317">
        <f>AO82/3600*Stawki!$B$4</f>
        <v>0</v>
      </c>
      <c r="DL82" s="317">
        <f>AR82/3600*Stawki!$C$4</f>
        <v>0</v>
      </c>
      <c r="DM82" s="317">
        <f>AU82/3600*Stawki!$D$4</f>
        <v>0</v>
      </c>
      <c r="DN82" s="317">
        <f>AX82/3600*Stawki!$E$4</f>
        <v>0</v>
      </c>
      <c r="DO82" s="317">
        <f>BA82/3600*Stawki!$F$4</f>
        <v>0</v>
      </c>
      <c r="DP82" s="317">
        <f>BD82/3600*Stawki!$G$4</f>
        <v>0</v>
      </c>
      <c r="DQ82" s="317">
        <f>BG82/3600*Stawki!$H$4</f>
        <v>0</v>
      </c>
      <c r="DR82" s="317">
        <f>BJ82/3600*Stawki!$J$4</f>
        <v>0</v>
      </c>
      <c r="DS82" s="317">
        <f>BL82/3600*Stawki!$I$4</f>
        <v>0</v>
      </c>
      <c r="DT82" s="317">
        <f>BP82/3600*Stawki!$K$4</f>
        <v>0</v>
      </c>
      <c r="DU82" s="320">
        <f>BS82/3600*Stawki!$M$4</f>
        <v>0</v>
      </c>
      <c r="DV82" s="320">
        <f>BV82/3600*Stawki!$L$4</f>
        <v>0</v>
      </c>
      <c r="DW82" s="321">
        <f t="shared" si="74"/>
        <v>0</v>
      </c>
      <c r="DX82" s="322" t="e" cm="1">
        <f t="array" ref="DX82">IF(BX82&lt;1,INDEX(tblSimple[],MATCH(F82,simp_il_proj,1)+1,MATCH(BW82,simp_il_oper,1)+1)+VLOOKUP($H$6,tblKlient[[Klient]:[Dodatkowy narzut Simple]],2,0),INDEX(tblComplex[],MATCH(F82,comp_il_projekt,1)+1,MATCH(BX82,comp_ile_sklad,1)+1)+VLOOKUP($H$6,tblKlient[[Klient]:[Dodatkowy narzut Complex]],3,0))</f>
        <v>#VALUE!</v>
      </c>
      <c r="DY82" s="323" t="str">
        <f t="shared" si="75"/>
        <v/>
      </c>
      <c r="DZ82" s="318" t="e">
        <f t="shared" si="76"/>
        <v>#VALUE!</v>
      </c>
      <c r="EA82" s="324" t="e">
        <f t="shared" si="31"/>
        <v>#VALUE!</v>
      </c>
      <c r="EC82" s="340">
        <f>IFERROR((Y82*AA82)*IF(X82="NIE",$EC$17+Stawki!$L$30,$EC$17)+SUMIF($C:$C,$B82,CP:CP),0)</f>
        <v>0</v>
      </c>
      <c r="ED82" s="341">
        <f t="shared" si="32"/>
        <v>0</v>
      </c>
      <c r="EE82" s="341">
        <f t="shared" si="33"/>
        <v>0</v>
      </c>
      <c r="EF82" s="341" t="e">
        <f t="shared" si="34"/>
        <v>#VALUE!</v>
      </c>
      <c r="EG82" s="341" t="e">
        <f>DY82*(1+wycena!$EG$17)</f>
        <v>#VALUE!</v>
      </c>
      <c r="EH82" s="341" t="e">
        <f>EG82*(1+wycena!$EH$17)</f>
        <v>#VALUE!</v>
      </c>
      <c r="EI82" s="341" t="e">
        <f t="shared" si="77"/>
        <v>#VALUE!</v>
      </c>
      <c r="EJ82" s="341" t="e">
        <f t="shared" si="95"/>
        <v>#VALUE!</v>
      </c>
      <c r="EK82" s="342">
        <f t="shared" si="35"/>
        <v>0</v>
      </c>
      <c r="EL82" s="343">
        <v>0</v>
      </c>
      <c r="EM82" s="344" t="e">
        <f t="shared" si="96"/>
        <v>#VALUE!</v>
      </c>
      <c r="EN82" s="345" t="e">
        <f t="shared" si="36"/>
        <v>#VALUE!</v>
      </c>
      <c r="EO82" s="346">
        <f t="shared" si="37"/>
        <v>0</v>
      </c>
      <c r="EP82" s="347">
        <f t="shared" si="38"/>
        <v>0</v>
      </c>
      <c r="EQ82" s="348">
        <f t="shared" si="79"/>
        <v>0</v>
      </c>
      <c r="ER82" s="349" t="e">
        <f t="shared" si="39"/>
        <v>#VALUE!</v>
      </c>
      <c r="ES82" s="350" t="e">
        <f t="shared" si="40"/>
        <v>#VALUE!</v>
      </c>
      <c r="ET82" s="62"/>
      <c r="EU82" s="399">
        <f t="shared" si="80"/>
        <v>0</v>
      </c>
      <c r="EV82" s="400">
        <f t="shared" si="81"/>
        <v>0</v>
      </c>
      <c r="EW82" s="400">
        <f t="shared" si="82"/>
        <v>0</v>
      </c>
      <c r="EX82" s="400">
        <f t="shared" si="83"/>
        <v>0</v>
      </c>
      <c r="EY82" s="400">
        <f t="shared" si="84"/>
        <v>0</v>
      </c>
      <c r="EZ82" s="401">
        <f t="shared" si="85"/>
        <v>0</v>
      </c>
      <c r="FA82" s="62"/>
      <c r="FB82" s="153">
        <f t="shared" si="41"/>
        <v>0</v>
      </c>
      <c r="FC82" s="154">
        <f t="shared" si="42"/>
        <v>0</v>
      </c>
      <c r="FD82" s="154">
        <f t="shared" si="43"/>
        <v>0</v>
      </c>
      <c r="FE82" s="154">
        <f t="shared" si="44"/>
        <v>0</v>
      </c>
      <c r="FF82" s="154">
        <f t="shared" si="45"/>
        <v>0</v>
      </c>
      <c r="FG82" s="154">
        <f t="shared" si="46"/>
        <v>0</v>
      </c>
      <c r="FH82" s="154">
        <f t="shared" si="47"/>
        <v>0</v>
      </c>
      <c r="FI82" s="154">
        <f t="shared" si="48"/>
        <v>0</v>
      </c>
      <c r="FJ82" s="154">
        <f t="shared" si="49"/>
        <v>0</v>
      </c>
      <c r="FK82" s="147">
        <f t="shared" si="50"/>
        <v>0</v>
      </c>
      <c r="FL82" s="147">
        <f t="shared" si="51"/>
        <v>0</v>
      </c>
      <c r="FM82" s="146">
        <f t="shared" si="52"/>
        <v>0</v>
      </c>
      <c r="FN82" s="146">
        <f t="shared" si="53"/>
        <v>0</v>
      </c>
      <c r="FO82" s="146">
        <f t="shared" si="54"/>
        <v>0</v>
      </c>
      <c r="FP82" s="146">
        <f t="shared" si="55"/>
        <v>0</v>
      </c>
      <c r="FQ82" s="146" t="e">
        <f t="shared" si="56"/>
        <v>#VALUE!</v>
      </c>
      <c r="FR82" s="146" t="e">
        <f t="shared" si="57"/>
        <v>#VALUE!</v>
      </c>
      <c r="FS82" s="146">
        <f t="shared" si="58"/>
        <v>0</v>
      </c>
      <c r="FT82" s="146">
        <f t="shared" si="59"/>
        <v>0</v>
      </c>
      <c r="FU82" s="146">
        <f t="shared" si="60"/>
        <v>0</v>
      </c>
      <c r="FV82" s="146" t="e">
        <f t="shared" si="61"/>
        <v>#VALUE!</v>
      </c>
      <c r="FW82" s="146" t="e">
        <f t="shared" si="86"/>
        <v>#VALUE!</v>
      </c>
      <c r="FX82" s="146" t="e">
        <f t="shared" si="87"/>
        <v>#VALUE!</v>
      </c>
      <c r="FY82" s="146" t="e">
        <f t="shared" si="88"/>
        <v>#VALUE!</v>
      </c>
      <c r="FZ82" s="155">
        <f t="shared" si="97"/>
        <v>0</v>
      </c>
    </row>
    <row r="83" spans="1:182">
      <c r="A83" s="143">
        <v>65</v>
      </c>
      <c r="B83" s="123"/>
      <c r="C83" s="123"/>
      <c r="D83" s="123"/>
      <c r="E83" s="181"/>
      <c r="F83" s="123"/>
      <c r="G83" s="123"/>
      <c r="H83" s="123"/>
      <c r="I83" s="120"/>
      <c r="J83" s="121"/>
      <c r="K83" s="123"/>
      <c r="L83" s="123"/>
      <c r="M83" s="172" t="str">
        <f>ryzyka!$X67</f>
        <v/>
      </c>
      <c r="N83" s="173" t="str">
        <f>ryzyka!Y67</f>
        <v/>
      </c>
      <c r="O83" s="123"/>
      <c r="P83" s="123"/>
      <c r="Q83" s="138"/>
      <c r="R83" s="121"/>
      <c r="S83" s="123"/>
      <c r="T83" s="122"/>
      <c r="U83" s="123"/>
      <c r="V83" s="285" t="str">
        <f t="shared" si="62"/>
        <v/>
      </c>
      <c r="W83" s="285" t="str">
        <f t="shared" si="63"/>
        <v/>
      </c>
      <c r="X83" s="123"/>
      <c r="Y83" s="65"/>
      <c r="Z83" s="176">
        <f t="shared" ref="Z83:Z146" si="99">Y83*AA83+SUMIF($C:$C,$B83,CO:CO)</f>
        <v>0</v>
      </c>
      <c r="AA83" s="124"/>
      <c r="AB83" s="124"/>
      <c r="AC83" s="125"/>
      <c r="AD83" s="125"/>
      <c r="AE83" s="126"/>
      <c r="AF83" s="124"/>
      <c r="AG83" s="127"/>
      <c r="AH83" s="128"/>
      <c r="AI83" s="137"/>
      <c r="AJ83" s="126"/>
      <c r="AK83" s="335">
        <f t="shared" ref="AK83:AK146" si="100">AI83+AJ83+SUMIF($C:$C,$B83,CQ:CQ)</f>
        <v>0</v>
      </c>
      <c r="AL83" s="138"/>
      <c r="AM83" s="121"/>
      <c r="AN83" s="123"/>
      <c r="AO83" s="332">
        <f t="shared" si="90"/>
        <v>0</v>
      </c>
      <c r="AP83" s="333">
        <f>SUMIFS(Technologia[tpz '[s']],Technologia[Obszar],"Obróbka skrawaniem",Technologia[KOD WYROB],wycena!$B83)</f>
        <v>0</v>
      </c>
      <c r="AQ83" s="334">
        <f>SUMIFS(Technologia[tpj '[s']],Technologia[Obszar],"Obróbka skrawaniem",Technologia[KOD WYROB],wycena!$B83)</f>
        <v>0</v>
      </c>
      <c r="AR83" s="335">
        <f t="shared" ref="AR83:AR146" si="101">IFERROR(AP83/$G83+AQ83+SUMIF($C:$C,$B83,CS:CS),0)</f>
        <v>0</v>
      </c>
      <c r="AS83" s="334">
        <f>SUMIFS(Technologia[tpz '[s']],Technologia[Obszar],"Ukosowanie",Technologia[KOD WYROB],wycena!$B83)</f>
        <v>0</v>
      </c>
      <c r="AT83" s="334">
        <f>SUMIFS(Technologia[tpj '[s']],Technologia[Obszar],"Ukosowanie",Technologia[KOD WYROB],wycena!$B83)</f>
        <v>0</v>
      </c>
      <c r="AU83" s="335">
        <f t="shared" ref="AU83:AU146" si="102">IFERROR(IF(T83="inox",AS83/$G83+(2*AT83),AS83/$G83+AT83)+SUMIF($C:$C,$B83,CT:CT),0)</f>
        <v>0</v>
      </c>
      <c r="AV83" s="334">
        <f>SUMIFS(Technologia[tpz '[s']],Technologia[Obszar],"Prasa",Technologia[KOD WYROB],wycena!$B83)</f>
        <v>0</v>
      </c>
      <c r="AW83" s="334">
        <f>SUMIFS(Technologia[tpj '[s']],Technologia[Obszar],"Prasa",Technologia[KOD WYROB],wycena!$B83)</f>
        <v>0</v>
      </c>
      <c r="AX83" s="335">
        <f t="shared" ref="AX83:AX146" si="103">IFERROR(AV83/$G83+AW83+SUMIF($C:$C,$B83,CU:CU),0)</f>
        <v>0</v>
      </c>
      <c r="AY83" s="334">
        <f>SUMIFS(Technologia[tpz '[s']],Technologia[Obszar],"Spawanie ręczne",Technologia[KOD WYROB],wycena!$B83)</f>
        <v>0</v>
      </c>
      <c r="AZ83" s="334">
        <f>SUMIFS(Technologia[tpj '[s']],Technologia[Obszar],"Spawanie ręczne",Technologia[KOD WYROB],wycena!$B83)</f>
        <v>0</v>
      </c>
      <c r="BA83" s="335">
        <f t="shared" ref="BA83:BA146" si="104">IFERROR(AY83/$G83+AZ83+SUMIF($C:$C,$B83,CV:CV),0)</f>
        <v>0</v>
      </c>
      <c r="BB83" s="334">
        <f>SUMIFS(Technologia[tpz '[s']],Technologia[Obszar],"Spawanie robotem",Technologia[KOD WYROB],wycena!$B83)</f>
        <v>0</v>
      </c>
      <c r="BC83" s="334">
        <f>SUMIFS(Technologia[tpj '[s']],Technologia[Obszar],"Spawanie robotem",Technologia[KOD WYROB],wycena!$B83)</f>
        <v>0</v>
      </c>
      <c r="BD83" s="335">
        <f t="shared" ref="BD83:BD146" si="105">IFERROR(BB83/$G83+BC83+SUMIF($C:$C,$B83,CW:CW),0)</f>
        <v>0</v>
      </c>
      <c r="BE83" s="334">
        <f>SUMIFS(Technologia[tpz '[s']],Technologia[Obszar],"Ślusarnia",Technologia[KOD WYROB],wycena!$B83)</f>
        <v>0</v>
      </c>
      <c r="BF83" s="334">
        <f>SUMIFS(Technologia[tpj '[s']],Technologia[Obszar],"Ślusarnia",Technologia[KOD WYROB],wycena!$B83)</f>
        <v>0</v>
      </c>
      <c r="BG83" s="335">
        <f t="shared" ref="BG83:BG146" si="106">IFERROR(BE83/$G83+BF83+SUMIF($C:$C,$B83,CX:CX),0)</f>
        <v>0</v>
      </c>
      <c r="BH83" s="334">
        <f>SUMIFS(Technologia[tpz '[s']],Technologia[Obszar],"Montaż",Technologia[KOD WYROB],wycena!$B83)</f>
        <v>0</v>
      </c>
      <c r="BI83" s="334">
        <f>SUMIFS(Technologia[tpj '[s']],Technologia[Obszar],"Montaż",Technologia[KOD WYROB],wycena!$B83)</f>
        <v>0</v>
      </c>
      <c r="BJ83" s="335">
        <f t="shared" ref="BJ83:BJ146" si="107">IFERROR(BH83/$G83+BI83+SUMIF($C:$C,$B83,CY:CY),0)</f>
        <v>0</v>
      </c>
      <c r="BK83" s="334">
        <f>SUMIFS(Technologia[tpz '[s']],Technologia[Obszar],"Klejenie",Technologia[KOD WYROB],wycena!$B83)</f>
        <v>0</v>
      </c>
      <c r="BL83" s="334">
        <f>SUMIFS(Technologia[tpj '[s']],Technologia[Obszar],"Klejenie",Technologia[KOD WYROB],wycena!$B83)</f>
        <v>0</v>
      </c>
      <c r="BM83" s="335">
        <f t="shared" ref="BM83:BM146" si="108">IFERROR(BK83/$G83+BL83+SUMIF($C:$C,$B83,CZ:CZ),0)</f>
        <v>0</v>
      </c>
      <c r="BN83" s="334">
        <f>SUMIFS(Technologia[tpz '[s']],Technologia[Obszar],"Śrutowanie",Technologia[KOD WYROB],wycena!$B83)</f>
        <v>0</v>
      </c>
      <c r="BO83" s="334">
        <f>SUMIFS(Technologia[tpj '[s']],Technologia[Obszar],"Śrutowanie",Technologia[KOD WYROB],wycena!$B83)</f>
        <v>0</v>
      </c>
      <c r="BP83" s="332">
        <f t="shared" si="64"/>
        <v>0</v>
      </c>
      <c r="BQ83" s="334">
        <f>SUMIFS(Technologia[tpz '[s']],Technologia[Obszar],"Prostowanie",Technologia[KOD WYROB],wycena!$B83)</f>
        <v>0</v>
      </c>
      <c r="BR83" s="334">
        <f>SUMIFS(Technologia[tpj '[s']],Technologia[Obszar],"Prostowanie",Technologia[KOD WYROB],wycena!$B83)</f>
        <v>0</v>
      </c>
      <c r="BS83" s="332">
        <f t="shared" si="65"/>
        <v>0</v>
      </c>
      <c r="BT83" s="334">
        <f>SUMIFS(Technologia[tpz '[s']],Technologia[Obszar],"Gratowarka",Technologia[KOD WYROB],wycena!$B83)</f>
        <v>0</v>
      </c>
      <c r="BU83" s="334">
        <f>SUMIFS(Technologia[tpj '[s']],Technologia[Obszar],"Gratowarka",Technologia[KOD WYROB],wycena!$B83)</f>
        <v>0</v>
      </c>
      <c r="BV83" s="332">
        <f t="shared" si="66"/>
        <v>0</v>
      </c>
      <c r="BW83" s="332">
        <f>COUNTIF(Technologia[KOD WYROB],B83)</f>
        <v>0</v>
      </c>
      <c r="BX83" s="332">
        <f t="shared" si="67"/>
        <v>0</v>
      </c>
      <c r="BZ83" s="121"/>
      <c r="CA83" s="123"/>
      <c r="CB83" s="123"/>
      <c r="CC83" s="372">
        <f>SUMIFS(Technologia[Koszt kooperacji],Technologia[Obszar],"Kooperacja",Technologia[KOD WYROB],wycena!$B83)+SUMIFS(Technologia[Koszt kooperacji],Technologia[Obszar],"Śrutowanie",Technologia[KOD WYROB],wycena!$B83)</f>
        <v>0</v>
      </c>
      <c r="CD83" s="372">
        <f t="shared" ref="CD83:CD146" si="109">CC83+SUMIF(C:C,B83,DD:DD)</f>
        <v>0</v>
      </c>
      <c r="CE83" s="372">
        <f t="shared" si="91"/>
        <v>0</v>
      </c>
      <c r="CF83" s="381">
        <f>COUNTIFS(Technologia[KOD WYROB],B83,Technologia[Obszar],"kooperacja")+SUMIF($C:$C,$B83,CF:CF)</f>
        <v>0</v>
      </c>
      <c r="CG83" s="382">
        <f>SUMIF(Tabela3[Dot. indeksu],B83,Tabela3[Wartość])+SUMIF(C:C,B83,DE:DE)</f>
        <v>0</v>
      </c>
      <c r="CH83" s="383">
        <f>SUMIFS(NRC[Cena],NRC[Typ narzędzia],robocze!$AL$1,NRC[Dot. indeksu],wycena!$B83)+(SUMIF($C:$C,$B83,$DF:$DF))</f>
        <v>0</v>
      </c>
      <c r="CI83" s="372">
        <f>SUMIFS(NRC[Cena],NRC[Typ narzędzia],robocze!$AL$2,NRC[Dot. indeksu],wycena!$B83)+(SUMIF($C:$C,$B83,$DG:$DG))</f>
        <v>0</v>
      </c>
      <c r="CJ83" s="372">
        <f>SUMIFS(NRC[Cena],NRC[Typ narzędzia],robocze!$AL$3,NRC[Dot. indeksu],wycena!$B83)+(SUMIF($C:$C,$B83,$DH:$DH))</f>
        <v>0</v>
      </c>
      <c r="CK83" s="384">
        <f t="shared" si="69"/>
        <v>0</v>
      </c>
      <c r="CM83" s="373" t="str">
        <f t="shared" ref="CM83:CM146" si="110">IF($C83&lt;&gt;"",$H83*AA83,"")</f>
        <v/>
      </c>
      <c r="CN83" s="374" t="str">
        <f t="shared" ref="CN83:CN146" si="111">IF($C83&lt;&gt;"",$H83*AB83,"")</f>
        <v/>
      </c>
      <c r="CO83" s="372" t="str">
        <f t="shared" ref="CO83:CO146" si="112">IF($C83&lt;&gt;"",$H83*Z83,"")</f>
        <v/>
      </c>
      <c r="CP83" s="372" t="str">
        <f t="shared" si="70"/>
        <v/>
      </c>
      <c r="CQ83" s="371" t="str">
        <f t="shared" ref="CQ83:CQ146" si="113">IF($C83&lt;&gt;"",$H83*AK83,"")</f>
        <v/>
      </c>
      <c r="CR83" s="371" t="str">
        <f t="shared" si="92"/>
        <v/>
      </c>
      <c r="CS83" s="371" t="str">
        <f t="shared" ref="CS83:CS146" si="114">IF($C83&lt;&gt;"",$H83*AR83,"")</f>
        <v/>
      </c>
      <c r="CT83" s="371" t="str">
        <f t="shared" ref="CT83:CT146" si="115">IF($C83&lt;&gt;"",$H83*AU83,"")</f>
        <v/>
      </c>
      <c r="CU83" s="371" t="str">
        <f t="shared" ref="CU83:CU146" si="116">IF($C83&lt;&gt;"",$H83*AX83,"")</f>
        <v/>
      </c>
      <c r="CV83" s="371" t="str">
        <f t="shared" ref="CV83:CV146" si="117">IF($C83&lt;&gt;"",$H83*BA83,"")</f>
        <v/>
      </c>
      <c r="CW83" s="371" t="str">
        <f t="shared" ref="CW83:CW146" si="118">IF($C83&lt;&gt;"",$H83*BD83,"")</f>
        <v/>
      </c>
      <c r="CX83" s="371" t="str">
        <f t="shared" ref="CX83:CX146" si="119">IF($C83&lt;&gt;"",$H83*BG83,"")</f>
        <v/>
      </c>
      <c r="CY83" s="371" t="str">
        <f t="shared" ref="CY83:CY146" si="120">IF($C83&lt;&gt;"",$H83*BJ83,"")</f>
        <v/>
      </c>
      <c r="CZ83" s="371" t="str">
        <f t="shared" ref="CZ83:CZ146" si="121">IF($C83&lt;&gt;"",$H83*BM83,"")</f>
        <v/>
      </c>
      <c r="DA83" s="371" t="str">
        <f t="shared" si="71"/>
        <v/>
      </c>
      <c r="DB83" s="371" t="str">
        <f t="shared" si="72"/>
        <v/>
      </c>
      <c r="DC83" s="371" t="str">
        <f t="shared" si="73"/>
        <v/>
      </c>
      <c r="DD83" s="334" t="str">
        <f t="shared" ref="DD83:DD146" si="122">IF($C83&lt;&gt;"",$H83*CD83,"")</f>
        <v/>
      </c>
      <c r="DE83" s="334" t="str">
        <f t="shared" ref="DE83:DE146" si="123">IF($C83&lt;&gt;"",$H83*CG83,"")</f>
        <v/>
      </c>
      <c r="DF83" s="372">
        <f t="shared" si="30"/>
        <v>0</v>
      </c>
      <c r="DG83" s="372">
        <f t="shared" si="93"/>
        <v>0</v>
      </c>
      <c r="DH83" s="372">
        <f t="shared" si="94"/>
        <v>0</v>
      </c>
      <c r="DI83" s="375"/>
      <c r="DJ83" s="319">
        <f>AK83/3600*Stawki!$A$4</f>
        <v>0</v>
      </c>
      <c r="DK83" s="317">
        <f>AO83/3600*Stawki!$B$4</f>
        <v>0</v>
      </c>
      <c r="DL83" s="317">
        <f>AR83/3600*Stawki!$C$4</f>
        <v>0</v>
      </c>
      <c r="DM83" s="317">
        <f>AU83/3600*Stawki!$D$4</f>
        <v>0</v>
      </c>
      <c r="DN83" s="317">
        <f>AX83/3600*Stawki!$E$4</f>
        <v>0</v>
      </c>
      <c r="DO83" s="317">
        <f>BA83/3600*Stawki!$F$4</f>
        <v>0</v>
      </c>
      <c r="DP83" s="317">
        <f>BD83/3600*Stawki!$G$4</f>
        <v>0</v>
      </c>
      <c r="DQ83" s="317">
        <f>BG83/3600*Stawki!$H$4</f>
        <v>0</v>
      </c>
      <c r="DR83" s="317">
        <f>BJ83/3600*Stawki!$J$4</f>
        <v>0</v>
      </c>
      <c r="DS83" s="317">
        <f>BL83/3600*Stawki!$I$4</f>
        <v>0</v>
      </c>
      <c r="DT83" s="317">
        <f>BP83/3600*Stawki!$K$4</f>
        <v>0</v>
      </c>
      <c r="DU83" s="320">
        <f>BS83/3600*Stawki!$M$4</f>
        <v>0</v>
      </c>
      <c r="DV83" s="320">
        <f>BV83/3600*Stawki!$L$4</f>
        <v>0</v>
      </c>
      <c r="DW83" s="321">
        <f t="shared" si="74"/>
        <v>0</v>
      </c>
      <c r="DX83" s="322" t="e" cm="1">
        <f t="array" ref="DX83">IF(BX83&lt;1,INDEX(tblSimple[],MATCH(F83,simp_il_proj,1)+1,MATCH(BW83,simp_il_oper,1)+1)+VLOOKUP($H$6,tblKlient[[Klient]:[Dodatkowy narzut Simple]],2,0),INDEX(tblComplex[],MATCH(F83,comp_il_projekt,1)+1,MATCH(BX83,comp_ile_sklad,1)+1)+VLOOKUP($H$6,tblKlient[[Klient]:[Dodatkowy narzut Complex]],3,0))</f>
        <v>#VALUE!</v>
      </c>
      <c r="DY83" s="323" t="str">
        <f t="shared" si="75"/>
        <v/>
      </c>
      <c r="DZ83" s="318" t="e">
        <f t="shared" ref="DZ83:DZ146" si="124">Z83+CD83+CE83+CG83+DY83</f>
        <v>#VALUE!</v>
      </c>
      <c r="EA83" s="324" t="e">
        <f t="shared" ref="EA83:EA146" si="125">F83*DZ83</f>
        <v>#VALUE!</v>
      </c>
      <c r="EC83" s="340">
        <f>IFERROR((Y83*AA83)*IF(X83="NIE",$EC$17+Stawki!$L$30,$EC$17)+SUMIF($C:$C,$B83,CP:CP),0)</f>
        <v>0</v>
      </c>
      <c r="ED83" s="341">
        <f t="shared" ref="ED83:ED146" si="126">IFERROR((CD83+CE83)*$ED$17,0)</f>
        <v>0</v>
      </c>
      <c r="EE83" s="341">
        <f t="shared" ref="EE83:EE146" si="127">IFERROR((CK83*$EE$17),0)</f>
        <v>0</v>
      </c>
      <c r="EF83" s="341" t="e">
        <f t="shared" ref="EF83:EF146" si="128">DZ83+EC83+ED83-CG83</f>
        <v>#VALUE!</v>
      </c>
      <c r="EG83" s="341" t="e">
        <f>DY83*(1+wycena!$EG$17)</f>
        <v>#VALUE!</v>
      </c>
      <c r="EH83" s="341" t="e">
        <f>EG83*(1+wycena!$EH$17)</f>
        <v>#VALUE!</v>
      </c>
      <c r="EI83" s="341" t="e">
        <f t="shared" si="77"/>
        <v>#VALUE!</v>
      </c>
      <c r="EJ83" s="341" t="e">
        <f t="shared" si="95"/>
        <v>#VALUE!</v>
      </c>
      <c r="EK83" s="342">
        <f t="shared" ref="EK83:EK146" si="129">CG83*(1+$EK$17)</f>
        <v>0</v>
      </c>
      <c r="EL83" s="343">
        <v>0</v>
      </c>
      <c r="EM83" s="344" t="e">
        <f t="shared" si="96"/>
        <v>#VALUE!</v>
      </c>
      <c r="EN83" s="345" t="e">
        <f t="shared" ref="EN83:EN146" si="130">MROUND(EM83/$C$4,0.01)</f>
        <v>#VALUE!</v>
      </c>
      <c r="EO83" s="346">
        <f t="shared" ref="EO83:EO146" si="131">IFERROR((MROUND(EJ83*(1+$EL83),0.01)+(CK83+EE83)/F83),0)</f>
        <v>0</v>
      </c>
      <c r="EP83" s="347">
        <f t="shared" ref="EP83:EP146" si="132">MROUND(EO83/$C$4,0.01)</f>
        <v>0</v>
      </c>
      <c r="EQ83" s="348">
        <f t="shared" si="79"/>
        <v>0</v>
      </c>
      <c r="ER83" s="349" t="e">
        <f t="shared" ref="ER83:ER146" si="133">EM83*F83</f>
        <v>#VALUE!</v>
      </c>
      <c r="ES83" s="350" t="e">
        <f t="shared" ref="ES83:ES146" si="134">EN83*F83</f>
        <v>#VALUE!</v>
      </c>
      <c r="ET83" s="62"/>
      <c r="EU83" s="399">
        <f t="shared" si="80"/>
        <v>0</v>
      </c>
      <c r="EV83" s="400">
        <f t="shared" si="81"/>
        <v>0</v>
      </c>
      <c r="EW83" s="400">
        <f t="shared" si="82"/>
        <v>0</v>
      </c>
      <c r="EX83" s="400">
        <f t="shared" si="83"/>
        <v>0</v>
      </c>
      <c r="EY83" s="400">
        <f t="shared" si="84"/>
        <v>0</v>
      </c>
      <c r="EZ83" s="401">
        <f t="shared" si="85"/>
        <v>0</v>
      </c>
      <c r="FA83" s="62"/>
      <c r="FB83" s="153">
        <f t="shared" ref="FB83:FB146" si="135">AK83*$F83/3600</f>
        <v>0</v>
      </c>
      <c r="FC83" s="154">
        <f t="shared" ref="FC83:FC146" si="136">AR83*$F83/3600</f>
        <v>0</v>
      </c>
      <c r="FD83" s="154">
        <f t="shared" ref="FD83:FD146" si="137">AU83*$F83/3600</f>
        <v>0</v>
      </c>
      <c r="FE83" s="154">
        <f t="shared" ref="FE83:FE146" si="138">AX83*$F83/3600</f>
        <v>0</v>
      </c>
      <c r="FF83" s="154">
        <f t="shared" ref="FF83:FF146" si="139">BA83*$F83/3600</f>
        <v>0</v>
      </c>
      <c r="FG83" s="154">
        <f t="shared" ref="FG83:FG146" si="140">BD83*$F83/3600</f>
        <v>0</v>
      </c>
      <c r="FH83" s="154">
        <f t="shared" ref="FH83:FH146" si="141">BG83*$F83/3600</f>
        <v>0</v>
      </c>
      <c r="FI83" s="154">
        <f t="shared" ref="FI83:FI146" si="142">BJ83*$F83/3600</f>
        <v>0</v>
      </c>
      <c r="FJ83" s="154">
        <f t="shared" ref="FJ83:FJ146" si="143">BM83*$F83/3600</f>
        <v>0</v>
      </c>
      <c r="FK83" s="147">
        <f t="shared" ref="FK83:FK146" si="144">SUM(DJ83:DT83)*F83</f>
        <v>0</v>
      </c>
      <c r="FL83" s="147">
        <f t="shared" ref="FL83:FL146" si="145">Z83*F83</f>
        <v>0</v>
      </c>
      <c r="FM83" s="146">
        <f t="shared" ref="FM83:FM146" si="146">CD83*F83</f>
        <v>0</v>
      </c>
      <c r="FN83" s="146">
        <f t="shared" ref="FN83:FN146" si="147">CE83*F83</f>
        <v>0</v>
      </c>
      <c r="FO83" s="146">
        <f t="shared" ref="FO83:FO146" si="148">CG83*F83</f>
        <v>0</v>
      </c>
      <c r="FP83" s="146">
        <f t="shared" ref="FP83:FP146" si="149">CK83</f>
        <v>0</v>
      </c>
      <c r="FQ83" s="146" t="e">
        <f t="shared" ref="FQ83:FQ146" si="150">DY83*F83</f>
        <v>#VALUE!</v>
      </c>
      <c r="FR83" s="146" t="e">
        <f t="shared" ref="FR83:FR146" si="151">DZ83*F83</f>
        <v>#VALUE!</v>
      </c>
      <c r="FS83" s="146">
        <f t="shared" ref="FS83:FS146" si="152">EC83*F83</f>
        <v>0</v>
      </c>
      <c r="FT83" s="146">
        <f t="shared" ref="FT83:FT146" si="153">ED83*F83</f>
        <v>0</v>
      </c>
      <c r="FU83" s="146">
        <f t="shared" ref="FU83:FU146" si="154">EE83</f>
        <v>0</v>
      </c>
      <c r="FV83" s="146" t="e">
        <f t="shared" ref="FV83:FV146" si="155">EF83*F83</f>
        <v>#VALUE!</v>
      </c>
      <c r="FW83" s="146" t="e">
        <f t="shared" si="86"/>
        <v>#VALUE!</v>
      </c>
      <c r="FX83" s="146" t="e">
        <f t="shared" si="87"/>
        <v>#VALUE!</v>
      </c>
      <c r="FY83" s="146" t="e">
        <f t="shared" si="88"/>
        <v>#VALUE!</v>
      </c>
      <c r="FZ83" s="155">
        <f t="shared" si="97"/>
        <v>0</v>
      </c>
    </row>
    <row r="84" spans="1:182">
      <c r="A84" s="143">
        <v>66</v>
      </c>
      <c r="B84" s="123"/>
      <c r="C84" s="123"/>
      <c r="D84" s="123"/>
      <c r="E84" s="181"/>
      <c r="F84" s="123"/>
      <c r="G84" s="123"/>
      <c r="H84" s="123"/>
      <c r="I84" s="120"/>
      <c r="J84" s="121"/>
      <c r="K84" s="123"/>
      <c r="L84" s="123"/>
      <c r="M84" s="172" t="str">
        <f>ryzyka!$X68</f>
        <v/>
      </c>
      <c r="N84" s="173" t="str">
        <f>ryzyka!Y68</f>
        <v/>
      </c>
      <c r="O84" s="123"/>
      <c r="P84" s="123"/>
      <c r="Q84" s="138"/>
      <c r="R84" s="121"/>
      <c r="S84" s="123"/>
      <c r="T84" s="122"/>
      <c r="U84" s="123"/>
      <c r="V84" s="285" t="str">
        <f t="shared" ref="V84:V147" si="156">IF(AE84&lt;&gt;"",(G84*AA84)/(IF(T84="aluminium",2700,7850)*(AG84/1000)*(AH84/1000)*(AE84/1000)),"")</f>
        <v/>
      </c>
      <c r="W84" s="285" t="str">
        <f t="shared" ref="W84:W147" si="157">IF(AE84&lt;&gt;"",(F84*AA84)/(IF(T84="aluminium",2700,7850)*(AG84/1000)*(AH84/1000)*(AE84/1000)),"")</f>
        <v/>
      </c>
      <c r="X84" s="123"/>
      <c r="Y84" s="65"/>
      <c r="Z84" s="176">
        <f t="shared" si="99"/>
        <v>0</v>
      </c>
      <c r="AA84" s="124"/>
      <c r="AB84" s="124"/>
      <c r="AC84" s="125"/>
      <c r="AD84" s="125"/>
      <c r="AE84" s="126"/>
      <c r="AF84" s="124"/>
      <c r="AG84" s="127"/>
      <c r="AH84" s="128"/>
      <c r="AI84" s="137"/>
      <c r="AJ84" s="126"/>
      <c r="AK84" s="335">
        <f t="shared" si="100"/>
        <v>0</v>
      </c>
      <c r="AL84" s="138"/>
      <c r="AM84" s="121"/>
      <c r="AN84" s="123"/>
      <c r="AO84" s="332">
        <f t="shared" si="90"/>
        <v>0</v>
      </c>
      <c r="AP84" s="333">
        <f>SUMIFS(Technologia[tpz '[s']],Technologia[Obszar],"Obróbka skrawaniem",Technologia[KOD WYROB],wycena!$B84)</f>
        <v>0</v>
      </c>
      <c r="AQ84" s="334">
        <f>SUMIFS(Technologia[tpj '[s']],Technologia[Obszar],"Obróbka skrawaniem",Technologia[KOD WYROB],wycena!$B84)</f>
        <v>0</v>
      </c>
      <c r="AR84" s="335">
        <f t="shared" si="101"/>
        <v>0</v>
      </c>
      <c r="AS84" s="334">
        <f>SUMIFS(Technologia[tpz '[s']],Technologia[Obszar],"Ukosowanie",Technologia[KOD WYROB],wycena!$B84)</f>
        <v>0</v>
      </c>
      <c r="AT84" s="334">
        <f>SUMIFS(Technologia[tpj '[s']],Technologia[Obszar],"Ukosowanie",Technologia[KOD WYROB],wycena!$B84)</f>
        <v>0</v>
      </c>
      <c r="AU84" s="335">
        <f t="shared" si="102"/>
        <v>0</v>
      </c>
      <c r="AV84" s="334">
        <f>SUMIFS(Technologia[tpz '[s']],Technologia[Obszar],"Prasa",Technologia[KOD WYROB],wycena!$B84)</f>
        <v>0</v>
      </c>
      <c r="AW84" s="334">
        <f>SUMIFS(Technologia[tpj '[s']],Technologia[Obszar],"Prasa",Technologia[KOD WYROB],wycena!$B84)</f>
        <v>0</v>
      </c>
      <c r="AX84" s="335">
        <f t="shared" si="103"/>
        <v>0</v>
      </c>
      <c r="AY84" s="334">
        <f>SUMIFS(Technologia[tpz '[s']],Technologia[Obszar],"Spawanie ręczne",Technologia[KOD WYROB],wycena!$B84)</f>
        <v>0</v>
      </c>
      <c r="AZ84" s="334">
        <f>SUMIFS(Technologia[tpj '[s']],Technologia[Obszar],"Spawanie ręczne",Technologia[KOD WYROB],wycena!$B84)</f>
        <v>0</v>
      </c>
      <c r="BA84" s="335">
        <f t="shared" si="104"/>
        <v>0</v>
      </c>
      <c r="BB84" s="334">
        <f>SUMIFS(Technologia[tpz '[s']],Technologia[Obszar],"Spawanie robotem",Technologia[KOD WYROB],wycena!$B84)</f>
        <v>0</v>
      </c>
      <c r="BC84" s="334">
        <f>SUMIFS(Technologia[tpj '[s']],Technologia[Obszar],"Spawanie robotem",Technologia[KOD WYROB],wycena!$B84)</f>
        <v>0</v>
      </c>
      <c r="BD84" s="335">
        <f t="shared" si="105"/>
        <v>0</v>
      </c>
      <c r="BE84" s="334">
        <f>SUMIFS(Technologia[tpz '[s']],Technologia[Obszar],"Ślusarnia",Technologia[KOD WYROB],wycena!$B84)</f>
        <v>0</v>
      </c>
      <c r="BF84" s="334">
        <f>SUMIFS(Technologia[tpj '[s']],Technologia[Obszar],"Ślusarnia",Technologia[KOD WYROB],wycena!$B84)</f>
        <v>0</v>
      </c>
      <c r="BG84" s="335">
        <f t="shared" si="106"/>
        <v>0</v>
      </c>
      <c r="BH84" s="334">
        <f>SUMIFS(Technologia[tpz '[s']],Technologia[Obszar],"Montaż",Technologia[KOD WYROB],wycena!$B84)</f>
        <v>0</v>
      </c>
      <c r="BI84" s="334">
        <f>SUMIFS(Technologia[tpj '[s']],Technologia[Obszar],"Montaż",Technologia[KOD WYROB],wycena!$B84)</f>
        <v>0</v>
      </c>
      <c r="BJ84" s="335">
        <f t="shared" si="107"/>
        <v>0</v>
      </c>
      <c r="BK84" s="334">
        <f>SUMIFS(Technologia[tpz '[s']],Technologia[Obszar],"Klejenie",Technologia[KOD WYROB],wycena!$B84)</f>
        <v>0</v>
      </c>
      <c r="BL84" s="334">
        <f>SUMIFS(Technologia[tpj '[s']],Technologia[Obszar],"Klejenie",Technologia[KOD WYROB],wycena!$B84)</f>
        <v>0</v>
      </c>
      <c r="BM84" s="335">
        <f t="shared" si="108"/>
        <v>0</v>
      </c>
      <c r="BN84" s="334">
        <f>SUMIFS(Technologia[tpz '[s']],Technologia[Obszar],"Śrutowanie",Technologia[KOD WYROB],wycena!$B84)</f>
        <v>0</v>
      </c>
      <c r="BO84" s="334">
        <f>SUMIFS(Technologia[tpj '[s']],Technologia[Obszar],"Śrutowanie",Technologia[KOD WYROB],wycena!$B84)</f>
        <v>0</v>
      </c>
      <c r="BP84" s="332">
        <f t="shared" ref="BP84:BP147" si="158">IFERROR(BN84/$G84+BO84+SUMIF($C:$C,$B84,DA:DA),0)</f>
        <v>0</v>
      </c>
      <c r="BQ84" s="334">
        <f>SUMIFS(Technologia[tpz '[s']],Technologia[Obszar],"Prostowanie",Technologia[KOD WYROB],wycena!$B84)</f>
        <v>0</v>
      </c>
      <c r="BR84" s="334">
        <f>SUMIFS(Technologia[tpj '[s']],Technologia[Obszar],"Prostowanie",Technologia[KOD WYROB],wycena!$B84)</f>
        <v>0</v>
      </c>
      <c r="BS84" s="332">
        <f t="shared" ref="BS84:BS147" si="159">IFERROR(BQ84/$G84+BR84+SUMIF($C:$C,$B84,DB:DB),0)</f>
        <v>0</v>
      </c>
      <c r="BT84" s="334">
        <f>SUMIFS(Technologia[tpz '[s']],Technologia[Obszar],"Gratowarka",Technologia[KOD WYROB],wycena!$B84)</f>
        <v>0</v>
      </c>
      <c r="BU84" s="334">
        <f>SUMIFS(Technologia[tpj '[s']],Technologia[Obszar],"Gratowarka",Technologia[KOD WYROB],wycena!$B84)</f>
        <v>0</v>
      </c>
      <c r="BV84" s="332">
        <f t="shared" ref="BV84:BV147" si="160">IFERROR(BT84/$G84+BU84+SUMIF($C:$C,$B84,DC:DC),0)</f>
        <v>0</v>
      </c>
      <c r="BW84" s="332">
        <f>COUNTIF(Technologia[KOD WYROB],B84)</f>
        <v>0</v>
      </c>
      <c r="BX84" s="332">
        <f t="shared" ref="BX84:BX147" si="161">COUNTIF($C:$C,$B84)</f>
        <v>0</v>
      </c>
      <c r="BZ84" s="121"/>
      <c r="CA84" s="123"/>
      <c r="CB84" s="123"/>
      <c r="CC84" s="372">
        <f>SUMIFS(Technologia[Koszt kooperacji],Technologia[Obszar],"Kooperacja",Technologia[KOD WYROB],wycena!$B84)+SUMIFS(Technologia[Koszt kooperacji],Technologia[Obszar],"Śrutowanie",Technologia[KOD WYROB],wycena!$B84)</f>
        <v>0</v>
      </c>
      <c r="CD84" s="372">
        <f t="shared" si="109"/>
        <v>0</v>
      </c>
      <c r="CE84" s="372">
        <f t="shared" si="91"/>
        <v>0</v>
      </c>
      <c r="CF84" s="381">
        <f>COUNTIFS(Technologia[KOD WYROB],B84,Technologia[Obszar],"kooperacja")+SUMIF($C:$C,$B84,CF:CF)</f>
        <v>0</v>
      </c>
      <c r="CG84" s="382">
        <f>SUMIF(Tabela3[Dot. indeksu],B84,Tabela3[Wartość])+SUMIF(C:C,B84,DE:DE)</f>
        <v>0</v>
      </c>
      <c r="CH84" s="383">
        <f>SUMIFS(NRC[Cena],NRC[Typ narzędzia],robocze!$AL$1,NRC[Dot. indeksu],wycena!$B84)+(SUMIF($C:$C,$B84,$DF:$DF))</f>
        <v>0</v>
      </c>
      <c r="CI84" s="372">
        <f>SUMIFS(NRC[Cena],NRC[Typ narzędzia],robocze!$AL$2,NRC[Dot. indeksu],wycena!$B84)+(SUMIF($C:$C,$B84,$DG:$DG))</f>
        <v>0</v>
      </c>
      <c r="CJ84" s="372">
        <f>SUMIFS(NRC[Cena],NRC[Typ narzędzia],robocze!$AL$3,NRC[Dot. indeksu],wycena!$B84)+(SUMIF($C:$C,$B84,$DH:$DH))</f>
        <v>0</v>
      </c>
      <c r="CK84" s="384">
        <f t="shared" ref="CK84:CK147" si="162">CH84+CI84+CJ84</f>
        <v>0</v>
      </c>
      <c r="CM84" s="373" t="str">
        <f t="shared" si="110"/>
        <v/>
      </c>
      <c r="CN84" s="374" t="str">
        <f t="shared" si="111"/>
        <v/>
      </c>
      <c r="CO84" s="372" t="str">
        <f t="shared" si="112"/>
        <v/>
      </c>
      <c r="CP84" s="372" t="str">
        <f t="shared" si="70"/>
        <v/>
      </c>
      <c r="CQ84" s="371" t="str">
        <f t="shared" si="113"/>
        <v/>
      </c>
      <c r="CR84" s="371" t="str">
        <f t="shared" si="92"/>
        <v/>
      </c>
      <c r="CS84" s="371" t="str">
        <f t="shared" si="114"/>
        <v/>
      </c>
      <c r="CT84" s="371" t="str">
        <f t="shared" si="115"/>
        <v/>
      </c>
      <c r="CU84" s="371" t="str">
        <f t="shared" si="116"/>
        <v/>
      </c>
      <c r="CV84" s="371" t="str">
        <f t="shared" si="117"/>
        <v/>
      </c>
      <c r="CW84" s="371" t="str">
        <f t="shared" si="118"/>
        <v/>
      </c>
      <c r="CX84" s="371" t="str">
        <f t="shared" si="119"/>
        <v/>
      </c>
      <c r="CY84" s="371" t="str">
        <f t="shared" si="120"/>
        <v/>
      </c>
      <c r="CZ84" s="371" t="str">
        <f t="shared" si="121"/>
        <v/>
      </c>
      <c r="DA84" s="371" t="str">
        <f t="shared" ref="DA84:DA147" si="163">IF($C84&lt;&gt;"",$H84*BP84,"")</f>
        <v/>
      </c>
      <c r="DB84" s="371" t="str">
        <f t="shared" ref="DB84:DB147" si="164">IF($C84&lt;&gt;"",$H84*BS84,"")</f>
        <v/>
      </c>
      <c r="DC84" s="371" t="str">
        <f t="shared" ref="DC84:DC147" si="165">IF($C84&lt;&gt;"",$H84*BV84,"")</f>
        <v/>
      </c>
      <c r="DD84" s="334" t="str">
        <f t="shared" si="122"/>
        <v/>
      </c>
      <c r="DE84" s="334" t="str">
        <f t="shared" si="123"/>
        <v/>
      </c>
      <c r="DF84" s="372">
        <f t="shared" si="30"/>
        <v>0</v>
      </c>
      <c r="DG84" s="372">
        <f t="shared" si="93"/>
        <v>0</v>
      </c>
      <c r="DH84" s="372">
        <f t="shared" si="94"/>
        <v>0</v>
      </c>
      <c r="DI84" s="375"/>
      <c r="DJ84" s="319">
        <f>AK84/3600*Stawki!$A$4</f>
        <v>0</v>
      </c>
      <c r="DK84" s="317">
        <f>AO84/3600*Stawki!$B$4</f>
        <v>0</v>
      </c>
      <c r="DL84" s="317">
        <f>AR84/3600*Stawki!$C$4</f>
        <v>0</v>
      </c>
      <c r="DM84" s="317">
        <f>AU84/3600*Stawki!$D$4</f>
        <v>0</v>
      </c>
      <c r="DN84" s="317">
        <f>AX84/3600*Stawki!$E$4</f>
        <v>0</v>
      </c>
      <c r="DO84" s="317">
        <f>BA84/3600*Stawki!$F$4</f>
        <v>0</v>
      </c>
      <c r="DP84" s="317">
        <f>BD84/3600*Stawki!$G$4</f>
        <v>0</v>
      </c>
      <c r="DQ84" s="317">
        <f>BG84/3600*Stawki!$H$4</f>
        <v>0</v>
      </c>
      <c r="DR84" s="317">
        <f>BJ84/3600*Stawki!$J$4</f>
        <v>0</v>
      </c>
      <c r="DS84" s="317">
        <f>BL84/3600*Stawki!$I$4</f>
        <v>0</v>
      </c>
      <c r="DT84" s="317">
        <f>BP84/3600*Stawki!$K$4</f>
        <v>0</v>
      </c>
      <c r="DU84" s="320">
        <f>BS84/3600*Stawki!$M$4</f>
        <v>0</v>
      </c>
      <c r="DV84" s="320">
        <f>BV84/3600*Stawki!$L$4</f>
        <v>0</v>
      </c>
      <c r="DW84" s="321">
        <f t="shared" ref="DW84:DW147" si="166">IFERROR(DY84/DZ84,0)</f>
        <v>0</v>
      </c>
      <c r="DX84" s="322" t="e" cm="1">
        <f t="array" ref="DX84">IF(BX84&lt;1,INDEX(tblSimple[],MATCH(F84,simp_il_proj,1)+1,MATCH(BW84,simp_il_oper,1)+1)+VLOOKUP($H$6,tblKlient[[Klient]:[Dodatkowy narzut Simple]],2,0),INDEX(tblComplex[],MATCH(F84,comp_il_projekt,1)+1,MATCH(BX84,comp_ile_sklad,1)+1)+VLOOKUP($H$6,tblKlient[[Klient]:[Dodatkowy narzut Complex]],3,0))</f>
        <v>#VALUE!</v>
      </c>
      <c r="DY84" s="323" t="str">
        <f t="shared" ref="DY84:DY147" si="167">IFERROR(SUM($DJ84:$DV84)*(1+DX84),"")</f>
        <v/>
      </c>
      <c r="DZ84" s="318" t="e">
        <f t="shared" si="124"/>
        <v>#VALUE!</v>
      </c>
      <c r="EA84" s="324" t="e">
        <f t="shared" si="125"/>
        <v>#VALUE!</v>
      </c>
      <c r="EC84" s="340">
        <f>IFERROR((Y84*AA84)*IF(X84="NIE",$EC$17+Stawki!$L$30,$EC$17)+SUMIF($C:$C,$B84,CP:CP),0)</f>
        <v>0</v>
      </c>
      <c r="ED84" s="341">
        <f t="shared" si="126"/>
        <v>0</v>
      </c>
      <c r="EE84" s="341">
        <f t="shared" si="127"/>
        <v>0</v>
      </c>
      <c r="EF84" s="341" t="e">
        <f t="shared" si="128"/>
        <v>#VALUE!</v>
      </c>
      <c r="EG84" s="341" t="e">
        <f>DY84*(1+wycena!$EG$17)</f>
        <v>#VALUE!</v>
      </c>
      <c r="EH84" s="341" t="e">
        <f>EG84*(1+wycena!$EH$17)</f>
        <v>#VALUE!</v>
      </c>
      <c r="EI84" s="341" t="e">
        <f t="shared" ref="EI84:EI147" si="168">EH84*(1+$EI$17)</f>
        <v>#VALUE!</v>
      </c>
      <c r="EJ84" s="341" t="e">
        <f t="shared" si="95"/>
        <v>#VALUE!</v>
      </c>
      <c r="EK84" s="342">
        <f t="shared" si="129"/>
        <v>0</v>
      </c>
      <c r="EL84" s="343">
        <v>0</v>
      </c>
      <c r="EM84" s="344" t="e">
        <f t="shared" si="96"/>
        <v>#VALUE!</v>
      </c>
      <c r="EN84" s="345" t="e">
        <f t="shared" si="130"/>
        <v>#VALUE!</v>
      </c>
      <c r="EO84" s="346">
        <f t="shared" si="131"/>
        <v>0</v>
      </c>
      <c r="EP84" s="347">
        <f t="shared" si="132"/>
        <v>0</v>
      </c>
      <c r="EQ84" s="348">
        <f t="shared" ref="EQ84:EQ147" si="169">IFERROR((EM84-DZ84)/EM84,0)</f>
        <v>0</v>
      </c>
      <c r="ER84" s="349" t="e">
        <f t="shared" si="133"/>
        <v>#VALUE!</v>
      </c>
      <c r="ES84" s="350" t="e">
        <f t="shared" si="134"/>
        <v>#VALUE!</v>
      </c>
      <c r="ET84" s="62"/>
      <c r="EU84" s="399">
        <f t="shared" ref="EU84:EU147" si="170">Z84</f>
        <v>0</v>
      </c>
      <c r="EV84" s="400">
        <f t="shared" ref="EV84:EV147" si="171">CD84+CE84</f>
        <v>0</v>
      </c>
      <c r="EW84" s="400">
        <f t="shared" ref="EW84:EW147" si="172">CE84</f>
        <v>0</v>
      </c>
      <c r="EX84" s="400">
        <f t="shared" ref="EX84:EX147" si="173">EK84</f>
        <v>0</v>
      </c>
      <c r="EY84" s="400">
        <f t="shared" ref="EY84:EY147" si="174">IFERROR(EM84,0)</f>
        <v>0</v>
      </c>
      <c r="EZ84" s="401">
        <f t="shared" ref="EZ84:EZ147" si="175">IFERROR(1-SUM(EU84:EX84)/EY84,0)</f>
        <v>0</v>
      </c>
      <c r="FA84" s="62"/>
      <c r="FB84" s="153">
        <f t="shared" si="135"/>
        <v>0</v>
      </c>
      <c r="FC84" s="154">
        <f t="shared" si="136"/>
        <v>0</v>
      </c>
      <c r="FD84" s="154">
        <f t="shared" si="137"/>
        <v>0</v>
      </c>
      <c r="FE84" s="154">
        <f t="shared" si="138"/>
        <v>0</v>
      </c>
      <c r="FF84" s="154">
        <f t="shared" si="139"/>
        <v>0</v>
      </c>
      <c r="FG84" s="154">
        <f t="shared" si="140"/>
        <v>0</v>
      </c>
      <c r="FH84" s="154">
        <f t="shared" si="141"/>
        <v>0</v>
      </c>
      <c r="FI84" s="154">
        <f t="shared" si="142"/>
        <v>0</v>
      </c>
      <c r="FJ84" s="154">
        <f t="shared" si="143"/>
        <v>0</v>
      </c>
      <c r="FK84" s="147">
        <f t="shared" si="144"/>
        <v>0</v>
      </c>
      <c r="FL84" s="147">
        <f t="shared" si="145"/>
        <v>0</v>
      </c>
      <c r="FM84" s="146">
        <f t="shared" si="146"/>
        <v>0</v>
      </c>
      <c r="FN84" s="146">
        <f t="shared" si="147"/>
        <v>0</v>
      </c>
      <c r="FO84" s="146">
        <f t="shared" si="148"/>
        <v>0</v>
      </c>
      <c r="FP84" s="146">
        <f t="shared" si="149"/>
        <v>0</v>
      </c>
      <c r="FQ84" s="146" t="e">
        <f t="shared" si="150"/>
        <v>#VALUE!</v>
      </c>
      <c r="FR84" s="146" t="e">
        <f t="shared" si="151"/>
        <v>#VALUE!</v>
      </c>
      <c r="FS84" s="146">
        <f t="shared" si="152"/>
        <v>0</v>
      </c>
      <c r="FT84" s="146">
        <f t="shared" si="153"/>
        <v>0</v>
      </c>
      <c r="FU84" s="146">
        <f t="shared" si="154"/>
        <v>0</v>
      </c>
      <c r="FV84" s="146" t="e">
        <f t="shared" si="155"/>
        <v>#VALUE!</v>
      </c>
      <c r="FW84" s="146" t="e">
        <f t="shared" ref="FW84:FW147" si="176">FV84*(1+$EH$17)</f>
        <v>#VALUE!</v>
      </c>
      <c r="FX84" s="146" t="e">
        <f t="shared" ref="FX84:FX147" si="177">FW84*(1+$EI$17)</f>
        <v>#VALUE!</v>
      </c>
      <c r="FY84" s="146" t="e">
        <f t="shared" ref="FY84:FY147" si="178">FX84*(1+$EJ$17)</f>
        <v>#VALUE!</v>
      </c>
      <c r="FZ84" s="155">
        <f t="shared" si="97"/>
        <v>0</v>
      </c>
    </row>
    <row r="85" spans="1:182">
      <c r="A85" s="143">
        <v>67</v>
      </c>
      <c r="B85" s="123"/>
      <c r="C85" s="123"/>
      <c r="D85" s="123"/>
      <c r="E85" s="181"/>
      <c r="F85" s="123"/>
      <c r="G85" s="123"/>
      <c r="H85" s="123"/>
      <c r="I85" s="120"/>
      <c r="J85" s="121"/>
      <c r="K85" s="123"/>
      <c r="L85" s="123"/>
      <c r="M85" s="172" t="str">
        <f>ryzyka!$X69</f>
        <v/>
      </c>
      <c r="N85" s="173" t="str">
        <f>ryzyka!Y69</f>
        <v/>
      </c>
      <c r="O85" s="123"/>
      <c r="P85" s="123"/>
      <c r="Q85" s="138"/>
      <c r="R85" s="121"/>
      <c r="S85" s="123"/>
      <c r="T85" s="122"/>
      <c r="U85" s="123"/>
      <c r="V85" s="285" t="str">
        <f t="shared" si="156"/>
        <v/>
      </c>
      <c r="W85" s="285" t="str">
        <f t="shared" si="157"/>
        <v/>
      </c>
      <c r="X85" s="123"/>
      <c r="Y85" s="65"/>
      <c r="Z85" s="176">
        <f t="shared" si="99"/>
        <v>0</v>
      </c>
      <c r="AA85" s="124"/>
      <c r="AB85" s="124"/>
      <c r="AC85" s="125"/>
      <c r="AD85" s="125"/>
      <c r="AE85" s="126"/>
      <c r="AF85" s="124"/>
      <c r="AG85" s="127"/>
      <c r="AH85" s="128"/>
      <c r="AI85" s="137"/>
      <c r="AJ85" s="126"/>
      <c r="AK85" s="335">
        <f t="shared" si="100"/>
        <v>0</v>
      </c>
      <c r="AL85" s="138"/>
      <c r="AM85" s="121"/>
      <c r="AN85" s="123"/>
      <c r="AO85" s="332">
        <f t="shared" ref="AO85:AO148" si="179">IFERROR(AM85/$G85+AN85+SUMIF($C:$C,$B85,CR:CR),0)</f>
        <v>0</v>
      </c>
      <c r="AP85" s="333">
        <f>SUMIFS(Technologia[tpz '[s']],Technologia[Obszar],"Obróbka skrawaniem",Technologia[KOD WYROB],wycena!$B85)</f>
        <v>0</v>
      </c>
      <c r="AQ85" s="334">
        <f>SUMIFS(Technologia[tpj '[s']],Technologia[Obszar],"Obróbka skrawaniem",Technologia[KOD WYROB],wycena!$B85)</f>
        <v>0</v>
      </c>
      <c r="AR85" s="335">
        <f t="shared" si="101"/>
        <v>0</v>
      </c>
      <c r="AS85" s="334">
        <f>SUMIFS(Technologia[tpz '[s']],Technologia[Obszar],"Ukosowanie",Technologia[KOD WYROB],wycena!$B85)</f>
        <v>0</v>
      </c>
      <c r="AT85" s="334">
        <f>SUMIFS(Technologia[tpj '[s']],Technologia[Obszar],"Ukosowanie",Technologia[KOD WYROB],wycena!$B85)</f>
        <v>0</v>
      </c>
      <c r="AU85" s="335">
        <f t="shared" si="102"/>
        <v>0</v>
      </c>
      <c r="AV85" s="334">
        <f>SUMIFS(Technologia[tpz '[s']],Technologia[Obszar],"Prasa",Technologia[KOD WYROB],wycena!$B85)</f>
        <v>0</v>
      </c>
      <c r="AW85" s="334">
        <f>SUMIFS(Technologia[tpj '[s']],Technologia[Obszar],"Prasa",Technologia[KOD WYROB],wycena!$B85)</f>
        <v>0</v>
      </c>
      <c r="AX85" s="335">
        <f t="shared" si="103"/>
        <v>0</v>
      </c>
      <c r="AY85" s="334">
        <f>SUMIFS(Technologia[tpz '[s']],Technologia[Obszar],"Spawanie ręczne",Technologia[KOD WYROB],wycena!$B85)</f>
        <v>0</v>
      </c>
      <c r="AZ85" s="334">
        <f>SUMIFS(Technologia[tpj '[s']],Technologia[Obszar],"Spawanie ręczne",Technologia[KOD WYROB],wycena!$B85)</f>
        <v>0</v>
      </c>
      <c r="BA85" s="335">
        <f t="shared" si="104"/>
        <v>0</v>
      </c>
      <c r="BB85" s="334">
        <f>SUMIFS(Technologia[tpz '[s']],Technologia[Obszar],"Spawanie robotem",Technologia[KOD WYROB],wycena!$B85)</f>
        <v>0</v>
      </c>
      <c r="BC85" s="334">
        <f>SUMIFS(Technologia[tpj '[s']],Technologia[Obszar],"Spawanie robotem",Technologia[KOD WYROB],wycena!$B85)</f>
        <v>0</v>
      </c>
      <c r="BD85" s="335">
        <f t="shared" si="105"/>
        <v>0</v>
      </c>
      <c r="BE85" s="334">
        <f>SUMIFS(Technologia[tpz '[s']],Technologia[Obszar],"Ślusarnia",Technologia[KOD WYROB],wycena!$B85)</f>
        <v>0</v>
      </c>
      <c r="BF85" s="334">
        <f>SUMIFS(Technologia[tpj '[s']],Technologia[Obszar],"Ślusarnia",Technologia[KOD WYROB],wycena!$B85)</f>
        <v>0</v>
      </c>
      <c r="BG85" s="335">
        <f t="shared" si="106"/>
        <v>0</v>
      </c>
      <c r="BH85" s="334">
        <f>SUMIFS(Technologia[tpz '[s']],Technologia[Obszar],"Montaż",Technologia[KOD WYROB],wycena!$B85)</f>
        <v>0</v>
      </c>
      <c r="BI85" s="334">
        <f>SUMIFS(Technologia[tpj '[s']],Technologia[Obszar],"Montaż",Technologia[KOD WYROB],wycena!$B85)</f>
        <v>0</v>
      </c>
      <c r="BJ85" s="335">
        <f t="shared" si="107"/>
        <v>0</v>
      </c>
      <c r="BK85" s="334">
        <f>SUMIFS(Technologia[tpz '[s']],Technologia[Obszar],"Klejenie",Technologia[KOD WYROB],wycena!$B85)</f>
        <v>0</v>
      </c>
      <c r="BL85" s="334">
        <f>SUMIFS(Technologia[tpj '[s']],Technologia[Obszar],"Klejenie",Technologia[KOD WYROB],wycena!$B85)</f>
        <v>0</v>
      </c>
      <c r="BM85" s="335">
        <f t="shared" si="108"/>
        <v>0</v>
      </c>
      <c r="BN85" s="334">
        <f>SUMIFS(Technologia[tpz '[s']],Technologia[Obszar],"Śrutowanie",Technologia[KOD WYROB],wycena!$B85)</f>
        <v>0</v>
      </c>
      <c r="BO85" s="334">
        <f>SUMIFS(Technologia[tpj '[s']],Technologia[Obszar],"Śrutowanie",Technologia[KOD WYROB],wycena!$B85)</f>
        <v>0</v>
      </c>
      <c r="BP85" s="332">
        <f t="shared" si="158"/>
        <v>0</v>
      </c>
      <c r="BQ85" s="334">
        <f>SUMIFS(Technologia[tpz '[s']],Technologia[Obszar],"Prostowanie",Technologia[KOD WYROB],wycena!$B85)</f>
        <v>0</v>
      </c>
      <c r="BR85" s="334">
        <f>SUMIFS(Technologia[tpj '[s']],Technologia[Obszar],"Prostowanie",Technologia[KOD WYROB],wycena!$B85)</f>
        <v>0</v>
      </c>
      <c r="BS85" s="332">
        <f t="shared" si="159"/>
        <v>0</v>
      </c>
      <c r="BT85" s="334">
        <f>SUMIFS(Technologia[tpz '[s']],Technologia[Obszar],"Gratowarka",Technologia[KOD WYROB],wycena!$B85)</f>
        <v>0</v>
      </c>
      <c r="BU85" s="334">
        <f>SUMIFS(Technologia[tpj '[s']],Technologia[Obszar],"Gratowarka",Technologia[KOD WYROB],wycena!$B85)</f>
        <v>0</v>
      </c>
      <c r="BV85" s="332">
        <f t="shared" si="160"/>
        <v>0</v>
      </c>
      <c r="BW85" s="332">
        <f>COUNTIF(Technologia[KOD WYROB],B85)</f>
        <v>0</v>
      </c>
      <c r="BX85" s="332">
        <f t="shared" si="161"/>
        <v>0</v>
      </c>
      <c r="BZ85" s="121"/>
      <c r="CA85" s="123"/>
      <c r="CB85" s="123"/>
      <c r="CC85" s="372">
        <f>SUMIFS(Technologia[Koszt kooperacji],Technologia[Obszar],"Kooperacja",Technologia[KOD WYROB],wycena!$B85)+SUMIFS(Technologia[Koszt kooperacji],Technologia[Obszar],"Śrutowanie",Technologia[KOD WYROB],wycena!$B85)</f>
        <v>0</v>
      </c>
      <c r="CD85" s="372">
        <f t="shared" si="109"/>
        <v>0</v>
      </c>
      <c r="CE85" s="372">
        <f t="shared" ref="CE85:CE148" si="180">CD85*$CE$17</f>
        <v>0</v>
      </c>
      <c r="CF85" s="381">
        <f>COUNTIFS(Technologia[KOD WYROB],B85,Technologia[Obszar],"kooperacja")+SUMIF($C:$C,$B85,CF:CF)</f>
        <v>0</v>
      </c>
      <c r="CG85" s="382">
        <f>SUMIF(Tabela3[Dot. indeksu],B85,Tabela3[Wartość])+SUMIF(C:C,B85,DE:DE)</f>
        <v>0</v>
      </c>
      <c r="CH85" s="383">
        <f>SUMIFS(NRC[Cena],NRC[Typ narzędzia],robocze!$AL$1,NRC[Dot. indeksu],wycena!$B85)+(SUMIF($C:$C,$B85,$DF:$DF))</f>
        <v>0</v>
      </c>
      <c r="CI85" s="372">
        <f>SUMIFS(NRC[Cena],NRC[Typ narzędzia],robocze!$AL$2,NRC[Dot. indeksu],wycena!$B85)+(SUMIF($C:$C,$B85,$DG:$DG))</f>
        <v>0</v>
      </c>
      <c r="CJ85" s="372">
        <f>SUMIFS(NRC[Cena],NRC[Typ narzędzia],robocze!$AL$3,NRC[Dot. indeksu],wycena!$B85)+(SUMIF($C:$C,$B85,$DH:$DH))</f>
        <v>0</v>
      </c>
      <c r="CK85" s="384">
        <f t="shared" si="162"/>
        <v>0</v>
      </c>
      <c r="CM85" s="373" t="str">
        <f t="shared" si="110"/>
        <v/>
      </c>
      <c r="CN85" s="374" t="str">
        <f t="shared" si="111"/>
        <v/>
      </c>
      <c r="CO85" s="372" t="str">
        <f t="shared" si="112"/>
        <v/>
      </c>
      <c r="CP85" s="372" t="str">
        <f t="shared" ref="CP85:CP148" si="181">IF($C85&lt;&gt;"",(EC85*$H85),"")</f>
        <v/>
      </c>
      <c r="CQ85" s="371" t="str">
        <f t="shared" si="113"/>
        <v/>
      </c>
      <c r="CR85" s="371" t="str">
        <f t="shared" ref="CR85:CR148" si="182">IF($C85&lt;&gt;"",$H85*AO85,"")</f>
        <v/>
      </c>
      <c r="CS85" s="371" t="str">
        <f t="shared" si="114"/>
        <v/>
      </c>
      <c r="CT85" s="371" t="str">
        <f t="shared" si="115"/>
        <v/>
      </c>
      <c r="CU85" s="371" t="str">
        <f t="shared" si="116"/>
        <v/>
      </c>
      <c r="CV85" s="371" t="str">
        <f t="shared" si="117"/>
        <v/>
      </c>
      <c r="CW85" s="371" t="str">
        <f t="shared" si="118"/>
        <v/>
      </c>
      <c r="CX85" s="371" t="str">
        <f t="shared" si="119"/>
        <v/>
      </c>
      <c r="CY85" s="371" t="str">
        <f t="shared" si="120"/>
        <v/>
      </c>
      <c r="CZ85" s="371" t="str">
        <f t="shared" si="121"/>
        <v/>
      </c>
      <c r="DA85" s="371" t="str">
        <f t="shared" si="163"/>
        <v/>
      </c>
      <c r="DB85" s="371" t="str">
        <f t="shared" si="164"/>
        <v/>
      </c>
      <c r="DC85" s="371" t="str">
        <f t="shared" si="165"/>
        <v/>
      </c>
      <c r="DD85" s="334" t="str">
        <f t="shared" si="122"/>
        <v/>
      </c>
      <c r="DE85" s="334" t="str">
        <f t="shared" si="123"/>
        <v/>
      </c>
      <c r="DF85" s="372">
        <f t="shared" ref="DF85:DF148" si="183">CH85</f>
        <v>0</v>
      </c>
      <c r="DG85" s="372">
        <f t="shared" ref="DG85:DG148" si="184">CI85</f>
        <v>0</v>
      </c>
      <c r="DH85" s="372">
        <f t="shared" ref="DH85:DH148" si="185">CJ85</f>
        <v>0</v>
      </c>
      <c r="DI85" s="375"/>
      <c r="DJ85" s="319">
        <f>AK85/3600*Stawki!$A$4</f>
        <v>0</v>
      </c>
      <c r="DK85" s="317">
        <f>AO85/3600*Stawki!$B$4</f>
        <v>0</v>
      </c>
      <c r="DL85" s="317">
        <f>AR85/3600*Stawki!$C$4</f>
        <v>0</v>
      </c>
      <c r="DM85" s="317">
        <f>AU85/3600*Stawki!$D$4</f>
        <v>0</v>
      </c>
      <c r="DN85" s="317">
        <f>AX85/3600*Stawki!$E$4</f>
        <v>0</v>
      </c>
      <c r="DO85" s="317">
        <f>BA85/3600*Stawki!$F$4</f>
        <v>0</v>
      </c>
      <c r="DP85" s="317">
        <f>BD85/3600*Stawki!$G$4</f>
        <v>0</v>
      </c>
      <c r="DQ85" s="317">
        <f>BG85/3600*Stawki!$H$4</f>
        <v>0</v>
      </c>
      <c r="DR85" s="317">
        <f>BJ85/3600*Stawki!$J$4</f>
        <v>0</v>
      </c>
      <c r="DS85" s="317">
        <f>BL85/3600*Stawki!$I$4</f>
        <v>0</v>
      </c>
      <c r="DT85" s="317">
        <f>BP85/3600*Stawki!$K$4</f>
        <v>0</v>
      </c>
      <c r="DU85" s="320">
        <f>BS85/3600*Stawki!$M$4</f>
        <v>0</v>
      </c>
      <c r="DV85" s="320">
        <f>BV85/3600*Stawki!$L$4</f>
        <v>0</v>
      </c>
      <c r="DW85" s="321">
        <f t="shared" si="166"/>
        <v>0</v>
      </c>
      <c r="DX85" s="322" t="e" cm="1">
        <f t="array" ref="DX85">IF(BX85&lt;1,INDEX(tblSimple[],MATCH(F85,simp_il_proj,1)+1,MATCH(BW85,simp_il_oper,1)+1)+VLOOKUP($H$6,tblKlient[[Klient]:[Dodatkowy narzut Simple]],2,0),INDEX(tblComplex[],MATCH(F85,comp_il_projekt,1)+1,MATCH(BX85,comp_ile_sklad,1)+1)+VLOOKUP($H$6,tblKlient[[Klient]:[Dodatkowy narzut Complex]],3,0))</f>
        <v>#VALUE!</v>
      </c>
      <c r="DY85" s="323" t="str">
        <f t="shared" si="167"/>
        <v/>
      </c>
      <c r="DZ85" s="318" t="e">
        <f t="shared" si="124"/>
        <v>#VALUE!</v>
      </c>
      <c r="EA85" s="324" t="e">
        <f t="shared" si="125"/>
        <v>#VALUE!</v>
      </c>
      <c r="EC85" s="340">
        <f>IFERROR((Y85*AA85)*IF(X85="NIE",$EC$17+Stawki!$L$30,$EC$17)+SUMIF($C:$C,$B85,CP:CP),0)</f>
        <v>0</v>
      </c>
      <c r="ED85" s="341">
        <f t="shared" si="126"/>
        <v>0</v>
      </c>
      <c r="EE85" s="341">
        <f t="shared" si="127"/>
        <v>0</v>
      </c>
      <c r="EF85" s="341" t="e">
        <f t="shared" si="128"/>
        <v>#VALUE!</v>
      </c>
      <c r="EG85" s="341" t="e">
        <f>DY85*(1+wycena!$EG$17)</f>
        <v>#VALUE!</v>
      </c>
      <c r="EH85" s="341" t="e">
        <f>EG85*(1+wycena!$EH$17)</f>
        <v>#VALUE!</v>
      </c>
      <c r="EI85" s="341" t="e">
        <f t="shared" si="168"/>
        <v>#VALUE!</v>
      </c>
      <c r="EJ85" s="341" t="e">
        <f t="shared" ref="EJ85:EJ148" si="186">EI85*(1+$EJ$17)+EK85+Z85+CD85+CE85+EC85+ED85</f>
        <v>#VALUE!</v>
      </c>
      <c r="EK85" s="342">
        <f t="shared" si="129"/>
        <v>0</v>
      </c>
      <c r="EL85" s="343">
        <v>0</v>
      </c>
      <c r="EM85" s="344" t="e">
        <f t="shared" si="96"/>
        <v>#VALUE!</v>
      </c>
      <c r="EN85" s="345" t="e">
        <f t="shared" si="130"/>
        <v>#VALUE!</v>
      </c>
      <c r="EO85" s="346">
        <f t="shared" si="131"/>
        <v>0</v>
      </c>
      <c r="EP85" s="347">
        <f t="shared" si="132"/>
        <v>0</v>
      </c>
      <c r="EQ85" s="348">
        <f t="shared" si="169"/>
        <v>0</v>
      </c>
      <c r="ER85" s="349" t="e">
        <f t="shared" si="133"/>
        <v>#VALUE!</v>
      </c>
      <c r="ES85" s="350" t="e">
        <f t="shared" si="134"/>
        <v>#VALUE!</v>
      </c>
      <c r="ET85" s="62"/>
      <c r="EU85" s="399">
        <f t="shared" si="170"/>
        <v>0</v>
      </c>
      <c r="EV85" s="400">
        <f t="shared" si="171"/>
        <v>0</v>
      </c>
      <c r="EW85" s="400">
        <f t="shared" si="172"/>
        <v>0</v>
      </c>
      <c r="EX85" s="400">
        <f t="shared" si="173"/>
        <v>0</v>
      </c>
      <c r="EY85" s="400">
        <f t="shared" si="174"/>
        <v>0</v>
      </c>
      <c r="EZ85" s="401">
        <f t="shared" si="175"/>
        <v>0</v>
      </c>
      <c r="FA85" s="62"/>
      <c r="FB85" s="153">
        <f t="shared" si="135"/>
        <v>0</v>
      </c>
      <c r="FC85" s="154">
        <f t="shared" si="136"/>
        <v>0</v>
      </c>
      <c r="FD85" s="154">
        <f t="shared" si="137"/>
        <v>0</v>
      </c>
      <c r="FE85" s="154">
        <f t="shared" si="138"/>
        <v>0</v>
      </c>
      <c r="FF85" s="154">
        <f t="shared" si="139"/>
        <v>0</v>
      </c>
      <c r="FG85" s="154">
        <f t="shared" si="140"/>
        <v>0</v>
      </c>
      <c r="FH85" s="154">
        <f t="shared" si="141"/>
        <v>0</v>
      </c>
      <c r="FI85" s="154">
        <f t="shared" si="142"/>
        <v>0</v>
      </c>
      <c r="FJ85" s="154">
        <f t="shared" si="143"/>
        <v>0</v>
      </c>
      <c r="FK85" s="147">
        <f t="shared" si="144"/>
        <v>0</v>
      </c>
      <c r="FL85" s="147">
        <f t="shared" si="145"/>
        <v>0</v>
      </c>
      <c r="FM85" s="146">
        <f t="shared" si="146"/>
        <v>0</v>
      </c>
      <c r="FN85" s="146">
        <f t="shared" si="147"/>
        <v>0</v>
      </c>
      <c r="FO85" s="146">
        <f t="shared" si="148"/>
        <v>0</v>
      </c>
      <c r="FP85" s="146">
        <f t="shared" si="149"/>
        <v>0</v>
      </c>
      <c r="FQ85" s="146" t="e">
        <f t="shared" si="150"/>
        <v>#VALUE!</v>
      </c>
      <c r="FR85" s="146" t="e">
        <f t="shared" si="151"/>
        <v>#VALUE!</v>
      </c>
      <c r="FS85" s="146">
        <f t="shared" si="152"/>
        <v>0</v>
      </c>
      <c r="FT85" s="146">
        <f t="shared" si="153"/>
        <v>0</v>
      </c>
      <c r="FU85" s="146">
        <f t="shared" si="154"/>
        <v>0</v>
      </c>
      <c r="FV85" s="146" t="e">
        <f t="shared" si="155"/>
        <v>#VALUE!</v>
      </c>
      <c r="FW85" s="146" t="e">
        <f t="shared" si="176"/>
        <v>#VALUE!</v>
      </c>
      <c r="FX85" s="146" t="e">
        <f t="shared" si="177"/>
        <v>#VALUE!</v>
      </c>
      <c r="FY85" s="146" t="e">
        <f t="shared" si="178"/>
        <v>#VALUE!</v>
      </c>
      <c r="FZ85" s="155">
        <f t="shared" si="97"/>
        <v>0</v>
      </c>
    </row>
    <row r="86" spans="1:182">
      <c r="A86" s="143">
        <v>68</v>
      </c>
      <c r="B86" s="123"/>
      <c r="C86" s="123"/>
      <c r="D86" s="123"/>
      <c r="E86" s="181"/>
      <c r="F86" s="123"/>
      <c r="G86" s="123"/>
      <c r="H86" s="123"/>
      <c r="I86" s="120"/>
      <c r="J86" s="121"/>
      <c r="K86" s="123"/>
      <c r="L86" s="123"/>
      <c r="M86" s="172" t="str">
        <f>ryzyka!$X70</f>
        <v/>
      </c>
      <c r="N86" s="173" t="str">
        <f>ryzyka!Y70</f>
        <v/>
      </c>
      <c r="O86" s="123"/>
      <c r="P86" s="123"/>
      <c r="Q86" s="138"/>
      <c r="R86" s="121"/>
      <c r="S86" s="123"/>
      <c r="T86" s="122"/>
      <c r="U86" s="123"/>
      <c r="V86" s="285" t="str">
        <f t="shared" si="156"/>
        <v/>
      </c>
      <c r="W86" s="285" t="str">
        <f t="shared" si="157"/>
        <v/>
      </c>
      <c r="X86" s="123"/>
      <c r="Y86" s="65"/>
      <c r="Z86" s="176">
        <f t="shared" si="99"/>
        <v>0</v>
      </c>
      <c r="AA86" s="124"/>
      <c r="AB86" s="124"/>
      <c r="AC86" s="125"/>
      <c r="AD86" s="125"/>
      <c r="AE86" s="126"/>
      <c r="AF86" s="124"/>
      <c r="AG86" s="127"/>
      <c r="AH86" s="128"/>
      <c r="AI86" s="137"/>
      <c r="AJ86" s="126"/>
      <c r="AK86" s="335">
        <f t="shared" si="100"/>
        <v>0</v>
      </c>
      <c r="AL86" s="138"/>
      <c r="AM86" s="121"/>
      <c r="AN86" s="123"/>
      <c r="AO86" s="332">
        <f t="shared" si="179"/>
        <v>0</v>
      </c>
      <c r="AP86" s="333">
        <f>SUMIFS(Technologia[tpz '[s']],Technologia[Obszar],"Obróbka skrawaniem",Technologia[KOD WYROB],wycena!$B86)</f>
        <v>0</v>
      </c>
      <c r="AQ86" s="334">
        <f>SUMIFS(Technologia[tpj '[s']],Technologia[Obszar],"Obróbka skrawaniem",Technologia[KOD WYROB],wycena!$B86)</f>
        <v>0</v>
      </c>
      <c r="AR86" s="335">
        <f t="shared" si="101"/>
        <v>0</v>
      </c>
      <c r="AS86" s="334">
        <f>SUMIFS(Technologia[tpz '[s']],Technologia[Obszar],"Ukosowanie",Technologia[KOD WYROB],wycena!$B86)</f>
        <v>0</v>
      </c>
      <c r="AT86" s="334">
        <f>SUMIFS(Technologia[tpj '[s']],Technologia[Obszar],"Ukosowanie",Technologia[KOD WYROB],wycena!$B86)</f>
        <v>0</v>
      </c>
      <c r="AU86" s="335">
        <f t="shared" si="102"/>
        <v>0</v>
      </c>
      <c r="AV86" s="334">
        <f>SUMIFS(Technologia[tpz '[s']],Technologia[Obszar],"Prasa",Technologia[KOD WYROB],wycena!$B86)</f>
        <v>0</v>
      </c>
      <c r="AW86" s="334">
        <f>SUMIFS(Technologia[tpj '[s']],Technologia[Obszar],"Prasa",Technologia[KOD WYROB],wycena!$B86)</f>
        <v>0</v>
      </c>
      <c r="AX86" s="335">
        <f t="shared" si="103"/>
        <v>0</v>
      </c>
      <c r="AY86" s="334">
        <f>SUMIFS(Technologia[tpz '[s']],Technologia[Obszar],"Spawanie ręczne",Technologia[KOD WYROB],wycena!$B86)</f>
        <v>0</v>
      </c>
      <c r="AZ86" s="334">
        <f>SUMIFS(Technologia[tpj '[s']],Technologia[Obszar],"Spawanie ręczne",Technologia[KOD WYROB],wycena!$B86)</f>
        <v>0</v>
      </c>
      <c r="BA86" s="335">
        <f t="shared" si="104"/>
        <v>0</v>
      </c>
      <c r="BB86" s="334">
        <f>SUMIFS(Technologia[tpz '[s']],Technologia[Obszar],"Spawanie robotem",Technologia[KOD WYROB],wycena!$B86)</f>
        <v>0</v>
      </c>
      <c r="BC86" s="334">
        <f>SUMIFS(Technologia[tpj '[s']],Technologia[Obszar],"Spawanie robotem",Technologia[KOD WYROB],wycena!$B86)</f>
        <v>0</v>
      </c>
      <c r="BD86" s="335">
        <f t="shared" si="105"/>
        <v>0</v>
      </c>
      <c r="BE86" s="334">
        <f>SUMIFS(Technologia[tpz '[s']],Technologia[Obszar],"Ślusarnia",Technologia[KOD WYROB],wycena!$B86)</f>
        <v>0</v>
      </c>
      <c r="BF86" s="334">
        <f>SUMIFS(Technologia[tpj '[s']],Technologia[Obszar],"Ślusarnia",Technologia[KOD WYROB],wycena!$B86)</f>
        <v>0</v>
      </c>
      <c r="BG86" s="335">
        <f t="shared" si="106"/>
        <v>0</v>
      </c>
      <c r="BH86" s="334">
        <f>SUMIFS(Technologia[tpz '[s']],Technologia[Obszar],"Montaż",Technologia[KOD WYROB],wycena!$B86)</f>
        <v>0</v>
      </c>
      <c r="BI86" s="334">
        <f>SUMIFS(Technologia[tpj '[s']],Technologia[Obszar],"Montaż",Technologia[KOD WYROB],wycena!$B86)</f>
        <v>0</v>
      </c>
      <c r="BJ86" s="335">
        <f t="shared" si="107"/>
        <v>0</v>
      </c>
      <c r="BK86" s="334">
        <f>SUMIFS(Technologia[tpz '[s']],Technologia[Obszar],"Klejenie",Technologia[KOD WYROB],wycena!$B86)</f>
        <v>0</v>
      </c>
      <c r="BL86" s="334">
        <f>SUMIFS(Technologia[tpj '[s']],Technologia[Obszar],"Klejenie",Technologia[KOD WYROB],wycena!$B86)</f>
        <v>0</v>
      </c>
      <c r="BM86" s="335">
        <f t="shared" si="108"/>
        <v>0</v>
      </c>
      <c r="BN86" s="334">
        <f>SUMIFS(Technologia[tpz '[s']],Technologia[Obszar],"Śrutowanie",Technologia[KOD WYROB],wycena!$B86)</f>
        <v>0</v>
      </c>
      <c r="BO86" s="334">
        <f>SUMIFS(Technologia[tpj '[s']],Technologia[Obszar],"Śrutowanie",Technologia[KOD WYROB],wycena!$B86)</f>
        <v>0</v>
      </c>
      <c r="BP86" s="332">
        <f t="shared" si="158"/>
        <v>0</v>
      </c>
      <c r="BQ86" s="334">
        <f>SUMIFS(Technologia[tpz '[s']],Technologia[Obszar],"Prostowanie",Technologia[KOD WYROB],wycena!$B86)</f>
        <v>0</v>
      </c>
      <c r="BR86" s="334">
        <f>SUMIFS(Technologia[tpj '[s']],Technologia[Obszar],"Prostowanie",Technologia[KOD WYROB],wycena!$B86)</f>
        <v>0</v>
      </c>
      <c r="BS86" s="332">
        <f t="shared" si="159"/>
        <v>0</v>
      </c>
      <c r="BT86" s="334">
        <f>SUMIFS(Technologia[tpz '[s']],Technologia[Obszar],"Gratowarka",Technologia[KOD WYROB],wycena!$B86)</f>
        <v>0</v>
      </c>
      <c r="BU86" s="334">
        <f>SUMIFS(Technologia[tpj '[s']],Technologia[Obszar],"Gratowarka",Technologia[KOD WYROB],wycena!$B86)</f>
        <v>0</v>
      </c>
      <c r="BV86" s="332">
        <f t="shared" si="160"/>
        <v>0</v>
      </c>
      <c r="BW86" s="332">
        <f>COUNTIF(Technologia[KOD WYROB],B86)</f>
        <v>0</v>
      </c>
      <c r="BX86" s="332">
        <f t="shared" si="161"/>
        <v>0</v>
      </c>
      <c r="BZ86" s="121"/>
      <c r="CA86" s="123"/>
      <c r="CB86" s="123"/>
      <c r="CC86" s="372">
        <f>SUMIFS(Technologia[Koszt kooperacji],Technologia[Obszar],"Kooperacja",Technologia[KOD WYROB],wycena!$B86)+SUMIFS(Technologia[Koszt kooperacji],Technologia[Obszar],"Śrutowanie",Technologia[KOD WYROB],wycena!$B86)</f>
        <v>0</v>
      </c>
      <c r="CD86" s="372">
        <f t="shared" si="109"/>
        <v>0</v>
      </c>
      <c r="CE86" s="372">
        <f t="shared" si="180"/>
        <v>0</v>
      </c>
      <c r="CF86" s="381">
        <f>COUNTIFS(Technologia[KOD WYROB],B86,Technologia[Obszar],"kooperacja")+SUMIF($C:$C,$B86,CF:CF)</f>
        <v>0</v>
      </c>
      <c r="CG86" s="382">
        <f>SUMIF(Tabela3[Dot. indeksu],B86,Tabela3[Wartość])+SUMIF(C:C,B86,DE:DE)</f>
        <v>0</v>
      </c>
      <c r="CH86" s="383">
        <f>SUMIFS(NRC[Cena],NRC[Typ narzędzia],robocze!$AL$1,NRC[Dot. indeksu],wycena!$B86)+(SUMIF($C:$C,$B86,$DF:$DF))</f>
        <v>0</v>
      </c>
      <c r="CI86" s="372">
        <f>SUMIFS(NRC[Cena],NRC[Typ narzędzia],robocze!$AL$2,NRC[Dot. indeksu],wycena!$B86)+(SUMIF($C:$C,$B86,$DG:$DG))</f>
        <v>0</v>
      </c>
      <c r="CJ86" s="372">
        <f>SUMIFS(NRC[Cena],NRC[Typ narzędzia],robocze!$AL$3,NRC[Dot. indeksu],wycena!$B86)+(SUMIF($C:$C,$B86,$DH:$DH))</f>
        <v>0</v>
      </c>
      <c r="CK86" s="384">
        <f t="shared" si="162"/>
        <v>0</v>
      </c>
      <c r="CM86" s="373" t="str">
        <f t="shared" si="110"/>
        <v/>
      </c>
      <c r="CN86" s="374" t="str">
        <f t="shared" si="111"/>
        <v/>
      </c>
      <c r="CO86" s="372" t="str">
        <f t="shared" si="112"/>
        <v/>
      </c>
      <c r="CP86" s="372" t="str">
        <f t="shared" si="181"/>
        <v/>
      </c>
      <c r="CQ86" s="371" t="str">
        <f t="shared" si="113"/>
        <v/>
      </c>
      <c r="CR86" s="371" t="str">
        <f t="shared" si="182"/>
        <v/>
      </c>
      <c r="CS86" s="371" t="str">
        <f t="shared" si="114"/>
        <v/>
      </c>
      <c r="CT86" s="371" t="str">
        <f t="shared" si="115"/>
        <v/>
      </c>
      <c r="CU86" s="371" t="str">
        <f t="shared" si="116"/>
        <v/>
      </c>
      <c r="CV86" s="371" t="str">
        <f t="shared" si="117"/>
        <v/>
      </c>
      <c r="CW86" s="371" t="str">
        <f t="shared" si="118"/>
        <v/>
      </c>
      <c r="CX86" s="371" t="str">
        <f t="shared" si="119"/>
        <v/>
      </c>
      <c r="CY86" s="371" t="str">
        <f t="shared" si="120"/>
        <v/>
      </c>
      <c r="CZ86" s="371" t="str">
        <f t="shared" si="121"/>
        <v/>
      </c>
      <c r="DA86" s="371" t="str">
        <f t="shared" si="163"/>
        <v/>
      </c>
      <c r="DB86" s="371" t="str">
        <f t="shared" si="164"/>
        <v/>
      </c>
      <c r="DC86" s="371" t="str">
        <f t="shared" si="165"/>
        <v/>
      </c>
      <c r="DD86" s="334" t="str">
        <f t="shared" si="122"/>
        <v/>
      </c>
      <c r="DE86" s="334" t="str">
        <f t="shared" si="123"/>
        <v/>
      </c>
      <c r="DF86" s="372">
        <f t="shared" si="183"/>
        <v>0</v>
      </c>
      <c r="DG86" s="372">
        <f t="shared" si="184"/>
        <v>0</v>
      </c>
      <c r="DH86" s="372">
        <f t="shared" si="185"/>
        <v>0</v>
      </c>
      <c r="DI86" s="375"/>
      <c r="DJ86" s="319">
        <f>AK86/3600*Stawki!$A$4</f>
        <v>0</v>
      </c>
      <c r="DK86" s="317">
        <f>AO86/3600*Stawki!$B$4</f>
        <v>0</v>
      </c>
      <c r="DL86" s="317">
        <f>AR86/3600*Stawki!$C$4</f>
        <v>0</v>
      </c>
      <c r="DM86" s="317">
        <f>AU86/3600*Stawki!$D$4</f>
        <v>0</v>
      </c>
      <c r="DN86" s="317">
        <f>AX86/3600*Stawki!$E$4</f>
        <v>0</v>
      </c>
      <c r="DO86" s="317">
        <f>BA86/3600*Stawki!$F$4</f>
        <v>0</v>
      </c>
      <c r="DP86" s="317">
        <f>BD86/3600*Stawki!$G$4</f>
        <v>0</v>
      </c>
      <c r="DQ86" s="317">
        <f>BG86/3600*Stawki!$H$4</f>
        <v>0</v>
      </c>
      <c r="DR86" s="317">
        <f>BJ86/3600*Stawki!$J$4</f>
        <v>0</v>
      </c>
      <c r="DS86" s="317">
        <f>BL86/3600*Stawki!$I$4</f>
        <v>0</v>
      </c>
      <c r="DT86" s="317">
        <f>BP86/3600*Stawki!$K$4</f>
        <v>0</v>
      </c>
      <c r="DU86" s="320">
        <f>BS86/3600*Stawki!$M$4</f>
        <v>0</v>
      </c>
      <c r="DV86" s="320">
        <f>BV86/3600*Stawki!$L$4</f>
        <v>0</v>
      </c>
      <c r="DW86" s="321">
        <f t="shared" si="166"/>
        <v>0</v>
      </c>
      <c r="DX86" s="322" t="e" cm="1">
        <f t="array" ref="DX86">IF(BX86&lt;1,INDEX(tblSimple[],MATCH(F86,simp_il_proj,1)+1,MATCH(BW86,simp_il_oper,1)+1)+VLOOKUP($H$6,tblKlient[[Klient]:[Dodatkowy narzut Simple]],2,0),INDEX(tblComplex[],MATCH(F86,comp_il_projekt,1)+1,MATCH(BX86,comp_ile_sklad,1)+1)+VLOOKUP($H$6,tblKlient[[Klient]:[Dodatkowy narzut Complex]],3,0))</f>
        <v>#VALUE!</v>
      </c>
      <c r="DY86" s="323" t="str">
        <f t="shared" si="167"/>
        <v/>
      </c>
      <c r="DZ86" s="318" t="e">
        <f t="shared" si="124"/>
        <v>#VALUE!</v>
      </c>
      <c r="EA86" s="324" t="e">
        <f t="shared" si="125"/>
        <v>#VALUE!</v>
      </c>
      <c r="EC86" s="340">
        <f>IFERROR((Y86*AA86)*IF(X86="NIE",$EC$17+Stawki!$L$30,$EC$17)+SUMIF($C:$C,$B86,CP:CP),0)</f>
        <v>0</v>
      </c>
      <c r="ED86" s="341">
        <f t="shared" si="126"/>
        <v>0</v>
      </c>
      <c r="EE86" s="341">
        <f t="shared" si="127"/>
        <v>0</v>
      </c>
      <c r="EF86" s="341" t="e">
        <f t="shared" si="128"/>
        <v>#VALUE!</v>
      </c>
      <c r="EG86" s="341" t="e">
        <f>DY86*(1+wycena!$EG$17)</f>
        <v>#VALUE!</v>
      </c>
      <c r="EH86" s="341" t="e">
        <f>EG86*(1+wycena!$EH$17)</f>
        <v>#VALUE!</v>
      </c>
      <c r="EI86" s="341" t="e">
        <f t="shared" si="168"/>
        <v>#VALUE!</v>
      </c>
      <c r="EJ86" s="341" t="e">
        <f t="shared" si="186"/>
        <v>#VALUE!</v>
      </c>
      <c r="EK86" s="342">
        <f t="shared" si="129"/>
        <v>0</v>
      </c>
      <c r="EL86" s="343">
        <v>0</v>
      </c>
      <c r="EM86" s="344" t="e">
        <f t="shared" si="96"/>
        <v>#VALUE!</v>
      </c>
      <c r="EN86" s="345" t="e">
        <f t="shared" si="130"/>
        <v>#VALUE!</v>
      </c>
      <c r="EO86" s="346">
        <f t="shared" si="131"/>
        <v>0</v>
      </c>
      <c r="EP86" s="347">
        <f t="shared" si="132"/>
        <v>0</v>
      </c>
      <c r="EQ86" s="348">
        <f t="shared" si="169"/>
        <v>0</v>
      </c>
      <c r="ER86" s="349" t="e">
        <f t="shared" si="133"/>
        <v>#VALUE!</v>
      </c>
      <c r="ES86" s="350" t="e">
        <f t="shared" si="134"/>
        <v>#VALUE!</v>
      </c>
      <c r="ET86" s="62"/>
      <c r="EU86" s="399">
        <f t="shared" si="170"/>
        <v>0</v>
      </c>
      <c r="EV86" s="400">
        <f t="shared" si="171"/>
        <v>0</v>
      </c>
      <c r="EW86" s="400">
        <f t="shared" si="172"/>
        <v>0</v>
      </c>
      <c r="EX86" s="400">
        <f t="shared" si="173"/>
        <v>0</v>
      </c>
      <c r="EY86" s="400">
        <f t="shared" si="174"/>
        <v>0</v>
      </c>
      <c r="EZ86" s="401">
        <f t="shared" si="175"/>
        <v>0</v>
      </c>
      <c r="FA86" s="62"/>
      <c r="FB86" s="153">
        <f t="shared" si="135"/>
        <v>0</v>
      </c>
      <c r="FC86" s="154">
        <f t="shared" si="136"/>
        <v>0</v>
      </c>
      <c r="FD86" s="154">
        <f t="shared" si="137"/>
        <v>0</v>
      </c>
      <c r="FE86" s="154">
        <f t="shared" si="138"/>
        <v>0</v>
      </c>
      <c r="FF86" s="154">
        <f t="shared" si="139"/>
        <v>0</v>
      </c>
      <c r="FG86" s="154">
        <f t="shared" si="140"/>
        <v>0</v>
      </c>
      <c r="FH86" s="154">
        <f t="shared" si="141"/>
        <v>0</v>
      </c>
      <c r="FI86" s="154">
        <f t="shared" si="142"/>
        <v>0</v>
      </c>
      <c r="FJ86" s="154">
        <f t="shared" si="143"/>
        <v>0</v>
      </c>
      <c r="FK86" s="147">
        <f t="shared" si="144"/>
        <v>0</v>
      </c>
      <c r="FL86" s="147">
        <f t="shared" si="145"/>
        <v>0</v>
      </c>
      <c r="FM86" s="146">
        <f t="shared" si="146"/>
        <v>0</v>
      </c>
      <c r="FN86" s="146">
        <f t="shared" si="147"/>
        <v>0</v>
      </c>
      <c r="FO86" s="146">
        <f t="shared" si="148"/>
        <v>0</v>
      </c>
      <c r="FP86" s="146">
        <f t="shared" si="149"/>
        <v>0</v>
      </c>
      <c r="FQ86" s="146" t="e">
        <f t="shared" si="150"/>
        <v>#VALUE!</v>
      </c>
      <c r="FR86" s="146" t="e">
        <f t="shared" si="151"/>
        <v>#VALUE!</v>
      </c>
      <c r="FS86" s="146">
        <f t="shared" si="152"/>
        <v>0</v>
      </c>
      <c r="FT86" s="146">
        <f t="shared" si="153"/>
        <v>0</v>
      </c>
      <c r="FU86" s="146">
        <f t="shared" si="154"/>
        <v>0</v>
      </c>
      <c r="FV86" s="146" t="e">
        <f t="shared" si="155"/>
        <v>#VALUE!</v>
      </c>
      <c r="FW86" s="146" t="e">
        <f t="shared" si="176"/>
        <v>#VALUE!</v>
      </c>
      <c r="FX86" s="146" t="e">
        <f t="shared" si="177"/>
        <v>#VALUE!</v>
      </c>
      <c r="FY86" s="146" t="e">
        <f t="shared" si="178"/>
        <v>#VALUE!</v>
      </c>
      <c r="FZ86" s="155">
        <f t="shared" si="97"/>
        <v>0</v>
      </c>
    </row>
    <row r="87" spans="1:182">
      <c r="A87" s="143">
        <v>69</v>
      </c>
      <c r="B87" s="123"/>
      <c r="C87" s="123"/>
      <c r="D87" s="123"/>
      <c r="E87" s="181"/>
      <c r="F87" s="123"/>
      <c r="G87" s="123"/>
      <c r="H87" s="123"/>
      <c r="I87" s="120"/>
      <c r="J87" s="121"/>
      <c r="K87" s="123"/>
      <c r="L87" s="123"/>
      <c r="M87" s="172" t="str">
        <f>ryzyka!$X71</f>
        <v/>
      </c>
      <c r="N87" s="173" t="str">
        <f>ryzyka!Y71</f>
        <v/>
      </c>
      <c r="O87" s="123"/>
      <c r="P87" s="123"/>
      <c r="Q87" s="138"/>
      <c r="R87" s="121"/>
      <c r="S87" s="123"/>
      <c r="T87" s="122"/>
      <c r="U87" s="123"/>
      <c r="V87" s="285" t="str">
        <f t="shared" si="156"/>
        <v/>
      </c>
      <c r="W87" s="285" t="str">
        <f t="shared" si="157"/>
        <v/>
      </c>
      <c r="X87" s="123"/>
      <c r="Y87" s="65"/>
      <c r="Z87" s="176">
        <f t="shared" si="99"/>
        <v>0</v>
      </c>
      <c r="AA87" s="124"/>
      <c r="AB87" s="124"/>
      <c r="AC87" s="125"/>
      <c r="AD87" s="125"/>
      <c r="AE87" s="126"/>
      <c r="AF87" s="124"/>
      <c r="AG87" s="127"/>
      <c r="AH87" s="128"/>
      <c r="AI87" s="137"/>
      <c r="AJ87" s="126"/>
      <c r="AK87" s="335">
        <f t="shared" si="100"/>
        <v>0</v>
      </c>
      <c r="AL87" s="138"/>
      <c r="AM87" s="121"/>
      <c r="AN87" s="123"/>
      <c r="AO87" s="332">
        <f t="shared" si="179"/>
        <v>0</v>
      </c>
      <c r="AP87" s="333">
        <f>SUMIFS(Technologia[tpz '[s']],Technologia[Obszar],"Obróbka skrawaniem",Technologia[KOD WYROB],wycena!$B87)</f>
        <v>0</v>
      </c>
      <c r="AQ87" s="334">
        <f>SUMIFS(Technologia[tpj '[s']],Technologia[Obszar],"Obróbka skrawaniem",Technologia[KOD WYROB],wycena!$B87)</f>
        <v>0</v>
      </c>
      <c r="AR87" s="335">
        <f t="shared" si="101"/>
        <v>0</v>
      </c>
      <c r="AS87" s="334">
        <f>SUMIFS(Technologia[tpz '[s']],Technologia[Obszar],"Ukosowanie",Technologia[KOD WYROB],wycena!$B87)</f>
        <v>0</v>
      </c>
      <c r="AT87" s="334">
        <f>SUMIFS(Technologia[tpj '[s']],Technologia[Obszar],"Ukosowanie",Technologia[KOD WYROB],wycena!$B87)</f>
        <v>0</v>
      </c>
      <c r="AU87" s="335">
        <f t="shared" si="102"/>
        <v>0</v>
      </c>
      <c r="AV87" s="334">
        <f>SUMIFS(Technologia[tpz '[s']],Technologia[Obszar],"Prasa",Technologia[KOD WYROB],wycena!$B87)</f>
        <v>0</v>
      </c>
      <c r="AW87" s="334">
        <f>SUMIFS(Technologia[tpj '[s']],Technologia[Obszar],"Prasa",Technologia[KOD WYROB],wycena!$B87)</f>
        <v>0</v>
      </c>
      <c r="AX87" s="335">
        <f t="shared" si="103"/>
        <v>0</v>
      </c>
      <c r="AY87" s="334">
        <f>SUMIFS(Technologia[tpz '[s']],Technologia[Obszar],"Spawanie ręczne",Technologia[KOD WYROB],wycena!$B87)</f>
        <v>0</v>
      </c>
      <c r="AZ87" s="334">
        <f>SUMIFS(Technologia[tpj '[s']],Technologia[Obszar],"Spawanie ręczne",Technologia[KOD WYROB],wycena!$B87)</f>
        <v>0</v>
      </c>
      <c r="BA87" s="335">
        <f t="shared" si="104"/>
        <v>0</v>
      </c>
      <c r="BB87" s="334">
        <f>SUMIFS(Technologia[tpz '[s']],Technologia[Obszar],"Spawanie robotem",Technologia[KOD WYROB],wycena!$B87)</f>
        <v>0</v>
      </c>
      <c r="BC87" s="334">
        <f>SUMIFS(Technologia[tpj '[s']],Technologia[Obszar],"Spawanie robotem",Technologia[KOD WYROB],wycena!$B87)</f>
        <v>0</v>
      </c>
      <c r="BD87" s="335">
        <f t="shared" si="105"/>
        <v>0</v>
      </c>
      <c r="BE87" s="334">
        <f>SUMIFS(Technologia[tpz '[s']],Technologia[Obszar],"Ślusarnia",Technologia[KOD WYROB],wycena!$B87)</f>
        <v>0</v>
      </c>
      <c r="BF87" s="334">
        <f>SUMIFS(Technologia[tpj '[s']],Technologia[Obszar],"Ślusarnia",Technologia[KOD WYROB],wycena!$B87)</f>
        <v>0</v>
      </c>
      <c r="BG87" s="335">
        <f t="shared" si="106"/>
        <v>0</v>
      </c>
      <c r="BH87" s="334">
        <f>SUMIFS(Technologia[tpz '[s']],Technologia[Obszar],"Montaż",Technologia[KOD WYROB],wycena!$B87)</f>
        <v>0</v>
      </c>
      <c r="BI87" s="334">
        <f>SUMIFS(Technologia[tpj '[s']],Technologia[Obszar],"Montaż",Technologia[KOD WYROB],wycena!$B87)</f>
        <v>0</v>
      </c>
      <c r="BJ87" s="335">
        <f t="shared" si="107"/>
        <v>0</v>
      </c>
      <c r="BK87" s="334">
        <f>SUMIFS(Technologia[tpz '[s']],Technologia[Obszar],"Klejenie",Technologia[KOD WYROB],wycena!$B87)</f>
        <v>0</v>
      </c>
      <c r="BL87" s="334">
        <f>SUMIFS(Technologia[tpj '[s']],Technologia[Obszar],"Klejenie",Technologia[KOD WYROB],wycena!$B87)</f>
        <v>0</v>
      </c>
      <c r="BM87" s="335">
        <f t="shared" si="108"/>
        <v>0</v>
      </c>
      <c r="BN87" s="334">
        <f>SUMIFS(Technologia[tpz '[s']],Technologia[Obszar],"Śrutowanie",Technologia[KOD WYROB],wycena!$B87)</f>
        <v>0</v>
      </c>
      <c r="BO87" s="334">
        <f>SUMIFS(Technologia[tpj '[s']],Technologia[Obszar],"Śrutowanie",Technologia[KOD WYROB],wycena!$B87)</f>
        <v>0</v>
      </c>
      <c r="BP87" s="332">
        <f t="shared" si="158"/>
        <v>0</v>
      </c>
      <c r="BQ87" s="334">
        <f>SUMIFS(Technologia[tpz '[s']],Technologia[Obszar],"Prostowanie",Technologia[KOD WYROB],wycena!$B87)</f>
        <v>0</v>
      </c>
      <c r="BR87" s="334">
        <f>SUMIFS(Technologia[tpj '[s']],Technologia[Obszar],"Prostowanie",Technologia[KOD WYROB],wycena!$B87)</f>
        <v>0</v>
      </c>
      <c r="BS87" s="332">
        <f t="shared" si="159"/>
        <v>0</v>
      </c>
      <c r="BT87" s="334">
        <f>SUMIFS(Technologia[tpz '[s']],Technologia[Obszar],"Gratowarka",Technologia[KOD WYROB],wycena!$B87)</f>
        <v>0</v>
      </c>
      <c r="BU87" s="334">
        <f>SUMIFS(Technologia[tpj '[s']],Technologia[Obszar],"Gratowarka",Technologia[KOD WYROB],wycena!$B87)</f>
        <v>0</v>
      </c>
      <c r="BV87" s="332">
        <f t="shared" si="160"/>
        <v>0</v>
      </c>
      <c r="BW87" s="332">
        <f>COUNTIF(Technologia[KOD WYROB],B87)</f>
        <v>0</v>
      </c>
      <c r="BX87" s="332">
        <f t="shared" si="161"/>
        <v>0</v>
      </c>
      <c r="BZ87" s="121"/>
      <c r="CA87" s="123"/>
      <c r="CB87" s="123"/>
      <c r="CC87" s="372">
        <f>SUMIFS(Technologia[Koszt kooperacji],Technologia[Obszar],"Kooperacja",Technologia[KOD WYROB],wycena!$B87)+SUMIFS(Technologia[Koszt kooperacji],Technologia[Obszar],"Śrutowanie",Technologia[KOD WYROB],wycena!$B87)</f>
        <v>0</v>
      </c>
      <c r="CD87" s="372">
        <f t="shared" si="109"/>
        <v>0</v>
      </c>
      <c r="CE87" s="372">
        <f t="shared" si="180"/>
        <v>0</v>
      </c>
      <c r="CF87" s="381">
        <f>COUNTIFS(Technologia[KOD WYROB],B87,Technologia[Obszar],"kooperacja")+SUMIF($C:$C,$B87,CF:CF)</f>
        <v>0</v>
      </c>
      <c r="CG87" s="382">
        <f>SUMIF(Tabela3[Dot. indeksu],B87,Tabela3[Wartość])+SUMIF(C:C,B87,DE:DE)</f>
        <v>0</v>
      </c>
      <c r="CH87" s="383">
        <f>SUMIFS(NRC[Cena],NRC[Typ narzędzia],robocze!$AL$1,NRC[Dot. indeksu],wycena!$B87)+(SUMIF($C:$C,$B87,$DF:$DF))</f>
        <v>0</v>
      </c>
      <c r="CI87" s="372">
        <f>SUMIFS(NRC[Cena],NRC[Typ narzędzia],robocze!$AL$2,NRC[Dot. indeksu],wycena!$B87)+(SUMIF($C:$C,$B87,$DG:$DG))</f>
        <v>0</v>
      </c>
      <c r="CJ87" s="372">
        <f>SUMIFS(NRC[Cena],NRC[Typ narzędzia],robocze!$AL$3,NRC[Dot. indeksu],wycena!$B87)+(SUMIF($C:$C,$B87,$DH:$DH))</f>
        <v>0</v>
      </c>
      <c r="CK87" s="384">
        <f t="shared" si="162"/>
        <v>0</v>
      </c>
      <c r="CM87" s="373" t="str">
        <f t="shared" si="110"/>
        <v/>
      </c>
      <c r="CN87" s="374" t="str">
        <f t="shared" si="111"/>
        <v/>
      </c>
      <c r="CO87" s="372" t="str">
        <f t="shared" si="112"/>
        <v/>
      </c>
      <c r="CP87" s="372" t="str">
        <f t="shared" si="181"/>
        <v/>
      </c>
      <c r="CQ87" s="371" t="str">
        <f t="shared" si="113"/>
        <v/>
      </c>
      <c r="CR87" s="371" t="str">
        <f t="shared" si="182"/>
        <v/>
      </c>
      <c r="CS87" s="371" t="str">
        <f t="shared" si="114"/>
        <v/>
      </c>
      <c r="CT87" s="371" t="str">
        <f t="shared" si="115"/>
        <v/>
      </c>
      <c r="CU87" s="371" t="str">
        <f t="shared" si="116"/>
        <v/>
      </c>
      <c r="CV87" s="371" t="str">
        <f t="shared" si="117"/>
        <v/>
      </c>
      <c r="CW87" s="371" t="str">
        <f t="shared" si="118"/>
        <v/>
      </c>
      <c r="CX87" s="371" t="str">
        <f t="shared" si="119"/>
        <v/>
      </c>
      <c r="CY87" s="371" t="str">
        <f t="shared" si="120"/>
        <v/>
      </c>
      <c r="CZ87" s="371" t="str">
        <f t="shared" si="121"/>
        <v/>
      </c>
      <c r="DA87" s="371" t="str">
        <f t="shared" si="163"/>
        <v/>
      </c>
      <c r="DB87" s="371" t="str">
        <f t="shared" si="164"/>
        <v/>
      </c>
      <c r="DC87" s="371" t="str">
        <f t="shared" si="165"/>
        <v/>
      </c>
      <c r="DD87" s="334" t="str">
        <f t="shared" si="122"/>
        <v/>
      </c>
      <c r="DE87" s="334" t="str">
        <f t="shared" si="123"/>
        <v/>
      </c>
      <c r="DF87" s="372">
        <f t="shared" si="183"/>
        <v>0</v>
      </c>
      <c r="DG87" s="372">
        <f t="shared" si="184"/>
        <v>0</v>
      </c>
      <c r="DH87" s="372">
        <f t="shared" si="185"/>
        <v>0</v>
      </c>
      <c r="DI87" s="375"/>
      <c r="DJ87" s="319">
        <f>AK87/3600*Stawki!$A$4</f>
        <v>0</v>
      </c>
      <c r="DK87" s="317">
        <f>AO87/3600*Stawki!$B$4</f>
        <v>0</v>
      </c>
      <c r="DL87" s="317">
        <f>AR87/3600*Stawki!$C$4</f>
        <v>0</v>
      </c>
      <c r="DM87" s="317">
        <f>AU87/3600*Stawki!$D$4</f>
        <v>0</v>
      </c>
      <c r="DN87" s="317">
        <f>AX87/3600*Stawki!$E$4</f>
        <v>0</v>
      </c>
      <c r="DO87" s="317">
        <f>BA87/3600*Stawki!$F$4</f>
        <v>0</v>
      </c>
      <c r="DP87" s="317">
        <f>BD87/3600*Stawki!$G$4</f>
        <v>0</v>
      </c>
      <c r="DQ87" s="317">
        <f>BG87/3600*Stawki!$H$4</f>
        <v>0</v>
      </c>
      <c r="DR87" s="317">
        <f>BJ87/3600*Stawki!$J$4</f>
        <v>0</v>
      </c>
      <c r="DS87" s="317">
        <f>BL87/3600*Stawki!$I$4</f>
        <v>0</v>
      </c>
      <c r="DT87" s="317">
        <f>BP87/3600*Stawki!$K$4</f>
        <v>0</v>
      </c>
      <c r="DU87" s="320">
        <f>BS87/3600*Stawki!$M$4</f>
        <v>0</v>
      </c>
      <c r="DV87" s="320">
        <f>BV87/3600*Stawki!$L$4</f>
        <v>0</v>
      </c>
      <c r="DW87" s="321">
        <f t="shared" si="166"/>
        <v>0</v>
      </c>
      <c r="DX87" s="322" t="e" cm="1">
        <f t="array" ref="DX87">IF(BX87&lt;1,INDEX(tblSimple[],MATCH(F87,simp_il_proj,1)+1,MATCH(BW87,simp_il_oper,1)+1)+VLOOKUP($H$6,tblKlient[[Klient]:[Dodatkowy narzut Simple]],2,0),INDEX(tblComplex[],MATCH(F87,comp_il_projekt,1)+1,MATCH(BX87,comp_ile_sklad,1)+1)+VLOOKUP($H$6,tblKlient[[Klient]:[Dodatkowy narzut Complex]],3,0))</f>
        <v>#VALUE!</v>
      </c>
      <c r="DY87" s="323" t="str">
        <f t="shared" si="167"/>
        <v/>
      </c>
      <c r="DZ87" s="318" t="e">
        <f t="shared" si="124"/>
        <v>#VALUE!</v>
      </c>
      <c r="EA87" s="324" t="e">
        <f t="shared" si="125"/>
        <v>#VALUE!</v>
      </c>
      <c r="EC87" s="340">
        <f>IFERROR((Y87*AA87)*IF(X87="NIE",$EC$17+Stawki!$L$30,$EC$17)+SUMIF($C:$C,$B87,CP:CP),0)</f>
        <v>0</v>
      </c>
      <c r="ED87" s="341">
        <f t="shared" si="126"/>
        <v>0</v>
      </c>
      <c r="EE87" s="341">
        <f t="shared" si="127"/>
        <v>0</v>
      </c>
      <c r="EF87" s="341" t="e">
        <f t="shared" si="128"/>
        <v>#VALUE!</v>
      </c>
      <c r="EG87" s="341" t="e">
        <f>DY87*(1+wycena!$EG$17)</f>
        <v>#VALUE!</v>
      </c>
      <c r="EH87" s="341" t="e">
        <f>EG87*(1+wycena!$EH$17)</f>
        <v>#VALUE!</v>
      </c>
      <c r="EI87" s="341" t="e">
        <f t="shared" si="168"/>
        <v>#VALUE!</v>
      </c>
      <c r="EJ87" s="341" t="e">
        <f t="shared" si="186"/>
        <v>#VALUE!</v>
      </c>
      <c r="EK87" s="342">
        <f t="shared" si="129"/>
        <v>0</v>
      </c>
      <c r="EL87" s="343">
        <v>0</v>
      </c>
      <c r="EM87" s="344" t="e">
        <f t="shared" ref="EM87:EM150" si="187">MROUND(EJ87*(1+$EL87),0.01)</f>
        <v>#VALUE!</v>
      </c>
      <c r="EN87" s="345" t="e">
        <f t="shared" si="130"/>
        <v>#VALUE!</v>
      </c>
      <c r="EO87" s="346">
        <f t="shared" si="131"/>
        <v>0</v>
      </c>
      <c r="EP87" s="347">
        <f t="shared" si="132"/>
        <v>0</v>
      </c>
      <c r="EQ87" s="348">
        <f t="shared" si="169"/>
        <v>0</v>
      </c>
      <c r="ER87" s="349" t="e">
        <f t="shared" si="133"/>
        <v>#VALUE!</v>
      </c>
      <c r="ES87" s="350" t="e">
        <f t="shared" si="134"/>
        <v>#VALUE!</v>
      </c>
      <c r="ET87" s="62"/>
      <c r="EU87" s="399">
        <f t="shared" si="170"/>
        <v>0</v>
      </c>
      <c r="EV87" s="400">
        <f t="shared" si="171"/>
        <v>0</v>
      </c>
      <c r="EW87" s="400">
        <f t="shared" si="172"/>
        <v>0</v>
      </c>
      <c r="EX87" s="400">
        <f t="shared" si="173"/>
        <v>0</v>
      </c>
      <c r="EY87" s="400">
        <f t="shared" si="174"/>
        <v>0</v>
      </c>
      <c r="EZ87" s="401">
        <f t="shared" si="175"/>
        <v>0</v>
      </c>
      <c r="FA87" s="62"/>
      <c r="FB87" s="153">
        <f t="shared" si="135"/>
        <v>0</v>
      </c>
      <c r="FC87" s="154">
        <f t="shared" si="136"/>
        <v>0</v>
      </c>
      <c r="FD87" s="154">
        <f t="shared" si="137"/>
        <v>0</v>
      </c>
      <c r="FE87" s="154">
        <f t="shared" si="138"/>
        <v>0</v>
      </c>
      <c r="FF87" s="154">
        <f t="shared" si="139"/>
        <v>0</v>
      </c>
      <c r="FG87" s="154">
        <f t="shared" si="140"/>
        <v>0</v>
      </c>
      <c r="FH87" s="154">
        <f t="shared" si="141"/>
        <v>0</v>
      </c>
      <c r="FI87" s="154">
        <f t="shared" si="142"/>
        <v>0</v>
      </c>
      <c r="FJ87" s="154">
        <f t="shared" si="143"/>
        <v>0</v>
      </c>
      <c r="FK87" s="147">
        <f t="shared" si="144"/>
        <v>0</v>
      </c>
      <c r="FL87" s="147">
        <f t="shared" si="145"/>
        <v>0</v>
      </c>
      <c r="FM87" s="146">
        <f t="shared" si="146"/>
        <v>0</v>
      </c>
      <c r="FN87" s="146">
        <f t="shared" si="147"/>
        <v>0</v>
      </c>
      <c r="FO87" s="146">
        <f t="shared" si="148"/>
        <v>0</v>
      </c>
      <c r="FP87" s="146">
        <f t="shared" si="149"/>
        <v>0</v>
      </c>
      <c r="FQ87" s="146" t="e">
        <f t="shared" si="150"/>
        <v>#VALUE!</v>
      </c>
      <c r="FR87" s="146" t="e">
        <f t="shared" si="151"/>
        <v>#VALUE!</v>
      </c>
      <c r="FS87" s="146">
        <f t="shared" si="152"/>
        <v>0</v>
      </c>
      <c r="FT87" s="146">
        <f t="shared" si="153"/>
        <v>0</v>
      </c>
      <c r="FU87" s="146">
        <f t="shared" si="154"/>
        <v>0</v>
      </c>
      <c r="FV87" s="146" t="e">
        <f t="shared" si="155"/>
        <v>#VALUE!</v>
      </c>
      <c r="FW87" s="146" t="e">
        <f t="shared" si="176"/>
        <v>#VALUE!</v>
      </c>
      <c r="FX87" s="146" t="e">
        <f t="shared" si="177"/>
        <v>#VALUE!</v>
      </c>
      <c r="FY87" s="146" t="e">
        <f t="shared" si="178"/>
        <v>#VALUE!</v>
      </c>
      <c r="FZ87" s="155">
        <f t="shared" ref="FZ87:FZ150" si="188">FM87*(1+$EK$17)</f>
        <v>0</v>
      </c>
    </row>
    <row r="88" spans="1:182">
      <c r="A88" s="143">
        <v>70</v>
      </c>
      <c r="B88" s="123"/>
      <c r="C88" s="123"/>
      <c r="D88" s="123"/>
      <c r="E88" s="181"/>
      <c r="F88" s="123"/>
      <c r="G88" s="123"/>
      <c r="H88" s="123"/>
      <c r="I88" s="120"/>
      <c r="J88" s="121"/>
      <c r="K88" s="123"/>
      <c r="L88" s="123"/>
      <c r="M88" s="172" t="str">
        <f>ryzyka!$X72</f>
        <v/>
      </c>
      <c r="N88" s="173" t="str">
        <f>ryzyka!Y72</f>
        <v/>
      </c>
      <c r="O88" s="123"/>
      <c r="P88" s="123"/>
      <c r="Q88" s="138"/>
      <c r="R88" s="121"/>
      <c r="S88" s="123"/>
      <c r="T88" s="122"/>
      <c r="U88" s="123"/>
      <c r="V88" s="285" t="str">
        <f t="shared" si="156"/>
        <v/>
      </c>
      <c r="W88" s="285" t="str">
        <f t="shared" si="157"/>
        <v/>
      </c>
      <c r="X88" s="123"/>
      <c r="Y88" s="65"/>
      <c r="Z88" s="176">
        <f t="shared" si="99"/>
        <v>0</v>
      </c>
      <c r="AA88" s="124"/>
      <c r="AB88" s="124"/>
      <c r="AC88" s="125"/>
      <c r="AD88" s="125"/>
      <c r="AE88" s="126"/>
      <c r="AF88" s="124"/>
      <c r="AG88" s="127"/>
      <c r="AH88" s="128"/>
      <c r="AI88" s="137"/>
      <c r="AJ88" s="126"/>
      <c r="AK88" s="335">
        <f t="shared" si="100"/>
        <v>0</v>
      </c>
      <c r="AL88" s="138"/>
      <c r="AM88" s="121"/>
      <c r="AN88" s="123"/>
      <c r="AO88" s="332">
        <f t="shared" si="179"/>
        <v>0</v>
      </c>
      <c r="AP88" s="333">
        <f>SUMIFS(Technologia[tpz '[s']],Technologia[Obszar],"Obróbka skrawaniem",Technologia[KOD WYROB],wycena!$B88)</f>
        <v>0</v>
      </c>
      <c r="AQ88" s="334">
        <f>SUMIFS(Technologia[tpj '[s']],Technologia[Obszar],"Obróbka skrawaniem",Technologia[KOD WYROB],wycena!$B88)</f>
        <v>0</v>
      </c>
      <c r="AR88" s="335">
        <f t="shared" si="101"/>
        <v>0</v>
      </c>
      <c r="AS88" s="334">
        <f>SUMIFS(Technologia[tpz '[s']],Technologia[Obszar],"Ukosowanie",Technologia[KOD WYROB],wycena!$B88)</f>
        <v>0</v>
      </c>
      <c r="AT88" s="334">
        <f>SUMIFS(Technologia[tpj '[s']],Technologia[Obszar],"Ukosowanie",Technologia[KOD WYROB],wycena!$B88)</f>
        <v>0</v>
      </c>
      <c r="AU88" s="335">
        <f t="shared" si="102"/>
        <v>0</v>
      </c>
      <c r="AV88" s="334">
        <f>SUMIFS(Technologia[tpz '[s']],Technologia[Obszar],"Prasa",Technologia[KOD WYROB],wycena!$B88)</f>
        <v>0</v>
      </c>
      <c r="AW88" s="334">
        <f>SUMIFS(Technologia[tpj '[s']],Technologia[Obszar],"Prasa",Technologia[KOD WYROB],wycena!$B88)</f>
        <v>0</v>
      </c>
      <c r="AX88" s="335">
        <f t="shared" si="103"/>
        <v>0</v>
      </c>
      <c r="AY88" s="334">
        <f>SUMIFS(Technologia[tpz '[s']],Technologia[Obszar],"Spawanie ręczne",Technologia[KOD WYROB],wycena!$B88)</f>
        <v>0</v>
      </c>
      <c r="AZ88" s="334">
        <f>SUMIFS(Technologia[tpj '[s']],Technologia[Obszar],"Spawanie ręczne",Technologia[KOD WYROB],wycena!$B88)</f>
        <v>0</v>
      </c>
      <c r="BA88" s="335">
        <f t="shared" si="104"/>
        <v>0</v>
      </c>
      <c r="BB88" s="334">
        <f>SUMIFS(Technologia[tpz '[s']],Technologia[Obszar],"Spawanie robotem",Technologia[KOD WYROB],wycena!$B88)</f>
        <v>0</v>
      </c>
      <c r="BC88" s="334">
        <f>SUMIFS(Technologia[tpj '[s']],Technologia[Obszar],"Spawanie robotem",Technologia[KOD WYROB],wycena!$B88)</f>
        <v>0</v>
      </c>
      <c r="BD88" s="335">
        <f t="shared" si="105"/>
        <v>0</v>
      </c>
      <c r="BE88" s="334">
        <f>SUMIFS(Technologia[tpz '[s']],Technologia[Obszar],"Ślusarnia",Technologia[KOD WYROB],wycena!$B88)</f>
        <v>0</v>
      </c>
      <c r="BF88" s="334">
        <f>SUMIFS(Technologia[tpj '[s']],Technologia[Obszar],"Ślusarnia",Technologia[KOD WYROB],wycena!$B88)</f>
        <v>0</v>
      </c>
      <c r="BG88" s="335">
        <f t="shared" si="106"/>
        <v>0</v>
      </c>
      <c r="BH88" s="334">
        <f>SUMIFS(Technologia[tpz '[s']],Technologia[Obszar],"Montaż",Technologia[KOD WYROB],wycena!$B88)</f>
        <v>0</v>
      </c>
      <c r="BI88" s="334">
        <f>SUMIFS(Technologia[tpj '[s']],Technologia[Obszar],"Montaż",Technologia[KOD WYROB],wycena!$B88)</f>
        <v>0</v>
      </c>
      <c r="BJ88" s="335">
        <f t="shared" si="107"/>
        <v>0</v>
      </c>
      <c r="BK88" s="334">
        <f>SUMIFS(Technologia[tpz '[s']],Technologia[Obszar],"Klejenie",Technologia[KOD WYROB],wycena!$B88)</f>
        <v>0</v>
      </c>
      <c r="BL88" s="334">
        <f>SUMIFS(Technologia[tpj '[s']],Technologia[Obszar],"Klejenie",Technologia[KOD WYROB],wycena!$B88)</f>
        <v>0</v>
      </c>
      <c r="BM88" s="335">
        <f t="shared" si="108"/>
        <v>0</v>
      </c>
      <c r="BN88" s="334">
        <f>SUMIFS(Technologia[tpz '[s']],Technologia[Obszar],"Śrutowanie",Technologia[KOD WYROB],wycena!$B88)</f>
        <v>0</v>
      </c>
      <c r="BO88" s="334">
        <f>SUMIFS(Technologia[tpj '[s']],Technologia[Obszar],"Śrutowanie",Technologia[KOD WYROB],wycena!$B88)</f>
        <v>0</v>
      </c>
      <c r="BP88" s="332">
        <f t="shared" si="158"/>
        <v>0</v>
      </c>
      <c r="BQ88" s="334">
        <f>SUMIFS(Technologia[tpz '[s']],Technologia[Obszar],"Prostowanie",Technologia[KOD WYROB],wycena!$B88)</f>
        <v>0</v>
      </c>
      <c r="BR88" s="334">
        <f>SUMIFS(Technologia[tpj '[s']],Technologia[Obszar],"Prostowanie",Technologia[KOD WYROB],wycena!$B88)</f>
        <v>0</v>
      </c>
      <c r="BS88" s="332">
        <f t="shared" si="159"/>
        <v>0</v>
      </c>
      <c r="BT88" s="334">
        <f>SUMIFS(Technologia[tpz '[s']],Technologia[Obszar],"Gratowarka",Technologia[KOD WYROB],wycena!$B88)</f>
        <v>0</v>
      </c>
      <c r="BU88" s="334">
        <f>SUMIFS(Technologia[tpj '[s']],Technologia[Obszar],"Gratowarka",Technologia[KOD WYROB],wycena!$B88)</f>
        <v>0</v>
      </c>
      <c r="BV88" s="332">
        <f t="shared" si="160"/>
        <v>0</v>
      </c>
      <c r="BW88" s="332">
        <f>COUNTIF(Technologia[KOD WYROB],B88)</f>
        <v>0</v>
      </c>
      <c r="BX88" s="332">
        <f t="shared" si="161"/>
        <v>0</v>
      </c>
      <c r="BZ88" s="121"/>
      <c r="CA88" s="123"/>
      <c r="CB88" s="123"/>
      <c r="CC88" s="372">
        <f>SUMIFS(Technologia[Koszt kooperacji],Technologia[Obszar],"Kooperacja",Technologia[KOD WYROB],wycena!$B88)+SUMIFS(Technologia[Koszt kooperacji],Technologia[Obszar],"Śrutowanie",Technologia[KOD WYROB],wycena!$B88)</f>
        <v>0</v>
      </c>
      <c r="CD88" s="372">
        <f t="shared" si="109"/>
        <v>0</v>
      </c>
      <c r="CE88" s="372">
        <f t="shared" si="180"/>
        <v>0</v>
      </c>
      <c r="CF88" s="381">
        <f>COUNTIFS(Technologia[KOD WYROB],B88,Technologia[Obszar],"kooperacja")+SUMIF($C:$C,$B88,CF:CF)</f>
        <v>0</v>
      </c>
      <c r="CG88" s="382">
        <f>SUMIF(Tabela3[Dot. indeksu],B88,Tabela3[Wartość])+SUMIF(C:C,B88,DE:DE)</f>
        <v>0</v>
      </c>
      <c r="CH88" s="383">
        <f>SUMIFS(NRC[Cena],NRC[Typ narzędzia],robocze!$AL$1,NRC[Dot. indeksu],wycena!$B88)+(SUMIF($C:$C,$B88,$DF:$DF))</f>
        <v>0</v>
      </c>
      <c r="CI88" s="372">
        <f>SUMIFS(NRC[Cena],NRC[Typ narzędzia],robocze!$AL$2,NRC[Dot. indeksu],wycena!$B88)+(SUMIF($C:$C,$B88,$DG:$DG))</f>
        <v>0</v>
      </c>
      <c r="CJ88" s="372">
        <f>SUMIFS(NRC[Cena],NRC[Typ narzędzia],robocze!$AL$3,NRC[Dot. indeksu],wycena!$B88)+(SUMIF($C:$C,$B88,$DH:$DH))</f>
        <v>0</v>
      </c>
      <c r="CK88" s="384">
        <f t="shared" si="162"/>
        <v>0</v>
      </c>
      <c r="CM88" s="373" t="str">
        <f t="shared" si="110"/>
        <v/>
      </c>
      <c r="CN88" s="374" t="str">
        <f t="shared" si="111"/>
        <v/>
      </c>
      <c r="CO88" s="372" t="str">
        <f t="shared" si="112"/>
        <v/>
      </c>
      <c r="CP88" s="372" t="str">
        <f t="shared" si="181"/>
        <v/>
      </c>
      <c r="CQ88" s="371" t="str">
        <f t="shared" si="113"/>
        <v/>
      </c>
      <c r="CR88" s="371" t="str">
        <f t="shared" si="182"/>
        <v/>
      </c>
      <c r="CS88" s="371" t="str">
        <f t="shared" si="114"/>
        <v/>
      </c>
      <c r="CT88" s="371" t="str">
        <f t="shared" si="115"/>
        <v/>
      </c>
      <c r="CU88" s="371" t="str">
        <f t="shared" si="116"/>
        <v/>
      </c>
      <c r="CV88" s="371" t="str">
        <f t="shared" si="117"/>
        <v/>
      </c>
      <c r="CW88" s="371" t="str">
        <f t="shared" si="118"/>
        <v/>
      </c>
      <c r="CX88" s="371" t="str">
        <f t="shared" si="119"/>
        <v/>
      </c>
      <c r="CY88" s="371" t="str">
        <f t="shared" si="120"/>
        <v/>
      </c>
      <c r="CZ88" s="371" t="str">
        <f t="shared" si="121"/>
        <v/>
      </c>
      <c r="DA88" s="371" t="str">
        <f t="shared" si="163"/>
        <v/>
      </c>
      <c r="DB88" s="371" t="str">
        <f t="shared" si="164"/>
        <v/>
      </c>
      <c r="DC88" s="371" t="str">
        <f t="shared" si="165"/>
        <v/>
      </c>
      <c r="DD88" s="334" t="str">
        <f t="shared" si="122"/>
        <v/>
      </c>
      <c r="DE88" s="334" t="str">
        <f t="shared" si="123"/>
        <v/>
      </c>
      <c r="DF88" s="372">
        <f t="shared" si="183"/>
        <v>0</v>
      </c>
      <c r="DG88" s="372">
        <f t="shared" si="184"/>
        <v>0</v>
      </c>
      <c r="DH88" s="372">
        <f t="shared" si="185"/>
        <v>0</v>
      </c>
      <c r="DI88" s="375"/>
      <c r="DJ88" s="319">
        <f>AK88/3600*Stawki!$A$4</f>
        <v>0</v>
      </c>
      <c r="DK88" s="317">
        <f>AO88/3600*Stawki!$B$4</f>
        <v>0</v>
      </c>
      <c r="DL88" s="317">
        <f>AR88/3600*Stawki!$C$4</f>
        <v>0</v>
      </c>
      <c r="DM88" s="317">
        <f>AU88/3600*Stawki!$D$4</f>
        <v>0</v>
      </c>
      <c r="DN88" s="317">
        <f>AX88/3600*Stawki!$E$4</f>
        <v>0</v>
      </c>
      <c r="DO88" s="317">
        <f>BA88/3600*Stawki!$F$4</f>
        <v>0</v>
      </c>
      <c r="DP88" s="317">
        <f>BD88/3600*Stawki!$G$4</f>
        <v>0</v>
      </c>
      <c r="DQ88" s="317">
        <f>BG88/3600*Stawki!$H$4</f>
        <v>0</v>
      </c>
      <c r="DR88" s="317">
        <f>BJ88/3600*Stawki!$J$4</f>
        <v>0</v>
      </c>
      <c r="DS88" s="317">
        <f>BL88/3600*Stawki!$I$4</f>
        <v>0</v>
      </c>
      <c r="DT88" s="317">
        <f>BP88/3600*Stawki!$K$4</f>
        <v>0</v>
      </c>
      <c r="DU88" s="320">
        <f>BS88/3600*Stawki!$M$4</f>
        <v>0</v>
      </c>
      <c r="DV88" s="320">
        <f>BV88/3600*Stawki!$L$4</f>
        <v>0</v>
      </c>
      <c r="DW88" s="321">
        <f t="shared" si="166"/>
        <v>0</v>
      </c>
      <c r="DX88" s="322" t="e" cm="1">
        <f t="array" ref="DX88">IF(BX88&lt;1,INDEX(tblSimple[],MATCH(F88,simp_il_proj,1)+1,MATCH(BW88,simp_il_oper,1)+1)+VLOOKUP($H$6,tblKlient[[Klient]:[Dodatkowy narzut Simple]],2,0),INDEX(tblComplex[],MATCH(F88,comp_il_projekt,1)+1,MATCH(BX88,comp_ile_sklad,1)+1)+VLOOKUP($H$6,tblKlient[[Klient]:[Dodatkowy narzut Complex]],3,0))</f>
        <v>#VALUE!</v>
      </c>
      <c r="DY88" s="323" t="str">
        <f t="shared" si="167"/>
        <v/>
      </c>
      <c r="DZ88" s="318" t="e">
        <f t="shared" si="124"/>
        <v>#VALUE!</v>
      </c>
      <c r="EA88" s="324" t="e">
        <f t="shared" si="125"/>
        <v>#VALUE!</v>
      </c>
      <c r="EC88" s="340">
        <f>IFERROR((Y88*AA88)*IF(X88="NIE",$EC$17+Stawki!$L$30,$EC$17)+SUMIF($C:$C,$B88,CP:CP),0)</f>
        <v>0</v>
      </c>
      <c r="ED88" s="341">
        <f t="shared" si="126"/>
        <v>0</v>
      </c>
      <c r="EE88" s="341">
        <f t="shared" si="127"/>
        <v>0</v>
      </c>
      <c r="EF88" s="341" t="e">
        <f t="shared" si="128"/>
        <v>#VALUE!</v>
      </c>
      <c r="EG88" s="341" t="e">
        <f>DY88*(1+wycena!$EG$17)</f>
        <v>#VALUE!</v>
      </c>
      <c r="EH88" s="341" t="e">
        <f>EG88*(1+wycena!$EH$17)</f>
        <v>#VALUE!</v>
      </c>
      <c r="EI88" s="341" t="e">
        <f t="shared" si="168"/>
        <v>#VALUE!</v>
      </c>
      <c r="EJ88" s="341" t="e">
        <f t="shared" si="186"/>
        <v>#VALUE!</v>
      </c>
      <c r="EK88" s="342">
        <f t="shared" si="129"/>
        <v>0</v>
      </c>
      <c r="EL88" s="343">
        <v>0</v>
      </c>
      <c r="EM88" s="344" t="e">
        <f t="shared" si="187"/>
        <v>#VALUE!</v>
      </c>
      <c r="EN88" s="345" t="e">
        <f t="shared" si="130"/>
        <v>#VALUE!</v>
      </c>
      <c r="EO88" s="346">
        <f t="shared" si="131"/>
        <v>0</v>
      </c>
      <c r="EP88" s="347">
        <f t="shared" si="132"/>
        <v>0</v>
      </c>
      <c r="EQ88" s="348">
        <f t="shared" si="169"/>
        <v>0</v>
      </c>
      <c r="ER88" s="349" t="e">
        <f t="shared" si="133"/>
        <v>#VALUE!</v>
      </c>
      <c r="ES88" s="350" t="e">
        <f t="shared" si="134"/>
        <v>#VALUE!</v>
      </c>
      <c r="ET88" s="62"/>
      <c r="EU88" s="399">
        <f t="shared" si="170"/>
        <v>0</v>
      </c>
      <c r="EV88" s="400">
        <f t="shared" si="171"/>
        <v>0</v>
      </c>
      <c r="EW88" s="400">
        <f t="shared" si="172"/>
        <v>0</v>
      </c>
      <c r="EX88" s="400">
        <f t="shared" si="173"/>
        <v>0</v>
      </c>
      <c r="EY88" s="400">
        <f t="shared" si="174"/>
        <v>0</v>
      </c>
      <c r="EZ88" s="401">
        <f t="shared" si="175"/>
        <v>0</v>
      </c>
      <c r="FA88" s="62"/>
      <c r="FB88" s="153">
        <f t="shared" si="135"/>
        <v>0</v>
      </c>
      <c r="FC88" s="154">
        <f t="shared" si="136"/>
        <v>0</v>
      </c>
      <c r="FD88" s="154">
        <f t="shared" si="137"/>
        <v>0</v>
      </c>
      <c r="FE88" s="154">
        <f t="shared" si="138"/>
        <v>0</v>
      </c>
      <c r="FF88" s="154">
        <f t="shared" si="139"/>
        <v>0</v>
      </c>
      <c r="FG88" s="154">
        <f t="shared" si="140"/>
        <v>0</v>
      </c>
      <c r="FH88" s="154">
        <f t="shared" si="141"/>
        <v>0</v>
      </c>
      <c r="FI88" s="154">
        <f t="shared" si="142"/>
        <v>0</v>
      </c>
      <c r="FJ88" s="154">
        <f t="shared" si="143"/>
        <v>0</v>
      </c>
      <c r="FK88" s="147">
        <f t="shared" si="144"/>
        <v>0</v>
      </c>
      <c r="FL88" s="147">
        <f t="shared" si="145"/>
        <v>0</v>
      </c>
      <c r="FM88" s="146">
        <f t="shared" si="146"/>
        <v>0</v>
      </c>
      <c r="FN88" s="146">
        <f t="shared" si="147"/>
        <v>0</v>
      </c>
      <c r="FO88" s="146">
        <f t="shared" si="148"/>
        <v>0</v>
      </c>
      <c r="FP88" s="146">
        <f t="shared" si="149"/>
        <v>0</v>
      </c>
      <c r="FQ88" s="146" t="e">
        <f t="shared" si="150"/>
        <v>#VALUE!</v>
      </c>
      <c r="FR88" s="146" t="e">
        <f t="shared" si="151"/>
        <v>#VALUE!</v>
      </c>
      <c r="FS88" s="146">
        <f t="shared" si="152"/>
        <v>0</v>
      </c>
      <c r="FT88" s="146">
        <f t="shared" si="153"/>
        <v>0</v>
      </c>
      <c r="FU88" s="146">
        <f t="shared" si="154"/>
        <v>0</v>
      </c>
      <c r="FV88" s="146" t="e">
        <f t="shared" si="155"/>
        <v>#VALUE!</v>
      </c>
      <c r="FW88" s="146" t="e">
        <f t="shared" si="176"/>
        <v>#VALUE!</v>
      </c>
      <c r="FX88" s="146" t="e">
        <f t="shared" si="177"/>
        <v>#VALUE!</v>
      </c>
      <c r="FY88" s="146" t="e">
        <f t="shared" si="178"/>
        <v>#VALUE!</v>
      </c>
      <c r="FZ88" s="155">
        <f t="shared" si="188"/>
        <v>0</v>
      </c>
    </row>
    <row r="89" spans="1:182">
      <c r="A89" s="143">
        <v>71</v>
      </c>
      <c r="B89" s="123"/>
      <c r="C89" s="123"/>
      <c r="D89" s="123"/>
      <c r="E89" s="181"/>
      <c r="F89" s="123"/>
      <c r="G89" s="123"/>
      <c r="H89" s="123"/>
      <c r="I89" s="120"/>
      <c r="J89" s="121"/>
      <c r="K89" s="123"/>
      <c r="L89" s="123"/>
      <c r="M89" s="172" t="str">
        <f>ryzyka!$X73</f>
        <v/>
      </c>
      <c r="N89" s="173" t="str">
        <f>ryzyka!Y73</f>
        <v/>
      </c>
      <c r="O89" s="123"/>
      <c r="P89" s="123"/>
      <c r="Q89" s="138"/>
      <c r="R89" s="121"/>
      <c r="S89" s="123"/>
      <c r="T89" s="122"/>
      <c r="U89" s="123"/>
      <c r="V89" s="285" t="str">
        <f t="shared" si="156"/>
        <v/>
      </c>
      <c r="W89" s="285" t="str">
        <f t="shared" si="157"/>
        <v/>
      </c>
      <c r="X89" s="123"/>
      <c r="Y89" s="65"/>
      <c r="Z89" s="176">
        <f t="shared" si="99"/>
        <v>0</v>
      </c>
      <c r="AA89" s="124"/>
      <c r="AB89" s="124"/>
      <c r="AC89" s="125"/>
      <c r="AD89" s="125"/>
      <c r="AE89" s="126"/>
      <c r="AF89" s="124"/>
      <c r="AG89" s="127"/>
      <c r="AH89" s="128"/>
      <c r="AI89" s="137"/>
      <c r="AJ89" s="126"/>
      <c r="AK89" s="335">
        <f t="shared" si="100"/>
        <v>0</v>
      </c>
      <c r="AL89" s="138"/>
      <c r="AM89" s="121"/>
      <c r="AN89" s="123"/>
      <c r="AO89" s="332">
        <f t="shared" si="179"/>
        <v>0</v>
      </c>
      <c r="AP89" s="333">
        <f>SUMIFS(Technologia[tpz '[s']],Technologia[Obszar],"Obróbka skrawaniem",Technologia[KOD WYROB],wycena!$B89)</f>
        <v>0</v>
      </c>
      <c r="AQ89" s="334">
        <f>SUMIFS(Technologia[tpj '[s']],Technologia[Obszar],"Obróbka skrawaniem",Technologia[KOD WYROB],wycena!$B89)</f>
        <v>0</v>
      </c>
      <c r="AR89" s="335">
        <f t="shared" si="101"/>
        <v>0</v>
      </c>
      <c r="AS89" s="334">
        <f>SUMIFS(Technologia[tpz '[s']],Technologia[Obszar],"Ukosowanie",Technologia[KOD WYROB],wycena!$B89)</f>
        <v>0</v>
      </c>
      <c r="AT89" s="334">
        <f>SUMIFS(Technologia[tpj '[s']],Technologia[Obszar],"Ukosowanie",Technologia[KOD WYROB],wycena!$B89)</f>
        <v>0</v>
      </c>
      <c r="AU89" s="335">
        <f t="shared" si="102"/>
        <v>0</v>
      </c>
      <c r="AV89" s="334">
        <f>SUMIFS(Technologia[tpz '[s']],Technologia[Obszar],"Prasa",Technologia[KOD WYROB],wycena!$B89)</f>
        <v>0</v>
      </c>
      <c r="AW89" s="334">
        <f>SUMIFS(Technologia[tpj '[s']],Technologia[Obszar],"Prasa",Technologia[KOD WYROB],wycena!$B89)</f>
        <v>0</v>
      </c>
      <c r="AX89" s="335">
        <f t="shared" si="103"/>
        <v>0</v>
      </c>
      <c r="AY89" s="334">
        <f>SUMIFS(Technologia[tpz '[s']],Technologia[Obszar],"Spawanie ręczne",Technologia[KOD WYROB],wycena!$B89)</f>
        <v>0</v>
      </c>
      <c r="AZ89" s="334">
        <f>SUMIFS(Technologia[tpj '[s']],Technologia[Obszar],"Spawanie ręczne",Technologia[KOD WYROB],wycena!$B89)</f>
        <v>0</v>
      </c>
      <c r="BA89" s="335">
        <f t="shared" si="104"/>
        <v>0</v>
      </c>
      <c r="BB89" s="334">
        <f>SUMIFS(Technologia[tpz '[s']],Technologia[Obszar],"Spawanie robotem",Technologia[KOD WYROB],wycena!$B89)</f>
        <v>0</v>
      </c>
      <c r="BC89" s="334">
        <f>SUMIFS(Technologia[tpj '[s']],Technologia[Obszar],"Spawanie robotem",Technologia[KOD WYROB],wycena!$B89)</f>
        <v>0</v>
      </c>
      <c r="BD89" s="335">
        <f t="shared" si="105"/>
        <v>0</v>
      </c>
      <c r="BE89" s="334">
        <f>SUMIFS(Technologia[tpz '[s']],Technologia[Obszar],"Ślusarnia",Technologia[KOD WYROB],wycena!$B89)</f>
        <v>0</v>
      </c>
      <c r="BF89" s="334">
        <f>SUMIFS(Technologia[tpj '[s']],Technologia[Obszar],"Ślusarnia",Technologia[KOD WYROB],wycena!$B89)</f>
        <v>0</v>
      </c>
      <c r="BG89" s="335">
        <f t="shared" si="106"/>
        <v>0</v>
      </c>
      <c r="BH89" s="334">
        <f>SUMIFS(Technologia[tpz '[s']],Technologia[Obszar],"Montaż",Technologia[KOD WYROB],wycena!$B89)</f>
        <v>0</v>
      </c>
      <c r="BI89" s="334">
        <f>SUMIFS(Technologia[tpj '[s']],Technologia[Obszar],"Montaż",Technologia[KOD WYROB],wycena!$B89)</f>
        <v>0</v>
      </c>
      <c r="BJ89" s="335">
        <f t="shared" si="107"/>
        <v>0</v>
      </c>
      <c r="BK89" s="334">
        <f>SUMIFS(Technologia[tpz '[s']],Technologia[Obszar],"Klejenie",Technologia[KOD WYROB],wycena!$B89)</f>
        <v>0</v>
      </c>
      <c r="BL89" s="334">
        <f>SUMIFS(Technologia[tpj '[s']],Technologia[Obszar],"Klejenie",Technologia[KOD WYROB],wycena!$B89)</f>
        <v>0</v>
      </c>
      <c r="BM89" s="335">
        <f t="shared" si="108"/>
        <v>0</v>
      </c>
      <c r="BN89" s="334">
        <f>SUMIFS(Technologia[tpz '[s']],Technologia[Obszar],"Śrutowanie",Technologia[KOD WYROB],wycena!$B89)</f>
        <v>0</v>
      </c>
      <c r="BO89" s="334">
        <f>SUMIFS(Technologia[tpj '[s']],Technologia[Obszar],"Śrutowanie",Technologia[KOD WYROB],wycena!$B89)</f>
        <v>0</v>
      </c>
      <c r="BP89" s="332">
        <f t="shared" si="158"/>
        <v>0</v>
      </c>
      <c r="BQ89" s="334">
        <f>SUMIFS(Technologia[tpz '[s']],Technologia[Obszar],"Prostowanie",Technologia[KOD WYROB],wycena!$B89)</f>
        <v>0</v>
      </c>
      <c r="BR89" s="334">
        <f>SUMIFS(Technologia[tpj '[s']],Technologia[Obszar],"Prostowanie",Technologia[KOD WYROB],wycena!$B89)</f>
        <v>0</v>
      </c>
      <c r="BS89" s="332">
        <f t="shared" si="159"/>
        <v>0</v>
      </c>
      <c r="BT89" s="334">
        <f>SUMIFS(Technologia[tpz '[s']],Technologia[Obszar],"Gratowarka",Technologia[KOD WYROB],wycena!$B89)</f>
        <v>0</v>
      </c>
      <c r="BU89" s="334">
        <f>SUMIFS(Technologia[tpj '[s']],Technologia[Obszar],"Gratowarka",Technologia[KOD WYROB],wycena!$B89)</f>
        <v>0</v>
      </c>
      <c r="BV89" s="332">
        <f t="shared" si="160"/>
        <v>0</v>
      </c>
      <c r="BW89" s="332">
        <f>COUNTIF(Technologia[KOD WYROB],B89)</f>
        <v>0</v>
      </c>
      <c r="BX89" s="332">
        <f t="shared" si="161"/>
        <v>0</v>
      </c>
      <c r="BZ89" s="121"/>
      <c r="CA89" s="123"/>
      <c r="CB89" s="123"/>
      <c r="CC89" s="372">
        <f>SUMIFS(Technologia[Koszt kooperacji],Technologia[Obszar],"Kooperacja",Technologia[KOD WYROB],wycena!$B89)+SUMIFS(Technologia[Koszt kooperacji],Technologia[Obszar],"Śrutowanie",Technologia[KOD WYROB],wycena!$B89)</f>
        <v>0</v>
      </c>
      <c r="CD89" s="372">
        <f t="shared" si="109"/>
        <v>0</v>
      </c>
      <c r="CE89" s="372">
        <f t="shared" si="180"/>
        <v>0</v>
      </c>
      <c r="CF89" s="381">
        <f>COUNTIFS(Technologia[KOD WYROB],B89,Technologia[Obszar],"kooperacja")+SUMIF($C:$C,$B89,CF:CF)</f>
        <v>0</v>
      </c>
      <c r="CG89" s="382">
        <f>SUMIF(Tabela3[Dot. indeksu],B89,Tabela3[Wartość])+SUMIF(C:C,B89,DE:DE)</f>
        <v>0</v>
      </c>
      <c r="CH89" s="383">
        <f>SUMIFS(NRC[Cena],NRC[Typ narzędzia],robocze!$AL$1,NRC[Dot. indeksu],wycena!$B89)+(SUMIF($C:$C,$B89,$DF:$DF))</f>
        <v>0</v>
      </c>
      <c r="CI89" s="372">
        <f>SUMIFS(NRC[Cena],NRC[Typ narzędzia],robocze!$AL$2,NRC[Dot. indeksu],wycena!$B89)+(SUMIF($C:$C,$B89,$DG:$DG))</f>
        <v>0</v>
      </c>
      <c r="CJ89" s="372">
        <f>SUMIFS(NRC[Cena],NRC[Typ narzędzia],robocze!$AL$3,NRC[Dot. indeksu],wycena!$B89)+(SUMIF($C:$C,$B89,$DH:$DH))</f>
        <v>0</v>
      </c>
      <c r="CK89" s="384">
        <f t="shared" si="162"/>
        <v>0</v>
      </c>
      <c r="CM89" s="373" t="str">
        <f t="shared" si="110"/>
        <v/>
      </c>
      <c r="CN89" s="374" t="str">
        <f t="shared" si="111"/>
        <v/>
      </c>
      <c r="CO89" s="372" t="str">
        <f t="shared" si="112"/>
        <v/>
      </c>
      <c r="CP89" s="372" t="str">
        <f t="shared" si="181"/>
        <v/>
      </c>
      <c r="CQ89" s="371" t="str">
        <f t="shared" si="113"/>
        <v/>
      </c>
      <c r="CR89" s="371" t="str">
        <f t="shared" si="182"/>
        <v/>
      </c>
      <c r="CS89" s="371" t="str">
        <f t="shared" si="114"/>
        <v/>
      </c>
      <c r="CT89" s="371" t="str">
        <f t="shared" si="115"/>
        <v/>
      </c>
      <c r="CU89" s="371" t="str">
        <f t="shared" si="116"/>
        <v/>
      </c>
      <c r="CV89" s="371" t="str">
        <f t="shared" si="117"/>
        <v/>
      </c>
      <c r="CW89" s="371" t="str">
        <f t="shared" si="118"/>
        <v/>
      </c>
      <c r="CX89" s="371" t="str">
        <f t="shared" si="119"/>
        <v/>
      </c>
      <c r="CY89" s="371" t="str">
        <f t="shared" si="120"/>
        <v/>
      </c>
      <c r="CZ89" s="371" t="str">
        <f t="shared" si="121"/>
        <v/>
      </c>
      <c r="DA89" s="371" t="str">
        <f t="shared" si="163"/>
        <v/>
      </c>
      <c r="DB89" s="371" t="str">
        <f t="shared" si="164"/>
        <v/>
      </c>
      <c r="DC89" s="371" t="str">
        <f t="shared" si="165"/>
        <v/>
      </c>
      <c r="DD89" s="334" t="str">
        <f t="shared" si="122"/>
        <v/>
      </c>
      <c r="DE89" s="334" t="str">
        <f t="shared" si="123"/>
        <v/>
      </c>
      <c r="DF89" s="372">
        <f t="shared" si="183"/>
        <v>0</v>
      </c>
      <c r="DG89" s="372">
        <f t="shared" si="184"/>
        <v>0</v>
      </c>
      <c r="DH89" s="372">
        <f t="shared" si="185"/>
        <v>0</v>
      </c>
      <c r="DI89" s="375"/>
      <c r="DJ89" s="319">
        <f>AK89/3600*Stawki!$A$4</f>
        <v>0</v>
      </c>
      <c r="DK89" s="317">
        <f>AO89/3600*Stawki!$B$4</f>
        <v>0</v>
      </c>
      <c r="DL89" s="317">
        <f>AR89/3600*Stawki!$C$4</f>
        <v>0</v>
      </c>
      <c r="DM89" s="317">
        <f>AU89/3600*Stawki!$D$4</f>
        <v>0</v>
      </c>
      <c r="DN89" s="317">
        <f>AX89/3600*Stawki!$E$4</f>
        <v>0</v>
      </c>
      <c r="DO89" s="317">
        <f>BA89/3600*Stawki!$F$4</f>
        <v>0</v>
      </c>
      <c r="DP89" s="317">
        <f>BD89/3600*Stawki!$G$4</f>
        <v>0</v>
      </c>
      <c r="DQ89" s="317">
        <f>BG89/3600*Stawki!$H$4</f>
        <v>0</v>
      </c>
      <c r="DR89" s="317">
        <f>BJ89/3600*Stawki!$J$4</f>
        <v>0</v>
      </c>
      <c r="DS89" s="317">
        <f>BL89/3600*Stawki!$I$4</f>
        <v>0</v>
      </c>
      <c r="DT89" s="317">
        <f>BP89/3600*Stawki!$K$4</f>
        <v>0</v>
      </c>
      <c r="DU89" s="320">
        <f>BS89/3600*Stawki!$M$4</f>
        <v>0</v>
      </c>
      <c r="DV89" s="320">
        <f>BV89/3600*Stawki!$L$4</f>
        <v>0</v>
      </c>
      <c r="DW89" s="321">
        <f t="shared" si="166"/>
        <v>0</v>
      </c>
      <c r="DX89" s="322" t="e" cm="1">
        <f t="array" ref="DX89">IF(BX89&lt;1,INDEX(tblSimple[],MATCH(F89,simp_il_proj,1)+1,MATCH(BW89,simp_il_oper,1)+1)+VLOOKUP($H$6,tblKlient[[Klient]:[Dodatkowy narzut Simple]],2,0),INDEX(tblComplex[],MATCH(F89,comp_il_projekt,1)+1,MATCH(BX89,comp_ile_sklad,1)+1)+VLOOKUP($H$6,tblKlient[[Klient]:[Dodatkowy narzut Complex]],3,0))</f>
        <v>#VALUE!</v>
      </c>
      <c r="DY89" s="323" t="str">
        <f t="shared" si="167"/>
        <v/>
      </c>
      <c r="DZ89" s="318" t="e">
        <f t="shared" si="124"/>
        <v>#VALUE!</v>
      </c>
      <c r="EA89" s="324" t="e">
        <f t="shared" si="125"/>
        <v>#VALUE!</v>
      </c>
      <c r="EC89" s="340">
        <f>IFERROR((Y89*AA89)*IF(X89="NIE",$EC$17+Stawki!$L$30,$EC$17)+SUMIF($C:$C,$B89,CP:CP),0)</f>
        <v>0</v>
      </c>
      <c r="ED89" s="341">
        <f t="shared" si="126"/>
        <v>0</v>
      </c>
      <c r="EE89" s="341">
        <f t="shared" si="127"/>
        <v>0</v>
      </c>
      <c r="EF89" s="341" t="e">
        <f t="shared" si="128"/>
        <v>#VALUE!</v>
      </c>
      <c r="EG89" s="341" t="e">
        <f>DY89*(1+wycena!$EG$17)</f>
        <v>#VALUE!</v>
      </c>
      <c r="EH89" s="341" t="e">
        <f>EG89*(1+wycena!$EH$17)</f>
        <v>#VALUE!</v>
      </c>
      <c r="EI89" s="341" t="e">
        <f t="shared" si="168"/>
        <v>#VALUE!</v>
      </c>
      <c r="EJ89" s="341" t="e">
        <f t="shared" si="186"/>
        <v>#VALUE!</v>
      </c>
      <c r="EK89" s="342">
        <f t="shared" si="129"/>
        <v>0</v>
      </c>
      <c r="EL89" s="343">
        <v>0</v>
      </c>
      <c r="EM89" s="344" t="e">
        <f t="shared" si="187"/>
        <v>#VALUE!</v>
      </c>
      <c r="EN89" s="345" t="e">
        <f t="shared" si="130"/>
        <v>#VALUE!</v>
      </c>
      <c r="EO89" s="346">
        <f t="shared" si="131"/>
        <v>0</v>
      </c>
      <c r="EP89" s="347">
        <f t="shared" si="132"/>
        <v>0</v>
      </c>
      <c r="EQ89" s="348">
        <f t="shared" si="169"/>
        <v>0</v>
      </c>
      <c r="ER89" s="349" t="e">
        <f t="shared" si="133"/>
        <v>#VALUE!</v>
      </c>
      <c r="ES89" s="350" t="e">
        <f t="shared" si="134"/>
        <v>#VALUE!</v>
      </c>
      <c r="ET89" s="62"/>
      <c r="EU89" s="399">
        <f t="shared" si="170"/>
        <v>0</v>
      </c>
      <c r="EV89" s="400">
        <f t="shared" si="171"/>
        <v>0</v>
      </c>
      <c r="EW89" s="400">
        <f t="shared" si="172"/>
        <v>0</v>
      </c>
      <c r="EX89" s="400">
        <f t="shared" si="173"/>
        <v>0</v>
      </c>
      <c r="EY89" s="400">
        <f t="shared" si="174"/>
        <v>0</v>
      </c>
      <c r="EZ89" s="401">
        <f t="shared" si="175"/>
        <v>0</v>
      </c>
      <c r="FA89" s="62"/>
      <c r="FB89" s="153">
        <f t="shared" si="135"/>
        <v>0</v>
      </c>
      <c r="FC89" s="154">
        <f t="shared" si="136"/>
        <v>0</v>
      </c>
      <c r="FD89" s="154">
        <f t="shared" si="137"/>
        <v>0</v>
      </c>
      <c r="FE89" s="154">
        <f t="shared" si="138"/>
        <v>0</v>
      </c>
      <c r="FF89" s="154">
        <f t="shared" si="139"/>
        <v>0</v>
      </c>
      <c r="FG89" s="154">
        <f t="shared" si="140"/>
        <v>0</v>
      </c>
      <c r="FH89" s="154">
        <f t="shared" si="141"/>
        <v>0</v>
      </c>
      <c r="FI89" s="154">
        <f t="shared" si="142"/>
        <v>0</v>
      </c>
      <c r="FJ89" s="154">
        <f t="shared" si="143"/>
        <v>0</v>
      </c>
      <c r="FK89" s="147">
        <f t="shared" si="144"/>
        <v>0</v>
      </c>
      <c r="FL89" s="147">
        <f t="shared" si="145"/>
        <v>0</v>
      </c>
      <c r="FM89" s="146">
        <f t="shared" si="146"/>
        <v>0</v>
      </c>
      <c r="FN89" s="146">
        <f t="shared" si="147"/>
        <v>0</v>
      </c>
      <c r="FO89" s="146">
        <f t="shared" si="148"/>
        <v>0</v>
      </c>
      <c r="FP89" s="146">
        <f t="shared" si="149"/>
        <v>0</v>
      </c>
      <c r="FQ89" s="146" t="e">
        <f t="shared" si="150"/>
        <v>#VALUE!</v>
      </c>
      <c r="FR89" s="146" t="e">
        <f t="shared" si="151"/>
        <v>#VALUE!</v>
      </c>
      <c r="FS89" s="146">
        <f t="shared" si="152"/>
        <v>0</v>
      </c>
      <c r="FT89" s="146">
        <f t="shared" si="153"/>
        <v>0</v>
      </c>
      <c r="FU89" s="146">
        <f t="shared" si="154"/>
        <v>0</v>
      </c>
      <c r="FV89" s="146" t="e">
        <f t="shared" si="155"/>
        <v>#VALUE!</v>
      </c>
      <c r="FW89" s="146" t="e">
        <f t="shared" si="176"/>
        <v>#VALUE!</v>
      </c>
      <c r="FX89" s="146" t="e">
        <f t="shared" si="177"/>
        <v>#VALUE!</v>
      </c>
      <c r="FY89" s="146" t="e">
        <f t="shared" si="178"/>
        <v>#VALUE!</v>
      </c>
      <c r="FZ89" s="155">
        <f t="shared" si="188"/>
        <v>0</v>
      </c>
    </row>
    <row r="90" spans="1:182">
      <c r="A90" s="143">
        <v>72</v>
      </c>
      <c r="B90" s="123"/>
      <c r="C90" s="123"/>
      <c r="D90" s="123"/>
      <c r="E90" s="181"/>
      <c r="F90" s="123"/>
      <c r="G90" s="123"/>
      <c r="H90" s="123"/>
      <c r="I90" s="120"/>
      <c r="J90" s="121"/>
      <c r="K90" s="123"/>
      <c r="L90" s="123"/>
      <c r="M90" s="172" t="str">
        <f>ryzyka!$X74</f>
        <v/>
      </c>
      <c r="N90" s="173" t="str">
        <f>ryzyka!Y74</f>
        <v/>
      </c>
      <c r="O90" s="123"/>
      <c r="P90" s="123"/>
      <c r="Q90" s="138"/>
      <c r="R90" s="121"/>
      <c r="S90" s="123"/>
      <c r="T90" s="122"/>
      <c r="U90" s="123"/>
      <c r="V90" s="285" t="str">
        <f t="shared" si="156"/>
        <v/>
      </c>
      <c r="W90" s="285" t="str">
        <f t="shared" si="157"/>
        <v/>
      </c>
      <c r="X90" s="123"/>
      <c r="Y90" s="65"/>
      <c r="Z90" s="176">
        <f t="shared" si="99"/>
        <v>0</v>
      </c>
      <c r="AA90" s="124"/>
      <c r="AB90" s="124"/>
      <c r="AC90" s="125"/>
      <c r="AD90" s="125"/>
      <c r="AE90" s="126"/>
      <c r="AF90" s="124"/>
      <c r="AG90" s="127"/>
      <c r="AH90" s="128"/>
      <c r="AI90" s="137"/>
      <c r="AJ90" s="126"/>
      <c r="AK90" s="335">
        <f t="shared" si="100"/>
        <v>0</v>
      </c>
      <c r="AL90" s="138"/>
      <c r="AM90" s="121"/>
      <c r="AN90" s="123"/>
      <c r="AO90" s="332">
        <f t="shared" si="179"/>
        <v>0</v>
      </c>
      <c r="AP90" s="333">
        <f>SUMIFS(Technologia[tpz '[s']],Technologia[Obszar],"Obróbka skrawaniem",Technologia[KOD WYROB],wycena!$B90)</f>
        <v>0</v>
      </c>
      <c r="AQ90" s="334">
        <f>SUMIFS(Technologia[tpj '[s']],Technologia[Obszar],"Obróbka skrawaniem",Technologia[KOD WYROB],wycena!$B90)</f>
        <v>0</v>
      </c>
      <c r="AR90" s="335">
        <f t="shared" si="101"/>
        <v>0</v>
      </c>
      <c r="AS90" s="334">
        <f>SUMIFS(Technologia[tpz '[s']],Technologia[Obszar],"Ukosowanie",Technologia[KOD WYROB],wycena!$B90)</f>
        <v>0</v>
      </c>
      <c r="AT90" s="334">
        <f>SUMIFS(Technologia[tpj '[s']],Technologia[Obszar],"Ukosowanie",Technologia[KOD WYROB],wycena!$B90)</f>
        <v>0</v>
      </c>
      <c r="AU90" s="335">
        <f t="shared" si="102"/>
        <v>0</v>
      </c>
      <c r="AV90" s="334">
        <f>SUMIFS(Technologia[tpz '[s']],Technologia[Obszar],"Prasa",Technologia[KOD WYROB],wycena!$B90)</f>
        <v>0</v>
      </c>
      <c r="AW90" s="334">
        <f>SUMIFS(Technologia[tpj '[s']],Technologia[Obszar],"Prasa",Technologia[KOD WYROB],wycena!$B90)</f>
        <v>0</v>
      </c>
      <c r="AX90" s="335">
        <f t="shared" si="103"/>
        <v>0</v>
      </c>
      <c r="AY90" s="334">
        <f>SUMIFS(Technologia[tpz '[s']],Technologia[Obszar],"Spawanie ręczne",Technologia[KOD WYROB],wycena!$B90)</f>
        <v>0</v>
      </c>
      <c r="AZ90" s="334">
        <f>SUMIFS(Technologia[tpj '[s']],Technologia[Obszar],"Spawanie ręczne",Technologia[KOD WYROB],wycena!$B90)</f>
        <v>0</v>
      </c>
      <c r="BA90" s="335">
        <f t="shared" si="104"/>
        <v>0</v>
      </c>
      <c r="BB90" s="334">
        <f>SUMIFS(Technologia[tpz '[s']],Technologia[Obszar],"Spawanie robotem",Technologia[KOD WYROB],wycena!$B90)</f>
        <v>0</v>
      </c>
      <c r="BC90" s="334">
        <f>SUMIFS(Technologia[tpj '[s']],Technologia[Obszar],"Spawanie robotem",Technologia[KOD WYROB],wycena!$B90)</f>
        <v>0</v>
      </c>
      <c r="BD90" s="335">
        <f t="shared" si="105"/>
        <v>0</v>
      </c>
      <c r="BE90" s="334">
        <f>SUMIFS(Technologia[tpz '[s']],Technologia[Obszar],"Ślusarnia",Technologia[KOD WYROB],wycena!$B90)</f>
        <v>0</v>
      </c>
      <c r="BF90" s="334">
        <f>SUMIFS(Technologia[tpj '[s']],Technologia[Obszar],"Ślusarnia",Technologia[KOD WYROB],wycena!$B90)</f>
        <v>0</v>
      </c>
      <c r="BG90" s="335">
        <f t="shared" si="106"/>
        <v>0</v>
      </c>
      <c r="BH90" s="334">
        <f>SUMIFS(Technologia[tpz '[s']],Technologia[Obszar],"Montaż",Technologia[KOD WYROB],wycena!$B90)</f>
        <v>0</v>
      </c>
      <c r="BI90" s="334">
        <f>SUMIFS(Technologia[tpj '[s']],Technologia[Obszar],"Montaż",Technologia[KOD WYROB],wycena!$B90)</f>
        <v>0</v>
      </c>
      <c r="BJ90" s="335">
        <f t="shared" si="107"/>
        <v>0</v>
      </c>
      <c r="BK90" s="334">
        <f>SUMIFS(Technologia[tpz '[s']],Technologia[Obszar],"Klejenie",Technologia[KOD WYROB],wycena!$B90)</f>
        <v>0</v>
      </c>
      <c r="BL90" s="334">
        <f>SUMIFS(Technologia[tpj '[s']],Technologia[Obszar],"Klejenie",Technologia[KOD WYROB],wycena!$B90)</f>
        <v>0</v>
      </c>
      <c r="BM90" s="335">
        <f t="shared" si="108"/>
        <v>0</v>
      </c>
      <c r="BN90" s="334">
        <f>SUMIFS(Technologia[tpz '[s']],Technologia[Obszar],"Śrutowanie",Technologia[KOD WYROB],wycena!$B90)</f>
        <v>0</v>
      </c>
      <c r="BO90" s="334">
        <f>SUMIFS(Technologia[tpj '[s']],Technologia[Obszar],"Śrutowanie",Technologia[KOD WYROB],wycena!$B90)</f>
        <v>0</v>
      </c>
      <c r="BP90" s="332">
        <f t="shared" si="158"/>
        <v>0</v>
      </c>
      <c r="BQ90" s="334">
        <f>SUMIFS(Technologia[tpz '[s']],Technologia[Obszar],"Prostowanie",Technologia[KOD WYROB],wycena!$B90)</f>
        <v>0</v>
      </c>
      <c r="BR90" s="334">
        <f>SUMIFS(Technologia[tpj '[s']],Technologia[Obszar],"Prostowanie",Technologia[KOD WYROB],wycena!$B90)</f>
        <v>0</v>
      </c>
      <c r="BS90" s="332">
        <f t="shared" si="159"/>
        <v>0</v>
      </c>
      <c r="BT90" s="334">
        <f>SUMIFS(Technologia[tpz '[s']],Technologia[Obszar],"Gratowarka",Technologia[KOD WYROB],wycena!$B90)</f>
        <v>0</v>
      </c>
      <c r="BU90" s="334">
        <f>SUMIFS(Technologia[tpj '[s']],Technologia[Obszar],"Gratowarka",Technologia[KOD WYROB],wycena!$B90)</f>
        <v>0</v>
      </c>
      <c r="BV90" s="332">
        <f t="shared" si="160"/>
        <v>0</v>
      </c>
      <c r="BW90" s="332">
        <f>COUNTIF(Technologia[KOD WYROB],B90)</f>
        <v>0</v>
      </c>
      <c r="BX90" s="332">
        <f t="shared" si="161"/>
        <v>0</v>
      </c>
      <c r="BZ90" s="121"/>
      <c r="CA90" s="123"/>
      <c r="CB90" s="123"/>
      <c r="CC90" s="372">
        <f>SUMIFS(Technologia[Koszt kooperacji],Technologia[Obszar],"Kooperacja",Technologia[KOD WYROB],wycena!$B90)+SUMIFS(Technologia[Koszt kooperacji],Technologia[Obszar],"Śrutowanie",Technologia[KOD WYROB],wycena!$B90)</f>
        <v>0</v>
      </c>
      <c r="CD90" s="372">
        <f t="shared" si="109"/>
        <v>0</v>
      </c>
      <c r="CE90" s="372">
        <f t="shared" si="180"/>
        <v>0</v>
      </c>
      <c r="CF90" s="381">
        <f>COUNTIFS(Technologia[KOD WYROB],B90,Technologia[Obszar],"kooperacja")+SUMIF($C:$C,$B90,CF:CF)</f>
        <v>0</v>
      </c>
      <c r="CG90" s="382">
        <f>SUMIF(Tabela3[Dot. indeksu],B90,Tabela3[Wartość])+SUMIF(C:C,B90,DE:DE)</f>
        <v>0</v>
      </c>
      <c r="CH90" s="383">
        <f>SUMIFS(NRC[Cena],NRC[Typ narzędzia],robocze!$AL$1,NRC[Dot. indeksu],wycena!$B90)+(SUMIF($C:$C,$B90,$DF:$DF))</f>
        <v>0</v>
      </c>
      <c r="CI90" s="372">
        <f>SUMIFS(NRC[Cena],NRC[Typ narzędzia],robocze!$AL$2,NRC[Dot. indeksu],wycena!$B90)+(SUMIF($C:$C,$B90,$DG:$DG))</f>
        <v>0</v>
      </c>
      <c r="CJ90" s="372">
        <f>SUMIFS(NRC[Cena],NRC[Typ narzędzia],robocze!$AL$3,NRC[Dot. indeksu],wycena!$B90)+(SUMIF($C:$C,$B90,$DH:$DH))</f>
        <v>0</v>
      </c>
      <c r="CK90" s="384">
        <f t="shared" si="162"/>
        <v>0</v>
      </c>
      <c r="CM90" s="373" t="str">
        <f t="shared" si="110"/>
        <v/>
      </c>
      <c r="CN90" s="374" t="str">
        <f t="shared" si="111"/>
        <v/>
      </c>
      <c r="CO90" s="372" t="str">
        <f t="shared" si="112"/>
        <v/>
      </c>
      <c r="CP90" s="372" t="str">
        <f t="shared" si="181"/>
        <v/>
      </c>
      <c r="CQ90" s="371" t="str">
        <f t="shared" si="113"/>
        <v/>
      </c>
      <c r="CR90" s="371" t="str">
        <f t="shared" si="182"/>
        <v/>
      </c>
      <c r="CS90" s="371" t="str">
        <f t="shared" si="114"/>
        <v/>
      </c>
      <c r="CT90" s="371" t="str">
        <f t="shared" si="115"/>
        <v/>
      </c>
      <c r="CU90" s="371" t="str">
        <f t="shared" si="116"/>
        <v/>
      </c>
      <c r="CV90" s="371" t="str">
        <f t="shared" si="117"/>
        <v/>
      </c>
      <c r="CW90" s="371" t="str">
        <f t="shared" si="118"/>
        <v/>
      </c>
      <c r="CX90" s="371" t="str">
        <f t="shared" si="119"/>
        <v/>
      </c>
      <c r="CY90" s="371" t="str">
        <f t="shared" si="120"/>
        <v/>
      </c>
      <c r="CZ90" s="371" t="str">
        <f t="shared" si="121"/>
        <v/>
      </c>
      <c r="DA90" s="371" t="str">
        <f t="shared" si="163"/>
        <v/>
      </c>
      <c r="DB90" s="371" t="str">
        <f t="shared" si="164"/>
        <v/>
      </c>
      <c r="DC90" s="371" t="str">
        <f t="shared" si="165"/>
        <v/>
      </c>
      <c r="DD90" s="334" t="str">
        <f t="shared" si="122"/>
        <v/>
      </c>
      <c r="DE90" s="334" t="str">
        <f t="shared" si="123"/>
        <v/>
      </c>
      <c r="DF90" s="372">
        <f t="shared" si="183"/>
        <v>0</v>
      </c>
      <c r="DG90" s="372">
        <f t="shared" si="184"/>
        <v>0</v>
      </c>
      <c r="DH90" s="372">
        <f t="shared" si="185"/>
        <v>0</v>
      </c>
      <c r="DI90" s="375"/>
      <c r="DJ90" s="319">
        <f>AK90/3600*Stawki!$A$4</f>
        <v>0</v>
      </c>
      <c r="DK90" s="317">
        <f>AO90/3600*Stawki!$B$4</f>
        <v>0</v>
      </c>
      <c r="DL90" s="317">
        <f>AR90/3600*Stawki!$C$4</f>
        <v>0</v>
      </c>
      <c r="DM90" s="317">
        <f>AU90/3600*Stawki!$D$4</f>
        <v>0</v>
      </c>
      <c r="DN90" s="317">
        <f>AX90/3600*Stawki!$E$4</f>
        <v>0</v>
      </c>
      <c r="DO90" s="317">
        <f>BA90/3600*Stawki!$F$4</f>
        <v>0</v>
      </c>
      <c r="DP90" s="317">
        <f>BD90/3600*Stawki!$G$4</f>
        <v>0</v>
      </c>
      <c r="DQ90" s="317">
        <f>BG90/3600*Stawki!$H$4</f>
        <v>0</v>
      </c>
      <c r="DR90" s="317">
        <f>BJ90/3600*Stawki!$J$4</f>
        <v>0</v>
      </c>
      <c r="DS90" s="317">
        <f>BL90/3600*Stawki!$I$4</f>
        <v>0</v>
      </c>
      <c r="DT90" s="317">
        <f>BP90/3600*Stawki!$K$4</f>
        <v>0</v>
      </c>
      <c r="DU90" s="320">
        <f>BS90/3600*Stawki!$M$4</f>
        <v>0</v>
      </c>
      <c r="DV90" s="320">
        <f>BV90/3600*Stawki!$L$4</f>
        <v>0</v>
      </c>
      <c r="DW90" s="321">
        <f t="shared" si="166"/>
        <v>0</v>
      </c>
      <c r="DX90" s="322" t="e" cm="1">
        <f t="array" ref="DX90">IF(BX90&lt;1,INDEX(tblSimple[],MATCH(F90,simp_il_proj,1)+1,MATCH(BW90,simp_il_oper,1)+1)+VLOOKUP($H$6,tblKlient[[Klient]:[Dodatkowy narzut Simple]],2,0),INDEX(tblComplex[],MATCH(F90,comp_il_projekt,1)+1,MATCH(BX90,comp_ile_sklad,1)+1)+VLOOKUP($H$6,tblKlient[[Klient]:[Dodatkowy narzut Complex]],3,0))</f>
        <v>#VALUE!</v>
      </c>
      <c r="DY90" s="323" t="str">
        <f t="shared" si="167"/>
        <v/>
      </c>
      <c r="DZ90" s="318" t="e">
        <f t="shared" si="124"/>
        <v>#VALUE!</v>
      </c>
      <c r="EA90" s="324" t="e">
        <f t="shared" si="125"/>
        <v>#VALUE!</v>
      </c>
      <c r="EC90" s="340">
        <f>IFERROR((Y90*AA90)*IF(X90="NIE",$EC$17+Stawki!$L$30,$EC$17)+SUMIF($C:$C,$B90,CP:CP),0)</f>
        <v>0</v>
      </c>
      <c r="ED90" s="341">
        <f t="shared" si="126"/>
        <v>0</v>
      </c>
      <c r="EE90" s="341">
        <f t="shared" si="127"/>
        <v>0</v>
      </c>
      <c r="EF90" s="341" t="e">
        <f t="shared" si="128"/>
        <v>#VALUE!</v>
      </c>
      <c r="EG90" s="341" t="e">
        <f>DY90*(1+wycena!$EG$17)</f>
        <v>#VALUE!</v>
      </c>
      <c r="EH90" s="341" t="e">
        <f>EG90*(1+wycena!$EH$17)</f>
        <v>#VALUE!</v>
      </c>
      <c r="EI90" s="341" t="e">
        <f t="shared" si="168"/>
        <v>#VALUE!</v>
      </c>
      <c r="EJ90" s="341" t="e">
        <f t="shared" si="186"/>
        <v>#VALUE!</v>
      </c>
      <c r="EK90" s="342">
        <f t="shared" si="129"/>
        <v>0</v>
      </c>
      <c r="EL90" s="343">
        <v>0</v>
      </c>
      <c r="EM90" s="344" t="e">
        <f t="shared" si="187"/>
        <v>#VALUE!</v>
      </c>
      <c r="EN90" s="345" t="e">
        <f t="shared" si="130"/>
        <v>#VALUE!</v>
      </c>
      <c r="EO90" s="346">
        <f t="shared" si="131"/>
        <v>0</v>
      </c>
      <c r="EP90" s="347">
        <f t="shared" si="132"/>
        <v>0</v>
      </c>
      <c r="EQ90" s="348">
        <f t="shared" si="169"/>
        <v>0</v>
      </c>
      <c r="ER90" s="349" t="e">
        <f t="shared" si="133"/>
        <v>#VALUE!</v>
      </c>
      <c r="ES90" s="350" t="e">
        <f t="shared" si="134"/>
        <v>#VALUE!</v>
      </c>
      <c r="ET90" s="62"/>
      <c r="EU90" s="399">
        <f t="shared" si="170"/>
        <v>0</v>
      </c>
      <c r="EV90" s="400">
        <f t="shared" si="171"/>
        <v>0</v>
      </c>
      <c r="EW90" s="400">
        <f t="shared" si="172"/>
        <v>0</v>
      </c>
      <c r="EX90" s="400">
        <f t="shared" si="173"/>
        <v>0</v>
      </c>
      <c r="EY90" s="400">
        <f t="shared" si="174"/>
        <v>0</v>
      </c>
      <c r="EZ90" s="401">
        <f t="shared" si="175"/>
        <v>0</v>
      </c>
      <c r="FA90" s="62"/>
      <c r="FB90" s="153">
        <f t="shared" si="135"/>
        <v>0</v>
      </c>
      <c r="FC90" s="154">
        <f t="shared" si="136"/>
        <v>0</v>
      </c>
      <c r="FD90" s="154">
        <f t="shared" si="137"/>
        <v>0</v>
      </c>
      <c r="FE90" s="154">
        <f t="shared" si="138"/>
        <v>0</v>
      </c>
      <c r="FF90" s="154">
        <f t="shared" si="139"/>
        <v>0</v>
      </c>
      <c r="FG90" s="154">
        <f t="shared" si="140"/>
        <v>0</v>
      </c>
      <c r="FH90" s="154">
        <f t="shared" si="141"/>
        <v>0</v>
      </c>
      <c r="FI90" s="154">
        <f t="shared" si="142"/>
        <v>0</v>
      </c>
      <c r="FJ90" s="154">
        <f t="shared" si="143"/>
        <v>0</v>
      </c>
      <c r="FK90" s="147">
        <f t="shared" si="144"/>
        <v>0</v>
      </c>
      <c r="FL90" s="147">
        <f t="shared" si="145"/>
        <v>0</v>
      </c>
      <c r="FM90" s="146">
        <f t="shared" si="146"/>
        <v>0</v>
      </c>
      <c r="FN90" s="146">
        <f t="shared" si="147"/>
        <v>0</v>
      </c>
      <c r="FO90" s="146">
        <f t="shared" si="148"/>
        <v>0</v>
      </c>
      <c r="FP90" s="146">
        <f t="shared" si="149"/>
        <v>0</v>
      </c>
      <c r="FQ90" s="146" t="e">
        <f t="shared" si="150"/>
        <v>#VALUE!</v>
      </c>
      <c r="FR90" s="146" t="e">
        <f t="shared" si="151"/>
        <v>#VALUE!</v>
      </c>
      <c r="FS90" s="146">
        <f t="shared" si="152"/>
        <v>0</v>
      </c>
      <c r="FT90" s="146">
        <f t="shared" si="153"/>
        <v>0</v>
      </c>
      <c r="FU90" s="146">
        <f t="shared" si="154"/>
        <v>0</v>
      </c>
      <c r="FV90" s="146" t="e">
        <f t="shared" si="155"/>
        <v>#VALUE!</v>
      </c>
      <c r="FW90" s="146" t="e">
        <f t="shared" si="176"/>
        <v>#VALUE!</v>
      </c>
      <c r="FX90" s="146" t="e">
        <f t="shared" si="177"/>
        <v>#VALUE!</v>
      </c>
      <c r="FY90" s="146" t="e">
        <f t="shared" si="178"/>
        <v>#VALUE!</v>
      </c>
      <c r="FZ90" s="155">
        <f t="shared" si="188"/>
        <v>0</v>
      </c>
    </row>
    <row r="91" spans="1:182">
      <c r="A91" s="143">
        <v>73</v>
      </c>
      <c r="B91" s="123"/>
      <c r="C91" s="123"/>
      <c r="D91" s="123"/>
      <c r="E91" s="181"/>
      <c r="F91" s="123"/>
      <c r="G91" s="123"/>
      <c r="H91" s="123"/>
      <c r="I91" s="120"/>
      <c r="J91" s="121"/>
      <c r="K91" s="123"/>
      <c r="L91" s="123"/>
      <c r="M91" s="172" t="str">
        <f>ryzyka!$X75</f>
        <v/>
      </c>
      <c r="N91" s="173" t="str">
        <f>ryzyka!Y75</f>
        <v/>
      </c>
      <c r="O91" s="123"/>
      <c r="P91" s="123"/>
      <c r="Q91" s="138"/>
      <c r="R91" s="121"/>
      <c r="S91" s="123"/>
      <c r="T91" s="122"/>
      <c r="U91" s="123"/>
      <c r="V91" s="285" t="str">
        <f t="shared" si="156"/>
        <v/>
      </c>
      <c r="W91" s="285" t="str">
        <f t="shared" si="157"/>
        <v/>
      </c>
      <c r="X91" s="123"/>
      <c r="Y91" s="65"/>
      <c r="Z91" s="176">
        <f t="shared" si="99"/>
        <v>0</v>
      </c>
      <c r="AA91" s="124"/>
      <c r="AB91" s="124"/>
      <c r="AC91" s="125"/>
      <c r="AD91" s="125"/>
      <c r="AE91" s="126"/>
      <c r="AF91" s="124"/>
      <c r="AG91" s="127"/>
      <c r="AH91" s="128"/>
      <c r="AI91" s="137"/>
      <c r="AJ91" s="126"/>
      <c r="AK91" s="335">
        <f t="shared" si="100"/>
        <v>0</v>
      </c>
      <c r="AL91" s="138"/>
      <c r="AM91" s="121"/>
      <c r="AN91" s="123"/>
      <c r="AO91" s="332">
        <f t="shared" si="179"/>
        <v>0</v>
      </c>
      <c r="AP91" s="333">
        <f>SUMIFS(Technologia[tpz '[s']],Technologia[Obszar],"Obróbka skrawaniem",Technologia[KOD WYROB],wycena!$B91)</f>
        <v>0</v>
      </c>
      <c r="AQ91" s="334">
        <f>SUMIFS(Technologia[tpj '[s']],Technologia[Obszar],"Obróbka skrawaniem",Technologia[KOD WYROB],wycena!$B91)</f>
        <v>0</v>
      </c>
      <c r="AR91" s="335">
        <f t="shared" si="101"/>
        <v>0</v>
      </c>
      <c r="AS91" s="334">
        <f>SUMIFS(Technologia[tpz '[s']],Technologia[Obszar],"Ukosowanie",Technologia[KOD WYROB],wycena!$B91)</f>
        <v>0</v>
      </c>
      <c r="AT91" s="334">
        <f>SUMIFS(Technologia[tpj '[s']],Technologia[Obszar],"Ukosowanie",Technologia[KOD WYROB],wycena!$B91)</f>
        <v>0</v>
      </c>
      <c r="AU91" s="335">
        <f t="shared" si="102"/>
        <v>0</v>
      </c>
      <c r="AV91" s="334">
        <f>SUMIFS(Technologia[tpz '[s']],Technologia[Obszar],"Prasa",Technologia[KOD WYROB],wycena!$B91)</f>
        <v>0</v>
      </c>
      <c r="AW91" s="334">
        <f>SUMIFS(Technologia[tpj '[s']],Technologia[Obszar],"Prasa",Technologia[KOD WYROB],wycena!$B91)</f>
        <v>0</v>
      </c>
      <c r="AX91" s="335">
        <f t="shared" si="103"/>
        <v>0</v>
      </c>
      <c r="AY91" s="334">
        <f>SUMIFS(Technologia[tpz '[s']],Technologia[Obszar],"Spawanie ręczne",Technologia[KOD WYROB],wycena!$B91)</f>
        <v>0</v>
      </c>
      <c r="AZ91" s="334">
        <f>SUMIFS(Technologia[tpj '[s']],Technologia[Obszar],"Spawanie ręczne",Technologia[KOD WYROB],wycena!$B91)</f>
        <v>0</v>
      </c>
      <c r="BA91" s="335">
        <f t="shared" si="104"/>
        <v>0</v>
      </c>
      <c r="BB91" s="334">
        <f>SUMIFS(Technologia[tpz '[s']],Technologia[Obszar],"Spawanie robotem",Technologia[KOD WYROB],wycena!$B91)</f>
        <v>0</v>
      </c>
      <c r="BC91" s="334">
        <f>SUMIFS(Technologia[tpj '[s']],Technologia[Obszar],"Spawanie robotem",Technologia[KOD WYROB],wycena!$B91)</f>
        <v>0</v>
      </c>
      <c r="BD91" s="335">
        <f t="shared" si="105"/>
        <v>0</v>
      </c>
      <c r="BE91" s="334">
        <f>SUMIFS(Technologia[tpz '[s']],Technologia[Obszar],"Ślusarnia",Technologia[KOD WYROB],wycena!$B91)</f>
        <v>0</v>
      </c>
      <c r="BF91" s="334">
        <f>SUMIFS(Technologia[tpj '[s']],Technologia[Obszar],"Ślusarnia",Technologia[KOD WYROB],wycena!$B91)</f>
        <v>0</v>
      </c>
      <c r="BG91" s="335">
        <f t="shared" si="106"/>
        <v>0</v>
      </c>
      <c r="BH91" s="334">
        <f>SUMIFS(Technologia[tpz '[s']],Technologia[Obszar],"Montaż",Technologia[KOD WYROB],wycena!$B91)</f>
        <v>0</v>
      </c>
      <c r="BI91" s="334">
        <f>SUMIFS(Technologia[tpj '[s']],Technologia[Obszar],"Montaż",Technologia[KOD WYROB],wycena!$B91)</f>
        <v>0</v>
      </c>
      <c r="BJ91" s="335">
        <f t="shared" si="107"/>
        <v>0</v>
      </c>
      <c r="BK91" s="334">
        <f>SUMIFS(Technologia[tpz '[s']],Technologia[Obszar],"Klejenie",Technologia[KOD WYROB],wycena!$B91)</f>
        <v>0</v>
      </c>
      <c r="BL91" s="334">
        <f>SUMIFS(Technologia[tpj '[s']],Technologia[Obszar],"Klejenie",Technologia[KOD WYROB],wycena!$B91)</f>
        <v>0</v>
      </c>
      <c r="BM91" s="335">
        <f t="shared" si="108"/>
        <v>0</v>
      </c>
      <c r="BN91" s="334">
        <f>SUMIFS(Technologia[tpz '[s']],Technologia[Obszar],"Śrutowanie",Technologia[KOD WYROB],wycena!$B91)</f>
        <v>0</v>
      </c>
      <c r="BO91" s="334">
        <f>SUMIFS(Technologia[tpj '[s']],Technologia[Obszar],"Śrutowanie",Technologia[KOD WYROB],wycena!$B91)</f>
        <v>0</v>
      </c>
      <c r="BP91" s="332">
        <f t="shared" si="158"/>
        <v>0</v>
      </c>
      <c r="BQ91" s="334">
        <f>SUMIFS(Technologia[tpz '[s']],Technologia[Obszar],"Prostowanie",Technologia[KOD WYROB],wycena!$B91)</f>
        <v>0</v>
      </c>
      <c r="BR91" s="334">
        <f>SUMIFS(Technologia[tpj '[s']],Technologia[Obszar],"Prostowanie",Technologia[KOD WYROB],wycena!$B91)</f>
        <v>0</v>
      </c>
      <c r="BS91" s="332">
        <f t="shared" si="159"/>
        <v>0</v>
      </c>
      <c r="BT91" s="334">
        <f>SUMIFS(Technologia[tpz '[s']],Technologia[Obszar],"Gratowarka",Technologia[KOD WYROB],wycena!$B91)</f>
        <v>0</v>
      </c>
      <c r="BU91" s="334">
        <f>SUMIFS(Technologia[tpj '[s']],Technologia[Obszar],"Gratowarka",Technologia[KOD WYROB],wycena!$B91)</f>
        <v>0</v>
      </c>
      <c r="BV91" s="332">
        <f t="shared" si="160"/>
        <v>0</v>
      </c>
      <c r="BW91" s="332">
        <f>COUNTIF(Technologia[KOD WYROB],B91)</f>
        <v>0</v>
      </c>
      <c r="BX91" s="332">
        <f t="shared" si="161"/>
        <v>0</v>
      </c>
      <c r="BZ91" s="121"/>
      <c r="CA91" s="123"/>
      <c r="CB91" s="123"/>
      <c r="CC91" s="372">
        <f>SUMIFS(Technologia[Koszt kooperacji],Technologia[Obszar],"Kooperacja",Technologia[KOD WYROB],wycena!$B91)+SUMIFS(Technologia[Koszt kooperacji],Technologia[Obszar],"Śrutowanie",Technologia[KOD WYROB],wycena!$B91)</f>
        <v>0</v>
      </c>
      <c r="CD91" s="372">
        <f t="shared" si="109"/>
        <v>0</v>
      </c>
      <c r="CE91" s="372">
        <f t="shared" si="180"/>
        <v>0</v>
      </c>
      <c r="CF91" s="381">
        <f>COUNTIFS(Technologia[KOD WYROB],B91,Technologia[Obszar],"kooperacja")+SUMIF($C:$C,$B91,CF:CF)</f>
        <v>0</v>
      </c>
      <c r="CG91" s="382">
        <f>SUMIF(Tabela3[Dot. indeksu],B91,Tabela3[Wartość])+SUMIF(C:C,B91,DE:DE)</f>
        <v>0</v>
      </c>
      <c r="CH91" s="383">
        <f>SUMIFS(NRC[Cena],NRC[Typ narzędzia],robocze!$AL$1,NRC[Dot. indeksu],wycena!$B91)+(SUMIF($C:$C,$B91,$DF:$DF))</f>
        <v>0</v>
      </c>
      <c r="CI91" s="372">
        <f>SUMIFS(NRC[Cena],NRC[Typ narzędzia],robocze!$AL$2,NRC[Dot. indeksu],wycena!$B91)+(SUMIF($C:$C,$B91,$DG:$DG))</f>
        <v>0</v>
      </c>
      <c r="CJ91" s="372">
        <f>SUMIFS(NRC[Cena],NRC[Typ narzędzia],robocze!$AL$3,NRC[Dot. indeksu],wycena!$B91)+(SUMIF($C:$C,$B91,$DH:$DH))</f>
        <v>0</v>
      </c>
      <c r="CK91" s="384">
        <f t="shared" si="162"/>
        <v>0</v>
      </c>
      <c r="CM91" s="373" t="str">
        <f t="shared" si="110"/>
        <v/>
      </c>
      <c r="CN91" s="374" t="str">
        <f t="shared" si="111"/>
        <v/>
      </c>
      <c r="CO91" s="372" t="str">
        <f t="shared" si="112"/>
        <v/>
      </c>
      <c r="CP91" s="372" t="str">
        <f t="shared" si="181"/>
        <v/>
      </c>
      <c r="CQ91" s="371" t="str">
        <f t="shared" si="113"/>
        <v/>
      </c>
      <c r="CR91" s="371" t="str">
        <f t="shared" si="182"/>
        <v/>
      </c>
      <c r="CS91" s="371" t="str">
        <f t="shared" si="114"/>
        <v/>
      </c>
      <c r="CT91" s="371" t="str">
        <f t="shared" si="115"/>
        <v/>
      </c>
      <c r="CU91" s="371" t="str">
        <f t="shared" si="116"/>
        <v/>
      </c>
      <c r="CV91" s="371" t="str">
        <f t="shared" si="117"/>
        <v/>
      </c>
      <c r="CW91" s="371" t="str">
        <f t="shared" si="118"/>
        <v/>
      </c>
      <c r="CX91" s="371" t="str">
        <f t="shared" si="119"/>
        <v/>
      </c>
      <c r="CY91" s="371" t="str">
        <f t="shared" si="120"/>
        <v/>
      </c>
      <c r="CZ91" s="371" t="str">
        <f t="shared" si="121"/>
        <v/>
      </c>
      <c r="DA91" s="371" t="str">
        <f t="shared" si="163"/>
        <v/>
      </c>
      <c r="DB91" s="371" t="str">
        <f t="shared" si="164"/>
        <v/>
      </c>
      <c r="DC91" s="371" t="str">
        <f t="shared" si="165"/>
        <v/>
      </c>
      <c r="DD91" s="334" t="str">
        <f t="shared" si="122"/>
        <v/>
      </c>
      <c r="DE91" s="334" t="str">
        <f t="shared" si="123"/>
        <v/>
      </c>
      <c r="DF91" s="372">
        <f t="shared" si="183"/>
        <v>0</v>
      </c>
      <c r="DG91" s="372">
        <f t="shared" si="184"/>
        <v>0</v>
      </c>
      <c r="DH91" s="372">
        <f t="shared" si="185"/>
        <v>0</v>
      </c>
      <c r="DI91" s="375"/>
      <c r="DJ91" s="319">
        <f>AK91/3600*Stawki!$A$4</f>
        <v>0</v>
      </c>
      <c r="DK91" s="317">
        <f>AO91/3600*Stawki!$B$4</f>
        <v>0</v>
      </c>
      <c r="DL91" s="317">
        <f>AR91/3600*Stawki!$C$4</f>
        <v>0</v>
      </c>
      <c r="DM91" s="317">
        <f>AU91/3600*Stawki!$D$4</f>
        <v>0</v>
      </c>
      <c r="DN91" s="317">
        <f>AX91/3600*Stawki!$E$4</f>
        <v>0</v>
      </c>
      <c r="DO91" s="317">
        <f>BA91/3600*Stawki!$F$4</f>
        <v>0</v>
      </c>
      <c r="DP91" s="317">
        <f>BD91/3600*Stawki!$G$4</f>
        <v>0</v>
      </c>
      <c r="DQ91" s="317">
        <f>BG91/3600*Stawki!$H$4</f>
        <v>0</v>
      </c>
      <c r="DR91" s="317">
        <f>BJ91/3600*Stawki!$J$4</f>
        <v>0</v>
      </c>
      <c r="DS91" s="317">
        <f>BL91/3600*Stawki!$I$4</f>
        <v>0</v>
      </c>
      <c r="DT91" s="317">
        <f>BP91/3600*Stawki!$K$4</f>
        <v>0</v>
      </c>
      <c r="DU91" s="320">
        <f>BS91/3600*Stawki!$M$4</f>
        <v>0</v>
      </c>
      <c r="DV91" s="320">
        <f>BV91/3600*Stawki!$L$4</f>
        <v>0</v>
      </c>
      <c r="DW91" s="321">
        <f t="shared" si="166"/>
        <v>0</v>
      </c>
      <c r="DX91" s="322" t="e" cm="1">
        <f t="array" ref="DX91">IF(BX91&lt;1,INDEX(tblSimple[],MATCH(F91,simp_il_proj,1)+1,MATCH(BW91,simp_il_oper,1)+1)+VLOOKUP($H$6,tblKlient[[Klient]:[Dodatkowy narzut Simple]],2,0),INDEX(tblComplex[],MATCH(F91,comp_il_projekt,1)+1,MATCH(BX91,comp_ile_sklad,1)+1)+VLOOKUP($H$6,tblKlient[[Klient]:[Dodatkowy narzut Complex]],3,0))</f>
        <v>#VALUE!</v>
      </c>
      <c r="DY91" s="323" t="str">
        <f t="shared" si="167"/>
        <v/>
      </c>
      <c r="DZ91" s="318" t="e">
        <f t="shared" si="124"/>
        <v>#VALUE!</v>
      </c>
      <c r="EA91" s="324" t="e">
        <f t="shared" si="125"/>
        <v>#VALUE!</v>
      </c>
      <c r="EC91" s="340">
        <f>IFERROR((Y91*AA91)*IF(X91="NIE",$EC$17+Stawki!$L$30,$EC$17)+SUMIF($C:$C,$B91,CP:CP),0)</f>
        <v>0</v>
      </c>
      <c r="ED91" s="341">
        <f t="shared" si="126"/>
        <v>0</v>
      </c>
      <c r="EE91" s="341">
        <f t="shared" si="127"/>
        <v>0</v>
      </c>
      <c r="EF91" s="341" t="e">
        <f t="shared" si="128"/>
        <v>#VALUE!</v>
      </c>
      <c r="EG91" s="341" t="e">
        <f>DY91*(1+wycena!$EG$17)</f>
        <v>#VALUE!</v>
      </c>
      <c r="EH91" s="341" t="e">
        <f>EG91*(1+wycena!$EH$17)</f>
        <v>#VALUE!</v>
      </c>
      <c r="EI91" s="341" t="e">
        <f t="shared" si="168"/>
        <v>#VALUE!</v>
      </c>
      <c r="EJ91" s="341" t="e">
        <f t="shared" si="186"/>
        <v>#VALUE!</v>
      </c>
      <c r="EK91" s="342">
        <f t="shared" si="129"/>
        <v>0</v>
      </c>
      <c r="EL91" s="343">
        <v>0</v>
      </c>
      <c r="EM91" s="344" t="e">
        <f t="shared" si="187"/>
        <v>#VALUE!</v>
      </c>
      <c r="EN91" s="345" t="e">
        <f t="shared" si="130"/>
        <v>#VALUE!</v>
      </c>
      <c r="EO91" s="346">
        <f t="shared" si="131"/>
        <v>0</v>
      </c>
      <c r="EP91" s="347">
        <f t="shared" si="132"/>
        <v>0</v>
      </c>
      <c r="EQ91" s="348">
        <f t="shared" si="169"/>
        <v>0</v>
      </c>
      <c r="ER91" s="349" t="e">
        <f t="shared" si="133"/>
        <v>#VALUE!</v>
      </c>
      <c r="ES91" s="350" t="e">
        <f t="shared" si="134"/>
        <v>#VALUE!</v>
      </c>
      <c r="ET91" s="62"/>
      <c r="EU91" s="399">
        <f t="shared" si="170"/>
        <v>0</v>
      </c>
      <c r="EV91" s="400">
        <f t="shared" si="171"/>
        <v>0</v>
      </c>
      <c r="EW91" s="400">
        <f t="shared" si="172"/>
        <v>0</v>
      </c>
      <c r="EX91" s="400">
        <f t="shared" si="173"/>
        <v>0</v>
      </c>
      <c r="EY91" s="400">
        <f t="shared" si="174"/>
        <v>0</v>
      </c>
      <c r="EZ91" s="401">
        <f t="shared" si="175"/>
        <v>0</v>
      </c>
      <c r="FA91" s="62"/>
      <c r="FB91" s="153">
        <f t="shared" si="135"/>
        <v>0</v>
      </c>
      <c r="FC91" s="154">
        <f t="shared" si="136"/>
        <v>0</v>
      </c>
      <c r="FD91" s="154">
        <f t="shared" si="137"/>
        <v>0</v>
      </c>
      <c r="FE91" s="154">
        <f t="shared" si="138"/>
        <v>0</v>
      </c>
      <c r="FF91" s="154">
        <f t="shared" si="139"/>
        <v>0</v>
      </c>
      <c r="FG91" s="154">
        <f t="shared" si="140"/>
        <v>0</v>
      </c>
      <c r="FH91" s="154">
        <f t="shared" si="141"/>
        <v>0</v>
      </c>
      <c r="FI91" s="154">
        <f t="shared" si="142"/>
        <v>0</v>
      </c>
      <c r="FJ91" s="154">
        <f t="shared" si="143"/>
        <v>0</v>
      </c>
      <c r="FK91" s="147">
        <f t="shared" si="144"/>
        <v>0</v>
      </c>
      <c r="FL91" s="147">
        <f t="shared" si="145"/>
        <v>0</v>
      </c>
      <c r="FM91" s="146">
        <f t="shared" si="146"/>
        <v>0</v>
      </c>
      <c r="FN91" s="146">
        <f t="shared" si="147"/>
        <v>0</v>
      </c>
      <c r="FO91" s="146">
        <f t="shared" si="148"/>
        <v>0</v>
      </c>
      <c r="FP91" s="146">
        <f t="shared" si="149"/>
        <v>0</v>
      </c>
      <c r="FQ91" s="146" t="e">
        <f t="shared" si="150"/>
        <v>#VALUE!</v>
      </c>
      <c r="FR91" s="146" t="e">
        <f t="shared" si="151"/>
        <v>#VALUE!</v>
      </c>
      <c r="FS91" s="146">
        <f t="shared" si="152"/>
        <v>0</v>
      </c>
      <c r="FT91" s="146">
        <f t="shared" si="153"/>
        <v>0</v>
      </c>
      <c r="FU91" s="146">
        <f t="shared" si="154"/>
        <v>0</v>
      </c>
      <c r="FV91" s="146" t="e">
        <f t="shared" si="155"/>
        <v>#VALUE!</v>
      </c>
      <c r="FW91" s="146" t="e">
        <f t="shared" si="176"/>
        <v>#VALUE!</v>
      </c>
      <c r="FX91" s="146" t="e">
        <f t="shared" si="177"/>
        <v>#VALUE!</v>
      </c>
      <c r="FY91" s="146" t="e">
        <f t="shared" si="178"/>
        <v>#VALUE!</v>
      </c>
      <c r="FZ91" s="155">
        <f t="shared" si="188"/>
        <v>0</v>
      </c>
    </row>
    <row r="92" spans="1:182">
      <c r="A92" s="143">
        <v>74</v>
      </c>
      <c r="B92" s="123"/>
      <c r="C92" s="123"/>
      <c r="D92" s="123"/>
      <c r="E92" s="181"/>
      <c r="F92" s="123"/>
      <c r="G92" s="123"/>
      <c r="H92" s="123"/>
      <c r="I92" s="120"/>
      <c r="J92" s="121"/>
      <c r="K92" s="123"/>
      <c r="L92" s="123"/>
      <c r="M92" s="172" t="str">
        <f>ryzyka!$X76</f>
        <v/>
      </c>
      <c r="N92" s="173" t="str">
        <f>ryzyka!Y76</f>
        <v/>
      </c>
      <c r="O92" s="123"/>
      <c r="P92" s="123"/>
      <c r="Q92" s="138"/>
      <c r="R92" s="121"/>
      <c r="S92" s="123"/>
      <c r="T92" s="122"/>
      <c r="U92" s="123"/>
      <c r="V92" s="285" t="str">
        <f t="shared" si="156"/>
        <v/>
      </c>
      <c r="W92" s="285" t="str">
        <f t="shared" si="157"/>
        <v/>
      </c>
      <c r="X92" s="123"/>
      <c r="Y92" s="65"/>
      <c r="Z92" s="176">
        <f t="shared" si="99"/>
        <v>0</v>
      </c>
      <c r="AA92" s="124"/>
      <c r="AB92" s="124"/>
      <c r="AC92" s="125"/>
      <c r="AD92" s="125"/>
      <c r="AE92" s="126"/>
      <c r="AF92" s="124"/>
      <c r="AG92" s="127"/>
      <c r="AH92" s="128"/>
      <c r="AI92" s="137"/>
      <c r="AJ92" s="126"/>
      <c r="AK92" s="335">
        <f t="shared" si="100"/>
        <v>0</v>
      </c>
      <c r="AL92" s="138"/>
      <c r="AM92" s="121"/>
      <c r="AN92" s="123"/>
      <c r="AO92" s="332">
        <f t="shared" si="179"/>
        <v>0</v>
      </c>
      <c r="AP92" s="333">
        <f>SUMIFS(Technologia[tpz '[s']],Technologia[Obszar],"Obróbka skrawaniem",Technologia[KOD WYROB],wycena!$B92)</f>
        <v>0</v>
      </c>
      <c r="AQ92" s="334">
        <f>SUMIFS(Technologia[tpj '[s']],Technologia[Obszar],"Obróbka skrawaniem",Technologia[KOD WYROB],wycena!$B92)</f>
        <v>0</v>
      </c>
      <c r="AR92" s="335">
        <f t="shared" si="101"/>
        <v>0</v>
      </c>
      <c r="AS92" s="334">
        <f>SUMIFS(Technologia[tpz '[s']],Technologia[Obszar],"Ukosowanie",Technologia[KOD WYROB],wycena!$B92)</f>
        <v>0</v>
      </c>
      <c r="AT92" s="334">
        <f>SUMIFS(Technologia[tpj '[s']],Technologia[Obszar],"Ukosowanie",Technologia[KOD WYROB],wycena!$B92)</f>
        <v>0</v>
      </c>
      <c r="AU92" s="335">
        <f t="shared" si="102"/>
        <v>0</v>
      </c>
      <c r="AV92" s="334">
        <f>SUMIFS(Technologia[tpz '[s']],Technologia[Obszar],"Prasa",Technologia[KOD WYROB],wycena!$B92)</f>
        <v>0</v>
      </c>
      <c r="AW92" s="334">
        <f>SUMIFS(Technologia[tpj '[s']],Technologia[Obszar],"Prasa",Technologia[KOD WYROB],wycena!$B92)</f>
        <v>0</v>
      </c>
      <c r="AX92" s="335">
        <f t="shared" si="103"/>
        <v>0</v>
      </c>
      <c r="AY92" s="334">
        <f>SUMIFS(Technologia[tpz '[s']],Technologia[Obszar],"Spawanie ręczne",Technologia[KOD WYROB],wycena!$B92)</f>
        <v>0</v>
      </c>
      <c r="AZ92" s="334">
        <f>SUMIFS(Technologia[tpj '[s']],Technologia[Obszar],"Spawanie ręczne",Technologia[KOD WYROB],wycena!$B92)</f>
        <v>0</v>
      </c>
      <c r="BA92" s="335">
        <f t="shared" si="104"/>
        <v>0</v>
      </c>
      <c r="BB92" s="334">
        <f>SUMIFS(Technologia[tpz '[s']],Technologia[Obszar],"Spawanie robotem",Technologia[KOD WYROB],wycena!$B92)</f>
        <v>0</v>
      </c>
      <c r="BC92" s="334">
        <f>SUMIFS(Technologia[tpj '[s']],Technologia[Obszar],"Spawanie robotem",Technologia[KOD WYROB],wycena!$B92)</f>
        <v>0</v>
      </c>
      <c r="BD92" s="335">
        <f t="shared" si="105"/>
        <v>0</v>
      </c>
      <c r="BE92" s="334">
        <f>SUMIFS(Technologia[tpz '[s']],Technologia[Obszar],"Ślusarnia",Technologia[KOD WYROB],wycena!$B92)</f>
        <v>0</v>
      </c>
      <c r="BF92" s="334">
        <f>SUMIFS(Technologia[tpj '[s']],Technologia[Obszar],"Ślusarnia",Technologia[KOD WYROB],wycena!$B92)</f>
        <v>0</v>
      </c>
      <c r="BG92" s="335">
        <f t="shared" si="106"/>
        <v>0</v>
      </c>
      <c r="BH92" s="334">
        <f>SUMIFS(Technologia[tpz '[s']],Technologia[Obszar],"Montaż",Technologia[KOD WYROB],wycena!$B92)</f>
        <v>0</v>
      </c>
      <c r="BI92" s="334">
        <f>SUMIFS(Technologia[tpj '[s']],Technologia[Obszar],"Montaż",Technologia[KOD WYROB],wycena!$B92)</f>
        <v>0</v>
      </c>
      <c r="BJ92" s="335">
        <f t="shared" si="107"/>
        <v>0</v>
      </c>
      <c r="BK92" s="334">
        <f>SUMIFS(Technologia[tpz '[s']],Technologia[Obszar],"Klejenie",Technologia[KOD WYROB],wycena!$B92)</f>
        <v>0</v>
      </c>
      <c r="BL92" s="334">
        <f>SUMIFS(Technologia[tpj '[s']],Technologia[Obszar],"Klejenie",Technologia[KOD WYROB],wycena!$B92)</f>
        <v>0</v>
      </c>
      <c r="BM92" s="335">
        <f t="shared" si="108"/>
        <v>0</v>
      </c>
      <c r="BN92" s="334">
        <f>SUMIFS(Technologia[tpz '[s']],Technologia[Obszar],"Śrutowanie",Technologia[KOD WYROB],wycena!$B92)</f>
        <v>0</v>
      </c>
      <c r="BO92" s="334">
        <f>SUMIFS(Technologia[tpj '[s']],Technologia[Obszar],"Śrutowanie",Technologia[KOD WYROB],wycena!$B92)</f>
        <v>0</v>
      </c>
      <c r="BP92" s="332">
        <f t="shared" si="158"/>
        <v>0</v>
      </c>
      <c r="BQ92" s="334">
        <f>SUMIFS(Technologia[tpz '[s']],Technologia[Obszar],"Prostowanie",Technologia[KOD WYROB],wycena!$B92)</f>
        <v>0</v>
      </c>
      <c r="BR92" s="334">
        <f>SUMIFS(Technologia[tpj '[s']],Technologia[Obszar],"Prostowanie",Technologia[KOD WYROB],wycena!$B92)</f>
        <v>0</v>
      </c>
      <c r="BS92" s="332">
        <f t="shared" si="159"/>
        <v>0</v>
      </c>
      <c r="BT92" s="334">
        <f>SUMIFS(Technologia[tpz '[s']],Technologia[Obszar],"Gratowarka",Technologia[KOD WYROB],wycena!$B92)</f>
        <v>0</v>
      </c>
      <c r="BU92" s="334">
        <f>SUMIFS(Technologia[tpj '[s']],Technologia[Obszar],"Gratowarka",Technologia[KOD WYROB],wycena!$B92)</f>
        <v>0</v>
      </c>
      <c r="BV92" s="332">
        <f t="shared" si="160"/>
        <v>0</v>
      </c>
      <c r="BW92" s="332">
        <f>COUNTIF(Technologia[KOD WYROB],B92)</f>
        <v>0</v>
      </c>
      <c r="BX92" s="332">
        <f t="shared" si="161"/>
        <v>0</v>
      </c>
      <c r="BZ92" s="121"/>
      <c r="CA92" s="123"/>
      <c r="CB92" s="123"/>
      <c r="CC92" s="372">
        <f>SUMIFS(Technologia[Koszt kooperacji],Technologia[Obszar],"Kooperacja",Technologia[KOD WYROB],wycena!$B92)+SUMIFS(Technologia[Koszt kooperacji],Technologia[Obszar],"Śrutowanie",Technologia[KOD WYROB],wycena!$B92)</f>
        <v>0</v>
      </c>
      <c r="CD92" s="372">
        <f t="shared" si="109"/>
        <v>0</v>
      </c>
      <c r="CE92" s="372">
        <f t="shared" si="180"/>
        <v>0</v>
      </c>
      <c r="CF92" s="381">
        <f>COUNTIFS(Technologia[KOD WYROB],B92,Technologia[Obszar],"kooperacja")+SUMIF($C:$C,$B92,CF:CF)</f>
        <v>0</v>
      </c>
      <c r="CG92" s="382">
        <f>SUMIF(Tabela3[Dot. indeksu],B92,Tabela3[Wartość])+SUMIF(C:C,B92,DE:DE)</f>
        <v>0</v>
      </c>
      <c r="CH92" s="383">
        <f>SUMIFS(NRC[Cena],NRC[Typ narzędzia],robocze!$AL$1,NRC[Dot. indeksu],wycena!$B92)+(SUMIF($C:$C,$B92,$DF:$DF))</f>
        <v>0</v>
      </c>
      <c r="CI92" s="372">
        <f>SUMIFS(NRC[Cena],NRC[Typ narzędzia],robocze!$AL$2,NRC[Dot. indeksu],wycena!$B92)+(SUMIF($C:$C,$B92,$DG:$DG))</f>
        <v>0</v>
      </c>
      <c r="CJ92" s="372">
        <f>SUMIFS(NRC[Cena],NRC[Typ narzędzia],robocze!$AL$3,NRC[Dot. indeksu],wycena!$B92)+(SUMIF($C:$C,$B92,$DH:$DH))</f>
        <v>0</v>
      </c>
      <c r="CK92" s="384">
        <f t="shared" si="162"/>
        <v>0</v>
      </c>
      <c r="CM92" s="373" t="str">
        <f t="shared" si="110"/>
        <v/>
      </c>
      <c r="CN92" s="374" t="str">
        <f t="shared" si="111"/>
        <v/>
      </c>
      <c r="CO92" s="372" t="str">
        <f t="shared" si="112"/>
        <v/>
      </c>
      <c r="CP92" s="372" t="str">
        <f t="shared" si="181"/>
        <v/>
      </c>
      <c r="CQ92" s="371" t="str">
        <f t="shared" si="113"/>
        <v/>
      </c>
      <c r="CR92" s="371" t="str">
        <f t="shared" si="182"/>
        <v/>
      </c>
      <c r="CS92" s="371" t="str">
        <f t="shared" si="114"/>
        <v/>
      </c>
      <c r="CT92" s="371" t="str">
        <f t="shared" si="115"/>
        <v/>
      </c>
      <c r="CU92" s="371" t="str">
        <f t="shared" si="116"/>
        <v/>
      </c>
      <c r="CV92" s="371" t="str">
        <f t="shared" si="117"/>
        <v/>
      </c>
      <c r="CW92" s="371" t="str">
        <f t="shared" si="118"/>
        <v/>
      </c>
      <c r="CX92" s="371" t="str">
        <f t="shared" si="119"/>
        <v/>
      </c>
      <c r="CY92" s="371" t="str">
        <f t="shared" si="120"/>
        <v/>
      </c>
      <c r="CZ92" s="371" t="str">
        <f t="shared" si="121"/>
        <v/>
      </c>
      <c r="DA92" s="371" t="str">
        <f t="shared" si="163"/>
        <v/>
      </c>
      <c r="DB92" s="371" t="str">
        <f t="shared" si="164"/>
        <v/>
      </c>
      <c r="DC92" s="371" t="str">
        <f t="shared" si="165"/>
        <v/>
      </c>
      <c r="DD92" s="334" t="str">
        <f t="shared" si="122"/>
        <v/>
      </c>
      <c r="DE92" s="334" t="str">
        <f t="shared" si="123"/>
        <v/>
      </c>
      <c r="DF92" s="372">
        <f t="shared" si="183"/>
        <v>0</v>
      </c>
      <c r="DG92" s="372">
        <f t="shared" si="184"/>
        <v>0</v>
      </c>
      <c r="DH92" s="372">
        <f t="shared" si="185"/>
        <v>0</v>
      </c>
      <c r="DI92" s="375"/>
      <c r="DJ92" s="319">
        <f>AK92/3600*Stawki!$A$4</f>
        <v>0</v>
      </c>
      <c r="DK92" s="317">
        <f>AO92/3600*Stawki!$B$4</f>
        <v>0</v>
      </c>
      <c r="DL92" s="317">
        <f>AR92/3600*Stawki!$C$4</f>
        <v>0</v>
      </c>
      <c r="DM92" s="317">
        <f>AU92/3600*Stawki!$D$4</f>
        <v>0</v>
      </c>
      <c r="DN92" s="317">
        <f>AX92/3600*Stawki!$E$4</f>
        <v>0</v>
      </c>
      <c r="DO92" s="317">
        <f>BA92/3600*Stawki!$F$4</f>
        <v>0</v>
      </c>
      <c r="DP92" s="317">
        <f>BD92/3600*Stawki!$G$4</f>
        <v>0</v>
      </c>
      <c r="DQ92" s="317">
        <f>BG92/3600*Stawki!$H$4</f>
        <v>0</v>
      </c>
      <c r="DR92" s="317">
        <f>BJ92/3600*Stawki!$J$4</f>
        <v>0</v>
      </c>
      <c r="DS92" s="317">
        <f>BL92/3600*Stawki!$I$4</f>
        <v>0</v>
      </c>
      <c r="DT92" s="317">
        <f>BP92/3600*Stawki!$K$4</f>
        <v>0</v>
      </c>
      <c r="DU92" s="320">
        <f>BS92/3600*Stawki!$M$4</f>
        <v>0</v>
      </c>
      <c r="DV92" s="320">
        <f>BV92/3600*Stawki!$L$4</f>
        <v>0</v>
      </c>
      <c r="DW92" s="321">
        <f t="shared" si="166"/>
        <v>0</v>
      </c>
      <c r="DX92" s="322" t="e" cm="1">
        <f t="array" ref="DX92">IF(BX92&lt;1,INDEX(tblSimple[],MATCH(F92,simp_il_proj,1)+1,MATCH(BW92,simp_il_oper,1)+1)+VLOOKUP($H$6,tblKlient[[Klient]:[Dodatkowy narzut Simple]],2,0),INDEX(tblComplex[],MATCH(F92,comp_il_projekt,1)+1,MATCH(BX92,comp_ile_sklad,1)+1)+VLOOKUP($H$6,tblKlient[[Klient]:[Dodatkowy narzut Complex]],3,0))</f>
        <v>#VALUE!</v>
      </c>
      <c r="DY92" s="323" t="str">
        <f t="shared" si="167"/>
        <v/>
      </c>
      <c r="DZ92" s="318" t="e">
        <f t="shared" si="124"/>
        <v>#VALUE!</v>
      </c>
      <c r="EA92" s="324" t="e">
        <f t="shared" si="125"/>
        <v>#VALUE!</v>
      </c>
      <c r="EC92" s="340">
        <f>IFERROR((Y92*AA92)*IF(X92="NIE",$EC$17+Stawki!$L$30,$EC$17)+SUMIF($C:$C,$B92,CP:CP),0)</f>
        <v>0</v>
      </c>
      <c r="ED92" s="341">
        <f t="shared" si="126"/>
        <v>0</v>
      </c>
      <c r="EE92" s="341">
        <f t="shared" si="127"/>
        <v>0</v>
      </c>
      <c r="EF92" s="341" t="e">
        <f t="shared" si="128"/>
        <v>#VALUE!</v>
      </c>
      <c r="EG92" s="341" t="e">
        <f>DY92*(1+wycena!$EG$17)</f>
        <v>#VALUE!</v>
      </c>
      <c r="EH92" s="341" t="e">
        <f>EG92*(1+wycena!$EH$17)</f>
        <v>#VALUE!</v>
      </c>
      <c r="EI92" s="341" t="e">
        <f t="shared" si="168"/>
        <v>#VALUE!</v>
      </c>
      <c r="EJ92" s="341" t="e">
        <f t="shared" si="186"/>
        <v>#VALUE!</v>
      </c>
      <c r="EK92" s="342">
        <f t="shared" si="129"/>
        <v>0</v>
      </c>
      <c r="EL92" s="343">
        <v>0</v>
      </c>
      <c r="EM92" s="344" t="e">
        <f t="shared" si="187"/>
        <v>#VALUE!</v>
      </c>
      <c r="EN92" s="345" t="e">
        <f t="shared" si="130"/>
        <v>#VALUE!</v>
      </c>
      <c r="EO92" s="346">
        <f t="shared" si="131"/>
        <v>0</v>
      </c>
      <c r="EP92" s="347">
        <f t="shared" si="132"/>
        <v>0</v>
      </c>
      <c r="EQ92" s="348">
        <f t="shared" si="169"/>
        <v>0</v>
      </c>
      <c r="ER92" s="349" t="e">
        <f t="shared" si="133"/>
        <v>#VALUE!</v>
      </c>
      <c r="ES92" s="350" t="e">
        <f t="shared" si="134"/>
        <v>#VALUE!</v>
      </c>
      <c r="ET92" s="62"/>
      <c r="EU92" s="399">
        <f t="shared" si="170"/>
        <v>0</v>
      </c>
      <c r="EV92" s="400">
        <f t="shared" si="171"/>
        <v>0</v>
      </c>
      <c r="EW92" s="400">
        <f t="shared" si="172"/>
        <v>0</v>
      </c>
      <c r="EX92" s="400">
        <f t="shared" si="173"/>
        <v>0</v>
      </c>
      <c r="EY92" s="400">
        <f t="shared" si="174"/>
        <v>0</v>
      </c>
      <c r="EZ92" s="401">
        <f t="shared" si="175"/>
        <v>0</v>
      </c>
      <c r="FA92" s="62"/>
      <c r="FB92" s="153">
        <f t="shared" si="135"/>
        <v>0</v>
      </c>
      <c r="FC92" s="154">
        <f t="shared" si="136"/>
        <v>0</v>
      </c>
      <c r="FD92" s="154">
        <f t="shared" si="137"/>
        <v>0</v>
      </c>
      <c r="FE92" s="154">
        <f t="shared" si="138"/>
        <v>0</v>
      </c>
      <c r="FF92" s="154">
        <f t="shared" si="139"/>
        <v>0</v>
      </c>
      <c r="FG92" s="154">
        <f t="shared" si="140"/>
        <v>0</v>
      </c>
      <c r="FH92" s="154">
        <f t="shared" si="141"/>
        <v>0</v>
      </c>
      <c r="FI92" s="154">
        <f t="shared" si="142"/>
        <v>0</v>
      </c>
      <c r="FJ92" s="154">
        <f t="shared" si="143"/>
        <v>0</v>
      </c>
      <c r="FK92" s="147">
        <f t="shared" si="144"/>
        <v>0</v>
      </c>
      <c r="FL92" s="147">
        <f t="shared" si="145"/>
        <v>0</v>
      </c>
      <c r="FM92" s="146">
        <f t="shared" si="146"/>
        <v>0</v>
      </c>
      <c r="FN92" s="146">
        <f t="shared" si="147"/>
        <v>0</v>
      </c>
      <c r="FO92" s="146">
        <f t="shared" si="148"/>
        <v>0</v>
      </c>
      <c r="FP92" s="146">
        <f t="shared" si="149"/>
        <v>0</v>
      </c>
      <c r="FQ92" s="146" t="e">
        <f t="shared" si="150"/>
        <v>#VALUE!</v>
      </c>
      <c r="FR92" s="146" t="e">
        <f t="shared" si="151"/>
        <v>#VALUE!</v>
      </c>
      <c r="FS92" s="146">
        <f t="shared" si="152"/>
        <v>0</v>
      </c>
      <c r="FT92" s="146">
        <f t="shared" si="153"/>
        <v>0</v>
      </c>
      <c r="FU92" s="146">
        <f t="shared" si="154"/>
        <v>0</v>
      </c>
      <c r="FV92" s="146" t="e">
        <f t="shared" si="155"/>
        <v>#VALUE!</v>
      </c>
      <c r="FW92" s="146" t="e">
        <f t="shared" si="176"/>
        <v>#VALUE!</v>
      </c>
      <c r="FX92" s="146" t="e">
        <f t="shared" si="177"/>
        <v>#VALUE!</v>
      </c>
      <c r="FY92" s="146" t="e">
        <f t="shared" si="178"/>
        <v>#VALUE!</v>
      </c>
      <c r="FZ92" s="155">
        <f t="shared" si="188"/>
        <v>0</v>
      </c>
    </row>
    <row r="93" spans="1:182">
      <c r="A93" s="143">
        <v>75</v>
      </c>
      <c r="B93" s="123"/>
      <c r="C93" s="123"/>
      <c r="D93" s="123"/>
      <c r="E93" s="181"/>
      <c r="F93" s="123"/>
      <c r="G93" s="123"/>
      <c r="H93" s="123"/>
      <c r="I93" s="120"/>
      <c r="J93" s="121"/>
      <c r="K93" s="123"/>
      <c r="L93" s="123"/>
      <c r="M93" s="172" t="str">
        <f>ryzyka!$X77</f>
        <v/>
      </c>
      <c r="N93" s="173" t="str">
        <f>ryzyka!Y77</f>
        <v/>
      </c>
      <c r="O93" s="123"/>
      <c r="P93" s="123"/>
      <c r="Q93" s="138"/>
      <c r="R93" s="121"/>
      <c r="S93" s="123"/>
      <c r="T93" s="122"/>
      <c r="U93" s="123"/>
      <c r="V93" s="285" t="str">
        <f t="shared" si="156"/>
        <v/>
      </c>
      <c r="W93" s="285" t="str">
        <f t="shared" si="157"/>
        <v/>
      </c>
      <c r="X93" s="123"/>
      <c r="Y93" s="65"/>
      <c r="Z93" s="176">
        <f t="shared" si="99"/>
        <v>0</v>
      </c>
      <c r="AA93" s="124"/>
      <c r="AB93" s="124"/>
      <c r="AC93" s="125"/>
      <c r="AD93" s="125"/>
      <c r="AE93" s="126"/>
      <c r="AF93" s="124"/>
      <c r="AG93" s="127"/>
      <c r="AH93" s="128"/>
      <c r="AI93" s="137"/>
      <c r="AJ93" s="126"/>
      <c r="AK93" s="335">
        <f t="shared" si="100"/>
        <v>0</v>
      </c>
      <c r="AL93" s="138"/>
      <c r="AM93" s="121"/>
      <c r="AN93" s="123"/>
      <c r="AO93" s="332">
        <f t="shared" si="179"/>
        <v>0</v>
      </c>
      <c r="AP93" s="333">
        <f>SUMIFS(Technologia[tpz '[s']],Technologia[Obszar],"Obróbka skrawaniem",Technologia[KOD WYROB],wycena!$B93)</f>
        <v>0</v>
      </c>
      <c r="AQ93" s="334">
        <f>SUMIFS(Technologia[tpj '[s']],Technologia[Obszar],"Obróbka skrawaniem",Technologia[KOD WYROB],wycena!$B93)</f>
        <v>0</v>
      </c>
      <c r="AR93" s="335">
        <f t="shared" si="101"/>
        <v>0</v>
      </c>
      <c r="AS93" s="334">
        <f>SUMIFS(Technologia[tpz '[s']],Technologia[Obszar],"Ukosowanie",Technologia[KOD WYROB],wycena!$B93)</f>
        <v>0</v>
      </c>
      <c r="AT93" s="334">
        <f>SUMIFS(Technologia[tpj '[s']],Technologia[Obszar],"Ukosowanie",Technologia[KOD WYROB],wycena!$B93)</f>
        <v>0</v>
      </c>
      <c r="AU93" s="335">
        <f t="shared" si="102"/>
        <v>0</v>
      </c>
      <c r="AV93" s="334">
        <f>SUMIFS(Technologia[tpz '[s']],Technologia[Obszar],"Prasa",Technologia[KOD WYROB],wycena!$B93)</f>
        <v>0</v>
      </c>
      <c r="AW93" s="334">
        <f>SUMIFS(Technologia[tpj '[s']],Technologia[Obszar],"Prasa",Technologia[KOD WYROB],wycena!$B93)</f>
        <v>0</v>
      </c>
      <c r="AX93" s="335">
        <f t="shared" si="103"/>
        <v>0</v>
      </c>
      <c r="AY93" s="334">
        <f>SUMIFS(Technologia[tpz '[s']],Technologia[Obszar],"Spawanie ręczne",Technologia[KOD WYROB],wycena!$B93)</f>
        <v>0</v>
      </c>
      <c r="AZ93" s="334">
        <f>SUMIFS(Technologia[tpj '[s']],Technologia[Obszar],"Spawanie ręczne",Technologia[KOD WYROB],wycena!$B93)</f>
        <v>0</v>
      </c>
      <c r="BA93" s="335">
        <f t="shared" si="104"/>
        <v>0</v>
      </c>
      <c r="BB93" s="334">
        <f>SUMIFS(Technologia[tpz '[s']],Technologia[Obszar],"Spawanie robotem",Technologia[KOD WYROB],wycena!$B93)</f>
        <v>0</v>
      </c>
      <c r="BC93" s="334">
        <f>SUMIFS(Technologia[tpj '[s']],Technologia[Obszar],"Spawanie robotem",Technologia[KOD WYROB],wycena!$B93)</f>
        <v>0</v>
      </c>
      <c r="BD93" s="335">
        <f t="shared" si="105"/>
        <v>0</v>
      </c>
      <c r="BE93" s="334">
        <f>SUMIFS(Technologia[tpz '[s']],Technologia[Obszar],"Ślusarnia",Technologia[KOD WYROB],wycena!$B93)</f>
        <v>0</v>
      </c>
      <c r="BF93" s="334">
        <f>SUMIFS(Technologia[tpj '[s']],Technologia[Obszar],"Ślusarnia",Technologia[KOD WYROB],wycena!$B93)</f>
        <v>0</v>
      </c>
      <c r="BG93" s="335">
        <f t="shared" si="106"/>
        <v>0</v>
      </c>
      <c r="BH93" s="334">
        <f>SUMIFS(Technologia[tpz '[s']],Technologia[Obszar],"Montaż",Technologia[KOD WYROB],wycena!$B93)</f>
        <v>0</v>
      </c>
      <c r="BI93" s="334">
        <f>SUMIFS(Technologia[tpj '[s']],Technologia[Obszar],"Montaż",Technologia[KOD WYROB],wycena!$B93)</f>
        <v>0</v>
      </c>
      <c r="BJ93" s="335">
        <f t="shared" si="107"/>
        <v>0</v>
      </c>
      <c r="BK93" s="334">
        <f>SUMIFS(Technologia[tpz '[s']],Technologia[Obszar],"Klejenie",Technologia[KOD WYROB],wycena!$B93)</f>
        <v>0</v>
      </c>
      <c r="BL93" s="334">
        <f>SUMIFS(Technologia[tpj '[s']],Technologia[Obszar],"Klejenie",Technologia[KOD WYROB],wycena!$B93)</f>
        <v>0</v>
      </c>
      <c r="BM93" s="335">
        <f t="shared" si="108"/>
        <v>0</v>
      </c>
      <c r="BN93" s="334">
        <f>SUMIFS(Technologia[tpz '[s']],Technologia[Obszar],"Śrutowanie",Technologia[KOD WYROB],wycena!$B93)</f>
        <v>0</v>
      </c>
      <c r="BO93" s="334">
        <f>SUMIFS(Technologia[tpj '[s']],Technologia[Obszar],"Śrutowanie",Technologia[KOD WYROB],wycena!$B93)</f>
        <v>0</v>
      </c>
      <c r="BP93" s="332">
        <f t="shared" si="158"/>
        <v>0</v>
      </c>
      <c r="BQ93" s="334">
        <f>SUMIFS(Technologia[tpz '[s']],Technologia[Obszar],"Prostowanie",Technologia[KOD WYROB],wycena!$B93)</f>
        <v>0</v>
      </c>
      <c r="BR93" s="334">
        <f>SUMIFS(Technologia[tpj '[s']],Technologia[Obszar],"Prostowanie",Technologia[KOD WYROB],wycena!$B93)</f>
        <v>0</v>
      </c>
      <c r="BS93" s="332">
        <f t="shared" si="159"/>
        <v>0</v>
      </c>
      <c r="BT93" s="334">
        <f>SUMIFS(Technologia[tpz '[s']],Technologia[Obszar],"Gratowarka",Technologia[KOD WYROB],wycena!$B93)</f>
        <v>0</v>
      </c>
      <c r="BU93" s="334">
        <f>SUMIFS(Technologia[tpj '[s']],Technologia[Obszar],"Gratowarka",Technologia[KOD WYROB],wycena!$B93)</f>
        <v>0</v>
      </c>
      <c r="BV93" s="332">
        <f t="shared" si="160"/>
        <v>0</v>
      </c>
      <c r="BW93" s="332">
        <f>COUNTIF(Technologia[KOD WYROB],B93)</f>
        <v>0</v>
      </c>
      <c r="BX93" s="332">
        <f t="shared" si="161"/>
        <v>0</v>
      </c>
      <c r="BZ93" s="121"/>
      <c r="CA93" s="123"/>
      <c r="CB93" s="123"/>
      <c r="CC93" s="372">
        <f>SUMIFS(Technologia[Koszt kooperacji],Technologia[Obszar],"Kooperacja",Technologia[KOD WYROB],wycena!$B93)+SUMIFS(Technologia[Koszt kooperacji],Technologia[Obszar],"Śrutowanie",Technologia[KOD WYROB],wycena!$B93)</f>
        <v>0</v>
      </c>
      <c r="CD93" s="372">
        <f t="shared" si="109"/>
        <v>0</v>
      </c>
      <c r="CE93" s="372">
        <f t="shared" si="180"/>
        <v>0</v>
      </c>
      <c r="CF93" s="381">
        <f>COUNTIFS(Technologia[KOD WYROB],B93,Technologia[Obszar],"kooperacja")+SUMIF($C:$C,$B93,CF:CF)</f>
        <v>0</v>
      </c>
      <c r="CG93" s="382">
        <f>SUMIF(Tabela3[Dot. indeksu],B93,Tabela3[Wartość])+SUMIF(C:C,B93,DE:DE)</f>
        <v>0</v>
      </c>
      <c r="CH93" s="383">
        <f>SUMIFS(NRC[Cena],NRC[Typ narzędzia],robocze!$AL$1,NRC[Dot. indeksu],wycena!$B93)+(SUMIF($C:$C,$B93,$DF:$DF))</f>
        <v>0</v>
      </c>
      <c r="CI93" s="372">
        <f>SUMIFS(NRC[Cena],NRC[Typ narzędzia],robocze!$AL$2,NRC[Dot. indeksu],wycena!$B93)+(SUMIF($C:$C,$B93,$DG:$DG))</f>
        <v>0</v>
      </c>
      <c r="CJ93" s="372">
        <f>SUMIFS(NRC[Cena],NRC[Typ narzędzia],robocze!$AL$3,NRC[Dot. indeksu],wycena!$B93)+(SUMIF($C:$C,$B93,$DH:$DH))</f>
        <v>0</v>
      </c>
      <c r="CK93" s="384">
        <f t="shared" si="162"/>
        <v>0</v>
      </c>
      <c r="CM93" s="373" t="str">
        <f t="shared" si="110"/>
        <v/>
      </c>
      <c r="CN93" s="374" t="str">
        <f t="shared" si="111"/>
        <v/>
      </c>
      <c r="CO93" s="372" t="str">
        <f t="shared" si="112"/>
        <v/>
      </c>
      <c r="CP93" s="372" t="str">
        <f t="shared" si="181"/>
        <v/>
      </c>
      <c r="CQ93" s="371" t="str">
        <f t="shared" si="113"/>
        <v/>
      </c>
      <c r="CR93" s="371" t="str">
        <f t="shared" si="182"/>
        <v/>
      </c>
      <c r="CS93" s="371" t="str">
        <f t="shared" si="114"/>
        <v/>
      </c>
      <c r="CT93" s="371" t="str">
        <f t="shared" si="115"/>
        <v/>
      </c>
      <c r="CU93" s="371" t="str">
        <f t="shared" si="116"/>
        <v/>
      </c>
      <c r="CV93" s="371" t="str">
        <f t="shared" si="117"/>
        <v/>
      </c>
      <c r="CW93" s="371" t="str">
        <f t="shared" si="118"/>
        <v/>
      </c>
      <c r="CX93" s="371" t="str">
        <f t="shared" si="119"/>
        <v/>
      </c>
      <c r="CY93" s="371" t="str">
        <f t="shared" si="120"/>
        <v/>
      </c>
      <c r="CZ93" s="371" t="str">
        <f t="shared" si="121"/>
        <v/>
      </c>
      <c r="DA93" s="371" t="str">
        <f t="shared" si="163"/>
        <v/>
      </c>
      <c r="DB93" s="371" t="str">
        <f t="shared" si="164"/>
        <v/>
      </c>
      <c r="DC93" s="371" t="str">
        <f t="shared" si="165"/>
        <v/>
      </c>
      <c r="DD93" s="334" t="str">
        <f t="shared" si="122"/>
        <v/>
      </c>
      <c r="DE93" s="334" t="str">
        <f t="shared" si="123"/>
        <v/>
      </c>
      <c r="DF93" s="372">
        <f t="shared" si="183"/>
        <v>0</v>
      </c>
      <c r="DG93" s="372">
        <f t="shared" si="184"/>
        <v>0</v>
      </c>
      <c r="DH93" s="372">
        <f t="shared" si="185"/>
        <v>0</v>
      </c>
      <c r="DI93" s="375"/>
      <c r="DJ93" s="319">
        <f>AK93/3600*Stawki!$A$4</f>
        <v>0</v>
      </c>
      <c r="DK93" s="317">
        <f>AO93/3600*Stawki!$B$4</f>
        <v>0</v>
      </c>
      <c r="DL93" s="317">
        <f>AR93/3600*Stawki!$C$4</f>
        <v>0</v>
      </c>
      <c r="DM93" s="317">
        <f>AU93/3600*Stawki!$D$4</f>
        <v>0</v>
      </c>
      <c r="DN93" s="317">
        <f>AX93/3600*Stawki!$E$4</f>
        <v>0</v>
      </c>
      <c r="DO93" s="317">
        <f>BA93/3600*Stawki!$F$4</f>
        <v>0</v>
      </c>
      <c r="DP93" s="317">
        <f>BD93/3600*Stawki!$G$4</f>
        <v>0</v>
      </c>
      <c r="DQ93" s="317">
        <f>BG93/3600*Stawki!$H$4</f>
        <v>0</v>
      </c>
      <c r="DR93" s="317">
        <f>BJ93/3600*Stawki!$J$4</f>
        <v>0</v>
      </c>
      <c r="DS93" s="317">
        <f>BL93/3600*Stawki!$I$4</f>
        <v>0</v>
      </c>
      <c r="DT93" s="317">
        <f>BP93/3600*Stawki!$K$4</f>
        <v>0</v>
      </c>
      <c r="DU93" s="320">
        <f>BS93/3600*Stawki!$M$4</f>
        <v>0</v>
      </c>
      <c r="DV93" s="320">
        <f>BV93/3600*Stawki!$L$4</f>
        <v>0</v>
      </c>
      <c r="DW93" s="321">
        <f t="shared" si="166"/>
        <v>0</v>
      </c>
      <c r="DX93" s="322" t="e" cm="1">
        <f t="array" ref="DX93">IF(BX93&lt;1,INDEX(tblSimple[],MATCH(F93,simp_il_proj,1)+1,MATCH(BW93,simp_il_oper,1)+1)+VLOOKUP($H$6,tblKlient[[Klient]:[Dodatkowy narzut Simple]],2,0),INDEX(tblComplex[],MATCH(F93,comp_il_projekt,1)+1,MATCH(BX93,comp_ile_sklad,1)+1)+VLOOKUP($H$6,tblKlient[[Klient]:[Dodatkowy narzut Complex]],3,0))</f>
        <v>#VALUE!</v>
      </c>
      <c r="DY93" s="323" t="str">
        <f t="shared" si="167"/>
        <v/>
      </c>
      <c r="DZ93" s="318" t="e">
        <f t="shared" si="124"/>
        <v>#VALUE!</v>
      </c>
      <c r="EA93" s="324" t="e">
        <f t="shared" si="125"/>
        <v>#VALUE!</v>
      </c>
      <c r="EC93" s="340">
        <f>IFERROR((Y93*AA93)*IF(X93="NIE",$EC$17+Stawki!$L$30,$EC$17)+SUMIF($C:$C,$B93,CP:CP),0)</f>
        <v>0</v>
      </c>
      <c r="ED93" s="341">
        <f t="shared" si="126"/>
        <v>0</v>
      </c>
      <c r="EE93" s="341">
        <f t="shared" si="127"/>
        <v>0</v>
      </c>
      <c r="EF93" s="341" t="e">
        <f t="shared" si="128"/>
        <v>#VALUE!</v>
      </c>
      <c r="EG93" s="341" t="e">
        <f>DY93*(1+wycena!$EG$17)</f>
        <v>#VALUE!</v>
      </c>
      <c r="EH93" s="341" t="e">
        <f>EG93*(1+wycena!$EH$17)</f>
        <v>#VALUE!</v>
      </c>
      <c r="EI93" s="341" t="e">
        <f t="shared" si="168"/>
        <v>#VALUE!</v>
      </c>
      <c r="EJ93" s="341" t="e">
        <f t="shared" si="186"/>
        <v>#VALUE!</v>
      </c>
      <c r="EK93" s="342">
        <f t="shared" si="129"/>
        <v>0</v>
      </c>
      <c r="EL93" s="343">
        <v>0</v>
      </c>
      <c r="EM93" s="344" t="e">
        <f t="shared" si="187"/>
        <v>#VALUE!</v>
      </c>
      <c r="EN93" s="345" t="e">
        <f t="shared" si="130"/>
        <v>#VALUE!</v>
      </c>
      <c r="EO93" s="346">
        <f t="shared" si="131"/>
        <v>0</v>
      </c>
      <c r="EP93" s="347">
        <f t="shared" si="132"/>
        <v>0</v>
      </c>
      <c r="EQ93" s="348">
        <f t="shared" si="169"/>
        <v>0</v>
      </c>
      <c r="ER93" s="349" t="e">
        <f t="shared" si="133"/>
        <v>#VALUE!</v>
      </c>
      <c r="ES93" s="350" t="e">
        <f t="shared" si="134"/>
        <v>#VALUE!</v>
      </c>
      <c r="ET93" s="62"/>
      <c r="EU93" s="399">
        <f t="shared" si="170"/>
        <v>0</v>
      </c>
      <c r="EV93" s="400">
        <f t="shared" si="171"/>
        <v>0</v>
      </c>
      <c r="EW93" s="400">
        <f t="shared" si="172"/>
        <v>0</v>
      </c>
      <c r="EX93" s="400">
        <f t="shared" si="173"/>
        <v>0</v>
      </c>
      <c r="EY93" s="400">
        <f t="shared" si="174"/>
        <v>0</v>
      </c>
      <c r="EZ93" s="401">
        <f t="shared" si="175"/>
        <v>0</v>
      </c>
      <c r="FA93" s="62"/>
      <c r="FB93" s="153">
        <f t="shared" si="135"/>
        <v>0</v>
      </c>
      <c r="FC93" s="154">
        <f t="shared" si="136"/>
        <v>0</v>
      </c>
      <c r="FD93" s="154">
        <f t="shared" si="137"/>
        <v>0</v>
      </c>
      <c r="FE93" s="154">
        <f t="shared" si="138"/>
        <v>0</v>
      </c>
      <c r="FF93" s="154">
        <f t="shared" si="139"/>
        <v>0</v>
      </c>
      <c r="FG93" s="154">
        <f t="shared" si="140"/>
        <v>0</v>
      </c>
      <c r="FH93" s="154">
        <f t="shared" si="141"/>
        <v>0</v>
      </c>
      <c r="FI93" s="154">
        <f t="shared" si="142"/>
        <v>0</v>
      </c>
      <c r="FJ93" s="154">
        <f t="shared" si="143"/>
        <v>0</v>
      </c>
      <c r="FK93" s="147">
        <f t="shared" si="144"/>
        <v>0</v>
      </c>
      <c r="FL93" s="147">
        <f t="shared" si="145"/>
        <v>0</v>
      </c>
      <c r="FM93" s="146">
        <f t="shared" si="146"/>
        <v>0</v>
      </c>
      <c r="FN93" s="146">
        <f t="shared" si="147"/>
        <v>0</v>
      </c>
      <c r="FO93" s="146">
        <f t="shared" si="148"/>
        <v>0</v>
      </c>
      <c r="FP93" s="146">
        <f t="shared" si="149"/>
        <v>0</v>
      </c>
      <c r="FQ93" s="146" t="e">
        <f t="shared" si="150"/>
        <v>#VALUE!</v>
      </c>
      <c r="FR93" s="146" t="e">
        <f t="shared" si="151"/>
        <v>#VALUE!</v>
      </c>
      <c r="FS93" s="146">
        <f t="shared" si="152"/>
        <v>0</v>
      </c>
      <c r="FT93" s="146">
        <f t="shared" si="153"/>
        <v>0</v>
      </c>
      <c r="FU93" s="146">
        <f t="shared" si="154"/>
        <v>0</v>
      </c>
      <c r="FV93" s="146" t="e">
        <f t="shared" si="155"/>
        <v>#VALUE!</v>
      </c>
      <c r="FW93" s="146" t="e">
        <f t="shared" si="176"/>
        <v>#VALUE!</v>
      </c>
      <c r="FX93" s="146" t="e">
        <f t="shared" si="177"/>
        <v>#VALUE!</v>
      </c>
      <c r="FY93" s="146" t="e">
        <f t="shared" si="178"/>
        <v>#VALUE!</v>
      </c>
      <c r="FZ93" s="155">
        <f t="shared" si="188"/>
        <v>0</v>
      </c>
    </row>
    <row r="94" spans="1:182">
      <c r="A94" s="143">
        <v>76</v>
      </c>
      <c r="B94" s="123"/>
      <c r="C94" s="123"/>
      <c r="D94" s="123"/>
      <c r="E94" s="181"/>
      <c r="F94" s="123"/>
      <c r="G94" s="123"/>
      <c r="H94" s="123"/>
      <c r="I94" s="120"/>
      <c r="J94" s="121"/>
      <c r="K94" s="123"/>
      <c r="L94" s="123"/>
      <c r="M94" s="172" t="str">
        <f>ryzyka!$X78</f>
        <v/>
      </c>
      <c r="N94" s="173" t="str">
        <f>ryzyka!Y78</f>
        <v/>
      </c>
      <c r="O94" s="123"/>
      <c r="P94" s="123"/>
      <c r="Q94" s="138"/>
      <c r="R94" s="121"/>
      <c r="S94" s="123"/>
      <c r="T94" s="122"/>
      <c r="U94" s="123"/>
      <c r="V94" s="285" t="str">
        <f t="shared" si="156"/>
        <v/>
      </c>
      <c r="W94" s="285" t="str">
        <f t="shared" si="157"/>
        <v/>
      </c>
      <c r="X94" s="123"/>
      <c r="Y94" s="65"/>
      <c r="Z94" s="176">
        <f t="shared" si="99"/>
        <v>0</v>
      </c>
      <c r="AA94" s="124"/>
      <c r="AB94" s="124"/>
      <c r="AC94" s="125"/>
      <c r="AD94" s="125"/>
      <c r="AE94" s="126"/>
      <c r="AF94" s="124"/>
      <c r="AG94" s="127"/>
      <c r="AH94" s="128"/>
      <c r="AI94" s="137"/>
      <c r="AJ94" s="126"/>
      <c r="AK94" s="335">
        <f t="shared" si="100"/>
        <v>0</v>
      </c>
      <c r="AL94" s="138"/>
      <c r="AM94" s="121"/>
      <c r="AN94" s="123"/>
      <c r="AO94" s="332">
        <f t="shared" si="179"/>
        <v>0</v>
      </c>
      <c r="AP94" s="333">
        <f>SUMIFS(Technologia[tpz '[s']],Technologia[Obszar],"Obróbka skrawaniem",Technologia[KOD WYROB],wycena!$B94)</f>
        <v>0</v>
      </c>
      <c r="AQ94" s="334">
        <f>SUMIFS(Technologia[tpj '[s']],Technologia[Obszar],"Obróbka skrawaniem",Technologia[KOD WYROB],wycena!$B94)</f>
        <v>0</v>
      </c>
      <c r="AR94" s="335">
        <f t="shared" si="101"/>
        <v>0</v>
      </c>
      <c r="AS94" s="334">
        <f>SUMIFS(Technologia[tpz '[s']],Technologia[Obszar],"Ukosowanie",Technologia[KOD WYROB],wycena!$B94)</f>
        <v>0</v>
      </c>
      <c r="AT94" s="334">
        <f>SUMIFS(Technologia[tpj '[s']],Technologia[Obszar],"Ukosowanie",Technologia[KOD WYROB],wycena!$B94)</f>
        <v>0</v>
      </c>
      <c r="AU94" s="335">
        <f t="shared" si="102"/>
        <v>0</v>
      </c>
      <c r="AV94" s="334">
        <f>SUMIFS(Technologia[tpz '[s']],Technologia[Obszar],"Prasa",Technologia[KOD WYROB],wycena!$B94)</f>
        <v>0</v>
      </c>
      <c r="AW94" s="334">
        <f>SUMIFS(Technologia[tpj '[s']],Technologia[Obszar],"Prasa",Technologia[KOD WYROB],wycena!$B94)</f>
        <v>0</v>
      </c>
      <c r="AX94" s="335">
        <f t="shared" si="103"/>
        <v>0</v>
      </c>
      <c r="AY94" s="334">
        <f>SUMIFS(Technologia[tpz '[s']],Technologia[Obszar],"Spawanie ręczne",Technologia[KOD WYROB],wycena!$B94)</f>
        <v>0</v>
      </c>
      <c r="AZ94" s="334">
        <f>SUMIFS(Technologia[tpj '[s']],Technologia[Obszar],"Spawanie ręczne",Technologia[KOD WYROB],wycena!$B94)</f>
        <v>0</v>
      </c>
      <c r="BA94" s="335">
        <f t="shared" si="104"/>
        <v>0</v>
      </c>
      <c r="BB94" s="334">
        <f>SUMIFS(Technologia[tpz '[s']],Technologia[Obszar],"Spawanie robotem",Technologia[KOD WYROB],wycena!$B94)</f>
        <v>0</v>
      </c>
      <c r="BC94" s="334">
        <f>SUMIFS(Technologia[tpj '[s']],Technologia[Obszar],"Spawanie robotem",Technologia[KOD WYROB],wycena!$B94)</f>
        <v>0</v>
      </c>
      <c r="BD94" s="335">
        <f t="shared" si="105"/>
        <v>0</v>
      </c>
      <c r="BE94" s="334">
        <f>SUMIFS(Technologia[tpz '[s']],Technologia[Obszar],"Ślusarnia",Technologia[KOD WYROB],wycena!$B94)</f>
        <v>0</v>
      </c>
      <c r="BF94" s="334">
        <f>SUMIFS(Technologia[tpj '[s']],Technologia[Obszar],"Ślusarnia",Technologia[KOD WYROB],wycena!$B94)</f>
        <v>0</v>
      </c>
      <c r="BG94" s="335">
        <f t="shared" si="106"/>
        <v>0</v>
      </c>
      <c r="BH94" s="334">
        <f>SUMIFS(Technologia[tpz '[s']],Technologia[Obszar],"Montaż",Technologia[KOD WYROB],wycena!$B94)</f>
        <v>0</v>
      </c>
      <c r="BI94" s="334">
        <f>SUMIFS(Technologia[tpj '[s']],Technologia[Obszar],"Montaż",Technologia[KOD WYROB],wycena!$B94)</f>
        <v>0</v>
      </c>
      <c r="BJ94" s="335">
        <f t="shared" si="107"/>
        <v>0</v>
      </c>
      <c r="BK94" s="334">
        <f>SUMIFS(Technologia[tpz '[s']],Technologia[Obszar],"Klejenie",Technologia[KOD WYROB],wycena!$B94)</f>
        <v>0</v>
      </c>
      <c r="BL94" s="334">
        <f>SUMIFS(Technologia[tpj '[s']],Technologia[Obszar],"Klejenie",Technologia[KOD WYROB],wycena!$B94)</f>
        <v>0</v>
      </c>
      <c r="BM94" s="335">
        <f t="shared" si="108"/>
        <v>0</v>
      </c>
      <c r="BN94" s="334">
        <f>SUMIFS(Technologia[tpz '[s']],Technologia[Obszar],"Śrutowanie",Technologia[KOD WYROB],wycena!$B94)</f>
        <v>0</v>
      </c>
      <c r="BO94" s="334">
        <f>SUMIFS(Technologia[tpj '[s']],Technologia[Obszar],"Śrutowanie",Technologia[KOD WYROB],wycena!$B94)</f>
        <v>0</v>
      </c>
      <c r="BP94" s="332">
        <f t="shared" si="158"/>
        <v>0</v>
      </c>
      <c r="BQ94" s="334">
        <f>SUMIFS(Technologia[tpz '[s']],Technologia[Obszar],"Prostowanie",Technologia[KOD WYROB],wycena!$B94)</f>
        <v>0</v>
      </c>
      <c r="BR94" s="334">
        <f>SUMIFS(Technologia[tpj '[s']],Technologia[Obszar],"Prostowanie",Technologia[KOD WYROB],wycena!$B94)</f>
        <v>0</v>
      </c>
      <c r="BS94" s="332">
        <f t="shared" si="159"/>
        <v>0</v>
      </c>
      <c r="BT94" s="334">
        <f>SUMIFS(Technologia[tpz '[s']],Technologia[Obszar],"Gratowarka",Technologia[KOD WYROB],wycena!$B94)</f>
        <v>0</v>
      </c>
      <c r="BU94" s="334">
        <f>SUMIFS(Technologia[tpj '[s']],Technologia[Obszar],"Gratowarka",Technologia[KOD WYROB],wycena!$B94)</f>
        <v>0</v>
      </c>
      <c r="BV94" s="332">
        <f t="shared" si="160"/>
        <v>0</v>
      </c>
      <c r="BW94" s="332">
        <f>COUNTIF(Technologia[KOD WYROB],B94)</f>
        <v>0</v>
      </c>
      <c r="BX94" s="332">
        <f t="shared" si="161"/>
        <v>0</v>
      </c>
      <c r="BZ94" s="121"/>
      <c r="CA94" s="123"/>
      <c r="CB94" s="123"/>
      <c r="CC94" s="372">
        <f>SUMIFS(Technologia[Koszt kooperacji],Technologia[Obszar],"Kooperacja",Technologia[KOD WYROB],wycena!$B94)+SUMIFS(Technologia[Koszt kooperacji],Technologia[Obszar],"Śrutowanie",Technologia[KOD WYROB],wycena!$B94)</f>
        <v>0</v>
      </c>
      <c r="CD94" s="372">
        <f t="shared" si="109"/>
        <v>0</v>
      </c>
      <c r="CE94" s="372">
        <f t="shared" si="180"/>
        <v>0</v>
      </c>
      <c r="CF94" s="381">
        <f>COUNTIFS(Technologia[KOD WYROB],B94,Technologia[Obszar],"kooperacja")+SUMIF($C:$C,$B94,CF:CF)</f>
        <v>0</v>
      </c>
      <c r="CG94" s="382">
        <f>SUMIF(Tabela3[Dot. indeksu],B94,Tabela3[Wartość])+SUMIF(C:C,B94,DE:DE)</f>
        <v>0</v>
      </c>
      <c r="CH94" s="383">
        <f>SUMIFS(NRC[Cena],NRC[Typ narzędzia],robocze!$AL$1,NRC[Dot. indeksu],wycena!$B94)+(SUMIF($C:$C,$B94,$DF:$DF))</f>
        <v>0</v>
      </c>
      <c r="CI94" s="372">
        <f>SUMIFS(NRC[Cena],NRC[Typ narzędzia],robocze!$AL$2,NRC[Dot. indeksu],wycena!$B94)+(SUMIF($C:$C,$B94,$DG:$DG))</f>
        <v>0</v>
      </c>
      <c r="CJ94" s="372">
        <f>SUMIFS(NRC[Cena],NRC[Typ narzędzia],robocze!$AL$3,NRC[Dot. indeksu],wycena!$B94)+(SUMIF($C:$C,$B94,$DH:$DH))</f>
        <v>0</v>
      </c>
      <c r="CK94" s="384">
        <f t="shared" si="162"/>
        <v>0</v>
      </c>
      <c r="CM94" s="373" t="str">
        <f t="shared" si="110"/>
        <v/>
      </c>
      <c r="CN94" s="374" t="str">
        <f t="shared" si="111"/>
        <v/>
      </c>
      <c r="CO94" s="372" t="str">
        <f t="shared" si="112"/>
        <v/>
      </c>
      <c r="CP94" s="372" t="str">
        <f t="shared" si="181"/>
        <v/>
      </c>
      <c r="CQ94" s="371" t="str">
        <f t="shared" si="113"/>
        <v/>
      </c>
      <c r="CR94" s="371" t="str">
        <f t="shared" si="182"/>
        <v/>
      </c>
      <c r="CS94" s="371" t="str">
        <f t="shared" si="114"/>
        <v/>
      </c>
      <c r="CT94" s="371" t="str">
        <f t="shared" si="115"/>
        <v/>
      </c>
      <c r="CU94" s="371" t="str">
        <f t="shared" si="116"/>
        <v/>
      </c>
      <c r="CV94" s="371" t="str">
        <f t="shared" si="117"/>
        <v/>
      </c>
      <c r="CW94" s="371" t="str">
        <f t="shared" si="118"/>
        <v/>
      </c>
      <c r="CX94" s="371" t="str">
        <f t="shared" si="119"/>
        <v/>
      </c>
      <c r="CY94" s="371" t="str">
        <f t="shared" si="120"/>
        <v/>
      </c>
      <c r="CZ94" s="371" t="str">
        <f t="shared" si="121"/>
        <v/>
      </c>
      <c r="DA94" s="371" t="str">
        <f t="shared" si="163"/>
        <v/>
      </c>
      <c r="DB94" s="371" t="str">
        <f t="shared" si="164"/>
        <v/>
      </c>
      <c r="DC94" s="371" t="str">
        <f t="shared" si="165"/>
        <v/>
      </c>
      <c r="DD94" s="334" t="str">
        <f t="shared" si="122"/>
        <v/>
      </c>
      <c r="DE94" s="334" t="str">
        <f t="shared" si="123"/>
        <v/>
      </c>
      <c r="DF94" s="372">
        <f t="shared" si="183"/>
        <v>0</v>
      </c>
      <c r="DG94" s="372">
        <f t="shared" si="184"/>
        <v>0</v>
      </c>
      <c r="DH94" s="372">
        <f t="shared" si="185"/>
        <v>0</v>
      </c>
      <c r="DI94" s="375"/>
      <c r="DJ94" s="319">
        <f>AK94/3600*Stawki!$A$4</f>
        <v>0</v>
      </c>
      <c r="DK94" s="317">
        <f>AO94/3600*Stawki!$B$4</f>
        <v>0</v>
      </c>
      <c r="DL94" s="317">
        <f>AR94/3600*Stawki!$C$4</f>
        <v>0</v>
      </c>
      <c r="DM94" s="317">
        <f>AU94/3600*Stawki!$D$4</f>
        <v>0</v>
      </c>
      <c r="DN94" s="317">
        <f>AX94/3600*Stawki!$E$4</f>
        <v>0</v>
      </c>
      <c r="DO94" s="317">
        <f>BA94/3600*Stawki!$F$4</f>
        <v>0</v>
      </c>
      <c r="DP94" s="317">
        <f>BD94/3600*Stawki!$G$4</f>
        <v>0</v>
      </c>
      <c r="DQ94" s="317">
        <f>BG94/3600*Stawki!$H$4</f>
        <v>0</v>
      </c>
      <c r="DR94" s="317">
        <f>BJ94/3600*Stawki!$J$4</f>
        <v>0</v>
      </c>
      <c r="DS94" s="317">
        <f>BL94/3600*Stawki!$I$4</f>
        <v>0</v>
      </c>
      <c r="DT94" s="317">
        <f>BP94/3600*Stawki!$K$4</f>
        <v>0</v>
      </c>
      <c r="DU94" s="320">
        <f>BS94/3600*Stawki!$M$4</f>
        <v>0</v>
      </c>
      <c r="DV94" s="320">
        <f>BV94/3600*Stawki!$L$4</f>
        <v>0</v>
      </c>
      <c r="DW94" s="321">
        <f t="shared" si="166"/>
        <v>0</v>
      </c>
      <c r="DX94" s="322" t="e" cm="1">
        <f t="array" ref="DX94">IF(BX94&lt;1,INDEX(tblSimple[],MATCH(F94,simp_il_proj,1)+1,MATCH(BW94,simp_il_oper,1)+1)+VLOOKUP($H$6,tblKlient[[Klient]:[Dodatkowy narzut Simple]],2,0),INDEX(tblComplex[],MATCH(F94,comp_il_projekt,1)+1,MATCH(BX94,comp_ile_sklad,1)+1)+VLOOKUP($H$6,tblKlient[[Klient]:[Dodatkowy narzut Complex]],3,0))</f>
        <v>#VALUE!</v>
      </c>
      <c r="DY94" s="323" t="str">
        <f t="shared" si="167"/>
        <v/>
      </c>
      <c r="DZ94" s="318" t="e">
        <f t="shared" si="124"/>
        <v>#VALUE!</v>
      </c>
      <c r="EA94" s="324" t="e">
        <f t="shared" si="125"/>
        <v>#VALUE!</v>
      </c>
      <c r="EC94" s="340">
        <f>IFERROR((Y94*AA94)*IF(X94="NIE",$EC$17+Stawki!$L$30,$EC$17)+SUMIF($C:$C,$B94,CP:CP),0)</f>
        <v>0</v>
      </c>
      <c r="ED94" s="341">
        <f t="shared" si="126"/>
        <v>0</v>
      </c>
      <c r="EE94" s="341">
        <f t="shared" si="127"/>
        <v>0</v>
      </c>
      <c r="EF94" s="341" t="e">
        <f t="shared" si="128"/>
        <v>#VALUE!</v>
      </c>
      <c r="EG94" s="341" t="e">
        <f>DY94*(1+wycena!$EG$17)</f>
        <v>#VALUE!</v>
      </c>
      <c r="EH94" s="341" t="e">
        <f>EG94*(1+wycena!$EH$17)</f>
        <v>#VALUE!</v>
      </c>
      <c r="EI94" s="341" t="e">
        <f t="shared" si="168"/>
        <v>#VALUE!</v>
      </c>
      <c r="EJ94" s="341" t="e">
        <f t="shared" si="186"/>
        <v>#VALUE!</v>
      </c>
      <c r="EK94" s="342">
        <f t="shared" si="129"/>
        <v>0</v>
      </c>
      <c r="EL94" s="343">
        <v>0</v>
      </c>
      <c r="EM94" s="344" t="e">
        <f t="shared" si="187"/>
        <v>#VALUE!</v>
      </c>
      <c r="EN94" s="345" t="e">
        <f t="shared" si="130"/>
        <v>#VALUE!</v>
      </c>
      <c r="EO94" s="346">
        <f t="shared" si="131"/>
        <v>0</v>
      </c>
      <c r="EP94" s="347">
        <f t="shared" si="132"/>
        <v>0</v>
      </c>
      <c r="EQ94" s="348">
        <f t="shared" si="169"/>
        <v>0</v>
      </c>
      <c r="ER94" s="349" t="e">
        <f t="shared" si="133"/>
        <v>#VALUE!</v>
      </c>
      <c r="ES94" s="350" t="e">
        <f t="shared" si="134"/>
        <v>#VALUE!</v>
      </c>
      <c r="ET94" s="62"/>
      <c r="EU94" s="399">
        <f t="shared" si="170"/>
        <v>0</v>
      </c>
      <c r="EV94" s="400">
        <f t="shared" si="171"/>
        <v>0</v>
      </c>
      <c r="EW94" s="400">
        <f t="shared" si="172"/>
        <v>0</v>
      </c>
      <c r="EX94" s="400">
        <f t="shared" si="173"/>
        <v>0</v>
      </c>
      <c r="EY94" s="400">
        <f t="shared" si="174"/>
        <v>0</v>
      </c>
      <c r="EZ94" s="401">
        <f t="shared" si="175"/>
        <v>0</v>
      </c>
      <c r="FA94" s="62"/>
      <c r="FB94" s="153">
        <f t="shared" si="135"/>
        <v>0</v>
      </c>
      <c r="FC94" s="154">
        <f t="shared" si="136"/>
        <v>0</v>
      </c>
      <c r="FD94" s="154">
        <f t="shared" si="137"/>
        <v>0</v>
      </c>
      <c r="FE94" s="154">
        <f t="shared" si="138"/>
        <v>0</v>
      </c>
      <c r="FF94" s="154">
        <f t="shared" si="139"/>
        <v>0</v>
      </c>
      <c r="FG94" s="154">
        <f t="shared" si="140"/>
        <v>0</v>
      </c>
      <c r="FH94" s="154">
        <f t="shared" si="141"/>
        <v>0</v>
      </c>
      <c r="FI94" s="154">
        <f t="shared" si="142"/>
        <v>0</v>
      </c>
      <c r="FJ94" s="154">
        <f t="shared" si="143"/>
        <v>0</v>
      </c>
      <c r="FK94" s="147">
        <f t="shared" si="144"/>
        <v>0</v>
      </c>
      <c r="FL94" s="147">
        <f t="shared" si="145"/>
        <v>0</v>
      </c>
      <c r="FM94" s="146">
        <f t="shared" si="146"/>
        <v>0</v>
      </c>
      <c r="FN94" s="146">
        <f t="shared" si="147"/>
        <v>0</v>
      </c>
      <c r="FO94" s="146">
        <f t="shared" si="148"/>
        <v>0</v>
      </c>
      <c r="FP94" s="146">
        <f t="shared" si="149"/>
        <v>0</v>
      </c>
      <c r="FQ94" s="146" t="e">
        <f t="shared" si="150"/>
        <v>#VALUE!</v>
      </c>
      <c r="FR94" s="146" t="e">
        <f t="shared" si="151"/>
        <v>#VALUE!</v>
      </c>
      <c r="FS94" s="146">
        <f t="shared" si="152"/>
        <v>0</v>
      </c>
      <c r="FT94" s="146">
        <f t="shared" si="153"/>
        <v>0</v>
      </c>
      <c r="FU94" s="146">
        <f t="shared" si="154"/>
        <v>0</v>
      </c>
      <c r="FV94" s="146" t="e">
        <f t="shared" si="155"/>
        <v>#VALUE!</v>
      </c>
      <c r="FW94" s="146" t="e">
        <f t="shared" si="176"/>
        <v>#VALUE!</v>
      </c>
      <c r="FX94" s="146" t="e">
        <f t="shared" si="177"/>
        <v>#VALUE!</v>
      </c>
      <c r="FY94" s="146" t="e">
        <f t="shared" si="178"/>
        <v>#VALUE!</v>
      </c>
      <c r="FZ94" s="155">
        <f t="shared" si="188"/>
        <v>0</v>
      </c>
    </row>
    <row r="95" spans="1:182">
      <c r="A95" s="143">
        <v>77</v>
      </c>
      <c r="B95" s="123"/>
      <c r="C95" s="123"/>
      <c r="D95" s="123"/>
      <c r="E95" s="181"/>
      <c r="F95" s="123"/>
      <c r="G95" s="123"/>
      <c r="H95" s="123"/>
      <c r="I95" s="120"/>
      <c r="J95" s="121"/>
      <c r="K95" s="123"/>
      <c r="L95" s="123"/>
      <c r="M95" s="172" t="str">
        <f>ryzyka!$X79</f>
        <v/>
      </c>
      <c r="N95" s="173" t="str">
        <f>ryzyka!Y79</f>
        <v/>
      </c>
      <c r="O95" s="123"/>
      <c r="P95" s="123"/>
      <c r="Q95" s="138"/>
      <c r="R95" s="121"/>
      <c r="S95" s="123"/>
      <c r="T95" s="122"/>
      <c r="U95" s="123"/>
      <c r="V95" s="285" t="str">
        <f t="shared" si="156"/>
        <v/>
      </c>
      <c r="W95" s="285" t="str">
        <f t="shared" si="157"/>
        <v/>
      </c>
      <c r="X95" s="123"/>
      <c r="Y95" s="65"/>
      <c r="Z95" s="176">
        <f t="shared" si="99"/>
        <v>0</v>
      </c>
      <c r="AA95" s="124"/>
      <c r="AB95" s="124"/>
      <c r="AC95" s="125"/>
      <c r="AD95" s="125"/>
      <c r="AE95" s="126"/>
      <c r="AF95" s="124"/>
      <c r="AG95" s="127"/>
      <c r="AH95" s="128"/>
      <c r="AI95" s="137"/>
      <c r="AJ95" s="126"/>
      <c r="AK95" s="335">
        <f t="shared" si="100"/>
        <v>0</v>
      </c>
      <c r="AL95" s="138"/>
      <c r="AM95" s="121"/>
      <c r="AN95" s="123"/>
      <c r="AO95" s="332">
        <f t="shared" si="179"/>
        <v>0</v>
      </c>
      <c r="AP95" s="333">
        <f>SUMIFS(Technologia[tpz '[s']],Technologia[Obszar],"Obróbka skrawaniem",Technologia[KOD WYROB],wycena!$B95)</f>
        <v>0</v>
      </c>
      <c r="AQ95" s="334">
        <f>SUMIFS(Technologia[tpj '[s']],Technologia[Obszar],"Obróbka skrawaniem",Technologia[KOD WYROB],wycena!$B95)</f>
        <v>0</v>
      </c>
      <c r="AR95" s="335">
        <f t="shared" si="101"/>
        <v>0</v>
      </c>
      <c r="AS95" s="334">
        <f>SUMIFS(Technologia[tpz '[s']],Technologia[Obszar],"Ukosowanie",Technologia[KOD WYROB],wycena!$B95)</f>
        <v>0</v>
      </c>
      <c r="AT95" s="334">
        <f>SUMIFS(Technologia[tpj '[s']],Technologia[Obszar],"Ukosowanie",Technologia[KOD WYROB],wycena!$B95)</f>
        <v>0</v>
      </c>
      <c r="AU95" s="335">
        <f t="shared" si="102"/>
        <v>0</v>
      </c>
      <c r="AV95" s="334">
        <f>SUMIFS(Technologia[tpz '[s']],Technologia[Obszar],"Prasa",Technologia[KOD WYROB],wycena!$B95)</f>
        <v>0</v>
      </c>
      <c r="AW95" s="334">
        <f>SUMIFS(Technologia[tpj '[s']],Technologia[Obszar],"Prasa",Technologia[KOD WYROB],wycena!$B95)</f>
        <v>0</v>
      </c>
      <c r="AX95" s="335">
        <f t="shared" si="103"/>
        <v>0</v>
      </c>
      <c r="AY95" s="334">
        <f>SUMIFS(Technologia[tpz '[s']],Technologia[Obszar],"Spawanie ręczne",Technologia[KOD WYROB],wycena!$B95)</f>
        <v>0</v>
      </c>
      <c r="AZ95" s="334">
        <f>SUMIFS(Technologia[tpj '[s']],Technologia[Obszar],"Spawanie ręczne",Technologia[KOD WYROB],wycena!$B95)</f>
        <v>0</v>
      </c>
      <c r="BA95" s="335">
        <f t="shared" si="104"/>
        <v>0</v>
      </c>
      <c r="BB95" s="334">
        <f>SUMIFS(Technologia[tpz '[s']],Technologia[Obszar],"Spawanie robotem",Technologia[KOD WYROB],wycena!$B95)</f>
        <v>0</v>
      </c>
      <c r="BC95" s="334">
        <f>SUMIFS(Technologia[tpj '[s']],Technologia[Obszar],"Spawanie robotem",Technologia[KOD WYROB],wycena!$B95)</f>
        <v>0</v>
      </c>
      <c r="BD95" s="335">
        <f t="shared" si="105"/>
        <v>0</v>
      </c>
      <c r="BE95" s="334">
        <f>SUMIFS(Technologia[tpz '[s']],Technologia[Obszar],"Ślusarnia",Technologia[KOD WYROB],wycena!$B95)</f>
        <v>0</v>
      </c>
      <c r="BF95" s="334">
        <f>SUMIFS(Technologia[tpj '[s']],Technologia[Obszar],"Ślusarnia",Technologia[KOD WYROB],wycena!$B95)</f>
        <v>0</v>
      </c>
      <c r="BG95" s="335">
        <f t="shared" si="106"/>
        <v>0</v>
      </c>
      <c r="BH95" s="334">
        <f>SUMIFS(Technologia[tpz '[s']],Technologia[Obszar],"Montaż",Technologia[KOD WYROB],wycena!$B95)</f>
        <v>0</v>
      </c>
      <c r="BI95" s="334">
        <f>SUMIFS(Technologia[tpj '[s']],Technologia[Obszar],"Montaż",Technologia[KOD WYROB],wycena!$B95)</f>
        <v>0</v>
      </c>
      <c r="BJ95" s="335">
        <f t="shared" si="107"/>
        <v>0</v>
      </c>
      <c r="BK95" s="334">
        <f>SUMIFS(Technologia[tpz '[s']],Technologia[Obszar],"Klejenie",Technologia[KOD WYROB],wycena!$B95)</f>
        <v>0</v>
      </c>
      <c r="BL95" s="334">
        <f>SUMIFS(Technologia[tpj '[s']],Technologia[Obszar],"Klejenie",Technologia[KOD WYROB],wycena!$B95)</f>
        <v>0</v>
      </c>
      <c r="BM95" s="335">
        <f t="shared" si="108"/>
        <v>0</v>
      </c>
      <c r="BN95" s="334">
        <f>SUMIFS(Technologia[tpz '[s']],Technologia[Obszar],"Śrutowanie",Technologia[KOD WYROB],wycena!$B95)</f>
        <v>0</v>
      </c>
      <c r="BO95" s="334">
        <f>SUMIFS(Technologia[tpj '[s']],Technologia[Obszar],"Śrutowanie",Technologia[KOD WYROB],wycena!$B95)</f>
        <v>0</v>
      </c>
      <c r="BP95" s="332">
        <f t="shared" si="158"/>
        <v>0</v>
      </c>
      <c r="BQ95" s="334">
        <f>SUMIFS(Technologia[tpz '[s']],Technologia[Obszar],"Prostowanie",Technologia[KOD WYROB],wycena!$B95)</f>
        <v>0</v>
      </c>
      <c r="BR95" s="334">
        <f>SUMIFS(Technologia[tpj '[s']],Technologia[Obszar],"Prostowanie",Technologia[KOD WYROB],wycena!$B95)</f>
        <v>0</v>
      </c>
      <c r="BS95" s="332">
        <f t="shared" si="159"/>
        <v>0</v>
      </c>
      <c r="BT95" s="334">
        <f>SUMIFS(Technologia[tpz '[s']],Technologia[Obszar],"Gratowarka",Technologia[KOD WYROB],wycena!$B95)</f>
        <v>0</v>
      </c>
      <c r="BU95" s="334">
        <f>SUMIFS(Technologia[tpj '[s']],Technologia[Obszar],"Gratowarka",Technologia[KOD WYROB],wycena!$B95)</f>
        <v>0</v>
      </c>
      <c r="BV95" s="332">
        <f t="shared" si="160"/>
        <v>0</v>
      </c>
      <c r="BW95" s="332">
        <f>COUNTIF(Technologia[KOD WYROB],B95)</f>
        <v>0</v>
      </c>
      <c r="BX95" s="332">
        <f t="shared" si="161"/>
        <v>0</v>
      </c>
      <c r="BZ95" s="121"/>
      <c r="CA95" s="123"/>
      <c r="CB95" s="123"/>
      <c r="CC95" s="372">
        <f>SUMIFS(Technologia[Koszt kooperacji],Technologia[Obszar],"Kooperacja",Technologia[KOD WYROB],wycena!$B95)+SUMIFS(Technologia[Koszt kooperacji],Technologia[Obszar],"Śrutowanie",Technologia[KOD WYROB],wycena!$B95)</f>
        <v>0</v>
      </c>
      <c r="CD95" s="372">
        <f t="shared" si="109"/>
        <v>0</v>
      </c>
      <c r="CE95" s="372">
        <f t="shared" si="180"/>
        <v>0</v>
      </c>
      <c r="CF95" s="381">
        <f>COUNTIFS(Technologia[KOD WYROB],B95,Technologia[Obszar],"kooperacja")+SUMIF($C:$C,$B95,CF:CF)</f>
        <v>0</v>
      </c>
      <c r="CG95" s="382">
        <f>SUMIF(Tabela3[Dot. indeksu],B95,Tabela3[Wartość])+SUMIF(C:C,B95,DE:DE)</f>
        <v>0</v>
      </c>
      <c r="CH95" s="383">
        <f>SUMIFS(NRC[Cena],NRC[Typ narzędzia],robocze!$AL$1,NRC[Dot. indeksu],wycena!$B95)+(SUMIF($C:$C,$B95,$DF:$DF))</f>
        <v>0</v>
      </c>
      <c r="CI95" s="372">
        <f>SUMIFS(NRC[Cena],NRC[Typ narzędzia],robocze!$AL$2,NRC[Dot. indeksu],wycena!$B95)+(SUMIF($C:$C,$B95,$DG:$DG))</f>
        <v>0</v>
      </c>
      <c r="CJ95" s="372">
        <f>SUMIFS(NRC[Cena],NRC[Typ narzędzia],robocze!$AL$3,NRC[Dot. indeksu],wycena!$B95)+(SUMIF($C:$C,$B95,$DH:$DH))</f>
        <v>0</v>
      </c>
      <c r="CK95" s="384">
        <f t="shared" si="162"/>
        <v>0</v>
      </c>
      <c r="CM95" s="373" t="str">
        <f t="shared" si="110"/>
        <v/>
      </c>
      <c r="CN95" s="374" t="str">
        <f t="shared" si="111"/>
        <v/>
      </c>
      <c r="CO95" s="372" t="str">
        <f t="shared" si="112"/>
        <v/>
      </c>
      <c r="CP95" s="372" t="str">
        <f t="shared" si="181"/>
        <v/>
      </c>
      <c r="CQ95" s="371" t="str">
        <f t="shared" si="113"/>
        <v/>
      </c>
      <c r="CR95" s="371" t="str">
        <f t="shared" si="182"/>
        <v/>
      </c>
      <c r="CS95" s="371" t="str">
        <f t="shared" si="114"/>
        <v/>
      </c>
      <c r="CT95" s="371" t="str">
        <f t="shared" si="115"/>
        <v/>
      </c>
      <c r="CU95" s="371" t="str">
        <f t="shared" si="116"/>
        <v/>
      </c>
      <c r="CV95" s="371" t="str">
        <f t="shared" si="117"/>
        <v/>
      </c>
      <c r="CW95" s="371" t="str">
        <f t="shared" si="118"/>
        <v/>
      </c>
      <c r="CX95" s="371" t="str">
        <f t="shared" si="119"/>
        <v/>
      </c>
      <c r="CY95" s="371" t="str">
        <f t="shared" si="120"/>
        <v/>
      </c>
      <c r="CZ95" s="371" t="str">
        <f t="shared" si="121"/>
        <v/>
      </c>
      <c r="DA95" s="371" t="str">
        <f t="shared" si="163"/>
        <v/>
      </c>
      <c r="DB95" s="371" t="str">
        <f t="shared" si="164"/>
        <v/>
      </c>
      <c r="DC95" s="371" t="str">
        <f t="shared" si="165"/>
        <v/>
      </c>
      <c r="DD95" s="334" t="str">
        <f t="shared" si="122"/>
        <v/>
      </c>
      <c r="DE95" s="334" t="str">
        <f t="shared" si="123"/>
        <v/>
      </c>
      <c r="DF95" s="372">
        <f t="shared" si="183"/>
        <v>0</v>
      </c>
      <c r="DG95" s="372">
        <f t="shared" si="184"/>
        <v>0</v>
      </c>
      <c r="DH95" s="372">
        <f t="shared" si="185"/>
        <v>0</v>
      </c>
      <c r="DI95" s="375"/>
      <c r="DJ95" s="319">
        <f>AK95/3600*Stawki!$A$4</f>
        <v>0</v>
      </c>
      <c r="DK95" s="317">
        <f>AO95/3600*Stawki!$B$4</f>
        <v>0</v>
      </c>
      <c r="DL95" s="317">
        <f>AR95/3600*Stawki!$C$4</f>
        <v>0</v>
      </c>
      <c r="DM95" s="317">
        <f>AU95/3600*Stawki!$D$4</f>
        <v>0</v>
      </c>
      <c r="DN95" s="317">
        <f>AX95/3600*Stawki!$E$4</f>
        <v>0</v>
      </c>
      <c r="DO95" s="317">
        <f>BA95/3600*Stawki!$F$4</f>
        <v>0</v>
      </c>
      <c r="DP95" s="317">
        <f>BD95/3600*Stawki!$G$4</f>
        <v>0</v>
      </c>
      <c r="DQ95" s="317">
        <f>BG95/3600*Stawki!$H$4</f>
        <v>0</v>
      </c>
      <c r="DR95" s="317">
        <f>BJ95/3600*Stawki!$J$4</f>
        <v>0</v>
      </c>
      <c r="DS95" s="317">
        <f>BL95/3600*Stawki!$I$4</f>
        <v>0</v>
      </c>
      <c r="DT95" s="317">
        <f>BP95/3600*Stawki!$K$4</f>
        <v>0</v>
      </c>
      <c r="DU95" s="320">
        <f>BS95/3600*Stawki!$M$4</f>
        <v>0</v>
      </c>
      <c r="DV95" s="320">
        <f>BV95/3600*Stawki!$L$4</f>
        <v>0</v>
      </c>
      <c r="DW95" s="321">
        <f t="shared" si="166"/>
        <v>0</v>
      </c>
      <c r="DX95" s="322" t="e" cm="1">
        <f t="array" ref="DX95">IF(BX95&lt;1,INDEX(tblSimple[],MATCH(F95,simp_il_proj,1)+1,MATCH(BW95,simp_il_oper,1)+1)+VLOOKUP($H$6,tblKlient[[Klient]:[Dodatkowy narzut Simple]],2,0),INDEX(tblComplex[],MATCH(F95,comp_il_projekt,1)+1,MATCH(BX95,comp_ile_sklad,1)+1)+VLOOKUP($H$6,tblKlient[[Klient]:[Dodatkowy narzut Complex]],3,0))</f>
        <v>#VALUE!</v>
      </c>
      <c r="DY95" s="323" t="str">
        <f t="shared" si="167"/>
        <v/>
      </c>
      <c r="DZ95" s="318" t="e">
        <f t="shared" si="124"/>
        <v>#VALUE!</v>
      </c>
      <c r="EA95" s="324" t="e">
        <f t="shared" si="125"/>
        <v>#VALUE!</v>
      </c>
      <c r="EC95" s="340">
        <f>IFERROR((Y95*AA95)*IF(X95="NIE",$EC$17+Stawki!$L$30,$EC$17)+SUMIF($C:$C,$B95,CP:CP),0)</f>
        <v>0</v>
      </c>
      <c r="ED95" s="341">
        <f t="shared" si="126"/>
        <v>0</v>
      </c>
      <c r="EE95" s="341">
        <f t="shared" si="127"/>
        <v>0</v>
      </c>
      <c r="EF95" s="341" t="e">
        <f t="shared" si="128"/>
        <v>#VALUE!</v>
      </c>
      <c r="EG95" s="341" t="e">
        <f>DY95*(1+wycena!$EG$17)</f>
        <v>#VALUE!</v>
      </c>
      <c r="EH95" s="341" t="e">
        <f>EG95*(1+wycena!$EH$17)</f>
        <v>#VALUE!</v>
      </c>
      <c r="EI95" s="341" t="e">
        <f t="shared" si="168"/>
        <v>#VALUE!</v>
      </c>
      <c r="EJ95" s="341" t="e">
        <f t="shared" si="186"/>
        <v>#VALUE!</v>
      </c>
      <c r="EK95" s="342">
        <f t="shared" si="129"/>
        <v>0</v>
      </c>
      <c r="EL95" s="343">
        <v>0</v>
      </c>
      <c r="EM95" s="344" t="e">
        <f t="shared" si="187"/>
        <v>#VALUE!</v>
      </c>
      <c r="EN95" s="345" t="e">
        <f t="shared" si="130"/>
        <v>#VALUE!</v>
      </c>
      <c r="EO95" s="346">
        <f t="shared" si="131"/>
        <v>0</v>
      </c>
      <c r="EP95" s="347">
        <f t="shared" si="132"/>
        <v>0</v>
      </c>
      <c r="EQ95" s="348">
        <f t="shared" si="169"/>
        <v>0</v>
      </c>
      <c r="ER95" s="349" t="e">
        <f t="shared" si="133"/>
        <v>#VALUE!</v>
      </c>
      <c r="ES95" s="350" t="e">
        <f t="shared" si="134"/>
        <v>#VALUE!</v>
      </c>
      <c r="ET95" s="62"/>
      <c r="EU95" s="399">
        <f t="shared" si="170"/>
        <v>0</v>
      </c>
      <c r="EV95" s="400">
        <f t="shared" si="171"/>
        <v>0</v>
      </c>
      <c r="EW95" s="400">
        <f t="shared" si="172"/>
        <v>0</v>
      </c>
      <c r="EX95" s="400">
        <f t="shared" si="173"/>
        <v>0</v>
      </c>
      <c r="EY95" s="400">
        <f t="shared" si="174"/>
        <v>0</v>
      </c>
      <c r="EZ95" s="401">
        <f t="shared" si="175"/>
        <v>0</v>
      </c>
      <c r="FA95" s="62"/>
      <c r="FB95" s="153">
        <f t="shared" si="135"/>
        <v>0</v>
      </c>
      <c r="FC95" s="154">
        <f t="shared" si="136"/>
        <v>0</v>
      </c>
      <c r="FD95" s="154">
        <f t="shared" si="137"/>
        <v>0</v>
      </c>
      <c r="FE95" s="154">
        <f t="shared" si="138"/>
        <v>0</v>
      </c>
      <c r="FF95" s="154">
        <f t="shared" si="139"/>
        <v>0</v>
      </c>
      <c r="FG95" s="154">
        <f t="shared" si="140"/>
        <v>0</v>
      </c>
      <c r="FH95" s="154">
        <f t="shared" si="141"/>
        <v>0</v>
      </c>
      <c r="FI95" s="154">
        <f t="shared" si="142"/>
        <v>0</v>
      </c>
      <c r="FJ95" s="154">
        <f t="shared" si="143"/>
        <v>0</v>
      </c>
      <c r="FK95" s="147">
        <f t="shared" si="144"/>
        <v>0</v>
      </c>
      <c r="FL95" s="147">
        <f t="shared" si="145"/>
        <v>0</v>
      </c>
      <c r="FM95" s="146">
        <f t="shared" si="146"/>
        <v>0</v>
      </c>
      <c r="FN95" s="146">
        <f t="shared" si="147"/>
        <v>0</v>
      </c>
      <c r="FO95" s="146">
        <f t="shared" si="148"/>
        <v>0</v>
      </c>
      <c r="FP95" s="146">
        <f t="shared" si="149"/>
        <v>0</v>
      </c>
      <c r="FQ95" s="146" t="e">
        <f t="shared" si="150"/>
        <v>#VALUE!</v>
      </c>
      <c r="FR95" s="146" t="e">
        <f t="shared" si="151"/>
        <v>#VALUE!</v>
      </c>
      <c r="FS95" s="146">
        <f t="shared" si="152"/>
        <v>0</v>
      </c>
      <c r="FT95" s="146">
        <f t="shared" si="153"/>
        <v>0</v>
      </c>
      <c r="FU95" s="146">
        <f t="shared" si="154"/>
        <v>0</v>
      </c>
      <c r="FV95" s="146" t="e">
        <f t="shared" si="155"/>
        <v>#VALUE!</v>
      </c>
      <c r="FW95" s="146" t="e">
        <f t="shared" si="176"/>
        <v>#VALUE!</v>
      </c>
      <c r="FX95" s="146" t="e">
        <f t="shared" si="177"/>
        <v>#VALUE!</v>
      </c>
      <c r="FY95" s="146" t="e">
        <f t="shared" si="178"/>
        <v>#VALUE!</v>
      </c>
      <c r="FZ95" s="155">
        <f t="shared" si="188"/>
        <v>0</v>
      </c>
    </row>
    <row r="96" spans="1:182">
      <c r="A96" s="143">
        <v>78</v>
      </c>
      <c r="B96" s="123"/>
      <c r="C96" s="123"/>
      <c r="D96" s="123"/>
      <c r="E96" s="181"/>
      <c r="F96" s="123"/>
      <c r="G96" s="123"/>
      <c r="H96" s="123"/>
      <c r="I96" s="120"/>
      <c r="J96" s="121"/>
      <c r="K96" s="123"/>
      <c r="L96" s="123"/>
      <c r="M96" s="172" t="str">
        <f>ryzyka!$X80</f>
        <v/>
      </c>
      <c r="N96" s="173" t="str">
        <f>ryzyka!Y80</f>
        <v/>
      </c>
      <c r="O96" s="123"/>
      <c r="P96" s="123"/>
      <c r="Q96" s="138"/>
      <c r="R96" s="121"/>
      <c r="S96" s="123"/>
      <c r="T96" s="122"/>
      <c r="U96" s="123"/>
      <c r="V96" s="285" t="str">
        <f t="shared" si="156"/>
        <v/>
      </c>
      <c r="W96" s="285" t="str">
        <f t="shared" si="157"/>
        <v/>
      </c>
      <c r="X96" s="123"/>
      <c r="Y96" s="65"/>
      <c r="Z96" s="176">
        <f t="shared" si="99"/>
        <v>0</v>
      </c>
      <c r="AA96" s="124"/>
      <c r="AB96" s="124"/>
      <c r="AC96" s="125"/>
      <c r="AD96" s="125"/>
      <c r="AE96" s="126"/>
      <c r="AF96" s="124"/>
      <c r="AG96" s="127"/>
      <c r="AH96" s="128"/>
      <c r="AI96" s="137"/>
      <c r="AJ96" s="126"/>
      <c r="AK96" s="335">
        <f t="shared" si="100"/>
        <v>0</v>
      </c>
      <c r="AL96" s="138"/>
      <c r="AM96" s="121"/>
      <c r="AN96" s="123"/>
      <c r="AO96" s="332">
        <f t="shared" si="179"/>
        <v>0</v>
      </c>
      <c r="AP96" s="333">
        <f>SUMIFS(Technologia[tpz '[s']],Technologia[Obszar],"Obróbka skrawaniem",Technologia[KOD WYROB],wycena!$B96)</f>
        <v>0</v>
      </c>
      <c r="AQ96" s="334">
        <f>SUMIFS(Technologia[tpj '[s']],Technologia[Obszar],"Obróbka skrawaniem",Technologia[KOD WYROB],wycena!$B96)</f>
        <v>0</v>
      </c>
      <c r="AR96" s="335">
        <f t="shared" si="101"/>
        <v>0</v>
      </c>
      <c r="AS96" s="334">
        <f>SUMIFS(Technologia[tpz '[s']],Technologia[Obszar],"Ukosowanie",Technologia[KOD WYROB],wycena!$B96)</f>
        <v>0</v>
      </c>
      <c r="AT96" s="334">
        <f>SUMIFS(Technologia[tpj '[s']],Technologia[Obszar],"Ukosowanie",Technologia[KOD WYROB],wycena!$B96)</f>
        <v>0</v>
      </c>
      <c r="AU96" s="335">
        <f t="shared" si="102"/>
        <v>0</v>
      </c>
      <c r="AV96" s="334">
        <f>SUMIFS(Technologia[tpz '[s']],Technologia[Obszar],"Prasa",Technologia[KOD WYROB],wycena!$B96)</f>
        <v>0</v>
      </c>
      <c r="AW96" s="334">
        <f>SUMIFS(Technologia[tpj '[s']],Technologia[Obszar],"Prasa",Technologia[KOD WYROB],wycena!$B96)</f>
        <v>0</v>
      </c>
      <c r="AX96" s="335">
        <f t="shared" si="103"/>
        <v>0</v>
      </c>
      <c r="AY96" s="334">
        <f>SUMIFS(Technologia[tpz '[s']],Technologia[Obszar],"Spawanie ręczne",Technologia[KOD WYROB],wycena!$B96)</f>
        <v>0</v>
      </c>
      <c r="AZ96" s="334">
        <f>SUMIFS(Technologia[tpj '[s']],Technologia[Obszar],"Spawanie ręczne",Technologia[KOD WYROB],wycena!$B96)</f>
        <v>0</v>
      </c>
      <c r="BA96" s="335">
        <f t="shared" si="104"/>
        <v>0</v>
      </c>
      <c r="BB96" s="334">
        <f>SUMIFS(Technologia[tpz '[s']],Technologia[Obszar],"Spawanie robotem",Technologia[KOD WYROB],wycena!$B96)</f>
        <v>0</v>
      </c>
      <c r="BC96" s="334">
        <f>SUMIFS(Technologia[tpj '[s']],Technologia[Obszar],"Spawanie robotem",Technologia[KOD WYROB],wycena!$B96)</f>
        <v>0</v>
      </c>
      <c r="BD96" s="335">
        <f t="shared" si="105"/>
        <v>0</v>
      </c>
      <c r="BE96" s="334">
        <f>SUMIFS(Technologia[tpz '[s']],Technologia[Obszar],"Ślusarnia",Technologia[KOD WYROB],wycena!$B96)</f>
        <v>0</v>
      </c>
      <c r="BF96" s="334">
        <f>SUMIFS(Technologia[tpj '[s']],Technologia[Obszar],"Ślusarnia",Technologia[KOD WYROB],wycena!$B96)</f>
        <v>0</v>
      </c>
      <c r="BG96" s="335">
        <f t="shared" si="106"/>
        <v>0</v>
      </c>
      <c r="BH96" s="334">
        <f>SUMIFS(Technologia[tpz '[s']],Technologia[Obszar],"Montaż",Technologia[KOD WYROB],wycena!$B96)</f>
        <v>0</v>
      </c>
      <c r="BI96" s="334">
        <f>SUMIFS(Technologia[tpj '[s']],Technologia[Obszar],"Montaż",Technologia[KOD WYROB],wycena!$B96)</f>
        <v>0</v>
      </c>
      <c r="BJ96" s="335">
        <f t="shared" si="107"/>
        <v>0</v>
      </c>
      <c r="BK96" s="334">
        <f>SUMIFS(Technologia[tpz '[s']],Technologia[Obszar],"Klejenie",Technologia[KOD WYROB],wycena!$B96)</f>
        <v>0</v>
      </c>
      <c r="BL96" s="334">
        <f>SUMIFS(Technologia[tpj '[s']],Technologia[Obszar],"Klejenie",Technologia[KOD WYROB],wycena!$B96)</f>
        <v>0</v>
      </c>
      <c r="BM96" s="335">
        <f t="shared" si="108"/>
        <v>0</v>
      </c>
      <c r="BN96" s="334">
        <f>SUMIFS(Technologia[tpz '[s']],Technologia[Obszar],"Śrutowanie",Technologia[KOD WYROB],wycena!$B96)</f>
        <v>0</v>
      </c>
      <c r="BO96" s="334">
        <f>SUMIFS(Technologia[tpj '[s']],Technologia[Obszar],"Śrutowanie",Technologia[KOD WYROB],wycena!$B96)</f>
        <v>0</v>
      </c>
      <c r="BP96" s="332">
        <f t="shared" si="158"/>
        <v>0</v>
      </c>
      <c r="BQ96" s="334">
        <f>SUMIFS(Technologia[tpz '[s']],Technologia[Obszar],"Prostowanie",Technologia[KOD WYROB],wycena!$B96)</f>
        <v>0</v>
      </c>
      <c r="BR96" s="334">
        <f>SUMIFS(Technologia[tpj '[s']],Technologia[Obszar],"Prostowanie",Technologia[KOD WYROB],wycena!$B96)</f>
        <v>0</v>
      </c>
      <c r="BS96" s="332">
        <f t="shared" si="159"/>
        <v>0</v>
      </c>
      <c r="BT96" s="334">
        <f>SUMIFS(Technologia[tpz '[s']],Technologia[Obszar],"Gratowarka",Technologia[KOD WYROB],wycena!$B96)</f>
        <v>0</v>
      </c>
      <c r="BU96" s="334">
        <f>SUMIFS(Technologia[tpj '[s']],Technologia[Obszar],"Gratowarka",Technologia[KOD WYROB],wycena!$B96)</f>
        <v>0</v>
      </c>
      <c r="BV96" s="332">
        <f t="shared" si="160"/>
        <v>0</v>
      </c>
      <c r="BW96" s="332">
        <f>COUNTIF(Technologia[KOD WYROB],B96)</f>
        <v>0</v>
      </c>
      <c r="BX96" s="332">
        <f t="shared" si="161"/>
        <v>0</v>
      </c>
      <c r="BZ96" s="121"/>
      <c r="CA96" s="123"/>
      <c r="CB96" s="123"/>
      <c r="CC96" s="372">
        <f>SUMIFS(Technologia[Koszt kooperacji],Technologia[Obszar],"Kooperacja",Technologia[KOD WYROB],wycena!$B96)+SUMIFS(Technologia[Koszt kooperacji],Technologia[Obszar],"Śrutowanie",Technologia[KOD WYROB],wycena!$B96)</f>
        <v>0</v>
      </c>
      <c r="CD96" s="372">
        <f t="shared" si="109"/>
        <v>0</v>
      </c>
      <c r="CE96" s="372">
        <f t="shared" si="180"/>
        <v>0</v>
      </c>
      <c r="CF96" s="381">
        <f>COUNTIFS(Technologia[KOD WYROB],B96,Technologia[Obszar],"kooperacja")+SUMIF($C:$C,$B96,CF:CF)</f>
        <v>0</v>
      </c>
      <c r="CG96" s="382">
        <f>SUMIF(Tabela3[Dot. indeksu],B96,Tabela3[Wartość])+SUMIF(C:C,B96,DE:DE)</f>
        <v>0</v>
      </c>
      <c r="CH96" s="383">
        <f>SUMIFS(NRC[Cena],NRC[Typ narzędzia],robocze!$AL$1,NRC[Dot. indeksu],wycena!$B96)+(SUMIF($C:$C,$B96,$DF:$DF))</f>
        <v>0</v>
      </c>
      <c r="CI96" s="372">
        <f>SUMIFS(NRC[Cena],NRC[Typ narzędzia],robocze!$AL$2,NRC[Dot. indeksu],wycena!$B96)+(SUMIF($C:$C,$B96,$DG:$DG))</f>
        <v>0</v>
      </c>
      <c r="CJ96" s="372">
        <f>SUMIFS(NRC[Cena],NRC[Typ narzędzia],robocze!$AL$3,NRC[Dot. indeksu],wycena!$B96)+(SUMIF($C:$C,$B96,$DH:$DH))</f>
        <v>0</v>
      </c>
      <c r="CK96" s="384">
        <f t="shared" si="162"/>
        <v>0</v>
      </c>
      <c r="CM96" s="373" t="str">
        <f t="shared" si="110"/>
        <v/>
      </c>
      <c r="CN96" s="374" t="str">
        <f t="shared" si="111"/>
        <v/>
      </c>
      <c r="CO96" s="372" t="str">
        <f t="shared" si="112"/>
        <v/>
      </c>
      <c r="CP96" s="372" t="str">
        <f t="shared" si="181"/>
        <v/>
      </c>
      <c r="CQ96" s="371" t="str">
        <f t="shared" si="113"/>
        <v/>
      </c>
      <c r="CR96" s="371" t="str">
        <f t="shared" si="182"/>
        <v/>
      </c>
      <c r="CS96" s="371" t="str">
        <f t="shared" si="114"/>
        <v/>
      </c>
      <c r="CT96" s="371" t="str">
        <f t="shared" si="115"/>
        <v/>
      </c>
      <c r="CU96" s="371" t="str">
        <f t="shared" si="116"/>
        <v/>
      </c>
      <c r="CV96" s="371" t="str">
        <f t="shared" si="117"/>
        <v/>
      </c>
      <c r="CW96" s="371" t="str">
        <f t="shared" si="118"/>
        <v/>
      </c>
      <c r="CX96" s="371" t="str">
        <f t="shared" si="119"/>
        <v/>
      </c>
      <c r="CY96" s="371" t="str">
        <f t="shared" si="120"/>
        <v/>
      </c>
      <c r="CZ96" s="371" t="str">
        <f t="shared" si="121"/>
        <v/>
      </c>
      <c r="DA96" s="371" t="str">
        <f t="shared" si="163"/>
        <v/>
      </c>
      <c r="DB96" s="371" t="str">
        <f t="shared" si="164"/>
        <v/>
      </c>
      <c r="DC96" s="371" t="str">
        <f t="shared" si="165"/>
        <v/>
      </c>
      <c r="DD96" s="334" t="str">
        <f t="shared" si="122"/>
        <v/>
      </c>
      <c r="DE96" s="334" t="str">
        <f t="shared" si="123"/>
        <v/>
      </c>
      <c r="DF96" s="372">
        <f t="shared" si="183"/>
        <v>0</v>
      </c>
      <c r="DG96" s="372">
        <f t="shared" si="184"/>
        <v>0</v>
      </c>
      <c r="DH96" s="372">
        <f t="shared" si="185"/>
        <v>0</v>
      </c>
      <c r="DI96" s="375"/>
      <c r="DJ96" s="319">
        <f>AK96/3600*Stawki!$A$4</f>
        <v>0</v>
      </c>
      <c r="DK96" s="317">
        <f>AO96/3600*Stawki!$B$4</f>
        <v>0</v>
      </c>
      <c r="DL96" s="317">
        <f>AR96/3600*Stawki!$C$4</f>
        <v>0</v>
      </c>
      <c r="DM96" s="317">
        <f>AU96/3600*Stawki!$D$4</f>
        <v>0</v>
      </c>
      <c r="DN96" s="317">
        <f>AX96/3600*Stawki!$E$4</f>
        <v>0</v>
      </c>
      <c r="DO96" s="317">
        <f>BA96/3600*Stawki!$F$4</f>
        <v>0</v>
      </c>
      <c r="DP96" s="317">
        <f>BD96/3600*Stawki!$G$4</f>
        <v>0</v>
      </c>
      <c r="DQ96" s="317">
        <f>BG96/3600*Stawki!$H$4</f>
        <v>0</v>
      </c>
      <c r="DR96" s="317">
        <f>BJ96/3600*Stawki!$J$4</f>
        <v>0</v>
      </c>
      <c r="DS96" s="317">
        <f>BL96/3600*Stawki!$I$4</f>
        <v>0</v>
      </c>
      <c r="DT96" s="317">
        <f>BP96/3600*Stawki!$K$4</f>
        <v>0</v>
      </c>
      <c r="DU96" s="320">
        <f>BS96/3600*Stawki!$M$4</f>
        <v>0</v>
      </c>
      <c r="DV96" s="320">
        <f>BV96/3600*Stawki!$L$4</f>
        <v>0</v>
      </c>
      <c r="DW96" s="321">
        <f t="shared" si="166"/>
        <v>0</v>
      </c>
      <c r="DX96" s="322" t="e" cm="1">
        <f t="array" ref="DX96">IF(BX96&lt;1,INDEX(tblSimple[],MATCH(F96,simp_il_proj,1)+1,MATCH(BW96,simp_il_oper,1)+1)+VLOOKUP($H$6,tblKlient[[Klient]:[Dodatkowy narzut Simple]],2,0),INDEX(tblComplex[],MATCH(F96,comp_il_projekt,1)+1,MATCH(BX96,comp_ile_sklad,1)+1)+VLOOKUP($H$6,tblKlient[[Klient]:[Dodatkowy narzut Complex]],3,0))</f>
        <v>#VALUE!</v>
      </c>
      <c r="DY96" s="323" t="str">
        <f t="shared" si="167"/>
        <v/>
      </c>
      <c r="DZ96" s="318" t="e">
        <f t="shared" si="124"/>
        <v>#VALUE!</v>
      </c>
      <c r="EA96" s="324" t="e">
        <f t="shared" si="125"/>
        <v>#VALUE!</v>
      </c>
      <c r="EC96" s="340">
        <f>IFERROR((Y96*AA96)*IF(X96="NIE",$EC$17+Stawki!$L$30,$EC$17)+SUMIF($C:$C,$B96,CP:CP),0)</f>
        <v>0</v>
      </c>
      <c r="ED96" s="341">
        <f t="shared" si="126"/>
        <v>0</v>
      </c>
      <c r="EE96" s="341">
        <f t="shared" si="127"/>
        <v>0</v>
      </c>
      <c r="EF96" s="341" t="e">
        <f t="shared" si="128"/>
        <v>#VALUE!</v>
      </c>
      <c r="EG96" s="341" t="e">
        <f>DY96*(1+wycena!$EG$17)</f>
        <v>#VALUE!</v>
      </c>
      <c r="EH96" s="341" t="e">
        <f>EG96*(1+wycena!$EH$17)</f>
        <v>#VALUE!</v>
      </c>
      <c r="EI96" s="341" t="e">
        <f t="shared" si="168"/>
        <v>#VALUE!</v>
      </c>
      <c r="EJ96" s="341" t="e">
        <f t="shared" si="186"/>
        <v>#VALUE!</v>
      </c>
      <c r="EK96" s="342">
        <f t="shared" si="129"/>
        <v>0</v>
      </c>
      <c r="EL96" s="343">
        <v>0</v>
      </c>
      <c r="EM96" s="344" t="e">
        <f t="shared" si="187"/>
        <v>#VALUE!</v>
      </c>
      <c r="EN96" s="345" t="e">
        <f t="shared" si="130"/>
        <v>#VALUE!</v>
      </c>
      <c r="EO96" s="346">
        <f t="shared" si="131"/>
        <v>0</v>
      </c>
      <c r="EP96" s="347">
        <f t="shared" si="132"/>
        <v>0</v>
      </c>
      <c r="EQ96" s="348">
        <f t="shared" si="169"/>
        <v>0</v>
      </c>
      <c r="ER96" s="349" t="e">
        <f t="shared" si="133"/>
        <v>#VALUE!</v>
      </c>
      <c r="ES96" s="350" t="e">
        <f t="shared" si="134"/>
        <v>#VALUE!</v>
      </c>
      <c r="ET96" s="62"/>
      <c r="EU96" s="399">
        <f t="shared" si="170"/>
        <v>0</v>
      </c>
      <c r="EV96" s="400">
        <f t="shared" si="171"/>
        <v>0</v>
      </c>
      <c r="EW96" s="400">
        <f t="shared" si="172"/>
        <v>0</v>
      </c>
      <c r="EX96" s="400">
        <f t="shared" si="173"/>
        <v>0</v>
      </c>
      <c r="EY96" s="400">
        <f t="shared" si="174"/>
        <v>0</v>
      </c>
      <c r="EZ96" s="401">
        <f t="shared" si="175"/>
        <v>0</v>
      </c>
      <c r="FA96" s="62"/>
      <c r="FB96" s="153">
        <f t="shared" si="135"/>
        <v>0</v>
      </c>
      <c r="FC96" s="154">
        <f t="shared" si="136"/>
        <v>0</v>
      </c>
      <c r="FD96" s="154">
        <f t="shared" si="137"/>
        <v>0</v>
      </c>
      <c r="FE96" s="154">
        <f t="shared" si="138"/>
        <v>0</v>
      </c>
      <c r="FF96" s="154">
        <f t="shared" si="139"/>
        <v>0</v>
      </c>
      <c r="FG96" s="154">
        <f t="shared" si="140"/>
        <v>0</v>
      </c>
      <c r="FH96" s="154">
        <f t="shared" si="141"/>
        <v>0</v>
      </c>
      <c r="FI96" s="154">
        <f t="shared" si="142"/>
        <v>0</v>
      </c>
      <c r="FJ96" s="154">
        <f t="shared" si="143"/>
        <v>0</v>
      </c>
      <c r="FK96" s="147">
        <f t="shared" si="144"/>
        <v>0</v>
      </c>
      <c r="FL96" s="147">
        <f t="shared" si="145"/>
        <v>0</v>
      </c>
      <c r="FM96" s="146">
        <f t="shared" si="146"/>
        <v>0</v>
      </c>
      <c r="FN96" s="146">
        <f t="shared" si="147"/>
        <v>0</v>
      </c>
      <c r="FO96" s="146">
        <f t="shared" si="148"/>
        <v>0</v>
      </c>
      <c r="FP96" s="146">
        <f t="shared" si="149"/>
        <v>0</v>
      </c>
      <c r="FQ96" s="146" t="e">
        <f t="shared" si="150"/>
        <v>#VALUE!</v>
      </c>
      <c r="FR96" s="146" t="e">
        <f t="shared" si="151"/>
        <v>#VALUE!</v>
      </c>
      <c r="FS96" s="146">
        <f t="shared" si="152"/>
        <v>0</v>
      </c>
      <c r="FT96" s="146">
        <f t="shared" si="153"/>
        <v>0</v>
      </c>
      <c r="FU96" s="146">
        <f t="shared" si="154"/>
        <v>0</v>
      </c>
      <c r="FV96" s="146" t="e">
        <f t="shared" si="155"/>
        <v>#VALUE!</v>
      </c>
      <c r="FW96" s="146" t="e">
        <f t="shared" si="176"/>
        <v>#VALUE!</v>
      </c>
      <c r="FX96" s="146" t="e">
        <f t="shared" si="177"/>
        <v>#VALUE!</v>
      </c>
      <c r="FY96" s="146" t="e">
        <f t="shared" si="178"/>
        <v>#VALUE!</v>
      </c>
      <c r="FZ96" s="155">
        <f t="shared" si="188"/>
        <v>0</v>
      </c>
    </row>
    <row r="97" spans="1:182">
      <c r="A97" s="143">
        <v>79</v>
      </c>
      <c r="B97" s="123"/>
      <c r="C97" s="123"/>
      <c r="D97" s="123"/>
      <c r="E97" s="181"/>
      <c r="F97" s="123"/>
      <c r="G97" s="123"/>
      <c r="H97" s="123"/>
      <c r="I97" s="120"/>
      <c r="J97" s="121"/>
      <c r="K97" s="123"/>
      <c r="L97" s="123"/>
      <c r="M97" s="172" t="str">
        <f>ryzyka!$X81</f>
        <v/>
      </c>
      <c r="N97" s="173" t="str">
        <f>ryzyka!Y81</f>
        <v/>
      </c>
      <c r="O97" s="123"/>
      <c r="P97" s="123"/>
      <c r="Q97" s="138"/>
      <c r="R97" s="121"/>
      <c r="S97" s="123"/>
      <c r="T97" s="122"/>
      <c r="U97" s="123"/>
      <c r="V97" s="285" t="str">
        <f t="shared" si="156"/>
        <v/>
      </c>
      <c r="W97" s="285" t="str">
        <f t="shared" si="157"/>
        <v/>
      </c>
      <c r="X97" s="123"/>
      <c r="Y97" s="65"/>
      <c r="Z97" s="176">
        <f t="shared" si="99"/>
        <v>0</v>
      </c>
      <c r="AA97" s="124"/>
      <c r="AB97" s="124"/>
      <c r="AC97" s="125"/>
      <c r="AD97" s="125"/>
      <c r="AE97" s="126"/>
      <c r="AF97" s="124"/>
      <c r="AG97" s="127"/>
      <c r="AH97" s="128"/>
      <c r="AI97" s="137"/>
      <c r="AJ97" s="126"/>
      <c r="AK97" s="335">
        <f t="shared" si="100"/>
        <v>0</v>
      </c>
      <c r="AL97" s="138"/>
      <c r="AM97" s="121"/>
      <c r="AN97" s="123"/>
      <c r="AO97" s="332">
        <f t="shared" si="179"/>
        <v>0</v>
      </c>
      <c r="AP97" s="333">
        <f>SUMIFS(Technologia[tpz '[s']],Technologia[Obszar],"Obróbka skrawaniem",Technologia[KOD WYROB],wycena!$B97)</f>
        <v>0</v>
      </c>
      <c r="AQ97" s="334">
        <f>SUMIFS(Technologia[tpj '[s']],Technologia[Obszar],"Obróbka skrawaniem",Technologia[KOD WYROB],wycena!$B97)</f>
        <v>0</v>
      </c>
      <c r="AR97" s="335">
        <f t="shared" si="101"/>
        <v>0</v>
      </c>
      <c r="AS97" s="334">
        <f>SUMIFS(Technologia[tpz '[s']],Technologia[Obszar],"Ukosowanie",Technologia[KOD WYROB],wycena!$B97)</f>
        <v>0</v>
      </c>
      <c r="AT97" s="334">
        <f>SUMIFS(Technologia[tpj '[s']],Technologia[Obszar],"Ukosowanie",Technologia[KOD WYROB],wycena!$B97)</f>
        <v>0</v>
      </c>
      <c r="AU97" s="335">
        <f t="shared" si="102"/>
        <v>0</v>
      </c>
      <c r="AV97" s="334">
        <f>SUMIFS(Technologia[tpz '[s']],Technologia[Obszar],"Prasa",Technologia[KOD WYROB],wycena!$B97)</f>
        <v>0</v>
      </c>
      <c r="AW97" s="334">
        <f>SUMIFS(Technologia[tpj '[s']],Technologia[Obszar],"Prasa",Technologia[KOD WYROB],wycena!$B97)</f>
        <v>0</v>
      </c>
      <c r="AX97" s="335">
        <f t="shared" si="103"/>
        <v>0</v>
      </c>
      <c r="AY97" s="334">
        <f>SUMIFS(Technologia[tpz '[s']],Technologia[Obszar],"Spawanie ręczne",Technologia[KOD WYROB],wycena!$B97)</f>
        <v>0</v>
      </c>
      <c r="AZ97" s="334">
        <f>SUMIFS(Technologia[tpj '[s']],Technologia[Obszar],"Spawanie ręczne",Technologia[KOD WYROB],wycena!$B97)</f>
        <v>0</v>
      </c>
      <c r="BA97" s="335">
        <f t="shared" si="104"/>
        <v>0</v>
      </c>
      <c r="BB97" s="334">
        <f>SUMIFS(Technologia[tpz '[s']],Technologia[Obszar],"Spawanie robotem",Technologia[KOD WYROB],wycena!$B97)</f>
        <v>0</v>
      </c>
      <c r="BC97" s="334">
        <f>SUMIFS(Technologia[tpj '[s']],Technologia[Obszar],"Spawanie robotem",Technologia[KOD WYROB],wycena!$B97)</f>
        <v>0</v>
      </c>
      <c r="BD97" s="335">
        <f t="shared" si="105"/>
        <v>0</v>
      </c>
      <c r="BE97" s="334">
        <f>SUMIFS(Technologia[tpz '[s']],Technologia[Obszar],"Ślusarnia",Technologia[KOD WYROB],wycena!$B97)</f>
        <v>0</v>
      </c>
      <c r="BF97" s="334">
        <f>SUMIFS(Technologia[tpj '[s']],Technologia[Obszar],"Ślusarnia",Technologia[KOD WYROB],wycena!$B97)</f>
        <v>0</v>
      </c>
      <c r="BG97" s="335">
        <f t="shared" si="106"/>
        <v>0</v>
      </c>
      <c r="BH97" s="334">
        <f>SUMIFS(Technologia[tpz '[s']],Technologia[Obszar],"Montaż",Technologia[KOD WYROB],wycena!$B97)</f>
        <v>0</v>
      </c>
      <c r="BI97" s="334">
        <f>SUMIFS(Technologia[tpj '[s']],Technologia[Obszar],"Montaż",Technologia[KOD WYROB],wycena!$B97)</f>
        <v>0</v>
      </c>
      <c r="BJ97" s="335">
        <f t="shared" si="107"/>
        <v>0</v>
      </c>
      <c r="BK97" s="334">
        <f>SUMIFS(Technologia[tpz '[s']],Technologia[Obszar],"Klejenie",Technologia[KOD WYROB],wycena!$B97)</f>
        <v>0</v>
      </c>
      <c r="BL97" s="334">
        <f>SUMIFS(Technologia[tpj '[s']],Technologia[Obszar],"Klejenie",Technologia[KOD WYROB],wycena!$B97)</f>
        <v>0</v>
      </c>
      <c r="BM97" s="335">
        <f t="shared" si="108"/>
        <v>0</v>
      </c>
      <c r="BN97" s="334">
        <f>SUMIFS(Technologia[tpz '[s']],Technologia[Obszar],"Śrutowanie",Technologia[KOD WYROB],wycena!$B97)</f>
        <v>0</v>
      </c>
      <c r="BO97" s="334">
        <f>SUMIFS(Technologia[tpj '[s']],Technologia[Obszar],"Śrutowanie",Technologia[KOD WYROB],wycena!$B97)</f>
        <v>0</v>
      </c>
      <c r="BP97" s="332">
        <f t="shared" si="158"/>
        <v>0</v>
      </c>
      <c r="BQ97" s="334">
        <f>SUMIFS(Technologia[tpz '[s']],Technologia[Obszar],"Prostowanie",Technologia[KOD WYROB],wycena!$B97)</f>
        <v>0</v>
      </c>
      <c r="BR97" s="334">
        <f>SUMIFS(Technologia[tpj '[s']],Technologia[Obszar],"Prostowanie",Technologia[KOD WYROB],wycena!$B97)</f>
        <v>0</v>
      </c>
      <c r="BS97" s="332">
        <f t="shared" si="159"/>
        <v>0</v>
      </c>
      <c r="BT97" s="334">
        <f>SUMIFS(Technologia[tpz '[s']],Technologia[Obszar],"Gratowarka",Technologia[KOD WYROB],wycena!$B97)</f>
        <v>0</v>
      </c>
      <c r="BU97" s="334">
        <f>SUMIFS(Technologia[tpj '[s']],Technologia[Obszar],"Gratowarka",Technologia[KOD WYROB],wycena!$B97)</f>
        <v>0</v>
      </c>
      <c r="BV97" s="332">
        <f t="shared" si="160"/>
        <v>0</v>
      </c>
      <c r="BW97" s="332">
        <f>COUNTIF(Technologia[KOD WYROB],B97)</f>
        <v>0</v>
      </c>
      <c r="BX97" s="332">
        <f t="shared" si="161"/>
        <v>0</v>
      </c>
      <c r="BZ97" s="121"/>
      <c r="CA97" s="123"/>
      <c r="CB97" s="123"/>
      <c r="CC97" s="372">
        <f>SUMIFS(Technologia[Koszt kooperacji],Technologia[Obszar],"Kooperacja",Technologia[KOD WYROB],wycena!$B97)+SUMIFS(Technologia[Koszt kooperacji],Technologia[Obszar],"Śrutowanie",Technologia[KOD WYROB],wycena!$B97)</f>
        <v>0</v>
      </c>
      <c r="CD97" s="372">
        <f t="shared" si="109"/>
        <v>0</v>
      </c>
      <c r="CE97" s="372">
        <f t="shared" si="180"/>
        <v>0</v>
      </c>
      <c r="CF97" s="381">
        <f>COUNTIFS(Technologia[KOD WYROB],B97,Technologia[Obszar],"kooperacja")+SUMIF($C:$C,$B97,CF:CF)</f>
        <v>0</v>
      </c>
      <c r="CG97" s="382">
        <f>SUMIF(Tabela3[Dot. indeksu],B97,Tabela3[Wartość])+SUMIF(C:C,B97,DE:DE)</f>
        <v>0</v>
      </c>
      <c r="CH97" s="383">
        <f>SUMIFS(NRC[Cena],NRC[Typ narzędzia],robocze!$AL$1,NRC[Dot. indeksu],wycena!$B97)+(SUMIF($C:$C,$B97,$DF:$DF))</f>
        <v>0</v>
      </c>
      <c r="CI97" s="372">
        <f>SUMIFS(NRC[Cena],NRC[Typ narzędzia],robocze!$AL$2,NRC[Dot. indeksu],wycena!$B97)+(SUMIF($C:$C,$B97,$DG:$DG))</f>
        <v>0</v>
      </c>
      <c r="CJ97" s="372">
        <f>SUMIFS(NRC[Cena],NRC[Typ narzędzia],robocze!$AL$3,NRC[Dot. indeksu],wycena!$B97)+(SUMIF($C:$C,$B97,$DH:$DH))</f>
        <v>0</v>
      </c>
      <c r="CK97" s="384">
        <f t="shared" si="162"/>
        <v>0</v>
      </c>
      <c r="CM97" s="373" t="str">
        <f t="shared" si="110"/>
        <v/>
      </c>
      <c r="CN97" s="374" t="str">
        <f t="shared" si="111"/>
        <v/>
      </c>
      <c r="CO97" s="372" t="str">
        <f t="shared" si="112"/>
        <v/>
      </c>
      <c r="CP97" s="372" t="str">
        <f t="shared" si="181"/>
        <v/>
      </c>
      <c r="CQ97" s="371" t="str">
        <f t="shared" si="113"/>
        <v/>
      </c>
      <c r="CR97" s="371" t="str">
        <f t="shared" si="182"/>
        <v/>
      </c>
      <c r="CS97" s="371" t="str">
        <f t="shared" si="114"/>
        <v/>
      </c>
      <c r="CT97" s="371" t="str">
        <f t="shared" si="115"/>
        <v/>
      </c>
      <c r="CU97" s="371" t="str">
        <f t="shared" si="116"/>
        <v/>
      </c>
      <c r="CV97" s="371" t="str">
        <f t="shared" si="117"/>
        <v/>
      </c>
      <c r="CW97" s="371" t="str">
        <f t="shared" si="118"/>
        <v/>
      </c>
      <c r="CX97" s="371" t="str">
        <f t="shared" si="119"/>
        <v/>
      </c>
      <c r="CY97" s="371" t="str">
        <f t="shared" si="120"/>
        <v/>
      </c>
      <c r="CZ97" s="371" t="str">
        <f t="shared" si="121"/>
        <v/>
      </c>
      <c r="DA97" s="371" t="str">
        <f t="shared" si="163"/>
        <v/>
      </c>
      <c r="DB97" s="371" t="str">
        <f t="shared" si="164"/>
        <v/>
      </c>
      <c r="DC97" s="371" t="str">
        <f t="shared" si="165"/>
        <v/>
      </c>
      <c r="DD97" s="334" t="str">
        <f t="shared" si="122"/>
        <v/>
      </c>
      <c r="DE97" s="334" t="str">
        <f t="shared" si="123"/>
        <v/>
      </c>
      <c r="DF97" s="372">
        <f t="shared" si="183"/>
        <v>0</v>
      </c>
      <c r="DG97" s="372">
        <f t="shared" si="184"/>
        <v>0</v>
      </c>
      <c r="DH97" s="372">
        <f t="shared" si="185"/>
        <v>0</v>
      </c>
      <c r="DI97" s="375"/>
      <c r="DJ97" s="319">
        <f>AK97/3600*Stawki!$A$4</f>
        <v>0</v>
      </c>
      <c r="DK97" s="317">
        <f>AO97/3600*Stawki!$B$4</f>
        <v>0</v>
      </c>
      <c r="DL97" s="317">
        <f>AR97/3600*Stawki!$C$4</f>
        <v>0</v>
      </c>
      <c r="DM97" s="317">
        <f>AU97/3600*Stawki!$D$4</f>
        <v>0</v>
      </c>
      <c r="DN97" s="317">
        <f>AX97/3600*Stawki!$E$4</f>
        <v>0</v>
      </c>
      <c r="DO97" s="317">
        <f>BA97/3600*Stawki!$F$4</f>
        <v>0</v>
      </c>
      <c r="DP97" s="317">
        <f>BD97/3600*Stawki!$G$4</f>
        <v>0</v>
      </c>
      <c r="DQ97" s="317">
        <f>BG97/3600*Stawki!$H$4</f>
        <v>0</v>
      </c>
      <c r="DR97" s="317">
        <f>BJ97/3600*Stawki!$J$4</f>
        <v>0</v>
      </c>
      <c r="DS97" s="317">
        <f>BL97/3600*Stawki!$I$4</f>
        <v>0</v>
      </c>
      <c r="DT97" s="317">
        <f>BP97/3600*Stawki!$K$4</f>
        <v>0</v>
      </c>
      <c r="DU97" s="320">
        <f>BS97/3600*Stawki!$M$4</f>
        <v>0</v>
      </c>
      <c r="DV97" s="320">
        <f>BV97/3600*Stawki!$L$4</f>
        <v>0</v>
      </c>
      <c r="DW97" s="321">
        <f t="shared" si="166"/>
        <v>0</v>
      </c>
      <c r="DX97" s="322" t="e" cm="1">
        <f t="array" ref="DX97">IF(BX97&lt;1,INDEX(tblSimple[],MATCH(F97,simp_il_proj,1)+1,MATCH(BW97,simp_il_oper,1)+1)+VLOOKUP($H$6,tblKlient[[Klient]:[Dodatkowy narzut Simple]],2,0),INDEX(tblComplex[],MATCH(F97,comp_il_projekt,1)+1,MATCH(BX97,comp_ile_sklad,1)+1)+VLOOKUP($H$6,tblKlient[[Klient]:[Dodatkowy narzut Complex]],3,0))</f>
        <v>#VALUE!</v>
      </c>
      <c r="DY97" s="323" t="str">
        <f t="shared" si="167"/>
        <v/>
      </c>
      <c r="DZ97" s="318" t="e">
        <f t="shared" si="124"/>
        <v>#VALUE!</v>
      </c>
      <c r="EA97" s="324" t="e">
        <f t="shared" si="125"/>
        <v>#VALUE!</v>
      </c>
      <c r="EC97" s="340">
        <f>IFERROR((Y97*AA97)*IF(X97="NIE",$EC$17+Stawki!$L$30,$EC$17)+SUMIF($C:$C,$B97,CP:CP),0)</f>
        <v>0</v>
      </c>
      <c r="ED97" s="341">
        <f t="shared" si="126"/>
        <v>0</v>
      </c>
      <c r="EE97" s="341">
        <f t="shared" si="127"/>
        <v>0</v>
      </c>
      <c r="EF97" s="341" t="e">
        <f t="shared" si="128"/>
        <v>#VALUE!</v>
      </c>
      <c r="EG97" s="341" t="e">
        <f>DY97*(1+wycena!$EG$17)</f>
        <v>#VALUE!</v>
      </c>
      <c r="EH97" s="341" t="e">
        <f>EG97*(1+wycena!$EH$17)</f>
        <v>#VALUE!</v>
      </c>
      <c r="EI97" s="341" t="e">
        <f t="shared" si="168"/>
        <v>#VALUE!</v>
      </c>
      <c r="EJ97" s="341" t="e">
        <f t="shared" si="186"/>
        <v>#VALUE!</v>
      </c>
      <c r="EK97" s="342">
        <f t="shared" si="129"/>
        <v>0</v>
      </c>
      <c r="EL97" s="343">
        <v>0</v>
      </c>
      <c r="EM97" s="344" t="e">
        <f t="shared" si="187"/>
        <v>#VALUE!</v>
      </c>
      <c r="EN97" s="345" t="e">
        <f t="shared" si="130"/>
        <v>#VALUE!</v>
      </c>
      <c r="EO97" s="346">
        <f t="shared" si="131"/>
        <v>0</v>
      </c>
      <c r="EP97" s="347">
        <f t="shared" si="132"/>
        <v>0</v>
      </c>
      <c r="EQ97" s="348">
        <f t="shared" si="169"/>
        <v>0</v>
      </c>
      <c r="ER97" s="349" t="e">
        <f t="shared" si="133"/>
        <v>#VALUE!</v>
      </c>
      <c r="ES97" s="350" t="e">
        <f t="shared" si="134"/>
        <v>#VALUE!</v>
      </c>
      <c r="ET97" s="62"/>
      <c r="EU97" s="399">
        <f t="shared" si="170"/>
        <v>0</v>
      </c>
      <c r="EV97" s="400">
        <f t="shared" si="171"/>
        <v>0</v>
      </c>
      <c r="EW97" s="400">
        <f t="shared" si="172"/>
        <v>0</v>
      </c>
      <c r="EX97" s="400">
        <f t="shared" si="173"/>
        <v>0</v>
      </c>
      <c r="EY97" s="400">
        <f t="shared" si="174"/>
        <v>0</v>
      </c>
      <c r="EZ97" s="401">
        <f t="shared" si="175"/>
        <v>0</v>
      </c>
      <c r="FA97" s="62"/>
      <c r="FB97" s="153">
        <f t="shared" si="135"/>
        <v>0</v>
      </c>
      <c r="FC97" s="154">
        <f t="shared" si="136"/>
        <v>0</v>
      </c>
      <c r="FD97" s="154">
        <f t="shared" si="137"/>
        <v>0</v>
      </c>
      <c r="FE97" s="154">
        <f t="shared" si="138"/>
        <v>0</v>
      </c>
      <c r="FF97" s="154">
        <f t="shared" si="139"/>
        <v>0</v>
      </c>
      <c r="FG97" s="154">
        <f t="shared" si="140"/>
        <v>0</v>
      </c>
      <c r="FH97" s="154">
        <f t="shared" si="141"/>
        <v>0</v>
      </c>
      <c r="FI97" s="154">
        <f t="shared" si="142"/>
        <v>0</v>
      </c>
      <c r="FJ97" s="154">
        <f t="shared" si="143"/>
        <v>0</v>
      </c>
      <c r="FK97" s="147">
        <f t="shared" si="144"/>
        <v>0</v>
      </c>
      <c r="FL97" s="147">
        <f t="shared" si="145"/>
        <v>0</v>
      </c>
      <c r="FM97" s="146">
        <f t="shared" si="146"/>
        <v>0</v>
      </c>
      <c r="FN97" s="146">
        <f t="shared" si="147"/>
        <v>0</v>
      </c>
      <c r="FO97" s="146">
        <f t="shared" si="148"/>
        <v>0</v>
      </c>
      <c r="FP97" s="146">
        <f t="shared" si="149"/>
        <v>0</v>
      </c>
      <c r="FQ97" s="146" t="e">
        <f t="shared" si="150"/>
        <v>#VALUE!</v>
      </c>
      <c r="FR97" s="146" t="e">
        <f t="shared" si="151"/>
        <v>#VALUE!</v>
      </c>
      <c r="FS97" s="146">
        <f t="shared" si="152"/>
        <v>0</v>
      </c>
      <c r="FT97" s="146">
        <f t="shared" si="153"/>
        <v>0</v>
      </c>
      <c r="FU97" s="146">
        <f t="shared" si="154"/>
        <v>0</v>
      </c>
      <c r="FV97" s="146" t="e">
        <f t="shared" si="155"/>
        <v>#VALUE!</v>
      </c>
      <c r="FW97" s="146" t="e">
        <f t="shared" si="176"/>
        <v>#VALUE!</v>
      </c>
      <c r="FX97" s="146" t="e">
        <f t="shared" si="177"/>
        <v>#VALUE!</v>
      </c>
      <c r="FY97" s="146" t="e">
        <f t="shared" si="178"/>
        <v>#VALUE!</v>
      </c>
      <c r="FZ97" s="155">
        <f t="shared" si="188"/>
        <v>0</v>
      </c>
    </row>
    <row r="98" spans="1:182">
      <c r="A98" s="143">
        <v>80</v>
      </c>
      <c r="B98" s="123"/>
      <c r="C98" s="123"/>
      <c r="D98" s="123"/>
      <c r="E98" s="181"/>
      <c r="F98" s="123"/>
      <c r="G98" s="123"/>
      <c r="H98" s="123"/>
      <c r="I98" s="120"/>
      <c r="J98" s="121"/>
      <c r="K98" s="123"/>
      <c r="L98" s="123"/>
      <c r="M98" s="172" t="str">
        <f>ryzyka!$X82</f>
        <v/>
      </c>
      <c r="N98" s="173" t="str">
        <f>ryzyka!Y82</f>
        <v/>
      </c>
      <c r="O98" s="123"/>
      <c r="P98" s="123"/>
      <c r="Q98" s="138"/>
      <c r="R98" s="121"/>
      <c r="S98" s="123"/>
      <c r="T98" s="122"/>
      <c r="U98" s="123"/>
      <c r="V98" s="285" t="str">
        <f t="shared" si="156"/>
        <v/>
      </c>
      <c r="W98" s="285" t="str">
        <f t="shared" si="157"/>
        <v/>
      </c>
      <c r="X98" s="123"/>
      <c r="Y98" s="65"/>
      <c r="Z98" s="176">
        <f t="shared" si="99"/>
        <v>0</v>
      </c>
      <c r="AA98" s="124"/>
      <c r="AB98" s="124"/>
      <c r="AC98" s="125"/>
      <c r="AD98" s="125"/>
      <c r="AE98" s="126"/>
      <c r="AF98" s="124"/>
      <c r="AG98" s="127"/>
      <c r="AH98" s="128"/>
      <c r="AI98" s="137"/>
      <c r="AJ98" s="126"/>
      <c r="AK98" s="335">
        <f t="shared" si="100"/>
        <v>0</v>
      </c>
      <c r="AL98" s="138"/>
      <c r="AM98" s="121"/>
      <c r="AN98" s="123"/>
      <c r="AO98" s="332">
        <f t="shared" si="179"/>
        <v>0</v>
      </c>
      <c r="AP98" s="333">
        <f>SUMIFS(Technologia[tpz '[s']],Technologia[Obszar],"Obróbka skrawaniem",Technologia[KOD WYROB],wycena!$B98)</f>
        <v>0</v>
      </c>
      <c r="AQ98" s="334">
        <f>SUMIFS(Technologia[tpj '[s']],Technologia[Obszar],"Obróbka skrawaniem",Technologia[KOD WYROB],wycena!$B98)</f>
        <v>0</v>
      </c>
      <c r="AR98" s="335">
        <f t="shared" si="101"/>
        <v>0</v>
      </c>
      <c r="AS98" s="334">
        <f>SUMIFS(Technologia[tpz '[s']],Technologia[Obszar],"Ukosowanie",Technologia[KOD WYROB],wycena!$B98)</f>
        <v>0</v>
      </c>
      <c r="AT98" s="334">
        <f>SUMIFS(Technologia[tpj '[s']],Technologia[Obszar],"Ukosowanie",Technologia[KOD WYROB],wycena!$B98)</f>
        <v>0</v>
      </c>
      <c r="AU98" s="335">
        <f t="shared" si="102"/>
        <v>0</v>
      </c>
      <c r="AV98" s="334">
        <f>SUMIFS(Technologia[tpz '[s']],Technologia[Obszar],"Prasa",Technologia[KOD WYROB],wycena!$B98)</f>
        <v>0</v>
      </c>
      <c r="AW98" s="334">
        <f>SUMIFS(Technologia[tpj '[s']],Technologia[Obszar],"Prasa",Technologia[KOD WYROB],wycena!$B98)</f>
        <v>0</v>
      </c>
      <c r="AX98" s="335">
        <f t="shared" si="103"/>
        <v>0</v>
      </c>
      <c r="AY98" s="334">
        <f>SUMIFS(Technologia[tpz '[s']],Technologia[Obszar],"Spawanie ręczne",Technologia[KOD WYROB],wycena!$B98)</f>
        <v>0</v>
      </c>
      <c r="AZ98" s="334">
        <f>SUMIFS(Technologia[tpj '[s']],Technologia[Obszar],"Spawanie ręczne",Technologia[KOD WYROB],wycena!$B98)</f>
        <v>0</v>
      </c>
      <c r="BA98" s="335">
        <f t="shared" si="104"/>
        <v>0</v>
      </c>
      <c r="BB98" s="334">
        <f>SUMIFS(Technologia[tpz '[s']],Technologia[Obszar],"Spawanie robotem",Technologia[KOD WYROB],wycena!$B98)</f>
        <v>0</v>
      </c>
      <c r="BC98" s="334">
        <f>SUMIFS(Technologia[tpj '[s']],Technologia[Obszar],"Spawanie robotem",Technologia[KOD WYROB],wycena!$B98)</f>
        <v>0</v>
      </c>
      <c r="BD98" s="335">
        <f t="shared" si="105"/>
        <v>0</v>
      </c>
      <c r="BE98" s="334">
        <f>SUMIFS(Technologia[tpz '[s']],Technologia[Obszar],"Ślusarnia",Technologia[KOD WYROB],wycena!$B98)</f>
        <v>0</v>
      </c>
      <c r="BF98" s="334">
        <f>SUMIFS(Technologia[tpj '[s']],Technologia[Obszar],"Ślusarnia",Technologia[KOD WYROB],wycena!$B98)</f>
        <v>0</v>
      </c>
      <c r="BG98" s="335">
        <f t="shared" si="106"/>
        <v>0</v>
      </c>
      <c r="BH98" s="334">
        <f>SUMIFS(Technologia[tpz '[s']],Technologia[Obszar],"Montaż",Technologia[KOD WYROB],wycena!$B98)</f>
        <v>0</v>
      </c>
      <c r="BI98" s="334">
        <f>SUMIFS(Technologia[tpj '[s']],Technologia[Obszar],"Montaż",Technologia[KOD WYROB],wycena!$B98)</f>
        <v>0</v>
      </c>
      <c r="BJ98" s="335">
        <f t="shared" si="107"/>
        <v>0</v>
      </c>
      <c r="BK98" s="334">
        <f>SUMIFS(Technologia[tpz '[s']],Technologia[Obszar],"Klejenie",Technologia[KOD WYROB],wycena!$B98)</f>
        <v>0</v>
      </c>
      <c r="BL98" s="334">
        <f>SUMIFS(Technologia[tpj '[s']],Technologia[Obszar],"Klejenie",Technologia[KOD WYROB],wycena!$B98)</f>
        <v>0</v>
      </c>
      <c r="BM98" s="335">
        <f t="shared" si="108"/>
        <v>0</v>
      </c>
      <c r="BN98" s="334">
        <f>SUMIFS(Technologia[tpz '[s']],Technologia[Obszar],"Śrutowanie",Technologia[KOD WYROB],wycena!$B98)</f>
        <v>0</v>
      </c>
      <c r="BO98" s="334">
        <f>SUMIFS(Technologia[tpj '[s']],Technologia[Obszar],"Śrutowanie",Technologia[KOD WYROB],wycena!$B98)</f>
        <v>0</v>
      </c>
      <c r="BP98" s="332">
        <f t="shared" si="158"/>
        <v>0</v>
      </c>
      <c r="BQ98" s="334">
        <f>SUMIFS(Technologia[tpz '[s']],Technologia[Obszar],"Prostowanie",Technologia[KOD WYROB],wycena!$B98)</f>
        <v>0</v>
      </c>
      <c r="BR98" s="334">
        <f>SUMIFS(Technologia[tpj '[s']],Technologia[Obszar],"Prostowanie",Technologia[KOD WYROB],wycena!$B98)</f>
        <v>0</v>
      </c>
      <c r="BS98" s="332">
        <f t="shared" si="159"/>
        <v>0</v>
      </c>
      <c r="BT98" s="334">
        <f>SUMIFS(Technologia[tpz '[s']],Technologia[Obszar],"Gratowarka",Technologia[KOD WYROB],wycena!$B98)</f>
        <v>0</v>
      </c>
      <c r="BU98" s="334">
        <f>SUMIFS(Technologia[tpj '[s']],Technologia[Obszar],"Gratowarka",Technologia[KOD WYROB],wycena!$B98)</f>
        <v>0</v>
      </c>
      <c r="BV98" s="332">
        <f t="shared" si="160"/>
        <v>0</v>
      </c>
      <c r="BW98" s="332">
        <f>COUNTIF(Technologia[KOD WYROB],B98)</f>
        <v>0</v>
      </c>
      <c r="BX98" s="332">
        <f t="shared" si="161"/>
        <v>0</v>
      </c>
      <c r="BZ98" s="121"/>
      <c r="CA98" s="123"/>
      <c r="CB98" s="123"/>
      <c r="CC98" s="372">
        <f>SUMIFS(Technologia[Koszt kooperacji],Technologia[Obszar],"Kooperacja",Technologia[KOD WYROB],wycena!$B98)+SUMIFS(Technologia[Koszt kooperacji],Technologia[Obszar],"Śrutowanie",Technologia[KOD WYROB],wycena!$B98)</f>
        <v>0</v>
      </c>
      <c r="CD98" s="372">
        <f t="shared" si="109"/>
        <v>0</v>
      </c>
      <c r="CE98" s="372">
        <f t="shared" si="180"/>
        <v>0</v>
      </c>
      <c r="CF98" s="381">
        <f>COUNTIFS(Technologia[KOD WYROB],B98,Technologia[Obszar],"kooperacja")+SUMIF($C:$C,$B98,CF:CF)</f>
        <v>0</v>
      </c>
      <c r="CG98" s="382">
        <f>SUMIF(Tabela3[Dot. indeksu],B98,Tabela3[Wartość])+SUMIF(C:C,B98,DE:DE)</f>
        <v>0</v>
      </c>
      <c r="CH98" s="383">
        <f>SUMIFS(NRC[Cena],NRC[Typ narzędzia],robocze!$AL$1,NRC[Dot. indeksu],wycena!$B98)+(SUMIF($C:$C,$B98,$DF:$DF))</f>
        <v>0</v>
      </c>
      <c r="CI98" s="372">
        <f>SUMIFS(NRC[Cena],NRC[Typ narzędzia],robocze!$AL$2,NRC[Dot. indeksu],wycena!$B98)+(SUMIF($C:$C,$B98,$DG:$DG))</f>
        <v>0</v>
      </c>
      <c r="CJ98" s="372">
        <f>SUMIFS(NRC[Cena],NRC[Typ narzędzia],robocze!$AL$3,NRC[Dot. indeksu],wycena!$B98)+(SUMIF($C:$C,$B98,$DH:$DH))</f>
        <v>0</v>
      </c>
      <c r="CK98" s="384">
        <f t="shared" si="162"/>
        <v>0</v>
      </c>
      <c r="CM98" s="373" t="str">
        <f t="shared" si="110"/>
        <v/>
      </c>
      <c r="CN98" s="374" t="str">
        <f t="shared" si="111"/>
        <v/>
      </c>
      <c r="CO98" s="372" t="str">
        <f t="shared" si="112"/>
        <v/>
      </c>
      <c r="CP98" s="372" t="str">
        <f t="shared" si="181"/>
        <v/>
      </c>
      <c r="CQ98" s="371" t="str">
        <f t="shared" si="113"/>
        <v/>
      </c>
      <c r="CR98" s="371" t="str">
        <f t="shared" si="182"/>
        <v/>
      </c>
      <c r="CS98" s="371" t="str">
        <f t="shared" si="114"/>
        <v/>
      </c>
      <c r="CT98" s="371" t="str">
        <f t="shared" si="115"/>
        <v/>
      </c>
      <c r="CU98" s="371" t="str">
        <f t="shared" si="116"/>
        <v/>
      </c>
      <c r="CV98" s="371" t="str">
        <f t="shared" si="117"/>
        <v/>
      </c>
      <c r="CW98" s="371" t="str">
        <f t="shared" si="118"/>
        <v/>
      </c>
      <c r="CX98" s="371" t="str">
        <f t="shared" si="119"/>
        <v/>
      </c>
      <c r="CY98" s="371" t="str">
        <f t="shared" si="120"/>
        <v/>
      </c>
      <c r="CZ98" s="371" t="str">
        <f t="shared" si="121"/>
        <v/>
      </c>
      <c r="DA98" s="371" t="str">
        <f t="shared" si="163"/>
        <v/>
      </c>
      <c r="DB98" s="371" t="str">
        <f t="shared" si="164"/>
        <v/>
      </c>
      <c r="DC98" s="371" t="str">
        <f t="shared" si="165"/>
        <v/>
      </c>
      <c r="DD98" s="334" t="str">
        <f t="shared" si="122"/>
        <v/>
      </c>
      <c r="DE98" s="334" t="str">
        <f t="shared" si="123"/>
        <v/>
      </c>
      <c r="DF98" s="372">
        <f t="shared" si="183"/>
        <v>0</v>
      </c>
      <c r="DG98" s="372">
        <f t="shared" si="184"/>
        <v>0</v>
      </c>
      <c r="DH98" s="372">
        <f t="shared" si="185"/>
        <v>0</v>
      </c>
      <c r="DI98" s="375"/>
      <c r="DJ98" s="319">
        <f>AK98/3600*Stawki!$A$4</f>
        <v>0</v>
      </c>
      <c r="DK98" s="317">
        <f>AO98/3600*Stawki!$B$4</f>
        <v>0</v>
      </c>
      <c r="DL98" s="317">
        <f>AR98/3600*Stawki!$C$4</f>
        <v>0</v>
      </c>
      <c r="DM98" s="317">
        <f>AU98/3600*Stawki!$D$4</f>
        <v>0</v>
      </c>
      <c r="DN98" s="317">
        <f>AX98/3600*Stawki!$E$4</f>
        <v>0</v>
      </c>
      <c r="DO98" s="317">
        <f>BA98/3600*Stawki!$F$4</f>
        <v>0</v>
      </c>
      <c r="DP98" s="317">
        <f>BD98/3600*Stawki!$G$4</f>
        <v>0</v>
      </c>
      <c r="DQ98" s="317">
        <f>BG98/3600*Stawki!$H$4</f>
        <v>0</v>
      </c>
      <c r="DR98" s="317">
        <f>BJ98/3600*Stawki!$J$4</f>
        <v>0</v>
      </c>
      <c r="DS98" s="317">
        <f>BL98/3600*Stawki!$I$4</f>
        <v>0</v>
      </c>
      <c r="DT98" s="317">
        <f>BP98/3600*Stawki!$K$4</f>
        <v>0</v>
      </c>
      <c r="DU98" s="320">
        <f>BS98/3600*Stawki!$M$4</f>
        <v>0</v>
      </c>
      <c r="DV98" s="320">
        <f>BV98/3600*Stawki!$L$4</f>
        <v>0</v>
      </c>
      <c r="DW98" s="321">
        <f t="shared" si="166"/>
        <v>0</v>
      </c>
      <c r="DX98" s="322" t="e" cm="1">
        <f t="array" ref="DX98">IF(BX98&lt;1,INDEX(tblSimple[],MATCH(F98,simp_il_proj,1)+1,MATCH(BW98,simp_il_oper,1)+1)+VLOOKUP($H$6,tblKlient[[Klient]:[Dodatkowy narzut Simple]],2,0),INDEX(tblComplex[],MATCH(F98,comp_il_projekt,1)+1,MATCH(BX98,comp_ile_sklad,1)+1)+VLOOKUP($H$6,tblKlient[[Klient]:[Dodatkowy narzut Complex]],3,0))</f>
        <v>#VALUE!</v>
      </c>
      <c r="DY98" s="323" t="str">
        <f t="shared" si="167"/>
        <v/>
      </c>
      <c r="DZ98" s="318" t="e">
        <f t="shared" si="124"/>
        <v>#VALUE!</v>
      </c>
      <c r="EA98" s="324" t="e">
        <f t="shared" si="125"/>
        <v>#VALUE!</v>
      </c>
      <c r="EC98" s="340">
        <f>IFERROR((Y98*AA98)*IF(X98="NIE",$EC$17+Stawki!$L$30,$EC$17)+SUMIF($C:$C,$B98,CP:CP),0)</f>
        <v>0</v>
      </c>
      <c r="ED98" s="341">
        <f t="shared" si="126"/>
        <v>0</v>
      </c>
      <c r="EE98" s="341">
        <f t="shared" si="127"/>
        <v>0</v>
      </c>
      <c r="EF98" s="341" t="e">
        <f t="shared" si="128"/>
        <v>#VALUE!</v>
      </c>
      <c r="EG98" s="341" t="e">
        <f>DY98*(1+wycena!$EG$17)</f>
        <v>#VALUE!</v>
      </c>
      <c r="EH98" s="341" t="e">
        <f>EG98*(1+wycena!$EH$17)</f>
        <v>#VALUE!</v>
      </c>
      <c r="EI98" s="341" t="e">
        <f t="shared" si="168"/>
        <v>#VALUE!</v>
      </c>
      <c r="EJ98" s="341" t="e">
        <f t="shared" si="186"/>
        <v>#VALUE!</v>
      </c>
      <c r="EK98" s="342">
        <f t="shared" si="129"/>
        <v>0</v>
      </c>
      <c r="EL98" s="343">
        <v>0</v>
      </c>
      <c r="EM98" s="344" t="e">
        <f t="shared" si="187"/>
        <v>#VALUE!</v>
      </c>
      <c r="EN98" s="345" t="e">
        <f t="shared" si="130"/>
        <v>#VALUE!</v>
      </c>
      <c r="EO98" s="346">
        <f t="shared" si="131"/>
        <v>0</v>
      </c>
      <c r="EP98" s="347">
        <f t="shared" si="132"/>
        <v>0</v>
      </c>
      <c r="EQ98" s="348">
        <f t="shared" si="169"/>
        <v>0</v>
      </c>
      <c r="ER98" s="349" t="e">
        <f t="shared" si="133"/>
        <v>#VALUE!</v>
      </c>
      <c r="ES98" s="350" t="e">
        <f t="shared" si="134"/>
        <v>#VALUE!</v>
      </c>
      <c r="ET98" s="62"/>
      <c r="EU98" s="399">
        <f t="shared" si="170"/>
        <v>0</v>
      </c>
      <c r="EV98" s="400">
        <f t="shared" si="171"/>
        <v>0</v>
      </c>
      <c r="EW98" s="400">
        <f t="shared" si="172"/>
        <v>0</v>
      </c>
      <c r="EX98" s="400">
        <f t="shared" si="173"/>
        <v>0</v>
      </c>
      <c r="EY98" s="400">
        <f t="shared" si="174"/>
        <v>0</v>
      </c>
      <c r="EZ98" s="401">
        <f t="shared" si="175"/>
        <v>0</v>
      </c>
      <c r="FA98" s="62"/>
      <c r="FB98" s="153">
        <f t="shared" si="135"/>
        <v>0</v>
      </c>
      <c r="FC98" s="154">
        <f t="shared" si="136"/>
        <v>0</v>
      </c>
      <c r="FD98" s="154">
        <f t="shared" si="137"/>
        <v>0</v>
      </c>
      <c r="FE98" s="154">
        <f t="shared" si="138"/>
        <v>0</v>
      </c>
      <c r="FF98" s="154">
        <f t="shared" si="139"/>
        <v>0</v>
      </c>
      <c r="FG98" s="154">
        <f t="shared" si="140"/>
        <v>0</v>
      </c>
      <c r="FH98" s="154">
        <f t="shared" si="141"/>
        <v>0</v>
      </c>
      <c r="FI98" s="154">
        <f t="shared" si="142"/>
        <v>0</v>
      </c>
      <c r="FJ98" s="154">
        <f t="shared" si="143"/>
        <v>0</v>
      </c>
      <c r="FK98" s="147">
        <f t="shared" si="144"/>
        <v>0</v>
      </c>
      <c r="FL98" s="147">
        <f t="shared" si="145"/>
        <v>0</v>
      </c>
      <c r="FM98" s="146">
        <f t="shared" si="146"/>
        <v>0</v>
      </c>
      <c r="FN98" s="146">
        <f t="shared" si="147"/>
        <v>0</v>
      </c>
      <c r="FO98" s="146">
        <f t="shared" si="148"/>
        <v>0</v>
      </c>
      <c r="FP98" s="146">
        <f t="shared" si="149"/>
        <v>0</v>
      </c>
      <c r="FQ98" s="146" t="e">
        <f t="shared" si="150"/>
        <v>#VALUE!</v>
      </c>
      <c r="FR98" s="146" t="e">
        <f t="shared" si="151"/>
        <v>#VALUE!</v>
      </c>
      <c r="FS98" s="146">
        <f t="shared" si="152"/>
        <v>0</v>
      </c>
      <c r="FT98" s="146">
        <f t="shared" si="153"/>
        <v>0</v>
      </c>
      <c r="FU98" s="146">
        <f t="shared" si="154"/>
        <v>0</v>
      </c>
      <c r="FV98" s="146" t="e">
        <f t="shared" si="155"/>
        <v>#VALUE!</v>
      </c>
      <c r="FW98" s="146" t="e">
        <f t="shared" si="176"/>
        <v>#VALUE!</v>
      </c>
      <c r="FX98" s="146" t="e">
        <f t="shared" si="177"/>
        <v>#VALUE!</v>
      </c>
      <c r="FY98" s="146" t="e">
        <f t="shared" si="178"/>
        <v>#VALUE!</v>
      </c>
      <c r="FZ98" s="155">
        <f t="shared" si="188"/>
        <v>0</v>
      </c>
    </row>
    <row r="99" spans="1:182">
      <c r="A99" s="143">
        <v>81</v>
      </c>
      <c r="B99" s="123"/>
      <c r="C99" s="123"/>
      <c r="D99" s="123"/>
      <c r="E99" s="181"/>
      <c r="F99" s="123"/>
      <c r="G99" s="123"/>
      <c r="H99" s="123"/>
      <c r="I99" s="120"/>
      <c r="J99" s="121"/>
      <c r="K99" s="123"/>
      <c r="L99" s="123"/>
      <c r="M99" s="172" t="str">
        <f>ryzyka!$X83</f>
        <v/>
      </c>
      <c r="N99" s="173" t="str">
        <f>ryzyka!Y83</f>
        <v/>
      </c>
      <c r="O99" s="123"/>
      <c r="P99" s="123"/>
      <c r="Q99" s="138"/>
      <c r="R99" s="121"/>
      <c r="S99" s="123"/>
      <c r="T99" s="122"/>
      <c r="U99" s="123"/>
      <c r="V99" s="285" t="str">
        <f t="shared" si="156"/>
        <v/>
      </c>
      <c r="W99" s="285" t="str">
        <f t="shared" si="157"/>
        <v/>
      </c>
      <c r="X99" s="123"/>
      <c r="Y99" s="65"/>
      <c r="Z99" s="176">
        <f t="shared" si="99"/>
        <v>0</v>
      </c>
      <c r="AA99" s="124"/>
      <c r="AB99" s="124"/>
      <c r="AC99" s="125"/>
      <c r="AD99" s="125"/>
      <c r="AE99" s="126"/>
      <c r="AF99" s="124"/>
      <c r="AG99" s="127"/>
      <c r="AH99" s="128"/>
      <c r="AI99" s="137"/>
      <c r="AJ99" s="126"/>
      <c r="AK99" s="335">
        <f t="shared" si="100"/>
        <v>0</v>
      </c>
      <c r="AL99" s="138"/>
      <c r="AM99" s="121"/>
      <c r="AN99" s="123"/>
      <c r="AO99" s="332">
        <f t="shared" si="179"/>
        <v>0</v>
      </c>
      <c r="AP99" s="333">
        <f>SUMIFS(Technologia[tpz '[s']],Technologia[Obszar],"Obróbka skrawaniem",Technologia[KOD WYROB],wycena!$B99)</f>
        <v>0</v>
      </c>
      <c r="AQ99" s="334">
        <f>SUMIFS(Technologia[tpj '[s']],Technologia[Obszar],"Obróbka skrawaniem",Technologia[KOD WYROB],wycena!$B99)</f>
        <v>0</v>
      </c>
      <c r="AR99" s="335">
        <f t="shared" si="101"/>
        <v>0</v>
      </c>
      <c r="AS99" s="334">
        <f>SUMIFS(Technologia[tpz '[s']],Technologia[Obszar],"Ukosowanie",Technologia[KOD WYROB],wycena!$B99)</f>
        <v>0</v>
      </c>
      <c r="AT99" s="334">
        <f>SUMIFS(Technologia[tpj '[s']],Technologia[Obszar],"Ukosowanie",Technologia[KOD WYROB],wycena!$B99)</f>
        <v>0</v>
      </c>
      <c r="AU99" s="335">
        <f t="shared" si="102"/>
        <v>0</v>
      </c>
      <c r="AV99" s="334">
        <f>SUMIFS(Technologia[tpz '[s']],Technologia[Obszar],"Prasa",Technologia[KOD WYROB],wycena!$B99)</f>
        <v>0</v>
      </c>
      <c r="AW99" s="334">
        <f>SUMIFS(Technologia[tpj '[s']],Technologia[Obszar],"Prasa",Technologia[KOD WYROB],wycena!$B99)</f>
        <v>0</v>
      </c>
      <c r="AX99" s="335">
        <f t="shared" si="103"/>
        <v>0</v>
      </c>
      <c r="AY99" s="334">
        <f>SUMIFS(Technologia[tpz '[s']],Technologia[Obszar],"Spawanie ręczne",Technologia[KOD WYROB],wycena!$B99)</f>
        <v>0</v>
      </c>
      <c r="AZ99" s="334">
        <f>SUMIFS(Technologia[tpj '[s']],Technologia[Obszar],"Spawanie ręczne",Technologia[KOD WYROB],wycena!$B99)</f>
        <v>0</v>
      </c>
      <c r="BA99" s="335">
        <f t="shared" si="104"/>
        <v>0</v>
      </c>
      <c r="BB99" s="334">
        <f>SUMIFS(Technologia[tpz '[s']],Technologia[Obszar],"Spawanie robotem",Technologia[KOD WYROB],wycena!$B99)</f>
        <v>0</v>
      </c>
      <c r="BC99" s="334">
        <f>SUMIFS(Technologia[tpj '[s']],Technologia[Obszar],"Spawanie robotem",Technologia[KOD WYROB],wycena!$B99)</f>
        <v>0</v>
      </c>
      <c r="BD99" s="335">
        <f t="shared" si="105"/>
        <v>0</v>
      </c>
      <c r="BE99" s="334">
        <f>SUMIFS(Technologia[tpz '[s']],Technologia[Obszar],"Ślusarnia",Technologia[KOD WYROB],wycena!$B99)</f>
        <v>0</v>
      </c>
      <c r="BF99" s="334">
        <f>SUMIFS(Technologia[tpj '[s']],Technologia[Obszar],"Ślusarnia",Technologia[KOD WYROB],wycena!$B99)</f>
        <v>0</v>
      </c>
      <c r="BG99" s="335">
        <f t="shared" si="106"/>
        <v>0</v>
      </c>
      <c r="BH99" s="334">
        <f>SUMIFS(Technologia[tpz '[s']],Technologia[Obszar],"Montaż",Technologia[KOD WYROB],wycena!$B99)</f>
        <v>0</v>
      </c>
      <c r="BI99" s="334">
        <f>SUMIFS(Technologia[tpj '[s']],Technologia[Obszar],"Montaż",Technologia[KOD WYROB],wycena!$B99)</f>
        <v>0</v>
      </c>
      <c r="BJ99" s="335">
        <f t="shared" si="107"/>
        <v>0</v>
      </c>
      <c r="BK99" s="334">
        <f>SUMIFS(Technologia[tpz '[s']],Technologia[Obszar],"Klejenie",Technologia[KOD WYROB],wycena!$B99)</f>
        <v>0</v>
      </c>
      <c r="BL99" s="334">
        <f>SUMIFS(Technologia[tpj '[s']],Technologia[Obszar],"Klejenie",Technologia[KOD WYROB],wycena!$B99)</f>
        <v>0</v>
      </c>
      <c r="BM99" s="335">
        <f t="shared" si="108"/>
        <v>0</v>
      </c>
      <c r="BN99" s="334">
        <f>SUMIFS(Technologia[tpz '[s']],Technologia[Obszar],"Śrutowanie",Technologia[KOD WYROB],wycena!$B99)</f>
        <v>0</v>
      </c>
      <c r="BO99" s="334">
        <f>SUMIFS(Technologia[tpj '[s']],Technologia[Obszar],"Śrutowanie",Technologia[KOD WYROB],wycena!$B99)</f>
        <v>0</v>
      </c>
      <c r="BP99" s="332">
        <f t="shared" si="158"/>
        <v>0</v>
      </c>
      <c r="BQ99" s="334">
        <f>SUMIFS(Technologia[tpz '[s']],Technologia[Obszar],"Prostowanie",Technologia[KOD WYROB],wycena!$B99)</f>
        <v>0</v>
      </c>
      <c r="BR99" s="334">
        <f>SUMIFS(Technologia[tpj '[s']],Technologia[Obszar],"Prostowanie",Technologia[KOD WYROB],wycena!$B99)</f>
        <v>0</v>
      </c>
      <c r="BS99" s="332">
        <f t="shared" si="159"/>
        <v>0</v>
      </c>
      <c r="BT99" s="334">
        <f>SUMIFS(Technologia[tpz '[s']],Technologia[Obszar],"Gratowarka",Technologia[KOD WYROB],wycena!$B99)</f>
        <v>0</v>
      </c>
      <c r="BU99" s="334">
        <f>SUMIFS(Technologia[tpj '[s']],Technologia[Obszar],"Gratowarka",Technologia[KOD WYROB],wycena!$B99)</f>
        <v>0</v>
      </c>
      <c r="BV99" s="332">
        <f t="shared" si="160"/>
        <v>0</v>
      </c>
      <c r="BW99" s="332">
        <f>COUNTIF(Technologia[KOD WYROB],B99)</f>
        <v>0</v>
      </c>
      <c r="BX99" s="332">
        <f t="shared" si="161"/>
        <v>0</v>
      </c>
      <c r="BZ99" s="121"/>
      <c r="CA99" s="123"/>
      <c r="CB99" s="123"/>
      <c r="CC99" s="372">
        <f>SUMIFS(Technologia[Koszt kooperacji],Technologia[Obszar],"Kooperacja",Technologia[KOD WYROB],wycena!$B99)+SUMIFS(Technologia[Koszt kooperacji],Technologia[Obszar],"Śrutowanie",Technologia[KOD WYROB],wycena!$B99)</f>
        <v>0</v>
      </c>
      <c r="CD99" s="372">
        <f t="shared" si="109"/>
        <v>0</v>
      </c>
      <c r="CE99" s="372">
        <f t="shared" si="180"/>
        <v>0</v>
      </c>
      <c r="CF99" s="381">
        <f>COUNTIFS(Technologia[KOD WYROB],B99,Technologia[Obszar],"kooperacja")+SUMIF($C:$C,$B99,CF:CF)</f>
        <v>0</v>
      </c>
      <c r="CG99" s="382">
        <f>SUMIF(Tabela3[Dot. indeksu],B99,Tabela3[Wartość])+SUMIF(C:C,B99,DE:DE)</f>
        <v>0</v>
      </c>
      <c r="CH99" s="383">
        <f>SUMIFS(NRC[Cena],NRC[Typ narzędzia],robocze!$AL$1,NRC[Dot. indeksu],wycena!$B99)+(SUMIF($C:$C,$B99,$DF:$DF))</f>
        <v>0</v>
      </c>
      <c r="CI99" s="372">
        <f>SUMIFS(NRC[Cena],NRC[Typ narzędzia],robocze!$AL$2,NRC[Dot. indeksu],wycena!$B99)+(SUMIF($C:$C,$B99,$DG:$DG))</f>
        <v>0</v>
      </c>
      <c r="CJ99" s="372">
        <f>SUMIFS(NRC[Cena],NRC[Typ narzędzia],robocze!$AL$3,NRC[Dot. indeksu],wycena!$B99)+(SUMIF($C:$C,$B99,$DH:$DH))</f>
        <v>0</v>
      </c>
      <c r="CK99" s="384">
        <f t="shared" si="162"/>
        <v>0</v>
      </c>
      <c r="CM99" s="373" t="str">
        <f t="shared" si="110"/>
        <v/>
      </c>
      <c r="CN99" s="374" t="str">
        <f t="shared" si="111"/>
        <v/>
      </c>
      <c r="CO99" s="372" t="str">
        <f t="shared" si="112"/>
        <v/>
      </c>
      <c r="CP99" s="372" t="str">
        <f t="shared" si="181"/>
        <v/>
      </c>
      <c r="CQ99" s="371" t="str">
        <f t="shared" si="113"/>
        <v/>
      </c>
      <c r="CR99" s="371" t="str">
        <f t="shared" si="182"/>
        <v/>
      </c>
      <c r="CS99" s="371" t="str">
        <f t="shared" si="114"/>
        <v/>
      </c>
      <c r="CT99" s="371" t="str">
        <f t="shared" si="115"/>
        <v/>
      </c>
      <c r="CU99" s="371" t="str">
        <f t="shared" si="116"/>
        <v/>
      </c>
      <c r="CV99" s="371" t="str">
        <f t="shared" si="117"/>
        <v/>
      </c>
      <c r="CW99" s="371" t="str">
        <f t="shared" si="118"/>
        <v/>
      </c>
      <c r="CX99" s="371" t="str">
        <f t="shared" si="119"/>
        <v/>
      </c>
      <c r="CY99" s="371" t="str">
        <f t="shared" si="120"/>
        <v/>
      </c>
      <c r="CZ99" s="371" t="str">
        <f t="shared" si="121"/>
        <v/>
      </c>
      <c r="DA99" s="371" t="str">
        <f t="shared" si="163"/>
        <v/>
      </c>
      <c r="DB99" s="371" t="str">
        <f t="shared" si="164"/>
        <v/>
      </c>
      <c r="DC99" s="371" t="str">
        <f t="shared" si="165"/>
        <v/>
      </c>
      <c r="DD99" s="334" t="str">
        <f t="shared" si="122"/>
        <v/>
      </c>
      <c r="DE99" s="334" t="str">
        <f t="shared" si="123"/>
        <v/>
      </c>
      <c r="DF99" s="372">
        <f t="shared" si="183"/>
        <v>0</v>
      </c>
      <c r="DG99" s="372">
        <f t="shared" si="184"/>
        <v>0</v>
      </c>
      <c r="DH99" s="372">
        <f t="shared" si="185"/>
        <v>0</v>
      </c>
      <c r="DI99" s="375"/>
      <c r="DJ99" s="319">
        <f>AK99/3600*Stawki!$A$4</f>
        <v>0</v>
      </c>
      <c r="DK99" s="317">
        <f>AO99/3600*Stawki!$B$4</f>
        <v>0</v>
      </c>
      <c r="DL99" s="317">
        <f>AR99/3600*Stawki!$C$4</f>
        <v>0</v>
      </c>
      <c r="DM99" s="317">
        <f>AU99/3600*Stawki!$D$4</f>
        <v>0</v>
      </c>
      <c r="DN99" s="317">
        <f>AX99/3600*Stawki!$E$4</f>
        <v>0</v>
      </c>
      <c r="DO99" s="317">
        <f>BA99/3600*Stawki!$F$4</f>
        <v>0</v>
      </c>
      <c r="DP99" s="317">
        <f>BD99/3600*Stawki!$G$4</f>
        <v>0</v>
      </c>
      <c r="DQ99" s="317">
        <f>BG99/3600*Stawki!$H$4</f>
        <v>0</v>
      </c>
      <c r="DR99" s="317">
        <f>BJ99/3600*Stawki!$J$4</f>
        <v>0</v>
      </c>
      <c r="DS99" s="317">
        <f>BL99/3600*Stawki!$I$4</f>
        <v>0</v>
      </c>
      <c r="DT99" s="317">
        <f>BP99/3600*Stawki!$K$4</f>
        <v>0</v>
      </c>
      <c r="DU99" s="320">
        <f>BS99/3600*Stawki!$M$4</f>
        <v>0</v>
      </c>
      <c r="DV99" s="320">
        <f>BV99/3600*Stawki!$L$4</f>
        <v>0</v>
      </c>
      <c r="DW99" s="321">
        <f t="shared" si="166"/>
        <v>0</v>
      </c>
      <c r="DX99" s="322" t="e" cm="1">
        <f t="array" ref="DX99">IF(BX99&lt;1,INDEX(tblSimple[],MATCH(F99,simp_il_proj,1)+1,MATCH(BW99,simp_il_oper,1)+1)+VLOOKUP($H$6,tblKlient[[Klient]:[Dodatkowy narzut Simple]],2,0),INDEX(tblComplex[],MATCH(F99,comp_il_projekt,1)+1,MATCH(BX99,comp_ile_sklad,1)+1)+VLOOKUP($H$6,tblKlient[[Klient]:[Dodatkowy narzut Complex]],3,0))</f>
        <v>#VALUE!</v>
      </c>
      <c r="DY99" s="323" t="str">
        <f t="shared" si="167"/>
        <v/>
      </c>
      <c r="DZ99" s="318" t="e">
        <f t="shared" si="124"/>
        <v>#VALUE!</v>
      </c>
      <c r="EA99" s="324" t="e">
        <f t="shared" si="125"/>
        <v>#VALUE!</v>
      </c>
      <c r="EC99" s="340">
        <f>IFERROR((Y99*AA99)*IF(X99="NIE",$EC$17+Stawki!$L$30,$EC$17)+SUMIF($C:$C,$B99,CP:CP),0)</f>
        <v>0</v>
      </c>
      <c r="ED99" s="341">
        <f t="shared" si="126"/>
        <v>0</v>
      </c>
      <c r="EE99" s="341">
        <f t="shared" si="127"/>
        <v>0</v>
      </c>
      <c r="EF99" s="341" t="e">
        <f t="shared" si="128"/>
        <v>#VALUE!</v>
      </c>
      <c r="EG99" s="341" t="e">
        <f>DY99*(1+wycena!$EG$17)</f>
        <v>#VALUE!</v>
      </c>
      <c r="EH99" s="341" t="e">
        <f>EG99*(1+wycena!$EH$17)</f>
        <v>#VALUE!</v>
      </c>
      <c r="EI99" s="341" t="e">
        <f t="shared" si="168"/>
        <v>#VALUE!</v>
      </c>
      <c r="EJ99" s="341" t="e">
        <f t="shared" si="186"/>
        <v>#VALUE!</v>
      </c>
      <c r="EK99" s="342">
        <f t="shared" si="129"/>
        <v>0</v>
      </c>
      <c r="EL99" s="343">
        <v>0</v>
      </c>
      <c r="EM99" s="344" t="e">
        <f t="shared" si="187"/>
        <v>#VALUE!</v>
      </c>
      <c r="EN99" s="345" t="e">
        <f t="shared" si="130"/>
        <v>#VALUE!</v>
      </c>
      <c r="EO99" s="346">
        <f t="shared" si="131"/>
        <v>0</v>
      </c>
      <c r="EP99" s="347">
        <f t="shared" si="132"/>
        <v>0</v>
      </c>
      <c r="EQ99" s="348">
        <f t="shared" si="169"/>
        <v>0</v>
      </c>
      <c r="ER99" s="349" t="e">
        <f t="shared" si="133"/>
        <v>#VALUE!</v>
      </c>
      <c r="ES99" s="350" t="e">
        <f t="shared" si="134"/>
        <v>#VALUE!</v>
      </c>
      <c r="ET99" s="62"/>
      <c r="EU99" s="399">
        <f t="shared" si="170"/>
        <v>0</v>
      </c>
      <c r="EV99" s="400">
        <f t="shared" si="171"/>
        <v>0</v>
      </c>
      <c r="EW99" s="400">
        <f t="shared" si="172"/>
        <v>0</v>
      </c>
      <c r="EX99" s="400">
        <f t="shared" si="173"/>
        <v>0</v>
      </c>
      <c r="EY99" s="400">
        <f t="shared" si="174"/>
        <v>0</v>
      </c>
      <c r="EZ99" s="401">
        <f t="shared" si="175"/>
        <v>0</v>
      </c>
      <c r="FA99" s="62"/>
      <c r="FB99" s="153">
        <f t="shared" si="135"/>
        <v>0</v>
      </c>
      <c r="FC99" s="154">
        <f t="shared" si="136"/>
        <v>0</v>
      </c>
      <c r="FD99" s="154">
        <f t="shared" si="137"/>
        <v>0</v>
      </c>
      <c r="FE99" s="154">
        <f t="shared" si="138"/>
        <v>0</v>
      </c>
      <c r="FF99" s="154">
        <f t="shared" si="139"/>
        <v>0</v>
      </c>
      <c r="FG99" s="154">
        <f t="shared" si="140"/>
        <v>0</v>
      </c>
      <c r="FH99" s="154">
        <f t="shared" si="141"/>
        <v>0</v>
      </c>
      <c r="FI99" s="154">
        <f t="shared" si="142"/>
        <v>0</v>
      </c>
      <c r="FJ99" s="154">
        <f t="shared" si="143"/>
        <v>0</v>
      </c>
      <c r="FK99" s="147">
        <f t="shared" si="144"/>
        <v>0</v>
      </c>
      <c r="FL99" s="147">
        <f t="shared" si="145"/>
        <v>0</v>
      </c>
      <c r="FM99" s="146">
        <f t="shared" si="146"/>
        <v>0</v>
      </c>
      <c r="FN99" s="146">
        <f t="shared" si="147"/>
        <v>0</v>
      </c>
      <c r="FO99" s="146">
        <f t="shared" si="148"/>
        <v>0</v>
      </c>
      <c r="FP99" s="146">
        <f t="shared" si="149"/>
        <v>0</v>
      </c>
      <c r="FQ99" s="146" t="e">
        <f t="shared" si="150"/>
        <v>#VALUE!</v>
      </c>
      <c r="FR99" s="146" t="e">
        <f t="shared" si="151"/>
        <v>#VALUE!</v>
      </c>
      <c r="FS99" s="146">
        <f t="shared" si="152"/>
        <v>0</v>
      </c>
      <c r="FT99" s="146">
        <f t="shared" si="153"/>
        <v>0</v>
      </c>
      <c r="FU99" s="146">
        <f t="shared" si="154"/>
        <v>0</v>
      </c>
      <c r="FV99" s="146" t="e">
        <f t="shared" si="155"/>
        <v>#VALUE!</v>
      </c>
      <c r="FW99" s="146" t="e">
        <f t="shared" si="176"/>
        <v>#VALUE!</v>
      </c>
      <c r="FX99" s="146" t="e">
        <f t="shared" si="177"/>
        <v>#VALUE!</v>
      </c>
      <c r="FY99" s="146" t="e">
        <f t="shared" si="178"/>
        <v>#VALUE!</v>
      </c>
      <c r="FZ99" s="155">
        <f t="shared" si="188"/>
        <v>0</v>
      </c>
    </row>
    <row r="100" spans="1:182">
      <c r="A100" s="143">
        <v>82</v>
      </c>
      <c r="B100" s="123"/>
      <c r="C100" s="123"/>
      <c r="D100" s="123"/>
      <c r="E100" s="181"/>
      <c r="F100" s="123"/>
      <c r="G100" s="123"/>
      <c r="H100" s="123"/>
      <c r="I100" s="120"/>
      <c r="J100" s="121"/>
      <c r="K100" s="123"/>
      <c r="L100" s="123"/>
      <c r="M100" s="172" t="str">
        <f>ryzyka!$X84</f>
        <v/>
      </c>
      <c r="N100" s="173" t="str">
        <f>ryzyka!Y84</f>
        <v/>
      </c>
      <c r="O100" s="123"/>
      <c r="P100" s="123"/>
      <c r="Q100" s="138"/>
      <c r="R100" s="121"/>
      <c r="S100" s="123"/>
      <c r="T100" s="122"/>
      <c r="U100" s="123"/>
      <c r="V100" s="285" t="str">
        <f t="shared" si="156"/>
        <v/>
      </c>
      <c r="W100" s="285" t="str">
        <f t="shared" si="157"/>
        <v/>
      </c>
      <c r="X100" s="123"/>
      <c r="Y100" s="65"/>
      <c r="Z100" s="176">
        <f t="shared" si="99"/>
        <v>0</v>
      </c>
      <c r="AA100" s="124"/>
      <c r="AB100" s="124"/>
      <c r="AC100" s="125"/>
      <c r="AD100" s="125"/>
      <c r="AE100" s="126"/>
      <c r="AF100" s="124"/>
      <c r="AG100" s="127"/>
      <c r="AH100" s="128"/>
      <c r="AI100" s="137"/>
      <c r="AJ100" s="126"/>
      <c r="AK100" s="335">
        <f t="shared" si="100"/>
        <v>0</v>
      </c>
      <c r="AL100" s="138"/>
      <c r="AM100" s="121"/>
      <c r="AN100" s="123"/>
      <c r="AO100" s="332">
        <f t="shared" si="179"/>
        <v>0</v>
      </c>
      <c r="AP100" s="333">
        <f>SUMIFS(Technologia[tpz '[s']],Technologia[Obszar],"Obróbka skrawaniem",Technologia[KOD WYROB],wycena!$B100)</f>
        <v>0</v>
      </c>
      <c r="AQ100" s="334">
        <f>SUMIFS(Technologia[tpj '[s']],Technologia[Obszar],"Obróbka skrawaniem",Technologia[KOD WYROB],wycena!$B100)</f>
        <v>0</v>
      </c>
      <c r="AR100" s="335">
        <f t="shared" si="101"/>
        <v>0</v>
      </c>
      <c r="AS100" s="334">
        <f>SUMIFS(Technologia[tpz '[s']],Technologia[Obszar],"Ukosowanie",Technologia[KOD WYROB],wycena!$B100)</f>
        <v>0</v>
      </c>
      <c r="AT100" s="334">
        <f>SUMIFS(Technologia[tpj '[s']],Technologia[Obszar],"Ukosowanie",Technologia[KOD WYROB],wycena!$B100)</f>
        <v>0</v>
      </c>
      <c r="AU100" s="335">
        <f t="shared" si="102"/>
        <v>0</v>
      </c>
      <c r="AV100" s="334">
        <f>SUMIFS(Technologia[tpz '[s']],Technologia[Obszar],"Prasa",Technologia[KOD WYROB],wycena!$B100)</f>
        <v>0</v>
      </c>
      <c r="AW100" s="334">
        <f>SUMIFS(Technologia[tpj '[s']],Technologia[Obszar],"Prasa",Technologia[KOD WYROB],wycena!$B100)</f>
        <v>0</v>
      </c>
      <c r="AX100" s="335">
        <f t="shared" si="103"/>
        <v>0</v>
      </c>
      <c r="AY100" s="334">
        <f>SUMIFS(Technologia[tpz '[s']],Technologia[Obszar],"Spawanie ręczne",Technologia[KOD WYROB],wycena!$B100)</f>
        <v>0</v>
      </c>
      <c r="AZ100" s="334">
        <f>SUMIFS(Technologia[tpj '[s']],Technologia[Obszar],"Spawanie ręczne",Technologia[KOD WYROB],wycena!$B100)</f>
        <v>0</v>
      </c>
      <c r="BA100" s="335">
        <f t="shared" si="104"/>
        <v>0</v>
      </c>
      <c r="BB100" s="334">
        <f>SUMIFS(Technologia[tpz '[s']],Technologia[Obszar],"Spawanie robotem",Technologia[KOD WYROB],wycena!$B100)</f>
        <v>0</v>
      </c>
      <c r="BC100" s="334">
        <f>SUMIFS(Technologia[tpj '[s']],Technologia[Obszar],"Spawanie robotem",Technologia[KOD WYROB],wycena!$B100)</f>
        <v>0</v>
      </c>
      <c r="BD100" s="335">
        <f t="shared" si="105"/>
        <v>0</v>
      </c>
      <c r="BE100" s="334">
        <f>SUMIFS(Technologia[tpz '[s']],Technologia[Obszar],"Ślusarnia",Technologia[KOD WYROB],wycena!$B100)</f>
        <v>0</v>
      </c>
      <c r="BF100" s="334">
        <f>SUMIFS(Technologia[tpj '[s']],Technologia[Obszar],"Ślusarnia",Technologia[KOD WYROB],wycena!$B100)</f>
        <v>0</v>
      </c>
      <c r="BG100" s="335">
        <f t="shared" si="106"/>
        <v>0</v>
      </c>
      <c r="BH100" s="334">
        <f>SUMIFS(Technologia[tpz '[s']],Technologia[Obszar],"Montaż",Technologia[KOD WYROB],wycena!$B100)</f>
        <v>0</v>
      </c>
      <c r="BI100" s="334">
        <f>SUMIFS(Technologia[tpj '[s']],Technologia[Obszar],"Montaż",Technologia[KOD WYROB],wycena!$B100)</f>
        <v>0</v>
      </c>
      <c r="BJ100" s="335">
        <f t="shared" si="107"/>
        <v>0</v>
      </c>
      <c r="BK100" s="334">
        <f>SUMIFS(Technologia[tpz '[s']],Technologia[Obszar],"Klejenie",Technologia[KOD WYROB],wycena!$B100)</f>
        <v>0</v>
      </c>
      <c r="BL100" s="334">
        <f>SUMIFS(Technologia[tpj '[s']],Technologia[Obszar],"Klejenie",Technologia[KOD WYROB],wycena!$B100)</f>
        <v>0</v>
      </c>
      <c r="BM100" s="335">
        <f t="shared" si="108"/>
        <v>0</v>
      </c>
      <c r="BN100" s="334">
        <f>SUMIFS(Technologia[tpz '[s']],Technologia[Obszar],"Śrutowanie",Technologia[KOD WYROB],wycena!$B100)</f>
        <v>0</v>
      </c>
      <c r="BO100" s="334">
        <f>SUMIFS(Technologia[tpj '[s']],Technologia[Obszar],"Śrutowanie",Technologia[KOD WYROB],wycena!$B100)</f>
        <v>0</v>
      </c>
      <c r="BP100" s="332">
        <f t="shared" si="158"/>
        <v>0</v>
      </c>
      <c r="BQ100" s="334">
        <f>SUMIFS(Technologia[tpz '[s']],Technologia[Obszar],"Prostowanie",Technologia[KOD WYROB],wycena!$B100)</f>
        <v>0</v>
      </c>
      <c r="BR100" s="334">
        <f>SUMIFS(Technologia[tpj '[s']],Technologia[Obszar],"Prostowanie",Technologia[KOD WYROB],wycena!$B100)</f>
        <v>0</v>
      </c>
      <c r="BS100" s="332">
        <f t="shared" si="159"/>
        <v>0</v>
      </c>
      <c r="BT100" s="334">
        <f>SUMIFS(Technologia[tpz '[s']],Technologia[Obszar],"Gratowarka",Technologia[KOD WYROB],wycena!$B100)</f>
        <v>0</v>
      </c>
      <c r="BU100" s="334">
        <f>SUMIFS(Technologia[tpj '[s']],Technologia[Obszar],"Gratowarka",Technologia[KOD WYROB],wycena!$B100)</f>
        <v>0</v>
      </c>
      <c r="BV100" s="332">
        <f t="shared" si="160"/>
        <v>0</v>
      </c>
      <c r="BW100" s="332">
        <f>COUNTIF(Technologia[KOD WYROB],B100)</f>
        <v>0</v>
      </c>
      <c r="BX100" s="332">
        <f t="shared" si="161"/>
        <v>0</v>
      </c>
      <c r="BZ100" s="121"/>
      <c r="CA100" s="123"/>
      <c r="CB100" s="123"/>
      <c r="CC100" s="372">
        <f>SUMIFS(Technologia[Koszt kooperacji],Technologia[Obszar],"Kooperacja",Technologia[KOD WYROB],wycena!$B100)+SUMIFS(Technologia[Koszt kooperacji],Technologia[Obszar],"Śrutowanie",Technologia[KOD WYROB],wycena!$B100)</f>
        <v>0</v>
      </c>
      <c r="CD100" s="372">
        <f t="shared" si="109"/>
        <v>0</v>
      </c>
      <c r="CE100" s="372">
        <f t="shared" si="180"/>
        <v>0</v>
      </c>
      <c r="CF100" s="381">
        <f>COUNTIFS(Technologia[KOD WYROB],B100,Technologia[Obszar],"kooperacja")+SUMIF($C:$C,$B100,CF:CF)</f>
        <v>0</v>
      </c>
      <c r="CG100" s="382">
        <f>SUMIF(Tabela3[Dot. indeksu],B100,Tabela3[Wartość])+SUMIF(C:C,B100,DE:DE)</f>
        <v>0</v>
      </c>
      <c r="CH100" s="383">
        <f>SUMIFS(NRC[Cena],NRC[Typ narzędzia],robocze!$AL$1,NRC[Dot. indeksu],wycena!$B100)+(SUMIF($C:$C,$B100,$DF:$DF))</f>
        <v>0</v>
      </c>
      <c r="CI100" s="372">
        <f>SUMIFS(NRC[Cena],NRC[Typ narzędzia],robocze!$AL$2,NRC[Dot. indeksu],wycena!$B100)+(SUMIF($C:$C,$B100,$DG:$DG))</f>
        <v>0</v>
      </c>
      <c r="CJ100" s="372">
        <f>SUMIFS(NRC[Cena],NRC[Typ narzędzia],robocze!$AL$3,NRC[Dot. indeksu],wycena!$B100)+(SUMIF($C:$C,$B100,$DH:$DH))</f>
        <v>0</v>
      </c>
      <c r="CK100" s="384">
        <f t="shared" si="162"/>
        <v>0</v>
      </c>
      <c r="CM100" s="373" t="str">
        <f t="shared" si="110"/>
        <v/>
      </c>
      <c r="CN100" s="374" t="str">
        <f t="shared" si="111"/>
        <v/>
      </c>
      <c r="CO100" s="372" t="str">
        <f t="shared" si="112"/>
        <v/>
      </c>
      <c r="CP100" s="372" t="str">
        <f t="shared" si="181"/>
        <v/>
      </c>
      <c r="CQ100" s="371" t="str">
        <f t="shared" si="113"/>
        <v/>
      </c>
      <c r="CR100" s="371" t="str">
        <f t="shared" si="182"/>
        <v/>
      </c>
      <c r="CS100" s="371" t="str">
        <f t="shared" si="114"/>
        <v/>
      </c>
      <c r="CT100" s="371" t="str">
        <f t="shared" si="115"/>
        <v/>
      </c>
      <c r="CU100" s="371" t="str">
        <f t="shared" si="116"/>
        <v/>
      </c>
      <c r="CV100" s="371" t="str">
        <f t="shared" si="117"/>
        <v/>
      </c>
      <c r="CW100" s="371" t="str">
        <f t="shared" si="118"/>
        <v/>
      </c>
      <c r="CX100" s="371" t="str">
        <f t="shared" si="119"/>
        <v/>
      </c>
      <c r="CY100" s="371" t="str">
        <f t="shared" si="120"/>
        <v/>
      </c>
      <c r="CZ100" s="371" t="str">
        <f t="shared" si="121"/>
        <v/>
      </c>
      <c r="DA100" s="371" t="str">
        <f t="shared" si="163"/>
        <v/>
      </c>
      <c r="DB100" s="371" t="str">
        <f t="shared" si="164"/>
        <v/>
      </c>
      <c r="DC100" s="371" t="str">
        <f t="shared" si="165"/>
        <v/>
      </c>
      <c r="DD100" s="334" t="str">
        <f t="shared" si="122"/>
        <v/>
      </c>
      <c r="DE100" s="334" t="str">
        <f t="shared" si="123"/>
        <v/>
      </c>
      <c r="DF100" s="372">
        <f t="shared" si="183"/>
        <v>0</v>
      </c>
      <c r="DG100" s="372">
        <f t="shared" si="184"/>
        <v>0</v>
      </c>
      <c r="DH100" s="372">
        <f t="shared" si="185"/>
        <v>0</v>
      </c>
      <c r="DI100" s="375"/>
      <c r="DJ100" s="319">
        <f>AK100/3600*Stawki!$A$4</f>
        <v>0</v>
      </c>
      <c r="DK100" s="317">
        <f>AO100/3600*Stawki!$B$4</f>
        <v>0</v>
      </c>
      <c r="DL100" s="317">
        <f>AR100/3600*Stawki!$C$4</f>
        <v>0</v>
      </c>
      <c r="DM100" s="317">
        <f>AU100/3600*Stawki!$D$4</f>
        <v>0</v>
      </c>
      <c r="DN100" s="317">
        <f>AX100/3600*Stawki!$E$4</f>
        <v>0</v>
      </c>
      <c r="DO100" s="317">
        <f>BA100/3600*Stawki!$F$4</f>
        <v>0</v>
      </c>
      <c r="DP100" s="317">
        <f>BD100/3600*Stawki!$G$4</f>
        <v>0</v>
      </c>
      <c r="DQ100" s="317">
        <f>BG100/3600*Stawki!$H$4</f>
        <v>0</v>
      </c>
      <c r="DR100" s="317">
        <f>BJ100/3600*Stawki!$J$4</f>
        <v>0</v>
      </c>
      <c r="DS100" s="317">
        <f>BL100/3600*Stawki!$I$4</f>
        <v>0</v>
      </c>
      <c r="DT100" s="317">
        <f>BP100/3600*Stawki!$K$4</f>
        <v>0</v>
      </c>
      <c r="DU100" s="320">
        <f>BS100/3600*Stawki!$M$4</f>
        <v>0</v>
      </c>
      <c r="DV100" s="320">
        <f>BV100/3600*Stawki!$L$4</f>
        <v>0</v>
      </c>
      <c r="DW100" s="321">
        <f t="shared" si="166"/>
        <v>0</v>
      </c>
      <c r="DX100" s="322" t="e" cm="1">
        <f t="array" ref="DX100">IF(BX100&lt;1,INDEX(tblSimple[],MATCH(F100,simp_il_proj,1)+1,MATCH(BW100,simp_il_oper,1)+1)+VLOOKUP($H$6,tblKlient[[Klient]:[Dodatkowy narzut Simple]],2,0),INDEX(tblComplex[],MATCH(F100,comp_il_projekt,1)+1,MATCH(BX100,comp_ile_sklad,1)+1)+VLOOKUP($H$6,tblKlient[[Klient]:[Dodatkowy narzut Complex]],3,0))</f>
        <v>#VALUE!</v>
      </c>
      <c r="DY100" s="323" t="str">
        <f t="shared" si="167"/>
        <v/>
      </c>
      <c r="DZ100" s="318" t="e">
        <f t="shared" si="124"/>
        <v>#VALUE!</v>
      </c>
      <c r="EA100" s="324" t="e">
        <f t="shared" si="125"/>
        <v>#VALUE!</v>
      </c>
      <c r="EC100" s="340">
        <f>IFERROR((Y100*AA100)*IF(X100="NIE",$EC$17+Stawki!$L$30,$EC$17)+SUMIF($C:$C,$B100,CP:CP),0)</f>
        <v>0</v>
      </c>
      <c r="ED100" s="341">
        <f t="shared" si="126"/>
        <v>0</v>
      </c>
      <c r="EE100" s="341">
        <f t="shared" si="127"/>
        <v>0</v>
      </c>
      <c r="EF100" s="341" t="e">
        <f t="shared" si="128"/>
        <v>#VALUE!</v>
      </c>
      <c r="EG100" s="341" t="e">
        <f>DY100*(1+wycena!$EG$17)</f>
        <v>#VALUE!</v>
      </c>
      <c r="EH100" s="341" t="e">
        <f>EG100*(1+wycena!$EH$17)</f>
        <v>#VALUE!</v>
      </c>
      <c r="EI100" s="341" t="e">
        <f t="shared" si="168"/>
        <v>#VALUE!</v>
      </c>
      <c r="EJ100" s="341" t="e">
        <f t="shared" si="186"/>
        <v>#VALUE!</v>
      </c>
      <c r="EK100" s="342">
        <f t="shared" si="129"/>
        <v>0</v>
      </c>
      <c r="EL100" s="343">
        <v>0</v>
      </c>
      <c r="EM100" s="344" t="e">
        <f t="shared" si="187"/>
        <v>#VALUE!</v>
      </c>
      <c r="EN100" s="345" t="e">
        <f t="shared" si="130"/>
        <v>#VALUE!</v>
      </c>
      <c r="EO100" s="346">
        <f t="shared" si="131"/>
        <v>0</v>
      </c>
      <c r="EP100" s="347">
        <f t="shared" si="132"/>
        <v>0</v>
      </c>
      <c r="EQ100" s="348">
        <f t="shared" si="169"/>
        <v>0</v>
      </c>
      <c r="ER100" s="349" t="e">
        <f t="shared" si="133"/>
        <v>#VALUE!</v>
      </c>
      <c r="ES100" s="350" t="e">
        <f t="shared" si="134"/>
        <v>#VALUE!</v>
      </c>
      <c r="ET100" s="62"/>
      <c r="EU100" s="399">
        <f t="shared" si="170"/>
        <v>0</v>
      </c>
      <c r="EV100" s="400">
        <f t="shared" si="171"/>
        <v>0</v>
      </c>
      <c r="EW100" s="400">
        <f t="shared" si="172"/>
        <v>0</v>
      </c>
      <c r="EX100" s="400">
        <f t="shared" si="173"/>
        <v>0</v>
      </c>
      <c r="EY100" s="400">
        <f t="shared" si="174"/>
        <v>0</v>
      </c>
      <c r="EZ100" s="401">
        <f t="shared" si="175"/>
        <v>0</v>
      </c>
      <c r="FA100" s="62"/>
      <c r="FB100" s="153">
        <f t="shared" si="135"/>
        <v>0</v>
      </c>
      <c r="FC100" s="154">
        <f t="shared" si="136"/>
        <v>0</v>
      </c>
      <c r="FD100" s="154">
        <f t="shared" si="137"/>
        <v>0</v>
      </c>
      <c r="FE100" s="154">
        <f t="shared" si="138"/>
        <v>0</v>
      </c>
      <c r="FF100" s="154">
        <f t="shared" si="139"/>
        <v>0</v>
      </c>
      <c r="FG100" s="154">
        <f t="shared" si="140"/>
        <v>0</v>
      </c>
      <c r="FH100" s="154">
        <f t="shared" si="141"/>
        <v>0</v>
      </c>
      <c r="FI100" s="154">
        <f t="shared" si="142"/>
        <v>0</v>
      </c>
      <c r="FJ100" s="154">
        <f t="shared" si="143"/>
        <v>0</v>
      </c>
      <c r="FK100" s="147">
        <f t="shared" si="144"/>
        <v>0</v>
      </c>
      <c r="FL100" s="147">
        <f t="shared" si="145"/>
        <v>0</v>
      </c>
      <c r="FM100" s="146">
        <f t="shared" si="146"/>
        <v>0</v>
      </c>
      <c r="FN100" s="146">
        <f t="shared" si="147"/>
        <v>0</v>
      </c>
      <c r="FO100" s="146">
        <f t="shared" si="148"/>
        <v>0</v>
      </c>
      <c r="FP100" s="146">
        <f t="shared" si="149"/>
        <v>0</v>
      </c>
      <c r="FQ100" s="146" t="e">
        <f t="shared" si="150"/>
        <v>#VALUE!</v>
      </c>
      <c r="FR100" s="146" t="e">
        <f t="shared" si="151"/>
        <v>#VALUE!</v>
      </c>
      <c r="FS100" s="146">
        <f t="shared" si="152"/>
        <v>0</v>
      </c>
      <c r="FT100" s="146">
        <f t="shared" si="153"/>
        <v>0</v>
      </c>
      <c r="FU100" s="146">
        <f t="shared" si="154"/>
        <v>0</v>
      </c>
      <c r="FV100" s="146" t="e">
        <f t="shared" si="155"/>
        <v>#VALUE!</v>
      </c>
      <c r="FW100" s="146" t="e">
        <f t="shared" si="176"/>
        <v>#VALUE!</v>
      </c>
      <c r="FX100" s="146" t="e">
        <f t="shared" si="177"/>
        <v>#VALUE!</v>
      </c>
      <c r="FY100" s="146" t="e">
        <f t="shared" si="178"/>
        <v>#VALUE!</v>
      </c>
      <c r="FZ100" s="155">
        <f t="shared" si="188"/>
        <v>0</v>
      </c>
    </row>
    <row r="101" spans="1:182">
      <c r="A101" s="143">
        <v>83</v>
      </c>
      <c r="B101" s="123"/>
      <c r="C101" s="123"/>
      <c r="D101" s="123"/>
      <c r="E101" s="181"/>
      <c r="F101" s="123"/>
      <c r="G101" s="123"/>
      <c r="H101" s="123"/>
      <c r="I101" s="120"/>
      <c r="J101" s="121"/>
      <c r="K101" s="123"/>
      <c r="L101" s="123"/>
      <c r="M101" s="172" t="str">
        <f>ryzyka!$X85</f>
        <v/>
      </c>
      <c r="N101" s="173" t="str">
        <f>ryzyka!Y85</f>
        <v/>
      </c>
      <c r="O101" s="123"/>
      <c r="P101" s="123"/>
      <c r="Q101" s="138"/>
      <c r="R101" s="121"/>
      <c r="S101" s="123"/>
      <c r="T101" s="122"/>
      <c r="U101" s="123"/>
      <c r="V101" s="285" t="str">
        <f t="shared" si="156"/>
        <v/>
      </c>
      <c r="W101" s="285" t="str">
        <f t="shared" si="157"/>
        <v/>
      </c>
      <c r="X101" s="123"/>
      <c r="Y101" s="65"/>
      <c r="Z101" s="176">
        <f t="shared" si="99"/>
        <v>0</v>
      </c>
      <c r="AA101" s="124"/>
      <c r="AB101" s="124"/>
      <c r="AC101" s="125"/>
      <c r="AD101" s="125"/>
      <c r="AE101" s="126"/>
      <c r="AF101" s="124"/>
      <c r="AG101" s="127"/>
      <c r="AH101" s="128"/>
      <c r="AI101" s="137"/>
      <c r="AJ101" s="126"/>
      <c r="AK101" s="335">
        <f t="shared" si="100"/>
        <v>0</v>
      </c>
      <c r="AL101" s="138"/>
      <c r="AM101" s="121"/>
      <c r="AN101" s="123"/>
      <c r="AO101" s="332">
        <f t="shared" si="179"/>
        <v>0</v>
      </c>
      <c r="AP101" s="333">
        <f>SUMIFS(Technologia[tpz '[s']],Technologia[Obszar],"Obróbka skrawaniem",Technologia[KOD WYROB],wycena!$B101)</f>
        <v>0</v>
      </c>
      <c r="AQ101" s="334">
        <f>SUMIFS(Technologia[tpj '[s']],Technologia[Obszar],"Obróbka skrawaniem",Technologia[KOD WYROB],wycena!$B101)</f>
        <v>0</v>
      </c>
      <c r="AR101" s="335">
        <f t="shared" si="101"/>
        <v>0</v>
      </c>
      <c r="AS101" s="334">
        <f>SUMIFS(Technologia[tpz '[s']],Technologia[Obszar],"Ukosowanie",Technologia[KOD WYROB],wycena!$B101)</f>
        <v>0</v>
      </c>
      <c r="AT101" s="334">
        <f>SUMIFS(Technologia[tpj '[s']],Technologia[Obszar],"Ukosowanie",Technologia[KOD WYROB],wycena!$B101)</f>
        <v>0</v>
      </c>
      <c r="AU101" s="335">
        <f t="shared" si="102"/>
        <v>0</v>
      </c>
      <c r="AV101" s="334">
        <f>SUMIFS(Technologia[tpz '[s']],Technologia[Obszar],"Prasa",Technologia[KOD WYROB],wycena!$B101)</f>
        <v>0</v>
      </c>
      <c r="AW101" s="334">
        <f>SUMIFS(Technologia[tpj '[s']],Technologia[Obszar],"Prasa",Technologia[KOD WYROB],wycena!$B101)</f>
        <v>0</v>
      </c>
      <c r="AX101" s="335">
        <f t="shared" si="103"/>
        <v>0</v>
      </c>
      <c r="AY101" s="334">
        <f>SUMIFS(Technologia[tpz '[s']],Technologia[Obszar],"Spawanie ręczne",Technologia[KOD WYROB],wycena!$B101)</f>
        <v>0</v>
      </c>
      <c r="AZ101" s="334">
        <f>SUMIFS(Technologia[tpj '[s']],Technologia[Obszar],"Spawanie ręczne",Technologia[KOD WYROB],wycena!$B101)</f>
        <v>0</v>
      </c>
      <c r="BA101" s="335">
        <f t="shared" si="104"/>
        <v>0</v>
      </c>
      <c r="BB101" s="334">
        <f>SUMIFS(Technologia[tpz '[s']],Technologia[Obszar],"Spawanie robotem",Technologia[KOD WYROB],wycena!$B101)</f>
        <v>0</v>
      </c>
      <c r="BC101" s="334">
        <f>SUMIFS(Technologia[tpj '[s']],Technologia[Obszar],"Spawanie robotem",Technologia[KOD WYROB],wycena!$B101)</f>
        <v>0</v>
      </c>
      <c r="BD101" s="335">
        <f t="shared" si="105"/>
        <v>0</v>
      </c>
      <c r="BE101" s="334">
        <f>SUMIFS(Technologia[tpz '[s']],Technologia[Obszar],"Ślusarnia",Technologia[KOD WYROB],wycena!$B101)</f>
        <v>0</v>
      </c>
      <c r="BF101" s="334">
        <f>SUMIFS(Technologia[tpj '[s']],Technologia[Obszar],"Ślusarnia",Technologia[KOD WYROB],wycena!$B101)</f>
        <v>0</v>
      </c>
      <c r="BG101" s="335">
        <f t="shared" si="106"/>
        <v>0</v>
      </c>
      <c r="BH101" s="334">
        <f>SUMIFS(Technologia[tpz '[s']],Technologia[Obszar],"Montaż",Technologia[KOD WYROB],wycena!$B101)</f>
        <v>0</v>
      </c>
      <c r="BI101" s="334">
        <f>SUMIFS(Technologia[tpj '[s']],Technologia[Obszar],"Montaż",Technologia[KOD WYROB],wycena!$B101)</f>
        <v>0</v>
      </c>
      <c r="BJ101" s="335">
        <f t="shared" si="107"/>
        <v>0</v>
      </c>
      <c r="BK101" s="334">
        <f>SUMIFS(Technologia[tpz '[s']],Technologia[Obszar],"Klejenie",Technologia[KOD WYROB],wycena!$B101)</f>
        <v>0</v>
      </c>
      <c r="BL101" s="334">
        <f>SUMIFS(Technologia[tpj '[s']],Technologia[Obszar],"Klejenie",Technologia[KOD WYROB],wycena!$B101)</f>
        <v>0</v>
      </c>
      <c r="BM101" s="335">
        <f t="shared" si="108"/>
        <v>0</v>
      </c>
      <c r="BN101" s="334">
        <f>SUMIFS(Technologia[tpz '[s']],Technologia[Obszar],"Śrutowanie",Technologia[KOD WYROB],wycena!$B101)</f>
        <v>0</v>
      </c>
      <c r="BO101" s="334">
        <f>SUMIFS(Technologia[tpj '[s']],Technologia[Obszar],"Śrutowanie",Technologia[KOD WYROB],wycena!$B101)</f>
        <v>0</v>
      </c>
      <c r="BP101" s="332">
        <f t="shared" si="158"/>
        <v>0</v>
      </c>
      <c r="BQ101" s="334">
        <f>SUMIFS(Technologia[tpz '[s']],Technologia[Obszar],"Prostowanie",Technologia[KOD WYROB],wycena!$B101)</f>
        <v>0</v>
      </c>
      <c r="BR101" s="334">
        <f>SUMIFS(Technologia[tpj '[s']],Technologia[Obszar],"Prostowanie",Technologia[KOD WYROB],wycena!$B101)</f>
        <v>0</v>
      </c>
      <c r="BS101" s="332">
        <f t="shared" si="159"/>
        <v>0</v>
      </c>
      <c r="BT101" s="334">
        <f>SUMIFS(Technologia[tpz '[s']],Technologia[Obszar],"Gratowarka",Technologia[KOD WYROB],wycena!$B101)</f>
        <v>0</v>
      </c>
      <c r="BU101" s="334">
        <f>SUMIFS(Technologia[tpj '[s']],Technologia[Obszar],"Gratowarka",Technologia[KOD WYROB],wycena!$B101)</f>
        <v>0</v>
      </c>
      <c r="BV101" s="332">
        <f t="shared" si="160"/>
        <v>0</v>
      </c>
      <c r="BW101" s="332">
        <f>COUNTIF(Technologia[KOD WYROB],B101)</f>
        <v>0</v>
      </c>
      <c r="BX101" s="332">
        <f t="shared" si="161"/>
        <v>0</v>
      </c>
      <c r="BZ101" s="121"/>
      <c r="CA101" s="123"/>
      <c r="CB101" s="123"/>
      <c r="CC101" s="372">
        <f>SUMIFS(Technologia[Koszt kooperacji],Technologia[Obszar],"Kooperacja",Technologia[KOD WYROB],wycena!$B101)+SUMIFS(Technologia[Koszt kooperacji],Technologia[Obszar],"Śrutowanie",Technologia[KOD WYROB],wycena!$B101)</f>
        <v>0</v>
      </c>
      <c r="CD101" s="372">
        <f t="shared" si="109"/>
        <v>0</v>
      </c>
      <c r="CE101" s="372">
        <f t="shared" si="180"/>
        <v>0</v>
      </c>
      <c r="CF101" s="381">
        <f>COUNTIFS(Technologia[KOD WYROB],B101,Technologia[Obszar],"kooperacja")+SUMIF($C:$C,$B101,CF:CF)</f>
        <v>0</v>
      </c>
      <c r="CG101" s="382">
        <f>SUMIF(Tabela3[Dot. indeksu],B101,Tabela3[Wartość])+SUMIF(C:C,B101,DE:DE)</f>
        <v>0</v>
      </c>
      <c r="CH101" s="383">
        <f>SUMIFS(NRC[Cena],NRC[Typ narzędzia],robocze!$AL$1,NRC[Dot. indeksu],wycena!$B101)+(SUMIF($C:$C,$B101,$DF:$DF))</f>
        <v>0</v>
      </c>
      <c r="CI101" s="372">
        <f>SUMIFS(NRC[Cena],NRC[Typ narzędzia],robocze!$AL$2,NRC[Dot. indeksu],wycena!$B101)+(SUMIF($C:$C,$B101,$DG:$DG))</f>
        <v>0</v>
      </c>
      <c r="CJ101" s="372">
        <f>SUMIFS(NRC[Cena],NRC[Typ narzędzia],robocze!$AL$3,NRC[Dot. indeksu],wycena!$B101)+(SUMIF($C:$C,$B101,$DH:$DH))</f>
        <v>0</v>
      </c>
      <c r="CK101" s="384">
        <f t="shared" si="162"/>
        <v>0</v>
      </c>
      <c r="CM101" s="373" t="str">
        <f t="shared" si="110"/>
        <v/>
      </c>
      <c r="CN101" s="374" t="str">
        <f t="shared" si="111"/>
        <v/>
      </c>
      <c r="CO101" s="372" t="str">
        <f t="shared" si="112"/>
        <v/>
      </c>
      <c r="CP101" s="372" t="str">
        <f t="shared" si="181"/>
        <v/>
      </c>
      <c r="CQ101" s="371" t="str">
        <f t="shared" si="113"/>
        <v/>
      </c>
      <c r="CR101" s="371" t="str">
        <f t="shared" si="182"/>
        <v/>
      </c>
      <c r="CS101" s="371" t="str">
        <f t="shared" si="114"/>
        <v/>
      </c>
      <c r="CT101" s="371" t="str">
        <f t="shared" si="115"/>
        <v/>
      </c>
      <c r="CU101" s="371" t="str">
        <f t="shared" si="116"/>
        <v/>
      </c>
      <c r="CV101" s="371" t="str">
        <f t="shared" si="117"/>
        <v/>
      </c>
      <c r="CW101" s="371" t="str">
        <f t="shared" si="118"/>
        <v/>
      </c>
      <c r="CX101" s="371" t="str">
        <f t="shared" si="119"/>
        <v/>
      </c>
      <c r="CY101" s="371" t="str">
        <f t="shared" si="120"/>
        <v/>
      </c>
      <c r="CZ101" s="371" t="str">
        <f t="shared" si="121"/>
        <v/>
      </c>
      <c r="DA101" s="371" t="str">
        <f t="shared" si="163"/>
        <v/>
      </c>
      <c r="DB101" s="371" t="str">
        <f t="shared" si="164"/>
        <v/>
      </c>
      <c r="DC101" s="371" t="str">
        <f t="shared" si="165"/>
        <v/>
      </c>
      <c r="DD101" s="334" t="str">
        <f t="shared" si="122"/>
        <v/>
      </c>
      <c r="DE101" s="334" t="str">
        <f t="shared" si="123"/>
        <v/>
      </c>
      <c r="DF101" s="372">
        <f t="shared" si="183"/>
        <v>0</v>
      </c>
      <c r="DG101" s="372">
        <f t="shared" si="184"/>
        <v>0</v>
      </c>
      <c r="DH101" s="372">
        <f t="shared" si="185"/>
        <v>0</v>
      </c>
      <c r="DI101" s="375"/>
      <c r="DJ101" s="319">
        <f>AK101/3600*Stawki!$A$4</f>
        <v>0</v>
      </c>
      <c r="DK101" s="317">
        <f>AO101/3600*Stawki!$B$4</f>
        <v>0</v>
      </c>
      <c r="DL101" s="317">
        <f>AR101/3600*Stawki!$C$4</f>
        <v>0</v>
      </c>
      <c r="DM101" s="317">
        <f>AU101/3600*Stawki!$D$4</f>
        <v>0</v>
      </c>
      <c r="DN101" s="317">
        <f>AX101/3600*Stawki!$E$4</f>
        <v>0</v>
      </c>
      <c r="DO101" s="317">
        <f>BA101/3600*Stawki!$F$4</f>
        <v>0</v>
      </c>
      <c r="DP101" s="317">
        <f>BD101/3600*Stawki!$G$4</f>
        <v>0</v>
      </c>
      <c r="DQ101" s="317">
        <f>BG101/3600*Stawki!$H$4</f>
        <v>0</v>
      </c>
      <c r="DR101" s="317">
        <f>BJ101/3600*Stawki!$J$4</f>
        <v>0</v>
      </c>
      <c r="DS101" s="317">
        <f>BL101/3600*Stawki!$I$4</f>
        <v>0</v>
      </c>
      <c r="DT101" s="317">
        <f>BP101/3600*Stawki!$K$4</f>
        <v>0</v>
      </c>
      <c r="DU101" s="320">
        <f>BS101/3600*Stawki!$M$4</f>
        <v>0</v>
      </c>
      <c r="DV101" s="320">
        <f>BV101/3600*Stawki!$L$4</f>
        <v>0</v>
      </c>
      <c r="DW101" s="321">
        <f t="shared" si="166"/>
        <v>0</v>
      </c>
      <c r="DX101" s="322" t="e" cm="1">
        <f t="array" ref="DX101">IF(BX101&lt;1,INDEX(tblSimple[],MATCH(F101,simp_il_proj,1)+1,MATCH(BW101,simp_il_oper,1)+1)+VLOOKUP($H$6,tblKlient[[Klient]:[Dodatkowy narzut Simple]],2,0),INDEX(tblComplex[],MATCH(F101,comp_il_projekt,1)+1,MATCH(BX101,comp_ile_sklad,1)+1)+VLOOKUP($H$6,tblKlient[[Klient]:[Dodatkowy narzut Complex]],3,0))</f>
        <v>#VALUE!</v>
      </c>
      <c r="DY101" s="323" t="str">
        <f t="shared" si="167"/>
        <v/>
      </c>
      <c r="DZ101" s="318" t="e">
        <f t="shared" si="124"/>
        <v>#VALUE!</v>
      </c>
      <c r="EA101" s="324" t="e">
        <f t="shared" si="125"/>
        <v>#VALUE!</v>
      </c>
      <c r="EC101" s="340">
        <f>IFERROR((Y101*AA101)*IF(X101="NIE",$EC$17+Stawki!$L$30,$EC$17)+SUMIF($C:$C,$B101,CP:CP),0)</f>
        <v>0</v>
      </c>
      <c r="ED101" s="341">
        <f t="shared" si="126"/>
        <v>0</v>
      </c>
      <c r="EE101" s="341">
        <f t="shared" si="127"/>
        <v>0</v>
      </c>
      <c r="EF101" s="341" t="e">
        <f t="shared" si="128"/>
        <v>#VALUE!</v>
      </c>
      <c r="EG101" s="341" t="e">
        <f>DY101*(1+wycena!$EG$17)</f>
        <v>#VALUE!</v>
      </c>
      <c r="EH101" s="341" t="e">
        <f>EG101*(1+wycena!$EH$17)</f>
        <v>#VALUE!</v>
      </c>
      <c r="EI101" s="341" t="e">
        <f t="shared" si="168"/>
        <v>#VALUE!</v>
      </c>
      <c r="EJ101" s="341" t="e">
        <f t="shared" si="186"/>
        <v>#VALUE!</v>
      </c>
      <c r="EK101" s="342">
        <f t="shared" si="129"/>
        <v>0</v>
      </c>
      <c r="EL101" s="343">
        <v>0</v>
      </c>
      <c r="EM101" s="344" t="e">
        <f t="shared" si="187"/>
        <v>#VALUE!</v>
      </c>
      <c r="EN101" s="345" t="e">
        <f t="shared" si="130"/>
        <v>#VALUE!</v>
      </c>
      <c r="EO101" s="346">
        <f t="shared" si="131"/>
        <v>0</v>
      </c>
      <c r="EP101" s="347">
        <f t="shared" si="132"/>
        <v>0</v>
      </c>
      <c r="EQ101" s="348">
        <f t="shared" si="169"/>
        <v>0</v>
      </c>
      <c r="ER101" s="349" t="e">
        <f t="shared" si="133"/>
        <v>#VALUE!</v>
      </c>
      <c r="ES101" s="350" t="e">
        <f t="shared" si="134"/>
        <v>#VALUE!</v>
      </c>
      <c r="ET101" s="62"/>
      <c r="EU101" s="399">
        <f t="shared" si="170"/>
        <v>0</v>
      </c>
      <c r="EV101" s="400">
        <f t="shared" si="171"/>
        <v>0</v>
      </c>
      <c r="EW101" s="400">
        <f t="shared" si="172"/>
        <v>0</v>
      </c>
      <c r="EX101" s="400">
        <f t="shared" si="173"/>
        <v>0</v>
      </c>
      <c r="EY101" s="400">
        <f t="shared" si="174"/>
        <v>0</v>
      </c>
      <c r="EZ101" s="401">
        <f t="shared" si="175"/>
        <v>0</v>
      </c>
      <c r="FA101" s="62"/>
      <c r="FB101" s="153">
        <f t="shared" si="135"/>
        <v>0</v>
      </c>
      <c r="FC101" s="154">
        <f t="shared" si="136"/>
        <v>0</v>
      </c>
      <c r="FD101" s="154">
        <f t="shared" si="137"/>
        <v>0</v>
      </c>
      <c r="FE101" s="154">
        <f t="shared" si="138"/>
        <v>0</v>
      </c>
      <c r="FF101" s="154">
        <f t="shared" si="139"/>
        <v>0</v>
      </c>
      <c r="FG101" s="154">
        <f t="shared" si="140"/>
        <v>0</v>
      </c>
      <c r="FH101" s="154">
        <f t="shared" si="141"/>
        <v>0</v>
      </c>
      <c r="FI101" s="154">
        <f t="shared" si="142"/>
        <v>0</v>
      </c>
      <c r="FJ101" s="154">
        <f t="shared" si="143"/>
        <v>0</v>
      </c>
      <c r="FK101" s="147">
        <f t="shared" si="144"/>
        <v>0</v>
      </c>
      <c r="FL101" s="147">
        <f t="shared" si="145"/>
        <v>0</v>
      </c>
      <c r="FM101" s="146">
        <f t="shared" si="146"/>
        <v>0</v>
      </c>
      <c r="FN101" s="146">
        <f t="shared" si="147"/>
        <v>0</v>
      </c>
      <c r="FO101" s="146">
        <f t="shared" si="148"/>
        <v>0</v>
      </c>
      <c r="FP101" s="146">
        <f t="shared" si="149"/>
        <v>0</v>
      </c>
      <c r="FQ101" s="146" t="e">
        <f t="shared" si="150"/>
        <v>#VALUE!</v>
      </c>
      <c r="FR101" s="146" t="e">
        <f t="shared" si="151"/>
        <v>#VALUE!</v>
      </c>
      <c r="FS101" s="146">
        <f t="shared" si="152"/>
        <v>0</v>
      </c>
      <c r="FT101" s="146">
        <f t="shared" si="153"/>
        <v>0</v>
      </c>
      <c r="FU101" s="146">
        <f t="shared" si="154"/>
        <v>0</v>
      </c>
      <c r="FV101" s="146" t="e">
        <f t="shared" si="155"/>
        <v>#VALUE!</v>
      </c>
      <c r="FW101" s="146" t="e">
        <f t="shared" si="176"/>
        <v>#VALUE!</v>
      </c>
      <c r="FX101" s="146" t="e">
        <f t="shared" si="177"/>
        <v>#VALUE!</v>
      </c>
      <c r="FY101" s="146" t="e">
        <f t="shared" si="178"/>
        <v>#VALUE!</v>
      </c>
      <c r="FZ101" s="155">
        <f t="shared" si="188"/>
        <v>0</v>
      </c>
    </row>
    <row r="102" spans="1:182">
      <c r="A102" s="143">
        <v>84</v>
      </c>
      <c r="B102" s="123"/>
      <c r="C102" s="123"/>
      <c r="D102" s="123"/>
      <c r="E102" s="181"/>
      <c r="F102" s="123"/>
      <c r="G102" s="123"/>
      <c r="H102" s="123"/>
      <c r="I102" s="120"/>
      <c r="J102" s="121"/>
      <c r="K102" s="123"/>
      <c r="L102" s="123"/>
      <c r="M102" s="172" t="str">
        <f>ryzyka!$X86</f>
        <v/>
      </c>
      <c r="N102" s="173" t="str">
        <f>ryzyka!Y86</f>
        <v/>
      </c>
      <c r="O102" s="123"/>
      <c r="P102" s="123"/>
      <c r="Q102" s="138"/>
      <c r="R102" s="121"/>
      <c r="S102" s="123"/>
      <c r="T102" s="122"/>
      <c r="U102" s="123"/>
      <c r="V102" s="285" t="str">
        <f t="shared" si="156"/>
        <v/>
      </c>
      <c r="W102" s="285" t="str">
        <f t="shared" si="157"/>
        <v/>
      </c>
      <c r="X102" s="123"/>
      <c r="Y102" s="65"/>
      <c r="Z102" s="176">
        <f t="shared" si="99"/>
        <v>0</v>
      </c>
      <c r="AA102" s="124"/>
      <c r="AB102" s="124"/>
      <c r="AC102" s="125"/>
      <c r="AD102" s="125"/>
      <c r="AE102" s="126"/>
      <c r="AF102" s="124"/>
      <c r="AG102" s="127"/>
      <c r="AH102" s="128"/>
      <c r="AI102" s="137"/>
      <c r="AJ102" s="126"/>
      <c r="AK102" s="335">
        <f t="shared" si="100"/>
        <v>0</v>
      </c>
      <c r="AL102" s="138"/>
      <c r="AM102" s="121"/>
      <c r="AN102" s="123"/>
      <c r="AO102" s="332">
        <f t="shared" si="179"/>
        <v>0</v>
      </c>
      <c r="AP102" s="333">
        <f>SUMIFS(Technologia[tpz '[s']],Technologia[Obszar],"Obróbka skrawaniem",Technologia[KOD WYROB],wycena!$B102)</f>
        <v>0</v>
      </c>
      <c r="AQ102" s="334">
        <f>SUMIFS(Technologia[tpj '[s']],Technologia[Obszar],"Obróbka skrawaniem",Technologia[KOD WYROB],wycena!$B102)</f>
        <v>0</v>
      </c>
      <c r="AR102" s="335">
        <f t="shared" si="101"/>
        <v>0</v>
      </c>
      <c r="AS102" s="334">
        <f>SUMIFS(Technologia[tpz '[s']],Technologia[Obszar],"Ukosowanie",Technologia[KOD WYROB],wycena!$B102)</f>
        <v>0</v>
      </c>
      <c r="AT102" s="334">
        <f>SUMIFS(Technologia[tpj '[s']],Technologia[Obszar],"Ukosowanie",Technologia[KOD WYROB],wycena!$B102)</f>
        <v>0</v>
      </c>
      <c r="AU102" s="335">
        <f t="shared" si="102"/>
        <v>0</v>
      </c>
      <c r="AV102" s="334">
        <f>SUMIFS(Technologia[tpz '[s']],Technologia[Obszar],"Prasa",Technologia[KOD WYROB],wycena!$B102)</f>
        <v>0</v>
      </c>
      <c r="AW102" s="334">
        <f>SUMIFS(Technologia[tpj '[s']],Technologia[Obszar],"Prasa",Technologia[KOD WYROB],wycena!$B102)</f>
        <v>0</v>
      </c>
      <c r="AX102" s="335">
        <f t="shared" si="103"/>
        <v>0</v>
      </c>
      <c r="AY102" s="334">
        <f>SUMIFS(Technologia[tpz '[s']],Technologia[Obszar],"Spawanie ręczne",Technologia[KOD WYROB],wycena!$B102)</f>
        <v>0</v>
      </c>
      <c r="AZ102" s="334">
        <f>SUMIFS(Technologia[tpj '[s']],Technologia[Obszar],"Spawanie ręczne",Technologia[KOD WYROB],wycena!$B102)</f>
        <v>0</v>
      </c>
      <c r="BA102" s="335">
        <f t="shared" si="104"/>
        <v>0</v>
      </c>
      <c r="BB102" s="334">
        <f>SUMIFS(Technologia[tpz '[s']],Technologia[Obszar],"Spawanie robotem",Technologia[KOD WYROB],wycena!$B102)</f>
        <v>0</v>
      </c>
      <c r="BC102" s="334">
        <f>SUMIFS(Technologia[tpj '[s']],Technologia[Obszar],"Spawanie robotem",Technologia[KOD WYROB],wycena!$B102)</f>
        <v>0</v>
      </c>
      <c r="BD102" s="335">
        <f t="shared" si="105"/>
        <v>0</v>
      </c>
      <c r="BE102" s="334">
        <f>SUMIFS(Technologia[tpz '[s']],Technologia[Obszar],"Ślusarnia",Technologia[KOD WYROB],wycena!$B102)</f>
        <v>0</v>
      </c>
      <c r="BF102" s="334">
        <f>SUMIFS(Technologia[tpj '[s']],Technologia[Obszar],"Ślusarnia",Technologia[KOD WYROB],wycena!$B102)</f>
        <v>0</v>
      </c>
      <c r="BG102" s="335">
        <f t="shared" si="106"/>
        <v>0</v>
      </c>
      <c r="BH102" s="334">
        <f>SUMIFS(Technologia[tpz '[s']],Technologia[Obszar],"Montaż",Technologia[KOD WYROB],wycena!$B102)</f>
        <v>0</v>
      </c>
      <c r="BI102" s="334">
        <f>SUMIFS(Technologia[tpj '[s']],Technologia[Obszar],"Montaż",Technologia[KOD WYROB],wycena!$B102)</f>
        <v>0</v>
      </c>
      <c r="BJ102" s="335">
        <f t="shared" si="107"/>
        <v>0</v>
      </c>
      <c r="BK102" s="334">
        <f>SUMIFS(Technologia[tpz '[s']],Technologia[Obszar],"Klejenie",Technologia[KOD WYROB],wycena!$B102)</f>
        <v>0</v>
      </c>
      <c r="BL102" s="334">
        <f>SUMIFS(Technologia[tpj '[s']],Technologia[Obszar],"Klejenie",Technologia[KOD WYROB],wycena!$B102)</f>
        <v>0</v>
      </c>
      <c r="BM102" s="335">
        <f t="shared" si="108"/>
        <v>0</v>
      </c>
      <c r="BN102" s="334">
        <f>SUMIFS(Technologia[tpz '[s']],Technologia[Obszar],"Śrutowanie",Technologia[KOD WYROB],wycena!$B102)</f>
        <v>0</v>
      </c>
      <c r="BO102" s="334">
        <f>SUMIFS(Technologia[tpj '[s']],Technologia[Obszar],"Śrutowanie",Technologia[KOD WYROB],wycena!$B102)</f>
        <v>0</v>
      </c>
      <c r="BP102" s="332">
        <f t="shared" si="158"/>
        <v>0</v>
      </c>
      <c r="BQ102" s="334">
        <f>SUMIFS(Technologia[tpz '[s']],Technologia[Obszar],"Prostowanie",Technologia[KOD WYROB],wycena!$B102)</f>
        <v>0</v>
      </c>
      <c r="BR102" s="334">
        <f>SUMIFS(Technologia[tpj '[s']],Technologia[Obszar],"Prostowanie",Technologia[KOD WYROB],wycena!$B102)</f>
        <v>0</v>
      </c>
      <c r="BS102" s="332">
        <f t="shared" si="159"/>
        <v>0</v>
      </c>
      <c r="BT102" s="334">
        <f>SUMIFS(Technologia[tpz '[s']],Technologia[Obszar],"Gratowarka",Technologia[KOD WYROB],wycena!$B102)</f>
        <v>0</v>
      </c>
      <c r="BU102" s="334">
        <f>SUMIFS(Technologia[tpj '[s']],Technologia[Obszar],"Gratowarka",Technologia[KOD WYROB],wycena!$B102)</f>
        <v>0</v>
      </c>
      <c r="BV102" s="332">
        <f t="shared" si="160"/>
        <v>0</v>
      </c>
      <c r="BW102" s="332">
        <f>COUNTIF(Technologia[KOD WYROB],B102)</f>
        <v>0</v>
      </c>
      <c r="BX102" s="332">
        <f t="shared" si="161"/>
        <v>0</v>
      </c>
      <c r="BZ102" s="121"/>
      <c r="CA102" s="123"/>
      <c r="CB102" s="123"/>
      <c r="CC102" s="372">
        <f>SUMIFS(Technologia[Koszt kooperacji],Technologia[Obszar],"Kooperacja",Technologia[KOD WYROB],wycena!$B102)+SUMIFS(Technologia[Koszt kooperacji],Technologia[Obszar],"Śrutowanie",Technologia[KOD WYROB],wycena!$B102)</f>
        <v>0</v>
      </c>
      <c r="CD102" s="372">
        <f t="shared" si="109"/>
        <v>0</v>
      </c>
      <c r="CE102" s="372">
        <f t="shared" si="180"/>
        <v>0</v>
      </c>
      <c r="CF102" s="381">
        <f>COUNTIFS(Technologia[KOD WYROB],B102,Technologia[Obszar],"kooperacja")+SUMIF($C:$C,$B102,CF:CF)</f>
        <v>0</v>
      </c>
      <c r="CG102" s="382">
        <f>SUMIF(Tabela3[Dot. indeksu],B102,Tabela3[Wartość])+SUMIF(C:C,B102,DE:DE)</f>
        <v>0</v>
      </c>
      <c r="CH102" s="383">
        <f>SUMIFS(NRC[Cena],NRC[Typ narzędzia],robocze!$AL$1,NRC[Dot. indeksu],wycena!$B102)+(SUMIF($C:$C,$B102,$DF:$DF))</f>
        <v>0</v>
      </c>
      <c r="CI102" s="372">
        <f>SUMIFS(NRC[Cena],NRC[Typ narzędzia],robocze!$AL$2,NRC[Dot. indeksu],wycena!$B102)+(SUMIF($C:$C,$B102,$DG:$DG))</f>
        <v>0</v>
      </c>
      <c r="CJ102" s="372">
        <f>SUMIFS(NRC[Cena],NRC[Typ narzędzia],robocze!$AL$3,NRC[Dot. indeksu],wycena!$B102)+(SUMIF($C:$C,$B102,$DH:$DH))</f>
        <v>0</v>
      </c>
      <c r="CK102" s="384">
        <f t="shared" si="162"/>
        <v>0</v>
      </c>
      <c r="CM102" s="373" t="str">
        <f t="shared" si="110"/>
        <v/>
      </c>
      <c r="CN102" s="374" t="str">
        <f t="shared" si="111"/>
        <v/>
      </c>
      <c r="CO102" s="372" t="str">
        <f t="shared" si="112"/>
        <v/>
      </c>
      <c r="CP102" s="372" t="str">
        <f t="shared" si="181"/>
        <v/>
      </c>
      <c r="CQ102" s="371" t="str">
        <f t="shared" si="113"/>
        <v/>
      </c>
      <c r="CR102" s="371" t="str">
        <f t="shared" si="182"/>
        <v/>
      </c>
      <c r="CS102" s="371" t="str">
        <f t="shared" si="114"/>
        <v/>
      </c>
      <c r="CT102" s="371" t="str">
        <f t="shared" si="115"/>
        <v/>
      </c>
      <c r="CU102" s="371" t="str">
        <f t="shared" si="116"/>
        <v/>
      </c>
      <c r="CV102" s="371" t="str">
        <f t="shared" si="117"/>
        <v/>
      </c>
      <c r="CW102" s="371" t="str">
        <f t="shared" si="118"/>
        <v/>
      </c>
      <c r="CX102" s="371" t="str">
        <f t="shared" si="119"/>
        <v/>
      </c>
      <c r="CY102" s="371" t="str">
        <f t="shared" si="120"/>
        <v/>
      </c>
      <c r="CZ102" s="371" t="str">
        <f t="shared" si="121"/>
        <v/>
      </c>
      <c r="DA102" s="371" t="str">
        <f t="shared" si="163"/>
        <v/>
      </c>
      <c r="DB102" s="371" t="str">
        <f t="shared" si="164"/>
        <v/>
      </c>
      <c r="DC102" s="371" t="str">
        <f t="shared" si="165"/>
        <v/>
      </c>
      <c r="DD102" s="334" t="str">
        <f t="shared" si="122"/>
        <v/>
      </c>
      <c r="DE102" s="334" t="str">
        <f t="shared" si="123"/>
        <v/>
      </c>
      <c r="DF102" s="372">
        <f t="shared" si="183"/>
        <v>0</v>
      </c>
      <c r="DG102" s="372">
        <f t="shared" si="184"/>
        <v>0</v>
      </c>
      <c r="DH102" s="372">
        <f t="shared" si="185"/>
        <v>0</v>
      </c>
      <c r="DI102" s="375"/>
      <c r="DJ102" s="319">
        <f>AK102/3600*Stawki!$A$4</f>
        <v>0</v>
      </c>
      <c r="DK102" s="317">
        <f>AO102/3600*Stawki!$B$4</f>
        <v>0</v>
      </c>
      <c r="DL102" s="317">
        <f>AR102/3600*Stawki!$C$4</f>
        <v>0</v>
      </c>
      <c r="DM102" s="317">
        <f>AU102/3600*Stawki!$D$4</f>
        <v>0</v>
      </c>
      <c r="DN102" s="317">
        <f>AX102/3600*Stawki!$E$4</f>
        <v>0</v>
      </c>
      <c r="DO102" s="317">
        <f>BA102/3600*Stawki!$F$4</f>
        <v>0</v>
      </c>
      <c r="DP102" s="317">
        <f>BD102/3600*Stawki!$G$4</f>
        <v>0</v>
      </c>
      <c r="DQ102" s="317">
        <f>BG102/3600*Stawki!$H$4</f>
        <v>0</v>
      </c>
      <c r="DR102" s="317">
        <f>BJ102/3600*Stawki!$J$4</f>
        <v>0</v>
      </c>
      <c r="DS102" s="317">
        <f>BL102/3600*Stawki!$I$4</f>
        <v>0</v>
      </c>
      <c r="DT102" s="317">
        <f>BP102/3600*Stawki!$K$4</f>
        <v>0</v>
      </c>
      <c r="DU102" s="320">
        <f>BS102/3600*Stawki!$M$4</f>
        <v>0</v>
      </c>
      <c r="DV102" s="320">
        <f>BV102/3600*Stawki!$L$4</f>
        <v>0</v>
      </c>
      <c r="DW102" s="321">
        <f t="shared" si="166"/>
        <v>0</v>
      </c>
      <c r="DX102" s="322" t="e" cm="1">
        <f t="array" ref="DX102">IF(BX102&lt;1,INDEX(tblSimple[],MATCH(F102,simp_il_proj,1)+1,MATCH(BW102,simp_il_oper,1)+1)+VLOOKUP($H$6,tblKlient[[Klient]:[Dodatkowy narzut Simple]],2,0),INDEX(tblComplex[],MATCH(F102,comp_il_projekt,1)+1,MATCH(BX102,comp_ile_sklad,1)+1)+VLOOKUP($H$6,tblKlient[[Klient]:[Dodatkowy narzut Complex]],3,0))</f>
        <v>#VALUE!</v>
      </c>
      <c r="DY102" s="323" t="str">
        <f t="shared" si="167"/>
        <v/>
      </c>
      <c r="DZ102" s="318" t="e">
        <f t="shared" si="124"/>
        <v>#VALUE!</v>
      </c>
      <c r="EA102" s="324" t="e">
        <f t="shared" si="125"/>
        <v>#VALUE!</v>
      </c>
      <c r="EC102" s="340">
        <f>IFERROR((Y102*AA102)*IF(X102="NIE",$EC$17+Stawki!$L$30,$EC$17)+SUMIF($C:$C,$B102,CP:CP),0)</f>
        <v>0</v>
      </c>
      <c r="ED102" s="341">
        <f t="shared" si="126"/>
        <v>0</v>
      </c>
      <c r="EE102" s="341">
        <f t="shared" si="127"/>
        <v>0</v>
      </c>
      <c r="EF102" s="341" t="e">
        <f t="shared" si="128"/>
        <v>#VALUE!</v>
      </c>
      <c r="EG102" s="341" t="e">
        <f>DY102*(1+wycena!$EG$17)</f>
        <v>#VALUE!</v>
      </c>
      <c r="EH102" s="341" t="e">
        <f>EG102*(1+wycena!$EH$17)</f>
        <v>#VALUE!</v>
      </c>
      <c r="EI102" s="341" t="e">
        <f t="shared" si="168"/>
        <v>#VALUE!</v>
      </c>
      <c r="EJ102" s="341" t="e">
        <f t="shared" si="186"/>
        <v>#VALUE!</v>
      </c>
      <c r="EK102" s="342">
        <f t="shared" si="129"/>
        <v>0</v>
      </c>
      <c r="EL102" s="343">
        <v>0</v>
      </c>
      <c r="EM102" s="344" t="e">
        <f t="shared" si="187"/>
        <v>#VALUE!</v>
      </c>
      <c r="EN102" s="345" t="e">
        <f t="shared" si="130"/>
        <v>#VALUE!</v>
      </c>
      <c r="EO102" s="346">
        <f t="shared" si="131"/>
        <v>0</v>
      </c>
      <c r="EP102" s="347">
        <f t="shared" si="132"/>
        <v>0</v>
      </c>
      <c r="EQ102" s="348">
        <f t="shared" si="169"/>
        <v>0</v>
      </c>
      <c r="ER102" s="349" t="e">
        <f t="shared" si="133"/>
        <v>#VALUE!</v>
      </c>
      <c r="ES102" s="350" t="e">
        <f t="shared" si="134"/>
        <v>#VALUE!</v>
      </c>
      <c r="ET102" s="62"/>
      <c r="EU102" s="399">
        <f t="shared" si="170"/>
        <v>0</v>
      </c>
      <c r="EV102" s="400">
        <f t="shared" si="171"/>
        <v>0</v>
      </c>
      <c r="EW102" s="400">
        <f t="shared" si="172"/>
        <v>0</v>
      </c>
      <c r="EX102" s="400">
        <f t="shared" si="173"/>
        <v>0</v>
      </c>
      <c r="EY102" s="400">
        <f t="shared" si="174"/>
        <v>0</v>
      </c>
      <c r="EZ102" s="401">
        <f t="shared" si="175"/>
        <v>0</v>
      </c>
      <c r="FA102" s="62"/>
      <c r="FB102" s="153">
        <f t="shared" si="135"/>
        <v>0</v>
      </c>
      <c r="FC102" s="154">
        <f t="shared" si="136"/>
        <v>0</v>
      </c>
      <c r="FD102" s="154">
        <f t="shared" si="137"/>
        <v>0</v>
      </c>
      <c r="FE102" s="154">
        <f t="shared" si="138"/>
        <v>0</v>
      </c>
      <c r="FF102" s="154">
        <f t="shared" si="139"/>
        <v>0</v>
      </c>
      <c r="FG102" s="154">
        <f t="shared" si="140"/>
        <v>0</v>
      </c>
      <c r="FH102" s="154">
        <f t="shared" si="141"/>
        <v>0</v>
      </c>
      <c r="FI102" s="154">
        <f t="shared" si="142"/>
        <v>0</v>
      </c>
      <c r="FJ102" s="154">
        <f t="shared" si="143"/>
        <v>0</v>
      </c>
      <c r="FK102" s="147">
        <f t="shared" si="144"/>
        <v>0</v>
      </c>
      <c r="FL102" s="147">
        <f t="shared" si="145"/>
        <v>0</v>
      </c>
      <c r="FM102" s="146">
        <f t="shared" si="146"/>
        <v>0</v>
      </c>
      <c r="FN102" s="146">
        <f t="shared" si="147"/>
        <v>0</v>
      </c>
      <c r="FO102" s="146">
        <f t="shared" si="148"/>
        <v>0</v>
      </c>
      <c r="FP102" s="146">
        <f t="shared" si="149"/>
        <v>0</v>
      </c>
      <c r="FQ102" s="146" t="e">
        <f t="shared" si="150"/>
        <v>#VALUE!</v>
      </c>
      <c r="FR102" s="146" t="e">
        <f t="shared" si="151"/>
        <v>#VALUE!</v>
      </c>
      <c r="FS102" s="146">
        <f t="shared" si="152"/>
        <v>0</v>
      </c>
      <c r="FT102" s="146">
        <f t="shared" si="153"/>
        <v>0</v>
      </c>
      <c r="FU102" s="146">
        <f t="shared" si="154"/>
        <v>0</v>
      </c>
      <c r="FV102" s="146" t="e">
        <f t="shared" si="155"/>
        <v>#VALUE!</v>
      </c>
      <c r="FW102" s="146" t="e">
        <f t="shared" si="176"/>
        <v>#VALUE!</v>
      </c>
      <c r="FX102" s="146" t="e">
        <f t="shared" si="177"/>
        <v>#VALUE!</v>
      </c>
      <c r="FY102" s="146" t="e">
        <f t="shared" si="178"/>
        <v>#VALUE!</v>
      </c>
      <c r="FZ102" s="155">
        <f t="shared" si="188"/>
        <v>0</v>
      </c>
    </row>
    <row r="103" spans="1:182">
      <c r="A103" s="143">
        <v>85</v>
      </c>
      <c r="B103" s="123"/>
      <c r="C103" s="123"/>
      <c r="D103" s="123"/>
      <c r="E103" s="181"/>
      <c r="F103" s="123"/>
      <c r="G103" s="123"/>
      <c r="H103" s="123"/>
      <c r="I103" s="120"/>
      <c r="J103" s="121"/>
      <c r="K103" s="123"/>
      <c r="L103" s="123"/>
      <c r="M103" s="172" t="str">
        <f>ryzyka!$X87</f>
        <v/>
      </c>
      <c r="N103" s="173" t="str">
        <f>ryzyka!Y87</f>
        <v/>
      </c>
      <c r="O103" s="123"/>
      <c r="P103" s="123"/>
      <c r="Q103" s="138"/>
      <c r="R103" s="121"/>
      <c r="S103" s="123"/>
      <c r="T103" s="122"/>
      <c r="U103" s="123"/>
      <c r="V103" s="285" t="str">
        <f t="shared" si="156"/>
        <v/>
      </c>
      <c r="W103" s="285" t="str">
        <f t="shared" si="157"/>
        <v/>
      </c>
      <c r="X103" s="123"/>
      <c r="Y103" s="65"/>
      <c r="Z103" s="176">
        <f t="shared" si="99"/>
        <v>0</v>
      </c>
      <c r="AA103" s="124"/>
      <c r="AB103" s="124"/>
      <c r="AC103" s="125"/>
      <c r="AD103" s="125"/>
      <c r="AE103" s="126"/>
      <c r="AF103" s="124"/>
      <c r="AG103" s="127"/>
      <c r="AH103" s="128"/>
      <c r="AI103" s="137"/>
      <c r="AJ103" s="126"/>
      <c r="AK103" s="335">
        <f t="shared" si="100"/>
        <v>0</v>
      </c>
      <c r="AL103" s="138"/>
      <c r="AM103" s="121"/>
      <c r="AN103" s="123"/>
      <c r="AO103" s="332">
        <f t="shared" si="179"/>
        <v>0</v>
      </c>
      <c r="AP103" s="333">
        <f>SUMIFS(Technologia[tpz '[s']],Technologia[Obszar],"Obróbka skrawaniem",Technologia[KOD WYROB],wycena!$B103)</f>
        <v>0</v>
      </c>
      <c r="AQ103" s="334">
        <f>SUMIFS(Technologia[tpj '[s']],Technologia[Obszar],"Obróbka skrawaniem",Technologia[KOD WYROB],wycena!$B103)</f>
        <v>0</v>
      </c>
      <c r="AR103" s="335">
        <f t="shared" si="101"/>
        <v>0</v>
      </c>
      <c r="AS103" s="334">
        <f>SUMIFS(Technologia[tpz '[s']],Technologia[Obszar],"Ukosowanie",Technologia[KOD WYROB],wycena!$B103)</f>
        <v>0</v>
      </c>
      <c r="AT103" s="334">
        <f>SUMIFS(Technologia[tpj '[s']],Technologia[Obszar],"Ukosowanie",Technologia[KOD WYROB],wycena!$B103)</f>
        <v>0</v>
      </c>
      <c r="AU103" s="335">
        <f t="shared" si="102"/>
        <v>0</v>
      </c>
      <c r="AV103" s="334">
        <f>SUMIFS(Technologia[tpz '[s']],Technologia[Obszar],"Prasa",Technologia[KOD WYROB],wycena!$B103)</f>
        <v>0</v>
      </c>
      <c r="AW103" s="334">
        <f>SUMIFS(Technologia[tpj '[s']],Technologia[Obszar],"Prasa",Technologia[KOD WYROB],wycena!$B103)</f>
        <v>0</v>
      </c>
      <c r="AX103" s="335">
        <f t="shared" si="103"/>
        <v>0</v>
      </c>
      <c r="AY103" s="334">
        <f>SUMIFS(Technologia[tpz '[s']],Technologia[Obszar],"Spawanie ręczne",Technologia[KOD WYROB],wycena!$B103)</f>
        <v>0</v>
      </c>
      <c r="AZ103" s="334">
        <f>SUMIFS(Technologia[tpj '[s']],Technologia[Obszar],"Spawanie ręczne",Technologia[KOD WYROB],wycena!$B103)</f>
        <v>0</v>
      </c>
      <c r="BA103" s="335">
        <f t="shared" si="104"/>
        <v>0</v>
      </c>
      <c r="BB103" s="334">
        <f>SUMIFS(Technologia[tpz '[s']],Technologia[Obszar],"Spawanie robotem",Technologia[KOD WYROB],wycena!$B103)</f>
        <v>0</v>
      </c>
      <c r="BC103" s="334">
        <f>SUMIFS(Technologia[tpj '[s']],Technologia[Obszar],"Spawanie robotem",Technologia[KOD WYROB],wycena!$B103)</f>
        <v>0</v>
      </c>
      <c r="BD103" s="335">
        <f t="shared" si="105"/>
        <v>0</v>
      </c>
      <c r="BE103" s="334">
        <f>SUMIFS(Technologia[tpz '[s']],Technologia[Obszar],"Ślusarnia",Technologia[KOD WYROB],wycena!$B103)</f>
        <v>0</v>
      </c>
      <c r="BF103" s="334">
        <f>SUMIFS(Technologia[tpj '[s']],Technologia[Obszar],"Ślusarnia",Technologia[KOD WYROB],wycena!$B103)</f>
        <v>0</v>
      </c>
      <c r="BG103" s="335">
        <f t="shared" si="106"/>
        <v>0</v>
      </c>
      <c r="BH103" s="334">
        <f>SUMIFS(Technologia[tpz '[s']],Technologia[Obszar],"Montaż",Technologia[KOD WYROB],wycena!$B103)</f>
        <v>0</v>
      </c>
      <c r="BI103" s="334">
        <f>SUMIFS(Technologia[tpj '[s']],Technologia[Obszar],"Montaż",Technologia[KOD WYROB],wycena!$B103)</f>
        <v>0</v>
      </c>
      <c r="BJ103" s="335">
        <f t="shared" si="107"/>
        <v>0</v>
      </c>
      <c r="BK103" s="334">
        <f>SUMIFS(Technologia[tpz '[s']],Technologia[Obszar],"Klejenie",Technologia[KOD WYROB],wycena!$B103)</f>
        <v>0</v>
      </c>
      <c r="BL103" s="334">
        <f>SUMIFS(Technologia[tpj '[s']],Technologia[Obszar],"Klejenie",Technologia[KOD WYROB],wycena!$B103)</f>
        <v>0</v>
      </c>
      <c r="BM103" s="335">
        <f t="shared" si="108"/>
        <v>0</v>
      </c>
      <c r="BN103" s="334">
        <f>SUMIFS(Technologia[tpz '[s']],Technologia[Obszar],"Śrutowanie",Technologia[KOD WYROB],wycena!$B103)</f>
        <v>0</v>
      </c>
      <c r="BO103" s="334">
        <f>SUMIFS(Technologia[tpj '[s']],Technologia[Obszar],"Śrutowanie",Technologia[KOD WYROB],wycena!$B103)</f>
        <v>0</v>
      </c>
      <c r="BP103" s="332">
        <f t="shared" si="158"/>
        <v>0</v>
      </c>
      <c r="BQ103" s="334">
        <f>SUMIFS(Technologia[tpz '[s']],Technologia[Obszar],"Prostowanie",Technologia[KOD WYROB],wycena!$B103)</f>
        <v>0</v>
      </c>
      <c r="BR103" s="334">
        <f>SUMIFS(Technologia[tpj '[s']],Technologia[Obszar],"Prostowanie",Technologia[KOD WYROB],wycena!$B103)</f>
        <v>0</v>
      </c>
      <c r="BS103" s="332">
        <f t="shared" si="159"/>
        <v>0</v>
      </c>
      <c r="BT103" s="334">
        <f>SUMIFS(Technologia[tpz '[s']],Technologia[Obszar],"Gratowarka",Technologia[KOD WYROB],wycena!$B103)</f>
        <v>0</v>
      </c>
      <c r="BU103" s="334">
        <f>SUMIFS(Technologia[tpj '[s']],Technologia[Obszar],"Gratowarka",Technologia[KOD WYROB],wycena!$B103)</f>
        <v>0</v>
      </c>
      <c r="BV103" s="332">
        <f t="shared" si="160"/>
        <v>0</v>
      </c>
      <c r="BW103" s="332">
        <f>COUNTIF(Technologia[KOD WYROB],B103)</f>
        <v>0</v>
      </c>
      <c r="BX103" s="332">
        <f t="shared" si="161"/>
        <v>0</v>
      </c>
      <c r="BZ103" s="121"/>
      <c r="CA103" s="123"/>
      <c r="CB103" s="123"/>
      <c r="CC103" s="372">
        <f>SUMIFS(Technologia[Koszt kooperacji],Technologia[Obszar],"Kooperacja",Technologia[KOD WYROB],wycena!$B103)+SUMIFS(Technologia[Koszt kooperacji],Technologia[Obszar],"Śrutowanie",Technologia[KOD WYROB],wycena!$B103)</f>
        <v>0</v>
      </c>
      <c r="CD103" s="372">
        <f t="shared" si="109"/>
        <v>0</v>
      </c>
      <c r="CE103" s="372">
        <f t="shared" si="180"/>
        <v>0</v>
      </c>
      <c r="CF103" s="381">
        <f>COUNTIFS(Technologia[KOD WYROB],B103,Technologia[Obszar],"kooperacja")+SUMIF($C:$C,$B103,CF:CF)</f>
        <v>0</v>
      </c>
      <c r="CG103" s="382">
        <f>SUMIF(Tabela3[Dot. indeksu],B103,Tabela3[Wartość])+SUMIF(C:C,B103,DE:DE)</f>
        <v>0</v>
      </c>
      <c r="CH103" s="383">
        <f>SUMIFS(NRC[Cena],NRC[Typ narzędzia],robocze!$AL$1,NRC[Dot. indeksu],wycena!$B103)+(SUMIF($C:$C,$B103,$DF:$DF))</f>
        <v>0</v>
      </c>
      <c r="CI103" s="372">
        <f>SUMIFS(NRC[Cena],NRC[Typ narzędzia],robocze!$AL$2,NRC[Dot. indeksu],wycena!$B103)+(SUMIF($C:$C,$B103,$DG:$DG))</f>
        <v>0</v>
      </c>
      <c r="CJ103" s="372">
        <f>SUMIFS(NRC[Cena],NRC[Typ narzędzia],robocze!$AL$3,NRC[Dot. indeksu],wycena!$B103)+(SUMIF($C:$C,$B103,$DH:$DH))</f>
        <v>0</v>
      </c>
      <c r="CK103" s="384">
        <f t="shared" si="162"/>
        <v>0</v>
      </c>
      <c r="CM103" s="373" t="str">
        <f t="shared" si="110"/>
        <v/>
      </c>
      <c r="CN103" s="374" t="str">
        <f t="shared" si="111"/>
        <v/>
      </c>
      <c r="CO103" s="372" t="str">
        <f t="shared" si="112"/>
        <v/>
      </c>
      <c r="CP103" s="372" t="str">
        <f t="shared" si="181"/>
        <v/>
      </c>
      <c r="CQ103" s="371" t="str">
        <f t="shared" si="113"/>
        <v/>
      </c>
      <c r="CR103" s="371" t="str">
        <f t="shared" si="182"/>
        <v/>
      </c>
      <c r="CS103" s="371" t="str">
        <f t="shared" si="114"/>
        <v/>
      </c>
      <c r="CT103" s="371" t="str">
        <f t="shared" si="115"/>
        <v/>
      </c>
      <c r="CU103" s="371" t="str">
        <f t="shared" si="116"/>
        <v/>
      </c>
      <c r="CV103" s="371" t="str">
        <f t="shared" si="117"/>
        <v/>
      </c>
      <c r="CW103" s="371" t="str">
        <f t="shared" si="118"/>
        <v/>
      </c>
      <c r="CX103" s="371" t="str">
        <f t="shared" si="119"/>
        <v/>
      </c>
      <c r="CY103" s="371" t="str">
        <f t="shared" si="120"/>
        <v/>
      </c>
      <c r="CZ103" s="371" t="str">
        <f t="shared" si="121"/>
        <v/>
      </c>
      <c r="DA103" s="371" t="str">
        <f t="shared" si="163"/>
        <v/>
      </c>
      <c r="DB103" s="371" t="str">
        <f t="shared" si="164"/>
        <v/>
      </c>
      <c r="DC103" s="371" t="str">
        <f t="shared" si="165"/>
        <v/>
      </c>
      <c r="DD103" s="334" t="str">
        <f t="shared" si="122"/>
        <v/>
      </c>
      <c r="DE103" s="334" t="str">
        <f t="shared" si="123"/>
        <v/>
      </c>
      <c r="DF103" s="372">
        <f t="shared" si="183"/>
        <v>0</v>
      </c>
      <c r="DG103" s="372">
        <f t="shared" si="184"/>
        <v>0</v>
      </c>
      <c r="DH103" s="372">
        <f t="shared" si="185"/>
        <v>0</v>
      </c>
      <c r="DI103" s="375"/>
      <c r="DJ103" s="319">
        <f>AK103/3600*Stawki!$A$4</f>
        <v>0</v>
      </c>
      <c r="DK103" s="317">
        <f>AO103/3600*Stawki!$B$4</f>
        <v>0</v>
      </c>
      <c r="DL103" s="317">
        <f>AR103/3600*Stawki!$C$4</f>
        <v>0</v>
      </c>
      <c r="DM103" s="317">
        <f>AU103/3600*Stawki!$D$4</f>
        <v>0</v>
      </c>
      <c r="DN103" s="317">
        <f>AX103/3600*Stawki!$E$4</f>
        <v>0</v>
      </c>
      <c r="DO103" s="317">
        <f>BA103/3600*Stawki!$F$4</f>
        <v>0</v>
      </c>
      <c r="DP103" s="317">
        <f>BD103/3600*Stawki!$G$4</f>
        <v>0</v>
      </c>
      <c r="DQ103" s="317">
        <f>BG103/3600*Stawki!$H$4</f>
        <v>0</v>
      </c>
      <c r="DR103" s="317">
        <f>BJ103/3600*Stawki!$J$4</f>
        <v>0</v>
      </c>
      <c r="DS103" s="317">
        <f>BL103/3600*Stawki!$I$4</f>
        <v>0</v>
      </c>
      <c r="DT103" s="317">
        <f>BP103/3600*Stawki!$K$4</f>
        <v>0</v>
      </c>
      <c r="DU103" s="320">
        <f>BS103/3600*Stawki!$M$4</f>
        <v>0</v>
      </c>
      <c r="DV103" s="320">
        <f>BV103/3600*Stawki!$L$4</f>
        <v>0</v>
      </c>
      <c r="DW103" s="321">
        <f t="shared" si="166"/>
        <v>0</v>
      </c>
      <c r="DX103" s="322" t="e" cm="1">
        <f t="array" ref="DX103">IF(BX103&lt;1,INDEX(tblSimple[],MATCH(F103,simp_il_proj,1)+1,MATCH(BW103,simp_il_oper,1)+1)+VLOOKUP($H$6,tblKlient[[Klient]:[Dodatkowy narzut Simple]],2,0),INDEX(tblComplex[],MATCH(F103,comp_il_projekt,1)+1,MATCH(BX103,comp_ile_sklad,1)+1)+VLOOKUP($H$6,tblKlient[[Klient]:[Dodatkowy narzut Complex]],3,0))</f>
        <v>#VALUE!</v>
      </c>
      <c r="DY103" s="323" t="str">
        <f t="shared" si="167"/>
        <v/>
      </c>
      <c r="DZ103" s="318" t="e">
        <f t="shared" si="124"/>
        <v>#VALUE!</v>
      </c>
      <c r="EA103" s="324" t="e">
        <f t="shared" si="125"/>
        <v>#VALUE!</v>
      </c>
      <c r="EC103" s="340">
        <f>IFERROR((Y103*AA103)*IF(X103="NIE",$EC$17+Stawki!$L$30,$EC$17)+SUMIF($C:$C,$B103,CP:CP),0)</f>
        <v>0</v>
      </c>
      <c r="ED103" s="341">
        <f t="shared" si="126"/>
        <v>0</v>
      </c>
      <c r="EE103" s="341">
        <f t="shared" si="127"/>
        <v>0</v>
      </c>
      <c r="EF103" s="341" t="e">
        <f t="shared" si="128"/>
        <v>#VALUE!</v>
      </c>
      <c r="EG103" s="341" t="e">
        <f>DY103*(1+wycena!$EG$17)</f>
        <v>#VALUE!</v>
      </c>
      <c r="EH103" s="341" t="e">
        <f>EG103*(1+wycena!$EH$17)</f>
        <v>#VALUE!</v>
      </c>
      <c r="EI103" s="341" t="e">
        <f t="shared" si="168"/>
        <v>#VALUE!</v>
      </c>
      <c r="EJ103" s="341" t="e">
        <f t="shared" si="186"/>
        <v>#VALUE!</v>
      </c>
      <c r="EK103" s="342">
        <f t="shared" si="129"/>
        <v>0</v>
      </c>
      <c r="EL103" s="343">
        <v>0</v>
      </c>
      <c r="EM103" s="344" t="e">
        <f t="shared" si="187"/>
        <v>#VALUE!</v>
      </c>
      <c r="EN103" s="345" t="e">
        <f t="shared" si="130"/>
        <v>#VALUE!</v>
      </c>
      <c r="EO103" s="346">
        <f t="shared" si="131"/>
        <v>0</v>
      </c>
      <c r="EP103" s="347">
        <f t="shared" si="132"/>
        <v>0</v>
      </c>
      <c r="EQ103" s="348">
        <f t="shared" si="169"/>
        <v>0</v>
      </c>
      <c r="ER103" s="349" t="e">
        <f t="shared" si="133"/>
        <v>#VALUE!</v>
      </c>
      <c r="ES103" s="350" t="e">
        <f t="shared" si="134"/>
        <v>#VALUE!</v>
      </c>
      <c r="ET103" s="62"/>
      <c r="EU103" s="399">
        <f t="shared" si="170"/>
        <v>0</v>
      </c>
      <c r="EV103" s="400">
        <f t="shared" si="171"/>
        <v>0</v>
      </c>
      <c r="EW103" s="400">
        <f t="shared" si="172"/>
        <v>0</v>
      </c>
      <c r="EX103" s="400">
        <f t="shared" si="173"/>
        <v>0</v>
      </c>
      <c r="EY103" s="400">
        <f t="shared" si="174"/>
        <v>0</v>
      </c>
      <c r="EZ103" s="401">
        <f t="shared" si="175"/>
        <v>0</v>
      </c>
      <c r="FA103" s="62"/>
      <c r="FB103" s="153">
        <f t="shared" si="135"/>
        <v>0</v>
      </c>
      <c r="FC103" s="154">
        <f t="shared" si="136"/>
        <v>0</v>
      </c>
      <c r="FD103" s="154">
        <f t="shared" si="137"/>
        <v>0</v>
      </c>
      <c r="FE103" s="154">
        <f t="shared" si="138"/>
        <v>0</v>
      </c>
      <c r="FF103" s="154">
        <f t="shared" si="139"/>
        <v>0</v>
      </c>
      <c r="FG103" s="154">
        <f t="shared" si="140"/>
        <v>0</v>
      </c>
      <c r="FH103" s="154">
        <f t="shared" si="141"/>
        <v>0</v>
      </c>
      <c r="FI103" s="154">
        <f t="shared" si="142"/>
        <v>0</v>
      </c>
      <c r="FJ103" s="154">
        <f t="shared" si="143"/>
        <v>0</v>
      </c>
      <c r="FK103" s="147">
        <f t="shared" si="144"/>
        <v>0</v>
      </c>
      <c r="FL103" s="147">
        <f t="shared" si="145"/>
        <v>0</v>
      </c>
      <c r="FM103" s="146">
        <f t="shared" si="146"/>
        <v>0</v>
      </c>
      <c r="FN103" s="146">
        <f t="shared" si="147"/>
        <v>0</v>
      </c>
      <c r="FO103" s="146">
        <f t="shared" si="148"/>
        <v>0</v>
      </c>
      <c r="FP103" s="146">
        <f t="shared" si="149"/>
        <v>0</v>
      </c>
      <c r="FQ103" s="146" t="e">
        <f t="shared" si="150"/>
        <v>#VALUE!</v>
      </c>
      <c r="FR103" s="146" t="e">
        <f t="shared" si="151"/>
        <v>#VALUE!</v>
      </c>
      <c r="FS103" s="146">
        <f t="shared" si="152"/>
        <v>0</v>
      </c>
      <c r="FT103" s="146">
        <f t="shared" si="153"/>
        <v>0</v>
      </c>
      <c r="FU103" s="146">
        <f t="shared" si="154"/>
        <v>0</v>
      </c>
      <c r="FV103" s="146" t="e">
        <f t="shared" si="155"/>
        <v>#VALUE!</v>
      </c>
      <c r="FW103" s="146" t="e">
        <f t="shared" si="176"/>
        <v>#VALUE!</v>
      </c>
      <c r="FX103" s="146" t="e">
        <f t="shared" si="177"/>
        <v>#VALUE!</v>
      </c>
      <c r="FY103" s="146" t="e">
        <f t="shared" si="178"/>
        <v>#VALUE!</v>
      </c>
      <c r="FZ103" s="155">
        <f t="shared" si="188"/>
        <v>0</v>
      </c>
    </row>
    <row r="104" spans="1:182">
      <c r="A104" s="143">
        <v>86</v>
      </c>
      <c r="B104" s="123"/>
      <c r="C104" s="123"/>
      <c r="D104" s="123"/>
      <c r="E104" s="181"/>
      <c r="F104" s="123"/>
      <c r="G104" s="123"/>
      <c r="H104" s="123"/>
      <c r="I104" s="120"/>
      <c r="J104" s="121"/>
      <c r="K104" s="123"/>
      <c r="L104" s="123"/>
      <c r="M104" s="172" t="str">
        <f>ryzyka!$X88</f>
        <v/>
      </c>
      <c r="N104" s="173" t="str">
        <f>ryzyka!Y88</f>
        <v/>
      </c>
      <c r="O104" s="123"/>
      <c r="P104" s="123"/>
      <c r="Q104" s="138"/>
      <c r="R104" s="121"/>
      <c r="S104" s="123"/>
      <c r="T104" s="122"/>
      <c r="U104" s="123"/>
      <c r="V104" s="285" t="str">
        <f t="shared" si="156"/>
        <v/>
      </c>
      <c r="W104" s="285" t="str">
        <f t="shared" si="157"/>
        <v/>
      </c>
      <c r="X104" s="123"/>
      <c r="Y104" s="65"/>
      <c r="Z104" s="176">
        <f t="shared" si="99"/>
        <v>0</v>
      </c>
      <c r="AA104" s="124"/>
      <c r="AB104" s="124"/>
      <c r="AC104" s="125"/>
      <c r="AD104" s="125"/>
      <c r="AE104" s="126"/>
      <c r="AF104" s="124"/>
      <c r="AG104" s="127"/>
      <c r="AH104" s="128"/>
      <c r="AI104" s="137"/>
      <c r="AJ104" s="126"/>
      <c r="AK104" s="335">
        <f t="shared" si="100"/>
        <v>0</v>
      </c>
      <c r="AL104" s="138"/>
      <c r="AM104" s="121"/>
      <c r="AN104" s="123"/>
      <c r="AO104" s="332">
        <f t="shared" si="179"/>
        <v>0</v>
      </c>
      <c r="AP104" s="333">
        <f>SUMIFS(Technologia[tpz '[s']],Technologia[Obszar],"Obróbka skrawaniem",Technologia[KOD WYROB],wycena!$B104)</f>
        <v>0</v>
      </c>
      <c r="AQ104" s="334">
        <f>SUMIFS(Technologia[tpj '[s']],Technologia[Obszar],"Obróbka skrawaniem",Technologia[KOD WYROB],wycena!$B104)</f>
        <v>0</v>
      </c>
      <c r="AR104" s="335">
        <f t="shared" si="101"/>
        <v>0</v>
      </c>
      <c r="AS104" s="334">
        <f>SUMIFS(Technologia[tpz '[s']],Technologia[Obszar],"Ukosowanie",Technologia[KOD WYROB],wycena!$B104)</f>
        <v>0</v>
      </c>
      <c r="AT104" s="334">
        <f>SUMIFS(Technologia[tpj '[s']],Technologia[Obszar],"Ukosowanie",Technologia[KOD WYROB],wycena!$B104)</f>
        <v>0</v>
      </c>
      <c r="AU104" s="335">
        <f t="shared" si="102"/>
        <v>0</v>
      </c>
      <c r="AV104" s="334">
        <f>SUMIFS(Technologia[tpz '[s']],Technologia[Obszar],"Prasa",Technologia[KOD WYROB],wycena!$B104)</f>
        <v>0</v>
      </c>
      <c r="AW104" s="334">
        <f>SUMIFS(Technologia[tpj '[s']],Technologia[Obszar],"Prasa",Technologia[KOD WYROB],wycena!$B104)</f>
        <v>0</v>
      </c>
      <c r="AX104" s="335">
        <f t="shared" si="103"/>
        <v>0</v>
      </c>
      <c r="AY104" s="334">
        <f>SUMIFS(Technologia[tpz '[s']],Technologia[Obszar],"Spawanie ręczne",Technologia[KOD WYROB],wycena!$B104)</f>
        <v>0</v>
      </c>
      <c r="AZ104" s="334">
        <f>SUMIFS(Technologia[tpj '[s']],Technologia[Obszar],"Spawanie ręczne",Technologia[KOD WYROB],wycena!$B104)</f>
        <v>0</v>
      </c>
      <c r="BA104" s="335">
        <f t="shared" si="104"/>
        <v>0</v>
      </c>
      <c r="BB104" s="334">
        <f>SUMIFS(Technologia[tpz '[s']],Technologia[Obszar],"Spawanie robotem",Technologia[KOD WYROB],wycena!$B104)</f>
        <v>0</v>
      </c>
      <c r="BC104" s="334">
        <f>SUMIFS(Technologia[tpj '[s']],Technologia[Obszar],"Spawanie robotem",Technologia[KOD WYROB],wycena!$B104)</f>
        <v>0</v>
      </c>
      <c r="BD104" s="335">
        <f t="shared" si="105"/>
        <v>0</v>
      </c>
      <c r="BE104" s="334">
        <f>SUMIFS(Technologia[tpz '[s']],Technologia[Obszar],"Ślusarnia",Technologia[KOD WYROB],wycena!$B104)</f>
        <v>0</v>
      </c>
      <c r="BF104" s="334">
        <f>SUMIFS(Technologia[tpj '[s']],Technologia[Obszar],"Ślusarnia",Technologia[KOD WYROB],wycena!$B104)</f>
        <v>0</v>
      </c>
      <c r="BG104" s="335">
        <f t="shared" si="106"/>
        <v>0</v>
      </c>
      <c r="BH104" s="334">
        <f>SUMIFS(Technologia[tpz '[s']],Technologia[Obszar],"Montaż",Technologia[KOD WYROB],wycena!$B104)</f>
        <v>0</v>
      </c>
      <c r="BI104" s="334">
        <f>SUMIFS(Technologia[tpj '[s']],Technologia[Obszar],"Montaż",Technologia[KOD WYROB],wycena!$B104)</f>
        <v>0</v>
      </c>
      <c r="BJ104" s="335">
        <f t="shared" si="107"/>
        <v>0</v>
      </c>
      <c r="BK104" s="334">
        <f>SUMIFS(Technologia[tpz '[s']],Technologia[Obszar],"Klejenie",Technologia[KOD WYROB],wycena!$B104)</f>
        <v>0</v>
      </c>
      <c r="BL104" s="334">
        <f>SUMIFS(Technologia[tpj '[s']],Technologia[Obszar],"Klejenie",Technologia[KOD WYROB],wycena!$B104)</f>
        <v>0</v>
      </c>
      <c r="BM104" s="335">
        <f t="shared" si="108"/>
        <v>0</v>
      </c>
      <c r="BN104" s="334">
        <f>SUMIFS(Technologia[tpz '[s']],Technologia[Obszar],"Śrutowanie",Technologia[KOD WYROB],wycena!$B104)</f>
        <v>0</v>
      </c>
      <c r="BO104" s="334">
        <f>SUMIFS(Technologia[tpj '[s']],Technologia[Obszar],"Śrutowanie",Technologia[KOD WYROB],wycena!$B104)</f>
        <v>0</v>
      </c>
      <c r="BP104" s="332">
        <f t="shared" si="158"/>
        <v>0</v>
      </c>
      <c r="BQ104" s="334">
        <f>SUMIFS(Technologia[tpz '[s']],Technologia[Obszar],"Prostowanie",Technologia[KOD WYROB],wycena!$B104)</f>
        <v>0</v>
      </c>
      <c r="BR104" s="334">
        <f>SUMIFS(Technologia[tpj '[s']],Technologia[Obszar],"Prostowanie",Technologia[KOD WYROB],wycena!$B104)</f>
        <v>0</v>
      </c>
      <c r="BS104" s="332">
        <f t="shared" si="159"/>
        <v>0</v>
      </c>
      <c r="BT104" s="334">
        <f>SUMIFS(Technologia[tpz '[s']],Technologia[Obszar],"Gratowarka",Technologia[KOD WYROB],wycena!$B104)</f>
        <v>0</v>
      </c>
      <c r="BU104" s="334">
        <f>SUMIFS(Technologia[tpj '[s']],Technologia[Obszar],"Gratowarka",Technologia[KOD WYROB],wycena!$B104)</f>
        <v>0</v>
      </c>
      <c r="BV104" s="332">
        <f t="shared" si="160"/>
        <v>0</v>
      </c>
      <c r="BW104" s="332">
        <f>COUNTIF(Technologia[KOD WYROB],B104)</f>
        <v>0</v>
      </c>
      <c r="BX104" s="332">
        <f t="shared" si="161"/>
        <v>0</v>
      </c>
      <c r="BZ104" s="121"/>
      <c r="CA104" s="123"/>
      <c r="CB104" s="123"/>
      <c r="CC104" s="372">
        <f>SUMIFS(Technologia[Koszt kooperacji],Technologia[Obszar],"Kooperacja",Technologia[KOD WYROB],wycena!$B104)+SUMIFS(Technologia[Koszt kooperacji],Technologia[Obszar],"Śrutowanie",Technologia[KOD WYROB],wycena!$B104)</f>
        <v>0</v>
      </c>
      <c r="CD104" s="372">
        <f t="shared" si="109"/>
        <v>0</v>
      </c>
      <c r="CE104" s="372">
        <f t="shared" si="180"/>
        <v>0</v>
      </c>
      <c r="CF104" s="381">
        <f>COUNTIFS(Technologia[KOD WYROB],B104,Technologia[Obszar],"kooperacja")+SUMIF($C:$C,$B104,CF:CF)</f>
        <v>0</v>
      </c>
      <c r="CG104" s="382">
        <f>SUMIF(Tabela3[Dot. indeksu],B104,Tabela3[Wartość])+SUMIF(C:C,B104,DE:DE)</f>
        <v>0</v>
      </c>
      <c r="CH104" s="383">
        <f>SUMIFS(NRC[Cena],NRC[Typ narzędzia],robocze!$AL$1,NRC[Dot. indeksu],wycena!$B104)+(SUMIF($C:$C,$B104,$DF:$DF))</f>
        <v>0</v>
      </c>
      <c r="CI104" s="372">
        <f>SUMIFS(NRC[Cena],NRC[Typ narzędzia],robocze!$AL$2,NRC[Dot. indeksu],wycena!$B104)+(SUMIF($C:$C,$B104,$DG:$DG))</f>
        <v>0</v>
      </c>
      <c r="CJ104" s="372">
        <f>SUMIFS(NRC[Cena],NRC[Typ narzędzia],robocze!$AL$3,NRC[Dot. indeksu],wycena!$B104)+(SUMIF($C:$C,$B104,$DH:$DH))</f>
        <v>0</v>
      </c>
      <c r="CK104" s="384">
        <f t="shared" si="162"/>
        <v>0</v>
      </c>
      <c r="CM104" s="373" t="str">
        <f t="shared" si="110"/>
        <v/>
      </c>
      <c r="CN104" s="374" t="str">
        <f t="shared" si="111"/>
        <v/>
      </c>
      <c r="CO104" s="372" t="str">
        <f t="shared" si="112"/>
        <v/>
      </c>
      <c r="CP104" s="372" t="str">
        <f t="shared" si="181"/>
        <v/>
      </c>
      <c r="CQ104" s="371" t="str">
        <f t="shared" si="113"/>
        <v/>
      </c>
      <c r="CR104" s="371" t="str">
        <f t="shared" si="182"/>
        <v/>
      </c>
      <c r="CS104" s="371" t="str">
        <f t="shared" si="114"/>
        <v/>
      </c>
      <c r="CT104" s="371" t="str">
        <f t="shared" si="115"/>
        <v/>
      </c>
      <c r="CU104" s="371" t="str">
        <f t="shared" si="116"/>
        <v/>
      </c>
      <c r="CV104" s="371" t="str">
        <f t="shared" si="117"/>
        <v/>
      </c>
      <c r="CW104" s="371" t="str">
        <f t="shared" si="118"/>
        <v/>
      </c>
      <c r="CX104" s="371" t="str">
        <f t="shared" si="119"/>
        <v/>
      </c>
      <c r="CY104" s="371" t="str">
        <f t="shared" si="120"/>
        <v/>
      </c>
      <c r="CZ104" s="371" t="str">
        <f t="shared" si="121"/>
        <v/>
      </c>
      <c r="DA104" s="371" t="str">
        <f t="shared" si="163"/>
        <v/>
      </c>
      <c r="DB104" s="371" t="str">
        <f t="shared" si="164"/>
        <v/>
      </c>
      <c r="DC104" s="371" t="str">
        <f t="shared" si="165"/>
        <v/>
      </c>
      <c r="DD104" s="334" t="str">
        <f t="shared" si="122"/>
        <v/>
      </c>
      <c r="DE104" s="334" t="str">
        <f t="shared" si="123"/>
        <v/>
      </c>
      <c r="DF104" s="372">
        <f t="shared" si="183"/>
        <v>0</v>
      </c>
      <c r="DG104" s="372">
        <f t="shared" si="184"/>
        <v>0</v>
      </c>
      <c r="DH104" s="372">
        <f t="shared" si="185"/>
        <v>0</v>
      </c>
      <c r="DI104" s="375"/>
      <c r="DJ104" s="319">
        <f>AK104/3600*Stawki!$A$4</f>
        <v>0</v>
      </c>
      <c r="DK104" s="317">
        <f>AO104/3600*Stawki!$B$4</f>
        <v>0</v>
      </c>
      <c r="DL104" s="317">
        <f>AR104/3600*Stawki!$C$4</f>
        <v>0</v>
      </c>
      <c r="DM104" s="317">
        <f>AU104/3600*Stawki!$D$4</f>
        <v>0</v>
      </c>
      <c r="DN104" s="317">
        <f>AX104/3600*Stawki!$E$4</f>
        <v>0</v>
      </c>
      <c r="DO104" s="317">
        <f>BA104/3600*Stawki!$F$4</f>
        <v>0</v>
      </c>
      <c r="DP104" s="317">
        <f>BD104/3600*Stawki!$G$4</f>
        <v>0</v>
      </c>
      <c r="DQ104" s="317">
        <f>BG104/3600*Stawki!$H$4</f>
        <v>0</v>
      </c>
      <c r="DR104" s="317">
        <f>BJ104/3600*Stawki!$J$4</f>
        <v>0</v>
      </c>
      <c r="DS104" s="317">
        <f>BL104/3600*Stawki!$I$4</f>
        <v>0</v>
      </c>
      <c r="DT104" s="317">
        <f>BP104/3600*Stawki!$K$4</f>
        <v>0</v>
      </c>
      <c r="DU104" s="320">
        <f>BS104/3600*Stawki!$M$4</f>
        <v>0</v>
      </c>
      <c r="DV104" s="320">
        <f>BV104/3600*Stawki!$L$4</f>
        <v>0</v>
      </c>
      <c r="DW104" s="321">
        <f t="shared" si="166"/>
        <v>0</v>
      </c>
      <c r="DX104" s="322" t="e" cm="1">
        <f t="array" ref="DX104">IF(BX104&lt;1,INDEX(tblSimple[],MATCH(F104,simp_il_proj,1)+1,MATCH(BW104,simp_il_oper,1)+1)+VLOOKUP($H$6,tblKlient[[Klient]:[Dodatkowy narzut Simple]],2,0),INDEX(tblComplex[],MATCH(F104,comp_il_projekt,1)+1,MATCH(BX104,comp_ile_sklad,1)+1)+VLOOKUP($H$6,tblKlient[[Klient]:[Dodatkowy narzut Complex]],3,0))</f>
        <v>#VALUE!</v>
      </c>
      <c r="DY104" s="323" t="str">
        <f t="shared" si="167"/>
        <v/>
      </c>
      <c r="DZ104" s="318" t="e">
        <f t="shared" si="124"/>
        <v>#VALUE!</v>
      </c>
      <c r="EA104" s="324" t="e">
        <f t="shared" si="125"/>
        <v>#VALUE!</v>
      </c>
      <c r="EC104" s="340">
        <f>IFERROR((Y104*AA104)*IF(X104="NIE",$EC$17+Stawki!$L$30,$EC$17)+SUMIF($C:$C,$B104,CP:CP),0)</f>
        <v>0</v>
      </c>
      <c r="ED104" s="341">
        <f t="shared" si="126"/>
        <v>0</v>
      </c>
      <c r="EE104" s="341">
        <f t="shared" si="127"/>
        <v>0</v>
      </c>
      <c r="EF104" s="341" t="e">
        <f t="shared" si="128"/>
        <v>#VALUE!</v>
      </c>
      <c r="EG104" s="341" t="e">
        <f>DY104*(1+wycena!$EG$17)</f>
        <v>#VALUE!</v>
      </c>
      <c r="EH104" s="341" t="e">
        <f>EG104*(1+wycena!$EH$17)</f>
        <v>#VALUE!</v>
      </c>
      <c r="EI104" s="341" t="e">
        <f t="shared" si="168"/>
        <v>#VALUE!</v>
      </c>
      <c r="EJ104" s="341" t="e">
        <f t="shared" si="186"/>
        <v>#VALUE!</v>
      </c>
      <c r="EK104" s="342">
        <f t="shared" si="129"/>
        <v>0</v>
      </c>
      <c r="EL104" s="343">
        <v>0</v>
      </c>
      <c r="EM104" s="344" t="e">
        <f t="shared" si="187"/>
        <v>#VALUE!</v>
      </c>
      <c r="EN104" s="345" t="e">
        <f t="shared" si="130"/>
        <v>#VALUE!</v>
      </c>
      <c r="EO104" s="346">
        <f t="shared" si="131"/>
        <v>0</v>
      </c>
      <c r="EP104" s="347">
        <f t="shared" si="132"/>
        <v>0</v>
      </c>
      <c r="EQ104" s="348">
        <f t="shared" si="169"/>
        <v>0</v>
      </c>
      <c r="ER104" s="349" t="e">
        <f t="shared" si="133"/>
        <v>#VALUE!</v>
      </c>
      <c r="ES104" s="350" t="e">
        <f t="shared" si="134"/>
        <v>#VALUE!</v>
      </c>
      <c r="ET104" s="62"/>
      <c r="EU104" s="399">
        <f t="shared" si="170"/>
        <v>0</v>
      </c>
      <c r="EV104" s="400">
        <f t="shared" si="171"/>
        <v>0</v>
      </c>
      <c r="EW104" s="400">
        <f t="shared" si="172"/>
        <v>0</v>
      </c>
      <c r="EX104" s="400">
        <f t="shared" si="173"/>
        <v>0</v>
      </c>
      <c r="EY104" s="400">
        <f t="shared" si="174"/>
        <v>0</v>
      </c>
      <c r="EZ104" s="401">
        <f t="shared" si="175"/>
        <v>0</v>
      </c>
      <c r="FA104" s="62"/>
      <c r="FB104" s="153">
        <f t="shared" si="135"/>
        <v>0</v>
      </c>
      <c r="FC104" s="154">
        <f t="shared" si="136"/>
        <v>0</v>
      </c>
      <c r="FD104" s="154">
        <f t="shared" si="137"/>
        <v>0</v>
      </c>
      <c r="FE104" s="154">
        <f t="shared" si="138"/>
        <v>0</v>
      </c>
      <c r="FF104" s="154">
        <f t="shared" si="139"/>
        <v>0</v>
      </c>
      <c r="FG104" s="154">
        <f t="shared" si="140"/>
        <v>0</v>
      </c>
      <c r="FH104" s="154">
        <f t="shared" si="141"/>
        <v>0</v>
      </c>
      <c r="FI104" s="154">
        <f t="shared" si="142"/>
        <v>0</v>
      </c>
      <c r="FJ104" s="154">
        <f t="shared" si="143"/>
        <v>0</v>
      </c>
      <c r="FK104" s="147">
        <f t="shared" si="144"/>
        <v>0</v>
      </c>
      <c r="FL104" s="147">
        <f t="shared" si="145"/>
        <v>0</v>
      </c>
      <c r="FM104" s="146">
        <f t="shared" si="146"/>
        <v>0</v>
      </c>
      <c r="FN104" s="146">
        <f t="shared" si="147"/>
        <v>0</v>
      </c>
      <c r="FO104" s="146">
        <f t="shared" si="148"/>
        <v>0</v>
      </c>
      <c r="FP104" s="146">
        <f t="shared" si="149"/>
        <v>0</v>
      </c>
      <c r="FQ104" s="146" t="e">
        <f t="shared" si="150"/>
        <v>#VALUE!</v>
      </c>
      <c r="FR104" s="146" t="e">
        <f t="shared" si="151"/>
        <v>#VALUE!</v>
      </c>
      <c r="FS104" s="146">
        <f t="shared" si="152"/>
        <v>0</v>
      </c>
      <c r="FT104" s="146">
        <f t="shared" si="153"/>
        <v>0</v>
      </c>
      <c r="FU104" s="146">
        <f t="shared" si="154"/>
        <v>0</v>
      </c>
      <c r="FV104" s="146" t="e">
        <f t="shared" si="155"/>
        <v>#VALUE!</v>
      </c>
      <c r="FW104" s="146" t="e">
        <f t="shared" si="176"/>
        <v>#VALUE!</v>
      </c>
      <c r="FX104" s="146" t="e">
        <f t="shared" si="177"/>
        <v>#VALUE!</v>
      </c>
      <c r="FY104" s="146" t="e">
        <f t="shared" si="178"/>
        <v>#VALUE!</v>
      </c>
      <c r="FZ104" s="155">
        <f t="shared" si="188"/>
        <v>0</v>
      </c>
    </row>
    <row r="105" spans="1:182">
      <c r="A105" s="143">
        <v>87</v>
      </c>
      <c r="B105" s="123"/>
      <c r="C105" s="123"/>
      <c r="D105" s="123"/>
      <c r="E105" s="181"/>
      <c r="F105" s="123"/>
      <c r="G105" s="123"/>
      <c r="H105" s="123"/>
      <c r="I105" s="120"/>
      <c r="J105" s="121"/>
      <c r="K105" s="123"/>
      <c r="L105" s="123"/>
      <c r="M105" s="172" t="str">
        <f>ryzyka!$X89</f>
        <v/>
      </c>
      <c r="N105" s="173" t="str">
        <f>ryzyka!Y89</f>
        <v/>
      </c>
      <c r="O105" s="123"/>
      <c r="P105" s="123"/>
      <c r="Q105" s="138"/>
      <c r="R105" s="121"/>
      <c r="S105" s="123"/>
      <c r="T105" s="122"/>
      <c r="U105" s="123"/>
      <c r="V105" s="285" t="str">
        <f t="shared" si="156"/>
        <v/>
      </c>
      <c r="W105" s="285" t="str">
        <f t="shared" si="157"/>
        <v/>
      </c>
      <c r="X105" s="123"/>
      <c r="Y105" s="65"/>
      <c r="Z105" s="176">
        <f t="shared" si="99"/>
        <v>0</v>
      </c>
      <c r="AA105" s="124"/>
      <c r="AB105" s="124"/>
      <c r="AC105" s="125"/>
      <c r="AD105" s="125"/>
      <c r="AE105" s="126"/>
      <c r="AF105" s="124"/>
      <c r="AG105" s="127"/>
      <c r="AH105" s="128"/>
      <c r="AI105" s="137"/>
      <c r="AJ105" s="126"/>
      <c r="AK105" s="335">
        <f t="shared" si="100"/>
        <v>0</v>
      </c>
      <c r="AL105" s="138"/>
      <c r="AM105" s="121"/>
      <c r="AN105" s="123"/>
      <c r="AO105" s="332">
        <f t="shared" si="179"/>
        <v>0</v>
      </c>
      <c r="AP105" s="333">
        <f>SUMIFS(Technologia[tpz '[s']],Technologia[Obszar],"Obróbka skrawaniem",Technologia[KOD WYROB],wycena!$B105)</f>
        <v>0</v>
      </c>
      <c r="AQ105" s="334">
        <f>SUMIFS(Technologia[tpj '[s']],Technologia[Obszar],"Obróbka skrawaniem",Technologia[KOD WYROB],wycena!$B105)</f>
        <v>0</v>
      </c>
      <c r="AR105" s="335">
        <f t="shared" si="101"/>
        <v>0</v>
      </c>
      <c r="AS105" s="334">
        <f>SUMIFS(Technologia[tpz '[s']],Technologia[Obszar],"Ukosowanie",Technologia[KOD WYROB],wycena!$B105)</f>
        <v>0</v>
      </c>
      <c r="AT105" s="334">
        <f>SUMIFS(Technologia[tpj '[s']],Technologia[Obszar],"Ukosowanie",Technologia[KOD WYROB],wycena!$B105)</f>
        <v>0</v>
      </c>
      <c r="AU105" s="335">
        <f t="shared" si="102"/>
        <v>0</v>
      </c>
      <c r="AV105" s="334">
        <f>SUMIFS(Technologia[tpz '[s']],Technologia[Obszar],"Prasa",Technologia[KOD WYROB],wycena!$B105)</f>
        <v>0</v>
      </c>
      <c r="AW105" s="334">
        <f>SUMIFS(Technologia[tpj '[s']],Technologia[Obszar],"Prasa",Technologia[KOD WYROB],wycena!$B105)</f>
        <v>0</v>
      </c>
      <c r="AX105" s="335">
        <f t="shared" si="103"/>
        <v>0</v>
      </c>
      <c r="AY105" s="334">
        <f>SUMIFS(Technologia[tpz '[s']],Technologia[Obszar],"Spawanie ręczne",Technologia[KOD WYROB],wycena!$B105)</f>
        <v>0</v>
      </c>
      <c r="AZ105" s="334">
        <f>SUMIFS(Technologia[tpj '[s']],Technologia[Obszar],"Spawanie ręczne",Technologia[KOD WYROB],wycena!$B105)</f>
        <v>0</v>
      </c>
      <c r="BA105" s="335">
        <f t="shared" si="104"/>
        <v>0</v>
      </c>
      <c r="BB105" s="334">
        <f>SUMIFS(Technologia[tpz '[s']],Technologia[Obszar],"Spawanie robotem",Technologia[KOD WYROB],wycena!$B105)</f>
        <v>0</v>
      </c>
      <c r="BC105" s="334">
        <f>SUMIFS(Technologia[tpj '[s']],Technologia[Obszar],"Spawanie robotem",Technologia[KOD WYROB],wycena!$B105)</f>
        <v>0</v>
      </c>
      <c r="BD105" s="335">
        <f t="shared" si="105"/>
        <v>0</v>
      </c>
      <c r="BE105" s="334">
        <f>SUMIFS(Technologia[tpz '[s']],Technologia[Obszar],"Ślusarnia",Technologia[KOD WYROB],wycena!$B105)</f>
        <v>0</v>
      </c>
      <c r="BF105" s="334">
        <f>SUMIFS(Technologia[tpj '[s']],Technologia[Obszar],"Ślusarnia",Technologia[KOD WYROB],wycena!$B105)</f>
        <v>0</v>
      </c>
      <c r="BG105" s="335">
        <f t="shared" si="106"/>
        <v>0</v>
      </c>
      <c r="BH105" s="334">
        <f>SUMIFS(Technologia[tpz '[s']],Technologia[Obszar],"Montaż",Technologia[KOD WYROB],wycena!$B105)</f>
        <v>0</v>
      </c>
      <c r="BI105" s="334">
        <f>SUMIFS(Technologia[tpj '[s']],Technologia[Obszar],"Montaż",Technologia[KOD WYROB],wycena!$B105)</f>
        <v>0</v>
      </c>
      <c r="BJ105" s="335">
        <f t="shared" si="107"/>
        <v>0</v>
      </c>
      <c r="BK105" s="334">
        <f>SUMIFS(Technologia[tpz '[s']],Technologia[Obszar],"Klejenie",Technologia[KOD WYROB],wycena!$B105)</f>
        <v>0</v>
      </c>
      <c r="BL105" s="334">
        <f>SUMIFS(Technologia[tpj '[s']],Technologia[Obszar],"Klejenie",Technologia[KOD WYROB],wycena!$B105)</f>
        <v>0</v>
      </c>
      <c r="BM105" s="335">
        <f t="shared" si="108"/>
        <v>0</v>
      </c>
      <c r="BN105" s="334">
        <f>SUMIFS(Technologia[tpz '[s']],Technologia[Obszar],"Śrutowanie",Technologia[KOD WYROB],wycena!$B105)</f>
        <v>0</v>
      </c>
      <c r="BO105" s="334">
        <f>SUMIFS(Technologia[tpj '[s']],Technologia[Obszar],"Śrutowanie",Technologia[KOD WYROB],wycena!$B105)</f>
        <v>0</v>
      </c>
      <c r="BP105" s="332">
        <f t="shared" si="158"/>
        <v>0</v>
      </c>
      <c r="BQ105" s="334">
        <f>SUMIFS(Technologia[tpz '[s']],Technologia[Obszar],"Prostowanie",Technologia[KOD WYROB],wycena!$B105)</f>
        <v>0</v>
      </c>
      <c r="BR105" s="334">
        <f>SUMIFS(Technologia[tpj '[s']],Technologia[Obszar],"Prostowanie",Technologia[KOD WYROB],wycena!$B105)</f>
        <v>0</v>
      </c>
      <c r="BS105" s="332">
        <f t="shared" si="159"/>
        <v>0</v>
      </c>
      <c r="BT105" s="334">
        <f>SUMIFS(Technologia[tpz '[s']],Technologia[Obszar],"Gratowarka",Technologia[KOD WYROB],wycena!$B105)</f>
        <v>0</v>
      </c>
      <c r="BU105" s="334">
        <f>SUMIFS(Technologia[tpj '[s']],Technologia[Obszar],"Gratowarka",Technologia[KOD WYROB],wycena!$B105)</f>
        <v>0</v>
      </c>
      <c r="BV105" s="332">
        <f t="shared" si="160"/>
        <v>0</v>
      </c>
      <c r="BW105" s="332">
        <f>COUNTIF(Technologia[KOD WYROB],B105)</f>
        <v>0</v>
      </c>
      <c r="BX105" s="332">
        <f t="shared" si="161"/>
        <v>0</v>
      </c>
      <c r="BZ105" s="121"/>
      <c r="CA105" s="123"/>
      <c r="CB105" s="123"/>
      <c r="CC105" s="372">
        <f>SUMIFS(Technologia[Koszt kooperacji],Technologia[Obszar],"Kooperacja",Technologia[KOD WYROB],wycena!$B105)+SUMIFS(Technologia[Koszt kooperacji],Technologia[Obszar],"Śrutowanie",Technologia[KOD WYROB],wycena!$B105)</f>
        <v>0</v>
      </c>
      <c r="CD105" s="372">
        <f t="shared" si="109"/>
        <v>0</v>
      </c>
      <c r="CE105" s="372">
        <f t="shared" si="180"/>
        <v>0</v>
      </c>
      <c r="CF105" s="381">
        <f>COUNTIFS(Technologia[KOD WYROB],B105,Technologia[Obszar],"kooperacja")+SUMIF($C:$C,$B105,CF:CF)</f>
        <v>0</v>
      </c>
      <c r="CG105" s="382">
        <f>SUMIF(Tabela3[Dot. indeksu],B105,Tabela3[Wartość])+SUMIF(C:C,B105,DE:DE)</f>
        <v>0</v>
      </c>
      <c r="CH105" s="383">
        <f>SUMIFS(NRC[Cena],NRC[Typ narzędzia],robocze!$AL$1,NRC[Dot. indeksu],wycena!$B105)+(SUMIF($C:$C,$B105,$DF:$DF))</f>
        <v>0</v>
      </c>
      <c r="CI105" s="372">
        <f>SUMIFS(NRC[Cena],NRC[Typ narzędzia],robocze!$AL$2,NRC[Dot. indeksu],wycena!$B105)+(SUMIF($C:$C,$B105,$DG:$DG))</f>
        <v>0</v>
      </c>
      <c r="CJ105" s="372">
        <f>SUMIFS(NRC[Cena],NRC[Typ narzędzia],robocze!$AL$3,NRC[Dot. indeksu],wycena!$B105)+(SUMIF($C:$C,$B105,$DH:$DH))</f>
        <v>0</v>
      </c>
      <c r="CK105" s="384">
        <f t="shared" si="162"/>
        <v>0</v>
      </c>
      <c r="CM105" s="373" t="str">
        <f t="shared" si="110"/>
        <v/>
      </c>
      <c r="CN105" s="374" t="str">
        <f t="shared" si="111"/>
        <v/>
      </c>
      <c r="CO105" s="372" t="str">
        <f t="shared" si="112"/>
        <v/>
      </c>
      <c r="CP105" s="372" t="str">
        <f t="shared" si="181"/>
        <v/>
      </c>
      <c r="CQ105" s="371" t="str">
        <f t="shared" si="113"/>
        <v/>
      </c>
      <c r="CR105" s="371" t="str">
        <f t="shared" si="182"/>
        <v/>
      </c>
      <c r="CS105" s="371" t="str">
        <f t="shared" si="114"/>
        <v/>
      </c>
      <c r="CT105" s="371" t="str">
        <f t="shared" si="115"/>
        <v/>
      </c>
      <c r="CU105" s="371" t="str">
        <f t="shared" si="116"/>
        <v/>
      </c>
      <c r="CV105" s="371" t="str">
        <f t="shared" si="117"/>
        <v/>
      </c>
      <c r="CW105" s="371" t="str">
        <f t="shared" si="118"/>
        <v/>
      </c>
      <c r="CX105" s="371" t="str">
        <f t="shared" si="119"/>
        <v/>
      </c>
      <c r="CY105" s="371" t="str">
        <f t="shared" si="120"/>
        <v/>
      </c>
      <c r="CZ105" s="371" t="str">
        <f t="shared" si="121"/>
        <v/>
      </c>
      <c r="DA105" s="371" t="str">
        <f t="shared" si="163"/>
        <v/>
      </c>
      <c r="DB105" s="371" t="str">
        <f t="shared" si="164"/>
        <v/>
      </c>
      <c r="DC105" s="371" t="str">
        <f t="shared" si="165"/>
        <v/>
      </c>
      <c r="DD105" s="334" t="str">
        <f t="shared" si="122"/>
        <v/>
      </c>
      <c r="DE105" s="334" t="str">
        <f t="shared" si="123"/>
        <v/>
      </c>
      <c r="DF105" s="372">
        <f t="shared" si="183"/>
        <v>0</v>
      </c>
      <c r="DG105" s="372">
        <f t="shared" si="184"/>
        <v>0</v>
      </c>
      <c r="DH105" s="372">
        <f t="shared" si="185"/>
        <v>0</v>
      </c>
      <c r="DI105" s="375"/>
      <c r="DJ105" s="319">
        <f>AK105/3600*Stawki!$A$4</f>
        <v>0</v>
      </c>
      <c r="DK105" s="317">
        <f>AO105/3600*Stawki!$B$4</f>
        <v>0</v>
      </c>
      <c r="DL105" s="317">
        <f>AR105/3600*Stawki!$C$4</f>
        <v>0</v>
      </c>
      <c r="DM105" s="317">
        <f>AU105/3600*Stawki!$D$4</f>
        <v>0</v>
      </c>
      <c r="DN105" s="317">
        <f>AX105/3600*Stawki!$E$4</f>
        <v>0</v>
      </c>
      <c r="DO105" s="317">
        <f>BA105/3600*Stawki!$F$4</f>
        <v>0</v>
      </c>
      <c r="DP105" s="317">
        <f>BD105/3600*Stawki!$G$4</f>
        <v>0</v>
      </c>
      <c r="DQ105" s="317">
        <f>BG105/3600*Stawki!$H$4</f>
        <v>0</v>
      </c>
      <c r="DR105" s="317">
        <f>BJ105/3600*Stawki!$J$4</f>
        <v>0</v>
      </c>
      <c r="DS105" s="317">
        <f>BL105/3600*Stawki!$I$4</f>
        <v>0</v>
      </c>
      <c r="DT105" s="317">
        <f>BP105/3600*Stawki!$K$4</f>
        <v>0</v>
      </c>
      <c r="DU105" s="320">
        <f>BS105/3600*Stawki!$M$4</f>
        <v>0</v>
      </c>
      <c r="DV105" s="320">
        <f>BV105/3600*Stawki!$L$4</f>
        <v>0</v>
      </c>
      <c r="DW105" s="321">
        <f t="shared" si="166"/>
        <v>0</v>
      </c>
      <c r="DX105" s="322" t="e" cm="1">
        <f t="array" ref="DX105">IF(BX105&lt;1,INDEX(tblSimple[],MATCH(F105,simp_il_proj,1)+1,MATCH(BW105,simp_il_oper,1)+1)+VLOOKUP($H$6,tblKlient[[Klient]:[Dodatkowy narzut Simple]],2,0),INDEX(tblComplex[],MATCH(F105,comp_il_projekt,1)+1,MATCH(BX105,comp_ile_sklad,1)+1)+VLOOKUP($H$6,tblKlient[[Klient]:[Dodatkowy narzut Complex]],3,0))</f>
        <v>#VALUE!</v>
      </c>
      <c r="DY105" s="323" t="str">
        <f t="shared" si="167"/>
        <v/>
      </c>
      <c r="DZ105" s="318" t="e">
        <f t="shared" si="124"/>
        <v>#VALUE!</v>
      </c>
      <c r="EA105" s="324" t="e">
        <f t="shared" si="125"/>
        <v>#VALUE!</v>
      </c>
      <c r="EC105" s="340">
        <f>IFERROR((Y105*AA105)*IF(X105="NIE",$EC$17+Stawki!$L$30,$EC$17)+SUMIF($C:$C,$B105,CP:CP),0)</f>
        <v>0</v>
      </c>
      <c r="ED105" s="341">
        <f t="shared" si="126"/>
        <v>0</v>
      </c>
      <c r="EE105" s="341">
        <f t="shared" si="127"/>
        <v>0</v>
      </c>
      <c r="EF105" s="341" t="e">
        <f t="shared" si="128"/>
        <v>#VALUE!</v>
      </c>
      <c r="EG105" s="341" t="e">
        <f>DY105*(1+wycena!$EG$17)</f>
        <v>#VALUE!</v>
      </c>
      <c r="EH105" s="341" t="e">
        <f>EG105*(1+wycena!$EH$17)</f>
        <v>#VALUE!</v>
      </c>
      <c r="EI105" s="341" t="e">
        <f t="shared" si="168"/>
        <v>#VALUE!</v>
      </c>
      <c r="EJ105" s="341" t="e">
        <f t="shared" si="186"/>
        <v>#VALUE!</v>
      </c>
      <c r="EK105" s="342">
        <f t="shared" si="129"/>
        <v>0</v>
      </c>
      <c r="EL105" s="343">
        <v>0</v>
      </c>
      <c r="EM105" s="344" t="e">
        <f t="shared" si="187"/>
        <v>#VALUE!</v>
      </c>
      <c r="EN105" s="345" t="e">
        <f t="shared" si="130"/>
        <v>#VALUE!</v>
      </c>
      <c r="EO105" s="346">
        <f t="shared" si="131"/>
        <v>0</v>
      </c>
      <c r="EP105" s="347">
        <f t="shared" si="132"/>
        <v>0</v>
      </c>
      <c r="EQ105" s="348">
        <f t="shared" si="169"/>
        <v>0</v>
      </c>
      <c r="ER105" s="349" t="e">
        <f t="shared" si="133"/>
        <v>#VALUE!</v>
      </c>
      <c r="ES105" s="350" t="e">
        <f t="shared" si="134"/>
        <v>#VALUE!</v>
      </c>
      <c r="ET105" s="62"/>
      <c r="EU105" s="399">
        <f t="shared" si="170"/>
        <v>0</v>
      </c>
      <c r="EV105" s="400">
        <f t="shared" si="171"/>
        <v>0</v>
      </c>
      <c r="EW105" s="400">
        <f t="shared" si="172"/>
        <v>0</v>
      </c>
      <c r="EX105" s="400">
        <f t="shared" si="173"/>
        <v>0</v>
      </c>
      <c r="EY105" s="400">
        <f t="shared" si="174"/>
        <v>0</v>
      </c>
      <c r="EZ105" s="401">
        <f t="shared" si="175"/>
        <v>0</v>
      </c>
      <c r="FA105" s="62"/>
      <c r="FB105" s="153">
        <f t="shared" si="135"/>
        <v>0</v>
      </c>
      <c r="FC105" s="154">
        <f t="shared" si="136"/>
        <v>0</v>
      </c>
      <c r="FD105" s="154">
        <f t="shared" si="137"/>
        <v>0</v>
      </c>
      <c r="FE105" s="154">
        <f t="shared" si="138"/>
        <v>0</v>
      </c>
      <c r="FF105" s="154">
        <f t="shared" si="139"/>
        <v>0</v>
      </c>
      <c r="FG105" s="154">
        <f t="shared" si="140"/>
        <v>0</v>
      </c>
      <c r="FH105" s="154">
        <f t="shared" si="141"/>
        <v>0</v>
      </c>
      <c r="FI105" s="154">
        <f t="shared" si="142"/>
        <v>0</v>
      </c>
      <c r="FJ105" s="154">
        <f t="shared" si="143"/>
        <v>0</v>
      </c>
      <c r="FK105" s="147">
        <f t="shared" si="144"/>
        <v>0</v>
      </c>
      <c r="FL105" s="147">
        <f t="shared" si="145"/>
        <v>0</v>
      </c>
      <c r="FM105" s="146">
        <f t="shared" si="146"/>
        <v>0</v>
      </c>
      <c r="FN105" s="146">
        <f t="shared" si="147"/>
        <v>0</v>
      </c>
      <c r="FO105" s="146">
        <f t="shared" si="148"/>
        <v>0</v>
      </c>
      <c r="FP105" s="146">
        <f t="shared" si="149"/>
        <v>0</v>
      </c>
      <c r="FQ105" s="146" t="e">
        <f t="shared" si="150"/>
        <v>#VALUE!</v>
      </c>
      <c r="FR105" s="146" t="e">
        <f t="shared" si="151"/>
        <v>#VALUE!</v>
      </c>
      <c r="FS105" s="146">
        <f t="shared" si="152"/>
        <v>0</v>
      </c>
      <c r="FT105" s="146">
        <f t="shared" si="153"/>
        <v>0</v>
      </c>
      <c r="FU105" s="146">
        <f t="shared" si="154"/>
        <v>0</v>
      </c>
      <c r="FV105" s="146" t="e">
        <f t="shared" si="155"/>
        <v>#VALUE!</v>
      </c>
      <c r="FW105" s="146" t="e">
        <f t="shared" si="176"/>
        <v>#VALUE!</v>
      </c>
      <c r="FX105" s="146" t="e">
        <f t="shared" si="177"/>
        <v>#VALUE!</v>
      </c>
      <c r="FY105" s="146" t="e">
        <f t="shared" si="178"/>
        <v>#VALUE!</v>
      </c>
      <c r="FZ105" s="155">
        <f t="shared" si="188"/>
        <v>0</v>
      </c>
    </row>
    <row r="106" spans="1:182">
      <c r="A106" s="143">
        <v>88</v>
      </c>
      <c r="B106" s="123"/>
      <c r="C106" s="123"/>
      <c r="D106" s="123"/>
      <c r="E106" s="181"/>
      <c r="F106" s="123"/>
      <c r="G106" s="123"/>
      <c r="H106" s="123"/>
      <c r="I106" s="120"/>
      <c r="J106" s="121"/>
      <c r="K106" s="123"/>
      <c r="L106" s="123"/>
      <c r="M106" s="172" t="str">
        <f>ryzyka!$X90</f>
        <v/>
      </c>
      <c r="N106" s="173" t="str">
        <f>ryzyka!Y90</f>
        <v/>
      </c>
      <c r="O106" s="123"/>
      <c r="P106" s="123"/>
      <c r="Q106" s="138"/>
      <c r="R106" s="121"/>
      <c r="S106" s="123"/>
      <c r="T106" s="122"/>
      <c r="U106" s="123"/>
      <c r="V106" s="285" t="str">
        <f t="shared" si="156"/>
        <v/>
      </c>
      <c r="W106" s="285" t="str">
        <f t="shared" si="157"/>
        <v/>
      </c>
      <c r="X106" s="123"/>
      <c r="Y106" s="65"/>
      <c r="Z106" s="176">
        <f t="shared" si="99"/>
        <v>0</v>
      </c>
      <c r="AA106" s="124"/>
      <c r="AB106" s="124"/>
      <c r="AC106" s="125"/>
      <c r="AD106" s="125"/>
      <c r="AE106" s="126"/>
      <c r="AF106" s="124"/>
      <c r="AG106" s="127"/>
      <c r="AH106" s="128"/>
      <c r="AI106" s="137"/>
      <c r="AJ106" s="126"/>
      <c r="AK106" s="335">
        <f t="shared" si="100"/>
        <v>0</v>
      </c>
      <c r="AL106" s="138"/>
      <c r="AM106" s="121"/>
      <c r="AN106" s="123"/>
      <c r="AO106" s="332">
        <f t="shared" si="179"/>
        <v>0</v>
      </c>
      <c r="AP106" s="333">
        <f>SUMIFS(Technologia[tpz '[s']],Technologia[Obszar],"Obróbka skrawaniem",Technologia[KOD WYROB],wycena!$B106)</f>
        <v>0</v>
      </c>
      <c r="AQ106" s="334">
        <f>SUMIFS(Technologia[tpj '[s']],Technologia[Obszar],"Obróbka skrawaniem",Technologia[KOD WYROB],wycena!$B106)</f>
        <v>0</v>
      </c>
      <c r="AR106" s="335">
        <f t="shared" si="101"/>
        <v>0</v>
      </c>
      <c r="AS106" s="334">
        <f>SUMIFS(Technologia[tpz '[s']],Technologia[Obszar],"Ukosowanie",Technologia[KOD WYROB],wycena!$B106)</f>
        <v>0</v>
      </c>
      <c r="AT106" s="334">
        <f>SUMIFS(Technologia[tpj '[s']],Technologia[Obszar],"Ukosowanie",Technologia[KOD WYROB],wycena!$B106)</f>
        <v>0</v>
      </c>
      <c r="AU106" s="335">
        <f t="shared" si="102"/>
        <v>0</v>
      </c>
      <c r="AV106" s="334">
        <f>SUMIFS(Technologia[tpz '[s']],Technologia[Obszar],"Prasa",Technologia[KOD WYROB],wycena!$B106)</f>
        <v>0</v>
      </c>
      <c r="AW106" s="334">
        <f>SUMIFS(Technologia[tpj '[s']],Technologia[Obszar],"Prasa",Technologia[KOD WYROB],wycena!$B106)</f>
        <v>0</v>
      </c>
      <c r="AX106" s="335">
        <f t="shared" si="103"/>
        <v>0</v>
      </c>
      <c r="AY106" s="334">
        <f>SUMIFS(Technologia[tpz '[s']],Technologia[Obszar],"Spawanie ręczne",Technologia[KOD WYROB],wycena!$B106)</f>
        <v>0</v>
      </c>
      <c r="AZ106" s="334">
        <f>SUMIFS(Technologia[tpj '[s']],Technologia[Obszar],"Spawanie ręczne",Technologia[KOD WYROB],wycena!$B106)</f>
        <v>0</v>
      </c>
      <c r="BA106" s="335">
        <f t="shared" si="104"/>
        <v>0</v>
      </c>
      <c r="BB106" s="334">
        <f>SUMIFS(Technologia[tpz '[s']],Technologia[Obszar],"Spawanie robotem",Technologia[KOD WYROB],wycena!$B106)</f>
        <v>0</v>
      </c>
      <c r="BC106" s="334">
        <f>SUMIFS(Technologia[tpj '[s']],Technologia[Obszar],"Spawanie robotem",Technologia[KOD WYROB],wycena!$B106)</f>
        <v>0</v>
      </c>
      <c r="BD106" s="335">
        <f t="shared" si="105"/>
        <v>0</v>
      </c>
      <c r="BE106" s="334">
        <f>SUMIFS(Technologia[tpz '[s']],Technologia[Obszar],"Ślusarnia",Technologia[KOD WYROB],wycena!$B106)</f>
        <v>0</v>
      </c>
      <c r="BF106" s="334">
        <f>SUMIFS(Technologia[tpj '[s']],Technologia[Obszar],"Ślusarnia",Technologia[KOD WYROB],wycena!$B106)</f>
        <v>0</v>
      </c>
      <c r="BG106" s="335">
        <f t="shared" si="106"/>
        <v>0</v>
      </c>
      <c r="BH106" s="334">
        <f>SUMIFS(Technologia[tpz '[s']],Technologia[Obszar],"Montaż",Technologia[KOD WYROB],wycena!$B106)</f>
        <v>0</v>
      </c>
      <c r="BI106" s="334">
        <f>SUMIFS(Technologia[tpj '[s']],Technologia[Obszar],"Montaż",Technologia[KOD WYROB],wycena!$B106)</f>
        <v>0</v>
      </c>
      <c r="BJ106" s="335">
        <f t="shared" si="107"/>
        <v>0</v>
      </c>
      <c r="BK106" s="334">
        <f>SUMIFS(Technologia[tpz '[s']],Technologia[Obszar],"Klejenie",Technologia[KOD WYROB],wycena!$B106)</f>
        <v>0</v>
      </c>
      <c r="BL106" s="334">
        <f>SUMIFS(Technologia[tpj '[s']],Technologia[Obszar],"Klejenie",Technologia[KOD WYROB],wycena!$B106)</f>
        <v>0</v>
      </c>
      <c r="BM106" s="335">
        <f t="shared" si="108"/>
        <v>0</v>
      </c>
      <c r="BN106" s="334">
        <f>SUMIFS(Technologia[tpz '[s']],Technologia[Obszar],"Śrutowanie",Technologia[KOD WYROB],wycena!$B106)</f>
        <v>0</v>
      </c>
      <c r="BO106" s="334">
        <f>SUMIFS(Technologia[tpj '[s']],Technologia[Obszar],"Śrutowanie",Technologia[KOD WYROB],wycena!$B106)</f>
        <v>0</v>
      </c>
      <c r="BP106" s="332">
        <f t="shared" si="158"/>
        <v>0</v>
      </c>
      <c r="BQ106" s="334">
        <f>SUMIFS(Technologia[tpz '[s']],Technologia[Obszar],"Prostowanie",Technologia[KOD WYROB],wycena!$B106)</f>
        <v>0</v>
      </c>
      <c r="BR106" s="334">
        <f>SUMIFS(Technologia[tpj '[s']],Technologia[Obszar],"Prostowanie",Technologia[KOD WYROB],wycena!$B106)</f>
        <v>0</v>
      </c>
      <c r="BS106" s="332">
        <f t="shared" si="159"/>
        <v>0</v>
      </c>
      <c r="BT106" s="334">
        <f>SUMIFS(Technologia[tpz '[s']],Technologia[Obszar],"Gratowarka",Technologia[KOD WYROB],wycena!$B106)</f>
        <v>0</v>
      </c>
      <c r="BU106" s="334">
        <f>SUMIFS(Technologia[tpj '[s']],Technologia[Obszar],"Gratowarka",Technologia[KOD WYROB],wycena!$B106)</f>
        <v>0</v>
      </c>
      <c r="BV106" s="332">
        <f t="shared" si="160"/>
        <v>0</v>
      </c>
      <c r="BW106" s="332">
        <f>COUNTIF(Technologia[KOD WYROB],B106)</f>
        <v>0</v>
      </c>
      <c r="BX106" s="332">
        <f t="shared" si="161"/>
        <v>0</v>
      </c>
      <c r="BZ106" s="121"/>
      <c r="CA106" s="123"/>
      <c r="CB106" s="123"/>
      <c r="CC106" s="372">
        <f>SUMIFS(Technologia[Koszt kooperacji],Technologia[Obszar],"Kooperacja",Technologia[KOD WYROB],wycena!$B106)+SUMIFS(Technologia[Koszt kooperacji],Technologia[Obszar],"Śrutowanie",Technologia[KOD WYROB],wycena!$B106)</f>
        <v>0</v>
      </c>
      <c r="CD106" s="372">
        <f t="shared" si="109"/>
        <v>0</v>
      </c>
      <c r="CE106" s="372">
        <f t="shared" si="180"/>
        <v>0</v>
      </c>
      <c r="CF106" s="381">
        <f>COUNTIFS(Technologia[KOD WYROB],B106,Technologia[Obszar],"kooperacja")+SUMIF($C:$C,$B106,CF:CF)</f>
        <v>0</v>
      </c>
      <c r="CG106" s="382">
        <f>SUMIF(Tabela3[Dot. indeksu],B106,Tabela3[Wartość])+SUMIF(C:C,B106,DE:DE)</f>
        <v>0</v>
      </c>
      <c r="CH106" s="383">
        <f>SUMIFS(NRC[Cena],NRC[Typ narzędzia],robocze!$AL$1,NRC[Dot. indeksu],wycena!$B106)+(SUMIF($C:$C,$B106,$DF:$DF))</f>
        <v>0</v>
      </c>
      <c r="CI106" s="372">
        <f>SUMIFS(NRC[Cena],NRC[Typ narzędzia],robocze!$AL$2,NRC[Dot. indeksu],wycena!$B106)+(SUMIF($C:$C,$B106,$DG:$DG))</f>
        <v>0</v>
      </c>
      <c r="CJ106" s="372">
        <f>SUMIFS(NRC[Cena],NRC[Typ narzędzia],robocze!$AL$3,NRC[Dot. indeksu],wycena!$B106)+(SUMIF($C:$C,$B106,$DH:$DH))</f>
        <v>0</v>
      </c>
      <c r="CK106" s="384">
        <f t="shared" si="162"/>
        <v>0</v>
      </c>
      <c r="CM106" s="373" t="str">
        <f t="shared" si="110"/>
        <v/>
      </c>
      <c r="CN106" s="374" t="str">
        <f t="shared" si="111"/>
        <v/>
      </c>
      <c r="CO106" s="372" t="str">
        <f t="shared" si="112"/>
        <v/>
      </c>
      <c r="CP106" s="372" t="str">
        <f t="shared" si="181"/>
        <v/>
      </c>
      <c r="CQ106" s="371" t="str">
        <f t="shared" si="113"/>
        <v/>
      </c>
      <c r="CR106" s="371" t="str">
        <f t="shared" si="182"/>
        <v/>
      </c>
      <c r="CS106" s="371" t="str">
        <f t="shared" si="114"/>
        <v/>
      </c>
      <c r="CT106" s="371" t="str">
        <f t="shared" si="115"/>
        <v/>
      </c>
      <c r="CU106" s="371" t="str">
        <f t="shared" si="116"/>
        <v/>
      </c>
      <c r="CV106" s="371" t="str">
        <f t="shared" si="117"/>
        <v/>
      </c>
      <c r="CW106" s="371" t="str">
        <f t="shared" si="118"/>
        <v/>
      </c>
      <c r="CX106" s="371" t="str">
        <f t="shared" si="119"/>
        <v/>
      </c>
      <c r="CY106" s="371" t="str">
        <f t="shared" si="120"/>
        <v/>
      </c>
      <c r="CZ106" s="371" t="str">
        <f t="shared" si="121"/>
        <v/>
      </c>
      <c r="DA106" s="371" t="str">
        <f t="shared" si="163"/>
        <v/>
      </c>
      <c r="DB106" s="371" t="str">
        <f t="shared" si="164"/>
        <v/>
      </c>
      <c r="DC106" s="371" t="str">
        <f t="shared" si="165"/>
        <v/>
      </c>
      <c r="DD106" s="334" t="str">
        <f t="shared" si="122"/>
        <v/>
      </c>
      <c r="DE106" s="334" t="str">
        <f t="shared" si="123"/>
        <v/>
      </c>
      <c r="DF106" s="372">
        <f t="shared" si="183"/>
        <v>0</v>
      </c>
      <c r="DG106" s="372">
        <f t="shared" si="184"/>
        <v>0</v>
      </c>
      <c r="DH106" s="372">
        <f t="shared" si="185"/>
        <v>0</v>
      </c>
      <c r="DI106" s="375"/>
      <c r="DJ106" s="319">
        <f>AK106/3600*Stawki!$A$4</f>
        <v>0</v>
      </c>
      <c r="DK106" s="317">
        <f>AO106/3600*Stawki!$B$4</f>
        <v>0</v>
      </c>
      <c r="DL106" s="317">
        <f>AR106/3600*Stawki!$C$4</f>
        <v>0</v>
      </c>
      <c r="DM106" s="317">
        <f>AU106/3600*Stawki!$D$4</f>
        <v>0</v>
      </c>
      <c r="DN106" s="317">
        <f>AX106/3600*Stawki!$E$4</f>
        <v>0</v>
      </c>
      <c r="DO106" s="317">
        <f>BA106/3600*Stawki!$F$4</f>
        <v>0</v>
      </c>
      <c r="DP106" s="317">
        <f>BD106/3600*Stawki!$G$4</f>
        <v>0</v>
      </c>
      <c r="DQ106" s="317">
        <f>BG106/3600*Stawki!$H$4</f>
        <v>0</v>
      </c>
      <c r="DR106" s="317">
        <f>BJ106/3600*Stawki!$J$4</f>
        <v>0</v>
      </c>
      <c r="DS106" s="317">
        <f>BL106/3600*Stawki!$I$4</f>
        <v>0</v>
      </c>
      <c r="DT106" s="317">
        <f>BP106/3600*Stawki!$K$4</f>
        <v>0</v>
      </c>
      <c r="DU106" s="320">
        <f>BS106/3600*Stawki!$M$4</f>
        <v>0</v>
      </c>
      <c r="DV106" s="320">
        <f>BV106/3600*Stawki!$L$4</f>
        <v>0</v>
      </c>
      <c r="DW106" s="321">
        <f t="shared" si="166"/>
        <v>0</v>
      </c>
      <c r="DX106" s="322" t="e" cm="1">
        <f t="array" ref="DX106">IF(BX106&lt;1,INDEX(tblSimple[],MATCH(F106,simp_il_proj,1)+1,MATCH(BW106,simp_il_oper,1)+1)+VLOOKUP($H$6,tblKlient[[Klient]:[Dodatkowy narzut Simple]],2,0),INDEX(tblComplex[],MATCH(F106,comp_il_projekt,1)+1,MATCH(BX106,comp_ile_sklad,1)+1)+VLOOKUP($H$6,tblKlient[[Klient]:[Dodatkowy narzut Complex]],3,0))</f>
        <v>#VALUE!</v>
      </c>
      <c r="DY106" s="323" t="str">
        <f t="shared" si="167"/>
        <v/>
      </c>
      <c r="DZ106" s="318" t="e">
        <f t="shared" si="124"/>
        <v>#VALUE!</v>
      </c>
      <c r="EA106" s="324" t="e">
        <f t="shared" si="125"/>
        <v>#VALUE!</v>
      </c>
      <c r="EC106" s="340">
        <f>IFERROR((Y106*AA106)*IF(X106="NIE",$EC$17+Stawki!$L$30,$EC$17)+SUMIF($C:$C,$B106,CP:CP),0)</f>
        <v>0</v>
      </c>
      <c r="ED106" s="341">
        <f t="shared" si="126"/>
        <v>0</v>
      </c>
      <c r="EE106" s="341">
        <f t="shared" si="127"/>
        <v>0</v>
      </c>
      <c r="EF106" s="341" t="e">
        <f t="shared" si="128"/>
        <v>#VALUE!</v>
      </c>
      <c r="EG106" s="341" t="e">
        <f>DY106*(1+wycena!$EG$17)</f>
        <v>#VALUE!</v>
      </c>
      <c r="EH106" s="341" t="e">
        <f>EG106*(1+wycena!$EH$17)</f>
        <v>#VALUE!</v>
      </c>
      <c r="EI106" s="341" t="e">
        <f t="shared" si="168"/>
        <v>#VALUE!</v>
      </c>
      <c r="EJ106" s="341" t="e">
        <f t="shared" si="186"/>
        <v>#VALUE!</v>
      </c>
      <c r="EK106" s="342">
        <f t="shared" si="129"/>
        <v>0</v>
      </c>
      <c r="EL106" s="343">
        <v>0</v>
      </c>
      <c r="EM106" s="344" t="e">
        <f t="shared" si="187"/>
        <v>#VALUE!</v>
      </c>
      <c r="EN106" s="345" t="e">
        <f t="shared" si="130"/>
        <v>#VALUE!</v>
      </c>
      <c r="EO106" s="346">
        <f t="shared" si="131"/>
        <v>0</v>
      </c>
      <c r="EP106" s="347">
        <f t="shared" si="132"/>
        <v>0</v>
      </c>
      <c r="EQ106" s="348">
        <f t="shared" si="169"/>
        <v>0</v>
      </c>
      <c r="ER106" s="349" t="e">
        <f t="shared" si="133"/>
        <v>#VALUE!</v>
      </c>
      <c r="ES106" s="350" t="e">
        <f t="shared" si="134"/>
        <v>#VALUE!</v>
      </c>
      <c r="ET106" s="62"/>
      <c r="EU106" s="399">
        <f t="shared" si="170"/>
        <v>0</v>
      </c>
      <c r="EV106" s="400">
        <f t="shared" si="171"/>
        <v>0</v>
      </c>
      <c r="EW106" s="400">
        <f t="shared" si="172"/>
        <v>0</v>
      </c>
      <c r="EX106" s="400">
        <f t="shared" si="173"/>
        <v>0</v>
      </c>
      <c r="EY106" s="400">
        <f t="shared" si="174"/>
        <v>0</v>
      </c>
      <c r="EZ106" s="401">
        <f t="shared" si="175"/>
        <v>0</v>
      </c>
      <c r="FA106" s="62"/>
      <c r="FB106" s="153">
        <f t="shared" si="135"/>
        <v>0</v>
      </c>
      <c r="FC106" s="154">
        <f t="shared" si="136"/>
        <v>0</v>
      </c>
      <c r="FD106" s="154">
        <f t="shared" si="137"/>
        <v>0</v>
      </c>
      <c r="FE106" s="154">
        <f t="shared" si="138"/>
        <v>0</v>
      </c>
      <c r="FF106" s="154">
        <f t="shared" si="139"/>
        <v>0</v>
      </c>
      <c r="FG106" s="154">
        <f t="shared" si="140"/>
        <v>0</v>
      </c>
      <c r="FH106" s="154">
        <f t="shared" si="141"/>
        <v>0</v>
      </c>
      <c r="FI106" s="154">
        <f t="shared" si="142"/>
        <v>0</v>
      </c>
      <c r="FJ106" s="154">
        <f t="shared" si="143"/>
        <v>0</v>
      </c>
      <c r="FK106" s="147">
        <f t="shared" si="144"/>
        <v>0</v>
      </c>
      <c r="FL106" s="147">
        <f t="shared" si="145"/>
        <v>0</v>
      </c>
      <c r="FM106" s="146">
        <f t="shared" si="146"/>
        <v>0</v>
      </c>
      <c r="FN106" s="146">
        <f t="shared" si="147"/>
        <v>0</v>
      </c>
      <c r="FO106" s="146">
        <f t="shared" si="148"/>
        <v>0</v>
      </c>
      <c r="FP106" s="146">
        <f t="shared" si="149"/>
        <v>0</v>
      </c>
      <c r="FQ106" s="146" t="e">
        <f t="shared" si="150"/>
        <v>#VALUE!</v>
      </c>
      <c r="FR106" s="146" t="e">
        <f t="shared" si="151"/>
        <v>#VALUE!</v>
      </c>
      <c r="FS106" s="146">
        <f t="shared" si="152"/>
        <v>0</v>
      </c>
      <c r="FT106" s="146">
        <f t="shared" si="153"/>
        <v>0</v>
      </c>
      <c r="FU106" s="146">
        <f t="shared" si="154"/>
        <v>0</v>
      </c>
      <c r="FV106" s="146" t="e">
        <f t="shared" si="155"/>
        <v>#VALUE!</v>
      </c>
      <c r="FW106" s="146" t="e">
        <f t="shared" si="176"/>
        <v>#VALUE!</v>
      </c>
      <c r="FX106" s="146" t="e">
        <f t="shared" si="177"/>
        <v>#VALUE!</v>
      </c>
      <c r="FY106" s="146" t="e">
        <f t="shared" si="178"/>
        <v>#VALUE!</v>
      </c>
      <c r="FZ106" s="155">
        <f t="shared" si="188"/>
        <v>0</v>
      </c>
    </row>
    <row r="107" spans="1:182">
      <c r="A107" s="143">
        <v>89</v>
      </c>
      <c r="B107" s="123"/>
      <c r="C107" s="123"/>
      <c r="D107" s="123"/>
      <c r="E107" s="181"/>
      <c r="F107" s="123"/>
      <c r="G107" s="123"/>
      <c r="H107" s="123"/>
      <c r="I107" s="120"/>
      <c r="J107" s="121"/>
      <c r="K107" s="123"/>
      <c r="L107" s="123"/>
      <c r="M107" s="172" t="str">
        <f>ryzyka!$X91</f>
        <v/>
      </c>
      <c r="N107" s="173" t="str">
        <f>ryzyka!Y91</f>
        <v/>
      </c>
      <c r="O107" s="123"/>
      <c r="P107" s="123"/>
      <c r="Q107" s="138"/>
      <c r="R107" s="121"/>
      <c r="S107" s="123"/>
      <c r="T107" s="122"/>
      <c r="U107" s="123"/>
      <c r="V107" s="285" t="str">
        <f t="shared" si="156"/>
        <v/>
      </c>
      <c r="W107" s="285" t="str">
        <f t="shared" si="157"/>
        <v/>
      </c>
      <c r="X107" s="123"/>
      <c r="Y107" s="65"/>
      <c r="Z107" s="176">
        <f t="shared" si="99"/>
        <v>0</v>
      </c>
      <c r="AA107" s="124"/>
      <c r="AB107" s="124"/>
      <c r="AC107" s="125"/>
      <c r="AD107" s="125"/>
      <c r="AE107" s="126"/>
      <c r="AF107" s="124"/>
      <c r="AG107" s="127"/>
      <c r="AH107" s="128"/>
      <c r="AI107" s="137"/>
      <c r="AJ107" s="126"/>
      <c r="AK107" s="335">
        <f t="shared" si="100"/>
        <v>0</v>
      </c>
      <c r="AL107" s="138"/>
      <c r="AM107" s="121"/>
      <c r="AN107" s="123"/>
      <c r="AO107" s="332">
        <f t="shared" si="179"/>
        <v>0</v>
      </c>
      <c r="AP107" s="333">
        <f>SUMIFS(Technologia[tpz '[s']],Technologia[Obszar],"Obróbka skrawaniem",Technologia[KOD WYROB],wycena!$B107)</f>
        <v>0</v>
      </c>
      <c r="AQ107" s="334">
        <f>SUMIFS(Technologia[tpj '[s']],Technologia[Obszar],"Obróbka skrawaniem",Technologia[KOD WYROB],wycena!$B107)</f>
        <v>0</v>
      </c>
      <c r="AR107" s="335">
        <f t="shared" si="101"/>
        <v>0</v>
      </c>
      <c r="AS107" s="334">
        <f>SUMIFS(Technologia[tpz '[s']],Technologia[Obszar],"Ukosowanie",Technologia[KOD WYROB],wycena!$B107)</f>
        <v>0</v>
      </c>
      <c r="AT107" s="334">
        <f>SUMIFS(Technologia[tpj '[s']],Technologia[Obszar],"Ukosowanie",Technologia[KOD WYROB],wycena!$B107)</f>
        <v>0</v>
      </c>
      <c r="AU107" s="335">
        <f t="shared" si="102"/>
        <v>0</v>
      </c>
      <c r="AV107" s="334">
        <f>SUMIFS(Technologia[tpz '[s']],Technologia[Obszar],"Prasa",Technologia[KOD WYROB],wycena!$B107)</f>
        <v>0</v>
      </c>
      <c r="AW107" s="334">
        <f>SUMIFS(Technologia[tpj '[s']],Technologia[Obszar],"Prasa",Technologia[KOD WYROB],wycena!$B107)</f>
        <v>0</v>
      </c>
      <c r="AX107" s="335">
        <f t="shared" si="103"/>
        <v>0</v>
      </c>
      <c r="AY107" s="334">
        <f>SUMIFS(Technologia[tpz '[s']],Technologia[Obszar],"Spawanie ręczne",Technologia[KOD WYROB],wycena!$B107)</f>
        <v>0</v>
      </c>
      <c r="AZ107" s="334">
        <f>SUMIFS(Technologia[tpj '[s']],Technologia[Obszar],"Spawanie ręczne",Technologia[KOD WYROB],wycena!$B107)</f>
        <v>0</v>
      </c>
      <c r="BA107" s="335">
        <f t="shared" si="104"/>
        <v>0</v>
      </c>
      <c r="BB107" s="334">
        <f>SUMIFS(Technologia[tpz '[s']],Technologia[Obszar],"Spawanie robotem",Technologia[KOD WYROB],wycena!$B107)</f>
        <v>0</v>
      </c>
      <c r="BC107" s="334">
        <f>SUMIFS(Technologia[tpj '[s']],Technologia[Obszar],"Spawanie robotem",Technologia[KOD WYROB],wycena!$B107)</f>
        <v>0</v>
      </c>
      <c r="BD107" s="335">
        <f t="shared" si="105"/>
        <v>0</v>
      </c>
      <c r="BE107" s="334">
        <f>SUMIFS(Technologia[tpz '[s']],Technologia[Obszar],"Ślusarnia",Technologia[KOD WYROB],wycena!$B107)</f>
        <v>0</v>
      </c>
      <c r="BF107" s="334">
        <f>SUMIFS(Technologia[tpj '[s']],Technologia[Obszar],"Ślusarnia",Technologia[KOD WYROB],wycena!$B107)</f>
        <v>0</v>
      </c>
      <c r="BG107" s="335">
        <f t="shared" si="106"/>
        <v>0</v>
      </c>
      <c r="BH107" s="334">
        <f>SUMIFS(Technologia[tpz '[s']],Technologia[Obszar],"Montaż",Technologia[KOD WYROB],wycena!$B107)</f>
        <v>0</v>
      </c>
      <c r="BI107" s="334">
        <f>SUMIFS(Technologia[tpj '[s']],Technologia[Obszar],"Montaż",Technologia[KOD WYROB],wycena!$B107)</f>
        <v>0</v>
      </c>
      <c r="BJ107" s="335">
        <f t="shared" si="107"/>
        <v>0</v>
      </c>
      <c r="BK107" s="334">
        <f>SUMIFS(Technologia[tpz '[s']],Technologia[Obszar],"Klejenie",Technologia[KOD WYROB],wycena!$B107)</f>
        <v>0</v>
      </c>
      <c r="BL107" s="334">
        <f>SUMIFS(Technologia[tpj '[s']],Technologia[Obszar],"Klejenie",Technologia[KOD WYROB],wycena!$B107)</f>
        <v>0</v>
      </c>
      <c r="BM107" s="335">
        <f t="shared" si="108"/>
        <v>0</v>
      </c>
      <c r="BN107" s="334">
        <f>SUMIFS(Technologia[tpz '[s']],Technologia[Obszar],"Śrutowanie",Technologia[KOD WYROB],wycena!$B107)</f>
        <v>0</v>
      </c>
      <c r="BO107" s="334">
        <f>SUMIFS(Technologia[tpj '[s']],Technologia[Obszar],"Śrutowanie",Technologia[KOD WYROB],wycena!$B107)</f>
        <v>0</v>
      </c>
      <c r="BP107" s="332">
        <f t="shared" si="158"/>
        <v>0</v>
      </c>
      <c r="BQ107" s="334">
        <f>SUMIFS(Technologia[tpz '[s']],Technologia[Obszar],"Prostowanie",Technologia[KOD WYROB],wycena!$B107)</f>
        <v>0</v>
      </c>
      <c r="BR107" s="334">
        <f>SUMIFS(Technologia[tpj '[s']],Technologia[Obszar],"Prostowanie",Technologia[KOD WYROB],wycena!$B107)</f>
        <v>0</v>
      </c>
      <c r="BS107" s="332">
        <f t="shared" si="159"/>
        <v>0</v>
      </c>
      <c r="BT107" s="334">
        <f>SUMIFS(Technologia[tpz '[s']],Technologia[Obszar],"Gratowarka",Technologia[KOD WYROB],wycena!$B107)</f>
        <v>0</v>
      </c>
      <c r="BU107" s="334">
        <f>SUMIFS(Technologia[tpj '[s']],Technologia[Obszar],"Gratowarka",Technologia[KOD WYROB],wycena!$B107)</f>
        <v>0</v>
      </c>
      <c r="BV107" s="332">
        <f t="shared" si="160"/>
        <v>0</v>
      </c>
      <c r="BW107" s="332">
        <f>COUNTIF(Technologia[KOD WYROB],B107)</f>
        <v>0</v>
      </c>
      <c r="BX107" s="332">
        <f t="shared" si="161"/>
        <v>0</v>
      </c>
      <c r="BZ107" s="121"/>
      <c r="CA107" s="123"/>
      <c r="CB107" s="123"/>
      <c r="CC107" s="372">
        <f>SUMIFS(Technologia[Koszt kooperacji],Technologia[Obszar],"Kooperacja",Technologia[KOD WYROB],wycena!$B107)+SUMIFS(Technologia[Koszt kooperacji],Technologia[Obszar],"Śrutowanie",Technologia[KOD WYROB],wycena!$B107)</f>
        <v>0</v>
      </c>
      <c r="CD107" s="372">
        <f t="shared" si="109"/>
        <v>0</v>
      </c>
      <c r="CE107" s="372">
        <f t="shared" si="180"/>
        <v>0</v>
      </c>
      <c r="CF107" s="381">
        <f>COUNTIFS(Technologia[KOD WYROB],B107,Technologia[Obszar],"kooperacja")+SUMIF($C:$C,$B107,CF:CF)</f>
        <v>0</v>
      </c>
      <c r="CG107" s="382">
        <f>SUMIF(Tabela3[Dot. indeksu],B107,Tabela3[Wartość])+SUMIF(C:C,B107,DE:DE)</f>
        <v>0</v>
      </c>
      <c r="CH107" s="383">
        <f>SUMIFS(NRC[Cena],NRC[Typ narzędzia],robocze!$AL$1,NRC[Dot. indeksu],wycena!$B107)+(SUMIF($C:$C,$B107,$DF:$DF))</f>
        <v>0</v>
      </c>
      <c r="CI107" s="372">
        <f>SUMIFS(NRC[Cena],NRC[Typ narzędzia],robocze!$AL$2,NRC[Dot. indeksu],wycena!$B107)+(SUMIF($C:$C,$B107,$DG:$DG))</f>
        <v>0</v>
      </c>
      <c r="CJ107" s="372">
        <f>SUMIFS(NRC[Cena],NRC[Typ narzędzia],robocze!$AL$3,NRC[Dot. indeksu],wycena!$B107)+(SUMIF($C:$C,$B107,$DH:$DH))</f>
        <v>0</v>
      </c>
      <c r="CK107" s="384">
        <f t="shared" si="162"/>
        <v>0</v>
      </c>
      <c r="CM107" s="373" t="str">
        <f t="shared" si="110"/>
        <v/>
      </c>
      <c r="CN107" s="374" t="str">
        <f t="shared" si="111"/>
        <v/>
      </c>
      <c r="CO107" s="372" t="str">
        <f t="shared" si="112"/>
        <v/>
      </c>
      <c r="CP107" s="372" t="str">
        <f t="shared" si="181"/>
        <v/>
      </c>
      <c r="CQ107" s="371" t="str">
        <f t="shared" si="113"/>
        <v/>
      </c>
      <c r="CR107" s="371" t="str">
        <f t="shared" si="182"/>
        <v/>
      </c>
      <c r="CS107" s="371" t="str">
        <f t="shared" si="114"/>
        <v/>
      </c>
      <c r="CT107" s="371" t="str">
        <f t="shared" si="115"/>
        <v/>
      </c>
      <c r="CU107" s="371" t="str">
        <f t="shared" si="116"/>
        <v/>
      </c>
      <c r="CV107" s="371" t="str">
        <f t="shared" si="117"/>
        <v/>
      </c>
      <c r="CW107" s="371" t="str">
        <f t="shared" si="118"/>
        <v/>
      </c>
      <c r="CX107" s="371" t="str">
        <f t="shared" si="119"/>
        <v/>
      </c>
      <c r="CY107" s="371" t="str">
        <f t="shared" si="120"/>
        <v/>
      </c>
      <c r="CZ107" s="371" t="str">
        <f t="shared" si="121"/>
        <v/>
      </c>
      <c r="DA107" s="371" t="str">
        <f t="shared" si="163"/>
        <v/>
      </c>
      <c r="DB107" s="371" t="str">
        <f t="shared" si="164"/>
        <v/>
      </c>
      <c r="DC107" s="371" t="str">
        <f t="shared" si="165"/>
        <v/>
      </c>
      <c r="DD107" s="334" t="str">
        <f t="shared" si="122"/>
        <v/>
      </c>
      <c r="DE107" s="334" t="str">
        <f t="shared" si="123"/>
        <v/>
      </c>
      <c r="DF107" s="372">
        <f t="shared" si="183"/>
        <v>0</v>
      </c>
      <c r="DG107" s="372">
        <f t="shared" si="184"/>
        <v>0</v>
      </c>
      <c r="DH107" s="372">
        <f t="shared" si="185"/>
        <v>0</v>
      </c>
      <c r="DI107" s="375"/>
      <c r="DJ107" s="319">
        <f>AK107/3600*Stawki!$A$4</f>
        <v>0</v>
      </c>
      <c r="DK107" s="317">
        <f>AO107/3600*Stawki!$B$4</f>
        <v>0</v>
      </c>
      <c r="DL107" s="317">
        <f>AR107/3600*Stawki!$C$4</f>
        <v>0</v>
      </c>
      <c r="DM107" s="317">
        <f>AU107/3600*Stawki!$D$4</f>
        <v>0</v>
      </c>
      <c r="DN107" s="317">
        <f>AX107/3600*Stawki!$E$4</f>
        <v>0</v>
      </c>
      <c r="DO107" s="317">
        <f>BA107/3600*Stawki!$F$4</f>
        <v>0</v>
      </c>
      <c r="DP107" s="317">
        <f>BD107/3600*Stawki!$G$4</f>
        <v>0</v>
      </c>
      <c r="DQ107" s="317">
        <f>BG107/3600*Stawki!$H$4</f>
        <v>0</v>
      </c>
      <c r="DR107" s="317">
        <f>BJ107/3600*Stawki!$J$4</f>
        <v>0</v>
      </c>
      <c r="DS107" s="317">
        <f>BL107/3600*Stawki!$I$4</f>
        <v>0</v>
      </c>
      <c r="DT107" s="317">
        <f>BP107/3600*Stawki!$K$4</f>
        <v>0</v>
      </c>
      <c r="DU107" s="320">
        <f>BS107/3600*Stawki!$M$4</f>
        <v>0</v>
      </c>
      <c r="DV107" s="320">
        <f>BV107/3600*Stawki!$L$4</f>
        <v>0</v>
      </c>
      <c r="DW107" s="321">
        <f t="shared" si="166"/>
        <v>0</v>
      </c>
      <c r="DX107" s="322" t="e" cm="1">
        <f t="array" ref="DX107">IF(BX107&lt;1,INDEX(tblSimple[],MATCH(F107,simp_il_proj,1)+1,MATCH(BW107,simp_il_oper,1)+1)+VLOOKUP($H$6,tblKlient[[Klient]:[Dodatkowy narzut Simple]],2,0),INDEX(tblComplex[],MATCH(F107,comp_il_projekt,1)+1,MATCH(BX107,comp_ile_sklad,1)+1)+VLOOKUP($H$6,tblKlient[[Klient]:[Dodatkowy narzut Complex]],3,0))</f>
        <v>#VALUE!</v>
      </c>
      <c r="DY107" s="323" t="str">
        <f t="shared" si="167"/>
        <v/>
      </c>
      <c r="DZ107" s="318" t="e">
        <f t="shared" si="124"/>
        <v>#VALUE!</v>
      </c>
      <c r="EA107" s="324" t="e">
        <f t="shared" si="125"/>
        <v>#VALUE!</v>
      </c>
      <c r="EC107" s="340">
        <f>IFERROR((Y107*AA107)*IF(X107="NIE",$EC$17+Stawki!$L$30,$EC$17)+SUMIF($C:$C,$B107,CP:CP),0)</f>
        <v>0</v>
      </c>
      <c r="ED107" s="341">
        <f t="shared" si="126"/>
        <v>0</v>
      </c>
      <c r="EE107" s="341">
        <f t="shared" si="127"/>
        <v>0</v>
      </c>
      <c r="EF107" s="341" t="e">
        <f t="shared" si="128"/>
        <v>#VALUE!</v>
      </c>
      <c r="EG107" s="341" t="e">
        <f>DY107*(1+wycena!$EG$17)</f>
        <v>#VALUE!</v>
      </c>
      <c r="EH107" s="341" t="e">
        <f>EG107*(1+wycena!$EH$17)</f>
        <v>#VALUE!</v>
      </c>
      <c r="EI107" s="341" t="e">
        <f t="shared" si="168"/>
        <v>#VALUE!</v>
      </c>
      <c r="EJ107" s="341" t="e">
        <f t="shared" si="186"/>
        <v>#VALUE!</v>
      </c>
      <c r="EK107" s="342">
        <f t="shared" si="129"/>
        <v>0</v>
      </c>
      <c r="EL107" s="343">
        <v>0</v>
      </c>
      <c r="EM107" s="344" t="e">
        <f t="shared" si="187"/>
        <v>#VALUE!</v>
      </c>
      <c r="EN107" s="345" t="e">
        <f t="shared" si="130"/>
        <v>#VALUE!</v>
      </c>
      <c r="EO107" s="346">
        <f t="shared" si="131"/>
        <v>0</v>
      </c>
      <c r="EP107" s="347">
        <f t="shared" si="132"/>
        <v>0</v>
      </c>
      <c r="EQ107" s="348">
        <f t="shared" si="169"/>
        <v>0</v>
      </c>
      <c r="ER107" s="349" t="e">
        <f t="shared" si="133"/>
        <v>#VALUE!</v>
      </c>
      <c r="ES107" s="350" t="e">
        <f t="shared" si="134"/>
        <v>#VALUE!</v>
      </c>
      <c r="ET107" s="62"/>
      <c r="EU107" s="399">
        <f t="shared" si="170"/>
        <v>0</v>
      </c>
      <c r="EV107" s="400">
        <f t="shared" si="171"/>
        <v>0</v>
      </c>
      <c r="EW107" s="400">
        <f t="shared" si="172"/>
        <v>0</v>
      </c>
      <c r="EX107" s="400">
        <f t="shared" si="173"/>
        <v>0</v>
      </c>
      <c r="EY107" s="400">
        <f t="shared" si="174"/>
        <v>0</v>
      </c>
      <c r="EZ107" s="401">
        <f t="shared" si="175"/>
        <v>0</v>
      </c>
      <c r="FA107" s="62"/>
      <c r="FB107" s="153">
        <f t="shared" si="135"/>
        <v>0</v>
      </c>
      <c r="FC107" s="154">
        <f t="shared" si="136"/>
        <v>0</v>
      </c>
      <c r="FD107" s="154">
        <f t="shared" si="137"/>
        <v>0</v>
      </c>
      <c r="FE107" s="154">
        <f t="shared" si="138"/>
        <v>0</v>
      </c>
      <c r="FF107" s="154">
        <f t="shared" si="139"/>
        <v>0</v>
      </c>
      <c r="FG107" s="154">
        <f t="shared" si="140"/>
        <v>0</v>
      </c>
      <c r="FH107" s="154">
        <f t="shared" si="141"/>
        <v>0</v>
      </c>
      <c r="FI107" s="154">
        <f t="shared" si="142"/>
        <v>0</v>
      </c>
      <c r="FJ107" s="154">
        <f t="shared" si="143"/>
        <v>0</v>
      </c>
      <c r="FK107" s="147">
        <f t="shared" si="144"/>
        <v>0</v>
      </c>
      <c r="FL107" s="147">
        <f t="shared" si="145"/>
        <v>0</v>
      </c>
      <c r="FM107" s="146">
        <f t="shared" si="146"/>
        <v>0</v>
      </c>
      <c r="FN107" s="146">
        <f t="shared" si="147"/>
        <v>0</v>
      </c>
      <c r="FO107" s="146">
        <f t="shared" si="148"/>
        <v>0</v>
      </c>
      <c r="FP107" s="146">
        <f t="shared" si="149"/>
        <v>0</v>
      </c>
      <c r="FQ107" s="146" t="e">
        <f t="shared" si="150"/>
        <v>#VALUE!</v>
      </c>
      <c r="FR107" s="146" t="e">
        <f t="shared" si="151"/>
        <v>#VALUE!</v>
      </c>
      <c r="FS107" s="146">
        <f t="shared" si="152"/>
        <v>0</v>
      </c>
      <c r="FT107" s="146">
        <f t="shared" si="153"/>
        <v>0</v>
      </c>
      <c r="FU107" s="146">
        <f t="shared" si="154"/>
        <v>0</v>
      </c>
      <c r="FV107" s="146" t="e">
        <f t="shared" si="155"/>
        <v>#VALUE!</v>
      </c>
      <c r="FW107" s="146" t="e">
        <f t="shared" si="176"/>
        <v>#VALUE!</v>
      </c>
      <c r="FX107" s="146" t="e">
        <f t="shared" si="177"/>
        <v>#VALUE!</v>
      </c>
      <c r="FY107" s="146" t="e">
        <f t="shared" si="178"/>
        <v>#VALUE!</v>
      </c>
      <c r="FZ107" s="155">
        <f t="shared" si="188"/>
        <v>0</v>
      </c>
    </row>
    <row r="108" spans="1:182">
      <c r="A108" s="143">
        <v>90</v>
      </c>
      <c r="B108" s="123"/>
      <c r="C108" s="123"/>
      <c r="D108" s="123"/>
      <c r="E108" s="181"/>
      <c r="F108" s="123"/>
      <c r="G108" s="123"/>
      <c r="H108" s="123"/>
      <c r="I108" s="120"/>
      <c r="J108" s="121"/>
      <c r="K108" s="123"/>
      <c r="L108" s="123"/>
      <c r="M108" s="172" t="str">
        <f>ryzyka!$X92</f>
        <v/>
      </c>
      <c r="N108" s="173" t="str">
        <f>ryzyka!Y92</f>
        <v/>
      </c>
      <c r="O108" s="123"/>
      <c r="P108" s="123"/>
      <c r="Q108" s="138"/>
      <c r="R108" s="121"/>
      <c r="S108" s="123"/>
      <c r="T108" s="122"/>
      <c r="U108" s="123"/>
      <c r="V108" s="285" t="str">
        <f t="shared" si="156"/>
        <v/>
      </c>
      <c r="W108" s="285" t="str">
        <f t="shared" si="157"/>
        <v/>
      </c>
      <c r="X108" s="123"/>
      <c r="Y108" s="65"/>
      <c r="Z108" s="176">
        <f t="shared" si="99"/>
        <v>0</v>
      </c>
      <c r="AA108" s="124"/>
      <c r="AB108" s="124"/>
      <c r="AC108" s="125"/>
      <c r="AD108" s="125"/>
      <c r="AE108" s="126"/>
      <c r="AF108" s="124"/>
      <c r="AG108" s="127"/>
      <c r="AH108" s="128"/>
      <c r="AI108" s="137"/>
      <c r="AJ108" s="126"/>
      <c r="AK108" s="335">
        <f t="shared" si="100"/>
        <v>0</v>
      </c>
      <c r="AL108" s="138"/>
      <c r="AM108" s="121"/>
      <c r="AN108" s="123"/>
      <c r="AO108" s="332">
        <f t="shared" si="179"/>
        <v>0</v>
      </c>
      <c r="AP108" s="333">
        <f>SUMIFS(Technologia[tpz '[s']],Technologia[Obszar],"Obróbka skrawaniem",Technologia[KOD WYROB],wycena!$B108)</f>
        <v>0</v>
      </c>
      <c r="AQ108" s="334">
        <f>SUMIFS(Technologia[tpj '[s']],Technologia[Obszar],"Obróbka skrawaniem",Technologia[KOD WYROB],wycena!$B108)</f>
        <v>0</v>
      </c>
      <c r="AR108" s="335">
        <f t="shared" si="101"/>
        <v>0</v>
      </c>
      <c r="AS108" s="334">
        <f>SUMIFS(Technologia[tpz '[s']],Technologia[Obszar],"Ukosowanie",Technologia[KOD WYROB],wycena!$B108)</f>
        <v>0</v>
      </c>
      <c r="AT108" s="334">
        <f>SUMIFS(Technologia[tpj '[s']],Technologia[Obszar],"Ukosowanie",Technologia[KOD WYROB],wycena!$B108)</f>
        <v>0</v>
      </c>
      <c r="AU108" s="335">
        <f t="shared" si="102"/>
        <v>0</v>
      </c>
      <c r="AV108" s="334">
        <f>SUMIFS(Technologia[tpz '[s']],Technologia[Obszar],"Prasa",Technologia[KOD WYROB],wycena!$B108)</f>
        <v>0</v>
      </c>
      <c r="AW108" s="334">
        <f>SUMIFS(Technologia[tpj '[s']],Technologia[Obszar],"Prasa",Technologia[KOD WYROB],wycena!$B108)</f>
        <v>0</v>
      </c>
      <c r="AX108" s="335">
        <f t="shared" si="103"/>
        <v>0</v>
      </c>
      <c r="AY108" s="334">
        <f>SUMIFS(Technologia[tpz '[s']],Technologia[Obszar],"Spawanie ręczne",Technologia[KOD WYROB],wycena!$B108)</f>
        <v>0</v>
      </c>
      <c r="AZ108" s="334">
        <f>SUMIFS(Technologia[tpj '[s']],Technologia[Obszar],"Spawanie ręczne",Technologia[KOD WYROB],wycena!$B108)</f>
        <v>0</v>
      </c>
      <c r="BA108" s="335">
        <f t="shared" si="104"/>
        <v>0</v>
      </c>
      <c r="BB108" s="334">
        <f>SUMIFS(Technologia[tpz '[s']],Technologia[Obszar],"Spawanie robotem",Technologia[KOD WYROB],wycena!$B108)</f>
        <v>0</v>
      </c>
      <c r="BC108" s="334">
        <f>SUMIFS(Technologia[tpj '[s']],Technologia[Obszar],"Spawanie robotem",Technologia[KOD WYROB],wycena!$B108)</f>
        <v>0</v>
      </c>
      <c r="BD108" s="335">
        <f t="shared" si="105"/>
        <v>0</v>
      </c>
      <c r="BE108" s="334">
        <f>SUMIFS(Technologia[tpz '[s']],Technologia[Obszar],"Ślusarnia",Technologia[KOD WYROB],wycena!$B108)</f>
        <v>0</v>
      </c>
      <c r="BF108" s="334">
        <f>SUMIFS(Technologia[tpj '[s']],Technologia[Obszar],"Ślusarnia",Technologia[KOD WYROB],wycena!$B108)</f>
        <v>0</v>
      </c>
      <c r="BG108" s="335">
        <f t="shared" si="106"/>
        <v>0</v>
      </c>
      <c r="BH108" s="334">
        <f>SUMIFS(Technologia[tpz '[s']],Technologia[Obszar],"Montaż",Technologia[KOD WYROB],wycena!$B108)</f>
        <v>0</v>
      </c>
      <c r="BI108" s="334">
        <f>SUMIFS(Technologia[tpj '[s']],Technologia[Obszar],"Montaż",Technologia[KOD WYROB],wycena!$B108)</f>
        <v>0</v>
      </c>
      <c r="BJ108" s="335">
        <f t="shared" si="107"/>
        <v>0</v>
      </c>
      <c r="BK108" s="334">
        <f>SUMIFS(Technologia[tpz '[s']],Technologia[Obszar],"Klejenie",Technologia[KOD WYROB],wycena!$B108)</f>
        <v>0</v>
      </c>
      <c r="BL108" s="334">
        <f>SUMIFS(Technologia[tpj '[s']],Technologia[Obszar],"Klejenie",Technologia[KOD WYROB],wycena!$B108)</f>
        <v>0</v>
      </c>
      <c r="BM108" s="335">
        <f t="shared" si="108"/>
        <v>0</v>
      </c>
      <c r="BN108" s="334">
        <f>SUMIFS(Technologia[tpz '[s']],Technologia[Obszar],"Śrutowanie",Technologia[KOD WYROB],wycena!$B108)</f>
        <v>0</v>
      </c>
      <c r="BO108" s="334">
        <f>SUMIFS(Technologia[tpj '[s']],Technologia[Obszar],"Śrutowanie",Technologia[KOD WYROB],wycena!$B108)</f>
        <v>0</v>
      </c>
      <c r="BP108" s="332">
        <f t="shared" si="158"/>
        <v>0</v>
      </c>
      <c r="BQ108" s="334">
        <f>SUMIFS(Technologia[tpz '[s']],Technologia[Obszar],"Prostowanie",Technologia[KOD WYROB],wycena!$B108)</f>
        <v>0</v>
      </c>
      <c r="BR108" s="334">
        <f>SUMIFS(Technologia[tpj '[s']],Technologia[Obszar],"Prostowanie",Technologia[KOD WYROB],wycena!$B108)</f>
        <v>0</v>
      </c>
      <c r="BS108" s="332">
        <f t="shared" si="159"/>
        <v>0</v>
      </c>
      <c r="BT108" s="334">
        <f>SUMIFS(Technologia[tpz '[s']],Technologia[Obszar],"Gratowarka",Technologia[KOD WYROB],wycena!$B108)</f>
        <v>0</v>
      </c>
      <c r="BU108" s="334">
        <f>SUMIFS(Technologia[tpj '[s']],Technologia[Obszar],"Gratowarka",Technologia[KOD WYROB],wycena!$B108)</f>
        <v>0</v>
      </c>
      <c r="BV108" s="332">
        <f t="shared" si="160"/>
        <v>0</v>
      </c>
      <c r="BW108" s="332">
        <f>COUNTIF(Technologia[KOD WYROB],B108)</f>
        <v>0</v>
      </c>
      <c r="BX108" s="332">
        <f t="shared" si="161"/>
        <v>0</v>
      </c>
      <c r="BZ108" s="121"/>
      <c r="CA108" s="123"/>
      <c r="CB108" s="123"/>
      <c r="CC108" s="372">
        <f>SUMIFS(Technologia[Koszt kooperacji],Technologia[Obszar],"Kooperacja",Technologia[KOD WYROB],wycena!$B108)+SUMIFS(Technologia[Koszt kooperacji],Technologia[Obszar],"Śrutowanie",Technologia[KOD WYROB],wycena!$B108)</f>
        <v>0</v>
      </c>
      <c r="CD108" s="372">
        <f t="shared" si="109"/>
        <v>0</v>
      </c>
      <c r="CE108" s="372">
        <f t="shared" si="180"/>
        <v>0</v>
      </c>
      <c r="CF108" s="381">
        <f>COUNTIFS(Technologia[KOD WYROB],B108,Technologia[Obszar],"kooperacja")+SUMIF($C:$C,$B108,CF:CF)</f>
        <v>0</v>
      </c>
      <c r="CG108" s="382">
        <f>SUMIF(Tabela3[Dot. indeksu],B108,Tabela3[Wartość])+SUMIF(C:C,B108,DE:DE)</f>
        <v>0</v>
      </c>
      <c r="CH108" s="383">
        <f>SUMIFS(NRC[Cena],NRC[Typ narzędzia],robocze!$AL$1,NRC[Dot. indeksu],wycena!$B108)+(SUMIF($C:$C,$B108,$DF:$DF))</f>
        <v>0</v>
      </c>
      <c r="CI108" s="372">
        <f>SUMIFS(NRC[Cena],NRC[Typ narzędzia],robocze!$AL$2,NRC[Dot. indeksu],wycena!$B108)+(SUMIF($C:$C,$B108,$DG:$DG))</f>
        <v>0</v>
      </c>
      <c r="CJ108" s="372">
        <f>SUMIFS(NRC[Cena],NRC[Typ narzędzia],robocze!$AL$3,NRC[Dot. indeksu],wycena!$B108)+(SUMIF($C:$C,$B108,$DH:$DH))</f>
        <v>0</v>
      </c>
      <c r="CK108" s="384">
        <f t="shared" si="162"/>
        <v>0</v>
      </c>
      <c r="CM108" s="373" t="str">
        <f t="shared" si="110"/>
        <v/>
      </c>
      <c r="CN108" s="374" t="str">
        <f t="shared" si="111"/>
        <v/>
      </c>
      <c r="CO108" s="372" t="str">
        <f t="shared" si="112"/>
        <v/>
      </c>
      <c r="CP108" s="372" t="str">
        <f t="shared" si="181"/>
        <v/>
      </c>
      <c r="CQ108" s="371" t="str">
        <f t="shared" si="113"/>
        <v/>
      </c>
      <c r="CR108" s="371" t="str">
        <f t="shared" si="182"/>
        <v/>
      </c>
      <c r="CS108" s="371" t="str">
        <f t="shared" si="114"/>
        <v/>
      </c>
      <c r="CT108" s="371" t="str">
        <f t="shared" si="115"/>
        <v/>
      </c>
      <c r="CU108" s="371" t="str">
        <f t="shared" si="116"/>
        <v/>
      </c>
      <c r="CV108" s="371" t="str">
        <f t="shared" si="117"/>
        <v/>
      </c>
      <c r="CW108" s="371" t="str">
        <f t="shared" si="118"/>
        <v/>
      </c>
      <c r="CX108" s="371" t="str">
        <f t="shared" si="119"/>
        <v/>
      </c>
      <c r="CY108" s="371" t="str">
        <f t="shared" si="120"/>
        <v/>
      </c>
      <c r="CZ108" s="371" t="str">
        <f t="shared" si="121"/>
        <v/>
      </c>
      <c r="DA108" s="371" t="str">
        <f t="shared" si="163"/>
        <v/>
      </c>
      <c r="DB108" s="371" t="str">
        <f t="shared" si="164"/>
        <v/>
      </c>
      <c r="DC108" s="371" t="str">
        <f t="shared" si="165"/>
        <v/>
      </c>
      <c r="DD108" s="334" t="str">
        <f t="shared" si="122"/>
        <v/>
      </c>
      <c r="DE108" s="334" t="str">
        <f t="shared" si="123"/>
        <v/>
      </c>
      <c r="DF108" s="372">
        <f t="shared" si="183"/>
        <v>0</v>
      </c>
      <c r="DG108" s="372">
        <f t="shared" si="184"/>
        <v>0</v>
      </c>
      <c r="DH108" s="372">
        <f t="shared" si="185"/>
        <v>0</v>
      </c>
      <c r="DI108" s="375"/>
      <c r="DJ108" s="319">
        <f>AK108/3600*Stawki!$A$4</f>
        <v>0</v>
      </c>
      <c r="DK108" s="317">
        <f>AO108/3600*Stawki!$B$4</f>
        <v>0</v>
      </c>
      <c r="DL108" s="317">
        <f>AR108/3600*Stawki!$C$4</f>
        <v>0</v>
      </c>
      <c r="DM108" s="317">
        <f>AU108/3600*Stawki!$D$4</f>
        <v>0</v>
      </c>
      <c r="DN108" s="317">
        <f>AX108/3600*Stawki!$E$4</f>
        <v>0</v>
      </c>
      <c r="DO108" s="317">
        <f>BA108/3600*Stawki!$F$4</f>
        <v>0</v>
      </c>
      <c r="DP108" s="317">
        <f>BD108/3600*Stawki!$G$4</f>
        <v>0</v>
      </c>
      <c r="DQ108" s="317">
        <f>BG108/3600*Stawki!$H$4</f>
        <v>0</v>
      </c>
      <c r="DR108" s="317">
        <f>BJ108/3600*Stawki!$J$4</f>
        <v>0</v>
      </c>
      <c r="DS108" s="317">
        <f>BL108/3600*Stawki!$I$4</f>
        <v>0</v>
      </c>
      <c r="DT108" s="317">
        <f>BP108/3600*Stawki!$K$4</f>
        <v>0</v>
      </c>
      <c r="DU108" s="320">
        <f>BS108/3600*Stawki!$M$4</f>
        <v>0</v>
      </c>
      <c r="DV108" s="320">
        <f>BV108/3600*Stawki!$L$4</f>
        <v>0</v>
      </c>
      <c r="DW108" s="321">
        <f t="shared" si="166"/>
        <v>0</v>
      </c>
      <c r="DX108" s="322" t="e" cm="1">
        <f t="array" ref="DX108">IF(BX108&lt;1,INDEX(tblSimple[],MATCH(F108,simp_il_proj,1)+1,MATCH(BW108,simp_il_oper,1)+1)+VLOOKUP($H$6,tblKlient[[Klient]:[Dodatkowy narzut Simple]],2,0),INDEX(tblComplex[],MATCH(F108,comp_il_projekt,1)+1,MATCH(BX108,comp_ile_sklad,1)+1)+VLOOKUP($H$6,tblKlient[[Klient]:[Dodatkowy narzut Complex]],3,0))</f>
        <v>#VALUE!</v>
      </c>
      <c r="DY108" s="323" t="str">
        <f t="shared" si="167"/>
        <v/>
      </c>
      <c r="DZ108" s="318" t="e">
        <f t="shared" si="124"/>
        <v>#VALUE!</v>
      </c>
      <c r="EA108" s="324" t="e">
        <f t="shared" si="125"/>
        <v>#VALUE!</v>
      </c>
      <c r="EC108" s="340">
        <f>IFERROR((Y108*AA108)*IF(X108="NIE",$EC$17+Stawki!$L$30,$EC$17)+SUMIF($C:$C,$B108,CP:CP),0)</f>
        <v>0</v>
      </c>
      <c r="ED108" s="341">
        <f t="shared" si="126"/>
        <v>0</v>
      </c>
      <c r="EE108" s="341">
        <f t="shared" si="127"/>
        <v>0</v>
      </c>
      <c r="EF108" s="341" t="e">
        <f t="shared" si="128"/>
        <v>#VALUE!</v>
      </c>
      <c r="EG108" s="341" t="e">
        <f>DY108*(1+wycena!$EG$17)</f>
        <v>#VALUE!</v>
      </c>
      <c r="EH108" s="341" t="e">
        <f>EG108*(1+wycena!$EH$17)</f>
        <v>#VALUE!</v>
      </c>
      <c r="EI108" s="341" t="e">
        <f t="shared" si="168"/>
        <v>#VALUE!</v>
      </c>
      <c r="EJ108" s="341" t="e">
        <f t="shared" si="186"/>
        <v>#VALUE!</v>
      </c>
      <c r="EK108" s="342">
        <f t="shared" si="129"/>
        <v>0</v>
      </c>
      <c r="EL108" s="343">
        <v>0</v>
      </c>
      <c r="EM108" s="344" t="e">
        <f t="shared" si="187"/>
        <v>#VALUE!</v>
      </c>
      <c r="EN108" s="345" t="e">
        <f t="shared" si="130"/>
        <v>#VALUE!</v>
      </c>
      <c r="EO108" s="346">
        <f t="shared" si="131"/>
        <v>0</v>
      </c>
      <c r="EP108" s="347">
        <f t="shared" si="132"/>
        <v>0</v>
      </c>
      <c r="EQ108" s="348">
        <f t="shared" si="169"/>
        <v>0</v>
      </c>
      <c r="ER108" s="349" t="e">
        <f t="shared" si="133"/>
        <v>#VALUE!</v>
      </c>
      <c r="ES108" s="350" t="e">
        <f t="shared" si="134"/>
        <v>#VALUE!</v>
      </c>
      <c r="ET108" s="62"/>
      <c r="EU108" s="399">
        <f t="shared" si="170"/>
        <v>0</v>
      </c>
      <c r="EV108" s="400">
        <f t="shared" si="171"/>
        <v>0</v>
      </c>
      <c r="EW108" s="400">
        <f t="shared" si="172"/>
        <v>0</v>
      </c>
      <c r="EX108" s="400">
        <f t="shared" si="173"/>
        <v>0</v>
      </c>
      <c r="EY108" s="400">
        <f t="shared" si="174"/>
        <v>0</v>
      </c>
      <c r="EZ108" s="401">
        <f t="shared" si="175"/>
        <v>0</v>
      </c>
      <c r="FA108" s="62"/>
      <c r="FB108" s="153">
        <f t="shared" si="135"/>
        <v>0</v>
      </c>
      <c r="FC108" s="154">
        <f t="shared" si="136"/>
        <v>0</v>
      </c>
      <c r="FD108" s="154">
        <f t="shared" si="137"/>
        <v>0</v>
      </c>
      <c r="FE108" s="154">
        <f t="shared" si="138"/>
        <v>0</v>
      </c>
      <c r="FF108" s="154">
        <f t="shared" si="139"/>
        <v>0</v>
      </c>
      <c r="FG108" s="154">
        <f t="shared" si="140"/>
        <v>0</v>
      </c>
      <c r="FH108" s="154">
        <f t="shared" si="141"/>
        <v>0</v>
      </c>
      <c r="FI108" s="154">
        <f t="shared" si="142"/>
        <v>0</v>
      </c>
      <c r="FJ108" s="154">
        <f t="shared" si="143"/>
        <v>0</v>
      </c>
      <c r="FK108" s="147">
        <f t="shared" si="144"/>
        <v>0</v>
      </c>
      <c r="FL108" s="147">
        <f t="shared" si="145"/>
        <v>0</v>
      </c>
      <c r="FM108" s="146">
        <f t="shared" si="146"/>
        <v>0</v>
      </c>
      <c r="FN108" s="146">
        <f t="shared" si="147"/>
        <v>0</v>
      </c>
      <c r="FO108" s="146">
        <f t="shared" si="148"/>
        <v>0</v>
      </c>
      <c r="FP108" s="146">
        <f t="shared" si="149"/>
        <v>0</v>
      </c>
      <c r="FQ108" s="146" t="e">
        <f t="shared" si="150"/>
        <v>#VALUE!</v>
      </c>
      <c r="FR108" s="146" t="e">
        <f t="shared" si="151"/>
        <v>#VALUE!</v>
      </c>
      <c r="FS108" s="146">
        <f t="shared" si="152"/>
        <v>0</v>
      </c>
      <c r="FT108" s="146">
        <f t="shared" si="153"/>
        <v>0</v>
      </c>
      <c r="FU108" s="146">
        <f t="shared" si="154"/>
        <v>0</v>
      </c>
      <c r="FV108" s="146" t="e">
        <f t="shared" si="155"/>
        <v>#VALUE!</v>
      </c>
      <c r="FW108" s="146" t="e">
        <f t="shared" si="176"/>
        <v>#VALUE!</v>
      </c>
      <c r="FX108" s="146" t="e">
        <f t="shared" si="177"/>
        <v>#VALUE!</v>
      </c>
      <c r="FY108" s="146" t="e">
        <f t="shared" si="178"/>
        <v>#VALUE!</v>
      </c>
      <c r="FZ108" s="155">
        <f t="shared" si="188"/>
        <v>0</v>
      </c>
    </row>
    <row r="109" spans="1:182">
      <c r="A109" s="143">
        <v>91</v>
      </c>
      <c r="B109" s="123"/>
      <c r="C109" s="123"/>
      <c r="D109" s="123"/>
      <c r="E109" s="181"/>
      <c r="F109" s="123"/>
      <c r="G109" s="123"/>
      <c r="H109" s="123"/>
      <c r="I109" s="120"/>
      <c r="J109" s="121"/>
      <c r="K109" s="123"/>
      <c r="L109" s="123"/>
      <c r="M109" s="172" t="str">
        <f>ryzyka!$X93</f>
        <v/>
      </c>
      <c r="N109" s="173" t="str">
        <f>ryzyka!Y93</f>
        <v/>
      </c>
      <c r="O109" s="123"/>
      <c r="P109" s="123"/>
      <c r="Q109" s="138"/>
      <c r="R109" s="121"/>
      <c r="S109" s="123"/>
      <c r="T109" s="122"/>
      <c r="U109" s="123"/>
      <c r="V109" s="285" t="str">
        <f t="shared" si="156"/>
        <v/>
      </c>
      <c r="W109" s="285" t="str">
        <f t="shared" si="157"/>
        <v/>
      </c>
      <c r="X109" s="123"/>
      <c r="Y109" s="65"/>
      <c r="Z109" s="176">
        <f t="shared" si="99"/>
        <v>0</v>
      </c>
      <c r="AA109" s="124"/>
      <c r="AB109" s="124"/>
      <c r="AC109" s="125"/>
      <c r="AD109" s="125"/>
      <c r="AE109" s="126"/>
      <c r="AF109" s="124"/>
      <c r="AG109" s="127"/>
      <c r="AH109" s="128"/>
      <c r="AI109" s="137"/>
      <c r="AJ109" s="126"/>
      <c r="AK109" s="335">
        <f t="shared" si="100"/>
        <v>0</v>
      </c>
      <c r="AL109" s="138"/>
      <c r="AM109" s="121"/>
      <c r="AN109" s="123"/>
      <c r="AO109" s="332">
        <f t="shared" si="179"/>
        <v>0</v>
      </c>
      <c r="AP109" s="333">
        <f>SUMIFS(Technologia[tpz '[s']],Technologia[Obszar],"Obróbka skrawaniem",Technologia[KOD WYROB],wycena!$B109)</f>
        <v>0</v>
      </c>
      <c r="AQ109" s="334">
        <f>SUMIFS(Technologia[tpj '[s']],Technologia[Obszar],"Obróbka skrawaniem",Technologia[KOD WYROB],wycena!$B109)</f>
        <v>0</v>
      </c>
      <c r="AR109" s="335">
        <f t="shared" si="101"/>
        <v>0</v>
      </c>
      <c r="AS109" s="334">
        <f>SUMIFS(Technologia[tpz '[s']],Technologia[Obszar],"Ukosowanie",Technologia[KOD WYROB],wycena!$B109)</f>
        <v>0</v>
      </c>
      <c r="AT109" s="334">
        <f>SUMIFS(Technologia[tpj '[s']],Technologia[Obszar],"Ukosowanie",Technologia[KOD WYROB],wycena!$B109)</f>
        <v>0</v>
      </c>
      <c r="AU109" s="335">
        <f t="shared" si="102"/>
        <v>0</v>
      </c>
      <c r="AV109" s="334">
        <f>SUMIFS(Technologia[tpz '[s']],Technologia[Obszar],"Prasa",Technologia[KOD WYROB],wycena!$B109)</f>
        <v>0</v>
      </c>
      <c r="AW109" s="334">
        <f>SUMIFS(Technologia[tpj '[s']],Technologia[Obszar],"Prasa",Technologia[KOD WYROB],wycena!$B109)</f>
        <v>0</v>
      </c>
      <c r="AX109" s="335">
        <f t="shared" si="103"/>
        <v>0</v>
      </c>
      <c r="AY109" s="334">
        <f>SUMIFS(Technologia[tpz '[s']],Technologia[Obszar],"Spawanie ręczne",Technologia[KOD WYROB],wycena!$B109)</f>
        <v>0</v>
      </c>
      <c r="AZ109" s="334">
        <f>SUMIFS(Technologia[tpj '[s']],Technologia[Obszar],"Spawanie ręczne",Technologia[KOD WYROB],wycena!$B109)</f>
        <v>0</v>
      </c>
      <c r="BA109" s="335">
        <f t="shared" si="104"/>
        <v>0</v>
      </c>
      <c r="BB109" s="334">
        <f>SUMIFS(Technologia[tpz '[s']],Technologia[Obszar],"Spawanie robotem",Technologia[KOD WYROB],wycena!$B109)</f>
        <v>0</v>
      </c>
      <c r="BC109" s="334">
        <f>SUMIFS(Technologia[tpj '[s']],Technologia[Obszar],"Spawanie robotem",Technologia[KOD WYROB],wycena!$B109)</f>
        <v>0</v>
      </c>
      <c r="BD109" s="335">
        <f t="shared" si="105"/>
        <v>0</v>
      </c>
      <c r="BE109" s="334">
        <f>SUMIFS(Technologia[tpz '[s']],Technologia[Obszar],"Ślusarnia",Technologia[KOD WYROB],wycena!$B109)</f>
        <v>0</v>
      </c>
      <c r="BF109" s="334">
        <f>SUMIFS(Technologia[tpj '[s']],Technologia[Obszar],"Ślusarnia",Technologia[KOD WYROB],wycena!$B109)</f>
        <v>0</v>
      </c>
      <c r="BG109" s="335">
        <f t="shared" si="106"/>
        <v>0</v>
      </c>
      <c r="BH109" s="334">
        <f>SUMIFS(Technologia[tpz '[s']],Technologia[Obszar],"Montaż",Technologia[KOD WYROB],wycena!$B109)</f>
        <v>0</v>
      </c>
      <c r="BI109" s="334">
        <f>SUMIFS(Technologia[tpj '[s']],Technologia[Obszar],"Montaż",Technologia[KOD WYROB],wycena!$B109)</f>
        <v>0</v>
      </c>
      <c r="BJ109" s="335">
        <f t="shared" si="107"/>
        <v>0</v>
      </c>
      <c r="BK109" s="334">
        <f>SUMIFS(Technologia[tpz '[s']],Technologia[Obszar],"Klejenie",Technologia[KOD WYROB],wycena!$B109)</f>
        <v>0</v>
      </c>
      <c r="BL109" s="334">
        <f>SUMIFS(Technologia[tpj '[s']],Technologia[Obszar],"Klejenie",Technologia[KOD WYROB],wycena!$B109)</f>
        <v>0</v>
      </c>
      <c r="BM109" s="335">
        <f t="shared" si="108"/>
        <v>0</v>
      </c>
      <c r="BN109" s="334">
        <f>SUMIFS(Technologia[tpz '[s']],Technologia[Obszar],"Śrutowanie",Technologia[KOD WYROB],wycena!$B109)</f>
        <v>0</v>
      </c>
      <c r="BO109" s="334">
        <f>SUMIFS(Technologia[tpj '[s']],Technologia[Obszar],"Śrutowanie",Technologia[KOD WYROB],wycena!$B109)</f>
        <v>0</v>
      </c>
      <c r="BP109" s="332">
        <f t="shared" si="158"/>
        <v>0</v>
      </c>
      <c r="BQ109" s="334">
        <f>SUMIFS(Technologia[tpz '[s']],Technologia[Obszar],"Prostowanie",Technologia[KOD WYROB],wycena!$B109)</f>
        <v>0</v>
      </c>
      <c r="BR109" s="334">
        <f>SUMIFS(Technologia[tpj '[s']],Technologia[Obszar],"Prostowanie",Technologia[KOD WYROB],wycena!$B109)</f>
        <v>0</v>
      </c>
      <c r="BS109" s="332">
        <f t="shared" si="159"/>
        <v>0</v>
      </c>
      <c r="BT109" s="334">
        <f>SUMIFS(Technologia[tpz '[s']],Technologia[Obszar],"Gratowarka",Technologia[KOD WYROB],wycena!$B109)</f>
        <v>0</v>
      </c>
      <c r="BU109" s="334">
        <f>SUMIFS(Technologia[tpj '[s']],Technologia[Obszar],"Gratowarka",Technologia[KOD WYROB],wycena!$B109)</f>
        <v>0</v>
      </c>
      <c r="BV109" s="332">
        <f t="shared" si="160"/>
        <v>0</v>
      </c>
      <c r="BW109" s="332">
        <f>COUNTIF(Technologia[KOD WYROB],B109)</f>
        <v>0</v>
      </c>
      <c r="BX109" s="332">
        <f t="shared" si="161"/>
        <v>0</v>
      </c>
      <c r="BZ109" s="121"/>
      <c r="CA109" s="123"/>
      <c r="CB109" s="123"/>
      <c r="CC109" s="372">
        <f>SUMIFS(Technologia[Koszt kooperacji],Technologia[Obszar],"Kooperacja",Technologia[KOD WYROB],wycena!$B109)+SUMIFS(Technologia[Koszt kooperacji],Technologia[Obszar],"Śrutowanie",Technologia[KOD WYROB],wycena!$B109)</f>
        <v>0</v>
      </c>
      <c r="CD109" s="372">
        <f t="shared" si="109"/>
        <v>0</v>
      </c>
      <c r="CE109" s="372">
        <f t="shared" si="180"/>
        <v>0</v>
      </c>
      <c r="CF109" s="381">
        <f>COUNTIFS(Technologia[KOD WYROB],B109,Technologia[Obszar],"kooperacja")+SUMIF($C:$C,$B109,CF:CF)</f>
        <v>0</v>
      </c>
      <c r="CG109" s="382">
        <f>SUMIF(Tabela3[Dot. indeksu],B109,Tabela3[Wartość])+SUMIF(C:C,B109,DE:DE)</f>
        <v>0</v>
      </c>
      <c r="CH109" s="383">
        <f>SUMIFS(NRC[Cena],NRC[Typ narzędzia],robocze!$AL$1,NRC[Dot. indeksu],wycena!$B109)+(SUMIF($C:$C,$B109,$DF:$DF))</f>
        <v>0</v>
      </c>
      <c r="CI109" s="372">
        <f>SUMIFS(NRC[Cena],NRC[Typ narzędzia],robocze!$AL$2,NRC[Dot. indeksu],wycena!$B109)+(SUMIF($C:$C,$B109,$DG:$DG))</f>
        <v>0</v>
      </c>
      <c r="CJ109" s="372">
        <f>SUMIFS(NRC[Cena],NRC[Typ narzędzia],robocze!$AL$3,NRC[Dot. indeksu],wycena!$B109)+(SUMIF($C:$C,$B109,$DH:$DH))</f>
        <v>0</v>
      </c>
      <c r="CK109" s="384">
        <f t="shared" si="162"/>
        <v>0</v>
      </c>
      <c r="CM109" s="373" t="str">
        <f t="shared" si="110"/>
        <v/>
      </c>
      <c r="CN109" s="374" t="str">
        <f t="shared" si="111"/>
        <v/>
      </c>
      <c r="CO109" s="372" t="str">
        <f t="shared" si="112"/>
        <v/>
      </c>
      <c r="CP109" s="372" t="str">
        <f t="shared" si="181"/>
        <v/>
      </c>
      <c r="CQ109" s="371" t="str">
        <f t="shared" si="113"/>
        <v/>
      </c>
      <c r="CR109" s="371" t="str">
        <f t="shared" si="182"/>
        <v/>
      </c>
      <c r="CS109" s="371" t="str">
        <f t="shared" si="114"/>
        <v/>
      </c>
      <c r="CT109" s="371" t="str">
        <f t="shared" si="115"/>
        <v/>
      </c>
      <c r="CU109" s="371" t="str">
        <f t="shared" si="116"/>
        <v/>
      </c>
      <c r="CV109" s="371" t="str">
        <f t="shared" si="117"/>
        <v/>
      </c>
      <c r="CW109" s="371" t="str">
        <f t="shared" si="118"/>
        <v/>
      </c>
      <c r="CX109" s="371" t="str">
        <f t="shared" si="119"/>
        <v/>
      </c>
      <c r="CY109" s="371" t="str">
        <f t="shared" si="120"/>
        <v/>
      </c>
      <c r="CZ109" s="371" t="str">
        <f t="shared" si="121"/>
        <v/>
      </c>
      <c r="DA109" s="371" t="str">
        <f t="shared" si="163"/>
        <v/>
      </c>
      <c r="DB109" s="371" t="str">
        <f t="shared" si="164"/>
        <v/>
      </c>
      <c r="DC109" s="371" t="str">
        <f t="shared" si="165"/>
        <v/>
      </c>
      <c r="DD109" s="334" t="str">
        <f t="shared" si="122"/>
        <v/>
      </c>
      <c r="DE109" s="334" t="str">
        <f t="shared" si="123"/>
        <v/>
      </c>
      <c r="DF109" s="372">
        <f t="shared" si="183"/>
        <v>0</v>
      </c>
      <c r="DG109" s="372">
        <f t="shared" si="184"/>
        <v>0</v>
      </c>
      <c r="DH109" s="372">
        <f t="shared" si="185"/>
        <v>0</v>
      </c>
      <c r="DI109" s="375"/>
      <c r="DJ109" s="319">
        <f>AK109/3600*Stawki!$A$4</f>
        <v>0</v>
      </c>
      <c r="DK109" s="317">
        <f>AO109/3600*Stawki!$B$4</f>
        <v>0</v>
      </c>
      <c r="DL109" s="317">
        <f>AR109/3600*Stawki!$C$4</f>
        <v>0</v>
      </c>
      <c r="DM109" s="317">
        <f>AU109/3600*Stawki!$D$4</f>
        <v>0</v>
      </c>
      <c r="DN109" s="317">
        <f>AX109/3600*Stawki!$E$4</f>
        <v>0</v>
      </c>
      <c r="DO109" s="317">
        <f>BA109/3600*Stawki!$F$4</f>
        <v>0</v>
      </c>
      <c r="DP109" s="317">
        <f>BD109/3600*Stawki!$G$4</f>
        <v>0</v>
      </c>
      <c r="DQ109" s="317">
        <f>BG109/3600*Stawki!$H$4</f>
        <v>0</v>
      </c>
      <c r="DR109" s="317">
        <f>BJ109/3600*Stawki!$J$4</f>
        <v>0</v>
      </c>
      <c r="DS109" s="317">
        <f>BL109/3600*Stawki!$I$4</f>
        <v>0</v>
      </c>
      <c r="DT109" s="317">
        <f>BP109/3600*Stawki!$K$4</f>
        <v>0</v>
      </c>
      <c r="DU109" s="320">
        <f>BS109/3600*Stawki!$M$4</f>
        <v>0</v>
      </c>
      <c r="DV109" s="320">
        <f>BV109/3600*Stawki!$L$4</f>
        <v>0</v>
      </c>
      <c r="DW109" s="321">
        <f t="shared" si="166"/>
        <v>0</v>
      </c>
      <c r="DX109" s="322" t="e" cm="1">
        <f t="array" ref="DX109">IF(BX109&lt;1,INDEX(tblSimple[],MATCH(F109,simp_il_proj,1)+1,MATCH(BW109,simp_il_oper,1)+1)+VLOOKUP($H$6,tblKlient[[Klient]:[Dodatkowy narzut Simple]],2,0),INDEX(tblComplex[],MATCH(F109,comp_il_projekt,1)+1,MATCH(BX109,comp_ile_sklad,1)+1)+VLOOKUP($H$6,tblKlient[[Klient]:[Dodatkowy narzut Complex]],3,0))</f>
        <v>#VALUE!</v>
      </c>
      <c r="DY109" s="323" t="str">
        <f t="shared" si="167"/>
        <v/>
      </c>
      <c r="DZ109" s="318" t="e">
        <f t="shared" si="124"/>
        <v>#VALUE!</v>
      </c>
      <c r="EA109" s="324" t="e">
        <f t="shared" si="125"/>
        <v>#VALUE!</v>
      </c>
      <c r="EC109" s="340">
        <f>IFERROR((Y109*AA109)*IF(X109="NIE",$EC$17+Stawki!$L$30,$EC$17)+SUMIF($C:$C,$B109,CP:CP),0)</f>
        <v>0</v>
      </c>
      <c r="ED109" s="341">
        <f t="shared" si="126"/>
        <v>0</v>
      </c>
      <c r="EE109" s="341">
        <f t="shared" si="127"/>
        <v>0</v>
      </c>
      <c r="EF109" s="341" t="e">
        <f t="shared" si="128"/>
        <v>#VALUE!</v>
      </c>
      <c r="EG109" s="341" t="e">
        <f>DY109*(1+wycena!$EG$17)</f>
        <v>#VALUE!</v>
      </c>
      <c r="EH109" s="341" t="e">
        <f>EG109*(1+wycena!$EH$17)</f>
        <v>#VALUE!</v>
      </c>
      <c r="EI109" s="341" t="e">
        <f t="shared" si="168"/>
        <v>#VALUE!</v>
      </c>
      <c r="EJ109" s="341" t="e">
        <f t="shared" si="186"/>
        <v>#VALUE!</v>
      </c>
      <c r="EK109" s="342">
        <f t="shared" si="129"/>
        <v>0</v>
      </c>
      <c r="EL109" s="343">
        <v>0</v>
      </c>
      <c r="EM109" s="344" t="e">
        <f t="shared" si="187"/>
        <v>#VALUE!</v>
      </c>
      <c r="EN109" s="345" t="e">
        <f t="shared" si="130"/>
        <v>#VALUE!</v>
      </c>
      <c r="EO109" s="346">
        <f t="shared" si="131"/>
        <v>0</v>
      </c>
      <c r="EP109" s="347">
        <f t="shared" si="132"/>
        <v>0</v>
      </c>
      <c r="EQ109" s="348">
        <f t="shared" si="169"/>
        <v>0</v>
      </c>
      <c r="ER109" s="349" t="e">
        <f t="shared" si="133"/>
        <v>#VALUE!</v>
      </c>
      <c r="ES109" s="350" t="e">
        <f t="shared" si="134"/>
        <v>#VALUE!</v>
      </c>
      <c r="ET109" s="62"/>
      <c r="EU109" s="399">
        <f t="shared" si="170"/>
        <v>0</v>
      </c>
      <c r="EV109" s="400">
        <f t="shared" si="171"/>
        <v>0</v>
      </c>
      <c r="EW109" s="400">
        <f t="shared" si="172"/>
        <v>0</v>
      </c>
      <c r="EX109" s="400">
        <f t="shared" si="173"/>
        <v>0</v>
      </c>
      <c r="EY109" s="400">
        <f t="shared" si="174"/>
        <v>0</v>
      </c>
      <c r="EZ109" s="401">
        <f t="shared" si="175"/>
        <v>0</v>
      </c>
      <c r="FA109" s="62"/>
      <c r="FB109" s="153">
        <f t="shared" si="135"/>
        <v>0</v>
      </c>
      <c r="FC109" s="154">
        <f t="shared" si="136"/>
        <v>0</v>
      </c>
      <c r="FD109" s="154">
        <f t="shared" si="137"/>
        <v>0</v>
      </c>
      <c r="FE109" s="154">
        <f t="shared" si="138"/>
        <v>0</v>
      </c>
      <c r="FF109" s="154">
        <f t="shared" si="139"/>
        <v>0</v>
      </c>
      <c r="FG109" s="154">
        <f t="shared" si="140"/>
        <v>0</v>
      </c>
      <c r="FH109" s="154">
        <f t="shared" si="141"/>
        <v>0</v>
      </c>
      <c r="FI109" s="154">
        <f t="shared" si="142"/>
        <v>0</v>
      </c>
      <c r="FJ109" s="154">
        <f t="shared" si="143"/>
        <v>0</v>
      </c>
      <c r="FK109" s="147">
        <f t="shared" si="144"/>
        <v>0</v>
      </c>
      <c r="FL109" s="147">
        <f t="shared" si="145"/>
        <v>0</v>
      </c>
      <c r="FM109" s="146">
        <f t="shared" si="146"/>
        <v>0</v>
      </c>
      <c r="FN109" s="146">
        <f t="shared" si="147"/>
        <v>0</v>
      </c>
      <c r="FO109" s="146">
        <f t="shared" si="148"/>
        <v>0</v>
      </c>
      <c r="FP109" s="146">
        <f t="shared" si="149"/>
        <v>0</v>
      </c>
      <c r="FQ109" s="146" t="e">
        <f t="shared" si="150"/>
        <v>#VALUE!</v>
      </c>
      <c r="FR109" s="146" t="e">
        <f t="shared" si="151"/>
        <v>#VALUE!</v>
      </c>
      <c r="FS109" s="146">
        <f t="shared" si="152"/>
        <v>0</v>
      </c>
      <c r="FT109" s="146">
        <f t="shared" si="153"/>
        <v>0</v>
      </c>
      <c r="FU109" s="146">
        <f t="shared" si="154"/>
        <v>0</v>
      </c>
      <c r="FV109" s="146" t="e">
        <f t="shared" si="155"/>
        <v>#VALUE!</v>
      </c>
      <c r="FW109" s="146" t="e">
        <f t="shared" si="176"/>
        <v>#VALUE!</v>
      </c>
      <c r="FX109" s="146" t="e">
        <f t="shared" si="177"/>
        <v>#VALUE!</v>
      </c>
      <c r="FY109" s="146" t="e">
        <f t="shared" si="178"/>
        <v>#VALUE!</v>
      </c>
      <c r="FZ109" s="155">
        <f t="shared" si="188"/>
        <v>0</v>
      </c>
    </row>
    <row r="110" spans="1:182">
      <c r="A110" s="143">
        <v>92</v>
      </c>
      <c r="B110" s="123"/>
      <c r="C110" s="123"/>
      <c r="D110" s="123"/>
      <c r="E110" s="181"/>
      <c r="F110" s="123"/>
      <c r="G110" s="123"/>
      <c r="H110" s="123"/>
      <c r="I110" s="120"/>
      <c r="J110" s="121"/>
      <c r="K110" s="123"/>
      <c r="L110" s="123"/>
      <c r="M110" s="172" t="str">
        <f>ryzyka!$X94</f>
        <v/>
      </c>
      <c r="N110" s="173" t="str">
        <f>ryzyka!Y94</f>
        <v/>
      </c>
      <c r="O110" s="123"/>
      <c r="P110" s="123"/>
      <c r="Q110" s="138"/>
      <c r="R110" s="121"/>
      <c r="S110" s="123"/>
      <c r="T110" s="122"/>
      <c r="U110" s="123"/>
      <c r="V110" s="285" t="str">
        <f t="shared" si="156"/>
        <v/>
      </c>
      <c r="W110" s="285" t="str">
        <f t="shared" si="157"/>
        <v/>
      </c>
      <c r="X110" s="123"/>
      <c r="Y110" s="65"/>
      <c r="Z110" s="176">
        <f t="shared" si="99"/>
        <v>0</v>
      </c>
      <c r="AA110" s="124"/>
      <c r="AB110" s="124"/>
      <c r="AC110" s="125"/>
      <c r="AD110" s="125"/>
      <c r="AE110" s="126"/>
      <c r="AF110" s="124"/>
      <c r="AG110" s="127"/>
      <c r="AH110" s="128"/>
      <c r="AI110" s="137"/>
      <c r="AJ110" s="126"/>
      <c r="AK110" s="335">
        <f t="shared" si="100"/>
        <v>0</v>
      </c>
      <c r="AL110" s="138"/>
      <c r="AM110" s="121"/>
      <c r="AN110" s="123"/>
      <c r="AO110" s="332">
        <f t="shared" si="179"/>
        <v>0</v>
      </c>
      <c r="AP110" s="333">
        <f>SUMIFS(Technologia[tpz '[s']],Technologia[Obszar],"Obróbka skrawaniem",Technologia[KOD WYROB],wycena!$B110)</f>
        <v>0</v>
      </c>
      <c r="AQ110" s="334">
        <f>SUMIFS(Technologia[tpj '[s']],Technologia[Obszar],"Obróbka skrawaniem",Technologia[KOD WYROB],wycena!$B110)</f>
        <v>0</v>
      </c>
      <c r="AR110" s="335">
        <f t="shared" si="101"/>
        <v>0</v>
      </c>
      <c r="AS110" s="334">
        <f>SUMIFS(Technologia[tpz '[s']],Technologia[Obszar],"Ukosowanie",Technologia[KOD WYROB],wycena!$B110)</f>
        <v>0</v>
      </c>
      <c r="AT110" s="334">
        <f>SUMIFS(Technologia[tpj '[s']],Technologia[Obszar],"Ukosowanie",Technologia[KOD WYROB],wycena!$B110)</f>
        <v>0</v>
      </c>
      <c r="AU110" s="335">
        <f t="shared" si="102"/>
        <v>0</v>
      </c>
      <c r="AV110" s="334">
        <f>SUMIFS(Technologia[tpz '[s']],Technologia[Obszar],"Prasa",Technologia[KOD WYROB],wycena!$B110)</f>
        <v>0</v>
      </c>
      <c r="AW110" s="334">
        <f>SUMIFS(Technologia[tpj '[s']],Technologia[Obszar],"Prasa",Technologia[KOD WYROB],wycena!$B110)</f>
        <v>0</v>
      </c>
      <c r="AX110" s="335">
        <f t="shared" si="103"/>
        <v>0</v>
      </c>
      <c r="AY110" s="334">
        <f>SUMIFS(Technologia[tpz '[s']],Technologia[Obszar],"Spawanie ręczne",Technologia[KOD WYROB],wycena!$B110)</f>
        <v>0</v>
      </c>
      <c r="AZ110" s="334">
        <f>SUMIFS(Technologia[tpj '[s']],Technologia[Obszar],"Spawanie ręczne",Technologia[KOD WYROB],wycena!$B110)</f>
        <v>0</v>
      </c>
      <c r="BA110" s="335">
        <f t="shared" si="104"/>
        <v>0</v>
      </c>
      <c r="BB110" s="334">
        <f>SUMIFS(Technologia[tpz '[s']],Technologia[Obszar],"Spawanie robotem",Technologia[KOD WYROB],wycena!$B110)</f>
        <v>0</v>
      </c>
      <c r="BC110" s="334">
        <f>SUMIFS(Technologia[tpj '[s']],Technologia[Obszar],"Spawanie robotem",Technologia[KOD WYROB],wycena!$B110)</f>
        <v>0</v>
      </c>
      <c r="BD110" s="335">
        <f t="shared" si="105"/>
        <v>0</v>
      </c>
      <c r="BE110" s="334">
        <f>SUMIFS(Technologia[tpz '[s']],Technologia[Obszar],"Ślusarnia",Technologia[KOD WYROB],wycena!$B110)</f>
        <v>0</v>
      </c>
      <c r="BF110" s="334">
        <f>SUMIFS(Technologia[tpj '[s']],Technologia[Obszar],"Ślusarnia",Technologia[KOD WYROB],wycena!$B110)</f>
        <v>0</v>
      </c>
      <c r="BG110" s="335">
        <f t="shared" si="106"/>
        <v>0</v>
      </c>
      <c r="BH110" s="334">
        <f>SUMIFS(Technologia[tpz '[s']],Technologia[Obszar],"Montaż",Technologia[KOD WYROB],wycena!$B110)</f>
        <v>0</v>
      </c>
      <c r="BI110" s="334">
        <f>SUMIFS(Technologia[tpj '[s']],Technologia[Obszar],"Montaż",Technologia[KOD WYROB],wycena!$B110)</f>
        <v>0</v>
      </c>
      <c r="BJ110" s="335">
        <f t="shared" si="107"/>
        <v>0</v>
      </c>
      <c r="BK110" s="334">
        <f>SUMIFS(Technologia[tpz '[s']],Technologia[Obszar],"Klejenie",Technologia[KOD WYROB],wycena!$B110)</f>
        <v>0</v>
      </c>
      <c r="BL110" s="334">
        <f>SUMIFS(Technologia[tpj '[s']],Technologia[Obszar],"Klejenie",Technologia[KOD WYROB],wycena!$B110)</f>
        <v>0</v>
      </c>
      <c r="BM110" s="335">
        <f t="shared" si="108"/>
        <v>0</v>
      </c>
      <c r="BN110" s="334">
        <f>SUMIFS(Technologia[tpz '[s']],Technologia[Obszar],"Śrutowanie",Technologia[KOD WYROB],wycena!$B110)</f>
        <v>0</v>
      </c>
      <c r="BO110" s="334">
        <f>SUMIFS(Technologia[tpj '[s']],Technologia[Obszar],"Śrutowanie",Technologia[KOD WYROB],wycena!$B110)</f>
        <v>0</v>
      </c>
      <c r="BP110" s="332">
        <f t="shared" si="158"/>
        <v>0</v>
      </c>
      <c r="BQ110" s="334">
        <f>SUMIFS(Technologia[tpz '[s']],Technologia[Obszar],"Prostowanie",Technologia[KOD WYROB],wycena!$B110)</f>
        <v>0</v>
      </c>
      <c r="BR110" s="334">
        <f>SUMIFS(Technologia[tpj '[s']],Technologia[Obszar],"Prostowanie",Technologia[KOD WYROB],wycena!$B110)</f>
        <v>0</v>
      </c>
      <c r="BS110" s="332">
        <f t="shared" si="159"/>
        <v>0</v>
      </c>
      <c r="BT110" s="334">
        <f>SUMIFS(Technologia[tpz '[s']],Technologia[Obszar],"Gratowarka",Technologia[KOD WYROB],wycena!$B110)</f>
        <v>0</v>
      </c>
      <c r="BU110" s="334">
        <f>SUMIFS(Technologia[tpj '[s']],Technologia[Obszar],"Gratowarka",Technologia[KOD WYROB],wycena!$B110)</f>
        <v>0</v>
      </c>
      <c r="BV110" s="332">
        <f t="shared" si="160"/>
        <v>0</v>
      </c>
      <c r="BW110" s="332">
        <f>COUNTIF(Technologia[KOD WYROB],B110)</f>
        <v>0</v>
      </c>
      <c r="BX110" s="332">
        <f t="shared" si="161"/>
        <v>0</v>
      </c>
      <c r="BZ110" s="121"/>
      <c r="CA110" s="123"/>
      <c r="CB110" s="123"/>
      <c r="CC110" s="372">
        <f>SUMIFS(Technologia[Koszt kooperacji],Technologia[Obszar],"Kooperacja",Technologia[KOD WYROB],wycena!$B110)+SUMIFS(Technologia[Koszt kooperacji],Technologia[Obszar],"Śrutowanie",Technologia[KOD WYROB],wycena!$B110)</f>
        <v>0</v>
      </c>
      <c r="CD110" s="372">
        <f t="shared" si="109"/>
        <v>0</v>
      </c>
      <c r="CE110" s="372">
        <f t="shared" si="180"/>
        <v>0</v>
      </c>
      <c r="CF110" s="381">
        <f>COUNTIFS(Technologia[KOD WYROB],B110,Technologia[Obszar],"kooperacja")+SUMIF($C:$C,$B110,CF:CF)</f>
        <v>0</v>
      </c>
      <c r="CG110" s="382">
        <f>SUMIF(Tabela3[Dot. indeksu],B110,Tabela3[Wartość])+SUMIF(C:C,B110,DE:DE)</f>
        <v>0</v>
      </c>
      <c r="CH110" s="383">
        <f>SUMIFS(NRC[Cena],NRC[Typ narzędzia],robocze!$AL$1,NRC[Dot. indeksu],wycena!$B110)+(SUMIF($C:$C,$B110,$DF:$DF))</f>
        <v>0</v>
      </c>
      <c r="CI110" s="372">
        <f>SUMIFS(NRC[Cena],NRC[Typ narzędzia],robocze!$AL$2,NRC[Dot. indeksu],wycena!$B110)+(SUMIF($C:$C,$B110,$DG:$DG))</f>
        <v>0</v>
      </c>
      <c r="CJ110" s="372">
        <f>SUMIFS(NRC[Cena],NRC[Typ narzędzia],robocze!$AL$3,NRC[Dot. indeksu],wycena!$B110)+(SUMIF($C:$C,$B110,$DH:$DH))</f>
        <v>0</v>
      </c>
      <c r="CK110" s="384">
        <f t="shared" si="162"/>
        <v>0</v>
      </c>
      <c r="CM110" s="373" t="str">
        <f t="shared" si="110"/>
        <v/>
      </c>
      <c r="CN110" s="374" t="str">
        <f t="shared" si="111"/>
        <v/>
      </c>
      <c r="CO110" s="372" t="str">
        <f t="shared" si="112"/>
        <v/>
      </c>
      <c r="CP110" s="372" t="str">
        <f t="shared" si="181"/>
        <v/>
      </c>
      <c r="CQ110" s="371" t="str">
        <f t="shared" si="113"/>
        <v/>
      </c>
      <c r="CR110" s="371" t="str">
        <f t="shared" si="182"/>
        <v/>
      </c>
      <c r="CS110" s="371" t="str">
        <f t="shared" si="114"/>
        <v/>
      </c>
      <c r="CT110" s="371" t="str">
        <f t="shared" si="115"/>
        <v/>
      </c>
      <c r="CU110" s="371" t="str">
        <f t="shared" si="116"/>
        <v/>
      </c>
      <c r="CV110" s="371" t="str">
        <f t="shared" si="117"/>
        <v/>
      </c>
      <c r="CW110" s="371" t="str">
        <f t="shared" si="118"/>
        <v/>
      </c>
      <c r="CX110" s="371" t="str">
        <f t="shared" si="119"/>
        <v/>
      </c>
      <c r="CY110" s="371" t="str">
        <f t="shared" si="120"/>
        <v/>
      </c>
      <c r="CZ110" s="371" t="str">
        <f t="shared" si="121"/>
        <v/>
      </c>
      <c r="DA110" s="371" t="str">
        <f t="shared" si="163"/>
        <v/>
      </c>
      <c r="DB110" s="371" t="str">
        <f t="shared" si="164"/>
        <v/>
      </c>
      <c r="DC110" s="371" t="str">
        <f t="shared" si="165"/>
        <v/>
      </c>
      <c r="DD110" s="334" t="str">
        <f t="shared" si="122"/>
        <v/>
      </c>
      <c r="DE110" s="334" t="str">
        <f t="shared" si="123"/>
        <v/>
      </c>
      <c r="DF110" s="372">
        <f t="shared" si="183"/>
        <v>0</v>
      </c>
      <c r="DG110" s="372">
        <f t="shared" si="184"/>
        <v>0</v>
      </c>
      <c r="DH110" s="372">
        <f t="shared" si="185"/>
        <v>0</v>
      </c>
      <c r="DI110" s="375"/>
      <c r="DJ110" s="319">
        <f>AK110/3600*Stawki!$A$4</f>
        <v>0</v>
      </c>
      <c r="DK110" s="317">
        <f>AO110/3600*Stawki!$B$4</f>
        <v>0</v>
      </c>
      <c r="DL110" s="317">
        <f>AR110/3600*Stawki!$C$4</f>
        <v>0</v>
      </c>
      <c r="DM110" s="317">
        <f>AU110/3600*Stawki!$D$4</f>
        <v>0</v>
      </c>
      <c r="DN110" s="317">
        <f>AX110/3600*Stawki!$E$4</f>
        <v>0</v>
      </c>
      <c r="DO110" s="317">
        <f>BA110/3600*Stawki!$F$4</f>
        <v>0</v>
      </c>
      <c r="DP110" s="317">
        <f>BD110/3600*Stawki!$G$4</f>
        <v>0</v>
      </c>
      <c r="DQ110" s="317">
        <f>BG110/3600*Stawki!$H$4</f>
        <v>0</v>
      </c>
      <c r="DR110" s="317">
        <f>BJ110/3600*Stawki!$J$4</f>
        <v>0</v>
      </c>
      <c r="DS110" s="317">
        <f>BL110/3600*Stawki!$I$4</f>
        <v>0</v>
      </c>
      <c r="DT110" s="317">
        <f>BP110/3600*Stawki!$K$4</f>
        <v>0</v>
      </c>
      <c r="DU110" s="320">
        <f>BS110/3600*Stawki!$M$4</f>
        <v>0</v>
      </c>
      <c r="DV110" s="320">
        <f>BV110/3600*Stawki!$L$4</f>
        <v>0</v>
      </c>
      <c r="DW110" s="321">
        <f t="shared" si="166"/>
        <v>0</v>
      </c>
      <c r="DX110" s="322" t="e" cm="1">
        <f t="array" ref="DX110">IF(BX110&lt;1,INDEX(tblSimple[],MATCH(F110,simp_il_proj,1)+1,MATCH(BW110,simp_il_oper,1)+1)+VLOOKUP($H$6,tblKlient[[Klient]:[Dodatkowy narzut Simple]],2,0),INDEX(tblComplex[],MATCH(F110,comp_il_projekt,1)+1,MATCH(BX110,comp_ile_sklad,1)+1)+VLOOKUP($H$6,tblKlient[[Klient]:[Dodatkowy narzut Complex]],3,0))</f>
        <v>#VALUE!</v>
      </c>
      <c r="DY110" s="323" t="str">
        <f t="shared" si="167"/>
        <v/>
      </c>
      <c r="DZ110" s="318" t="e">
        <f t="shared" si="124"/>
        <v>#VALUE!</v>
      </c>
      <c r="EA110" s="324" t="e">
        <f t="shared" si="125"/>
        <v>#VALUE!</v>
      </c>
      <c r="EC110" s="340">
        <f>IFERROR((Y110*AA110)*IF(X110="NIE",$EC$17+Stawki!$L$30,$EC$17)+SUMIF($C:$C,$B110,CP:CP),0)</f>
        <v>0</v>
      </c>
      <c r="ED110" s="341">
        <f t="shared" si="126"/>
        <v>0</v>
      </c>
      <c r="EE110" s="341">
        <f t="shared" si="127"/>
        <v>0</v>
      </c>
      <c r="EF110" s="341" t="e">
        <f t="shared" si="128"/>
        <v>#VALUE!</v>
      </c>
      <c r="EG110" s="341" t="e">
        <f>DY110*(1+wycena!$EG$17)</f>
        <v>#VALUE!</v>
      </c>
      <c r="EH110" s="341" t="e">
        <f>EG110*(1+wycena!$EH$17)</f>
        <v>#VALUE!</v>
      </c>
      <c r="EI110" s="341" t="e">
        <f t="shared" si="168"/>
        <v>#VALUE!</v>
      </c>
      <c r="EJ110" s="341" t="e">
        <f t="shared" si="186"/>
        <v>#VALUE!</v>
      </c>
      <c r="EK110" s="342">
        <f t="shared" si="129"/>
        <v>0</v>
      </c>
      <c r="EL110" s="343">
        <v>0</v>
      </c>
      <c r="EM110" s="344" t="e">
        <f t="shared" si="187"/>
        <v>#VALUE!</v>
      </c>
      <c r="EN110" s="345" t="e">
        <f t="shared" si="130"/>
        <v>#VALUE!</v>
      </c>
      <c r="EO110" s="346">
        <f t="shared" si="131"/>
        <v>0</v>
      </c>
      <c r="EP110" s="347">
        <f t="shared" si="132"/>
        <v>0</v>
      </c>
      <c r="EQ110" s="348">
        <f t="shared" si="169"/>
        <v>0</v>
      </c>
      <c r="ER110" s="349" t="e">
        <f t="shared" si="133"/>
        <v>#VALUE!</v>
      </c>
      <c r="ES110" s="350" t="e">
        <f t="shared" si="134"/>
        <v>#VALUE!</v>
      </c>
      <c r="ET110" s="62"/>
      <c r="EU110" s="399">
        <f t="shared" si="170"/>
        <v>0</v>
      </c>
      <c r="EV110" s="400">
        <f t="shared" si="171"/>
        <v>0</v>
      </c>
      <c r="EW110" s="400">
        <f t="shared" si="172"/>
        <v>0</v>
      </c>
      <c r="EX110" s="400">
        <f t="shared" si="173"/>
        <v>0</v>
      </c>
      <c r="EY110" s="400">
        <f t="shared" si="174"/>
        <v>0</v>
      </c>
      <c r="EZ110" s="401">
        <f t="shared" si="175"/>
        <v>0</v>
      </c>
      <c r="FA110" s="62"/>
      <c r="FB110" s="153">
        <f t="shared" si="135"/>
        <v>0</v>
      </c>
      <c r="FC110" s="154">
        <f t="shared" si="136"/>
        <v>0</v>
      </c>
      <c r="FD110" s="154">
        <f t="shared" si="137"/>
        <v>0</v>
      </c>
      <c r="FE110" s="154">
        <f t="shared" si="138"/>
        <v>0</v>
      </c>
      <c r="FF110" s="154">
        <f t="shared" si="139"/>
        <v>0</v>
      </c>
      <c r="FG110" s="154">
        <f t="shared" si="140"/>
        <v>0</v>
      </c>
      <c r="FH110" s="154">
        <f t="shared" si="141"/>
        <v>0</v>
      </c>
      <c r="FI110" s="154">
        <f t="shared" si="142"/>
        <v>0</v>
      </c>
      <c r="FJ110" s="154">
        <f t="shared" si="143"/>
        <v>0</v>
      </c>
      <c r="FK110" s="147">
        <f t="shared" si="144"/>
        <v>0</v>
      </c>
      <c r="FL110" s="147">
        <f t="shared" si="145"/>
        <v>0</v>
      </c>
      <c r="FM110" s="146">
        <f t="shared" si="146"/>
        <v>0</v>
      </c>
      <c r="FN110" s="146">
        <f t="shared" si="147"/>
        <v>0</v>
      </c>
      <c r="FO110" s="146">
        <f t="shared" si="148"/>
        <v>0</v>
      </c>
      <c r="FP110" s="146">
        <f t="shared" si="149"/>
        <v>0</v>
      </c>
      <c r="FQ110" s="146" t="e">
        <f t="shared" si="150"/>
        <v>#VALUE!</v>
      </c>
      <c r="FR110" s="146" t="e">
        <f t="shared" si="151"/>
        <v>#VALUE!</v>
      </c>
      <c r="FS110" s="146">
        <f t="shared" si="152"/>
        <v>0</v>
      </c>
      <c r="FT110" s="146">
        <f t="shared" si="153"/>
        <v>0</v>
      </c>
      <c r="FU110" s="146">
        <f t="shared" si="154"/>
        <v>0</v>
      </c>
      <c r="FV110" s="146" t="e">
        <f t="shared" si="155"/>
        <v>#VALUE!</v>
      </c>
      <c r="FW110" s="146" t="e">
        <f t="shared" si="176"/>
        <v>#VALUE!</v>
      </c>
      <c r="FX110" s="146" t="e">
        <f t="shared" si="177"/>
        <v>#VALUE!</v>
      </c>
      <c r="FY110" s="146" t="e">
        <f t="shared" si="178"/>
        <v>#VALUE!</v>
      </c>
      <c r="FZ110" s="155">
        <f t="shared" si="188"/>
        <v>0</v>
      </c>
    </row>
    <row r="111" spans="1:182">
      <c r="A111" s="143">
        <v>93</v>
      </c>
      <c r="B111" s="123"/>
      <c r="C111" s="123"/>
      <c r="D111" s="123"/>
      <c r="E111" s="181"/>
      <c r="F111" s="123"/>
      <c r="G111" s="123"/>
      <c r="H111" s="123"/>
      <c r="I111" s="120"/>
      <c r="J111" s="121"/>
      <c r="K111" s="123"/>
      <c r="L111" s="123"/>
      <c r="M111" s="172" t="str">
        <f>ryzyka!$X95</f>
        <v/>
      </c>
      <c r="N111" s="173" t="str">
        <f>ryzyka!Y95</f>
        <v/>
      </c>
      <c r="O111" s="123"/>
      <c r="P111" s="123"/>
      <c r="Q111" s="138"/>
      <c r="R111" s="121"/>
      <c r="S111" s="123"/>
      <c r="T111" s="122"/>
      <c r="U111" s="123"/>
      <c r="V111" s="285" t="str">
        <f t="shared" si="156"/>
        <v/>
      </c>
      <c r="W111" s="285" t="str">
        <f t="shared" si="157"/>
        <v/>
      </c>
      <c r="X111" s="123"/>
      <c r="Y111" s="65"/>
      <c r="Z111" s="176">
        <f t="shared" si="99"/>
        <v>0</v>
      </c>
      <c r="AA111" s="124"/>
      <c r="AB111" s="124"/>
      <c r="AC111" s="125"/>
      <c r="AD111" s="125"/>
      <c r="AE111" s="126"/>
      <c r="AF111" s="124"/>
      <c r="AG111" s="127"/>
      <c r="AH111" s="128"/>
      <c r="AI111" s="137"/>
      <c r="AJ111" s="126"/>
      <c r="AK111" s="335">
        <f t="shared" si="100"/>
        <v>0</v>
      </c>
      <c r="AL111" s="138"/>
      <c r="AM111" s="121"/>
      <c r="AN111" s="123"/>
      <c r="AO111" s="332">
        <f t="shared" si="179"/>
        <v>0</v>
      </c>
      <c r="AP111" s="333">
        <f>SUMIFS(Technologia[tpz '[s']],Technologia[Obszar],"Obróbka skrawaniem",Technologia[KOD WYROB],wycena!$B111)</f>
        <v>0</v>
      </c>
      <c r="AQ111" s="334">
        <f>SUMIFS(Technologia[tpj '[s']],Technologia[Obszar],"Obróbka skrawaniem",Technologia[KOD WYROB],wycena!$B111)</f>
        <v>0</v>
      </c>
      <c r="AR111" s="335">
        <f t="shared" si="101"/>
        <v>0</v>
      </c>
      <c r="AS111" s="334">
        <f>SUMIFS(Technologia[tpz '[s']],Technologia[Obszar],"Ukosowanie",Technologia[KOD WYROB],wycena!$B111)</f>
        <v>0</v>
      </c>
      <c r="AT111" s="334">
        <f>SUMIFS(Technologia[tpj '[s']],Technologia[Obszar],"Ukosowanie",Technologia[KOD WYROB],wycena!$B111)</f>
        <v>0</v>
      </c>
      <c r="AU111" s="335">
        <f t="shared" si="102"/>
        <v>0</v>
      </c>
      <c r="AV111" s="334">
        <f>SUMIFS(Technologia[tpz '[s']],Technologia[Obszar],"Prasa",Technologia[KOD WYROB],wycena!$B111)</f>
        <v>0</v>
      </c>
      <c r="AW111" s="334">
        <f>SUMIFS(Technologia[tpj '[s']],Technologia[Obszar],"Prasa",Technologia[KOD WYROB],wycena!$B111)</f>
        <v>0</v>
      </c>
      <c r="AX111" s="335">
        <f t="shared" si="103"/>
        <v>0</v>
      </c>
      <c r="AY111" s="334">
        <f>SUMIFS(Technologia[tpz '[s']],Technologia[Obszar],"Spawanie ręczne",Technologia[KOD WYROB],wycena!$B111)</f>
        <v>0</v>
      </c>
      <c r="AZ111" s="334">
        <f>SUMIFS(Technologia[tpj '[s']],Technologia[Obszar],"Spawanie ręczne",Technologia[KOD WYROB],wycena!$B111)</f>
        <v>0</v>
      </c>
      <c r="BA111" s="335">
        <f t="shared" si="104"/>
        <v>0</v>
      </c>
      <c r="BB111" s="334">
        <f>SUMIFS(Technologia[tpz '[s']],Technologia[Obszar],"Spawanie robotem",Technologia[KOD WYROB],wycena!$B111)</f>
        <v>0</v>
      </c>
      <c r="BC111" s="334">
        <f>SUMIFS(Technologia[tpj '[s']],Technologia[Obszar],"Spawanie robotem",Technologia[KOD WYROB],wycena!$B111)</f>
        <v>0</v>
      </c>
      <c r="BD111" s="335">
        <f t="shared" si="105"/>
        <v>0</v>
      </c>
      <c r="BE111" s="334">
        <f>SUMIFS(Technologia[tpz '[s']],Technologia[Obszar],"Ślusarnia",Technologia[KOD WYROB],wycena!$B111)</f>
        <v>0</v>
      </c>
      <c r="BF111" s="334">
        <f>SUMIFS(Technologia[tpj '[s']],Technologia[Obszar],"Ślusarnia",Technologia[KOD WYROB],wycena!$B111)</f>
        <v>0</v>
      </c>
      <c r="BG111" s="335">
        <f t="shared" si="106"/>
        <v>0</v>
      </c>
      <c r="BH111" s="334">
        <f>SUMIFS(Technologia[tpz '[s']],Technologia[Obszar],"Montaż",Technologia[KOD WYROB],wycena!$B111)</f>
        <v>0</v>
      </c>
      <c r="BI111" s="334">
        <f>SUMIFS(Technologia[tpj '[s']],Technologia[Obszar],"Montaż",Technologia[KOD WYROB],wycena!$B111)</f>
        <v>0</v>
      </c>
      <c r="BJ111" s="335">
        <f t="shared" si="107"/>
        <v>0</v>
      </c>
      <c r="BK111" s="334">
        <f>SUMIFS(Technologia[tpz '[s']],Technologia[Obszar],"Klejenie",Technologia[KOD WYROB],wycena!$B111)</f>
        <v>0</v>
      </c>
      <c r="BL111" s="334">
        <f>SUMIFS(Technologia[tpj '[s']],Technologia[Obszar],"Klejenie",Technologia[KOD WYROB],wycena!$B111)</f>
        <v>0</v>
      </c>
      <c r="BM111" s="335">
        <f t="shared" si="108"/>
        <v>0</v>
      </c>
      <c r="BN111" s="334">
        <f>SUMIFS(Technologia[tpz '[s']],Technologia[Obszar],"Śrutowanie",Technologia[KOD WYROB],wycena!$B111)</f>
        <v>0</v>
      </c>
      <c r="BO111" s="334">
        <f>SUMIFS(Technologia[tpj '[s']],Technologia[Obszar],"Śrutowanie",Technologia[KOD WYROB],wycena!$B111)</f>
        <v>0</v>
      </c>
      <c r="BP111" s="332">
        <f t="shared" si="158"/>
        <v>0</v>
      </c>
      <c r="BQ111" s="334">
        <f>SUMIFS(Technologia[tpz '[s']],Technologia[Obszar],"Prostowanie",Technologia[KOD WYROB],wycena!$B111)</f>
        <v>0</v>
      </c>
      <c r="BR111" s="334">
        <f>SUMIFS(Technologia[tpj '[s']],Technologia[Obszar],"Prostowanie",Technologia[KOD WYROB],wycena!$B111)</f>
        <v>0</v>
      </c>
      <c r="BS111" s="332">
        <f t="shared" si="159"/>
        <v>0</v>
      </c>
      <c r="BT111" s="334">
        <f>SUMIFS(Technologia[tpz '[s']],Technologia[Obszar],"Gratowarka",Technologia[KOD WYROB],wycena!$B111)</f>
        <v>0</v>
      </c>
      <c r="BU111" s="334">
        <f>SUMIFS(Technologia[tpj '[s']],Technologia[Obszar],"Gratowarka",Technologia[KOD WYROB],wycena!$B111)</f>
        <v>0</v>
      </c>
      <c r="BV111" s="332">
        <f t="shared" si="160"/>
        <v>0</v>
      </c>
      <c r="BW111" s="332">
        <f>COUNTIF(Technologia[KOD WYROB],B111)</f>
        <v>0</v>
      </c>
      <c r="BX111" s="332">
        <f t="shared" si="161"/>
        <v>0</v>
      </c>
      <c r="BZ111" s="121"/>
      <c r="CA111" s="123"/>
      <c r="CB111" s="123"/>
      <c r="CC111" s="372">
        <f>SUMIFS(Technologia[Koszt kooperacji],Technologia[Obszar],"Kooperacja",Technologia[KOD WYROB],wycena!$B111)+SUMIFS(Technologia[Koszt kooperacji],Technologia[Obszar],"Śrutowanie",Technologia[KOD WYROB],wycena!$B111)</f>
        <v>0</v>
      </c>
      <c r="CD111" s="372">
        <f t="shared" si="109"/>
        <v>0</v>
      </c>
      <c r="CE111" s="372">
        <f t="shared" si="180"/>
        <v>0</v>
      </c>
      <c r="CF111" s="381">
        <f>COUNTIFS(Technologia[KOD WYROB],B111,Technologia[Obszar],"kooperacja")+SUMIF($C:$C,$B111,CF:CF)</f>
        <v>0</v>
      </c>
      <c r="CG111" s="382">
        <f>SUMIF(Tabela3[Dot. indeksu],B111,Tabela3[Wartość])+SUMIF(C:C,B111,DE:DE)</f>
        <v>0</v>
      </c>
      <c r="CH111" s="383">
        <f>SUMIFS(NRC[Cena],NRC[Typ narzędzia],robocze!$AL$1,NRC[Dot. indeksu],wycena!$B111)+(SUMIF($C:$C,$B111,$DF:$DF))</f>
        <v>0</v>
      </c>
      <c r="CI111" s="372">
        <f>SUMIFS(NRC[Cena],NRC[Typ narzędzia],robocze!$AL$2,NRC[Dot. indeksu],wycena!$B111)+(SUMIF($C:$C,$B111,$DG:$DG))</f>
        <v>0</v>
      </c>
      <c r="CJ111" s="372">
        <f>SUMIFS(NRC[Cena],NRC[Typ narzędzia],robocze!$AL$3,NRC[Dot. indeksu],wycena!$B111)+(SUMIF($C:$C,$B111,$DH:$DH))</f>
        <v>0</v>
      </c>
      <c r="CK111" s="384">
        <f t="shared" si="162"/>
        <v>0</v>
      </c>
      <c r="CM111" s="373" t="str">
        <f t="shared" si="110"/>
        <v/>
      </c>
      <c r="CN111" s="374" t="str">
        <f t="shared" si="111"/>
        <v/>
      </c>
      <c r="CO111" s="372" t="str">
        <f t="shared" si="112"/>
        <v/>
      </c>
      <c r="CP111" s="372" t="str">
        <f t="shared" si="181"/>
        <v/>
      </c>
      <c r="CQ111" s="371" t="str">
        <f t="shared" si="113"/>
        <v/>
      </c>
      <c r="CR111" s="371" t="str">
        <f t="shared" si="182"/>
        <v/>
      </c>
      <c r="CS111" s="371" t="str">
        <f t="shared" si="114"/>
        <v/>
      </c>
      <c r="CT111" s="371" t="str">
        <f t="shared" si="115"/>
        <v/>
      </c>
      <c r="CU111" s="371" t="str">
        <f t="shared" si="116"/>
        <v/>
      </c>
      <c r="CV111" s="371" t="str">
        <f t="shared" si="117"/>
        <v/>
      </c>
      <c r="CW111" s="371" t="str">
        <f t="shared" si="118"/>
        <v/>
      </c>
      <c r="CX111" s="371" t="str">
        <f t="shared" si="119"/>
        <v/>
      </c>
      <c r="CY111" s="371" t="str">
        <f t="shared" si="120"/>
        <v/>
      </c>
      <c r="CZ111" s="371" t="str">
        <f t="shared" si="121"/>
        <v/>
      </c>
      <c r="DA111" s="371" t="str">
        <f t="shared" si="163"/>
        <v/>
      </c>
      <c r="DB111" s="371" t="str">
        <f t="shared" si="164"/>
        <v/>
      </c>
      <c r="DC111" s="371" t="str">
        <f t="shared" si="165"/>
        <v/>
      </c>
      <c r="DD111" s="334" t="str">
        <f t="shared" si="122"/>
        <v/>
      </c>
      <c r="DE111" s="334" t="str">
        <f t="shared" si="123"/>
        <v/>
      </c>
      <c r="DF111" s="372">
        <f t="shared" si="183"/>
        <v>0</v>
      </c>
      <c r="DG111" s="372">
        <f t="shared" si="184"/>
        <v>0</v>
      </c>
      <c r="DH111" s="372">
        <f t="shared" si="185"/>
        <v>0</v>
      </c>
      <c r="DI111" s="375"/>
      <c r="DJ111" s="319">
        <f>AK111/3600*Stawki!$A$4</f>
        <v>0</v>
      </c>
      <c r="DK111" s="317">
        <f>AO111/3600*Stawki!$B$4</f>
        <v>0</v>
      </c>
      <c r="DL111" s="317">
        <f>AR111/3600*Stawki!$C$4</f>
        <v>0</v>
      </c>
      <c r="DM111" s="317">
        <f>AU111/3600*Stawki!$D$4</f>
        <v>0</v>
      </c>
      <c r="DN111" s="317">
        <f>AX111/3600*Stawki!$E$4</f>
        <v>0</v>
      </c>
      <c r="DO111" s="317">
        <f>BA111/3600*Stawki!$F$4</f>
        <v>0</v>
      </c>
      <c r="DP111" s="317">
        <f>BD111/3600*Stawki!$G$4</f>
        <v>0</v>
      </c>
      <c r="DQ111" s="317">
        <f>BG111/3600*Stawki!$H$4</f>
        <v>0</v>
      </c>
      <c r="DR111" s="317">
        <f>BJ111/3600*Stawki!$J$4</f>
        <v>0</v>
      </c>
      <c r="DS111" s="317">
        <f>BL111/3600*Stawki!$I$4</f>
        <v>0</v>
      </c>
      <c r="DT111" s="317">
        <f>BP111/3600*Stawki!$K$4</f>
        <v>0</v>
      </c>
      <c r="DU111" s="320">
        <f>BS111/3600*Stawki!$M$4</f>
        <v>0</v>
      </c>
      <c r="DV111" s="320">
        <f>BV111/3600*Stawki!$L$4</f>
        <v>0</v>
      </c>
      <c r="DW111" s="321">
        <f t="shared" si="166"/>
        <v>0</v>
      </c>
      <c r="DX111" s="322" t="e" cm="1">
        <f t="array" ref="DX111">IF(BX111&lt;1,INDEX(tblSimple[],MATCH(F111,simp_il_proj,1)+1,MATCH(BW111,simp_il_oper,1)+1)+VLOOKUP($H$6,tblKlient[[Klient]:[Dodatkowy narzut Simple]],2,0),INDEX(tblComplex[],MATCH(F111,comp_il_projekt,1)+1,MATCH(BX111,comp_ile_sklad,1)+1)+VLOOKUP($H$6,tblKlient[[Klient]:[Dodatkowy narzut Complex]],3,0))</f>
        <v>#VALUE!</v>
      </c>
      <c r="DY111" s="323" t="str">
        <f t="shared" si="167"/>
        <v/>
      </c>
      <c r="DZ111" s="318" t="e">
        <f t="shared" si="124"/>
        <v>#VALUE!</v>
      </c>
      <c r="EA111" s="324" t="e">
        <f t="shared" si="125"/>
        <v>#VALUE!</v>
      </c>
      <c r="EC111" s="340">
        <f>IFERROR((Y111*AA111)*IF(X111="NIE",$EC$17+Stawki!$L$30,$EC$17)+SUMIF($C:$C,$B111,CP:CP),0)</f>
        <v>0</v>
      </c>
      <c r="ED111" s="341">
        <f t="shared" si="126"/>
        <v>0</v>
      </c>
      <c r="EE111" s="341">
        <f t="shared" si="127"/>
        <v>0</v>
      </c>
      <c r="EF111" s="341" t="e">
        <f t="shared" si="128"/>
        <v>#VALUE!</v>
      </c>
      <c r="EG111" s="341" t="e">
        <f>DY111*(1+wycena!$EG$17)</f>
        <v>#VALUE!</v>
      </c>
      <c r="EH111" s="341" t="e">
        <f>EG111*(1+wycena!$EH$17)</f>
        <v>#VALUE!</v>
      </c>
      <c r="EI111" s="341" t="e">
        <f t="shared" si="168"/>
        <v>#VALUE!</v>
      </c>
      <c r="EJ111" s="341" t="e">
        <f t="shared" si="186"/>
        <v>#VALUE!</v>
      </c>
      <c r="EK111" s="342">
        <f t="shared" si="129"/>
        <v>0</v>
      </c>
      <c r="EL111" s="343">
        <v>0</v>
      </c>
      <c r="EM111" s="344" t="e">
        <f t="shared" si="187"/>
        <v>#VALUE!</v>
      </c>
      <c r="EN111" s="345" t="e">
        <f t="shared" si="130"/>
        <v>#VALUE!</v>
      </c>
      <c r="EO111" s="346">
        <f t="shared" si="131"/>
        <v>0</v>
      </c>
      <c r="EP111" s="347">
        <f t="shared" si="132"/>
        <v>0</v>
      </c>
      <c r="EQ111" s="348">
        <f t="shared" si="169"/>
        <v>0</v>
      </c>
      <c r="ER111" s="349" t="e">
        <f t="shared" si="133"/>
        <v>#VALUE!</v>
      </c>
      <c r="ES111" s="350" t="e">
        <f t="shared" si="134"/>
        <v>#VALUE!</v>
      </c>
      <c r="ET111" s="62"/>
      <c r="EU111" s="399">
        <f t="shared" si="170"/>
        <v>0</v>
      </c>
      <c r="EV111" s="400">
        <f t="shared" si="171"/>
        <v>0</v>
      </c>
      <c r="EW111" s="400">
        <f t="shared" si="172"/>
        <v>0</v>
      </c>
      <c r="EX111" s="400">
        <f t="shared" si="173"/>
        <v>0</v>
      </c>
      <c r="EY111" s="400">
        <f t="shared" si="174"/>
        <v>0</v>
      </c>
      <c r="EZ111" s="401">
        <f t="shared" si="175"/>
        <v>0</v>
      </c>
      <c r="FA111" s="62"/>
      <c r="FB111" s="153">
        <f t="shared" si="135"/>
        <v>0</v>
      </c>
      <c r="FC111" s="154">
        <f t="shared" si="136"/>
        <v>0</v>
      </c>
      <c r="FD111" s="154">
        <f t="shared" si="137"/>
        <v>0</v>
      </c>
      <c r="FE111" s="154">
        <f t="shared" si="138"/>
        <v>0</v>
      </c>
      <c r="FF111" s="154">
        <f t="shared" si="139"/>
        <v>0</v>
      </c>
      <c r="FG111" s="154">
        <f t="shared" si="140"/>
        <v>0</v>
      </c>
      <c r="FH111" s="154">
        <f t="shared" si="141"/>
        <v>0</v>
      </c>
      <c r="FI111" s="154">
        <f t="shared" si="142"/>
        <v>0</v>
      </c>
      <c r="FJ111" s="154">
        <f t="shared" si="143"/>
        <v>0</v>
      </c>
      <c r="FK111" s="147">
        <f t="shared" si="144"/>
        <v>0</v>
      </c>
      <c r="FL111" s="147">
        <f t="shared" si="145"/>
        <v>0</v>
      </c>
      <c r="FM111" s="146">
        <f t="shared" si="146"/>
        <v>0</v>
      </c>
      <c r="FN111" s="146">
        <f t="shared" si="147"/>
        <v>0</v>
      </c>
      <c r="FO111" s="146">
        <f t="shared" si="148"/>
        <v>0</v>
      </c>
      <c r="FP111" s="146">
        <f t="shared" si="149"/>
        <v>0</v>
      </c>
      <c r="FQ111" s="146" t="e">
        <f t="shared" si="150"/>
        <v>#VALUE!</v>
      </c>
      <c r="FR111" s="146" t="e">
        <f t="shared" si="151"/>
        <v>#VALUE!</v>
      </c>
      <c r="FS111" s="146">
        <f t="shared" si="152"/>
        <v>0</v>
      </c>
      <c r="FT111" s="146">
        <f t="shared" si="153"/>
        <v>0</v>
      </c>
      <c r="FU111" s="146">
        <f t="shared" si="154"/>
        <v>0</v>
      </c>
      <c r="FV111" s="146" t="e">
        <f t="shared" si="155"/>
        <v>#VALUE!</v>
      </c>
      <c r="FW111" s="146" t="e">
        <f t="shared" si="176"/>
        <v>#VALUE!</v>
      </c>
      <c r="FX111" s="146" t="e">
        <f t="shared" si="177"/>
        <v>#VALUE!</v>
      </c>
      <c r="FY111" s="146" t="e">
        <f t="shared" si="178"/>
        <v>#VALUE!</v>
      </c>
      <c r="FZ111" s="155">
        <f t="shared" si="188"/>
        <v>0</v>
      </c>
    </row>
    <row r="112" spans="1:182">
      <c r="A112" s="143">
        <v>94</v>
      </c>
      <c r="B112" s="123"/>
      <c r="C112" s="123"/>
      <c r="D112" s="123"/>
      <c r="E112" s="181"/>
      <c r="F112" s="123"/>
      <c r="G112" s="123"/>
      <c r="H112" s="123"/>
      <c r="I112" s="120"/>
      <c r="J112" s="121"/>
      <c r="K112" s="123"/>
      <c r="L112" s="123"/>
      <c r="M112" s="172" t="str">
        <f>ryzyka!$X96</f>
        <v/>
      </c>
      <c r="N112" s="173" t="str">
        <f>ryzyka!Y96</f>
        <v/>
      </c>
      <c r="O112" s="123"/>
      <c r="P112" s="123"/>
      <c r="Q112" s="138"/>
      <c r="R112" s="121"/>
      <c r="S112" s="123"/>
      <c r="T112" s="122"/>
      <c r="U112" s="123"/>
      <c r="V112" s="285" t="str">
        <f t="shared" si="156"/>
        <v/>
      </c>
      <c r="W112" s="285" t="str">
        <f t="shared" si="157"/>
        <v/>
      </c>
      <c r="X112" s="123"/>
      <c r="Y112" s="65"/>
      <c r="Z112" s="176">
        <f t="shared" si="99"/>
        <v>0</v>
      </c>
      <c r="AA112" s="124"/>
      <c r="AB112" s="124"/>
      <c r="AC112" s="125"/>
      <c r="AD112" s="125"/>
      <c r="AE112" s="126"/>
      <c r="AF112" s="124"/>
      <c r="AG112" s="127"/>
      <c r="AH112" s="128"/>
      <c r="AI112" s="137"/>
      <c r="AJ112" s="126"/>
      <c r="AK112" s="335">
        <f t="shared" si="100"/>
        <v>0</v>
      </c>
      <c r="AL112" s="138"/>
      <c r="AM112" s="121"/>
      <c r="AN112" s="123"/>
      <c r="AO112" s="332">
        <f t="shared" si="179"/>
        <v>0</v>
      </c>
      <c r="AP112" s="333">
        <f>SUMIFS(Technologia[tpz '[s']],Technologia[Obszar],"Obróbka skrawaniem",Technologia[KOD WYROB],wycena!$B112)</f>
        <v>0</v>
      </c>
      <c r="AQ112" s="334">
        <f>SUMIFS(Technologia[tpj '[s']],Technologia[Obszar],"Obróbka skrawaniem",Technologia[KOD WYROB],wycena!$B112)</f>
        <v>0</v>
      </c>
      <c r="AR112" s="335">
        <f t="shared" si="101"/>
        <v>0</v>
      </c>
      <c r="AS112" s="334">
        <f>SUMIFS(Technologia[tpz '[s']],Technologia[Obszar],"Ukosowanie",Technologia[KOD WYROB],wycena!$B112)</f>
        <v>0</v>
      </c>
      <c r="AT112" s="334">
        <f>SUMIFS(Technologia[tpj '[s']],Technologia[Obszar],"Ukosowanie",Technologia[KOD WYROB],wycena!$B112)</f>
        <v>0</v>
      </c>
      <c r="AU112" s="335">
        <f t="shared" si="102"/>
        <v>0</v>
      </c>
      <c r="AV112" s="334">
        <f>SUMIFS(Technologia[tpz '[s']],Technologia[Obszar],"Prasa",Technologia[KOD WYROB],wycena!$B112)</f>
        <v>0</v>
      </c>
      <c r="AW112" s="334">
        <f>SUMIFS(Technologia[tpj '[s']],Technologia[Obszar],"Prasa",Technologia[KOD WYROB],wycena!$B112)</f>
        <v>0</v>
      </c>
      <c r="AX112" s="335">
        <f t="shared" si="103"/>
        <v>0</v>
      </c>
      <c r="AY112" s="334">
        <f>SUMIFS(Technologia[tpz '[s']],Technologia[Obszar],"Spawanie ręczne",Technologia[KOD WYROB],wycena!$B112)</f>
        <v>0</v>
      </c>
      <c r="AZ112" s="334">
        <f>SUMIFS(Technologia[tpj '[s']],Technologia[Obszar],"Spawanie ręczne",Technologia[KOD WYROB],wycena!$B112)</f>
        <v>0</v>
      </c>
      <c r="BA112" s="335">
        <f t="shared" si="104"/>
        <v>0</v>
      </c>
      <c r="BB112" s="334">
        <f>SUMIFS(Technologia[tpz '[s']],Technologia[Obszar],"Spawanie robotem",Technologia[KOD WYROB],wycena!$B112)</f>
        <v>0</v>
      </c>
      <c r="BC112" s="334">
        <f>SUMIFS(Technologia[tpj '[s']],Technologia[Obszar],"Spawanie robotem",Technologia[KOD WYROB],wycena!$B112)</f>
        <v>0</v>
      </c>
      <c r="BD112" s="335">
        <f t="shared" si="105"/>
        <v>0</v>
      </c>
      <c r="BE112" s="334">
        <f>SUMIFS(Technologia[tpz '[s']],Technologia[Obszar],"Ślusarnia",Technologia[KOD WYROB],wycena!$B112)</f>
        <v>0</v>
      </c>
      <c r="BF112" s="334">
        <f>SUMIFS(Technologia[tpj '[s']],Technologia[Obszar],"Ślusarnia",Technologia[KOD WYROB],wycena!$B112)</f>
        <v>0</v>
      </c>
      <c r="BG112" s="335">
        <f t="shared" si="106"/>
        <v>0</v>
      </c>
      <c r="BH112" s="334">
        <f>SUMIFS(Technologia[tpz '[s']],Technologia[Obszar],"Montaż",Technologia[KOD WYROB],wycena!$B112)</f>
        <v>0</v>
      </c>
      <c r="BI112" s="334">
        <f>SUMIFS(Technologia[tpj '[s']],Technologia[Obszar],"Montaż",Technologia[KOD WYROB],wycena!$B112)</f>
        <v>0</v>
      </c>
      <c r="BJ112" s="335">
        <f t="shared" si="107"/>
        <v>0</v>
      </c>
      <c r="BK112" s="334">
        <f>SUMIFS(Technologia[tpz '[s']],Technologia[Obszar],"Klejenie",Technologia[KOD WYROB],wycena!$B112)</f>
        <v>0</v>
      </c>
      <c r="BL112" s="334">
        <f>SUMIFS(Technologia[tpj '[s']],Technologia[Obszar],"Klejenie",Technologia[KOD WYROB],wycena!$B112)</f>
        <v>0</v>
      </c>
      <c r="BM112" s="335">
        <f t="shared" si="108"/>
        <v>0</v>
      </c>
      <c r="BN112" s="334">
        <f>SUMIFS(Technologia[tpz '[s']],Technologia[Obszar],"Śrutowanie",Technologia[KOD WYROB],wycena!$B112)</f>
        <v>0</v>
      </c>
      <c r="BO112" s="334">
        <f>SUMIFS(Technologia[tpj '[s']],Technologia[Obszar],"Śrutowanie",Technologia[KOD WYROB],wycena!$B112)</f>
        <v>0</v>
      </c>
      <c r="BP112" s="332">
        <f t="shared" si="158"/>
        <v>0</v>
      </c>
      <c r="BQ112" s="334">
        <f>SUMIFS(Technologia[tpz '[s']],Technologia[Obszar],"Prostowanie",Technologia[KOD WYROB],wycena!$B112)</f>
        <v>0</v>
      </c>
      <c r="BR112" s="334">
        <f>SUMIFS(Technologia[tpj '[s']],Technologia[Obszar],"Prostowanie",Technologia[KOD WYROB],wycena!$B112)</f>
        <v>0</v>
      </c>
      <c r="BS112" s="332">
        <f t="shared" si="159"/>
        <v>0</v>
      </c>
      <c r="BT112" s="334">
        <f>SUMIFS(Technologia[tpz '[s']],Technologia[Obszar],"Gratowarka",Technologia[KOD WYROB],wycena!$B112)</f>
        <v>0</v>
      </c>
      <c r="BU112" s="334">
        <f>SUMIFS(Technologia[tpj '[s']],Technologia[Obszar],"Gratowarka",Technologia[KOD WYROB],wycena!$B112)</f>
        <v>0</v>
      </c>
      <c r="BV112" s="332">
        <f t="shared" si="160"/>
        <v>0</v>
      </c>
      <c r="BW112" s="332">
        <f>COUNTIF(Technologia[KOD WYROB],B112)</f>
        <v>0</v>
      </c>
      <c r="BX112" s="332">
        <f t="shared" si="161"/>
        <v>0</v>
      </c>
      <c r="BZ112" s="121"/>
      <c r="CA112" s="123"/>
      <c r="CB112" s="123"/>
      <c r="CC112" s="372">
        <f>SUMIFS(Technologia[Koszt kooperacji],Technologia[Obszar],"Kooperacja",Technologia[KOD WYROB],wycena!$B112)+SUMIFS(Technologia[Koszt kooperacji],Technologia[Obszar],"Śrutowanie",Technologia[KOD WYROB],wycena!$B112)</f>
        <v>0</v>
      </c>
      <c r="CD112" s="372">
        <f t="shared" si="109"/>
        <v>0</v>
      </c>
      <c r="CE112" s="372">
        <f t="shared" si="180"/>
        <v>0</v>
      </c>
      <c r="CF112" s="381">
        <f>COUNTIFS(Technologia[KOD WYROB],B112,Technologia[Obszar],"kooperacja")+SUMIF($C:$C,$B112,CF:CF)</f>
        <v>0</v>
      </c>
      <c r="CG112" s="382">
        <f>SUMIF(Tabela3[Dot. indeksu],B112,Tabela3[Wartość])+SUMIF(C:C,B112,DE:DE)</f>
        <v>0</v>
      </c>
      <c r="CH112" s="383">
        <f>SUMIFS(NRC[Cena],NRC[Typ narzędzia],robocze!$AL$1,NRC[Dot. indeksu],wycena!$B112)+(SUMIF($C:$C,$B112,$DF:$DF))</f>
        <v>0</v>
      </c>
      <c r="CI112" s="372">
        <f>SUMIFS(NRC[Cena],NRC[Typ narzędzia],robocze!$AL$2,NRC[Dot. indeksu],wycena!$B112)+(SUMIF($C:$C,$B112,$DG:$DG))</f>
        <v>0</v>
      </c>
      <c r="CJ112" s="372">
        <f>SUMIFS(NRC[Cena],NRC[Typ narzędzia],robocze!$AL$3,NRC[Dot. indeksu],wycena!$B112)+(SUMIF($C:$C,$B112,$DH:$DH))</f>
        <v>0</v>
      </c>
      <c r="CK112" s="384">
        <f t="shared" si="162"/>
        <v>0</v>
      </c>
      <c r="CM112" s="373" t="str">
        <f t="shared" si="110"/>
        <v/>
      </c>
      <c r="CN112" s="374" t="str">
        <f t="shared" si="111"/>
        <v/>
      </c>
      <c r="CO112" s="372" t="str">
        <f t="shared" si="112"/>
        <v/>
      </c>
      <c r="CP112" s="372" t="str">
        <f t="shared" si="181"/>
        <v/>
      </c>
      <c r="CQ112" s="371" t="str">
        <f t="shared" si="113"/>
        <v/>
      </c>
      <c r="CR112" s="371" t="str">
        <f t="shared" si="182"/>
        <v/>
      </c>
      <c r="CS112" s="371" t="str">
        <f t="shared" si="114"/>
        <v/>
      </c>
      <c r="CT112" s="371" t="str">
        <f t="shared" si="115"/>
        <v/>
      </c>
      <c r="CU112" s="371" t="str">
        <f t="shared" si="116"/>
        <v/>
      </c>
      <c r="CV112" s="371" t="str">
        <f t="shared" si="117"/>
        <v/>
      </c>
      <c r="CW112" s="371" t="str">
        <f t="shared" si="118"/>
        <v/>
      </c>
      <c r="CX112" s="371" t="str">
        <f t="shared" si="119"/>
        <v/>
      </c>
      <c r="CY112" s="371" t="str">
        <f t="shared" si="120"/>
        <v/>
      </c>
      <c r="CZ112" s="371" t="str">
        <f t="shared" si="121"/>
        <v/>
      </c>
      <c r="DA112" s="371" t="str">
        <f t="shared" si="163"/>
        <v/>
      </c>
      <c r="DB112" s="371" t="str">
        <f t="shared" si="164"/>
        <v/>
      </c>
      <c r="DC112" s="371" t="str">
        <f t="shared" si="165"/>
        <v/>
      </c>
      <c r="DD112" s="334" t="str">
        <f t="shared" si="122"/>
        <v/>
      </c>
      <c r="DE112" s="334" t="str">
        <f t="shared" si="123"/>
        <v/>
      </c>
      <c r="DF112" s="372">
        <f t="shared" si="183"/>
        <v>0</v>
      </c>
      <c r="DG112" s="372">
        <f t="shared" si="184"/>
        <v>0</v>
      </c>
      <c r="DH112" s="372">
        <f t="shared" si="185"/>
        <v>0</v>
      </c>
      <c r="DI112" s="375"/>
      <c r="DJ112" s="319">
        <f>AK112/3600*Stawki!$A$4</f>
        <v>0</v>
      </c>
      <c r="DK112" s="317">
        <f>AO112/3600*Stawki!$B$4</f>
        <v>0</v>
      </c>
      <c r="DL112" s="317">
        <f>AR112/3600*Stawki!$C$4</f>
        <v>0</v>
      </c>
      <c r="DM112" s="317">
        <f>AU112/3600*Stawki!$D$4</f>
        <v>0</v>
      </c>
      <c r="DN112" s="317">
        <f>AX112/3600*Stawki!$E$4</f>
        <v>0</v>
      </c>
      <c r="DO112" s="317">
        <f>BA112/3600*Stawki!$F$4</f>
        <v>0</v>
      </c>
      <c r="DP112" s="317">
        <f>BD112/3600*Stawki!$G$4</f>
        <v>0</v>
      </c>
      <c r="DQ112" s="317">
        <f>BG112/3600*Stawki!$H$4</f>
        <v>0</v>
      </c>
      <c r="DR112" s="317">
        <f>BJ112/3600*Stawki!$J$4</f>
        <v>0</v>
      </c>
      <c r="DS112" s="317">
        <f>BL112/3600*Stawki!$I$4</f>
        <v>0</v>
      </c>
      <c r="DT112" s="317">
        <f>BP112/3600*Stawki!$K$4</f>
        <v>0</v>
      </c>
      <c r="DU112" s="320">
        <f>BS112/3600*Stawki!$M$4</f>
        <v>0</v>
      </c>
      <c r="DV112" s="320">
        <f>BV112/3600*Stawki!$L$4</f>
        <v>0</v>
      </c>
      <c r="DW112" s="321">
        <f t="shared" si="166"/>
        <v>0</v>
      </c>
      <c r="DX112" s="322" t="e" cm="1">
        <f t="array" ref="DX112">IF(BX112&lt;1,INDEX(tblSimple[],MATCH(F112,simp_il_proj,1)+1,MATCH(BW112,simp_il_oper,1)+1)+VLOOKUP($H$6,tblKlient[[Klient]:[Dodatkowy narzut Simple]],2,0),INDEX(tblComplex[],MATCH(F112,comp_il_projekt,1)+1,MATCH(BX112,comp_ile_sklad,1)+1)+VLOOKUP($H$6,tblKlient[[Klient]:[Dodatkowy narzut Complex]],3,0))</f>
        <v>#VALUE!</v>
      </c>
      <c r="DY112" s="323" t="str">
        <f t="shared" si="167"/>
        <v/>
      </c>
      <c r="DZ112" s="318" t="e">
        <f t="shared" si="124"/>
        <v>#VALUE!</v>
      </c>
      <c r="EA112" s="324" t="e">
        <f t="shared" si="125"/>
        <v>#VALUE!</v>
      </c>
      <c r="EC112" s="340">
        <f>IFERROR((Y112*AA112)*IF(X112="NIE",$EC$17+Stawki!$L$30,$EC$17)+SUMIF($C:$C,$B112,CP:CP),0)</f>
        <v>0</v>
      </c>
      <c r="ED112" s="341">
        <f t="shared" si="126"/>
        <v>0</v>
      </c>
      <c r="EE112" s="341">
        <f t="shared" si="127"/>
        <v>0</v>
      </c>
      <c r="EF112" s="341" t="e">
        <f t="shared" si="128"/>
        <v>#VALUE!</v>
      </c>
      <c r="EG112" s="341" t="e">
        <f>DY112*(1+wycena!$EG$17)</f>
        <v>#VALUE!</v>
      </c>
      <c r="EH112" s="341" t="e">
        <f>EG112*(1+wycena!$EH$17)</f>
        <v>#VALUE!</v>
      </c>
      <c r="EI112" s="341" t="e">
        <f t="shared" si="168"/>
        <v>#VALUE!</v>
      </c>
      <c r="EJ112" s="341" t="e">
        <f t="shared" si="186"/>
        <v>#VALUE!</v>
      </c>
      <c r="EK112" s="342">
        <f t="shared" si="129"/>
        <v>0</v>
      </c>
      <c r="EL112" s="343">
        <v>0</v>
      </c>
      <c r="EM112" s="344" t="e">
        <f t="shared" si="187"/>
        <v>#VALUE!</v>
      </c>
      <c r="EN112" s="345" t="e">
        <f t="shared" si="130"/>
        <v>#VALUE!</v>
      </c>
      <c r="EO112" s="346">
        <f t="shared" si="131"/>
        <v>0</v>
      </c>
      <c r="EP112" s="347">
        <f t="shared" si="132"/>
        <v>0</v>
      </c>
      <c r="EQ112" s="348">
        <f t="shared" si="169"/>
        <v>0</v>
      </c>
      <c r="ER112" s="349" t="e">
        <f t="shared" si="133"/>
        <v>#VALUE!</v>
      </c>
      <c r="ES112" s="350" t="e">
        <f t="shared" si="134"/>
        <v>#VALUE!</v>
      </c>
      <c r="ET112" s="62"/>
      <c r="EU112" s="399">
        <f t="shared" si="170"/>
        <v>0</v>
      </c>
      <c r="EV112" s="400">
        <f t="shared" si="171"/>
        <v>0</v>
      </c>
      <c r="EW112" s="400">
        <f t="shared" si="172"/>
        <v>0</v>
      </c>
      <c r="EX112" s="400">
        <f t="shared" si="173"/>
        <v>0</v>
      </c>
      <c r="EY112" s="400">
        <f t="shared" si="174"/>
        <v>0</v>
      </c>
      <c r="EZ112" s="401">
        <f t="shared" si="175"/>
        <v>0</v>
      </c>
      <c r="FA112" s="62"/>
      <c r="FB112" s="153">
        <f t="shared" si="135"/>
        <v>0</v>
      </c>
      <c r="FC112" s="154">
        <f t="shared" si="136"/>
        <v>0</v>
      </c>
      <c r="FD112" s="154">
        <f t="shared" si="137"/>
        <v>0</v>
      </c>
      <c r="FE112" s="154">
        <f t="shared" si="138"/>
        <v>0</v>
      </c>
      <c r="FF112" s="154">
        <f t="shared" si="139"/>
        <v>0</v>
      </c>
      <c r="FG112" s="154">
        <f t="shared" si="140"/>
        <v>0</v>
      </c>
      <c r="FH112" s="154">
        <f t="shared" si="141"/>
        <v>0</v>
      </c>
      <c r="FI112" s="154">
        <f t="shared" si="142"/>
        <v>0</v>
      </c>
      <c r="FJ112" s="154">
        <f t="shared" si="143"/>
        <v>0</v>
      </c>
      <c r="FK112" s="147">
        <f t="shared" si="144"/>
        <v>0</v>
      </c>
      <c r="FL112" s="147">
        <f t="shared" si="145"/>
        <v>0</v>
      </c>
      <c r="FM112" s="146">
        <f t="shared" si="146"/>
        <v>0</v>
      </c>
      <c r="FN112" s="146">
        <f t="shared" si="147"/>
        <v>0</v>
      </c>
      <c r="FO112" s="146">
        <f t="shared" si="148"/>
        <v>0</v>
      </c>
      <c r="FP112" s="146">
        <f t="shared" si="149"/>
        <v>0</v>
      </c>
      <c r="FQ112" s="146" t="e">
        <f t="shared" si="150"/>
        <v>#VALUE!</v>
      </c>
      <c r="FR112" s="146" t="e">
        <f t="shared" si="151"/>
        <v>#VALUE!</v>
      </c>
      <c r="FS112" s="146">
        <f t="shared" si="152"/>
        <v>0</v>
      </c>
      <c r="FT112" s="146">
        <f t="shared" si="153"/>
        <v>0</v>
      </c>
      <c r="FU112" s="146">
        <f t="shared" si="154"/>
        <v>0</v>
      </c>
      <c r="FV112" s="146" t="e">
        <f t="shared" si="155"/>
        <v>#VALUE!</v>
      </c>
      <c r="FW112" s="146" t="e">
        <f t="shared" si="176"/>
        <v>#VALUE!</v>
      </c>
      <c r="FX112" s="146" t="e">
        <f t="shared" si="177"/>
        <v>#VALUE!</v>
      </c>
      <c r="FY112" s="146" t="e">
        <f t="shared" si="178"/>
        <v>#VALUE!</v>
      </c>
      <c r="FZ112" s="155">
        <f t="shared" si="188"/>
        <v>0</v>
      </c>
    </row>
    <row r="113" spans="1:182">
      <c r="A113" s="143">
        <v>95</v>
      </c>
      <c r="B113" s="123"/>
      <c r="C113" s="123"/>
      <c r="D113" s="123"/>
      <c r="E113" s="181"/>
      <c r="F113" s="123"/>
      <c r="G113" s="123"/>
      <c r="H113" s="123"/>
      <c r="I113" s="120"/>
      <c r="J113" s="121"/>
      <c r="K113" s="123"/>
      <c r="L113" s="123"/>
      <c r="M113" s="172" t="str">
        <f>ryzyka!$X97</f>
        <v/>
      </c>
      <c r="N113" s="173" t="str">
        <f>ryzyka!Y97</f>
        <v/>
      </c>
      <c r="O113" s="123"/>
      <c r="P113" s="123"/>
      <c r="Q113" s="138"/>
      <c r="R113" s="121"/>
      <c r="S113" s="123"/>
      <c r="T113" s="122"/>
      <c r="U113" s="123"/>
      <c r="V113" s="285" t="str">
        <f t="shared" si="156"/>
        <v/>
      </c>
      <c r="W113" s="285" t="str">
        <f t="shared" si="157"/>
        <v/>
      </c>
      <c r="X113" s="123"/>
      <c r="Y113" s="65"/>
      <c r="Z113" s="176">
        <f t="shared" si="99"/>
        <v>0</v>
      </c>
      <c r="AA113" s="124"/>
      <c r="AB113" s="124"/>
      <c r="AC113" s="125"/>
      <c r="AD113" s="125"/>
      <c r="AE113" s="126"/>
      <c r="AF113" s="124"/>
      <c r="AG113" s="127"/>
      <c r="AH113" s="128"/>
      <c r="AI113" s="137"/>
      <c r="AJ113" s="126"/>
      <c r="AK113" s="335">
        <f t="shared" si="100"/>
        <v>0</v>
      </c>
      <c r="AL113" s="138"/>
      <c r="AM113" s="121"/>
      <c r="AN113" s="123"/>
      <c r="AO113" s="332">
        <f t="shared" si="179"/>
        <v>0</v>
      </c>
      <c r="AP113" s="333">
        <f>SUMIFS(Technologia[tpz '[s']],Technologia[Obszar],"Obróbka skrawaniem",Technologia[KOD WYROB],wycena!$B113)</f>
        <v>0</v>
      </c>
      <c r="AQ113" s="334">
        <f>SUMIFS(Technologia[tpj '[s']],Technologia[Obszar],"Obróbka skrawaniem",Technologia[KOD WYROB],wycena!$B113)</f>
        <v>0</v>
      </c>
      <c r="AR113" s="335">
        <f t="shared" si="101"/>
        <v>0</v>
      </c>
      <c r="AS113" s="334">
        <f>SUMIFS(Technologia[tpz '[s']],Technologia[Obszar],"Ukosowanie",Technologia[KOD WYROB],wycena!$B113)</f>
        <v>0</v>
      </c>
      <c r="AT113" s="334">
        <f>SUMIFS(Technologia[tpj '[s']],Technologia[Obszar],"Ukosowanie",Technologia[KOD WYROB],wycena!$B113)</f>
        <v>0</v>
      </c>
      <c r="AU113" s="335">
        <f t="shared" si="102"/>
        <v>0</v>
      </c>
      <c r="AV113" s="334">
        <f>SUMIFS(Technologia[tpz '[s']],Technologia[Obszar],"Prasa",Technologia[KOD WYROB],wycena!$B113)</f>
        <v>0</v>
      </c>
      <c r="AW113" s="334">
        <f>SUMIFS(Technologia[tpj '[s']],Technologia[Obszar],"Prasa",Technologia[KOD WYROB],wycena!$B113)</f>
        <v>0</v>
      </c>
      <c r="AX113" s="335">
        <f t="shared" si="103"/>
        <v>0</v>
      </c>
      <c r="AY113" s="334">
        <f>SUMIFS(Technologia[tpz '[s']],Technologia[Obszar],"Spawanie ręczne",Technologia[KOD WYROB],wycena!$B113)</f>
        <v>0</v>
      </c>
      <c r="AZ113" s="334">
        <f>SUMIFS(Technologia[tpj '[s']],Technologia[Obszar],"Spawanie ręczne",Technologia[KOD WYROB],wycena!$B113)</f>
        <v>0</v>
      </c>
      <c r="BA113" s="335">
        <f t="shared" si="104"/>
        <v>0</v>
      </c>
      <c r="BB113" s="334">
        <f>SUMIFS(Technologia[tpz '[s']],Technologia[Obszar],"Spawanie robotem",Technologia[KOD WYROB],wycena!$B113)</f>
        <v>0</v>
      </c>
      <c r="BC113" s="334">
        <f>SUMIFS(Technologia[tpj '[s']],Technologia[Obszar],"Spawanie robotem",Technologia[KOD WYROB],wycena!$B113)</f>
        <v>0</v>
      </c>
      <c r="BD113" s="335">
        <f t="shared" si="105"/>
        <v>0</v>
      </c>
      <c r="BE113" s="334">
        <f>SUMIFS(Technologia[tpz '[s']],Technologia[Obszar],"Ślusarnia",Technologia[KOD WYROB],wycena!$B113)</f>
        <v>0</v>
      </c>
      <c r="BF113" s="334">
        <f>SUMIFS(Technologia[tpj '[s']],Technologia[Obszar],"Ślusarnia",Technologia[KOD WYROB],wycena!$B113)</f>
        <v>0</v>
      </c>
      <c r="BG113" s="335">
        <f t="shared" si="106"/>
        <v>0</v>
      </c>
      <c r="BH113" s="334">
        <f>SUMIFS(Technologia[tpz '[s']],Technologia[Obszar],"Montaż",Technologia[KOD WYROB],wycena!$B113)</f>
        <v>0</v>
      </c>
      <c r="BI113" s="334">
        <f>SUMIFS(Technologia[tpj '[s']],Technologia[Obszar],"Montaż",Technologia[KOD WYROB],wycena!$B113)</f>
        <v>0</v>
      </c>
      <c r="BJ113" s="335">
        <f t="shared" si="107"/>
        <v>0</v>
      </c>
      <c r="BK113" s="334">
        <f>SUMIFS(Technologia[tpz '[s']],Technologia[Obszar],"Klejenie",Technologia[KOD WYROB],wycena!$B113)</f>
        <v>0</v>
      </c>
      <c r="BL113" s="334">
        <f>SUMIFS(Technologia[tpj '[s']],Technologia[Obszar],"Klejenie",Technologia[KOD WYROB],wycena!$B113)</f>
        <v>0</v>
      </c>
      <c r="BM113" s="335">
        <f t="shared" si="108"/>
        <v>0</v>
      </c>
      <c r="BN113" s="334">
        <f>SUMIFS(Technologia[tpz '[s']],Technologia[Obszar],"Śrutowanie",Technologia[KOD WYROB],wycena!$B113)</f>
        <v>0</v>
      </c>
      <c r="BO113" s="334">
        <f>SUMIFS(Technologia[tpj '[s']],Technologia[Obszar],"Śrutowanie",Technologia[KOD WYROB],wycena!$B113)</f>
        <v>0</v>
      </c>
      <c r="BP113" s="332">
        <f t="shared" si="158"/>
        <v>0</v>
      </c>
      <c r="BQ113" s="334">
        <f>SUMIFS(Technologia[tpz '[s']],Technologia[Obszar],"Prostowanie",Technologia[KOD WYROB],wycena!$B113)</f>
        <v>0</v>
      </c>
      <c r="BR113" s="334">
        <f>SUMIFS(Technologia[tpj '[s']],Technologia[Obszar],"Prostowanie",Technologia[KOD WYROB],wycena!$B113)</f>
        <v>0</v>
      </c>
      <c r="BS113" s="332">
        <f t="shared" si="159"/>
        <v>0</v>
      </c>
      <c r="BT113" s="334">
        <f>SUMIFS(Technologia[tpz '[s']],Technologia[Obszar],"Gratowarka",Technologia[KOD WYROB],wycena!$B113)</f>
        <v>0</v>
      </c>
      <c r="BU113" s="334">
        <f>SUMIFS(Technologia[tpj '[s']],Technologia[Obszar],"Gratowarka",Technologia[KOD WYROB],wycena!$B113)</f>
        <v>0</v>
      </c>
      <c r="BV113" s="332">
        <f t="shared" si="160"/>
        <v>0</v>
      </c>
      <c r="BW113" s="332">
        <f>COUNTIF(Technologia[KOD WYROB],B113)</f>
        <v>0</v>
      </c>
      <c r="BX113" s="332">
        <f t="shared" si="161"/>
        <v>0</v>
      </c>
      <c r="BZ113" s="121"/>
      <c r="CA113" s="123"/>
      <c r="CB113" s="123"/>
      <c r="CC113" s="372">
        <f>SUMIFS(Technologia[Koszt kooperacji],Technologia[Obszar],"Kooperacja",Technologia[KOD WYROB],wycena!$B113)+SUMIFS(Technologia[Koszt kooperacji],Technologia[Obszar],"Śrutowanie",Technologia[KOD WYROB],wycena!$B113)</f>
        <v>0</v>
      </c>
      <c r="CD113" s="372">
        <f t="shared" si="109"/>
        <v>0</v>
      </c>
      <c r="CE113" s="372">
        <f t="shared" si="180"/>
        <v>0</v>
      </c>
      <c r="CF113" s="381">
        <f>COUNTIFS(Technologia[KOD WYROB],B113,Technologia[Obszar],"kooperacja")+SUMIF($C:$C,$B113,CF:CF)</f>
        <v>0</v>
      </c>
      <c r="CG113" s="382">
        <f>SUMIF(Tabela3[Dot. indeksu],B113,Tabela3[Wartość])+SUMIF(C:C,B113,DE:DE)</f>
        <v>0</v>
      </c>
      <c r="CH113" s="383">
        <f>SUMIFS(NRC[Cena],NRC[Typ narzędzia],robocze!$AL$1,NRC[Dot. indeksu],wycena!$B113)+(SUMIF($C:$C,$B113,$DF:$DF))</f>
        <v>0</v>
      </c>
      <c r="CI113" s="372">
        <f>SUMIFS(NRC[Cena],NRC[Typ narzędzia],robocze!$AL$2,NRC[Dot. indeksu],wycena!$B113)+(SUMIF($C:$C,$B113,$DG:$DG))</f>
        <v>0</v>
      </c>
      <c r="CJ113" s="372">
        <f>SUMIFS(NRC[Cena],NRC[Typ narzędzia],robocze!$AL$3,NRC[Dot. indeksu],wycena!$B113)+(SUMIF($C:$C,$B113,$DH:$DH))</f>
        <v>0</v>
      </c>
      <c r="CK113" s="384">
        <f t="shared" si="162"/>
        <v>0</v>
      </c>
      <c r="CM113" s="373" t="str">
        <f t="shared" si="110"/>
        <v/>
      </c>
      <c r="CN113" s="374" t="str">
        <f t="shared" si="111"/>
        <v/>
      </c>
      <c r="CO113" s="372" t="str">
        <f t="shared" si="112"/>
        <v/>
      </c>
      <c r="CP113" s="372" t="str">
        <f t="shared" si="181"/>
        <v/>
      </c>
      <c r="CQ113" s="371" t="str">
        <f t="shared" si="113"/>
        <v/>
      </c>
      <c r="CR113" s="371" t="str">
        <f t="shared" si="182"/>
        <v/>
      </c>
      <c r="CS113" s="371" t="str">
        <f t="shared" si="114"/>
        <v/>
      </c>
      <c r="CT113" s="371" t="str">
        <f t="shared" si="115"/>
        <v/>
      </c>
      <c r="CU113" s="371" t="str">
        <f t="shared" si="116"/>
        <v/>
      </c>
      <c r="CV113" s="371" t="str">
        <f t="shared" si="117"/>
        <v/>
      </c>
      <c r="CW113" s="371" t="str">
        <f t="shared" si="118"/>
        <v/>
      </c>
      <c r="CX113" s="371" t="str">
        <f t="shared" si="119"/>
        <v/>
      </c>
      <c r="CY113" s="371" t="str">
        <f t="shared" si="120"/>
        <v/>
      </c>
      <c r="CZ113" s="371" t="str">
        <f t="shared" si="121"/>
        <v/>
      </c>
      <c r="DA113" s="371" t="str">
        <f t="shared" si="163"/>
        <v/>
      </c>
      <c r="DB113" s="371" t="str">
        <f t="shared" si="164"/>
        <v/>
      </c>
      <c r="DC113" s="371" t="str">
        <f t="shared" si="165"/>
        <v/>
      </c>
      <c r="DD113" s="334" t="str">
        <f t="shared" si="122"/>
        <v/>
      </c>
      <c r="DE113" s="334" t="str">
        <f t="shared" si="123"/>
        <v/>
      </c>
      <c r="DF113" s="372">
        <f t="shared" si="183"/>
        <v>0</v>
      </c>
      <c r="DG113" s="372">
        <f t="shared" si="184"/>
        <v>0</v>
      </c>
      <c r="DH113" s="372">
        <f t="shared" si="185"/>
        <v>0</v>
      </c>
      <c r="DI113" s="375"/>
      <c r="DJ113" s="319">
        <f>AK113/3600*Stawki!$A$4</f>
        <v>0</v>
      </c>
      <c r="DK113" s="317">
        <f>AO113/3600*Stawki!$B$4</f>
        <v>0</v>
      </c>
      <c r="DL113" s="317">
        <f>AR113/3600*Stawki!$C$4</f>
        <v>0</v>
      </c>
      <c r="DM113" s="317">
        <f>AU113/3600*Stawki!$D$4</f>
        <v>0</v>
      </c>
      <c r="DN113" s="317">
        <f>AX113/3600*Stawki!$E$4</f>
        <v>0</v>
      </c>
      <c r="DO113" s="317">
        <f>BA113/3600*Stawki!$F$4</f>
        <v>0</v>
      </c>
      <c r="DP113" s="317">
        <f>BD113/3600*Stawki!$G$4</f>
        <v>0</v>
      </c>
      <c r="DQ113" s="317">
        <f>BG113/3600*Stawki!$H$4</f>
        <v>0</v>
      </c>
      <c r="DR113" s="317">
        <f>BJ113/3600*Stawki!$J$4</f>
        <v>0</v>
      </c>
      <c r="DS113" s="317">
        <f>BL113/3600*Stawki!$I$4</f>
        <v>0</v>
      </c>
      <c r="DT113" s="317">
        <f>BP113/3600*Stawki!$K$4</f>
        <v>0</v>
      </c>
      <c r="DU113" s="320">
        <f>BS113/3600*Stawki!$M$4</f>
        <v>0</v>
      </c>
      <c r="DV113" s="320">
        <f>BV113/3600*Stawki!$L$4</f>
        <v>0</v>
      </c>
      <c r="DW113" s="321">
        <f t="shared" si="166"/>
        <v>0</v>
      </c>
      <c r="DX113" s="322" t="e" cm="1">
        <f t="array" ref="DX113">IF(BX113&lt;1,INDEX(tblSimple[],MATCH(F113,simp_il_proj,1)+1,MATCH(BW113,simp_il_oper,1)+1)+VLOOKUP($H$6,tblKlient[[Klient]:[Dodatkowy narzut Simple]],2,0),INDEX(tblComplex[],MATCH(F113,comp_il_projekt,1)+1,MATCH(BX113,comp_ile_sklad,1)+1)+VLOOKUP($H$6,tblKlient[[Klient]:[Dodatkowy narzut Complex]],3,0))</f>
        <v>#VALUE!</v>
      </c>
      <c r="DY113" s="323" t="str">
        <f t="shared" si="167"/>
        <v/>
      </c>
      <c r="DZ113" s="318" t="e">
        <f t="shared" si="124"/>
        <v>#VALUE!</v>
      </c>
      <c r="EA113" s="324" t="e">
        <f t="shared" si="125"/>
        <v>#VALUE!</v>
      </c>
      <c r="EC113" s="340">
        <f>IFERROR((Y113*AA113)*IF(X113="NIE",$EC$17+Stawki!$L$30,$EC$17)+SUMIF($C:$C,$B113,CP:CP),0)</f>
        <v>0</v>
      </c>
      <c r="ED113" s="341">
        <f t="shared" si="126"/>
        <v>0</v>
      </c>
      <c r="EE113" s="341">
        <f t="shared" si="127"/>
        <v>0</v>
      </c>
      <c r="EF113" s="341" t="e">
        <f t="shared" si="128"/>
        <v>#VALUE!</v>
      </c>
      <c r="EG113" s="341" t="e">
        <f>DY113*(1+wycena!$EG$17)</f>
        <v>#VALUE!</v>
      </c>
      <c r="EH113" s="341" t="e">
        <f>EG113*(1+wycena!$EH$17)</f>
        <v>#VALUE!</v>
      </c>
      <c r="EI113" s="341" t="e">
        <f t="shared" si="168"/>
        <v>#VALUE!</v>
      </c>
      <c r="EJ113" s="341" t="e">
        <f t="shared" si="186"/>
        <v>#VALUE!</v>
      </c>
      <c r="EK113" s="342">
        <f t="shared" si="129"/>
        <v>0</v>
      </c>
      <c r="EL113" s="343">
        <v>0</v>
      </c>
      <c r="EM113" s="344" t="e">
        <f t="shared" si="187"/>
        <v>#VALUE!</v>
      </c>
      <c r="EN113" s="345" t="e">
        <f t="shared" si="130"/>
        <v>#VALUE!</v>
      </c>
      <c r="EO113" s="346">
        <f t="shared" si="131"/>
        <v>0</v>
      </c>
      <c r="EP113" s="347">
        <f t="shared" si="132"/>
        <v>0</v>
      </c>
      <c r="EQ113" s="348">
        <f t="shared" si="169"/>
        <v>0</v>
      </c>
      <c r="ER113" s="349" t="e">
        <f t="shared" si="133"/>
        <v>#VALUE!</v>
      </c>
      <c r="ES113" s="350" t="e">
        <f t="shared" si="134"/>
        <v>#VALUE!</v>
      </c>
      <c r="ET113" s="62"/>
      <c r="EU113" s="399">
        <f t="shared" si="170"/>
        <v>0</v>
      </c>
      <c r="EV113" s="400">
        <f t="shared" si="171"/>
        <v>0</v>
      </c>
      <c r="EW113" s="400">
        <f t="shared" si="172"/>
        <v>0</v>
      </c>
      <c r="EX113" s="400">
        <f t="shared" si="173"/>
        <v>0</v>
      </c>
      <c r="EY113" s="400">
        <f t="shared" si="174"/>
        <v>0</v>
      </c>
      <c r="EZ113" s="401">
        <f t="shared" si="175"/>
        <v>0</v>
      </c>
      <c r="FA113" s="62"/>
      <c r="FB113" s="153">
        <f t="shared" si="135"/>
        <v>0</v>
      </c>
      <c r="FC113" s="154">
        <f t="shared" si="136"/>
        <v>0</v>
      </c>
      <c r="FD113" s="154">
        <f t="shared" si="137"/>
        <v>0</v>
      </c>
      <c r="FE113" s="154">
        <f t="shared" si="138"/>
        <v>0</v>
      </c>
      <c r="FF113" s="154">
        <f t="shared" si="139"/>
        <v>0</v>
      </c>
      <c r="FG113" s="154">
        <f t="shared" si="140"/>
        <v>0</v>
      </c>
      <c r="FH113" s="154">
        <f t="shared" si="141"/>
        <v>0</v>
      </c>
      <c r="FI113" s="154">
        <f t="shared" si="142"/>
        <v>0</v>
      </c>
      <c r="FJ113" s="154">
        <f t="shared" si="143"/>
        <v>0</v>
      </c>
      <c r="FK113" s="147">
        <f t="shared" si="144"/>
        <v>0</v>
      </c>
      <c r="FL113" s="147">
        <f t="shared" si="145"/>
        <v>0</v>
      </c>
      <c r="FM113" s="146">
        <f t="shared" si="146"/>
        <v>0</v>
      </c>
      <c r="FN113" s="146">
        <f t="shared" si="147"/>
        <v>0</v>
      </c>
      <c r="FO113" s="146">
        <f t="shared" si="148"/>
        <v>0</v>
      </c>
      <c r="FP113" s="146">
        <f t="shared" si="149"/>
        <v>0</v>
      </c>
      <c r="FQ113" s="146" t="e">
        <f t="shared" si="150"/>
        <v>#VALUE!</v>
      </c>
      <c r="FR113" s="146" t="e">
        <f t="shared" si="151"/>
        <v>#VALUE!</v>
      </c>
      <c r="FS113" s="146">
        <f t="shared" si="152"/>
        <v>0</v>
      </c>
      <c r="FT113" s="146">
        <f t="shared" si="153"/>
        <v>0</v>
      </c>
      <c r="FU113" s="146">
        <f t="shared" si="154"/>
        <v>0</v>
      </c>
      <c r="FV113" s="146" t="e">
        <f t="shared" si="155"/>
        <v>#VALUE!</v>
      </c>
      <c r="FW113" s="146" t="e">
        <f t="shared" si="176"/>
        <v>#VALUE!</v>
      </c>
      <c r="FX113" s="146" t="e">
        <f t="shared" si="177"/>
        <v>#VALUE!</v>
      </c>
      <c r="FY113" s="146" t="e">
        <f t="shared" si="178"/>
        <v>#VALUE!</v>
      </c>
      <c r="FZ113" s="155">
        <f t="shared" si="188"/>
        <v>0</v>
      </c>
    </row>
    <row r="114" spans="1:182">
      <c r="A114" s="143">
        <v>96</v>
      </c>
      <c r="B114" s="123"/>
      <c r="C114" s="123"/>
      <c r="D114" s="123"/>
      <c r="E114" s="181"/>
      <c r="F114" s="123"/>
      <c r="G114" s="123"/>
      <c r="H114" s="123"/>
      <c r="I114" s="120"/>
      <c r="J114" s="121"/>
      <c r="K114" s="123"/>
      <c r="L114" s="123"/>
      <c r="M114" s="172" t="str">
        <f>ryzyka!$X98</f>
        <v/>
      </c>
      <c r="N114" s="173" t="str">
        <f>ryzyka!Y98</f>
        <v/>
      </c>
      <c r="O114" s="123"/>
      <c r="P114" s="123"/>
      <c r="Q114" s="138"/>
      <c r="R114" s="121"/>
      <c r="S114" s="123"/>
      <c r="T114" s="122"/>
      <c r="U114" s="123"/>
      <c r="V114" s="285" t="str">
        <f t="shared" si="156"/>
        <v/>
      </c>
      <c r="W114" s="285" t="str">
        <f t="shared" si="157"/>
        <v/>
      </c>
      <c r="X114" s="123"/>
      <c r="Y114" s="65"/>
      <c r="Z114" s="176">
        <f t="shared" si="99"/>
        <v>0</v>
      </c>
      <c r="AA114" s="124"/>
      <c r="AB114" s="124"/>
      <c r="AC114" s="125"/>
      <c r="AD114" s="125"/>
      <c r="AE114" s="126"/>
      <c r="AF114" s="124"/>
      <c r="AG114" s="127"/>
      <c r="AH114" s="128"/>
      <c r="AI114" s="137"/>
      <c r="AJ114" s="126"/>
      <c r="AK114" s="335">
        <f t="shared" si="100"/>
        <v>0</v>
      </c>
      <c r="AL114" s="138"/>
      <c r="AM114" s="121"/>
      <c r="AN114" s="123"/>
      <c r="AO114" s="332">
        <f t="shared" si="179"/>
        <v>0</v>
      </c>
      <c r="AP114" s="333">
        <f>SUMIFS(Technologia[tpz '[s']],Technologia[Obszar],"Obróbka skrawaniem",Technologia[KOD WYROB],wycena!$B114)</f>
        <v>0</v>
      </c>
      <c r="AQ114" s="334">
        <f>SUMIFS(Technologia[tpj '[s']],Technologia[Obszar],"Obróbka skrawaniem",Technologia[KOD WYROB],wycena!$B114)</f>
        <v>0</v>
      </c>
      <c r="AR114" s="335">
        <f t="shared" si="101"/>
        <v>0</v>
      </c>
      <c r="AS114" s="334">
        <f>SUMIFS(Technologia[tpz '[s']],Technologia[Obszar],"Ukosowanie",Technologia[KOD WYROB],wycena!$B114)</f>
        <v>0</v>
      </c>
      <c r="AT114" s="334">
        <f>SUMIFS(Technologia[tpj '[s']],Technologia[Obszar],"Ukosowanie",Technologia[KOD WYROB],wycena!$B114)</f>
        <v>0</v>
      </c>
      <c r="AU114" s="335">
        <f t="shared" si="102"/>
        <v>0</v>
      </c>
      <c r="AV114" s="334">
        <f>SUMIFS(Technologia[tpz '[s']],Technologia[Obszar],"Prasa",Technologia[KOD WYROB],wycena!$B114)</f>
        <v>0</v>
      </c>
      <c r="AW114" s="334">
        <f>SUMIFS(Technologia[tpj '[s']],Technologia[Obszar],"Prasa",Technologia[KOD WYROB],wycena!$B114)</f>
        <v>0</v>
      </c>
      <c r="AX114" s="335">
        <f t="shared" si="103"/>
        <v>0</v>
      </c>
      <c r="AY114" s="334">
        <f>SUMIFS(Technologia[tpz '[s']],Technologia[Obszar],"Spawanie ręczne",Technologia[KOD WYROB],wycena!$B114)</f>
        <v>0</v>
      </c>
      <c r="AZ114" s="334">
        <f>SUMIFS(Technologia[tpj '[s']],Technologia[Obszar],"Spawanie ręczne",Technologia[KOD WYROB],wycena!$B114)</f>
        <v>0</v>
      </c>
      <c r="BA114" s="335">
        <f t="shared" si="104"/>
        <v>0</v>
      </c>
      <c r="BB114" s="334">
        <f>SUMIFS(Technologia[tpz '[s']],Technologia[Obszar],"Spawanie robotem",Technologia[KOD WYROB],wycena!$B114)</f>
        <v>0</v>
      </c>
      <c r="BC114" s="334">
        <f>SUMIFS(Technologia[tpj '[s']],Technologia[Obszar],"Spawanie robotem",Technologia[KOD WYROB],wycena!$B114)</f>
        <v>0</v>
      </c>
      <c r="BD114" s="335">
        <f t="shared" si="105"/>
        <v>0</v>
      </c>
      <c r="BE114" s="334">
        <f>SUMIFS(Technologia[tpz '[s']],Technologia[Obszar],"Ślusarnia",Technologia[KOD WYROB],wycena!$B114)</f>
        <v>0</v>
      </c>
      <c r="BF114" s="334">
        <f>SUMIFS(Technologia[tpj '[s']],Technologia[Obszar],"Ślusarnia",Technologia[KOD WYROB],wycena!$B114)</f>
        <v>0</v>
      </c>
      <c r="BG114" s="335">
        <f t="shared" si="106"/>
        <v>0</v>
      </c>
      <c r="BH114" s="334">
        <f>SUMIFS(Technologia[tpz '[s']],Technologia[Obszar],"Montaż",Technologia[KOD WYROB],wycena!$B114)</f>
        <v>0</v>
      </c>
      <c r="BI114" s="334">
        <f>SUMIFS(Technologia[tpj '[s']],Technologia[Obszar],"Montaż",Technologia[KOD WYROB],wycena!$B114)</f>
        <v>0</v>
      </c>
      <c r="BJ114" s="335">
        <f t="shared" si="107"/>
        <v>0</v>
      </c>
      <c r="BK114" s="334">
        <f>SUMIFS(Technologia[tpz '[s']],Technologia[Obszar],"Klejenie",Technologia[KOD WYROB],wycena!$B114)</f>
        <v>0</v>
      </c>
      <c r="BL114" s="334">
        <f>SUMIFS(Technologia[tpj '[s']],Technologia[Obszar],"Klejenie",Technologia[KOD WYROB],wycena!$B114)</f>
        <v>0</v>
      </c>
      <c r="BM114" s="335">
        <f t="shared" si="108"/>
        <v>0</v>
      </c>
      <c r="BN114" s="334">
        <f>SUMIFS(Technologia[tpz '[s']],Technologia[Obszar],"Śrutowanie",Technologia[KOD WYROB],wycena!$B114)</f>
        <v>0</v>
      </c>
      <c r="BO114" s="334">
        <f>SUMIFS(Technologia[tpj '[s']],Technologia[Obszar],"Śrutowanie",Technologia[KOD WYROB],wycena!$B114)</f>
        <v>0</v>
      </c>
      <c r="BP114" s="332">
        <f t="shared" si="158"/>
        <v>0</v>
      </c>
      <c r="BQ114" s="334">
        <f>SUMIFS(Technologia[tpz '[s']],Technologia[Obszar],"Prostowanie",Technologia[KOD WYROB],wycena!$B114)</f>
        <v>0</v>
      </c>
      <c r="BR114" s="334">
        <f>SUMIFS(Technologia[tpj '[s']],Technologia[Obszar],"Prostowanie",Technologia[KOD WYROB],wycena!$B114)</f>
        <v>0</v>
      </c>
      <c r="BS114" s="332">
        <f t="shared" si="159"/>
        <v>0</v>
      </c>
      <c r="BT114" s="334">
        <f>SUMIFS(Technologia[tpz '[s']],Technologia[Obszar],"Gratowarka",Technologia[KOD WYROB],wycena!$B114)</f>
        <v>0</v>
      </c>
      <c r="BU114" s="334">
        <f>SUMIFS(Technologia[tpj '[s']],Technologia[Obszar],"Gratowarka",Technologia[KOD WYROB],wycena!$B114)</f>
        <v>0</v>
      </c>
      <c r="BV114" s="332">
        <f t="shared" si="160"/>
        <v>0</v>
      </c>
      <c r="BW114" s="332">
        <f>COUNTIF(Technologia[KOD WYROB],B114)</f>
        <v>0</v>
      </c>
      <c r="BX114" s="332">
        <f t="shared" si="161"/>
        <v>0</v>
      </c>
      <c r="BZ114" s="121"/>
      <c r="CA114" s="123"/>
      <c r="CB114" s="123"/>
      <c r="CC114" s="372">
        <f>SUMIFS(Technologia[Koszt kooperacji],Technologia[Obszar],"Kooperacja",Technologia[KOD WYROB],wycena!$B114)+SUMIFS(Technologia[Koszt kooperacji],Technologia[Obszar],"Śrutowanie",Technologia[KOD WYROB],wycena!$B114)</f>
        <v>0</v>
      </c>
      <c r="CD114" s="372">
        <f t="shared" si="109"/>
        <v>0</v>
      </c>
      <c r="CE114" s="372">
        <f t="shared" si="180"/>
        <v>0</v>
      </c>
      <c r="CF114" s="381">
        <f>COUNTIFS(Technologia[KOD WYROB],B114,Technologia[Obszar],"kooperacja")+SUMIF($C:$C,$B114,CF:CF)</f>
        <v>0</v>
      </c>
      <c r="CG114" s="382">
        <f>SUMIF(Tabela3[Dot. indeksu],B114,Tabela3[Wartość])+SUMIF(C:C,B114,DE:DE)</f>
        <v>0</v>
      </c>
      <c r="CH114" s="383">
        <f>SUMIFS(NRC[Cena],NRC[Typ narzędzia],robocze!$AL$1,NRC[Dot. indeksu],wycena!$B114)+(SUMIF($C:$C,$B114,$DF:$DF))</f>
        <v>0</v>
      </c>
      <c r="CI114" s="372">
        <f>SUMIFS(NRC[Cena],NRC[Typ narzędzia],robocze!$AL$2,NRC[Dot. indeksu],wycena!$B114)+(SUMIF($C:$C,$B114,$DG:$DG))</f>
        <v>0</v>
      </c>
      <c r="CJ114" s="372">
        <f>SUMIFS(NRC[Cena],NRC[Typ narzędzia],robocze!$AL$3,NRC[Dot. indeksu],wycena!$B114)+(SUMIF($C:$C,$B114,$DH:$DH))</f>
        <v>0</v>
      </c>
      <c r="CK114" s="384">
        <f t="shared" si="162"/>
        <v>0</v>
      </c>
      <c r="CM114" s="373" t="str">
        <f t="shared" si="110"/>
        <v/>
      </c>
      <c r="CN114" s="374" t="str">
        <f t="shared" si="111"/>
        <v/>
      </c>
      <c r="CO114" s="372" t="str">
        <f t="shared" si="112"/>
        <v/>
      </c>
      <c r="CP114" s="372" t="str">
        <f t="shared" si="181"/>
        <v/>
      </c>
      <c r="CQ114" s="371" t="str">
        <f t="shared" si="113"/>
        <v/>
      </c>
      <c r="CR114" s="371" t="str">
        <f t="shared" si="182"/>
        <v/>
      </c>
      <c r="CS114" s="371" t="str">
        <f t="shared" si="114"/>
        <v/>
      </c>
      <c r="CT114" s="371" t="str">
        <f t="shared" si="115"/>
        <v/>
      </c>
      <c r="CU114" s="371" t="str">
        <f t="shared" si="116"/>
        <v/>
      </c>
      <c r="CV114" s="371" t="str">
        <f t="shared" si="117"/>
        <v/>
      </c>
      <c r="CW114" s="371" t="str">
        <f t="shared" si="118"/>
        <v/>
      </c>
      <c r="CX114" s="371" t="str">
        <f t="shared" si="119"/>
        <v/>
      </c>
      <c r="CY114" s="371" t="str">
        <f t="shared" si="120"/>
        <v/>
      </c>
      <c r="CZ114" s="371" t="str">
        <f t="shared" si="121"/>
        <v/>
      </c>
      <c r="DA114" s="371" t="str">
        <f t="shared" si="163"/>
        <v/>
      </c>
      <c r="DB114" s="371" t="str">
        <f t="shared" si="164"/>
        <v/>
      </c>
      <c r="DC114" s="371" t="str">
        <f t="shared" si="165"/>
        <v/>
      </c>
      <c r="DD114" s="334" t="str">
        <f t="shared" si="122"/>
        <v/>
      </c>
      <c r="DE114" s="334" t="str">
        <f t="shared" si="123"/>
        <v/>
      </c>
      <c r="DF114" s="372">
        <f t="shared" si="183"/>
        <v>0</v>
      </c>
      <c r="DG114" s="372">
        <f t="shared" si="184"/>
        <v>0</v>
      </c>
      <c r="DH114" s="372">
        <f t="shared" si="185"/>
        <v>0</v>
      </c>
      <c r="DI114" s="375"/>
      <c r="DJ114" s="319">
        <f>AK114/3600*Stawki!$A$4</f>
        <v>0</v>
      </c>
      <c r="DK114" s="317">
        <f>AO114/3600*Stawki!$B$4</f>
        <v>0</v>
      </c>
      <c r="DL114" s="317">
        <f>AR114/3600*Stawki!$C$4</f>
        <v>0</v>
      </c>
      <c r="DM114" s="317">
        <f>AU114/3600*Stawki!$D$4</f>
        <v>0</v>
      </c>
      <c r="DN114" s="317">
        <f>AX114/3600*Stawki!$E$4</f>
        <v>0</v>
      </c>
      <c r="DO114" s="317">
        <f>BA114/3600*Stawki!$F$4</f>
        <v>0</v>
      </c>
      <c r="DP114" s="317">
        <f>BD114/3600*Stawki!$G$4</f>
        <v>0</v>
      </c>
      <c r="DQ114" s="317">
        <f>BG114/3600*Stawki!$H$4</f>
        <v>0</v>
      </c>
      <c r="DR114" s="317">
        <f>BJ114/3600*Stawki!$J$4</f>
        <v>0</v>
      </c>
      <c r="DS114" s="317">
        <f>BL114/3600*Stawki!$I$4</f>
        <v>0</v>
      </c>
      <c r="DT114" s="317">
        <f>BP114/3600*Stawki!$K$4</f>
        <v>0</v>
      </c>
      <c r="DU114" s="320">
        <f>BS114/3600*Stawki!$M$4</f>
        <v>0</v>
      </c>
      <c r="DV114" s="320">
        <f>BV114/3600*Stawki!$L$4</f>
        <v>0</v>
      </c>
      <c r="DW114" s="321">
        <f t="shared" si="166"/>
        <v>0</v>
      </c>
      <c r="DX114" s="322" t="e" cm="1">
        <f t="array" ref="DX114">IF(BX114&lt;1,INDEX(tblSimple[],MATCH(F114,simp_il_proj,1)+1,MATCH(BW114,simp_il_oper,1)+1)+VLOOKUP($H$6,tblKlient[[Klient]:[Dodatkowy narzut Simple]],2,0),INDEX(tblComplex[],MATCH(F114,comp_il_projekt,1)+1,MATCH(BX114,comp_ile_sklad,1)+1)+VLOOKUP($H$6,tblKlient[[Klient]:[Dodatkowy narzut Complex]],3,0))</f>
        <v>#VALUE!</v>
      </c>
      <c r="DY114" s="323" t="str">
        <f t="shared" si="167"/>
        <v/>
      </c>
      <c r="DZ114" s="318" t="e">
        <f t="shared" si="124"/>
        <v>#VALUE!</v>
      </c>
      <c r="EA114" s="324" t="e">
        <f t="shared" si="125"/>
        <v>#VALUE!</v>
      </c>
      <c r="EC114" s="340">
        <f>IFERROR((Y114*AA114)*IF(X114="NIE",$EC$17+Stawki!$L$30,$EC$17)+SUMIF($C:$C,$B114,CP:CP),0)</f>
        <v>0</v>
      </c>
      <c r="ED114" s="341">
        <f t="shared" si="126"/>
        <v>0</v>
      </c>
      <c r="EE114" s="341">
        <f t="shared" si="127"/>
        <v>0</v>
      </c>
      <c r="EF114" s="341" t="e">
        <f t="shared" si="128"/>
        <v>#VALUE!</v>
      </c>
      <c r="EG114" s="341" t="e">
        <f>DY114*(1+wycena!$EG$17)</f>
        <v>#VALUE!</v>
      </c>
      <c r="EH114" s="341" t="e">
        <f>EG114*(1+wycena!$EH$17)</f>
        <v>#VALUE!</v>
      </c>
      <c r="EI114" s="341" t="e">
        <f t="shared" si="168"/>
        <v>#VALUE!</v>
      </c>
      <c r="EJ114" s="341" t="e">
        <f t="shared" si="186"/>
        <v>#VALUE!</v>
      </c>
      <c r="EK114" s="342">
        <f t="shared" si="129"/>
        <v>0</v>
      </c>
      <c r="EL114" s="343">
        <v>0</v>
      </c>
      <c r="EM114" s="344" t="e">
        <f t="shared" si="187"/>
        <v>#VALUE!</v>
      </c>
      <c r="EN114" s="345" t="e">
        <f t="shared" si="130"/>
        <v>#VALUE!</v>
      </c>
      <c r="EO114" s="346">
        <f t="shared" si="131"/>
        <v>0</v>
      </c>
      <c r="EP114" s="347">
        <f t="shared" si="132"/>
        <v>0</v>
      </c>
      <c r="EQ114" s="348">
        <f t="shared" si="169"/>
        <v>0</v>
      </c>
      <c r="ER114" s="349" t="e">
        <f t="shared" si="133"/>
        <v>#VALUE!</v>
      </c>
      <c r="ES114" s="350" t="e">
        <f t="shared" si="134"/>
        <v>#VALUE!</v>
      </c>
      <c r="ET114" s="62"/>
      <c r="EU114" s="399">
        <f t="shared" si="170"/>
        <v>0</v>
      </c>
      <c r="EV114" s="400">
        <f t="shared" si="171"/>
        <v>0</v>
      </c>
      <c r="EW114" s="400">
        <f t="shared" si="172"/>
        <v>0</v>
      </c>
      <c r="EX114" s="400">
        <f t="shared" si="173"/>
        <v>0</v>
      </c>
      <c r="EY114" s="400">
        <f t="shared" si="174"/>
        <v>0</v>
      </c>
      <c r="EZ114" s="401">
        <f t="shared" si="175"/>
        <v>0</v>
      </c>
      <c r="FA114" s="62"/>
      <c r="FB114" s="153">
        <f t="shared" si="135"/>
        <v>0</v>
      </c>
      <c r="FC114" s="154">
        <f t="shared" si="136"/>
        <v>0</v>
      </c>
      <c r="FD114" s="154">
        <f t="shared" si="137"/>
        <v>0</v>
      </c>
      <c r="FE114" s="154">
        <f t="shared" si="138"/>
        <v>0</v>
      </c>
      <c r="FF114" s="154">
        <f t="shared" si="139"/>
        <v>0</v>
      </c>
      <c r="FG114" s="154">
        <f t="shared" si="140"/>
        <v>0</v>
      </c>
      <c r="FH114" s="154">
        <f t="shared" si="141"/>
        <v>0</v>
      </c>
      <c r="FI114" s="154">
        <f t="shared" si="142"/>
        <v>0</v>
      </c>
      <c r="FJ114" s="154">
        <f t="shared" si="143"/>
        <v>0</v>
      </c>
      <c r="FK114" s="147">
        <f t="shared" si="144"/>
        <v>0</v>
      </c>
      <c r="FL114" s="147">
        <f t="shared" si="145"/>
        <v>0</v>
      </c>
      <c r="FM114" s="146">
        <f t="shared" si="146"/>
        <v>0</v>
      </c>
      <c r="FN114" s="146">
        <f t="shared" si="147"/>
        <v>0</v>
      </c>
      <c r="FO114" s="146">
        <f t="shared" si="148"/>
        <v>0</v>
      </c>
      <c r="FP114" s="146">
        <f t="shared" si="149"/>
        <v>0</v>
      </c>
      <c r="FQ114" s="146" t="e">
        <f t="shared" si="150"/>
        <v>#VALUE!</v>
      </c>
      <c r="FR114" s="146" t="e">
        <f t="shared" si="151"/>
        <v>#VALUE!</v>
      </c>
      <c r="FS114" s="146">
        <f t="shared" si="152"/>
        <v>0</v>
      </c>
      <c r="FT114" s="146">
        <f t="shared" si="153"/>
        <v>0</v>
      </c>
      <c r="FU114" s="146">
        <f t="shared" si="154"/>
        <v>0</v>
      </c>
      <c r="FV114" s="146" t="e">
        <f t="shared" si="155"/>
        <v>#VALUE!</v>
      </c>
      <c r="FW114" s="146" t="e">
        <f t="shared" si="176"/>
        <v>#VALUE!</v>
      </c>
      <c r="FX114" s="146" t="e">
        <f t="shared" si="177"/>
        <v>#VALUE!</v>
      </c>
      <c r="FY114" s="146" t="e">
        <f t="shared" si="178"/>
        <v>#VALUE!</v>
      </c>
      <c r="FZ114" s="155">
        <f t="shared" si="188"/>
        <v>0</v>
      </c>
    </row>
    <row r="115" spans="1:182">
      <c r="A115" s="143">
        <v>97</v>
      </c>
      <c r="B115" s="123"/>
      <c r="C115" s="123"/>
      <c r="D115" s="123"/>
      <c r="E115" s="181"/>
      <c r="F115" s="123"/>
      <c r="G115" s="123"/>
      <c r="H115" s="123"/>
      <c r="I115" s="120"/>
      <c r="J115" s="121"/>
      <c r="K115" s="123"/>
      <c r="L115" s="123"/>
      <c r="M115" s="172" t="str">
        <f>ryzyka!$X99</f>
        <v/>
      </c>
      <c r="N115" s="173" t="str">
        <f>ryzyka!Y99</f>
        <v/>
      </c>
      <c r="O115" s="123"/>
      <c r="P115" s="123"/>
      <c r="Q115" s="138"/>
      <c r="R115" s="121"/>
      <c r="S115" s="123"/>
      <c r="T115" s="122"/>
      <c r="U115" s="123"/>
      <c r="V115" s="285" t="str">
        <f t="shared" si="156"/>
        <v/>
      </c>
      <c r="W115" s="285" t="str">
        <f t="shared" si="157"/>
        <v/>
      </c>
      <c r="X115" s="123"/>
      <c r="Y115" s="65"/>
      <c r="Z115" s="176">
        <f t="shared" si="99"/>
        <v>0</v>
      </c>
      <c r="AA115" s="124"/>
      <c r="AB115" s="124"/>
      <c r="AC115" s="125"/>
      <c r="AD115" s="125"/>
      <c r="AE115" s="126"/>
      <c r="AF115" s="124"/>
      <c r="AG115" s="127"/>
      <c r="AH115" s="128"/>
      <c r="AI115" s="137"/>
      <c r="AJ115" s="126"/>
      <c r="AK115" s="335">
        <f t="shared" si="100"/>
        <v>0</v>
      </c>
      <c r="AL115" s="138"/>
      <c r="AM115" s="121"/>
      <c r="AN115" s="123"/>
      <c r="AO115" s="332">
        <f t="shared" si="179"/>
        <v>0</v>
      </c>
      <c r="AP115" s="333">
        <f>SUMIFS(Technologia[tpz '[s']],Technologia[Obszar],"Obróbka skrawaniem",Technologia[KOD WYROB],wycena!$B115)</f>
        <v>0</v>
      </c>
      <c r="AQ115" s="334">
        <f>SUMIFS(Technologia[tpj '[s']],Technologia[Obszar],"Obróbka skrawaniem",Technologia[KOD WYROB],wycena!$B115)</f>
        <v>0</v>
      </c>
      <c r="AR115" s="335">
        <f t="shared" si="101"/>
        <v>0</v>
      </c>
      <c r="AS115" s="334">
        <f>SUMIFS(Technologia[tpz '[s']],Technologia[Obszar],"Ukosowanie",Technologia[KOD WYROB],wycena!$B115)</f>
        <v>0</v>
      </c>
      <c r="AT115" s="334">
        <f>SUMIFS(Technologia[tpj '[s']],Technologia[Obszar],"Ukosowanie",Technologia[KOD WYROB],wycena!$B115)</f>
        <v>0</v>
      </c>
      <c r="AU115" s="335">
        <f t="shared" si="102"/>
        <v>0</v>
      </c>
      <c r="AV115" s="334">
        <f>SUMIFS(Technologia[tpz '[s']],Technologia[Obszar],"Prasa",Technologia[KOD WYROB],wycena!$B115)</f>
        <v>0</v>
      </c>
      <c r="AW115" s="334">
        <f>SUMIFS(Technologia[tpj '[s']],Technologia[Obszar],"Prasa",Technologia[KOD WYROB],wycena!$B115)</f>
        <v>0</v>
      </c>
      <c r="AX115" s="335">
        <f t="shared" si="103"/>
        <v>0</v>
      </c>
      <c r="AY115" s="334">
        <f>SUMIFS(Technologia[tpz '[s']],Technologia[Obszar],"Spawanie ręczne",Technologia[KOD WYROB],wycena!$B115)</f>
        <v>0</v>
      </c>
      <c r="AZ115" s="334">
        <f>SUMIFS(Technologia[tpj '[s']],Technologia[Obszar],"Spawanie ręczne",Technologia[KOD WYROB],wycena!$B115)</f>
        <v>0</v>
      </c>
      <c r="BA115" s="335">
        <f t="shared" si="104"/>
        <v>0</v>
      </c>
      <c r="BB115" s="334">
        <f>SUMIFS(Technologia[tpz '[s']],Technologia[Obszar],"Spawanie robotem",Technologia[KOD WYROB],wycena!$B115)</f>
        <v>0</v>
      </c>
      <c r="BC115" s="334">
        <f>SUMIFS(Technologia[tpj '[s']],Technologia[Obszar],"Spawanie robotem",Technologia[KOD WYROB],wycena!$B115)</f>
        <v>0</v>
      </c>
      <c r="BD115" s="335">
        <f t="shared" si="105"/>
        <v>0</v>
      </c>
      <c r="BE115" s="334">
        <f>SUMIFS(Technologia[tpz '[s']],Technologia[Obszar],"Ślusarnia",Technologia[KOD WYROB],wycena!$B115)</f>
        <v>0</v>
      </c>
      <c r="BF115" s="334">
        <f>SUMIFS(Technologia[tpj '[s']],Technologia[Obszar],"Ślusarnia",Technologia[KOD WYROB],wycena!$B115)</f>
        <v>0</v>
      </c>
      <c r="BG115" s="335">
        <f t="shared" si="106"/>
        <v>0</v>
      </c>
      <c r="BH115" s="334">
        <f>SUMIFS(Technologia[tpz '[s']],Technologia[Obszar],"Montaż",Technologia[KOD WYROB],wycena!$B115)</f>
        <v>0</v>
      </c>
      <c r="BI115" s="334">
        <f>SUMIFS(Technologia[tpj '[s']],Technologia[Obszar],"Montaż",Technologia[KOD WYROB],wycena!$B115)</f>
        <v>0</v>
      </c>
      <c r="BJ115" s="335">
        <f t="shared" si="107"/>
        <v>0</v>
      </c>
      <c r="BK115" s="334">
        <f>SUMIFS(Technologia[tpz '[s']],Technologia[Obszar],"Klejenie",Technologia[KOD WYROB],wycena!$B115)</f>
        <v>0</v>
      </c>
      <c r="BL115" s="334">
        <f>SUMIFS(Technologia[tpj '[s']],Technologia[Obszar],"Klejenie",Technologia[KOD WYROB],wycena!$B115)</f>
        <v>0</v>
      </c>
      <c r="BM115" s="335">
        <f t="shared" si="108"/>
        <v>0</v>
      </c>
      <c r="BN115" s="334">
        <f>SUMIFS(Technologia[tpz '[s']],Technologia[Obszar],"Śrutowanie",Technologia[KOD WYROB],wycena!$B115)</f>
        <v>0</v>
      </c>
      <c r="BO115" s="334">
        <f>SUMIFS(Technologia[tpj '[s']],Technologia[Obszar],"Śrutowanie",Technologia[KOD WYROB],wycena!$B115)</f>
        <v>0</v>
      </c>
      <c r="BP115" s="332">
        <f t="shared" si="158"/>
        <v>0</v>
      </c>
      <c r="BQ115" s="334">
        <f>SUMIFS(Technologia[tpz '[s']],Technologia[Obszar],"Prostowanie",Technologia[KOD WYROB],wycena!$B115)</f>
        <v>0</v>
      </c>
      <c r="BR115" s="334">
        <f>SUMIFS(Technologia[tpj '[s']],Technologia[Obszar],"Prostowanie",Technologia[KOD WYROB],wycena!$B115)</f>
        <v>0</v>
      </c>
      <c r="BS115" s="332">
        <f t="shared" si="159"/>
        <v>0</v>
      </c>
      <c r="BT115" s="334">
        <f>SUMIFS(Technologia[tpz '[s']],Technologia[Obszar],"Gratowarka",Technologia[KOD WYROB],wycena!$B115)</f>
        <v>0</v>
      </c>
      <c r="BU115" s="334">
        <f>SUMIFS(Technologia[tpj '[s']],Technologia[Obszar],"Gratowarka",Technologia[KOD WYROB],wycena!$B115)</f>
        <v>0</v>
      </c>
      <c r="BV115" s="332">
        <f t="shared" si="160"/>
        <v>0</v>
      </c>
      <c r="BW115" s="332">
        <f>COUNTIF(Technologia[KOD WYROB],B115)</f>
        <v>0</v>
      </c>
      <c r="BX115" s="332">
        <f t="shared" si="161"/>
        <v>0</v>
      </c>
      <c r="BZ115" s="121"/>
      <c r="CA115" s="123"/>
      <c r="CB115" s="123"/>
      <c r="CC115" s="372">
        <f>SUMIFS(Technologia[Koszt kooperacji],Technologia[Obszar],"Kooperacja",Technologia[KOD WYROB],wycena!$B115)+SUMIFS(Technologia[Koszt kooperacji],Technologia[Obszar],"Śrutowanie",Technologia[KOD WYROB],wycena!$B115)</f>
        <v>0</v>
      </c>
      <c r="CD115" s="372">
        <f t="shared" si="109"/>
        <v>0</v>
      </c>
      <c r="CE115" s="372">
        <f t="shared" si="180"/>
        <v>0</v>
      </c>
      <c r="CF115" s="381">
        <f>COUNTIFS(Technologia[KOD WYROB],B115,Technologia[Obszar],"kooperacja")+SUMIF($C:$C,$B115,CF:CF)</f>
        <v>0</v>
      </c>
      <c r="CG115" s="382">
        <f>SUMIF(Tabela3[Dot. indeksu],B115,Tabela3[Wartość])+SUMIF(C:C,B115,DE:DE)</f>
        <v>0</v>
      </c>
      <c r="CH115" s="383">
        <f>SUMIFS(NRC[Cena],NRC[Typ narzędzia],robocze!$AL$1,NRC[Dot. indeksu],wycena!$B115)+(SUMIF($C:$C,$B115,$DF:$DF))</f>
        <v>0</v>
      </c>
      <c r="CI115" s="372">
        <f>SUMIFS(NRC[Cena],NRC[Typ narzędzia],robocze!$AL$2,NRC[Dot. indeksu],wycena!$B115)+(SUMIF($C:$C,$B115,$DG:$DG))</f>
        <v>0</v>
      </c>
      <c r="CJ115" s="372">
        <f>SUMIFS(NRC[Cena],NRC[Typ narzędzia],robocze!$AL$3,NRC[Dot. indeksu],wycena!$B115)+(SUMIF($C:$C,$B115,$DH:$DH))</f>
        <v>0</v>
      </c>
      <c r="CK115" s="384">
        <f t="shared" si="162"/>
        <v>0</v>
      </c>
      <c r="CM115" s="373" t="str">
        <f t="shared" si="110"/>
        <v/>
      </c>
      <c r="CN115" s="374" t="str">
        <f t="shared" si="111"/>
        <v/>
      </c>
      <c r="CO115" s="372" t="str">
        <f t="shared" si="112"/>
        <v/>
      </c>
      <c r="CP115" s="372" t="str">
        <f t="shared" si="181"/>
        <v/>
      </c>
      <c r="CQ115" s="371" t="str">
        <f t="shared" si="113"/>
        <v/>
      </c>
      <c r="CR115" s="371" t="str">
        <f t="shared" si="182"/>
        <v/>
      </c>
      <c r="CS115" s="371" t="str">
        <f t="shared" si="114"/>
        <v/>
      </c>
      <c r="CT115" s="371" t="str">
        <f t="shared" si="115"/>
        <v/>
      </c>
      <c r="CU115" s="371" t="str">
        <f t="shared" si="116"/>
        <v/>
      </c>
      <c r="CV115" s="371" t="str">
        <f t="shared" si="117"/>
        <v/>
      </c>
      <c r="CW115" s="371" t="str">
        <f t="shared" si="118"/>
        <v/>
      </c>
      <c r="CX115" s="371" t="str">
        <f t="shared" si="119"/>
        <v/>
      </c>
      <c r="CY115" s="371" t="str">
        <f t="shared" si="120"/>
        <v/>
      </c>
      <c r="CZ115" s="371" t="str">
        <f t="shared" si="121"/>
        <v/>
      </c>
      <c r="DA115" s="371" t="str">
        <f t="shared" si="163"/>
        <v/>
      </c>
      <c r="DB115" s="371" t="str">
        <f t="shared" si="164"/>
        <v/>
      </c>
      <c r="DC115" s="371" t="str">
        <f t="shared" si="165"/>
        <v/>
      </c>
      <c r="DD115" s="334" t="str">
        <f t="shared" si="122"/>
        <v/>
      </c>
      <c r="DE115" s="334" t="str">
        <f t="shared" si="123"/>
        <v/>
      </c>
      <c r="DF115" s="372">
        <f t="shared" si="183"/>
        <v>0</v>
      </c>
      <c r="DG115" s="372">
        <f t="shared" si="184"/>
        <v>0</v>
      </c>
      <c r="DH115" s="372">
        <f t="shared" si="185"/>
        <v>0</v>
      </c>
      <c r="DI115" s="375"/>
      <c r="DJ115" s="319">
        <f>AK115/3600*Stawki!$A$4</f>
        <v>0</v>
      </c>
      <c r="DK115" s="317">
        <f>AO115/3600*Stawki!$B$4</f>
        <v>0</v>
      </c>
      <c r="DL115" s="317">
        <f>AR115/3600*Stawki!$C$4</f>
        <v>0</v>
      </c>
      <c r="DM115" s="317">
        <f>AU115/3600*Stawki!$D$4</f>
        <v>0</v>
      </c>
      <c r="DN115" s="317">
        <f>AX115/3600*Stawki!$E$4</f>
        <v>0</v>
      </c>
      <c r="DO115" s="317">
        <f>BA115/3600*Stawki!$F$4</f>
        <v>0</v>
      </c>
      <c r="DP115" s="317">
        <f>BD115/3600*Stawki!$G$4</f>
        <v>0</v>
      </c>
      <c r="DQ115" s="317">
        <f>BG115/3600*Stawki!$H$4</f>
        <v>0</v>
      </c>
      <c r="DR115" s="317">
        <f>BJ115/3600*Stawki!$J$4</f>
        <v>0</v>
      </c>
      <c r="DS115" s="317">
        <f>BL115/3600*Stawki!$I$4</f>
        <v>0</v>
      </c>
      <c r="DT115" s="317">
        <f>BP115/3600*Stawki!$K$4</f>
        <v>0</v>
      </c>
      <c r="DU115" s="320">
        <f>BS115/3600*Stawki!$M$4</f>
        <v>0</v>
      </c>
      <c r="DV115" s="320">
        <f>BV115/3600*Stawki!$L$4</f>
        <v>0</v>
      </c>
      <c r="DW115" s="321">
        <f t="shared" si="166"/>
        <v>0</v>
      </c>
      <c r="DX115" s="322" t="e" cm="1">
        <f t="array" ref="DX115">IF(BX115&lt;1,INDEX(tblSimple[],MATCH(F115,simp_il_proj,1)+1,MATCH(BW115,simp_il_oper,1)+1)+VLOOKUP($H$6,tblKlient[[Klient]:[Dodatkowy narzut Simple]],2,0),INDEX(tblComplex[],MATCH(F115,comp_il_projekt,1)+1,MATCH(BX115,comp_ile_sklad,1)+1)+VLOOKUP($H$6,tblKlient[[Klient]:[Dodatkowy narzut Complex]],3,0))</f>
        <v>#VALUE!</v>
      </c>
      <c r="DY115" s="323" t="str">
        <f t="shared" si="167"/>
        <v/>
      </c>
      <c r="DZ115" s="318" t="e">
        <f t="shared" si="124"/>
        <v>#VALUE!</v>
      </c>
      <c r="EA115" s="324" t="e">
        <f t="shared" si="125"/>
        <v>#VALUE!</v>
      </c>
      <c r="EC115" s="340">
        <f>IFERROR((Y115*AA115)*IF(X115="NIE",$EC$17+Stawki!$L$30,$EC$17)+SUMIF($C:$C,$B115,CP:CP),0)</f>
        <v>0</v>
      </c>
      <c r="ED115" s="341">
        <f t="shared" si="126"/>
        <v>0</v>
      </c>
      <c r="EE115" s="341">
        <f t="shared" si="127"/>
        <v>0</v>
      </c>
      <c r="EF115" s="341" t="e">
        <f t="shared" si="128"/>
        <v>#VALUE!</v>
      </c>
      <c r="EG115" s="341" t="e">
        <f>DY115*(1+wycena!$EG$17)</f>
        <v>#VALUE!</v>
      </c>
      <c r="EH115" s="341" t="e">
        <f>EG115*(1+wycena!$EH$17)</f>
        <v>#VALUE!</v>
      </c>
      <c r="EI115" s="341" t="e">
        <f t="shared" si="168"/>
        <v>#VALUE!</v>
      </c>
      <c r="EJ115" s="341" t="e">
        <f t="shared" si="186"/>
        <v>#VALUE!</v>
      </c>
      <c r="EK115" s="342">
        <f t="shared" si="129"/>
        <v>0</v>
      </c>
      <c r="EL115" s="343">
        <v>0</v>
      </c>
      <c r="EM115" s="344" t="e">
        <f t="shared" si="187"/>
        <v>#VALUE!</v>
      </c>
      <c r="EN115" s="345" t="e">
        <f t="shared" si="130"/>
        <v>#VALUE!</v>
      </c>
      <c r="EO115" s="346">
        <f t="shared" si="131"/>
        <v>0</v>
      </c>
      <c r="EP115" s="347">
        <f t="shared" si="132"/>
        <v>0</v>
      </c>
      <c r="EQ115" s="348">
        <f t="shared" si="169"/>
        <v>0</v>
      </c>
      <c r="ER115" s="349" t="e">
        <f t="shared" si="133"/>
        <v>#VALUE!</v>
      </c>
      <c r="ES115" s="350" t="e">
        <f t="shared" si="134"/>
        <v>#VALUE!</v>
      </c>
      <c r="ET115" s="62"/>
      <c r="EU115" s="399">
        <f t="shared" si="170"/>
        <v>0</v>
      </c>
      <c r="EV115" s="400">
        <f t="shared" si="171"/>
        <v>0</v>
      </c>
      <c r="EW115" s="400">
        <f t="shared" si="172"/>
        <v>0</v>
      </c>
      <c r="EX115" s="400">
        <f t="shared" si="173"/>
        <v>0</v>
      </c>
      <c r="EY115" s="400">
        <f t="shared" si="174"/>
        <v>0</v>
      </c>
      <c r="EZ115" s="401">
        <f t="shared" si="175"/>
        <v>0</v>
      </c>
      <c r="FA115" s="62"/>
      <c r="FB115" s="153">
        <f t="shared" si="135"/>
        <v>0</v>
      </c>
      <c r="FC115" s="154">
        <f t="shared" si="136"/>
        <v>0</v>
      </c>
      <c r="FD115" s="154">
        <f t="shared" si="137"/>
        <v>0</v>
      </c>
      <c r="FE115" s="154">
        <f t="shared" si="138"/>
        <v>0</v>
      </c>
      <c r="FF115" s="154">
        <f t="shared" si="139"/>
        <v>0</v>
      </c>
      <c r="FG115" s="154">
        <f t="shared" si="140"/>
        <v>0</v>
      </c>
      <c r="FH115" s="154">
        <f t="shared" si="141"/>
        <v>0</v>
      </c>
      <c r="FI115" s="154">
        <f t="shared" si="142"/>
        <v>0</v>
      </c>
      <c r="FJ115" s="154">
        <f t="shared" si="143"/>
        <v>0</v>
      </c>
      <c r="FK115" s="147">
        <f t="shared" si="144"/>
        <v>0</v>
      </c>
      <c r="FL115" s="147">
        <f t="shared" si="145"/>
        <v>0</v>
      </c>
      <c r="FM115" s="146">
        <f t="shared" si="146"/>
        <v>0</v>
      </c>
      <c r="FN115" s="146">
        <f t="shared" si="147"/>
        <v>0</v>
      </c>
      <c r="FO115" s="146">
        <f t="shared" si="148"/>
        <v>0</v>
      </c>
      <c r="FP115" s="146">
        <f t="shared" si="149"/>
        <v>0</v>
      </c>
      <c r="FQ115" s="146" t="e">
        <f t="shared" si="150"/>
        <v>#VALUE!</v>
      </c>
      <c r="FR115" s="146" t="e">
        <f t="shared" si="151"/>
        <v>#VALUE!</v>
      </c>
      <c r="FS115" s="146">
        <f t="shared" si="152"/>
        <v>0</v>
      </c>
      <c r="FT115" s="146">
        <f t="shared" si="153"/>
        <v>0</v>
      </c>
      <c r="FU115" s="146">
        <f t="shared" si="154"/>
        <v>0</v>
      </c>
      <c r="FV115" s="146" t="e">
        <f t="shared" si="155"/>
        <v>#VALUE!</v>
      </c>
      <c r="FW115" s="146" t="e">
        <f t="shared" si="176"/>
        <v>#VALUE!</v>
      </c>
      <c r="FX115" s="146" t="e">
        <f t="shared" si="177"/>
        <v>#VALUE!</v>
      </c>
      <c r="FY115" s="146" t="e">
        <f t="shared" si="178"/>
        <v>#VALUE!</v>
      </c>
      <c r="FZ115" s="155">
        <f t="shared" si="188"/>
        <v>0</v>
      </c>
    </row>
    <row r="116" spans="1:182">
      <c r="A116" s="143">
        <v>98</v>
      </c>
      <c r="B116" s="123"/>
      <c r="C116" s="123"/>
      <c r="D116" s="123"/>
      <c r="E116" s="181"/>
      <c r="F116" s="123"/>
      <c r="G116" s="123"/>
      <c r="H116" s="123"/>
      <c r="I116" s="120"/>
      <c r="J116" s="121"/>
      <c r="K116" s="123"/>
      <c r="L116" s="123"/>
      <c r="M116" s="172" t="str">
        <f>ryzyka!$X100</f>
        <v/>
      </c>
      <c r="N116" s="173" t="str">
        <f>ryzyka!Y100</f>
        <v/>
      </c>
      <c r="O116" s="123"/>
      <c r="P116" s="123"/>
      <c r="Q116" s="138"/>
      <c r="R116" s="121"/>
      <c r="S116" s="123"/>
      <c r="T116" s="122"/>
      <c r="U116" s="123"/>
      <c r="V116" s="285" t="str">
        <f t="shared" si="156"/>
        <v/>
      </c>
      <c r="W116" s="285" t="str">
        <f t="shared" si="157"/>
        <v/>
      </c>
      <c r="X116" s="123"/>
      <c r="Y116" s="65"/>
      <c r="Z116" s="176">
        <f t="shared" si="99"/>
        <v>0</v>
      </c>
      <c r="AA116" s="124"/>
      <c r="AB116" s="124"/>
      <c r="AC116" s="125"/>
      <c r="AD116" s="125"/>
      <c r="AE116" s="126"/>
      <c r="AF116" s="124"/>
      <c r="AG116" s="127"/>
      <c r="AH116" s="128"/>
      <c r="AI116" s="137"/>
      <c r="AJ116" s="126"/>
      <c r="AK116" s="335">
        <f t="shared" si="100"/>
        <v>0</v>
      </c>
      <c r="AL116" s="138"/>
      <c r="AM116" s="121"/>
      <c r="AN116" s="123"/>
      <c r="AO116" s="332">
        <f t="shared" si="179"/>
        <v>0</v>
      </c>
      <c r="AP116" s="333">
        <f>SUMIFS(Technologia[tpz '[s']],Technologia[Obszar],"Obróbka skrawaniem",Technologia[KOD WYROB],wycena!$B116)</f>
        <v>0</v>
      </c>
      <c r="AQ116" s="334">
        <f>SUMIFS(Technologia[tpj '[s']],Technologia[Obszar],"Obróbka skrawaniem",Technologia[KOD WYROB],wycena!$B116)</f>
        <v>0</v>
      </c>
      <c r="AR116" s="335">
        <f t="shared" si="101"/>
        <v>0</v>
      </c>
      <c r="AS116" s="334">
        <f>SUMIFS(Technologia[tpz '[s']],Technologia[Obszar],"Ukosowanie",Technologia[KOD WYROB],wycena!$B116)</f>
        <v>0</v>
      </c>
      <c r="AT116" s="334">
        <f>SUMIFS(Technologia[tpj '[s']],Technologia[Obszar],"Ukosowanie",Technologia[KOD WYROB],wycena!$B116)</f>
        <v>0</v>
      </c>
      <c r="AU116" s="335">
        <f t="shared" si="102"/>
        <v>0</v>
      </c>
      <c r="AV116" s="334">
        <f>SUMIFS(Technologia[tpz '[s']],Technologia[Obszar],"Prasa",Technologia[KOD WYROB],wycena!$B116)</f>
        <v>0</v>
      </c>
      <c r="AW116" s="334">
        <f>SUMIFS(Technologia[tpj '[s']],Technologia[Obszar],"Prasa",Technologia[KOD WYROB],wycena!$B116)</f>
        <v>0</v>
      </c>
      <c r="AX116" s="335">
        <f t="shared" si="103"/>
        <v>0</v>
      </c>
      <c r="AY116" s="334">
        <f>SUMIFS(Technologia[tpz '[s']],Technologia[Obszar],"Spawanie ręczne",Technologia[KOD WYROB],wycena!$B116)</f>
        <v>0</v>
      </c>
      <c r="AZ116" s="334">
        <f>SUMIFS(Technologia[tpj '[s']],Technologia[Obszar],"Spawanie ręczne",Technologia[KOD WYROB],wycena!$B116)</f>
        <v>0</v>
      </c>
      <c r="BA116" s="335">
        <f t="shared" si="104"/>
        <v>0</v>
      </c>
      <c r="BB116" s="334">
        <f>SUMIFS(Technologia[tpz '[s']],Technologia[Obszar],"Spawanie robotem",Technologia[KOD WYROB],wycena!$B116)</f>
        <v>0</v>
      </c>
      <c r="BC116" s="334">
        <f>SUMIFS(Technologia[tpj '[s']],Technologia[Obszar],"Spawanie robotem",Technologia[KOD WYROB],wycena!$B116)</f>
        <v>0</v>
      </c>
      <c r="BD116" s="335">
        <f t="shared" si="105"/>
        <v>0</v>
      </c>
      <c r="BE116" s="334">
        <f>SUMIFS(Technologia[tpz '[s']],Technologia[Obszar],"Ślusarnia",Technologia[KOD WYROB],wycena!$B116)</f>
        <v>0</v>
      </c>
      <c r="BF116" s="334">
        <f>SUMIFS(Technologia[tpj '[s']],Technologia[Obszar],"Ślusarnia",Technologia[KOD WYROB],wycena!$B116)</f>
        <v>0</v>
      </c>
      <c r="BG116" s="335">
        <f t="shared" si="106"/>
        <v>0</v>
      </c>
      <c r="BH116" s="334">
        <f>SUMIFS(Technologia[tpz '[s']],Technologia[Obszar],"Montaż",Technologia[KOD WYROB],wycena!$B116)</f>
        <v>0</v>
      </c>
      <c r="BI116" s="334">
        <f>SUMIFS(Technologia[tpj '[s']],Technologia[Obszar],"Montaż",Technologia[KOD WYROB],wycena!$B116)</f>
        <v>0</v>
      </c>
      <c r="BJ116" s="335">
        <f t="shared" si="107"/>
        <v>0</v>
      </c>
      <c r="BK116" s="334">
        <f>SUMIFS(Technologia[tpz '[s']],Technologia[Obszar],"Klejenie",Technologia[KOD WYROB],wycena!$B116)</f>
        <v>0</v>
      </c>
      <c r="BL116" s="334">
        <f>SUMIFS(Technologia[tpj '[s']],Technologia[Obszar],"Klejenie",Technologia[KOD WYROB],wycena!$B116)</f>
        <v>0</v>
      </c>
      <c r="BM116" s="335">
        <f t="shared" si="108"/>
        <v>0</v>
      </c>
      <c r="BN116" s="334">
        <f>SUMIFS(Technologia[tpz '[s']],Technologia[Obszar],"Śrutowanie",Technologia[KOD WYROB],wycena!$B116)</f>
        <v>0</v>
      </c>
      <c r="BO116" s="334">
        <f>SUMIFS(Technologia[tpj '[s']],Technologia[Obszar],"Śrutowanie",Technologia[KOD WYROB],wycena!$B116)</f>
        <v>0</v>
      </c>
      <c r="BP116" s="332">
        <f t="shared" si="158"/>
        <v>0</v>
      </c>
      <c r="BQ116" s="334">
        <f>SUMIFS(Technologia[tpz '[s']],Technologia[Obszar],"Prostowanie",Technologia[KOD WYROB],wycena!$B116)</f>
        <v>0</v>
      </c>
      <c r="BR116" s="334">
        <f>SUMIFS(Technologia[tpj '[s']],Technologia[Obszar],"Prostowanie",Technologia[KOD WYROB],wycena!$B116)</f>
        <v>0</v>
      </c>
      <c r="BS116" s="332">
        <f t="shared" si="159"/>
        <v>0</v>
      </c>
      <c r="BT116" s="334">
        <f>SUMIFS(Technologia[tpz '[s']],Technologia[Obszar],"Gratowarka",Technologia[KOD WYROB],wycena!$B116)</f>
        <v>0</v>
      </c>
      <c r="BU116" s="334">
        <f>SUMIFS(Technologia[tpj '[s']],Technologia[Obszar],"Gratowarka",Technologia[KOD WYROB],wycena!$B116)</f>
        <v>0</v>
      </c>
      <c r="BV116" s="332">
        <f t="shared" si="160"/>
        <v>0</v>
      </c>
      <c r="BW116" s="332">
        <f>COUNTIF(Technologia[KOD WYROB],B116)</f>
        <v>0</v>
      </c>
      <c r="BX116" s="332">
        <f t="shared" si="161"/>
        <v>0</v>
      </c>
      <c r="BZ116" s="121"/>
      <c r="CA116" s="123"/>
      <c r="CB116" s="123"/>
      <c r="CC116" s="372">
        <f>SUMIFS(Technologia[Koszt kooperacji],Technologia[Obszar],"Kooperacja",Technologia[KOD WYROB],wycena!$B116)+SUMIFS(Technologia[Koszt kooperacji],Technologia[Obszar],"Śrutowanie",Technologia[KOD WYROB],wycena!$B116)</f>
        <v>0</v>
      </c>
      <c r="CD116" s="372">
        <f t="shared" si="109"/>
        <v>0</v>
      </c>
      <c r="CE116" s="372">
        <f t="shared" si="180"/>
        <v>0</v>
      </c>
      <c r="CF116" s="381">
        <f>COUNTIFS(Technologia[KOD WYROB],B116,Technologia[Obszar],"kooperacja")+SUMIF($C:$C,$B116,CF:CF)</f>
        <v>0</v>
      </c>
      <c r="CG116" s="382">
        <f>SUMIF(Tabela3[Dot. indeksu],B116,Tabela3[Wartość])+SUMIF(C:C,B116,DE:DE)</f>
        <v>0</v>
      </c>
      <c r="CH116" s="383">
        <f>SUMIFS(NRC[Cena],NRC[Typ narzędzia],robocze!$AL$1,NRC[Dot. indeksu],wycena!$B116)+(SUMIF($C:$C,$B116,$DF:$DF))</f>
        <v>0</v>
      </c>
      <c r="CI116" s="372">
        <f>SUMIFS(NRC[Cena],NRC[Typ narzędzia],robocze!$AL$2,NRC[Dot. indeksu],wycena!$B116)+(SUMIF($C:$C,$B116,$DG:$DG))</f>
        <v>0</v>
      </c>
      <c r="CJ116" s="372">
        <f>SUMIFS(NRC[Cena],NRC[Typ narzędzia],robocze!$AL$3,NRC[Dot. indeksu],wycena!$B116)+(SUMIF($C:$C,$B116,$DH:$DH))</f>
        <v>0</v>
      </c>
      <c r="CK116" s="384">
        <f t="shared" si="162"/>
        <v>0</v>
      </c>
      <c r="CM116" s="373" t="str">
        <f t="shared" si="110"/>
        <v/>
      </c>
      <c r="CN116" s="374" t="str">
        <f t="shared" si="111"/>
        <v/>
      </c>
      <c r="CO116" s="372" t="str">
        <f t="shared" si="112"/>
        <v/>
      </c>
      <c r="CP116" s="372" t="str">
        <f t="shared" si="181"/>
        <v/>
      </c>
      <c r="CQ116" s="371" t="str">
        <f t="shared" si="113"/>
        <v/>
      </c>
      <c r="CR116" s="371" t="str">
        <f t="shared" si="182"/>
        <v/>
      </c>
      <c r="CS116" s="371" t="str">
        <f t="shared" si="114"/>
        <v/>
      </c>
      <c r="CT116" s="371" t="str">
        <f t="shared" si="115"/>
        <v/>
      </c>
      <c r="CU116" s="371" t="str">
        <f t="shared" si="116"/>
        <v/>
      </c>
      <c r="CV116" s="371" t="str">
        <f t="shared" si="117"/>
        <v/>
      </c>
      <c r="CW116" s="371" t="str">
        <f t="shared" si="118"/>
        <v/>
      </c>
      <c r="CX116" s="371" t="str">
        <f t="shared" si="119"/>
        <v/>
      </c>
      <c r="CY116" s="371" t="str">
        <f t="shared" si="120"/>
        <v/>
      </c>
      <c r="CZ116" s="371" t="str">
        <f t="shared" si="121"/>
        <v/>
      </c>
      <c r="DA116" s="371" t="str">
        <f t="shared" si="163"/>
        <v/>
      </c>
      <c r="DB116" s="371" t="str">
        <f t="shared" si="164"/>
        <v/>
      </c>
      <c r="DC116" s="371" t="str">
        <f t="shared" si="165"/>
        <v/>
      </c>
      <c r="DD116" s="334" t="str">
        <f t="shared" si="122"/>
        <v/>
      </c>
      <c r="DE116" s="334" t="str">
        <f t="shared" si="123"/>
        <v/>
      </c>
      <c r="DF116" s="372">
        <f t="shared" si="183"/>
        <v>0</v>
      </c>
      <c r="DG116" s="372">
        <f t="shared" si="184"/>
        <v>0</v>
      </c>
      <c r="DH116" s="372">
        <f t="shared" si="185"/>
        <v>0</v>
      </c>
      <c r="DI116" s="375"/>
      <c r="DJ116" s="319">
        <f>AK116/3600*Stawki!$A$4</f>
        <v>0</v>
      </c>
      <c r="DK116" s="317">
        <f>AO116/3600*Stawki!$B$4</f>
        <v>0</v>
      </c>
      <c r="DL116" s="317">
        <f>AR116/3600*Stawki!$C$4</f>
        <v>0</v>
      </c>
      <c r="DM116" s="317">
        <f>AU116/3600*Stawki!$D$4</f>
        <v>0</v>
      </c>
      <c r="DN116" s="317">
        <f>AX116/3600*Stawki!$E$4</f>
        <v>0</v>
      </c>
      <c r="DO116" s="317">
        <f>BA116/3600*Stawki!$F$4</f>
        <v>0</v>
      </c>
      <c r="DP116" s="317">
        <f>BD116/3600*Stawki!$G$4</f>
        <v>0</v>
      </c>
      <c r="DQ116" s="317">
        <f>BG116/3600*Stawki!$H$4</f>
        <v>0</v>
      </c>
      <c r="DR116" s="317">
        <f>BJ116/3600*Stawki!$J$4</f>
        <v>0</v>
      </c>
      <c r="DS116" s="317">
        <f>BL116/3600*Stawki!$I$4</f>
        <v>0</v>
      </c>
      <c r="DT116" s="317">
        <f>BP116/3600*Stawki!$K$4</f>
        <v>0</v>
      </c>
      <c r="DU116" s="320">
        <f>BS116/3600*Stawki!$M$4</f>
        <v>0</v>
      </c>
      <c r="DV116" s="320">
        <f>BV116/3600*Stawki!$L$4</f>
        <v>0</v>
      </c>
      <c r="DW116" s="321">
        <f t="shared" si="166"/>
        <v>0</v>
      </c>
      <c r="DX116" s="322" t="e" cm="1">
        <f t="array" ref="DX116">IF(BX116&lt;1,INDEX(tblSimple[],MATCH(F116,simp_il_proj,1)+1,MATCH(BW116,simp_il_oper,1)+1)+VLOOKUP($H$6,tblKlient[[Klient]:[Dodatkowy narzut Simple]],2,0),INDEX(tblComplex[],MATCH(F116,comp_il_projekt,1)+1,MATCH(BX116,comp_ile_sklad,1)+1)+VLOOKUP($H$6,tblKlient[[Klient]:[Dodatkowy narzut Complex]],3,0))</f>
        <v>#VALUE!</v>
      </c>
      <c r="DY116" s="323" t="str">
        <f t="shared" si="167"/>
        <v/>
      </c>
      <c r="DZ116" s="318" t="e">
        <f t="shared" si="124"/>
        <v>#VALUE!</v>
      </c>
      <c r="EA116" s="324" t="e">
        <f t="shared" si="125"/>
        <v>#VALUE!</v>
      </c>
      <c r="EC116" s="340">
        <f>IFERROR((Y116*AA116)*IF(X116="NIE",$EC$17+Stawki!$L$30,$EC$17)+SUMIF($C:$C,$B116,CP:CP),0)</f>
        <v>0</v>
      </c>
      <c r="ED116" s="341">
        <f t="shared" si="126"/>
        <v>0</v>
      </c>
      <c r="EE116" s="341">
        <f t="shared" si="127"/>
        <v>0</v>
      </c>
      <c r="EF116" s="341" t="e">
        <f t="shared" si="128"/>
        <v>#VALUE!</v>
      </c>
      <c r="EG116" s="341" t="e">
        <f>DY116*(1+wycena!$EG$17)</f>
        <v>#VALUE!</v>
      </c>
      <c r="EH116" s="341" t="e">
        <f>EG116*(1+wycena!$EH$17)</f>
        <v>#VALUE!</v>
      </c>
      <c r="EI116" s="341" t="e">
        <f t="shared" si="168"/>
        <v>#VALUE!</v>
      </c>
      <c r="EJ116" s="341" t="e">
        <f t="shared" si="186"/>
        <v>#VALUE!</v>
      </c>
      <c r="EK116" s="342">
        <f t="shared" si="129"/>
        <v>0</v>
      </c>
      <c r="EL116" s="343">
        <v>0</v>
      </c>
      <c r="EM116" s="344" t="e">
        <f t="shared" si="187"/>
        <v>#VALUE!</v>
      </c>
      <c r="EN116" s="345" t="e">
        <f t="shared" si="130"/>
        <v>#VALUE!</v>
      </c>
      <c r="EO116" s="346">
        <f t="shared" si="131"/>
        <v>0</v>
      </c>
      <c r="EP116" s="347">
        <f t="shared" si="132"/>
        <v>0</v>
      </c>
      <c r="EQ116" s="348">
        <f t="shared" si="169"/>
        <v>0</v>
      </c>
      <c r="ER116" s="349" t="e">
        <f t="shared" si="133"/>
        <v>#VALUE!</v>
      </c>
      <c r="ES116" s="350" t="e">
        <f t="shared" si="134"/>
        <v>#VALUE!</v>
      </c>
      <c r="ET116" s="62"/>
      <c r="EU116" s="399">
        <f t="shared" si="170"/>
        <v>0</v>
      </c>
      <c r="EV116" s="400">
        <f t="shared" si="171"/>
        <v>0</v>
      </c>
      <c r="EW116" s="400">
        <f t="shared" si="172"/>
        <v>0</v>
      </c>
      <c r="EX116" s="400">
        <f t="shared" si="173"/>
        <v>0</v>
      </c>
      <c r="EY116" s="400">
        <f t="shared" si="174"/>
        <v>0</v>
      </c>
      <c r="EZ116" s="401">
        <f t="shared" si="175"/>
        <v>0</v>
      </c>
      <c r="FA116" s="62"/>
      <c r="FB116" s="153">
        <f t="shared" si="135"/>
        <v>0</v>
      </c>
      <c r="FC116" s="154">
        <f t="shared" si="136"/>
        <v>0</v>
      </c>
      <c r="FD116" s="154">
        <f t="shared" si="137"/>
        <v>0</v>
      </c>
      <c r="FE116" s="154">
        <f t="shared" si="138"/>
        <v>0</v>
      </c>
      <c r="FF116" s="154">
        <f t="shared" si="139"/>
        <v>0</v>
      </c>
      <c r="FG116" s="154">
        <f t="shared" si="140"/>
        <v>0</v>
      </c>
      <c r="FH116" s="154">
        <f t="shared" si="141"/>
        <v>0</v>
      </c>
      <c r="FI116" s="154">
        <f t="shared" si="142"/>
        <v>0</v>
      </c>
      <c r="FJ116" s="154">
        <f t="shared" si="143"/>
        <v>0</v>
      </c>
      <c r="FK116" s="147">
        <f t="shared" si="144"/>
        <v>0</v>
      </c>
      <c r="FL116" s="147">
        <f t="shared" si="145"/>
        <v>0</v>
      </c>
      <c r="FM116" s="146">
        <f t="shared" si="146"/>
        <v>0</v>
      </c>
      <c r="FN116" s="146">
        <f t="shared" si="147"/>
        <v>0</v>
      </c>
      <c r="FO116" s="146">
        <f t="shared" si="148"/>
        <v>0</v>
      </c>
      <c r="FP116" s="146">
        <f t="shared" si="149"/>
        <v>0</v>
      </c>
      <c r="FQ116" s="146" t="e">
        <f t="shared" si="150"/>
        <v>#VALUE!</v>
      </c>
      <c r="FR116" s="146" t="e">
        <f t="shared" si="151"/>
        <v>#VALUE!</v>
      </c>
      <c r="FS116" s="146">
        <f t="shared" si="152"/>
        <v>0</v>
      </c>
      <c r="FT116" s="146">
        <f t="shared" si="153"/>
        <v>0</v>
      </c>
      <c r="FU116" s="146">
        <f t="shared" si="154"/>
        <v>0</v>
      </c>
      <c r="FV116" s="146" t="e">
        <f t="shared" si="155"/>
        <v>#VALUE!</v>
      </c>
      <c r="FW116" s="146" t="e">
        <f t="shared" si="176"/>
        <v>#VALUE!</v>
      </c>
      <c r="FX116" s="146" t="e">
        <f t="shared" si="177"/>
        <v>#VALUE!</v>
      </c>
      <c r="FY116" s="146" t="e">
        <f t="shared" si="178"/>
        <v>#VALUE!</v>
      </c>
      <c r="FZ116" s="155">
        <f t="shared" si="188"/>
        <v>0</v>
      </c>
    </row>
    <row r="117" spans="1:182">
      <c r="A117" s="143">
        <v>99</v>
      </c>
      <c r="B117" s="123"/>
      <c r="C117" s="123"/>
      <c r="D117" s="123"/>
      <c r="E117" s="181"/>
      <c r="F117" s="123"/>
      <c r="G117" s="123"/>
      <c r="H117" s="123"/>
      <c r="I117" s="120"/>
      <c r="J117" s="121"/>
      <c r="K117" s="123"/>
      <c r="L117" s="123"/>
      <c r="M117" s="172" t="str">
        <f>ryzyka!$X101</f>
        <v/>
      </c>
      <c r="N117" s="173" t="str">
        <f>ryzyka!Y101</f>
        <v/>
      </c>
      <c r="O117" s="123"/>
      <c r="P117" s="123"/>
      <c r="Q117" s="138"/>
      <c r="R117" s="121"/>
      <c r="S117" s="123"/>
      <c r="T117" s="122"/>
      <c r="U117" s="123"/>
      <c r="V117" s="285" t="str">
        <f t="shared" si="156"/>
        <v/>
      </c>
      <c r="W117" s="285" t="str">
        <f t="shared" si="157"/>
        <v/>
      </c>
      <c r="X117" s="123"/>
      <c r="Y117" s="65"/>
      <c r="Z117" s="176">
        <f t="shared" si="99"/>
        <v>0</v>
      </c>
      <c r="AA117" s="124"/>
      <c r="AB117" s="124"/>
      <c r="AC117" s="125"/>
      <c r="AD117" s="125"/>
      <c r="AE117" s="126"/>
      <c r="AF117" s="124"/>
      <c r="AG117" s="127"/>
      <c r="AH117" s="128"/>
      <c r="AI117" s="137"/>
      <c r="AJ117" s="126"/>
      <c r="AK117" s="335">
        <f t="shared" si="100"/>
        <v>0</v>
      </c>
      <c r="AL117" s="138"/>
      <c r="AM117" s="121"/>
      <c r="AN117" s="123"/>
      <c r="AO117" s="332">
        <f t="shared" si="179"/>
        <v>0</v>
      </c>
      <c r="AP117" s="333">
        <f>SUMIFS(Technologia[tpz '[s']],Technologia[Obszar],"Obróbka skrawaniem",Technologia[KOD WYROB],wycena!$B117)</f>
        <v>0</v>
      </c>
      <c r="AQ117" s="334">
        <f>SUMIFS(Technologia[tpj '[s']],Technologia[Obszar],"Obróbka skrawaniem",Technologia[KOD WYROB],wycena!$B117)</f>
        <v>0</v>
      </c>
      <c r="AR117" s="335">
        <f t="shared" si="101"/>
        <v>0</v>
      </c>
      <c r="AS117" s="334">
        <f>SUMIFS(Technologia[tpz '[s']],Technologia[Obszar],"Ukosowanie",Technologia[KOD WYROB],wycena!$B117)</f>
        <v>0</v>
      </c>
      <c r="AT117" s="334">
        <f>SUMIFS(Technologia[tpj '[s']],Technologia[Obszar],"Ukosowanie",Technologia[KOD WYROB],wycena!$B117)</f>
        <v>0</v>
      </c>
      <c r="AU117" s="335">
        <f t="shared" si="102"/>
        <v>0</v>
      </c>
      <c r="AV117" s="334">
        <f>SUMIFS(Technologia[tpz '[s']],Technologia[Obszar],"Prasa",Technologia[KOD WYROB],wycena!$B117)</f>
        <v>0</v>
      </c>
      <c r="AW117" s="334">
        <f>SUMIFS(Technologia[tpj '[s']],Technologia[Obszar],"Prasa",Technologia[KOD WYROB],wycena!$B117)</f>
        <v>0</v>
      </c>
      <c r="AX117" s="335">
        <f t="shared" si="103"/>
        <v>0</v>
      </c>
      <c r="AY117" s="334">
        <f>SUMIFS(Technologia[tpz '[s']],Technologia[Obszar],"Spawanie ręczne",Technologia[KOD WYROB],wycena!$B117)</f>
        <v>0</v>
      </c>
      <c r="AZ117" s="334">
        <f>SUMIFS(Technologia[tpj '[s']],Technologia[Obszar],"Spawanie ręczne",Technologia[KOD WYROB],wycena!$B117)</f>
        <v>0</v>
      </c>
      <c r="BA117" s="335">
        <f t="shared" si="104"/>
        <v>0</v>
      </c>
      <c r="BB117" s="334">
        <f>SUMIFS(Technologia[tpz '[s']],Technologia[Obszar],"Spawanie robotem",Technologia[KOD WYROB],wycena!$B117)</f>
        <v>0</v>
      </c>
      <c r="BC117" s="334">
        <f>SUMIFS(Technologia[tpj '[s']],Technologia[Obszar],"Spawanie robotem",Technologia[KOD WYROB],wycena!$B117)</f>
        <v>0</v>
      </c>
      <c r="BD117" s="335">
        <f t="shared" si="105"/>
        <v>0</v>
      </c>
      <c r="BE117" s="334">
        <f>SUMIFS(Technologia[tpz '[s']],Technologia[Obszar],"Ślusarnia",Technologia[KOD WYROB],wycena!$B117)</f>
        <v>0</v>
      </c>
      <c r="BF117" s="334">
        <f>SUMIFS(Technologia[tpj '[s']],Technologia[Obszar],"Ślusarnia",Technologia[KOD WYROB],wycena!$B117)</f>
        <v>0</v>
      </c>
      <c r="BG117" s="335">
        <f t="shared" si="106"/>
        <v>0</v>
      </c>
      <c r="BH117" s="334">
        <f>SUMIFS(Technologia[tpz '[s']],Technologia[Obszar],"Montaż",Technologia[KOD WYROB],wycena!$B117)</f>
        <v>0</v>
      </c>
      <c r="BI117" s="334">
        <f>SUMIFS(Technologia[tpj '[s']],Technologia[Obszar],"Montaż",Technologia[KOD WYROB],wycena!$B117)</f>
        <v>0</v>
      </c>
      <c r="BJ117" s="335">
        <f t="shared" si="107"/>
        <v>0</v>
      </c>
      <c r="BK117" s="334">
        <f>SUMIFS(Technologia[tpz '[s']],Technologia[Obszar],"Klejenie",Technologia[KOD WYROB],wycena!$B117)</f>
        <v>0</v>
      </c>
      <c r="BL117" s="334">
        <f>SUMIFS(Technologia[tpj '[s']],Technologia[Obszar],"Klejenie",Technologia[KOD WYROB],wycena!$B117)</f>
        <v>0</v>
      </c>
      <c r="BM117" s="335">
        <f t="shared" si="108"/>
        <v>0</v>
      </c>
      <c r="BN117" s="334">
        <f>SUMIFS(Technologia[tpz '[s']],Technologia[Obszar],"Śrutowanie",Technologia[KOD WYROB],wycena!$B117)</f>
        <v>0</v>
      </c>
      <c r="BO117" s="334">
        <f>SUMIFS(Technologia[tpj '[s']],Technologia[Obszar],"Śrutowanie",Technologia[KOD WYROB],wycena!$B117)</f>
        <v>0</v>
      </c>
      <c r="BP117" s="332">
        <f t="shared" si="158"/>
        <v>0</v>
      </c>
      <c r="BQ117" s="334">
        <f>SUMIFS(Technologia[tpz '[s']],Technologia[Obszar],"Prostowanie",Technologia[KOD WYROB],wycena!$B117)</f>
        <v>0</v>
      </c>
      <c r="BR117" s="334">
        <f>SUMIFS(Technologia[tpj '[s']],Technologia[Obszar],"Prostowanie",Technologia[KOD WYROB],wycena!$B117)</f>
        <v>0</v>
      </c>
      <c r="BS117" s="332">
        <f t="shared" si="159"/>
        <v>0</v>
      </c>
      <c r="BT117" s="334">
        <f>SUMIFS(Technologia[tpz '[s']],Technologia[Obszar],"Gratowarka",Technologia[KOD WYROB],wycena!$B117)</f>
        <v>0</v>
      </c>
      <c r="BU117" s="334">
        <f>SUMIFS(Technologia[tpj '[s']],Technologia[Obszar],"Gratowarka",Technologia[KOD WYROB],wycena!$B117)</f>
        <v>0</v>
      </c>
      <c r="BV117" s="332">
        <f t="shared" si="160"/>
        <v>0</v>
      </c>
      <c r="BW117" s="332">
        <f>COUNTIF(Technologia[KOD WYROB],B117)</f>
        <v>0</v>
      </c>
      <c r="BX117" s="332">
        <f t="shared" si="161"/>
        <v>0</v>
      </c>
      <c r="BZ117" s="121"/>
      <c r="CA117" s="123"/>
      <c r="CB117" s="123"/>
      <c r="CC117" s="372">
        <f>SUMIFS(Technologia[Koszt kooperacji],Technologia[Obszar],"Kooperacja",Technologia[KOD WYROB],wycena!$B117)+SUMIFS(Technologia[Koszt kooperacji],Technologia[Obszar],"Śrutowanie",Technologia[KOD WYROB],wycena!$B117)</f>
        <v>0</v>
      </c>
      <c r="CD117" s="372">
        <f t="shared" si="109"/>
        <v>0</v>
      </c>
      <c r="CE117" s="372">
        <f t="shared" si="180"/>
        <v>0</v>
      </c>
      <c r="CF117" s="381">
        <f>COUNTIFS(Technologia[KOD WYROB],B117,Technologia[Obszar],"kooperacja")+SUMIF($C:$C,$B117,CF:CF)</f>
        <v>0</v>
      </c>
      <c r="CG117" s="382">
        <f>SUMIF(Tabela3[Dot. indeksu],B117,Tabela3[Wartość])+SUMIF(C:C,B117,DE:DE)</f>
        <v>0</v>
      </c>
      <c r="CH117" s="383">
        <f>SUMIFS(NRC[Cena],NRC[Typ narzędzia],robocze!$AL$1,NRC[Dot. indeksu],wycena!$B117)+(SUMIF($C:$C,$B117,$DF:$DF))</f>
        <v>0</v>
      </c>
      <c r="CI117" s="372">
        <f>SUMIFS(NRC[Cena],NRC[Typ narzędzia],robocze!$AL$2,NRC[Dot. indeksu],wycena!$B117)+(SUMIF($C:$C,$B117,$DG:$DG))</f>
        <v>0</v>
      </c>
      <c r="CJ117" s="372">
        <f>SUMIFS(NRC[Cena],NRC[Typ narzędzia],robocze!$AL$3,NRC[Dot. indeksu],wycena!$B117)+(SUMIF($C:$C,$B117,$DH:$DH))</f>
        <v>0</v>
      </c>
      <c r="CK117" s="384">
        <f t="shared" si="162"/>
        <v>0</v>
      </c>
      <c r="CM117" s="373" t="str">
        <f t="shared" si="110"/>
        <v/>
      </c>
      <c r="CN117" s="374" t="str">
        <f t="shared" si="111"/>
        <v/>
      </c>
      <c r="CO117" s="372" t="str">
        <f t="shared" si="112"/>
        <v/>
      </c>
      <c r="CP117" s="372" t="str">
        <f t="shared" si="181"/>
        <v/>
      </c>
      <c r="CQ117" s="371" t="str">
        <f t="shared" si="113"/>
        <v/>
      </c>
      <c r="CR117" s="371" t="str">
        <f t="shared" si="182"/>
        <v/>
      </c>
      <c r="CS117" s="371" t="str">
        <f t="shared" si="114"/>
        <v/>
      </c>
      <c r="CT117" s="371" t="str">
        <f t="shared" si="115"/>
        <v/>
      </c>
      <c r="CU117" s="371" t="str">
        <f t="shared" si="116"/>
        <v/>
      </c>
      <c r="CV117" s="371" t="str">
        <f t="shared" si="117"/>
        <v/>
      </c>
      <c r="CW117" s="371" t="str">
        <f t="shared" si="118"/>
        <v/>
      </c>
      <c r="CX117" s="371" t="str">
        <f t="shared" si="119"/>
        <v/>
      </c>
      <c r="CY117" s="371" t="str">
        <f t="shared" si="120"/>
        <v/>
      </c>
      <c r="CZ117" s="371" t="str">
        <f t="shared" si="121"/>
        <v/>
      </c>
      <c r="DA117" s="371" t="str">
        <f t="shared" si="163"/>
        <v/>
      </c>
      <c r="DB117" s="371" t="str">
        <f t="shared" si="164"/>
        <v/>
      </c>
      <c r="DC117" s="371" t="str">
        <f t="shared" si="165"/>
        <v/>
      </c>
      <c r="DD117" s="334" t="str">
        <f t="shared" si="122"/>
        <v/>
      </c>
      <c r="DE117" s="334" t="str">
        <f t="shared" si="123"/>
        <v/>
      </c>
      <c r="DF117" s="372">
        <f t="shared" si="183"/>
        <v>0</v>
      </c>
      <c r="DG117" s="372">
        <f t="shared" si="184"/>
        <v>0</v>
      </c>
      <c r="DH117" s="372">
        <f t="shared" si="185"/>
        <v>0</v>
      </c>
      <c r="DI117" s="375"/>
      <c r="DJ117" s="319">
        <f>AK117/3600*Stawki!$A$4</f>
        <v>0</v>
      </c>
      <c r="DK117" s="317">
        <f>AO117/3600*Stawki!$B$4</f>
        <v>0</v>
      </c>
      <c r="DL117" s="317">
        <f>AR117/3600*Stawki!$C$4</f>
        <v>0</v>
      </c>
      <c r="DM117" s="317">
        <f>AU117/3600*Stawki!$D$4</f>
        <v>0</v>
      </c>
      <c r="DN117" s="317">
        <f>AX117/3600*Stawki!$E$4</f>
        <v>0</v>
      </c>
      <c r="DO117" s="317">
        <f>BA117/3600*Stawki!$F$4</f>
        <v>0</v>
      </c>
      <c r="DP117" s="317">
        <f>BD117/3600*Stawki!$G$4</f>
        <v>0</v>
      </c>
      <c r="DQ117" s="317">
        <f>BG117/3600*Stawki!$H$4</f>
        <v>0</v>
      </c>
      <c r="DR117" s="317">
        <f>BJ117/3600*Stawki!$J$4</f>
        <v>0</v>
      </c>
      <c r="DS117" s="317">
        <f>BL117/3600*Stawki!$I$4</f>
        <v>0</v>
      </c>
      <c r="DT117" s="317">
        <f>BP117/3600*Stawki!$K$4</f>
        <v>0</v>
      </c>
      <c r="DU117" s="320">
        <f>BS117/3600*Stawki!$M$4</f>
        <v>0</v>
      </c>
      <c r="DV117" s="320">
        <f>BV117/3600*Stawki!$L$4</f>
        <v>0</v>
      </c>
      <c r="DW117" s="321">
        <f t="shared" si="166"/>
        <v>0</v>
      </c>
      <c r="DX117" s="322" t="e" cm="1">
        <f t="array" ref="DX117">IF(BX117&lt;1,INDEX(tblSimple[],MATCH(F117,simp_il_proj,1)+1,MATCH(BW117,simp_il_oper,1)+1)+VLOOKUP($H$6,tblKlient[[Klient]:[Dodatkowy narzut Simple]],2,0),INDEX(tblComplex[],MATCH(F117,comp_il_projekt,1)+1,MATCH(BX117,comp_ile_sklad,1)+1)+VLOOKUP($H$6,tblKlient[[Klient]:[Dodatkowy narzut Complex]],3,0))</f>
        <v>#VALUE!</v>
      </c>
      <c r="DY117" s="323" t="str">
        <f t="shared" si="167"/>
        <v/>
      </c>
      <c r="DZ117" s="318" t="e">
        <f t="shared" si="124"/>
        <v>#VALUE!</v>
      </c>
      <c r="EA117" s="324" t="e">
        <f t="shared" si="125"/>
        <v>#VALUE!</v>
      </c>
      <c r="EC117" s="340">
        <f>IFERROR((Y117*AA117)*IF(X117="NIE",$EC$17+Stawki!$L$30,$EC$17)+SUMIF($C:$C,$B117,CP:CP),0)</f>
        <v>0</v>
      </c>
      <c r="ED117" s="341">
        <f t="shared" si="126"/>
        <v>0</v>
      </c>
      <c r="EE117" s="341">
        <f t="shared" si="127"/>
        <v>0</v>
      </c>
      <c r="EF117" s="341" t="e">
        <f t="shared" si="128"/>
        <v>#VALUE!</v>
      </c>
      <c r="EG117" s="341" t="e">
        <f>DY117*(1+wycena!$EG$17)</f>
        <v>#VALUE!</v>
      </c>
      <c r="EH117" s="341" t="e">
        <f>EG117*(1+wycena!$EH$17)</f>
        <v>#VALUE!</v>
      </c>
      <c r="EI117" s="341" t="e">
        <f t="shared" si="168"/>
        <v>#VALUE!</v>
      </c>
      <c r="EJ117" s="341" t="e">
        <f t="shared" si="186"/>
        <v>#VALUE!</v>
      </c>
      <c r="EK117" s="342">
        <f t="shared" si="129"/>
        <v>0</v>
      </c>
      <c r="EL117" s="343">
        <v>0</v>
      </c>
      <c r="EM117" s="344" t="e">
        <f t="shared" si="187"/>
        <v>#VALUE!</v>
      </c>
      <c r="EN117" s="345" t="e">
        <f t="shared" si="130"/>
        <v>#VALUE!</v>
      </c>
      <c r="EO117" s="346">
        <f t="shared" si="131"/>
        <v>0</v>
      </c>
      <c r="EP117" s="347">
        <f t="shared" si="132"/>
        <v>0</v>
      </c>
      <c r="EQ117" s="348">
        <f t="shared" si="169"/>
        <v>0</v>
      </c>
      <c r="ER117" s="349" t="e">
        <f t="shared" si="133"/>
        <v>#VALUE!</v>
      </c>
      <c r="ES117" s="350" t="e">
        <f t="shared" si="134"/>
        <v>#VALUE!</v>
      </c>
      <c r="ET117" s="62"/>
      <c r="EU117" s="399">
        <f t="shared" si="170"/>
        <v>0</v>
      </c>
      <c r="EV117" s="400">
        <f t="shared" si="171"/>
        <v>0</v>
      </c>
      <c r="EW117" s="400">
        <f t="shared" si="172"/>
        <v>0</v>
      </c>
      <c r="EX117" s="400">
        <f t="shared" si="173"/>
        <v>0</v>
      </c>
      <c r="EY117" s="400">
        <f t="shared" si="174"/>
        <v>0</v>
      </c>
      <c r="EZ117" s="401">
        <f t="shared" si="175"/>
        <v>0</v>
      </c>
      <c r="FA117" s="62"/>
      <c r="FB117" s="153">
        <f t="shared" si="135"/>
        <v>0</v>
      </c>
      <c r="FC117" s="154">
        <f t="shared" si="136"/>
        <v>0</v>
      </c>
      <c r="FD117" s="154">
        <f t="shared" si="137"/>
        <v>0</v>
      </c>
      <c r="FE117" s="154">
        <f t="shared" si="138"/>
        <v>0</v>
      </c>
      <c r="FF117" s="154">
        <f t="shared" si="139"/>
        <v>0</v>
      </c>
      <c r="FG117" s="154">
        <f t="shared" si="140"/>
        <v>0</v>
      </c>
      <c r="FH117" s="154">
        <f t="shared" si="141"/>
        <v>0</v>
      </c>
      <c r="FI117" s="154">
        <f t="shared" si="142"/>
        <v>0</v>
      </c>
      <c r="FJ117" s="154">
        <f t="shared" si="143"/>
        <v>0</v>
      </c>
      <c r="FK117" s="147">
        <f t="shared" si="144"/>
        <v>0</v>
      </c>
      <c r="FL117" s="147">
        <f t="shared" si="145"/>
        <v>0</v>
      </c>
      <c r="FM117" s="146">
        <f t="shared" si="146"/>
        <v>0</v>
      </c>
      <c r="FN117" s="146">
        <f t="shared" si="147"/>
        <v>0</v>
      </c>
      <c r="FO117" s="146">
        <f t="shared" si="148"/>
        <v>0</v>
      </c>
      <c r="FP117" s="146">
        <f t="shared" si="149"/>
        <v>0</v>
      </c>
      <c r="FQ117" s="146" t="e">
        <f t="shared" si="150"/>
        <v>#VALUE!</v>
      </c>
      <c r="FR117" s="146" t="e">
        <f t="shared" si="151"/>
        <v>#VALUE!</v>
      </c>
      <c r="FS117" s="146">
        <f t="shared" si="152"/>
        <v>0</v>
      </c>
      <c r="FT117" s="146">
        <f t="shared" si="153"/>
        <v>0</v>
      </c>
      <c r="FU117" s="146">
        <f t="shared" si="154"/>
        <v>0</v>
      </c>
      <c r="FV117" s="146" t="e">
        <f t="shared" si="155"/>
        <v>#VALUE!</v>
      </c>
      <c r="FW117" s="146" t="e">
        <f t="shared" si="176"/>
        <v>#VALUE!</v>
      </c>
      <c r="FX117" s="146" t="e">
        <f t="shared" si="177"/>
        <v>#VALUE!</v>
      </c>
      <c r="FY117" s="146" t="e">
        <f t="shared" si="178"/>
        <v>#VALUE!</v>
      </c>
      <c r="FZ117" s="155">
        <f t="shared" si="188"/>
        <v>0</v>
      </c>
    </row>
    <row r="118" spans="1:182">
      <c r="A118" s="143">
        <v>100</v>
      </c>
      <c r="B118" s="123"/>
      <c r="C118" s="123"/>
      <c r="D118" s="123"/>
      <c r="E118" s="181"/>
      <c r="F118" s="123"/>
      <c r="G118" s="123"/>
      <c r="H118" s="123"/>
      <c r="I118" s="120"/>
      <c r="J118" s="121"/>
      <c r="K118" s="123"/>
      <c r="L118" s="123"/>
      <c r="M118" s="172" t="str">
        <f>ryzyka!$X102</f>
        <v/>
      </c>
      <c r="N118" s="173" t="str">
        <f>ryzyka!Y102</f>
        <v/>
      </c>
      <c r="O118" s="123"/>
      <c r="P118" s="123"/>
      <c r="Q118" s="138"/>
      <c r="R118" s="121"/>
      <c r="S118" s="123"/>
      <c r="T118" s="122"/>
      <c r="U118" s="123"/>
      <c r="V118" s="285" t="str">
        <f t="shared" si="156"/>
        <v/>
      </c>
      <c r="W118" s="285" t="str">
        <f t="shared" si="157"/>
        <v/>
      </c>
      <c r="X118" s="123"/>
      <c r="Y118" s="65"/>
      <c r="Z118" s="176">
        <f t="shared" si="99"/>
        <v>0</v>
      </c>
      <c r="AA118" s="124"/>
      <c r="AB118" s="124"/>
      <c r="AC118" s="125"/>
      <c r="AD118" s="125"/>
      <c r="AE118" s="126"/>
      <c r="AF118" s="124"/>
      <c r="AG118" s="127"/>
      <c r="AH118" s="128"/>
      <c r="AI118" s="137"/>
      <c r="AJ118" s="126"/>
      <c r="AK118" s="335">
        <f t="shared" si="100"/>
        <v>0</v>
      </c>
      <c r="AL118" s="138"/>
      <c r="AM118" s="121"/>
      <c r="AN118" s="123"/>
      <c r="AO118" s="332">
        <f t="shared" si="179"/>
        <v>0</v>
      </c>
      <c r="AP118" s="333">
        <f>SUMIFS(Technologia[tpz '[s']],Technologia[Obszar],"Obróbka skrawaniem",Technologia[KOD WYROB],wycena!$B118)</f>
        <v>0</v>
      </c>
      <c r="AQ118" s="334">
        <f>SUMIFS(Technologia[tpj '[s']],Technologia[Obszar],"Obróbka skrawaniem",Technologia[KOD WYROB],wycena!$B118)</f>
        <v>0</v>
      </c>
      <c r="AR118" s="335">
        <f t="shared" si="101"/>
        <v>0</v>
      </c>
      <c r="AS118" s="334">
        <f>SUMIFS(Technologia[tpz '[s']],Technologia[Obszar],"Ukosowanie",Technologia[KOD WYROB],wycena!$B118)</f>
        <v>0</v>
      </c>
      <c r="AT118" s="334">
        <f>SUMIFS(Technologia[tpj '[s']],Technologia[Obszar],"Ukosowanie",Technologia[KOD WYROB],wycena!$B118)</f>
        <v>0</v>
      </c>
      <c r="AU118" s="335">
        <f t="shared" si="102"/>
        <v>0</v>
      </c>
      <c r="AV118" s="334">
        <f>SUMIFS(Technologia[tpz '[s']],Technologia[Obszar],"Prasa",Technologia[KOD WYROB],wycena!$B118)</f>
        <v>0</v>
      </c>
      <c r="AW118" s="334">
        <f>SUMIFS(Technologia[tpj '[s']],Technologia[Obszar],"Prasa",Technologia[KOD WYROB],wycena!$B118)</f>
        <v>0</v>
      </c>
      <c r="AX118" s="335">
        <f t="shared" si="103"/>
        <v>0</v>
      </c>
      <c r="AY118" s="334">
        <f>SUMIFS(Technologia[tpz '[s']],Technologia[Obszar],"Spawanie ręczne",Technologia[KOD WYROB],wycena!$B118)</f>
        <v>0</v>
      </c>
      <c r="AZ118" s="334">
        <f>SUMIFS(Technologia[tpj '[s']],Technologia[Obszar],"Spawanie ręczne",Technologia[KOD WYROB],wycena!$B118)</f>
        <v>0</v>
      </c>
      <c r="BA118" s="335">
        <f t="shared" si="104"/>
        <v>0</v>
      </c>
      <c r="BB118" s="334">
        <f>SUMIFS(Technologia[tpz '[s']],Technologia[Obszar],"Spawanie robotem",Technologia[KOD WYROB],wycena!$B118)</f>
        <v>0</v>
      </c>
      <c r="BC118" s="334">
        <f>SUMIFS(Technologia[tpj '[s']],Technologia[Obszar],"Spawanie robotem",Technologia[KOD WYROB],wycena!$B118)</f>
        <v>0</v>
      </c>
      <c r="BD118" s="335">
        <f t="shared" si="105"/>
        <v>0</v>
      </c>
      <c r="BE118" s="334">
        <f>SUMIFS(Technologia[tpz '[s']],Technologia[Obszar],"Ślusarnia",Technologia[KOD WYROB],wycena!$B118)</f>
        <v>0</v>
      </c>
      <c r="BF118" s="334">
        <f>SUMIFS(Technologia[tpj '[s']],Technologia[Obszar],"Ślusarnia",Technologia[KOD WYROB],wycena!$B118)</f>
        <v>0</v>
      </c>
      <c r="BG118" s="335">
        <f t="shared" si="106"/>
        <v>0</v>
      </c>
      <c r="BH118" s="334">
        <f>SUMIFS(Technologia[tpz '[s']],Technologia[Obszar],"Montaż",Technologia[KOD WYROB],wycena!$B118)</f>
        <v>0</v>
      </c>
      <c r="BI118" s="334">
        <f>SUMIFS(Technologia[tpj '[s']],Technologia[Obszar],"Montaż",Technologia[KOD WYROB],wycena!$B118)</f>
        <v>0</v>
      </c>
      <c r="BJ118" s="335">
        <f t="shared" si="107"/>
        <v>0</v>
      </c>
      <c r="BK118" s="334">
        <f>SUMIFS(Technologia[tpz '[s']],Technologia[Obszar],"Klejenie",Technologia[KOD WYROB],wycena!$B118)</f>
        <v>0</v>
      </c>
      <c r="BL118" s="334">
        <f>SUMIFS(Technologia[tpj '[s']],Technologia[Obszar],"Klejenie",Technologia[KOD WYROB],wycena!$B118)</f>
        <v>0</v>
      </c>
      <c r="BM118" s="335">
        <f t="shared" si="108"/>
        <v>0</v>
      </c>
      <c r="BN118" s="334">
        <f>SUMIFS(Technologia[tpz '[s']],Technologia[Obszar],"Śrutowanie",Technologia[KOD WYROB],wycena!$B118)</f>
        <v>0</v>
      </c>
      <c r="BO118" s="334">
        <f>SUMIFS(Technologia[tpj '[s']],Technologia[Obszar],"Śrutowanie",Technologia[KOD WYROB],wycena!$B118)</f>
        <v>0</v>
      </c>
      <c r="BP118" s="332">
        <f t="shared" si="158"/>
        <v>0</v>
      </c>
      <c r="BQ118" s="334">
        <f>SUMIFS(Technologia[tpz '[s']],Technologia[Obszar],"Prostowanie",Technologia[KOD WYROB],wycena!$B118)</f>
        <v>0</v>
      </c>
      <c r="BR118" s="334">
        <f>SUMIFS(Technologia[tpj '[s']],Technologia[Obszar],"Prostowanie",Technologia[KOD WYROB],wycena!$B118)</f>
        <v>0</v>
      </c>
      <c r="BS118" s="332">
        <f t="shared" si="159"/>
        <v>0</v>
      </c>
      <c r="BT118" s="334">
        <f>SUMIFS(Technologia[tpz '[s']],Technologia[Obszar],"Gratowarka",Technologia[KOD WYROB],wycena!$B118)</f>
        <v>0</v>
      </c>
      <c r="BU118" s="334">
        <f>SUMIFS(Technologia[tpj '[s']],Technologia[Obszar],"Gratowarka",Technologia[KOD WYROB],wycena!$B118)</f>
        <v>0</v>
      </c>
      <c r="BV118" s="332">
        <f t="shared" si="160"/>
        <v>0</v>
      </c>
      <c r="BW118" s="332">
        <f>COUNTIF(Technologia[KOD WYROB],B118)</f>
        <v>0</v>
      </c>
      <c r="BX118" s="332">
        <f t="shared" si="161"/>
        <v>0</v>
      </c>
      <c r="BZ118" s="121"/>
      <c r="CA118" s="123"/>
      <c r="CB118" s="123"/>
      <c r="CC118" s="372">
        <f>SUMIFS(Technologia[Koszt kooperacji],Technologia[Obszar],"Kooperacja",Technologia[KOD WYROB],wycena!$B118)+SUMIFS(Technologia[Koszt kooperacji],Technologia[Obszar],"Śrutowanie",Technologia[KOD WYROB],wycena!$B118)</f>
        <v>0</v>
      </c>
      <c r="CD118" s="372">
        <f t="shared" si="109"/>
        <v>0</v>
      </c>
      <c r="CE118" s="372">
        <f t="shared" si="180"/>
        <v>0</v>
      </c>
      <c r="CF118" s="381">
        <f>COUNTIFS(Technologia[KOD WYROB],B118,Technologia[Obszar],"kooperacja")+SUMIF($C:$C,$B118,CF:CF)</f>
        <v>0</v>
      </c>
      <c r="CG118" s="382">
        <f>SUMIF(Tabela3[Dot. indeksu],B118,Tabela3[Wartość])+SUMIF(C:C,B118,DE:DE)</f>
        <v>0</v>
      </c>
      <c r="CH118" s="383">
        <f>SUMIFS(NRC[Cena],NRC[Typ narzędzia],robocze!$AL$1,NRC[Dot. indeksu],wycena!$B118)+(SUMIF($C:$C,$B118,$DF:$DF))</f>
        <v>0</v>
      </c>
      <c r="CI118" s="372">
        <f>SUMIFS(NRC[Cena],NRC[Typ narzędzia],robocze!$AL$2,NRC[Dot. indeksu],wycena!$B118)+(SUMIF($C:$C,$B118,$DG:$DG))</f>
        <v>0</v>
      </c>
      <c r="CJ118" s="372">
        <f>SUMIFS(NRC[Cena],NRC[Typ narzędzia],robocze!$AL$3,NRC[Dot. indeksu],wycena!$B118)+(SUMIF($C:$C,$B118,$DH:$DH))</f>
        <v>0</v>
      </c>
      <c r="CK118" s="384">
        <f t="shared" si="162"/>
        <v>0</v>
      </c>
      <c r="CM118" s="373" t="str">
        <f t="shared" si="110"/>
        <v/>
      </c>
      <c r="CN118" s="374" t="str">
        <f t="shared" si="111"/>
        <v/>
      </c>
      <c r="CO118" s="372" t="str">
        <f t="shared" si="112"/>
        <v/>
      </c>
      <c r="CP118" s="372" t="str">
        <f t="shared" si="181"/>
        <v/>
      </c>
      <c r="CQ118" s="371" t="str">
        <f t="shared" si="113"/>
        <v/>
      </c>
      <c r="CR118" s="371" t="str">
        <f t="shared" si="182"/>
        <v/>
      </c>
      <c r="CS118" s="371" t="str">
        <f t="shared" si="114"/>
        <v/>
      </c>
      <c r="CT118" s="371" t="str">
        <f t="shared" si="115"/>
        <v/>
      </c>
      <c r="CU118" s="371" t="str">
        <f t="shared" si="116"/>
        <v/>
      </c>
      <c r="CV118" s="371" t="str">
        <f t="shared" si="117"/>
        <v/>
      </c>
      <c r="CW118" s="371" t="str">
        <f t="shared" si="118"/>
        <v/>
      </c>
      <c r="CX118" s="371" t="str">
        <f t="shared" si="119"/>
        <v/>
      </c>
      <c r="CY118" s="371" t="str">
        <f t="shared" si="120"/>
        <v/>
      </c>
      <c r="CZ118" s="371" t="str">
        <f t="shared" si="121"/>
        <v/>
      </c>
      <c r="DA118" s="371" t="str">
        <f t="shared" si="163"/>
        <v/>
      </c>
      <c r="DB118" s="371" t="str">
        <f t="shared" si="164"/>
        <v/>
      </c>
      <c r="DC118" s="371" t="str">
        <f t="shared" si="165"/>
        <v/>
      </c>
      <c r="DD118" s="334" t="str">
        <f t="shared" si="122"/>
        <v/>
      </c>
      <c r="DE118" s="334" t="str">
        <f t="shared" si="123"/>
        <v/>
      </c>
      <c r="DF118" s="372">
        <f t="shared" si="183"/>
        <v>0</v>
      </c>
      <c r="DG118" s="372">
        <f t="shared" si="184"/>
        <v>0</v>
      </c>
      <c r="DH118" s="372">
        <f t="shared" si="185"/>
        <v>0</v>
      </c>
      <c r="DI118" s="375"/>
      <c r="DJ118" s="319">
        <f>AK118/3600*Stawki!$A$4</f>
        <v>0</v>
      </c>
      <c r="DK118" s="317">
        <f>AO118/3600*Stawki!$B$4</f>
        <v>0</v>
      </c>
      <c r="DL118" s="317">
        <f>AR118/3600*Stawki!$C$4</f>
        <v>0</v>
      </c>
      <c r="DM118" s="317">
        <f>AU118/3600*Stawki!$D$4</f>
        <v>0</v>
      </c>
      <c r="DN118" s="317">
        <f>AX118/3600*Stawki!$E$4</f>
        <v>0</v>
      </c>
      <c r="DO118" s="317">
        <f>BA118/3600*Stawki!$F$4</f>
        <v>0</v>
      </c>
      <c r="DP118" s="317">
        <f>BD118/3600*Stawki!$G$4</f>
        <v>0</v>
      </c>
      <c r="DQ118" s="317">
        <f>BG118/3600*Stawki!$H$4</f>
        <v>0</v>
      </c>
      <c r="DR118" s="317">
        <f>BJ118/3600*Stawki!$J$4</f>
        <v>0</v>
      </c>
      <c r="DS118" s="317">
        <f>BL118/3600*Stawki!$I$4</f>
        <v>0</v>
      </c>
      <c r="DT118" s="317">
        <f>BP118/3600*Stawki!$K$4</f>
        <v>0</v>
      </c>
      <c r="DU118" s="320">
        <f>BS118/3600*Stawki!$M$4</f>
        <v>0</v>
      </c>
      <c r="DV118" s="320">
        <f>BV118/3600*Stawki!$L$4</f>
        <v>0</v>
      </c>
      <c r="DW118" s="321">
        <f t="shared" si="166"/>
        <v>0</v>
      </c>
      <c r="DX118" s="322" t="e" cm="1">
        <f t="array" ref="DX118">IF(BX118&lt;1,INDEX(tblSimple[],MATCH(F118,simp_il_proj,1)+1,MATCH(BW118,simp_il_oper,1)+1)+VLOOKUP($H$6,tblKlient[[Klient]:[Dodatkowy narzut Simple]],2,0),INDEX(tblComplex[],MATCH(F118,comp_il_projekt,1)+1,MATCH(BX118,comp_ile_sklad,1)+1)+VLOOKUP($H$6,tblKlient[[Klient]:[Dodatkowy narzut Complex]],3,0))</f>
        <v>#VALUE!</v>
      </c>
      <c r="DY118" s="323" t="str">
        <f t="shared" si="167"/>
        <v/>
      </c>
      <c r="DZ118" s="318" t="e">
        <f t="shared" si="124"/>
        <v>#VALUE!</v>
      </c>
      <c r="EA118" s="324" t="e">
        <f t="shared" si="125"/>
        <v>#VALUE!</v>
      </c>
      <c r="EC118" s="340">
        <f>IFERROR((Y118*AA118)*IF(X118="NIE",$EC$17+Stawki!$L$30,$EC$17)+SUMIF($C:$C,$B118,CP:CP),0)</f>
        <v>0</v>
      </c>
      <c r="ED118" s="341">
        <f t="shared" si="126"/>
        <v>0</v>
      </c>
      <c r="EE118" s="341">
        <f t="shared" si="127"/>
        <v>0</v>
      </c>
      <c r="EF118" s="341" t="e">
        <f t="shared" si="128"/>
        <v>#VALUE!</v>
      </c>
      <c r="EG118" s="341" t="e">
        <f>DY118*(1+wycena!$EG$17)</f>
        <v>#VALUE!</v>
      </c>
      <c r="EH118" s="341" t="e">
        <f>EG118*(1+wycena!$EH$17)</f>
        <v>#VALUE!</v>
      </c>
      <c r="EI118" s="341" t="e">
        <f t="shared" si="168"/>
        <v>#VALUE!</v>
      </c>
      <c r="EJ118" s="341" t="e">
        <f t="shared" si="186"/>
        <v>#VALUE!</v>
      </c>
      <c r="EK118" s="342">
        <f t="shared" si="129"/>
        <v>0</v>
      </c>
      <c r="EL118" s="343">
        <v>0</v>
      </c>
      <c r="EM118" s="344" t="e">
        <f t="shared" si="187"/>
        <v>#VALUE!</v>
      </c>
      <c r="EN118" s="345" t="e">
        <f t="shared" si="130"/>
        <v>#VALUE!</v>
      </c>
      <c r="EO118" s="346">
        <f t="shared" si="131"/>
        <v>0</v>
      </c>
      <c r="EP118" s="347">
        <f t="shared" si="132"/>
        <v>0</v>
      </c>
      <c r="EQ118" s="348">
        <f t="shared" si="169"/>
        <v>0</v>
      </c>
      <c r="ER118" s="349" t="e">
        <f t="shared" si="133"/>
        <v>#VALUE!</v>
      </c>
      <c r="ES118" s="350" t="e">
        <f t="shared" si="134"/>
        <v>#VALUE!</v>
      </c>
      <c r="ET118" s="62"/>
      <c r="EU118" s="399">
        <f t="shared" si="170"/>
        <v>0</v>
      </c>
      <c r="EV118" s="400">
        <f t="shared" si="171"/>
        <v>0</v>
      </c>
      <c r="EW118" s="400">
        <f t="shared" si="172"/>
        <v>0</v>
      </c>
      <c r="EX118" s="400">
        <f t="shared" si="173"/>
        <v>0</v>
      </c>
      <c r="EY118" s="400">
        <f t="shared" si="174"/>
        <v>0</v>
      </c>
      <c r="EZ118" s="401">
        <f t="shared" si="175"/>
        <v>0</v>
      </c>
      <c r="FA118" s="62"/>
      <c r="FB118" s="153">
        <f t="shared" si="135"/>
        <v>0</v>
      </c>
      <c r="FC118" s="154">
        <f t="shared" si="136"/>
        <v>0</v>
      </c>
      <c r="FD118" s="154">
        <f t="shared" si="137"/>
        <v>0</v>
      </c>
      <c r="FE118" s="154">
        <f t="shared" si="138"/>
        <v>0</v>
      </c>
      <c r="FF118" s="154">
        <f t="shared" si="139"/>
        <v>0</v>
      </c>
      <c r="FG118" s="154">
        <f t="shared" si="140"/>
        <v>0</v>
      </c>
      <c r="FH118" s="154">
        <f t="shared" si="141"/>
        <v>0</v>
      </c>
      <c r="FI118" s="154">
        <f t="shared" si="142"/>
        <v>0</v>
      </c>
      <c r="FJ118" s="154">
        <f t="shared" si="143"/>
        <v>0</v>
      </c>
      <c r="FK118" s="147">
        <f t="shared" si="144"/>
        <v>0</v>
      </c>
      <c r="FL118" s="147">
        <f t="shared" si="145"/>
        <v>0</v>
      </c>
      <c r="FM118" s="146">
        <f t="shared" si="146"/>
        <v>0</v>
      </c>
      <c r="FN118" s="146">
        <f t="shared" si="147"/>
        <v>0</v>
      </c>
      <c r="FO118" s="146">
        <f t="shared" si="148"/>
        <v>0</v>
      </c>
      <c r="FP118" s="146">
        <f t="shared" si="149"/>
        <v>0</v>
      </c>
      <c r="FQ118" s="146" t="e">
        <f t="shared" si="150"/>
        <v>#VALUE!</v>
      </c>
      <c r="FR118" s="146" t="e">
        <f t="shared" si="151"/>
        <v>#VALUE!</v>
      </c>
      <c r="FS118" s="146">
        <f t="shared" si="152"/>
        <v>0</v>
      </c>
      <c r="FT118" s="146">
        <f t="shared" si="153"/>
        <v>0</v>
      </c>
      <c r="FU118" s="146">
        <f t="shared" si="154"/>
        <v>0</v>
      </c>
      <c r="FV118" s="146" t="e">
        <f t="shared" si="155"/>
        <v>#VALUE!</v>
      </c>
      <c r="FW118" s="146" t="e">
        <f t="shared" si="176"/>
        <v>#VALUE!</v>
      </c>
      <c r="FX118" s="146" t="e">
        <f t="shared" si="177"/>
        <v>#VALUE!</v>
      </c>
      <c r="FY118" s="146" t="e">
        <f t="shared" si="178"/>
        <v>#VALUE!</v>
      </c>
      <c r="FZ118" s="155">
        <f t="shared" si="188"/>
        <v>0</v>
      </c>
    </row>
    <row r="119" spans="1:182">
      <c r="A119" s="143">
        <v>101</v>
      </c>
      <c r="B119" s="123"/>
      <c r="C119" s="123"/>
      <c r="D119" s="123"/>
      <c r="E119" s="181"/>
      <c r="F119" s="123"/>
      <c r="G119" s="123"/>
      <c r="H119" s="123"/>
      <c r="I119" s="120"/>
      <c r="J119" s="121"/>
      <c r="K119" s="123"/>
      <c r="L119" s="123"/>
      <c r="M119" s="172" t="str">
        <f>ryzyka!$X103</f>
        <v/>
      </c>
      <c r="N119" s="173" t="str">
        <f>ryzyka!Y103</f>
        <v/>
      </c>
      <c r="O119" s="123"/>
      <c r="P119" s="123"/>
      <c r="Q119" s="138"/>
      <c r="R119" s="121"/>
      <c r="S119" s="123"/>
      <c r="T119" s="122"/>
      <c r="U119" s="123"/>
      <c r="V119" s="285" t="str">
        <f t="shared" si="156"/>
        <v/>
      </c>
      <c r="W119" s="285" t="str">
        <f t="shared" si="157"/>
        <v/>
      </c>
      <c r="X119" s="123"/>
      <c r="Y119" s="65"/>
      <c r="Z119" s="176">
        <f t="shared" si="99"/>
        <v>0</v>
      </c>
      <c r="AA119" s="124"/>
      <c r="AB119" s="124"/>
      <c r="AC119" s="125"/>
      <c r="AD119" s="125"/>
      <c r="AE119" s="126"/>
      <c r="AF119" s="124"/>
      <c r="AG119" s="127"/>
      <c r="AH119" s="128"/>
      <c r="AI119" s="137"/>
      <c r="AJ119" s="126"/>
      <c r="AK119" s="335">
        <f t="shared" si="100"/>
        <v>0</v>
      </c>
      <c r="AL119" s="138"/>
      <c r="AM119" s="121"/>
      <c r="AN119" s="123"/>
      <c r="AO119" s="332">
        <f t="shared" si="179"/>
        <v>0</v>
      </c>
      <c r="AP119" s="333">
        <f>SUMIFS(Technologia[tpz '[s']],Technologia[Obszar],"Obróbka skrawaniem",Technologia[KOD WYROB],wycena!$B119)</f>
        <v>0</v>
      </c>
      <c r="AQ119" s="334">
        <f>SUMIFS(Technologia[tpj '[s']],Technologia[Obszar],"Obróbka skrawaniem",Technologia[KOD WYROB],wycena!$B119)</f>
        <v>0</v>
      </c>
      <c r="AR119" s="335">
        <f t="shared" si="101"/>
        <v>0</v>
      </c>
      <c r="AS119" s="334">
        <f>SUMIFS(Technologia[tpz '[s']],Technologia[Obszar],"Ukosowanie",Technologia[KOD WYROB],wycena!$B119)</f>
        <v>0</v>
      </c>
      <c r="AT119" s="334">
        <f>SUMIFS(Technologia[tpj '[s']],Technologia[Obszar],"Ukosowanie",Technologia[KOD WYROB],wycena!$B119)</f>
        <v>0</v>
      </c>
      <c r="AU119" s="335">
        <f t="shared" si="102"/>
        <v>0</v>
      </c>
      <c r="AV119" s="334">
        <f>SUMIFS(Technologia[tpz '[s']],Technologia[Obszar],"Prasa",Technologia[KOD WYROB],wycena!$B119)</f>
        <v>0</v>
      </c>
      <c r="AW119" s="334">
        <f>SUMIFS(Technologia[tpj '[s']],Technologia[Obszar],"Prasa",Technologia[KOD WYROB],wycena!$B119)</f>
        <v>0</v>
      </c>
      <c r="AX119" s="335">
        <f t="shared" si="103"/>
        <v>0</v>
      </c>
      <c r="AY119" s="334">
        <f>SUMIFS(Technologia[tpz '[s']],Technologia[Obszar],"Spawanie ręczne",Technologia[KOD WYROB],wycena!$B119)</f>
        <v>0</v>
      </c>
      <c r="AZ119" s="334">
        <f>SUMIFS(Technologia[tpj '[s']],Technologia[Obszar],"Spawanie ręczne",Technologia[KOD WYROB],wycena!$B119)</f>
        <v>0</v>
      </c>
      <c r="BA119" s="335">
        <f t="shared" si="104"/>
        <v>0</v>
      </c>
      <c r="BB119" s="334">
        <f>SUMIFS(Technologia[tpz '[s']],Technologia[Obszar],"Spawanie robotem",Technologia[KOD WYROB],wycena!$B119)</f>
        <v>0</v>
      </c>
      <c r="BC119" s="334">
        <f>SUMIFS(Technologia[tpj '[s']],Technologia[Obszar],"Spawanie robotem",Technologia[KOD WYROB],wycena!$B119)</f>
        <v>0</v>
      </c>
      <c r="BD119" s="335">
        <f t="shared" si="105"/>
        <v>0</v>
      </c>
      <c r="BE119" s="334">
        <f>SUMIFS(Technologia[tpz '[s']],Technologia[Obszar],"Ślusarnia",Technologia[KOD WYROB],wycena!$B119)</f>
        <v>0</v>
      </c>
      <c r="BF119" s="334">
        <f>SUMIFS(Technologia[tpj '[s']],Technologia[Obszar],"Ślusarnia",Technologia[KOD WYROB],wycena!$B119)</f>
        <v>0</v>
      </c>
      <c r="BG119" s="335">
        <f t="shared" si="106"/>
        <v>0</v>
      </c>
      <c r="BH119" s="334">
        <f>SUMIFS(Technologia[tpz '[s']],Technologia[Obszar],"Montaż",Technologia[KOD WYROB],wycena!$B119)</f>
        <v>0</v>
      </c>
      <c r="BI119" s="334">
        <f>SUMIFS(Technologia[tpj '[s']],Technologia[Obszar],"Montaż",Technologia[KOD WYROB],wycena!$B119)</f>
        <v>0</v>
      </c>
      <c r="BJ119" s="335">
        <f t="shared" si="107"/>
        <v>0</v>
      </c>
      <c r="BK119" s="334">
        <f>SUMIFS(Technologia[tpz '[s']],Technologia[Obszar],"Klejenie",Technologia[KOD WYROB],wycena!$B119)</f>
        <v>0</v>
      </c>
      <c r="BL119" s="334">
        <f>SUMIFS(Technologia[tpj '[s']],Technologia[Obszar],"Klejenie",Technologia[KOD WYROB],wycena!$B119)</f>
        <v>0</v>
      </c>
      <c r="BM119" s="335">
        <f t="shared" si="108"/>
        <v>0</v>
      </c>
      <c r="BN119" s="334">
        <f>SUMIFS(Technologia[tpz '[s']],Technologia[Obszar],"Śrutowanie",Technologia[KOD WYROB],wycena!$B119)</f>
        <v>0</v>
      </c>
      <c r="BO119" s="334">
        <f>SUMIFS(Technologia[tpj '[s']],Technologia[Obszar],"Śrutowanie",Technologia[KOD WYROB],wycena!$B119)</f>
        <v>0</v>
      </c>
      <c r="BP119" s="332">
        <f t="shared" si="158"/>
        <v>0</v>
      </c>
      <c r="BQ119" s="334">
        <f>SUMIFS(Technologia[tpz '[s']],Technologia[Obszar],"Prostowanie",Technologia[KOD WYROB],wycena!$B119)</f>
        <v>0</v>
      </c>
      <c r="BR119" s="334">
        <f>SUMIFS(Technologia[tpj '[s']],Technologia[Obszar],"Prostowanie",Technologia[KOD WYROB],wycena!$B119)</f>
        <v>0</v>
      </c>
      <c r="BS119" s="332">
        <f t="shared" si="159"/>
        <v>0</v>
      </c>
      <c r="BT119" s="334">
        <f>SUMIFS(Technologia[tpz '[s']],Technologia[Obszar],"Gratowarka",Technologia[KOD WYROB],wycena!$B119)</f>
        <v>0</v>
      </c>
      <c r="BU119" s="334">
        <f>SUMIFS(Technologia[tpj '[s']],Technologia[Obszar],"Gratowarka",Technologia[KOD WYROB],wycena!$B119)</f>
        <v>0</v>
      </c>
      <c r="BV119" s="332">
        <f t="shared" si="160"/>
        <v>0</v>
      </c>
      <c r="BW119" s="332">
        <f>COUNTIF(Technologia[KOD WYROB],B119)</f>
        <v>0</v>
      </c>
      <c r="BX119" s="332">
        <f t="shared" si="161"/>
        <v>0</v>
      </c>
      <c r="BZ119" s="121"/>
      <c r="CA119" s="123"/>
      <c r="CB119" s="123"/>
      <c r="CC119" s="372">
        <f>SUMIFS(Technologia[Koszt kooperacji],Technologia[Obszar],"Kooperacja",Technologia[KOD WYROB],wycena!$B119)+SUMIFS(Technologia[Koszt kooperacji],Technologia[Obszar],"Śrutowanie",Technologia[KOD WYROB],wycena!$B119)</f>
        <v>0</v>
      </c>
      <c r="CD119" s="372">
        <f t="shared" si="109"/>
        <v>0</v>
      </c>
      <c r="CE119" s="372">
        <f t="shared" si="180"/>
        <v>0</v>
      </c>
      <c r="CF119" s="381">
        <f>COUNTIFS(Technologia[KOD WYROB],B119,Technologia[Obszar],"kooperacja")+SUMIF($C:$C,$B119,CF:CF)</f>
        <v>0</v>
      </c>
      <c r="CG119" s="382">
        <f>SUMIF(Tabela3[Dot. indeksu],B119,Tabela3[Wartość])+SUMIF(C:C,B119,DE:DE)</f>
        <v>0</v>
      </c>
      <c r="CH119" s="383">
        <f>SUMIFS(NRC[Cena],NRC[Typ narzędzia],robocze!$AL$1,NRC[Dot. indeksu],wycena!$B119)+(SUMIF($C:$C,$B119,$DF:$DF))</f>
        <v>0</v>
      </c>
      <c r="CI119" s="372">
        <f>SUMIFS(NRC[Cena],NRC[Typ narzędzia],robocze!$AL$2,NRC[Dot. indeksu],wycena!$B119)+(SUMIF($C:$C,$B119,$DG:$DG))</f>
        <v>0</v>
      </c>
      <c r="CJ119" s="372">
        <f>SUMIFS(NRC[Cena],NRC[Typ narzędzia],robocze!$AL$3,NRC[Dot. indeksu],wycena!$B119)+(SUMIF($C:$C,$B119,$DH:$DH))</f>
        <v>0</v>
      </c>
      <c r="CK119" s="384">
        <f t="shared" si="162"/>
        <v>0</v>
      </c>
      <c r="CM119" s="373" t="str">
        <f t="shared" si="110"/>
        <v/>
      </c>
      <c r="CN119" s="374" t="str">
        <f t="shared" si="111"/>
        <v/>
      </c>
      <c r="CO119" s="372" t="str">
        <f t="shared" si="112"/>
        <v/>
      </c>
      <c r="CP119" s="372" t="str">
        <f t="shared" si="181"/>
        <v/>
      </c>
      <c r="CQ119" s="371" t="str">
        <f t="shared" si="113"/>
        <v/>
      </c>
      <c r="CR119" s="371" t="str">
        <f t="shared" si="182"/>
        <v/>
      </c>
      <c r="CS119" s="371" t="str">
        <f t="shared" si="114"/>
        <v/>
      </c>
      <c r="CT119" s="371" t="str">
        <f t="shared" si="115"/>
        <v/>
      </c>
      <c r="CU119" s="371" t="str">
        <f t="shared" si="116"/>
        <v/>
      </c>
      <c r="CV119" s="371" t="str">
        <f t="shared" si="117"/>
        <v/>
      </c>
      <c r="CW119" s="371" t="str">
        <f t="shared" si="118"/>
        <v/>
      </c>
      <c r="CX119" s="371" t="str">
        <f t="shared" si="119"/>
        <v/>
      </c>
      <c r="CY119" s="371" t="str">
        <f t="shared" si="120"/>
        <v/>
      </c>
      <c r="CZ119" s="371" t="str">
        <f t="shared" si="121"/>
        <v/>
      </c>
      <c r="DA119" s="371" t="str">
        <f t="shared" si="163"/>
        <v/>
      </c>
      <c r="DB119" s="371" t="str">
        <f t="shared" si="164"/>
        <v/>
      </c>
      <c r="DC119" s="371" t="str">
        <f t="shared" si="165"/>
        <v/>
      </c>
      <c r="DD119" s="334" t="str">
        <f t="shared" si="122"/>
        <v/>
      </c>
      <c r="DE119" s="334" t="str">
        <f t="shared" si="123"/>
        <v/>
      </c>
      <c r="DF119" s="372">
        <f t="shared" si="183"/>
        <v>0</v>
      </c>
      <c r="DG119" s="372">
        <f t="shared" si="184"/>
        <v>0</v>
      </c>
      <c r="DH119" s="372">
        <f t="shared" si="185"/>
        <v>0</v>
      </c>
      <c r="DI119" s="375"/>
      <c r="DJ119" s="319">
        <f>AK119/3600*Stawki!$A$4</f>
        <v>0</v>
      </c>
      <c r="DK119" s="317">
        <f>AO119/3600*Stawki!$B$4</f>
        <v>0</v>
      </c>
      <c r="DL119" s="317">
        <f>AR119/3600*Stawki!$C$4</f>
        <v>0</v>
      </c>
      <c r="DM119" s="317">
        <f>AU119/3600*Stawki!$D$4</f>
        <v>0</v>
      </c>
      <c r="DN119" s="317">
        <f>AX119/3600*Stawki!$E$4</f>
        <v>0</v>
      </c>
      <c r="DO119" s="317">
        <f>BA119/3600*Stawki!$F$4</f>
        <v>0</v>
      </c>
      <c r="DP119" s="317">
        <f>BD119/3600*Stawki!$G$4</f>
        <v>0</v>
      </c>
      <c r="DQ119" s="317">
        <f>BG119/3600*Stawki!$H$4</f>
        <v>0</v>
      </c>
      <c r="DR119" s="317">
        <f>BJ119/3600*Stawki!$J$4</f>
        <v>0</v>
      </c>
      <c r="DS119" s="317">
        <f>BL119/3600*Stawki!$I$4</f>
        <v>0</v>
      </c>
      <c r="DT119" s="317">
        <f>BP119/3600*Stawki!$K$4</f>
        <v>0</v>
      </c>
      <c r="DU119" s="320">
        <f>BS119/3600*Stawki!$M$4</f>
        <v>0</v>
      </c>
      <c r="DV119" s="320">
        <f>BV119/3600*Stawki!$L$4</f>
        <v>0</v>
      </c>
      <c r="DW119" s="321">
        <f t="shared" si="166"/>
        <v>0</v>
      </c>
      <c r="DX119" s="322" t="e" cm="1">
        <f t="array" ref="DX119">IF(BX119&lt;1,INDEX(tblSimple[],MATCH(F119,simp_il_proj,1)+1,MATCH(BW119,simp_il_oper,1)+1)+VLOOKUP($H$6,tblKlient[[Klient]:[Dodatkowy narzut Simple]],2,0),INDEX(tblComplex[],MATCH(F119,comp_il_projekt,1)+1,MATCH(BX119,comp_ile_sklad,1)+1)+VLOOKUP($H$6,tblKlient[[Klient]:[Dodatkowy narzut Complex]],3,0))</f>
        <v>#VALUE!</v>
      </c>
      <c r="DY119" s="323" t="str">
        <f t="shared" si="167"/>
        <v/>
      </c>
      <c r="DZ119" s="318" t="e">
        <f t="shared" si="124"/>
        <v>#VALUE!</v>
      </c>
      <c r="EA119" s="324" t="e">
        <f t="shared" si="125"/>
        <v>#VALUE!</v>
      </c>
      <c r="EC119" s="340">
        <f>IFERROR((Y119*AA119)*IF(X119="NIE",$EC$17+Stawki!$L$30,$EC$17)+SUMIF($C:$C,$B119,CP:CP),0)</f>
        <v>0</v>
      </c>
      <c r="ED119" s="341">
        <f t="shared" si="126"/>
        <v>0</v>
      </c>
      <c r="EE119" s="341">
        <f t="shared" si="127"/>
        <v>0</v>
      </c>
      <c r="EF119" s="341" t="e">
        <f t="shared" si="128"/>
        <v>#VALUE!</v>
      </c>
      <c r="EG119" s="341" t="e">
        <f>DY119*(1+wycena!$EG$17)</f>
        <v>#VALUE!</v>
      </c>
      <c r="EH119" s="341" t="e">
        <f>EG119*(1+wycena!$EH$17)</f>
        <v>#VALUE!</v>
      </c>
      <c r="EI119" s="341" t="e">
        <f t="shared" si="168"/>
        <v>#VALUE!</v>
      </c>
      <c r="EJ119" s="341" t="e">
        <f t="shared" si="186"/>
        <v>#VALUE!</v>
      </c>
      <c r="EK119" s="342">
        <f t="shared" si="129"/>
        <v>0</v>
      </c>
      <c r="EL119" s="343">
        <v>0</v>
      </c>
      <c r="EM119" s="344" t="e">
        <f t="shared" si="187"/>
        <v>#VALUE!</v>
      </c>
      <c r="EN119" s="345" t="e">
        <f t="shared" si="130"/>
        <v>#VALUE!</v>
      </c>
      <c r="EO119" s="346">
        <f t="shared" si="131"/>
        <v>0</v>
      </c>
      <c r="EP119" s="347">
        <f t="shared" si="132"/>
        <v>0</v>
      </c>
      <c r="EQ119" s="348">
        <f t="shared" si="169"/>
        <v>0</v>
      </c>
      <c r="ER119" s="349" t="e">
        <f t="shared" si="133"/>
        <v>#VALUE!</v>
      </c>
      <c r="ES119" s="350" t="e">
        <f t="shared" si="134"/>
        <v>#VALUE!</v>
      </c>
      <c r="ET119" s="62"/>
      <c r="EU119" s="399">
        <f t="shared" si="170"/>
        <v>0</v>
      </c>
      <c r="EV119" s="400">
        <f t="shared" si="171"/>
        <v>0</v>
      </c>
      <c r="EW119" s="400">
        <f t="shared" si="172"/>
        <v>0</v>
      </c>
      <c r="EX119" s="400">
        <f t="shared" si="173"/>
        <v>0</v>
      </c>
      <c r="EY119" s="400">
        <f t="shared" si="174"/>
        <v>0</v>
      </c>
      <c r="EZ119" s="401">
        <f t="shared" si="175"/>
        <v>0</v>
      </c>
      <c r="FA119" s="62"/>
      <c r="FB119" s="153">
        <f t="shared" si="135"/>
        <v>0</v>
      </c>
      <c r="FC119" s="154">
        <f t="shared" si="136"/>
        <v>0</v>
      </c>
      <c r="FD119" s="154">
        <f t="shared" si="137"/>
        <v>0</v>
      </c>
      <c r="FE119" s="154">
        <f t="shared" si="138"/>
        <v>0</v>
      </c>
      <c r="FF119" s="154">
        <f t="shared" si="139"/>
        <v>0</v>
      </c>
      <c r="FG119" s="154">
        <f t="shared" si="140"/>
        <v>0</v>
      </c>
      <c r="FH119" s="154">
        <f t="shared" si="141"/>
        <v>0</v>
      </c>
      <c r="FI119" s="154">
        <f t="shared" si="142"/>
        <v>0</v>
      </c>
      <c r="FJ119" s="154">
        <f t="shared" si="143"/>
        <v>0</v>
      </c>
      <c r="FK119" s="147">
        <f t="shared" si="144"/>
        <v>0</v>
      </c>
      <c r="FL119" s="147">
        <f t="shared" si="145"/>
        <v>0</v>
      </c>
      <c r="FM119" s="146">
        <f t="shared" si="146"/>
        <v>0</v>
      </c>
      <c r="FN119" s="146">
        <f t="shared" si="147"/>
        <v>0</v>
      </c>
      <c r="FO119" s="146">
        <f t="shared" si="148"/>
        <v>0</v>
      </c>
      <c r="FP119" s="146">
        <f t="shared" si="149"/>
        <v>0</v>
      </c>
      <c r="FQ119" s="146" t="e">
        <f t="shared" si="150"/>
        <v>#VALUE!</v>
      </c>
      <c r="FR119" s="146" t="e">
        <f t="shared" si="151"/>
        <v>#VALUE!</v>
      </c>
      <c r="FS119" s="146">
        <f t="shared" si="152"/>
        <v>0</v>
      </c>
      <c r="FT119" s="146">
        <f t="shared" si="153"/>
        <v>0</v>
      </c>
      <c r="FU119" s="146">
        <f t="shared" si="154"/>
        <v>0</v>
      </c>
      <c r="FV119" s="146" t="e">
        <f t="shared" si="155"/>
        <v>#VALUE!</v>
      </c>
      <c r="FW119" s="146" t="e">
        <f t="shared" si="176"/>
        <v>#VALUE!</v>
      </c>
      <c r="FX119" s="146" t="e">
        <f t="shared" si="177"/>
        <v>#VALUE!</v>
      </c>
      <c r="FY119" s="146" t="e">
        <f t="shared" si="178"/>
        <v>#VALUE!</v>
      </c>
      <c r="FZ119" s="155">
        <f t="shared" si="188"/>
        <v>0</v>
      </c>
    </row>
    <row r="120" spans="1:182">
      <c r="A120" s="143">
        <v>102</v>
      </c>
      <c r="B120" s="123"/>
      <c r="C120" s="123"/>
      <c r="D120" s="123"/>
      <c r="E120" s="181"/>
      <c r="F120" s="123"/>
      <c r="G120" s="123"/>
      <c r="H120" s="123"/>
      <c r="I120" s="120"/>
      <c r="J120" s="121"/>
      <c r="K120" s="123"/>
      <c r="L120" s="123"/>
      <c r="M120" s="172" t="str">
        <f>ryzyka!$X104</f>
        <v/>
      </c>
      <c r="N120" s="173" t="str">
        <f>ryzyka!Y104</f>
        <v/>
      </c>
      <c r="O120" s="123"/>
      <c r="P120" s="123"/>
      <c r="Q120" s="138"/>
      <c r="R120" s="121"/>
      <c r="S120" s="123"/>
      <c r="T120" s="122"/>
      <c r="U120" s="123"/>
      <c r="V120" s="285" t="str">
        <f t="shared" si="156"/>
        <v/>
      </c>
      <c r="W120" s="285" t="str">
        <f t="shared" si="157"/>
        <v/>
      </c>
      <c r="X120" s="123"/>
      <c r="Y120" s="65"/>
      <c r="Z120" s="176">
        <f t="shared" si="99"/>
        <v>0</v>
      </c>
      <c r="AA120" s="124"/>
      <c r="AB120" s="124"/>
      <c r="AC120" s="125"/>
      <c r="AD120" s="125"/>
      <c r="AE120" s="126"/>
      <c r="AF120" s="124"/>
      <c r="AG120" s="127"/>
      <c r="AH120" s="128"/>
      <c r="AI120" s="137"/>
      <c r="AJ120" s="126"/>
      <c r="AK120" s="335">
        <f t="shared" si="100"/>
        <v>0</v>
      </c>
      <c r="AL120" s="138"/>
      <c r="AM120" s="121"/>
      <c r="AN120" s="123"/>
      <c r="AO120" s="332">
        <f t="shared" si="179"/>
        <v>0</v>
      </c>
      <c r="AP120" s="333">
        <f>SUMIFS(Technologia[tpz '[s']],Technologia[Obszar],"Obróbka skrawaniem",Technologia[KOD WYROB],wycena!$B120)</f>
        <v>0</v>
      </c>
      <c r="AQ120" s="334">
        <f>SUMIFS(Technologia[tpj '[s']],Technologia[Obszar],"Obróbka skrawaniem",Technologia[KOD WYROB],wycena!$B120)</f>
        <v>0</v>
      </c>
      <c r="AR120" s="335">
        <f t="shared" si="101"/>
        <v>0</v>
      </c>
      <c r="AS120" s="334">
        <f>SUMIFS(Technologia[tpz '[s']],Technologia[Obszar],"Ukosowanie",Technologia[KOD WYROB],wycena!$B120)</f>
        <v>0</v>
      </c>
      <c r="AT120" s="334">
        <f>SUMIFS(Technologia[tpj '[s']],Technologia[Obszar],"Ukosowanie",Technologia[KOD WYROB],wycena!$B120)</f>
        <v>0</v>
      </c>
      <c r="AU120" s="335">
        <f t="shared" si="102"/>
        <v>0</v>
      </c>
      <c r="AV120" s="334">
        <f>SUMIFS(Technologia[tpz '[s']],Technologia[Obszar],"Prasa",Technologia[KOD WYROB],wycena!$B120)</f>
        <v>0</v>
      </c>
      <c r="AW120" s="334">
        <f>SUMIFS(Technologia[tpj '[s']],Technologia[Obszar],"Prasa",Technologia[KOD WYROB],wycena!$B120)</f>
        <v>0</v>
      </c>
      <c r="AX120" s="335">
        <f t="shared" si="103"/>
        <v>0</v>
      </c>
      <c r="AY120" s="334">
        <f>SUMIFS(Technologia[tpz '[s']],Technologia[Obszar],"Spawanie ręczne",Technologia[KOD WYROB],wycena!$B120)</f>
        <v>0</v>
      </c>
      <c r="AZ120" s="334">
        <f>SUMIFS(Technologia[tpj '[s']],Technologia[Obszar],"Spawanie ręczne",Technologia[KOD WYROB],wycena!$B120)</f>
        <v>0</v>
      </c>
      <c r="BA120" s="335">
        <f t="shared" si="104"/>
        <v>0</v>
      </c>
      <c r="BB120" s="334">
        <f>SUMIFS(Technologia[tpz '[s']],Technologia[Obszar],"Spawanie robotem",Technologia[KOD WYROB],wycena!$B120)</f>
        <v>0</v>
      </c>
      <c r="BC120" s="334">
        <f>SUMIFS(Technologia[tpj '[s']],Technologia[Obszar],"Spawanie robotem",Technologia[KOD WYROB],wycena!$B120)</f>
        <v>0</v>
      </c>
      <c r="BD120" s="335">
        <f t="shared" si="105"/>
        <v>0</v>
      </c>
      <c r="BE120" s="334">
        <f>SUMIFS(Technologia[tpz '[s']],Technologia[Obszar],"Ślusarnia",Technologia[KOD WYROB],wycena!$B120)</f>
        <v>0</v>
      </c>
      <c r="BF120" s="334">
        <f>SUMIFS(Technologia[tpj '[s']],Technologia[Obszar],"Ślusarnia",Technologia[KOD WYROB],wycena!$B120)</f>
        <v>0</v>
      </c>
      <c r="BG120" s="335">
        <f t="shared" si="106"/>
        <v>0</v>
      </c>
      <c r="BH120" s="334">
        <f>SUMIFS(Technologia[tpz '[s']],Technologia[Obszar],"Montaż",Technologia[KOD WYROB],wycena!$B120)</f>
        <v>0</v>
      </c>
      <c r="BI120" s="334">
        <f>SUMIFS(Technologia[tpj '[s']],Technologia[Obszar],"Montaż",Technologia[KOD WYROB],wycena!$B120)</f>
        <v>0</v>
      </c>
      <c r="BJ120" s="335">
        <f t="shared" si="107"/>
        <v>0</v>
      </c>
      <c r="BK120" s="334">
        <f>SUMIFS(Technologia[tpz '[s']],Technologia[Obszar],"Klejenie",Technologia[KOD WYROB],wycena!$B120)</f>
        <v>0</v>
      </c>
      <c r="BL120" s="334">
        <f>SUMIFS(Technologia[tpj '[s']],Technologia[Obszar],"Klejenie",Technologia[KOD WYROB],wycena!$B120)</f>
        <v>0</v>
      </c>
      <c r="BM120" s="335">
        <f t="shared" si="108"/>
        <v>0</v>
      </c>
      <c r="BN120" s="334">
        <f>SUMIFS(Technologia[tpz '[s']],Technologia[Obszar],"Śrutowanie",Technologia[KOD WYROB],wycena!$B120)</f>
        <v>0</v>
      </c>
      <c r="BO120" s="334">
        <f>SUMIFS(Technologia[tpj '[s']],Technologia[Obszar],"Śrutowanie",Technologia[KOD WYROB],wycena!$B120)</f>
        <v>0</v>
      </c>
      <c r="BP120" s="332">
        <f t="shared" si="158"/>
        <v>0</v>
      </c>
      <c r="BQ120" s="334">
        <f>SUMIFS(Technologia[tpz '[s']],Technologia[Obszar],"Prostowanie",Technologia[KOD WYROB],wycena!$B120)</f>
        <v>0</v>
      </c>
      <c r="BR120" s="334">
        <f>SUMIFS(Technologia[tpj '[s']],Technologia[Obszar],"Prostowanie",Technologia[KOD WYROB],wycena!$B120)</f>
        <v>0</v>
      </c>
      <c r="BS120" s="332">
        <f t="shared" si="159"/>
        <v>0</v>
      </c>
      <c r="BT120" s="334">
        <f>SUMIFS(Technologia[tpz '[s']],Technologia[Obszar],"Gratowarka",Technologia[KOD WYROB],wycena!$B120)</f>
        <v>0</v>
      </c>
      <c r="BU120" s="334">
        <f>SUMIFS(Technologia[tpj '[s']],Technologia[Obszar],"Gratowarka",Technologia[KOD WYROB],wycena!$B120)</f>
        <v>0</v>
      </c>
      <c r="BV120" s="332">
        <f t="shared" si="160"/>
        <v>0</v>
      </c>
      <c r="BW120" s="332">
        <f>COUNTIF(Technologia[KOD WYROB],B120)</f>
        <v>0</v>
      </c>
      <c r="BX120" s="332">
        <f t="shared" si="161"/>
        <v>0</v>
      </c>
      <c r="BZ120" s="121"/>
      <c r="CA120" s="123"/>
      <c r="CB120" s="123"/>
      <c r="CC120" s="372">
        <f>SUMIFS(Technologia[Koszt kooperacji],Technologia[Obszar],"Kooperacja",Technologia[KOD WYROB],wycena!$B120)+SUMIFS(Technologia[Koszt kooperacji],Technologia[Obszar],"Śrutowanie",Technologia[KOD WYROB],wycena!$B120)</f>
        <v>0</v>
      </c>
      <c r="CD120" s="372">
        <f t="shared" si="109"/>
        <v>0</v>
      </c>
      <c r="CE120" s="372">
        <f t="shared" si="180"/>
        <v>0</v>
      </c>
      <c r="CF120" s="381">
        <f>COUNTIFS(Technologia[KOD WYROB],B120,Technologia[Obszar],"kooperacja")+SUMIF($C:$C,$B120,CF:CF)</f>
        <v>0</v>
      </c>
      <c r="CG120" s="382">
        <f>SUMIF(Tabela3[Dot. indeksu],B120,Tabela3[Wartość])+SUMIF(C:C,B120,DE:DE)</f>
        <v>0</v>
      </c>
      <c r="CH120" s="383">
        <f>SUMIFS(NRC[Cena],NRC[Typ narzędzia],robocze!$AL$1,NRC[Dot. indeksu],wycena!$B120)+(SUMIF($C:$C,$B120,$DF:$DF))</f>
        <v>0</v>
      </c>
      <c r="CI120" s="372">
        <f>SUMIFS(NRC[Cena],NRC[Typ narzędzia],robocze!$AL$2,NRC[Dot. indeksu],wycena!$B120)+(SUMIF($C:$C,$B120,$DG:$DG))</f>
        <v>0</v>
      </c>
      <c r="CJ120" s="372">
        <f>SUMIFS(NRC[Cena],NRC[Typ narzędzia],robocze!$AL$3,NRC[Dot. indeksu],wycena!$B120)+(SUMIF($C:$C,$B120,$DH:$DH))</f>
        <v>0</v>
      </c>
      <c r="CK120" s="384">
        <f t="shared" si="162"/>
        <v>0</v>
      </c>
      <c r="CM120" s="373" t="str">
        <f t="shared" si="110"/>
        <v/>
      </c>
      <c r="CN120" s="374" t="str">
        <f t="shared" si="111"/>
        <v/>
      </c>
      <c r="CO120" s="372" t="str">
        <f t="shared" si="112"/>
        <v/>
      </c>
      <c r="CP120" s="372" t="str">
        <f t="shared" si="181"/>
        <v/>
      </c>
      <c r="CQ120" s="371" t="str">
        <f t="shared" si="113"/>
        <v/>
      </c>
      <c r="CR120" s="371" t="str">
        <f t="shared" si="182"/>
        <v/>
      </c>
      <c r="CS120" s="371" t="str">
        <f t="shared" si="114"/>
        <v/>
      </c>
      <c r="CT120" s="371" t="str">
        <f t="shared" si="115"/>
        <v/>
      </c>
      <c r="CU120" s="371" t="str">
        <f t="shared" si="116"/>
        <v/>
      </c>
      <c r="CV120" s="371" t="str">
        <f t="shared" si="117"/>
        <v/>
      </c>
      <c r="CW120" s="371" t="str">
        <f t="shared" si="118"/>
        <v/>
      </c>
      <c r="CX120" s="371" t="str">
        <f t="shared" si="119"/>
        <v/>
      </c>
      <c r="CY120" s="371" t="str">
        <f t="shared" si="120"/>
        <v/>
      </c>
      <c r="CZ120" s="371" t="str">
        <f t="shared" si="121"/>
        <v/>
      </c>
      <c r="DA120" s="371" t="str">
        <f t="shared" si="163"/>
        <v/>
      </c>
      <c r="DB120" s="371" t="str">
        <f t="shared" si="164"/>
        <v/>
      </c>
      <c r="DC120" s="371" t="str">
        <f t="shared" si="165"/>
        <v/>
      </c>
      <c r="DD120" s="334" t="str">
        <f t="shared" si="122"/>
        <v/>
      </c>
      <c r="DE120" s="334" t="str">
        <f t="shared" si="123"/>
        <v/>
      </c>
      <c r="DF120" s="372">
        <f t="shared" si="183"/>
        <v>0</v>
      </c>
      <c r="DG120" s="372">
        <f t="shared" si="184"/>
        <v>0</v>
      </c>
      <c r="DH120" s="372">
        <f t="shared" si="185"/>
        <v>0</v>
      </c>
      <c r="DI120" s="375"/>
      <c r="DJ120" s="319">
        <f>AK120/3600*Stawki!$A$4</f>
        <v>0</v>
      </c>
      <c r="DK120" s="317">
        <f>AO120/3600*Stawki!$B$4</f>
        <v>0</v>
      </c>
      <c r="DL120" s="317">
        <f>AR120/3600*Stawki!$C$4</f>
        <v>0</v>
      </c>
      <c r="DM120" s="317">
        <f>AU120/3600*Stawki!$D$4</f>
        <v>0</v>
      </c>
      <c r="DN120" s="317">
        <f>AX120/3600*Stawki!$E$4</f>
        <v>0</v>
      </c>
      <c r="DO120" s="317">
        <f>BA120/3600*Stawki!$F$4</f>
        <v>0</v>
      </c>
      <c r="DP120" s="317">
        <f>BD120/3600*Stawki!$G$4</f>
        <v>0</v>
      </c>
      <c r="DQ120" s="317">
        <f>BG120/3600*Stawki!$H$4</f>
        <v>0</v>
      </c>
      <c r="DR120" s="317">
        <f>BJ120/3600*Stawki!$J$4</f>
        <v>0</v>
      </c>
      <c r="DS120" s="317">
        <f>BL120/3600*Stawki!$I$4</f>
        <v>0</v>
      </c>
      <c r="DT120" s="317">
        <f>BP120/3600*Stawki!$K$4</f>
        <v>0</v>
      </c>
      <c r="DU120" s="320">
        <f>BS120/3600*Stawki!$M$4</f>
        <v>0</v>
      </c>
      <c r="DV120" s="320">
        <f>BV120/3600*Stawki!$L$4</f>
        <v>0</v>
      </c>
      <c r="DW120" s="321">
        <f t="shared" si="166"/>
        <v>0</v>
      </c>
      <c r="DX120" s="322" t="e" cm="1">
        <f t="array" ref="DX120">IF(BX120&lt;1,INDEX(tblSimple[],MATCH(F120,simp_il_proj,1)+1,MATCH(BW120,simp_il_oper,1)+1)+VLOOKUP($H$6,tblKlient[[Klient]:[Dodatkowy narzut Simple]],2,0),INDEX(tblComplex[],MATCH(F120,comp_il_projekt,1)+1,MATCH(BX120,comp_ile_sklad,1)+1)+VLOOKUP($H$6,tblKlient[[Klient]:[Dodatkowy narzut Complex]],3,0))</f>
        <v>#VALUE!</v>
      </c>
      <c r="DY120" s="323" t="str">
        <f t="shared" si="167"/>
        <v/>
      </c>
      <c r="DZ120" s="318" t="e">
        <f t="shared" si="124"/>
        <v>#VALUE!</v>
      </c>
      <c r="EA120" s="324" t="e">
        <f t="shared" si="125"/>
        <v>#VALUE!</v>
      </c>
      <c r="EC120" s="340">
        <f>IFERROR((Y120*AA120)*IF(X120="NIE",$EC$17+Stawki!$L$30,$EC$17)+SUMIF($C:$C,$B120,CP:CP),0)</f>
        <v>0</v>
      </c>
      <c r="ED120" s="341">
        <f t="shared" si="126"/>
        <v>0</v>
      </c>
      <c r="EE120" s="341">
        <f t="shared" si="127"/>
        <v>0</v>
      </c>
      <c r="EF120" s="341" t="e">
        <f t="shared" si="128"/>
        <v>#VALUE!</v>
      </c>
      <c r="EG120" s="341" t="e">
        <f>DY120*(1+wycena!$EG$17)</f>
        <v>#VALUE!</v>
      </c>
      <c r="EH120" s="341" t="e">
        <f>EG120*(1+wycena!$EH$17)</f>
        <v>#VALUE!</v>
      </c>
      <c r="EI120" s="341" t="e">
        <f t="shared" si="168"/>
        <v>#VALUE!</v>
      </c>
      <c r="EJ120" s="341" t="e">
        <f t="shared" si="186"/>
        <v>#VALUE!</v>
      </c>
      <c r="EK120" s="342">
        <f t="shared" si="129"/>
        <v>0</v>
      </c>
      <c r="EL120" s="343">
        <v>0</v>
      </c>
      <c r="EM120" s="344" t="e">
        <f t="shared" si="187"/>
        <v>#VALUE!</v>
      </c>
      <c r="EN120" s="345" t="e">
        <f t="shared" si="130"/>
        <v>#VALUE!</v>
      </c>
      <c r="EO120" s="346">
        <f t="shared" si="131"/>
        <v>0</v>
      </c>
      <c r="EP120" s="347">
        <f t="shared" si="132"/>
        <v>0</v>
      </c>
      <c r="EQ120" s="348">
        <f t="shared" si="169"/>
        <v>0</v>
      </c>
      <c r="ER120" s="349" t="e">
        <f t="shared" si="133"/>
        <v>#VALUE!</v>
      </c>
      <c r="ES120" s="350" t="e">
        <f t="shared" si="134"/>
        <v>#VALUE!</v>
      </c>
      <c r="ET120" s="62"/>
      <c r="EU120" s="399">
        <f t="shared" si="170"/>
        <v>0</v>
      </c>
      <c r="EV120" s="400">
        <f t="shared" si="171"/>
        <v>0</v>
      </c>
      <c r="EW120" s="400">
        <f t="shared" si="172"/>
        <v>0</v>
      </c>
      <c r="EX120" s="400">
        <f t="shared" si="173"/>
        <v>0</v>
      </c>
      <c r="EY120" s="400">
        <f t="shared" si="174"/>
        <v>0</v>
      </c>
      <c r="EZ120" s="401">
        <f t="shared" si="175"/>
        <v>0</v>
      </c>
      <c r="FA120" s="62"/>
      <c r="FB120" s="153">
        <f t="shared" si="135"/>
        <v>0</v>
      </c>
      <c r="FC120" s="154">
        <f t="shared" si="136"/>
        <v>0</v>
      </c>
      <c r="FD120" s="154">
        <f t="shared" si="137"/>
        <v>0</v>
      </c>
      <c r="FE120" s="154">
        <f t="shared" si="138"/>
        <v>0</v>
      </c>
      <c r="FF120" s="154">
        <f t="shared" si="139"/>
        <v>0</v>
      </c>
      <c r="FG120" s="154">
        <f t="shared" si="140"/>
        <v>0</v>
      </c>
      <c r="FH120" s="154">
        <f t="shared" si="141"/>
        <v>0</v>
      </c>
      <c r="FI120" s="154">
        <f t="shared" si="142"/>
        <v>0</v>
      </c>
      <c r="FJ120" s="154">
        <f t="shared" si="143"/>
        <v>0</v>
      </c>
      <c r="FK120" s="147">
        <f t="shared" si="144"/>
        <v>0</v>
      </c>
      <c r="FL120" s="147">
        <f t="shared" si="145"/>
        <v>0</v>
      </c>
      <c r="FM120" s="146">
        <f t="shared" si="146"/>
        <v>0</v>
      </c>
      <c r="FN120" s="146">
        <f t="shared" si="147"/>
        <v>0</v>
      </c>
      <c r="FO120" s="146">
        <f t="shared" si="148"/>
        <v>0</v>
      </c>
      <c r="FP120" s="146">
        <f t="shared" si="149"/>
        <v>0</v>
      </c>
      <c r="FQ120" s="146" t="e">
        <f t="shared" si="150"/>
        <v>#VALUE!</v>
      </c>
      <c r="FR120" s="146" t="e">
        <f t="shared" si="151"/>
        <v>#VALUE!</v>
      </c>
      <c r="FS120" s="146">
        <f t="shared" si="152"/>
        <v>0</v>
      </c>
      <c r="FT120" s="146">
        <f t="shared" si="153"/>
        <v>0</v>
      </c>
      <c r="FU120" s="146">
        <f t="shared" si="154"/>
        <v>0</v>
      </c>
      <c r="FV120" s="146" t="e">
        <f t="shared" si="155"/>
        <v>#VALUE!</v>
      </c>
      <c r="FW120" s="146" t="e">
        <f t="shared" si="176"/>
        <v>#VALUE!</v>
      </c>
      <c r="FX120" s="146" t="e">
        <f t="shared" si="177"/>
        <v>#VALUE!</v>
      </c>
      <c r="FY120" s="146" t="e">
        <f t="shared" si="178"/>
        <v>#VALUE!</v>
      </c>
      <c r="FZ120" s="155">
        <f t="shared" si="188"/>
        <v>0</v>
      </c>
    </row>
    <row r="121" spans="1:182">
      <c r="A121" s="143">
        <v>103</v>
      </c>
      <c r="B121" s="123"/>
      <c r="C121" s="123"/>
      <c r="D121" s="123"/>
      <c r="E121" s="181"/>
      <c r="F121" s="123"/>
      <c r="G121" s="123"/>
      <c r="H121" s="123"/>
      <c r="I121" s="120"/>
      <c r="J121" s="121"/>
      <c r="K121" s="123"/>
      <c r="L121" s="123"/>
      <c r="M121" s="172" t="str">
        <f>ryzyka!$X105</f>
        <v/>
      </c>
      <c r="N121" s="173" t="str">
        <f>ryzyka!Y105</f>
        <v/>
      </c>
      <c r="O121" s="123"/>
      <c r="P121" s="123"/>
      <c r="Q121" s="138"/>
      <c r="R121" s="121"/>
      <c r="S121" s="123"/>
      <c r="T121" s="122"/>
      <c r="U121" s="123"/>
      <c r="V121" s="285" t="str">
        <f t="shared" si="156"/>
        <v/>
      </c>
      <c r="W121" s="285" t="str">
        <f t="shared" si="157"/>
        <v/>
      </c>
      <c r="X121" s="123"/>
      <c r="Y121" s="65"/>
      <c r="Z121" s="176">
        <f t="shared" si="99"/>
        <v>0</v>
      </c>
      <c r="AA121" s="124"/>
      <c r="AB121" s="124"/>
      <c r="AC121" s="125"/>
      <c r="AD121" s="125"/>
      <c r="AE121" s="126"/>
      <c r="AF121" s="124"/>
      <c r="AG121" s="127"/>
      <c r="AH121" s="128"/>
      <c r="AI121" s="137"/>
      <c r="AJ121" s="126"/>
      <c r="AK121" s="335">
        <f t="shared" si="100"/>
        <v>0</v>
      </c>
      <c r="AL121" s="138"/>
      <c r="AM121" s="121"/>
      <c r="AN121" s="123"/>
      <c r="AO121" s="332">
        <f t="shared" si="179"/>
        <v>0</v>
      </c>
      <c r="AP121" s="333">
        <f>SUMIFS(Technologia[tpz '[s']],Technologia[Obszar],"Obróbka skrawaniem",Technologia[KOD WYROB],wycena!$B121)</f>
        <v>0</v>
      </c>
      <c r="AQ121" s="334">
        <f>SUMIFS(Technologia[tpj '[s']],Technologia[Obszar],"Obróbka skrawaniem",Technologia[KOD WYROB],wycena!$B121)</f>
        <v>0</v>
      </c>
      <c r="AR121" s="335">
        <f t="shared" si="101"/>
        <v>0</v>
      </c>
      <c r="AS121" s="334">
        <f>SUMIFS(Technologia[tpz '[s']],Technologia[Obszar],"Ukosowanie",Technologia[KOD WYROB],wycena!$B121)</f>
        <v>0</v>
      </c>
      <c r="AT121" s="334">
        <f>SUMIFS(Technologia[tpj '[s']],Technologia[Obszar],"Ukosowanie",Technologia[KOD WYROB],wycena!$B121)</f>
        <v>0</v>
      </c>
      <c r="AU121" s="335">
        <f t="shared" si="102"/>
        <v>0</v>
      </c>
      <c r="AV121" s="334">
        <f>SUMIFS(Technologia[tpz '[s']],Technologia[Obszar],"Prasa",Technologia[KOD WYROB],wycena!$B121)</f>
        <v>0</v>
      </c>
      <c r="AW121" s="334">
        <f>SUMIFS(Technologia[tpj '[s']],Technologia[Obszar],"Prasa",Technologia[KOD WYROB],wycena!$B121)</f>
        <v>0</v>
      </c>
      <c r="AX121" s="335">
        <f t="shared" si="103"/>
        <v>0</v>
      </c>
      <c r="AY121" s="334">
        <f>SUMIFS(Technologia[tpz '[s']],Technologia[Obszar],"Spawanie ręczne",Technologia[KOD WYROB],wycena!$B121)</f>
        <v>0</v>
      </c>
      <c r="AZ121" s="334">
        <f>SUMIFS(Technologia[tpj '[s']],Technologia[Obszar],"Spawanie ręczne",Technologia[KOD WYROB],wycena!$B121)</f>
        <v>0</v>
      </c>
      <c r="BA121" s="335">
        <f t="shared" si="104"/>
        <v>0</v>
      </c>
      <c r="BB121" s="334">
        <f>SUMIFS(Technologia[tpz '[s']],Technologia[Obszar],"Spawanie robotem",Technologia[KOD WYROB],wycena!$B121)</f>
        <v>0</v>
      </c>
      <c r="BC121" s="334">
        <f>SUMIFS(Technologia[tpj '[s']],Technologia[Obszar],"Spawanie robotem",Technologia[KOD WYROB],wycena!$B121)</f>
        <v>0</v>
      </c>
      <c r="BD121" s="335">
        <f t="shared" si="105"/>
        <v>0</v>
      </c>
      <c r="BE121" s="334">
        <f>SUMIFS(Technologia[tpz '[s']],Technologia[Obszar],"Ślusarnia",Technologia[KOD WYROB],wycena!$B121)</f>
        <v>0</v>
      </c>
      <c r="BF121" s="334">
        <f>SUMIFS(Technologia[tpj '[s']],Technologia[Obszar],"Ślusarnia",Technologia[KOD WYROB],wycena!$B121)</f>
        <v>0</v>
      </c>
      <c r="BG121" s="335">
        <f t="shared" si="106"/>
        <v>0</v>
      </c>
      <c r="BH121" s="334">
        <f>SUMIFS(Technologia[tpz '[s']],Technologia[Obszar],"Montaż",Technologia[KOD WYROB],wycena!$B121)</f>
        <v>0</v>
      </c>
      <c r="BI121" s="334">
        <f>SUMIFS(Technologia[tpj '[s']],Technologia[Obszar],"Montaż",Technologia[KOD WYROB],wycena!$B121)</f>
        <v>0</v>
      </c>
      <c r="BJ121" s="335">
        <f t="shared" si="107"/>
        <v>0</v>
      </c>
      <c r="BK121" s="334">
        <f>SUMIFS(Technologia[tpz '[s']],Technologia[Obszar],"Klejenie",Technologia[KOD WYROB],wycena!$B121)</f>
        <v>0</v>
      </c>
      <c r="BL121" s="334">
        <f>SUMIFS(Technologia[tpj '[s']],Technologia[Obszar],"Klejenie",Technologia[KOD WYROB],wycena!$B121)</f>
        <v>0</v>
      </c>
      <c r="BM121" s="335">
        <f t="shared" si="108"/>
        <v>0</v>
      </c>
      <c r="BN121" s="334">
        <f>SUMIFS(Technologia[tpz '[s']],Technologia[Obszar],"Śrutowanie",Technologia[KOD WYROB],wycena!$B121)</f>
        <v>0</v>
      </c>
      <c r="BO121" s="334">
        <f>SUMIFS(Technologia[tpj '[s']],Technologia[Obszar],"Śrutowanie",Technologia[KOD WYROB],wycena!$B121)</f>
        <v>0</v>
      </c>
      <c r="BP121" s="332">
        <f t="shared" si="158"/>
        <v>0</v>
      </c>
      <c r="BQ121" s="334">
        <f>SUMIFS(Technologia[tpz '[s']],Technologia[Obszar],"Prostowanie",Technologia[KOD WYROB],wycena!$B121)</f>
        <v>0</v>
      </c>
      <c r="BR121" s="334">
        <f>SUMIFS(Technologia[tpj '[s']],Technologia[Obszar],"Prostowanie",Technologia[KOD WYROB],wycena!$B121)</f>
        <v>0</v>
      </c>
      <c r="BS121" s="332">
        <f t="shared" si="159"/>
        <v>0</v>
      </c>
      <c r="BT121" s="334">
        <f>SUMIFS(Technologia[tpz '[s']],Technologia[Obszar],"Gratowarka",Technologia[KOD WYROB],wycena!$B121)</f>
        <v>0</v>
      </c>
      <c r="BU121" s="334">
        <f>SUMIFS(Technologia[tpj '[s']],Technologia[Obszar],"Gratowarka",Technologia[KOD WYROB],wycena!$B121)</f>
        <v>0</v>
      </c>
      <c r="BV121" s="332">
        <f t="shared" si="160"/>
        <v>0</v>
      </c>
      <c r="BW121" s="332">
        <f>COUNTIF(Technologia[KOD WYROB],B121)</f>
        <v>0</v>
      </c>
      <c r="BX121" s="332">
        <f t="shared" si="161"/>
        <v>0</v>
      </c>
      <c r="BZ121" s="121"/>
      <c r="CA121" s="123"/>
      <c r="CB121" s="123"/>
      <c r="CC121" s="372">
        <f>SUMIFS(Technologia[Koszt kooperacji],Technologia[Obszar],"Kooperacja",Technologia[KOD WYROB],wycena!$B121)+SUMIFS(Technologia[Koszt kooperacji],Technologia[Obszar],"Śrutowanie",Technologia[KOD WYROB],wycena!$B121)</f>
        <v>0</v>
      </c>
      <c r="CD121" s="372">
        <f t="shared" si="109"/>
        <v>0</v>
      </c>
      <c r="CE121" s="372">
        <f t="shared" si="180"/>
        <v>0</v>
      </c>
      <c r="CF121" s="381">
        <f>COUNTIFS(Technologia[KOD WYROB],B121,Technologia[Obszar],"kooperacja")+SUMIF($C:$C,$B121,CF:CF)</f>
        <v>0</v>
      </c>
      <c r="CG121" s="382">
        <f>SUMIF(Tabela3[Dot. indeksu],B121,Tabela3[Wartość])+SUMIF(C:C,B121,DE:DE)</f>
        <v>0</v>
      </c>
      <c r="CH121" s="383">
        <f>SUMIFS(NRC[Cena],NRC[Typ narzędzia],robocze!$AL$1,NRC[Dot. indeksu],wycena!$B121)+(SUMIF($C:$C,$B121,$DF:$DF))</f>
        <v>0</v>
      </c>
      <c r="CI121" s="372">
        <f>SUMIFS(NRC[Cena],NRC[Typ narzędzia],robocze!$AL$2,NRC[Dot. indeksu],wycena!$B121)+(SUMIF($C:$C,$B121,$DG:$DG))</f>
        <v>0</v>
      </c>
      <c r="CJ121" s="372">
        <f>SUMIFS(NRC[Cena],NRC[Typ narzędzia],robocze!$AL$3,NRC[Dot. indeksu],wycena!$B121)+(SUMIF($C:$C,$B121,$DH:$DH))</f>
        <v>0</v>
      </c>
      <c r="CK121" s="384">
        <f t="shared" si="162"/>
        <v>0</v>
      </c>
      <c r="CM121" s="373" t="str">
        <f t="shared" si="110"/>
        <v/>
      </c>
      <c r="CN121" s="374" t="str">
        <f t="shared" si="111"/>
        <v/>
      </c>
      <c r="CO121" s="372" t="str">
        <f t="shared" si="112"/>
        <v/>
      </c>
      <c r="CP121" s="372" t="str">
        <f t="shared" si="181"/>
        <v/>
      </c>
      <c r="CQ121" s="371" t="str">
        <f t="shared" si="113"/>
        <v/>
      </c>
      <c r="CR121" s="371" t="str">
        <f t="shared" si="182"/>
        <v/>
      </c>
      <c r="CS121" s="371" t="str">
        <f t="shared" si="114"/>
        <v/>
      </c>
      <c r="CT121" s="371" t="str">
        <f t="shared" si="115"/>
        <v/>
      </c>
      <c r="CU121" s="371" t="str">
        <f t="shared" si="116"/>
        <v/>
      </c>
      <c r="CV121" s="371" t="str">
        <f t="shared" si="117"/>
        <v/>
      </c>
      <c r="CW121" s="371" t="str">
        <f t="shared" si="118"/>
        <v/>
      </c>
      <c r="CX121" s="371" t="str">
        <f t="shared" si="119"/>
        <v/>
      </c>
      <c r="CY121" s="371" t="str">
        <f t="shared" si="120"/>
        <v/>
      </c>
      <c r="CZ121" s="371" t="str">
        <f t="shared" si="121"/>
        <v/>
      </c>
      <c r="DA121" s="371" t="str">
        <f t="shared" si="163"/>
        <v/>
      </c>
      <c r="DB121" s="371" t="str">
        <f t="shared" si="164"/>
        <v/>
      </c>
      <c r="DC121" s="371" t="str">
        <f t="shared" si="165"/>
        <v/>
      </c>
      <c r="DD121" s="334" t="str">
        <f t="shared" si="122"/>
        <v/>
      </c>
      <c r="DE121" s="334" t="str">
        <f t="shared" si="123"/>
        <v/>
      </c>
      <c r="DF121" s="372">
        <f t="shared" si="183"/>
        <v>0</v>
      </c>
      <c r="DG121" s="372">
        <f t="shared" si="184"/>
        <v>0</v>
      </c>
      <c r="DH121" s="372">
        <f t="shared" si="185"/>
        <v>0</v>
      </c>
      <c r="DI121" s="375"/>
      <c r="DJ121" s="319">
        <f>AK121/3600*Stawki!$A$4</f>
        <v>0</v>
      </c>
      <c r="DK121" s="317">
        <f>AO121/3600*Stawki!$B$4</f>
        <v>0</v>
      </c>
      <c r="DL121" s="317">
        <f>AR121/3600*Stawki!$C$4</f>
        <v>0</v>
      </c>
      <c r="DM121" s="317">
        <f>AU121/3600*Stawki!$D$4</f>
        <v>0</v>
      </c>
      <c r="DN121" s="317">
        <f>AX121/3600*Stawki!$E$4</f>
        <v>0</v>
      </c>
      <c r="DO121" s="317">
        <f>BA121/3600*Stawki!$F$4</f>
        <v>0</v>
      </c>
      <c r="DP121" s="317">
        <f>BD121/3600*Stawki!$G$4</f>
        <v>0</v>
      </c>
      <c r="DQ121" s="317">
        <f>BG121/3600*Stawki!$H$4</f>
        <v>0</v>
      </c>
      <c r="DR121" s="317">
        <f>BJ121/3600*Stawki!$J$4</f>
        <v>0</v>
      </c>
      <c r="DS121" s="317">
        <f>BL121/3600*Stawki!$I$4</f>
        <v>0</v>
      </c>
      <c r="DT121" s="317">
        <f>BP121/3600*Stawki!$K$4</f>
        <v>0</v>
      </c>
      <c r="DU121" s="320">
        <f>BS121/3600*Stawki!$M$4</f>
        <v>0</v>
      </c>
      <c r="DV121" s="320">
        <f>BV121/3600*Stawki!$L$4</f>
        <v>0</v>
      </c>
      <c r="DW121" s="321">
        <f t="shared" si="166"/>
        <v>0</v>
      </c>
      <c r="DX121" s="322" t="e" cm="1">
        <f t="array" ref="DX121">IF(BX121&lt;1,INDEX(tblSimple[],MATCH(F121,simp_il_proj,1)+1,MATCH(BW121,simp_il_oper,1)+1)+VLOOKUP($H$6,tblKlient[[Klient]:[Dodatkowy narzut Simple]],2,0),INDEX(tblComplex[],MATCH(F121,comp_il_projekt,1)+1,MATCH(BX121,comp_ile_sklad,1)+1)+VLOOKUP($H$6,tblKlient[[Klient]:[Dodatkowy narzut Complex]],3,0))</f>
        <v>#VALUE!</v>
      </c>
      <c r="DY121" s="323" t="str">
        <f t="shared" si="167"/>
        <v/>
      </c>
      <c r="DZ121" s="318" t="e">
        <f t="shared" si="124"/>
        <v>#VALUE!</v>
      </c>
      <c r="EA121" s="324" t="e">
        <f t="shared" si="125"/>
        <v>#VALUE!</v>
      </c>
      <c r="EC121" s="340">
        <f>IFERROR((Y121*AA121)*IF(X121="NIE",$EC$17+Stawki!$L$30,$EC$17)+SUMIF($C:$C,$B121,CP:CP),0)</f>
        <v>0</v>
      </c>
      <c r="ED121" s="341">
        <f t="shared" si="126"/>
        <v>0</v>
      </c>
      <c r="EE121" s="341">
        <f t="shared" si="127"/>
        <v>0</v>
      </c>
      <c r="EF121" s="341" t="e">
        <f t="shared" si="128"/>
        <v>#VALUE!</v>
      </c>
      <c r="EG121" s="341" t="e">
        <f>DY121*(1+wycena!$EG$17)</f>
        <v>#VALUE!</v>
      </c>
      <c r="EH121" s="341" t="e">
        <f>EG121*(1+wycena!$EH$17)</f>
        <v>#VALUE!</v>
      </c>
      <c r="EI121" s="341" t="e">
        <f t="shared" si="168"/>
        <v>#VALUE!</v>
      </c>
      <c r="EJ121" s="341" t="e">
        <f t="shared" si="186"/>
        <v>#VALUE!</v>
      </c>
      <c r="EK121" s="342">
        <f t="shared" si="129"/>
        <v>0</v>
      </c>
      <c r="EL121" s="343">
        <v>0</v>
      </c>
      <c r="EM121" s="344" t="e">
        <f t="shared" si="187"/>
        <v>#VALUE!</v>
      </c>
      <c r="EN121" s="345" t="e">
        <f t="shared" si="130"/>
        <v>#VALUE!</v>
      </c>
      <c r="EO121" s="346">
        <f t="shared" si="131"/>
        <v>0</v>
      </c>
      <c r="EP121" s="347">
        <f t="shared" si="132"/>
        <v>0</v>
      </c>
      <c r="EQ121" s="348">
        <f t="shared" si="169"/>
        <v>0</v>
      </c>
      <c r="ER121" s="349" t="e">
        <f t="shared" si="133"/>
        <v>#VALUE!</v>
      </c>
      <c r="ES121" s="350" t="e">
        <f t="shared" si="134"/>
        <v>#VALUE!</v>
      </c>
      <c r="ET121" s="62"/>
      <c r="EU121" s="399">
        <f t="shared" si="170"/>
        <v>0</v>
      </c>
      <c r="EV121" s="400">
        <f t="shared" si="171"/>
        <v>0</v>
      </c>
      <c r="EW121" s="400">
        <f t="shared" si="172"/>
        <v>0</v>
      </c>
      <c r="EX121" s="400">
        <f t="shared" si="173"/>
        <v>0</v>
      </c>
      <c r="EY121" s="400">
        <f t="shared" si="174"/>
        <v>0</v>
      </c>
      <c r="EZ121" s="401">
        <f t="shared" si="175"/>
        <v>0</v>
      </c>
      <c r="FA121" s="62"/>
      <c r="FB121" s="153">
        <f t="shared" si="135"/>
        <v>0</v>
      </c>
      <c r="FC121" s="154">
        <f t="shared" si="136"/>
        <v>0</v>
      </c>
      <c r="FD121" s="154">
        <f t="shared" si="137"/>
        <v>0</v>
      </c>
      <c r="FE121" s="154">
        <f t="shared" si="138"/>
        <v>0</v>
      </c>
      <c r="FF121" s="154">
        <f t="shared" si="139"/>
        <v>0</v>
      </c>
      <c r="FG121" s="154">
        <f t="shared" si="140"/>
        <v>0</v>
      </c>
      <c r="FH121" s="154">
        <f t="shared" si="141"/>
        <v>0</v>
      </c>
      <c r="FI121" s="154">
        <f t="shared" si="142"/>
        <v>0</v>
      </c>
      <c r="FJ121" s="154">
        <f t="shared" si="143"/>
        <v>0</v>
      </c>
      <c r="FK121" s="147">
        <f t="shared" si="144"/>
        <v>0</v>
      </c>
      <c r="FL121" s="147">
        <f t="shared" si="145"/>
        <v>0</v>
      </c>
      <c r="FM121" s="146">
        <f t="shared" si="146"/>
        <v>0</v>
      </c>
      <c r="FN121" s="146">
        <f t="shared" si="147"/>
        <v>0</v>
      </c>
      <c r="FO121" s="146">
        <f t="shared" si="148"/>
        <v>0</v>
      </c>
      <c r="FP121" s="146">
        <f t="shared" si="149"/>
        <v>0</v>
      </c>
      <c r="FQ121" s="146" t="e">
        <f t="shared" si="150"/>
        <v>#VALUE!</v>
      </c>
      <c r="FR121" s="146" t="e">
        <f t="shared" si="151"/>
        <v>#VALUE!</v>
      </c>
      <c r="FS121" s="146">
        <f t="shared" si="152"/>
        <v>0</v>
      </c>
      <c r="FT121" s="146">
        <f t="shared" si="153"/>
        <v>0</v>
      </c>
      <c r="FU121" s="146">
        <f t="shared" si="154"/>
        <v>0</v>
      </c>
      <c r="FV121" s="146" t="e">
        <f t="shared" si="155"/>
        <v>#VALUE!</v>
      </c>
      <c r="FW121" s="146" t="e">
        <f t="shared" si="176"/>
        <v>#VALUE!</v>
      </c>
      <c r="FX121" s="146" t="e">
        <f t="shared" si="177"/>
        <v>#VALUE!</v>
      </c>
      <c r="FY121" s="146" t="e">
        <f t="shared" si="178"/>
        <v>#VALUE!</v>
      </c>
      <c r="FZ121" s="155">
        <f t="shared" si="188"/>
        <v>0</v>
      </c>
    </row>
    <row r="122" spans="1:182">
      <c r="A122" s="143">
        <v>104</v>
      </c>
      <c r="B122" s="123"/>
      <c r="C122" s="123"/>
      <c r="D122" s="123"/>
      <c r="E122" s="181"/>
      <c r="F122" s="123"/>
      <c r="G122" s="123"/>
      <c r="H122" s="123"/>
      <c r="I122" s="120"/>
      <c r="J122" s="121"/>
      <c r="K122" s="123"/>
      <c r="L122" s="123"/>
      <c r="M122" s="172" t="str">
        <f>ryzyka!$X106</f>
        <v/>
      </c>
      <c r="N122" s="173" t="str">
        <f>ryzyka!Y106</f>
        <v/>
      </c>
      <c r="O122" s="123"/>
      <c r="P122" s="123"/>
      <c r="Q122" s="138"/>
      <c r="R122" s="121"/>
      <c r="S122" s="123"/>
      <c r="T122" s="122"/>
      <c r="U122" s="123"/>
      <c r="V122" s="285" t="str">
        <f t="shared" si="156"/>
        <v/>
      </c>
      <c r="W122" s="285" t="str">
        <f t="shared" si="157"/>
        <v/>
      </c>
      <c r="X122" s="123"/>
      <c r="Y122" s="65"/>
      <c r="Z122" s="176">
        <f t="shared" si="99"/>
        <v>0</v>
      </c>
      <c r="AA122" s="124"/>
      <c r="AB122" s="124"/>
      <c r="AC122" s="125"/>
      <c r="AD122" s="125"/>
      <c r="AE122" s="126"/>
      <c r="AF122" s="124"/>
      <c r="AG122" s="127"/>
      <c r="AH122" s="128"/>
      <c r="AI122" s="137"/>
      <c r="AJ122" s="126"/>
      <c r="AK122" s="335">
        <f t="shared" si="100"/>
        <v>0</v>
      </c>
      <c r="AL122" s="138"/>
      <c r="AM122" s="121"/>
      <c r="AN122" s="123"/>
      <c r="AO122" s="332">
        <f t="shared" si="179"/>
        <v>0</v>
      </c>
      <c r="AP122" s="333">
        <f>SUMIFS(Technologia[tpz '[s']],Technologia[Obszar],"Obróbka skrawaniem",Technologia[KOD WYROB],wycena!$B122)</f>
        <v>0</v>
      </c>
      <c r="AQ122" s="334">
        <f>SUMIFS(Technologia[tpj '[s']],Technologia[Obszar],"Obróbka skrawaniem",Technologia[KOD WYROB],wycena!$B122)</f>
        <v>0</v>
      </c>
      <c r="AR122" s="335">
        <f t="shared" si="101"/>
        <v>0</v>
      </c>
      <c r="AS122" s="334">
        <f>SUMIFS(Technologia[tpz '[s']],Technologia[Obszar],"Ukosowanie",Technologia[KOD WYROB],wycena!$B122)</f>
        <v>0</v>
      </c>
      <c r="AT122" s="334">
        <f>SUMIFS(Technologia[tpj '[s']],Technologia[Obszar],"Ukosowanie",Technologia[KOD WYROB],wycena!$B122)</f>
        <v>0</v>
      </c>
      <c r="AU122" s="335">
        <f t="shared" si="102"/>
        <v>0</v>
      </c>
      <c r="AV122" s="334">
        <f>SUMIFS(Technologia[tpz '[s']],Technologia[Obszar],"Prasa",Technologia[KOD WYROB],wycena!$B122)</f>
        <v>0</v>
      </c>
      <c r="AW122" s="334">
        <f>SUMIFS(Technologia[tpj '[s']],Technologia[Obszar],"Prasa",Technologia[KOD WYROB],wycena!$B122)</f>
        <v>0</v>
      </c>
      <c r="AX122" s="335">
        <f t="shared" si="103"/>
        <v>0</v>
      </c>
      <c r="AY122" s="334">
        <f>SUMIFS(Technologia[tpz '[s']],Technologia[Obszar],"Spawanie ręczne",Technologia[KOD WYROB],wycena!$B122)</f>
        <v>0</v>
      </c>
      <c r="AZ122" s="334">
        <f>SUMIFS(Technologia[tpj '[s']],Technologia[Obszar],"Spawanie ręczne",Technologia[KOD WYROB],wycena!$B122)</f>
        <v>0</v>
      </c>
      <c r="BA122" s="335">
        <f t="shared" si="104"/>
        <v>0</v>
      </c>
      <c r="BB122" s="334">
        <f>SUMIFS(Technologia[tpz '[s']],Technologia[Obszar],"Spawanie robotem",Technologia[KOD WYROB],wycena!$B122)</f>
        <v>0</v>
      </c>
      <c r="BC122" s="334">
        <f>SUMIFS(Technologia[tpj '[s']],Technologia[Obszar],"Spawanie robotem",Technologia[KOD WYROB],wycena!$B122)</f>
        <v>0</v>
      </c>
      <c r="BD122" s="335">
        <f t="shared" si="105"/>
        <v>0</v>
      </c>
      <c r="BE122" s="334">
        <f>SUMIFS(Technologia[tpz '[s']],Technologia[Obszar],"Ślusarnia",Technologia[KOD WYROB],wycena!$B122)</f>
        <v>0</v>
      </c>
      <c r="BF122" s="334">
        <f>SUMIFS(Technologia[tpj '[s']],Technologia[Obszar],"Ślusarnia",Technologia[KOD WYROB],wycena!$B122)</f>
        <v>0</v>
      </c>
      <c r="BG122" s="335">
        <f t="shared" si="106"/>
        <v>0</v>
      </c>
      <c r="BH122" s="334">
        <f>SUMIFS(Technologia[tpz '[s']],Technologia[Obszar],"Montaż",Technologia[KOD WYROB],wycena!$B122)</f>
        <v>0</v>
      </c>
      <c r="BI122" s="334">
        <f>SUMIFS(Technologia[tpj '[s']],Technologia[Obszar],"Montaż",Technologia[KOD WYROB],wycena!$B122)</f>
        <v>0</v>
      </c>
      <c r="BJ122" s="335">
        <f t="shared" si="107"/>
        <v>0</v>
      </c>
      <c r="BK122" s="334">
        <f>SUMIFS(Technologia[tpz '[s']],Technologia[Obszar],"Klejenie",Technologia[KOD WYROB],wycena!$B122)</f>
        <v>0</v>
      </c>
      <c r="BL122" s="334">
        <f>SUMIFS(Technologia[tpj '[s']],Technologia[Obszar],"Klejenie",Technologia[KOD WYROB],wycena!$B122)</f>
        <v>0</v>
      </c>
      <c r="BM122" s="335">
        <f t="shared" si="108"/>
        <v>0</v>
      </c>
      <c r="BN122" s="334">
        <f>SUMIFS(Technologia[tpz '[s']],Technologia[Obszar],"Śrutowanie",Technologia[KOD WYROB],wycena!$B122)</f>
        <v>0</v>
      </c>
      <c r="BO122" s="334">
        <f>SUMIFS(Technologia[tpj '[s']],Technologia[Obszar],"Śrutowanie",Technologia[KOD WYROB],wycena!$B122)</f>
        <v>0</v>
      </c>
      <c r="BP122" s="332">
        <f t="shared" si="158"/>
        <v>0</v>
      </c>
      <c r="BQ122" s="334">
        <f>SUMIFS(Technologia[tpz '[s']],Technologia[Obszar],"Prostowanie",Technologia[KOD WYROB],wycena!$B122)</f>
        <v>0</v>
      </c>
      <c r="BR122" s="334">
        <f>SUMIFS(Technologia[tpj '[s']],Technologia[Obszar],"Prostowanie",Technologia[KOD WYROB],wycena!$B122)</f>
        <v>0</v>
      </c>
      <c r="BS122" s="332">
        <f t="shared" si="159"/>
        <v>0</v>
      </c>
      <c r="BT122" s="334">
        <f>SUMIFS(Technologia[tpz '[s']],Technologia[Obszar],"Gratowarka",Technologia[KOD WYROB],wycena!$B122)</f>
        <v>0</v>
      </c>
      <c r="BU122" s="334">
        <f>SUMIFS(Technologia[tpj '[s']],Technologia[Obszar],"Gratowarka",Technologia[KOD WYROB],wycena!$B122)</f>
        <v>0</v>
      </c>
      <c r="BV122" s="332">
        <f t="shared" si="160"/>
        <v>0</v>
      </c>
      <c r="BW122" s="332">
        <f>COUNTIF(Technologia[KOD WYROB],B122)</f>
        <v>0</v>
      </c>
      <c r="BX122" s="332">
        <f t="shared" si="161"/>
        <v>0</v>
      </c>
      <c r="BZ122" s="121"/>
      <c r="CA122" s="123"/>
      <c r="CB122" s="123"/>
      <c r="CC122" s="372">
        <f>SUMIFS(Technologia[Koszt kooperacji],Technologia[Obszar],"Kooperacja",Technologia[KOD WYROB],wycena!$B122)+SUMIFS(Technologia[Koszt kooperacji],Technologia[Obszar],"Śrutowanie",Technologia[KOD WYROB],wycena!$B122)</f>
        <v>0</v>
      </c>
      <c r="CD122" s="372">
        <f t="shared" si="109"/>
        <v>0</v>
      </c>
      <c r="CE122" s="372">
        <f t="shared" si="180"/>
        <v>0</v>
      </c>
      <c r="CF122" s="381">
        <f>COUNTIFS(Technologia[KOD WYROB],B122,Technologia[Obszar],"kooperacja")+SUMIF($C:$C,$B122,CF:CF)</f>
        <v>0</v>
      </c>
      <c r="CG122" s="382">
        <f>SUMIF(Tabela3[Dot. indeksu],B122,Tabela3[Wartość])+SUMIF(C:C,B122,DE:DE)</f>
        <v>0</v>
      </c>
      <c r="CH122" s="383">
        <f>SUMIFS(NRC[Cena],NRC[Typ narzędzia],robocze!$AL$1,NRC[Dot. indeksu],wycena!$B122)+(SUMIF($C:$C,$B122,$DF:$DF))</f>
        <v>0</v>
      </c>
      <c r="CI122" s="372">
        <f>SUMIFS(NRC[Cena],NRC[Typ narzędzia],robocze!$AL$2,NRC[Dot. indeksu],wycena!$B122)+(SUMIF($C:$C,$B122,$DG:$DG))</f>
        <v>0</v>
      </c>
      <c r="CJ122" s="372">
        <f>SUMIFS(NRC[Cena],NRC[Typ narzędzia],robocze!$AL$3,NRC[Dot. indeksu],wycena!$B122)+(SUMIF($C:$C,$B122,$DH:$DH))</f>
        <v>0</v>
      </c>
      <c r="CK122" s="384">
        <f t="shared" si="162"/>
        <v>0</v>
      </c>
      <c r="CM122" s="373" t="str">
        <f t="shared" si="110"/>
        <v/>
      </c>
      <c r="CN122" s="374" t="str">
        <f t="shared" si="111"/>
        <v/>
      </c>
      <c r="CO122" s="372" t="str">
        <f t="shared" si="112"/>
        <v/>
      </c>
      <c r="CP122" s="372" t="str">
        <f t="shared" si="181"/>
        <v/>
      </c>
      <c r="CQ122" s="371" t="str">
        <f t="shared" si="113"/>
        <v/>
      </c>
      <c r="CR122" s="371" t="str">
        <f t="shared" si="182"/>
        <v/>
      </c>
      <c r="CS122" s="371" t="str">
        <f t="shared" si="114"/>
        <v/>
      </c>
      <c r="CT122" s="371" t="str">
        <f t="shared" si="115"/>
        <v/>
      </c>
      <c r="CU122" s="371" t="str">
        <f t="shared" si="116"/>
        <v/>
      </c>
      <c r="CV122" s="371" t="str">
        <f t="shared" si="117"/>
        <v/>
      </c>
      <c r="CW122" s="371" t="str">
        <f t="shared" si="118"/>
        <v/>
      </c>
      <c r="CX122" s="371" t="str">
        <f t="shared" si="119"/>
        <v/>
      </c>
      <c r="CY122" s="371" t="str">
        <f t="shared" si="120"/>
        <v/>
      </c>
      <c r="CZ122" s="371" t="str">
        <f t="shared" si="121"/>
        <v/>
      </c>
      <c r="DA122" s="371" t="str">
        <f t="shared" si="163"/>
        <v/>
      </c>
      <c r="DB122" s="371" t="str">
        <f t="shared" si="164"/>
        <v/>
      </c>
      <c r="DC122" s="371" t="str">
        <f t="shared" si="165"/>
        <v/>
      </c>
      <c r="DD122" s="334" t="str">
        <f t="shared" si="122"/>
        <v/>
      </c>
      <c r="DE122" s="334" t="str">
        <f t="shared" si="123"/>
        <v/>
      </c>
      <c r="DF122" s="372">
        <f t="shared" si="183"/>
        <v>0</v>
      </c>
      <c r="DG122" s="372">
        <f t="shared" si="184"/>
        <v>0</v>
      </c>
      <c r="DH122" s="372">
        <f t="shared" si="185"/>
        <v>0</v>
      </c>
      <c r="DI122" s="375"/>
      <c r="DJ122" s="319">
        <f>AK122/3600*Stawki!$A$4</f>
        <v>0</v>
      </c>
      <c r="DK122" s="317">
        <f>AO122/3600*Stawki!$B$4</f>
        <v>0</v>
      </c>
      <c r="DL122" s="317">
        <f>AR122/3600*Stawki!$C$4</f>
        <v>0</v>
      </c>
      <c r="DM122" s="317">
        <f>AU122/3600*Stawki!$D$4</f>
        <v>0</v>
      </c>
      <c r="DN122" s="317">
        <f>AX122/3600*Stawki!$E$4</f>
        <v>0</v>
      </c>
      <c r="DO122" s="317">
        <f>BA122/3600*Stawki!$F$4</f>
        <v>0</v>
      </c>
      <c r="DP122" s="317">
        <f>BD122/3600*Stawki!$G$4</f>
        <v>0</v>
      </c>
      <c r="DQ122" s="317">
        <f>BG122/3600*Stawki!$H$4</f>
        <v>0</v>
      </c>
      <c r="DR122" s="317">
        <f>BJ122/3600*Stawki!$J$4</f>
        <v>0</v>
      </c>
      <c r="DS122" s="317">
        <f>BL122/3600*Stawki!$I$4</f>
        <v>0</v>
      </c>
      <c r="DT122" s="317">
        <f>BP122/3600*Stawki!$K$4</f>
        <v>0</v>
      </c>
      <c r="DU122" s="320">
        <f>BS122/3600*Stawki!$M$4</f>
        <v>0</v>
      </c>
      <c r="DV122" s="320">
        <f>BV122/3600*Stawki!$L$4</f>
        <v>0</v>
      </c>
      <c r="DW122" s="321">
        <f t="shared" si="166"/>
        <v>0</v>
      </c>
      <c r="DX122" s="322" t="e" cm="1">
        <f t="array" ref="DX122">IF(BX122&lt;1,INDEX(tblSimple[],MATCH(F122,simp_il_proj,1)+1,MATCH(BW122,simp_il_oper,1)+1)+VLOOKUP($H$6,tblKlient[[Klient]:[Dodatkowy narzut Simple]],2,0),INDEX(tblComplex[],MATCH(F122,comp_il_projekt,1)+1,MATCH(BX122,comp_ile_sklad,1)+1)+VLOOKUP($H$6,tblKlient[[Klient]:[Dodatkowy narzut Complex]],3,0))</f>
        <v>#VALUE!</v>
      </c>
      <c r="DY122" s="323" t="str">
        <f t="shared" si="167"/>
        <v/>
      </c>
      <c r="DZ122" s="318" t="e">
        <f t="shared" si="124"/>
        <v>#VALUE!</v>
      </c>
      <c r="EA122" s="324" t="e">
        <f t="shared" si="125"/>
        <v>#VALUE!</v>
      </c>
      <c r="EC122" s="340">
        <f>IFERROR((Y122*AA122)*IF(X122="NIE",$EC$17+Stawki!$L$30,$EC$17)+SUMIF($C:$C,$B122,CP:CP),0)</f>
        <v>0</v>
      </c>
      <c r="ED122" s="341">
        <f t="shared" si="126"/>
        <v>0</v>
      </c>
      <c r="EE122" s="341">
        <f t="shared" si="127"/>
        <v>0</v>
      </c>
      <c r="EF122" s="341" t="e">
        <f t="shared" si="128"/>
        <v>#VALUE!</v>
      </c>
      <c r="EG122" s="341" t="e">
        <f>DY122*(1+wycena!$EG$17)</f>
        <v>#VALUE!</v>
      </c>
      <c r="EH122" s="341" t="e">
        <f>EG122*(1+wycena!$EH$17)</f>
        <v>#VALUE!</v>
      </c>
      <c r="EI122" s="341" t="e">
        <f t="shared" si="168"/>
        <v>#VALUE!</v>
      </c>
      <c r="EJ122" s="341" t="e">
        <f t="shared" si="186"/>
        <v>#VALUE!</v>
      </c>
      <c r="EK122" s="342">
        <f t="shared" si="129"/>
        <v>0</v>
      </c>
      <c r="EL122" s="343">
        <v>0</v>
      </c>
      <c r="EM122" s="344" t="e">
        <f t="shared" si="187"/>
        <v>#VALUE!</v>
      </c>
      <c r="EN122" s="345" t="e">
        <f t="shared" si="130"/>
        <v>#VALUE!</v>
      </c>
      <c r="EO122" s="346">
        <f t="shared" si="131"/>
        <v>0</v>
      </c>
      <c r="EP122" s="347">
        <f t="shared" si="132"/>
        <v>0</v>
      </c>
      <c r="EQ122" s="348">
        <f t="shared" si="169"/>
        <v>0</v>
      </c>
      <c r="ER122" s="349" t="e">
        <f t="shared" si="133"/>
        <v>#VALUE!</v>
      </c>
      <c r="ES122" s="350" t="e">
        <f t="shared" si="134"/>
        <v>#VALUE!</v>
      </c>
      <c r="ET122" s="62"/>
      <c r="EU122" s="399">
        <f t="shared" si="170"/>
        <v>0</v>
      </c>
      <c r="EV122" s="400">
        <f t="shared" si="171"/>
        <v>0</v>
      </c>
      <c r="EW122" s="400">
        <f t="shared" si="172"/>
        <v>0</v>
      </c>
      <c r="EX122" s="400">
        <f t="shared" si="173"/>
        <v>0</v>
      </c>
      <c r="EY122" s="400">
        <f t="shared" si="174"/>
        <v>0</v>
      </c>
      <c r="EZ122" s="401">
        <f t="shared" si="175"/>
        <v>0</v>
      </c>
      <c r="FA122" s="62"/>
      <c r="FB122" s="153">
        <f t="shared" si="135"/>
        <v>0</v>
      </c>
      <c r="FC122" s="154">
        <f t="shared" si="136"/>
        <v>0</v>
      </c>
      <c r="FD122" s="154">
        <f t="shared" si="137"/>
        <v>0</v>
      </c>
      <c r="FE122" s="154">
        <f t="shared" si="138"/>
        <v>0</v>
      </c>
      <c r="FF122" s="154">
        <f t="shared" si="139"/>
        <v>0</v>
      </c>
      <c r="FG122" s="154">
        <f t="shared" si="140"/>
        <v>0</v>
      </c>
      <c r="FH122" s="154">
        <f t="shared" si="141"/>
        <v>0</v>
      </c>
      <c r="FI122" s="154">
        <f t="shared" si="142"/>
        <v>0</v>
      </c>
      <c r="FJ122" s="154">
        <f t="shared" si="143"/>
        <v>0</v>
      </c>
      <c r="FK122" s="147">
        <f t="shared" si="144"/>
        <v>0</v>
      </c>
      <c r="FL122" s="147">
        <f t="shared" si="145"/>
        <v>0</v>
      </c>
      <c r="FM122" s="146">
        <f t="shared" si="146"/>
        <v>0</v>
      </c>
      <c r="FN122" s="146">
        <f t="shared" si="147"/>
        <v>0</v>
      </c>
      <c r="FO122" s="146">
        <f t="shared" si="148"/>
        <v>0</v>
      </c>
      <c r="FP122" s="146">
        <f t="shared" si="149"/>
        <v>0</v>
      </c>
      <c r="FQ122" s="146" t="e">
        <f t="shared" si="150"/>
        <v>#VALUE!</v>
      </c>
      <c r="FR122" s="146" t="e">
        <f t="shared" si="151"/>
        <v>#VALUE!</v>
      </c>
      <c r="FS122" s="146">
        <f t="shared" si="152"/>
        <v>0</v>
      </c>
      <c r="FT122" s="146">
        <f t="shared" si="153"/>
        <v>0</v>
      </c>
      <c r="FU122" s="146">
        <f t="shared" si="154"/>
        <v>0</v>
      </c>
      <c r="FV122" s="146" t="e">
        <f t="shared" si="155"/>
        <v>#VALUE!</v>
      </c>
      <c r="FW122" s="146" t="e">
        <f t="shared" si="176"/>
        <v>#VALUE!</v>
      </c>
      <c r="FX122" s="146" t="e">
        <f t="shared" si="177"/>
        <v>#VALUE!</v>
      </c>
      <c r="FY122" s="146" t="e">
        <f t="shared" si="178"/>
        <v>#VALUE!</v>
      </c>
      <c r="FZ122" s="155">
        <f t="shared" si="188"/>
        <v>0</v>
      </c>
    </row>
    <row r="123" spans="1:182">
      <c r="A123" s="143">
        <v>105</v>
      </c>
      <c r="B123" s="123"/>
      <c r="C123" s="123"/>
      <c r="D123" s="123"/>
      <c r="E123" s="181"/>
      <c r="F123" s="123"/>
      <c r="G123" s="123"/>
      <c r="H123" s="123"/>
      <c r="I123" s="120"/>
      <c r="J123" s="121"/>
      <c r="K123" s="123"/>
      <c r="L123" s="123"/>
      <c r="M123" s="172" t="str">
        <f>ryzyka!$X107</f>
        <v/>
      </c>
      <c r="N123" s="173" t="str">
        <f>ryzyka!Y107</f>
        <v/>
      </c>
      <c r="O123" s="123"/>
      <c r="P123" s="123"/>
      <c r="Q123" s="138"/>
      <c r="R123" s="121"/>
      <c r="S123" s="123"/>
      <c r="T123" s="122"/>
      <c r="U123" s="123"/>
      <c r="V123" s="285" t="str">
        <f t="shared" si="156"/>
        <v/>
      </c>
      <c r="W123" s="285" t="str">
        <f t="shared" si="157"/>
        <v/>
      </c>
      <c r="X123" s="123"/>
      <c r="Y123" s="65"/>
      <c r="Z123" s="176">
        <f t="shared" si="99"/>
        <v>0</v>
      </c>
      <c r="AA123" s="124"/>
      <c r="AB123" s="124"/>
      <c r="AC123" s="125"/>
      <c r="AD123" s="125"/>
      <c r="AE123" s="126"/>
      <c r="AF123" s="124"/>
      <c r="AG123" s="127"/>
      <c r="AH123" s="128"/>
      <c r="AI123" s="137"/>
      <c r="AJ123" s="126"/>
      <c r="AK123" s="335">
        <f t="shared" si="100"/>
        <v>0</v>
      </c>
      <c r="AL123" s="138"/>
      <c r="AM123" s="121"/>
      <c r="AN123" s="123"/>
      <c r="AO123" s="332">
        <f t="shared" si="179"/>
        <v>0</v>
      </c>
      <c r="AP123" s="333">
        <f>SUMIFS(Technologia[tpz '[s']],Technologia[Obszar],"Obróbka skrawaniem",Technologia[KOD WYROB],wycena!$B123)</f>
        <v>0</v>
      </c>
      <c r="AQ123" s="334">
        <f>SUMIFS(Technologia[tpj '[s']],Technologia[Obszar],"Obróbka skrawaniem",Technologia[KOD WYROB],wycena!$B123)</f>
        <v>0</v>
      </c>
      <c r="AR123" s="335">
        <f t="shared" si="101"/>
        <v>0</v>
      </c>
      <c r="AS123" s="334">
        <f>SUMIFS(Technologia[tpz '[s']],Technologia[Obszar],"Ukosowanie",Technologia[KOD WYROB],wycena!$B123)</f>
        <v>0</v>
      </c>
      <c r="AT123" s="334">
        <f>SUMIFS(Technologia[tpj '[s']],Technologia[Obszar],"Ukosowanie",Technologia[KOD WYROB],wycena!$B123)</f>
        <v>0</v>
      </c>
      <c r="AU123" s="335">
        <f t="shared" si="102"/>
        <v>0</v>
      </c>
      <c r="AV123" s="334">
        <f>SUMIFS(Technologia[tpz '[s']],Technologia[Obszar],"Prasa",Technologia[KOD WYROB],wycena!$B123)</f>
        <v>0</v>
      </c>
      <c r="AW123" s="334">
        <f>SUMIFS(Technologia[tpj '[s']],Technologia[Obszar],"Prasa",Technologia[KOD WYROB],wycena!$B123)</f>
        <v>0</v>
      </c>
      <c r="AX123" s="335">
        <f t="shared" si="103"/>
        <v>0</v>
      </c>
      <c r="AY123" s="334">
        <f>SUMIFS(Technologia[tpz '[s']],Technologia[Obszar],"Spawanie ręczne",Technologia[KOD WYROB],wycena!$B123)</f>
        <v>0</v>
      </c>
      <c r="AZ123" s="334">
        <f>SUMIFS(Technologia[tpj '[s']],Technologia[Obszar],"Spawanie ręczne",Technologia[KOD WYROB],wycena!$B123)</f>
        <v>0</v>
      </c>
      <c r="BA123" s="335">
        <f t="shared" si="104"/>
        <v>0</v>
      </c>
      <c r="BB123" s="334">
        <f>SUMIFS(Technologia[tpz '[s']],Technologia[Obszar],"Spawanie robotem",Technologia[KOD WYROB],wycena!$B123)</f>
        <v>0</v>
      </c>
      <c r="BC123" s="334">
        <f>SUMIFS(Technologia[tpj '[s']],Technologia[Obszar],"Spawanie robotem",Technologia[KOD WYROB],wycena!$B123)</f>
        <v>0</v>
      </c>
      <c r="BD123" s="335">
        <f t="shared" si="105"/>
        <v>0</v>
      </c>
      <c r="BE123" s="334">
        <f>SUMIFS(Technologia[tpz '[s']],Technologia[Obszar],"Ślusarnia",Technologia[KOD WYROB],wycena!$B123)</f>
        <v>0</v>
      </c>
      <c r="BF123" s="334">
        <f>SUMIFS(Technologia[tpj '[s']],Technologia[Obszar],"Ślusarnia",Technologia[KOD WYROB],wycena!$B123)</f>
        <v>0</v>
      </c>
      <c r="BG123" s="335">
        <f t="shared" si="106"/>
        <v>0</v>
      </c>
      <c r="BH123" s="334">
        <f>SUMIFS(Technologia[tpz '[s']],Technologia[Obszar],"Montaż",Technologia[KOD WYROB],wycena!$B123)</f>
        <v>0</v>
      </c>
      <c r="BI123" s="334">
        <f>SUMIFS(Technologia[tpj '[s']],Technologia[Obszar],"Montaż",Technologia[KOD WYROB],wycena!$B123)</f>
        <v>0</v>
      </c>
      <c r="BJ123" s="335">
        <f t="shared" si="107"/>
        <v>0</v>
      </c>
      <c r="BK123" s="334">
        <f>SUMIFS(Technologia[tpz '[s']],Technologia[Obszar],"Klejenie",Technologia[KOD WYROB],wycena!$B123)</f>
        <v>0</v>
      </c>
      <c r="BL123" s="334">
        <f>SUMIFS(Technologia[tpj '[s']],Technologia[Obszar],"Klejenie",Technologia[KOD WYROB],wycena!$B123)</f>
        <v>0</v>
      </c>
      <c r="BM123" s="335">
        <f t="shared" si="108"/>
        <v>0</v>
      </c>
      <c r="BN123" s="334">
        <f>SUMIFS(Technologia[tpz '[s']],Technologia[Obszar],"Śrutowanie",Technologia[KOD WYROB],wycena!$B123)</f>
        <v>0</v>
      </c>
      <c r="BO123" s="334">
        <f>SUMIFS(Technologia[tpj '[s']],Technologia[Obszar],"Śrutowanie",Technologia[KOD WYROB],wycena!$B123)</f>
        <v>0</v>
      </c>
      <c r="BP123" s="332">
        <f t="shared" si="158"/>
        <v>0</v>
      </c>
      <c r="BQ123" s="334">
        <f>SUMIFS(Technologia[tpz '[s']],Technologia[Obszar],"Prostowanie",Technologia[KOD WYROB],wycena!$B123)</f>
        <v>0</v>
      </c>
      <c r="BR123" s="334">
        <f>SUMIFS(Technologia[tpj '[s']],Technologia[Obszar],"Prostowanie",Technologia[KOD WYROB],wycena!$B123)</f>
        <v>0</v>
      </c>
      <c r="BS123" s="332">
        <f t="shared" si="159"/>
        <v>0</v>
      </c>
      <c r="BT123" s="334">
        <f>SUMIFS(Technologia[tpz '[s']],Technologia[Obszar],"Gratowarka",Technologia[KOD WYROB],wycena!$B123)</f>
        <v>0</v>
      </c>
      <c r="BU123" s="334">
        <f>SUMIFS(Technologia[tpj '[s']],Technologia[Obszar],"Gratowarka",Technologia[KOD WYROB],wycena!$B123)</f>
        <v>0</v>
      </c>
      <c r="BV123" s="332">
        <f t="shared" si="160"/>
        <v>0</v>
      </c>
      <c r="BW123" s="332">
        <f>COUNTIF(Technologia[KOD WYROB],B123)</f>
        <v>0</v>
      </c>
      <c r="BX123" s="332">
        <f t="shared" si="161"/>
        <v>0</v>
      </c>
      <c r="BZ123" s="121"/>
      <c r="CA123" s="123"/>
      <c r="CB123" s="123"/>
      <c r="CC123" s="372">
        <f>SUMIFS(Technologia[Koszt kooperacji],Technologia[Obszar],"Kooperacja",Technologia[KOD WYROB],wycena!$B123)+SUMIFS(Technologia[Koszt kooperacji],Technologia[Obszar],"Śrutowanie",Technologia[KOD WYROB],wycena!$B123)</f>
        <v>0</v>
      </c>
      <c r="CD123" s="372">
        <f t="shared" si="109"/>
        <v>0</v>
      </c>
      <c r="CE123" s="372">
        <f t="shared" si="180"/>
        <v>0</v>
      </c>
      <c r="CF123" s="381">
        <f>COUNTIFS(Technologia[KOD WYROB],B123,Technologia[Obszar],"kooperacja")+SUMIF($C:$C,$B123,CF:CF)</f>
        <v>0</v>
      </c>
      <c r="CG123" s="382">
        <f>SUMIF(Tabela3[Dot. indeksu],B123,Tabela3[Wartość])+SUMIF(C:C,B123,DE:DE)</f>
        <v>0</v>
      </c>
      <c r="CH123" s="383">
        <f>SUMIFS(NRC[Cena],NRC[Typ narzędzia],robocze!$AL$1,NRC[Dot. indeksu],wycena!$B123)+(SUMIF($C:$C,$B123,$DF:$DF))</f>
        <v>0</v>
      </c>
      <c r="CI123" s="372">
        <f>SUMIFS(NRC[Cena],NRC[Typ narzędzia],robocze!$AL$2,NRC[Dot. indeksu],wycena!$B123)+(SUMIF($C:$C,$B123,$DG:$DG))</f>
        <v>0</v>
      </c>
      <c r="CJ123" s="372">
        <f>SUMIFS(NRC[Cena],NRC[Typ narzędzia],robocze!$AL$3,NRC[Dot. indeksu],wycena!$B123)+(SUMIF($C:$C,$B123,$DH:$DH))</f>
        <v>0</v>
      </c>
      <c r="CK123" s="384">
        <f t="shared" si="162"/>
        <v>0</v>
      </c>
      <c r="CM123" s="373" t="str">
        <f t="shared" si="110"/>
        <v/>
      </c>
      <c r="CN123" s="374" t="str">
        <f t="shared" si="111"/>
        <v/>
      </c>
      <c r="CO123" s="372" t="str">
        <f t="shared" si="112"/>
        <v/>
      </c>
      <c r="CP123" s="372" t="str">
        <f t="shared" si="181"/>
        <v/>
      </c>
      <c r="CQ123" s="371" t="str">
        <f t="shared" si="113"/>
        <v/>
      </c>
      <c r="CR123" s="371" t="str">
        <f t="shared" si="182"/>
        <v/>
      </c>
      <c r="CS123" s="371" t="str">
        <f t="shared" si="114"/>
        <v/>
      </c>
      <c r="CT123" s="371" t="str">
        <f t="shared" si="115"/>
        <v/>
      </c>
      <c r="CU123" s="371" t="str">
        <f t="shared" si="116"/>
        <v/>
      </c>
      <c r="CV123" s="371" t="str">
        <f t="shared" si="117"/>
        <v/>
      </c>
      <c r="CW123" s="371" t="str">
        <f t="shared" si="118"/>
        <v/>
      </c>
      <c r="CX123" s="371" t="str">
        <f t="shared" si="119"/>
        <v/>
      </c>
      <c r="CY123" s="371" t="str">
        <f t="shared" si="120"/>
        <v/>
      </c>
      <c r="CZ123" s="371" t="str">
        <f t="shared" si="121"/>
        <v/>
      </c>
      <c r="DA123" s="371" t="str">
        <f t="shared" si="163"/>
        <v/>
      </c>
      <c r="DB123" s="371" t="str">
        <f t="shared" si="164"/>
        <v/>
      </c>
      <c r="DC123" s="371" t="str">
        <f t="shared" si="165"/>
        <v/>
      </c>
      <c r="DD123" s="334" t="str">
        <f t="shared" si="122"/>
        <v/>
      </c>
      <c r="DE123" s="334" t="str">
        <f t="shared" si="123"/>
        <v/>
      </c>
      <c r="DF123" s="372">
        <f t="shared" si="183"/>
        <v>0</v>
      </c>
      <c r="DG123" s="372">
        <f t="shared" si="184"/>
        <v>0</v>
      </c>
      <c r="DH123" s="372">
        <f t="shared" si="185"/>
        <v>0</v>
      </c>
      <c r="DI123" s="375"/>
      <c r="DJ123" s="319">
        <f>AK123/3600*Stawki!$A$4</f>
        <v>0</v>
      </c>
      <c r="DK123" s="317">
        <f>AO123/3600*Stawki!$B$4</f>
        <v>0</v>
      </c>
      <c r="DL123" s="317">
        <f>AR123/3600*Stawki!$C$4</f>
        <v>0</v>
      </c>
      <c r="DM123" s="317">
        <f>AU123/3600*Stawki!$D$4</f>
        <v>0</v>
      </c>
      <c r="DN123" s="317">
        <f>AX123/3600*Stawki!$E$4</f>
        <v>0</v>
      </c>
      <c r="DO123" s="317">
        <f>BA123/3600*Stawki!$F$4</f>
        <v>0</v>
      </c>
      <c r="DP123" s="317">
        <f>BD123/3600*Stawki!$G$4</f>
        <v>0</v>
      </c>
      <c r="DQ123" s="317">
        <f>BG123/3600*Stawki!$H$4</f>
        <v>0</v>
      </c>
      <c r="DR123" s="317">
        <f>BJ123/3600*Stawki!$J$4</f>
        <v>0</v>
      </c>
      <c r="DS123" s="317">
        <f>BL123/3600*Stawki!$I$4</f>
        <v>0</v>
      </c>
      <c r="DT123" s="317">
        <f>BP123/3600*Stawki!$K$4</f>
        <v>0</v>
      </c>
      <c r="DU123" s="320">
        <f>BS123/3600*Stawki!$M$4</f>
        <v>0</v>
      </c>
      <c r="DV123" s="320">
        <f>BV123/3600*Stawki!$L$4</f>
        <v>0</v>
      </c>
      <c r="DW123" s="321">
        <f t="shared" si="166"/>
        <v>0</v>
      </c>
      <c r="DX123" s="322" t="e" cm="1">
        <f t="array" ref="DX123">IF(BX123&lt;1,INDEX(tblSimple[],MATCH(F123,simp_il_proj,1)+1,MATCH(BW123,simp_il_oper,1)+1)+VLOOKUP($H$6,tblKlient[[Klient]:[Dodatkowy narzut Simple]],2,0),INDEX(tblComplex[],MATCH(F123,comp_il_projekt,1)+1,MATCH(BX123,comp_ile_sklad,1)+1)+VLOOKUP($H$6,tblKlient[[Klient]:[Dodatkowy narzut Complex]],3,0))</f>
        <v>#VALUE!</v>
      </c>
      <c r="DY123" s="323" t="str">
        <f t="shared" si="167"/>
        <v/>
      </c>
      <c r="DZ123" s="318" t="e">
        <f t="shared" si="124"/>
        <v>#VALUE!</v>
      </c>
      <c r="EA123" s="324" t="e">
        <f t="shared" si="125"/>
        <v>#VALUE!</v>
      </c>
      <c r="EC123" s="340">
        <f>IFERROR((Y123*AA123)*IF(X123="NIE",$EC$17+Stawki!$L$30,$EC$17)+SUMIF($C:$C,$B123,CP:CP),0)</f>
        <v>0</v>
      </c>
      <c r="ED123" s="341">
        <f t="shared" si="126"/>
        <v>0</v>
      </c>
      <c r="EE123" s="341">
        <f t="shared" si="127"/>
        <v>0</v>
      </c>
      <c r="EF123" s="341" t="e">
        <f t="shared" si="128"/>
        <v>#VALUE!</v>
      </c>
      <c r="EG123" s="341" t="e">
        <f>DY123*(1+wycena!$EG$17)</f>
        <v>#VALUE!</v>
      </c>
      <c r="EH123" s="341" t="e">
        <f>EG123*(1+wycena!$EH$17)</f>
        <v>#VALUE!</v>
      </c>
      <c r="EI123" s="341" t="e">
        <f t="shared" si="168"/>
        <v>#VALUE!</v>
      </c>
      <c r="EJ123" s="341" t="e">
        <f t="shared" si="186"/>
        <v>#VALUE!</v>
      </c>
      <c r="EK123" s="342">
        <f t="shared" si="129"/>
        <v>0</v>
      </c>
      <c r="EL123" s="343">
        <v>0</v>
      </c>
      <c r="EM123" s="344" t="e">
        <f t="shared" si="187"/>
        <v>#VALUE!</v>
      </c>
      <c r="EN123" s="345" t="e">
        <f t="shared" si="130"/>
        <v>#VALUE!</v>
      </c>
      <c r="EO123" s="346">
        <f t="shared" si="131"/>
        <v>0</v>
      </c>
      <c r="EP123" s="347">
        <f t="shared" si="132"/>
        <v>0</v>
      </c>
      <c r="EQ123" s="348">
        <f t="shared" si="169"/>
        <v>0</v>
      </c>
      <c r="ER123" s="349" t="e">
        <f t="shared" si="133"/>
        <v>#VALUE!</v>
      </c>
      <c r="ES123" s="350" t="e">
        <f t="shared" si="134"/>
        <v>#VALUE!</v>
      </c>
      <c r="ET123" s="62"/>
      <c r="EU123" s="399">
        <f t="shared" si="170"/>
        <v>0</v>
      </c>
      <c r="EV123" s="400">
        <f t="shared" si="171"/>
        <v>0</v>
      </c>
      <c r="EW123" s="400">
        <f t="shared" si="172"/>
        <v>0</v>
      </c>
      <c r="EX123" s="400">
        <f t="shared" si="173"/>
        <v>0</v>
      </c>
      <c r="EY123" s="400">
        <f t="shared" si="174"/>
        <v>0</v>
      </c>
      <c r="EZ123" s="401">
        <f t="shared" si="175"/>
        <v>0</v>
      </c>
      <c r="FA123" s="62"/>
      <c r="FB123" s="153">
        <f t="shared" si="135"/>
        <v>0</v>
      </c>
      <c r="FC123" s="154">
        <f t="shared" si="136"/>
        <v>0</v>
      </c>
      <c r="FD123" s="154">
        <f t="shared" si="137"/>
        <v>0</v>
      </c>
      <c r="FE123" s="154">
        <f t="shared" si="138"/>
        <v>0</v>
      </c>
      <c r="FF123" s="154">
        <f t="shared" si="139"/>
        <v>0</v>
      </c>
      <c r="FG123" s="154">
        <f t="shared" si="140"/>
        <v>0</v>
      </c>
      <c r="FH123" s="154">
        <f t="shared" si="141"/>
        <v>0</v>
      </c>
      <c r="FI123" s="154">
        <f t="shared" si="142"/>
        <v>0</v>
      </c>
      <c r="FJ123" s="154">
        <f t="shared" si="143"/>
        <v>0</v>
      </c>
      <c r="FK123" s="147">
        <f t="shared" si="144"/>
        <v>0</v>
      </c>
      <c r="FL123" s="147">
        <f t="shared" si="145"/>
        <v>0</v>
      </c>
      <c r="FM123" s="146">
        <f t="shared" si="146"/>
        <v>0</v>
      </c>
      <c r="FN123" s="146">
        <f t="shared" si="147"/>
        <v>0</v>
      </c>
      <c r="FO123" s="146">
        <f t="shared" si="148"/>
        <v>0</v>
      </c>
      <c r="FP123" s="146">
        <f t="shared" si="149"/>
        <v>0</v>
      </c>
      <c r="FQ123" s="146" t="e">
        <f t="shared" si="150"/>
        <v>#VALUE!</v>
      </c>
      <c r="FR123" s="146" t="e">
        <f t="shared" si="151"/>
        <v>#VALUE!</v>
      </c>
      <c r="FS123" s="146">
        <f t="shared" si="152"/>
        <v>0</v>
      </c>
      <c r="FT123" s="146">
        <f t="shared" si="153"/>
        <v>0</v>
      </c>
      <c r="FU123" s="146">
        <f t="shared" si="154"/>
        <v>0</v>
      </c>
      <c r="FV123" s="146" t="e">
        <f t="shared" si="155"/>
        <v>#VALUE!</v>
      </c>
      <c r="FW123" s="146" t="e">
        <f t="shared" si="176"/>
        <v>#VALUE!</v>
      </c>
      <c r="FX123" s="146" t="e">
        <f t="shared" si="177"/>
        <v>#VALUE!</v>
      </c>
      <c r="FY123" s="146" t="e">
        <f t="shared" si="178"/>
        <v>#VALUE!</v>
      </c>
      <c r="FZ123" s="155">
        <f t="shared" si="188"/>
        <v>0</v>
      </c>
    </row>
    <row r="124" spans="1:182">
      <c r="A124" s="143">
        <v>106</v>
      </c>
      <c r="B124" s="123"/>
      <c r="C124" s="123"/>
      <c r="D124" s="123"/>
      <c r="E124" s="181"/>
      <c r="F124" s="123"/>
      <c r="G124" s="123"/>
      <c r="H124" s="123"/>
      <c r="I124" s="120"/>
      <c r="J124" s="121"/>
      <c r="K124" s="123"/>
      <c r="L124" s="123"/>
      <c r="M124" s="172" t="str">
        <f>ryzyka!$X108</f>
        <v/>
      </c>
      <c r="N124" s="173" t="str">
        <f>ryzyka!Y108</f>
        <v/>
      </c>
      <c r="O124" s="123"/>
      <c r="P124" s="123"/>
      <c r="Q124" s="138"/>
      <c r="R124" s="121"/>
      <c r="S124" s="123"/>
      <c r="T124" s="122"/>
      <c r="U124" s="123"/>
      <c r="V124" s="285" t="str">
        <f t="shared" si="156"/>
        <v/>
      </c>
      <c r="W124" s="285" t="str">
        <f t="shared" si="157"/>
        <v/>
      </c>
      <c r="X124" s="123"/>
      <c r="Y124" s="65"/>
      <c r="Z124" s="176">
        <f t="shared" si="99"/>
        <v>0</v>
      </c>
      <c r="AA124" s="124"/>
      <c r="AB124" s="124"/>
      <c r="AC124" s="125"/>
      <c r="AD124" s="125"/>
      <c r="AE124" s="126"/>
      <c r="AF124" s="124"/>
      <c r="AG124" s="127"/>
      <c r="AH124" s="128"/>
      <c r="AI124" s="137"/>
      <c r="AJ124" s="126"/>
      <c r="AK124" s="335">
        <f t="shared" si="100"/>
        <v>0</v>
      </c>
      <c r="AL124" s="138"/>
      <c r="AM124" s="121"/>
      <c r="AN124" s="123"/>
      <c r="AO124" s="332">
        <f t="shared" si="179"/>
        <v>0</v>
      </c>
      <c r="AP124" s="333">
        <f>SUMIFS(Technologia[tpz '[s']],Technologia[Obszar],"Obróbka skrawaniem",Technologia[KOD WYROB],wycena!$B124)</f>
        <v>0</v>
      </c>
      <c r="AQ124" s="334">
        <f>SUMIFS(Technologia[tpj '[s']],Technologia[Obszar],"Obróbka skrawaniem",Technologia[KOD WYROB],wycena!$B124)</f>
        <v>0</v>
      </c>
      <c r="AR124" s="335">
        <f t="shared" si="101"/>
        <v>0</v>
      </c>
      <c r="AS124" s="334">
        <f>SUMIFS(Technologia[tpz '[s']],Technologia[Obszar],"Ukosowanie",Technologia[KOD WYROB],wycena!$B124)</f>
        <v>0</v>
      </c>
      <c r="AT124" s="334">
        <f>SUMIFS(Technologia[tpj '[s']],Technologia[Obszar],"Ukosowanie",Technologia[KOD WYROB],wycena!$B124)</f>
        <v>0</v>
      </c>
      <c r="AU124" s="335">
        <f t="shared" si="102"/>
        <v>0</v>
      </c>
      <c r="AV124" s="334">
        <f>SUMIFS(Technologia[tpz '[s']],Technologia[Obszar],"Prasa",Technologia[KOD WYROB],wycena!$B124)</f>
        <v>0</v>
      </c>
      <c r="AW124" s="334">
        <f>SUMIFS(Technologia[tpj '[s']],Technologia[Obszar],"Prasa",Technologia[KOD WYROB],wycena!$B124)</f>
        <v>0</v>
      </c>
      <c r="AX124" s="335">
        <f t="shared" si="103"/>
        <v>0</v>
      </c>
      <c r="AY124" s="334">
        <f>SUMIFS(Technologia[tpz '[s']],Technologia[Obszar],"Spawanie ręczne",Technologia[KOD WYROB],wycena!$B124)</f>
        <v>0</v>
      </c>
      <c r="AZ124" s="334">
        <f>SUMIFS(Technologia[tpj '[s']],Technologia[Obszar],"Spawanie ręczne",Technologia[KOD WYROB],wycena!$B124)</f>
        <v>0</v>
      </c>
      <c r="BA124" s="335">
        <f t="shared" si="104"/>
        <v>0</v>
      </c>
      <c r="BB124" s="334">
        <f>SUMIFS(Technologia[tpz '[s']],Technologia[Obszar],"Spawanie robotem",Technologia[KOD WYROB],wycena!$B124)</f>
        <v>0</v>
      </c>
      <c r="BC124" s="334">
        <f>SUMIFS(Technologia[tpj '[s']],Technologia[Obszar],"Spawanie robotem",Technologia[KOD WYROB],wycena!$B124)</f>
        <v>0</v>
      </c>
      <c r="BD124" s="335">
        <f t="shared" si="105"/>
        <v>0</v>
      </c>
      <c r="BE124" s="334">
        <f>SUMIFS(Technologia[tpz '[s']],Technologia[Obszar],"Ślusarnia",Technologia[KOD WYROB],wycena!$B124)</f>
        <v>0</v>
      </c>
      <c r="BF124" s="334">
        <f>SUMIFS(Technologia[tpj '[s']],Technologia[Obszar],"Ślusarnia",Technologia[KOD WYROB],wycena!$B124)</f>
        <v>0</v>
      </c>
      <c r="BG124" s="335">
        <f t="shared" si="106"/>
        <v>0</v>
      </c>
      <c r="BH124" s="334">
        <f>SUMIFS(Technologia[tpz '[s']],Technologia[Obszar],"Montaż",Technologia[KOD WYROB],wycena!$B124)</f>
        <v>0</v>
      </c>
      <c r="BI124" s="334">
        <f>SUMIFS(Technologia[tpj '[s']],Technologia[Obszar],"Montaż",Technologia[KOD WYROB],wycena!$B124)</f>
        <v>0</v>
      </c>
      <c r="BJ124" s="335">
        <f t="shared" si="107"/>
        <v>0</v>
      </c>
      <c r="BK124" s="334">
        <f>SUMIFS(Technologia[tpz '[s']],Technologia[Obszar],"Klejenie",Technologia[KOD WYROB],wycena!$B124)</f>
        <v>0</v>
      </c>
      <c r="BL124" s="334">
        <f>SUMIFS(Technologia[tpj '[s']],Technologia[Obszar],"Klejenie",Technologia[KOD WYROB],wycena!$B124)</f>
        <v>0</v>
      </c>
      <c r="BM124" s="335">
        <f t="shared" si="108"/>
        <v>0</v>
      </c>
      <c r="BN124" s="334">
        <f>SUMIFS(Technologia[tpz '[s']],Technologia[Obszar],"Śrutowanie",Technologia[KOD WYROB],wycena!$B124)</f>
        <v>0</v>
      </c>
      <c r="BO124" s="334">
        <f>SUMIFS(Technologia[tpj '[s']],Technologia[Obszar],"Śrutowanie",Technologia[KOD WYROB],wycena!$B124)</f>
        <v>0</v>
      </c>
      <c r="BP124" s="332">
        <f t="shared" si="158"/>
        <v>0</v>
      </c>
      <c r="BQ124" s="334">
        <f>SUMIFS(Technologia[tpz '[s']],Technologia[Obszar],"Prostowanie",Technologia[KOD WYROB],wycena!$B124)</f>
        <v>0</v>
      </c>
      <c r="BR124" s="334">
        <f>SUMIFS(Technologia[tpj '[s']],Technologia[Obszar],"Prostowanie",Technologia[KOD WYROB],wycena!$B124)</f>
        <v>0</v>
      </c>
      <c r="BS124" s="332">
        <f t="shared" si="159"/>
        <v>0</v>
      </c>
      <c r="BT124" s="334">
        <f>SUMIFS(Technologia[tpz '[s']],Technologia[Obszar],"Gratowarka",Technologia[KOD WYROB],wycena!$B124)</f>
        <v>0</v>
      </c>
      <c r="BU124" s="334">
        <f>SUMIFS(Technologia[tpj '[s']],Technologia[Obszar],"Gratowarka",Technologia[KOD WYROB],wycena!$B124)</f>
        <v>0</v>
      </c>
      <c r="BV124" s="332">
        <f t="shared" si="160"/>
        <v>0</v>
      </c>
      <c r="BW124" s="332">
        <f>COUNTIF(Technologia[KOD WYROB],B124)</f>
        <v>0</v>
      </c>
      <c r="BX124" s="332">
        <f t="shared" si="161"/>
        <v>0</v>
      </c>
      <c r="BZ124" s="121"/>
      <c r="CA124" s="123"/>
      <c r="CB124" s="123"/>
      <c r="CC124" s="372">
        <f>SUMIFS(Technologia[Koszt kooperacji],Technologia[Obszar],"Kooperacja",Technologia[KOD WYROB],wycena!$B124)+SUMIFS(Technologia[Koszt kooperacji],Technologia[Obszar],"Śrutowanie",Technologia[KOD WYROB],wycena!$B124)</f>
        <v>0</v>
      </c>
      <c r="CD124" s="372">
        <f t="shared" si="109"/>
        <v>0</v>
      </c>
      <c r="CE124" s="372">
        <f t="shared" si="180"/>
        <v>0</v>
      </c>
      <c r="CF124" s="381">
        <f>COUNTIFS(Technologia[KOD WYROB],B124,Technologia[Obszar],"kooperacja")+SUMIF($C:$C,$B124,CF:CF)</f>
        <v>0</v>
      </c>
      <c r="CG124" s="382">
        <f>SUMIF(Tabela3[Dot. indeksu],B124,Tabela3[Wartość])+SUMIF(C:C,B124,DE:DE)</f>
        <v>0</v>
      </c>
      <c r="CH124" s="383">
        <f>SUMIFS(NRC[Cena],NRC[Typ narzędzia],robocze!$AL$1,NRC[Dot. indeksu],wycena!$B124)+(SUMIF($C:$C,$B124,$DF:$DF))</f>
        <v>0</v>
      </c>
      <c r="CI124" s="372">
        <f>SUMIFS(NRC[Cena],NRC[Typ narzędzia],robocze!$AL$2,NRC[Dot. indeksu],wycena!$B124)+(SUMIF($C:$C,$B124,$DG:$DG))</f>
        <v>0</v>
      </c>
      <c r="CJ124" s="372">
        <f>SUMIFS(NRC[Cena],NRC[Typ narzędzia],robocze!$AL$3,NRC[Dot. indeksu],wycena!$B124)+(SUMIF($C:$C,$B124,$DH:$DH))</f>
        <v>0</v>
      </c>
      <c r="CK124" s="384">
        <f t="shared" si="162"/>
        <v>0</v>
      </c>
      <c r="CM124" s="373" t="str">
        <f t="shared" si="110"/>
        <v/>
      </c>
      <c r="CN124" s="374" t="str">
        <f t="shared" si="111"/>
        <v/>
      </c>
      <c r="CO124" s="372" t="str">
        <f t="shared" si="112"/>
        <v/>
      </c>
      <c r="CP124" s="372" t="str">
        <f t="shared" si="181"/>
        <v/>
      </c>
      <c r="CQ124" s="371" t="str">
        <f t="shared" si="113"/>
        <v/>
      </c>
      <c r="CR124" s="371" t="str">
        <f t="shared" si="182"/>
        <v/>
      </c>
      <c r="CS124" s="371" t="str">
        <f t="shared" si="114"/>
        <v/>
      </c>
      <c r="CT124" s="371" t="str">
        <f t="shared" si="115"/>
        <v/>
      </c>
      <c r="CU124" s="371" t="str">
        <f t="shared" si="116"/>
        <v/>
      </c>
      <c r="CV124" s="371" t="str">
        <f t="shared" si="117"/>
        <v/>
      </c>
      <c r="CW124" s="371" t="str">
        <f t="shared" si="118"/>
        <v/>
      </c>
      <c r="CX124" s="371" t="str">
        <f t="shared" si="119"/>
        <v/>
      </c>
      <c r="CY124" s="371" t="str">
        <f t="shared" si="120"/>
        <v/>
      </c>
      <c r="CZ124" s="371" t="str">
        <f t="shared" si="121"/>
        <v/>
      </c>
      <c r="DA124" s="371" t="str">
        <f t="shared" si="163"/>
        <v/>
      </c>
      <c r="DB124" s="371" t="str">
        <f t="shared" si="164"/>
        <v/>
      </c>
      <c r="DC124" s="371" t="str">
        <f t="shared" si="165"/>
        <v/>
      </c>
      <c r="DD124" s="334" t="str">
        <f t="shared" si="122"/>
        <v/>
      </c>
      <c r="DE124" s="334" t="str">
        <f t="shared" si="123"/>
        <v/>
      </c>
      <c r="DF124" s="372">
        <f t="shared" si="183"/>
        <v>0</v>
      </c>
      <c r="DG124" s="372">
        <f t="shared" si="184"/>
        <v>0</v>
      </c>
      <c r="DH124" s="372">
        <f t="shared" si="185"/>
        <v>0</v>
      </c>
      <c r="DI124" s="375"/>
      <c r="DJ124" s="319">
        <f>AK124/3600*Stawki!$A$4</f>
        <v>0</v>
      </c>
      <c r="DK124" s="317">
        <f>AO124/3600*Stawki!$B$4</f>
        <v>0</v>
      </c>
      <c r="DL124" s="317">
        <f>AR124/3600*Stawki!$C$4</f>
        <v>0</v>
      </c>
      <c r="DM124" s="317">
        <f>AU124/3600*Stawki!$D$4</f>
        <v>0</v>
      </c>
      <c r="DN124" s="317">
        <f>AX124/3600*Stawki!$E$4</f>
        <v>0</v>
      </c>
      <c r="DO124" s="317">
        <f>BA124/3600*Stawki!$F$4</f>
        <v>0</v>
      </c>
      <c r="DP124" s="317">
        <f>BD124/3600*Stawki!$G$4</f>
        <v>0</v>
      </c>
      <c r="DQ124" s="317">
        <f>BG124/3600*Stawki!$H$4</f>
        <v>0</v>
      </c>
      <c r="DR124" s="317">
        <f>BJ124/3600*Stawki!$J$4</f>
        <v>0</v>
      </c>
      <c r="DS124" s="317">
        <f>BL124/3600*Stawki!$I$4</f>
        <v>0</v>
      </c>
      <c r="DT124" s="317">
        <f>BP124/3600*Stawki!$K$4</f>
        <v>0</v>
      </c>
      <c r="DU124" s="320">
        <f>BS124/3600*Stawki!$M$4</f>
        <v>0</v>
      </c>
      <c r="DV124" s="320">
        <f>BV124/3600*Stawki!$L$4</f>
        <v>0</v>
      </c>
      <c r="DW124" s="321">
        <f t="shared" si="166"/>
        <v>0</v>
      </c>
      <c r="DX124" s="322" t="e" cm="1">
        <f t="array" ref="DX124">IF(BX124&lt;1,INDEX(tblSimple[],MATCH(F124,simp_il_proj,1)+1,MATCH(BW124,simp_il_oper,1)+1)+VLOOKUP($H$6,tblKlient[[Klient]:[Dodatkowy narzut Simple]],2,0),INDEX(tblComplex[],MATCH(F124,comp_il_projekt,1)+1,MATCH(BX124,comp_ile_sklad,1)+1)+VLOOKUP($H$6,tblKlient[[Klient]:[Dodatkowy narzut Complex]],3,0))</f>
        <v>#VALUE!</v>
      </c>
      <c r="DY124" s="323" t="str">
        <f t="shared" si="167"/>
        <v/>
      </c>
      <c r="DZ124" s="318" t="e">
        <f t="shared" si="124"/>
        <v>#VALUE!</v>
      </c>
      <c r="EA124" s="324" t="e">
        <f t="shared" si="125"/>
        <v>#VALUE!</v>
      </c>
      <c r="EC124" s="340">
        <f>IFERROR((Y124*AA124)*IF(X124="NIE",$EC$17+Stawki!$L$30,$EC$17)+SUMIF($C:$C,$B124,CP:CP),0)</f>
        <v>0</v>
      </c>
      <c r="ED124" s="341">
        <f t="shared" si="126"/>
        <v>0</v>
      </c>
      <c r="EE124" s="341">
        <f t="shared" si="127"/>
        <v>0</v>
      </c>
      <c r="EF124" s="341" t="e">
        <f t="shared" si="128"/>
        <v>#VALUE!</v>
      </c>
      <c r="EG124" s="341" t="e">
        <f>DY124*(1+wycena!$EG$17)</f>
        <v>#VALUE!</v>
      </c>
      <c r="EH124" s="341" t="e">
        <f>EG124*(1+wycena!$EH$17)</f>
        <v>#VALUE!</v>
      </c>
      <c r="EI124" s="341" t="e">
        <f t="shared" si="168"/>
        <v>#VALUE!</v>
      </c>
      <c r="EJ124" s="341" t="e">
        <f t="shared" si="186"/>
        <v>#VALUE!</v>
      </c>
      <c r="EK124" s="342">
        <f t="shared" si="129"/>
        <v>0</v>
      </c>
      <c r="EL124" s="343">
        <v>0</v>
      </c>
      <c r="EM124" s="344" t="e">
        <f t="shared" si="187"/>
        <v>#VALUE!</v>
      </c>
      <c r="EN124" s="345" t="e">
        <f t="shared" si="130"/>
        <v>#VALUE!</v>
      </c>
      <c r="EO124" s="346">
        <f t="shared" si="131"/>
        <v>0</v>
      </c>
      <c r="EP124" s="347">
        <f t="shared" si="132"/>
        <v>0</v>
      </c>
      <c r="EQ124" s="348">
        <f t="shared" si="169"/>
        <v>0</v>
      </c>
      <c r="ER124" s="349" t="e">
        <f t="shared" si="133"/>
        <v>#VALUE!</v>
      </c>
      <c r="ES124" s="350" t="e">
        <f t="shared" si="134"/>
        <v>#VALUE!</v>
      </c>
      <c r="ET124" s="62"/>
      <c r="EU124" s="399">
        <f t="shared" si="170"/>
        <v>0</v>
      </c>
      <c r="EV124" s="400">
        <f t="shared" si="171"/>
        <v>0</v>
      </c>
      <c r="EW124" s="400">
        <f t="shared" si="172"/>
        <v>0</v>
      </c>
      <c r="EX124" s="400">
        <f t="shared" si="173"/>
        <v>0</v>
      </c>
      <c r="EY124" s="400">
        <f t="shared" si="174"/>
        <v>0</v>
      </c>
      <c r="EZ124" s="401">
        <f t="shared" si="175"/>
        <v>0</v>
      </c>
      <c r="FA124" s="62"/>
      <c r="FB124" s="153">
        <f t="shared" si="135"/>
        <v>0</v>
      </c>
      <c r="FC124" s="154">
        <f t="shared" si="136"/>
        <v>0</v>
      </c>
      <c r="FD124" s="154">
        <f t="shared" si="137"/>
        <v>0</v>
      </c>
      <c r="FE124" s="154">
        <f t="shared" si="138"/>
        <v>0</v>
      </c>
      <c r="FF124" s="154">
        <f t="shared" si="139"/>
        <v>0</v>
      </c>
      <c r="FG124" s="154">
        <f t="shared" si="140"/>
        <v>0</v>
      </c>
      <c r="FH124" s="154">
        <f t="shared" si="141"/>
        <v>0</v>
      </c>
      <c r="FI124" s="154">
        <f t="shared" si="142"/>
        <v>0</v>
      </c>
      <c r="FJ124" s="154">
        <f t="shared" si="143"/>
        <v>0</v>
      </c>
      <c r="FK124" s="147">
        <f t="shared" si="144"/>
        <v>0</v>
      </c>
      <c r="FL124" s="147">
        <f t="shared" si="145"/>
        <v>0</v>
      </c>
      <c r="FM124" s="146">
        <f t="shared" si="146"/>
        <v>0</v>
      </c>
      <c r="FN124" s="146">
        <f t="shared" si="147"/>
        <v>0</v>
      </c>
      <c r="FO124" s="146">
        <f t="shared" si="148"/>
        <v>0</v>
      </c>
      <c r="FP124" s="146">
        <f t="shared" si="149"/>
        <v>0</v>
      </c>
      <c r="FQ124" s="146" t="e">
        <f t="shared" si="150"/>
        <v>#VALUE!</v>
      </c>
      <c r="FR124" s="146" t="e">
        <f t="shared" si="151"/>
        <v>#VALUE!</v>
      </c>
      <c r="FS124" s="146">
        <f t="shared" si="152"/>
        <v>0</v>
      </c>
      <c r="FT124" s="146">
        <f t="shared" si="153"/>
        <v>0</v>
      </c>
      <c r="FU124" s="146">
        <f t="shared" si="154"/>
        <v>0</v>
      </c>
      <c r="FV124" s="146" t="e">
        <f t="shared" si="155"/>
        <v>#VALUE!</v>
      </c>
      <c r="FW124" s="146" t="e">
        <f t="shared" si="176"/>
        <v>#VALUE!</v>
      </c>
      <c r="FX124" s="146" t="e">
        <f t="shared" si="177"/>
        <v>#VALUE!</v>
      </c>
      <c r="FY124" s="146" t="e">
        <f t="shared" si="178"/>
        <v>#VALUE!</v>
      </c>
      <c r="FZ124" s="155">
        <f t="shared" si="188"/>
        <v>0</v>
      </c>
    </row>
    <row r="125" spans="1:182">
      <c r="A125" s="143">
        <v>107</v>
      </c>
      <c r="B125" s="123"/>
      <c r="C125" s="123"/>
      <c r="D125" s="123"/>
      <c r="E125" s="181"/>
      <c r="F125" s="123"/>
      <c r="G125" s="123"/>
      <c r="H125" s="123"/>
      <c r="I125" s="120"/>
      <c r="J125" s="121"/>
      <c r="K125" s="123"/>
      <c r="L125" s="123"/>
      <c r="M125" s="172" t="str">
        <f>ryzyka!$X109</f>
        <v/>
      </c>
      <c r="N125" s="173" t="str">
        <f>ryzyka!Y109</f>
        <v/>
      </c>
      <c r="O125" s="123"/>
      <c r="P125" s="123"/>
      <c r="Q125" s="138"/>
      <c r="R125" s="121"/>
      <c r="S125" s="123"/>
      <c r="T125" s="122"/>
      <c r="U125" s="123"/>
      <c r="V125" s="285" t="str">
        <f t="shared" si="156"/>
        <v/>
      </c>
      <c r="W125" s="285" t="str">
        <f t="shared" si="157"/>
        <v/>
      </c>
      <c r="X125" s="123"/>
      <c r="Y125" s="65"/>
      <c r="Z125" s="176">
        <f t="shared" si="99"/>
        <v>0</v>
      </c>
      <c r="AA125" s="124"/>
      <c r="AB125" s="124"/>
      <c r="AC125" s="125"/>
      <c r="AD125" s="125"/>
      <c r="AE125" s="126"/>
      <c r="AF125" s="124"/>
      <c r="AG125" s="127"/>
      <c r="AH125" s="128"/>
      <c r="AI125" s="137"/>
      <c r="AJ125" s="126"/>
      <c r="AK125" s="335">
        <f t="shared" si="100"/>
        <v>0</v>
      </c>
      <c r="AL125" s="138"/>
      <c r="AM125" s="121"/>
      <c r="AN125" s="123"/>
      <c r="AO125" s="332">
        <f t="shared" si="179"/>
        <v>0</v>
      </c>
      <c r="AP125" s="333">
        <f>SUMIFS(Technologia[tpz '[s']],Technologia[Obszar],"Obróbka skrawaniem",Technologia[KOD WYROB],wycena!$B125)</f>
        <v>0</v>
      </c>
      <c r="AQ125" s="334">
        <f>SUMIFS(Technologia[tpj '[s']],Technologia[Obszar],"Obróbka skrawaniem",Technologia[KOD WYROB],wycena!$B125)</f>
        <v>0</v>
      </c>
      <c r="AR125" s="335">
        <f t="shared" si="101"/>
        <v>0</v>
      </c>
      <c r="AS125" s="334">
        <f>SUMIFS(Technologia[tpz '[s']],Technologia[Obszar],"Ukosowanie",Technologia[KOD WYROB],wycena!$B125)</f>
        <v>0</v>
      </c>
      <c r="AT125" s="334">
        <f>SUMIFS(Technologia[tpj '[s']],Technologia[Obszar],"Ukosowanie",Technologia[KOD WYROB],wycena!$B125)</f>
        <v>0</v>
      </c>
      <c r="AU125" s="335">
        <f t="shared" si="102"/>
        <v>0</v>
      </c>
      <c r="AV125" s="334">
        <f>SUMIFS(Technologia[tpz '[s']],Technologia[Obszar],"Prasa",Technologia[KOD WYROB],wycena!$B125)</f>
        <v>0</v>
      </c>
      <c r="AW125" s="334">
        <f>SUMIFS(Technologia[tpj '[s']],Technologia[Obszar],"Prasa",Technologia[KOD WYROB],wycena!$B125)</f>
        <v>0</v>
      </c>
      <c r="AX125" s="335">
        <f t="shared" si="103"/>
        <v>0</v>
      </c>
      <c r="AY125" s="334">
        <f>SUMIFS(Technologia[tpz '[s']],Technologia[Obszar],"Spawanie ręczne",Technologia[KOD WYROB],wycena!$B125)</f>
        <v>0</v>
      </c>
      <c r="AZ125" s="334">
        <f>SUMIFS(Technologia[tpj '[s']],Technologia[Obszar],"Spawanie ręczne",Technologia[KOD WYROB],wycena!$B125)</f>
        <v>0</v>
      </c>
      <c r="BA125" s="335">
        <f t="shared" si="104"/>
        <v>0</v>
      </c>
      <c r="BB125" s="334">
        <f>SUMIFS(Technologia[tpz '[s']],Technologia[Obszar],"Spawanie robotem",Technologia[KOD WYROB],wycena!$B125)</f>
        <v>0</v>
      </c>
      <c r="BC125" s="334">
        <f>SUMIFS(Technologia[tpj '[s']],Technologia[Obszar],"Spawanie robotem",Technologia[KOD WYROB],wycena!$B125)</f>
        <v>0</v>
      </c>
      <c r="BD125" s="335">
        <f t="shared" si="105"/>
        <v>0</v>
      </c>
      <c r="BE125" s="334">
        <f>SUMIFS(Technologia[tpz '[s']],Technologia[Obszar],"Ślusarnia",Technologia[KOD WYROB],wycena!$B125)</f>
        <v>0</v>
      </c>
      <c r="BF125" s="334">
        <f>SUMIFS(Technologia[tpj '[s']],Technologia[Obszar],"Ślusarnia",Technologia[KOD WYROB],wycena!$B125)</f>
        <v>0</v>
      </c>
      <c r="BG125" s="335">
        <f t="shared" si="106"/>
        <v>0</v>
      </c>
      <c r="BH125" s="334">
        <f>SUMIFS(Technologia[tpz '[s']],Technologia[Obszar],"Montaż",Technologia[KOD WYROB],wycena!$B125)</f>
        <v>0</v>
      </c>
      <c r="BI125" s="334">
        <f>SUMIFS(Technologia[tpj '[s']],Technologia[Obszar],"Montaż",Technologia[KOD WYROB],wycena!$B125)</f>
        <v>0</v>
      </c>
      <c r="BJ125" s="335">
        <f t="shared" si="107"/>
        <v>0</v>
      </c>
      <c r="BK125" s="334">
        <f>SUMIFS(Technologia[tpz '[s']],Technologia[Obszar],"Klejenie",Technologia[KOD WYROB],wycena!$B125)</f>
        <v>0</v>
      </c>
      <c r="BL125" s="334">
        <f>SUMIFS(Technologia[tpj '[s']],Technologia[Obszar],"Klejenie",Technologia[KOD WYROB],wycena!$B125)</f>
        <v>0</v>
      </c>
      <c r="BM125" s="335">
        <f t="shared" si="108"/>
        <v>0</v>
      </c>
      <c r="BN125" s="334">
        <f>SUMIFS(Technologia[tpz '[s']],Technologia[Obszar],"Śrutowanie",Technologia[KOD WYROB],wycena!$B125)</f>
        <v>0</v>
      </c>
      <c r="BO125" s="334">
        <f>SUMIFS(Technologia[tpj '[s']],Technologia[Obszar],"Śrutowanie",Technologia[KOD WYROB],wycena!$B125)</f>
        <v>0</v>
      </c>
      <c r="BP125" s="332">
        <f t="shared" si="158"/>
        <v>0</v>
      </c>
      <c r="BQ125" s="334">
        <f>SUMIFS(Technologia[tpz '[s']],Technologia[Obszar],"Prostowanie",Technologia[KOD WYROB],wycena!$B125)</f>
        <v>0</v>
      </c>
      <c r="BR125" s="334">
        <f>SUMIFS(Technologia[tpj '[s']],Technologia[Obszar],"Prostowanie",Technologia[KOD WYROB],wycena!$B125)</f>
        <v>0</v>
      </c>
      <c r="BS125" s="332">
        <f t="shared" si="159"/>
        <v>0</v>
      </c>
      <c r="BT125" s="334">
        <f>SUMIFS(Technologia[tpz '[s']],Technologia[Obszar],"Gratowarka",Technologia[KOD WYROB],wycena!$B125)</f>
        <v>0</v>
      </c>
      <c r="BU125" s="334">
        <f>SUMIFS(Technologia[tpj '[s']],Technologia[Obszar],"Gratowarka",Technologia[KOD WYROB],wycena!$B125)</f>
        <v>0</v>
      </c>
      <c r="BV125" s="332">
        <f t="shared" si="160"/>
        <v>0</v>
      </c>
      <c r="BW125" s="332">
        <f>COUNTIF(Technologia[KOD WYROB],B125)</f>
        <v>0</v>
      </c>
      <c r="BX125" s="332">
        <f t="shared" si="161"/>
        <v>0</v>
      </c>
      <c r="BZ125" s="121"/>
      <c r="CA125" s="123"/>
      <c r="CB125" s="123"/>
      <c r="CC125" s="372">
        <f>SUMIFS(Technologia[Koszt kooperacji],Technologia[Obszar],"Kooperacja",Technologia[KOD WYROB],wycena!$B125)+SUMIFS(Technologia[Koszt kooperacji],Technologia[Obszar],"Śrutowanie",Technologia[KOD WYROB],wycena!$B125)</f>
        <v>0</v>
      </c>
      <c r="CD125" s="372">
        <f t="shared" si="109"/>
        <v>0</v>
      </c>
      <c r="CE125" s="372">
        <f t="shared" si="180"/>
        <v>0</v>
      </c>
      <c r="CF125" s="381">
        <f>COUNTIFS(Technologia[KOD WYROB],B125,Technologia[Obszar],"kooperacja")+SUMIF($C:$C,$B125,CF:CF)</f>
        <v>0</v>
      </c>
      <c r="CG125" s="382">
        <f>SUMIF(Tabela3[Dot. indeksu],B125,Tabela3[Wartość])+SUMIF(C:C,B125,DE:DE)</f>
        <v>0</v>
      </c>
      <c r="CH125" s="383">
        <f>SUMIFS(NRC[Cena],NRC[Typ narzędzia],robocze!$AL$1,NRC[Dot. indeksu],wycena!$B125)+(SUMIF($C:$C,$B125,$DF:$DF))</f>
        <v>0</v>
      </c>
      <c r="CI125" s="372">
        <f>SUMIFS(NRC[Cena],NRC[Typ narzędzia],robocze!$AL$2,NRC[Dot. indeksu],wycena!$B125)+(SUMIF($C:$C,$B125,$DG:$DG))</f>
        <v>0</v>
      </c>
      <c r="CJ125" s="372">
        <f>SUMIFS(NRC[Cena],NRC[Typ narzędzia],robocze!$AL$3,NRC[Dot. indeksu],wycena!$B125)+(SUMIF($C:$C,$B125,$DH:$DH))</f>
        <v>0</v>
      </c>
      <c r="CK125" s="384">
        <f t="shared" si="162"/>
        <v>0</v>
      </c>
      <c r="CM125" s="373" t="str">
        <f t="shared" si="110"/>
        <v/>
      </c>
      <c r="CN125" s="374" t="str">
        <f t="shared" si="111"/>
        <v/>
      </c>
      <c r="CO125" s="372" t="str">
        <f t="shared" si="112"/>
        <v/>
      </c>
      <c r="CP125" s="372" t="str">
        <f t="shared" si="181"/>
        <v/>
      </c>
      <c r="CQ125" s="371" t="str">
        <f t="shared" si="113"/>
        <v/>
      </c>
      <c r="CR125" s="371" t="str">
        <f t="shared" si="182"/>
        <v/>
      </c>
      <c r="CS125" s="371" t="str">
        <f t="shared" si="114"/>
        <v/>
      </c>
      <c r="CT125" s="371" t="str">
        <f t="shared" si="115"/>
        <v/>
      </c>
      <c r="CU125" s="371" t="str">
        <f t="shared" si="116"/>
        <v/>
      </c>
      <c r="CV125" s="371" t="str">
        <f t="shared" si="117"/>
        <v/>
      </c>
      <c r="CW125" s="371" t="str">
        <f t="shared" si="118"/>
        <v/>
      </c>
      <c r="CX125" s="371" t="str">
        <f t="shared" si="119"/>
        <v/>
      </c>
      <c r="CY125" s="371" t="str">
        <f t="shared" si="120"/>
        <v/>
      </c>
      <c r="CZ125" s="371" t="str">
        <f t="shared" si="121"/>
        <v/>
      </c>
      <c r="DA125" s="371" t="str">
        <f t="shared" si="163"/>
        <v/>
      </c>
      <c r="DB125" s="371" t="str">
        <f t="shared" si="164"/>
        <v/>
      </c>
      <c r="DC125" s="371" t="str">
        <f t="shared" si="165"/>
        <v/>
      </c>
      <c r="DD125" s="334" t="str">
        <f t="shared" si="122"/>
        <v/>
      </c>
      <c r="DE125" s="334" t="str">
        <f t="shared" si="123"/>
        <v/>
      </c>
      <c r="DF125" s="372">
        <f t="shared" si="183"/>
        <v>0</v>
      </c>
      <c r="DG125" s="372">
        <f t="shared" si="184"/>
        <v>0</v>
      </c>
      <c r="DH125" s="372">
        <f t="shared" si="185"/>
        <v>0</v>
      </c>
      <c r="DI125" s="375"/>
      <c r="DJ125" s="319">
        <f>AK125/3600*Stawki!$A$4</f>
        <v>0</v>
      </c>
      <c r="DK125" s="317">
        <f>AO125/3600*Stawki!$B$4</f>
        <v>0</v>
      </c>
      <c r="DL125" s="317">
        <f>AR125/3600*Stawki!$C$4</f>
        <v>0</v>
      </c>
      <c r="DM125" s="317">
        <f>AU125/3600*Stawki!$D$4</f>
        <v>0</v>
      </c>
      <c r="DN125" s="317">
        <f>AX125/3600*Stawki!$E$4</f>
        <v>0</v>
      </c>
      <c r="DO125" s="317">
        <f>BA125/3600*Stawki!$F$4</f>
        <v>0</v>
      </c>
      <c r="DP125" s="317">
        <f>BD125/3600*Stawki!$G$4</f>
        <v>0</v>
      </c>
      <c r="DQ125" s="317">
        <f>BG125/3600*Stawki!$H$4</f>
        <v>0</v>
      </c>
      <c r="DR125" s="317">
        <f>BJ125/3600*Stawki!$J$4</f>
        <v>0</v>
      </c>
      <c r="DS125" s="317">
        <f>BL125/3600*Stawki!$I$4</f>
        <v>0</v>
      </c>
      <c r="DT125" s="317">
        <f>BP125/3600*Stawki!$K$4</f>
        <v>0</v>
      </c>
      <c r="DU125" s="320">
        <f>BS125/3600*Stawki!$M$4</f>
        <v>0</v>
      </c>
      <c r="DV125" s="320">
        <f>BV125/3600*Stawki!$L$4</f>
        <v>0</v>
      </c>
      <c r="DW125" s="321">
        <f t="shared" si="166"/>
        <v>0</v>
      </c>
      <c r="DX125" s="322" t="e" cm="1">
        <f t="array" ref="DX125">IF(BX125&lt;1,INDEX(tblSimple[],MATCH(F125,simp_il_proj,1)+1,MATCH(BW125,simp_il_oper,1)+1)+VLOOKUP($H$6,tblKlient[[Klient]:[Dodatkowy narzut Simple]],2,0),INDEX(tblComplex[],MATCH(F125,comp_il_projekt,1)+1,MATCH(BX125,comp_ile_sklad,1)+1)+VLOOKUP($H$6,tblKlient[[Klient]:[Dodatkowy narzut Complex]],3,0))</f>
        <v>#VALUE!</v>
      </c>
      <c r="DY125" s="323" t="str">
        <f t="shared" si="167"/>
        <v/>
      </c>
      <c r="DZ125" s="318" t="e">
        <f t="shared" si="124"/>
        <v>#VALUE!</v>
      </c>
      <c r="EA125" s="324" t="e">
        <f t="shared" si="125"/>
        <v>#VALUE!</v>
      </c>
      <c r="EC125" s="340">
        <f>IFERROR((Y125*AA125)*IF(X125="NIE",$EC$17+Stawki!$L$30,$EC$17)+SUMIF($C:$C,$B125,CP:CP),0)</f>
        <v>0</v>
      </c>
      <c r="ED125" s="341">
        <f t="shared" si="126"/>
        <v>0</v>
      </c>
      <c r="EE125" s="341">
        <f t="shared" si="127"/>
        <v>0</v>
      </c>
      <c r="EF125" s="341" t="e">
        <f t="shared" si="128"/>
        <v>#VALUE!</v>
      </c>
      <c r="EG125" s="341" t="e">
        <f>DY125*(1+wycena!$EG$17)</f>
        <v>#VALUE!</v>
      </c>
      <c r="EH125" s="341" t="e">
        <f>EG125*(1+wycena!$EH$17)</f>
        <v>#VALUE!</v>
      </c>
      <c r="EI125" s="341" t="e">
        <f t="shared" si="168"/>
        <v>#VALUE!</v>
      </c>
      <c r="EJ125" s="341" t="e">
        <f t="shared" si="186"/>
        <v>#VALUE!</v>
      </c>
      <c r="EK125" s="342">
        <f t="shared" si="129"/>
        <v>0</v>
      </c>
      <c r="EL125" s="343">
        <v>0</v>
      </c>
      <c r="EM125" s="344" t="e">
        <f t="shared" si="187"/>
        <v>#VALUE!</v>
      </c>
      <c r="EN125" s="345" t="e">
        <f t="shared" si="130"/>
        <v>#VALUE!</v>
      </c>
      <c r="EO125" s="346">
        <f t="shared" si="131"/>
        <v>0</v>
      </c>
      <c r="EP125" s="347">
        <f t="shared" si="132"/>
        <v>0</v>
      </c>
      <c r="EQ125" s="348">
        <f t="shared" si="169"/>
        <v>0</v>
      </c>
      <c r="ER125" s="349" t="e">
        <f t="shared" si="133"/>
        <v>#VALUE!</v>
      </c>
      <c r="ES125" s="350" t="e">
        <f t="shared" si="134"/>
        <v>#VALUE!</v>
      </c>
      <c r="ET125" s="62"/>
      <c r="EU125" s="399">
        <f t="shared" si="170"/>
        <v>0</v>
      </c>
      <c r="EV125" s="400">
        <f t="shared" si="171"/>
        <v>0</v>
      </c>
      <c r="EW125" s="400">
        <f t="shared" si="172"/>
        <v>0</v>
      </c>
      <c r="EX125" s="400">
        <f t="shared" si="173"/>
        <v>0</v>
      </c>
      <c r="EY125" s="400">
        <f t="shared" si="174"/>
        <v>0</v>
      </c>
      <c r="EZ125" s="401">
        <f t="shared" si="175"/>
        <v>0</v>
      </c>
      <c r="FA125" s="62"/>
      <c r="FB125" s="153">
        <f t="shared" si="135"/>
        <v>0</v>
      </c>
      <c r="FC125" s="154">
        <f t="shared" si="136"/>
        <v>0</v>
      </c>
      <c r="FD125" s="154">
        <f t="shared" si="137"/>
        <v>0</v>
      </c>
      <c r="FE125" s="154">
        <f t="shared" si="138"/>
        <v>0</v>
      </c>
      <c r="FF125" s="154">
        <f t="shared" si="139"/>
        <v>0</v>
      </c>
      <c r="FG125" s="154">
        <f t="shared" si="140"/>
        <v>0</v>
      </c>
      <c r="FH125" s="154">
        <f t="shared" si="141"/>
        <v>0</v>
      </c>
      <c r="FI125" s="154">
        <f t="shared" si="142"/>
        <v>0</v>
      </c>
      <c r="FJ125" s="154">
        <f t="shared" si="143"/>
        <v>0</v>
      </c>
      <c r="FK125" s="147">
        <f t="shared" si="144"/>
        <v>0</v>
      </c>
      <c r="FL125" s="147">
        <f t="shared" si="145"/>
        <v>0</v>
      </c>
      <c r="FM125" s="146">
        <f t="shared" si="146"/>
        <v>0</v>
      </c>
      <c r="FN125" s="146">
        <f t="shared" si="147"/>
        <v>0</v>
      </c>
      <c r="FO125" s="146">
        <f t="shared" si="148"/>
        <v>0</v>
      </c>
      <c r="FP125" s="146">
        <f t="shared" si="149"/>
        <v>0</v>
      </c>
      <c r="FQ125" s="146" t="e">
        <f t="shared" si="150"/>
        <v>#VALUE!</v>
      </c>
      <c r="FR125" s="146" t="e">
        <f t="shared" si="151"/>
        <v>#VALUE!</v>
      </c>
      <c r="FS125" s="146">
        <f t="shared" si="152"/>
        <v>0</v>
      </c>
      <c r="FT125" s="146">
        <f t="shared" si="153"/>
        <v>0</v>
      </c>
      <c r="FU125" s="146">
        <f t="shared" si="154"/>
        <v>0</v>
      </c>
      <c r="FV125" s="146" t="e">
        <f t="shared" si="155"/>
        <v>#VALUE!</v>
      </c>
      <c r="FW125" s="146" t="e">
        <f t="shared" si="176"/>
        <v>#VALUE!</v>
      </c>
      <c r="FX125" s="146" t="e">
        <f t="shared" si="177"/>
        <v>#VALUE!</v>
      </c>
      <c r="FY125" s="146" t="e">
        <f t="shared" si="178"/>
        <v>#VALUE!</v>
      </c>
      <c r="FZ125" s="155">
        <f t="shared" si="188"/>
        <v>0</v>
      </c>
    </row>
    <row r="126" spans="1:182">
      <c r="A126" s="143">
        <v>108</v>
      </c>
      <c r="B126" s="123"/>
      <c r="C126" s="123"/>
      <c r="D126" s="123"/>
      <c r="E126" s="181"/>
      <c r="F126" s="123"/>
      <c r="G126" s="123"/>
      <c r="H126" s="123"/>
      <c r="I126" s="120"/>
      <c r="J126" s="121"/>
      <c r="K126" s="123"/>
      <c r="L126" s="123"/>
      <c r="M126" s="172" t="str">
        <f>ryzyka!$X110</f>
        <v/>
      </c>
      <c r="N126" s="173" t="str">
        <f>ryzyka!Y110</f>
        <v/>
      </c>
      <c r="O126" s="123"/>
      <c r="P126" s="123"/>
      <c r="Q126" s="138"/>
      <c r="R126" s="121"/>
      <c r="S126" s="123"/>
      <c r="T126" s="122"/>
      <c r="U126" s="123"/>
      <c r="V126" s="285" t="str">
        <f t="shared" si="156"/>
        <v/>
      </c>
      <c r="W126" s="285" t="str">
        <f t="shared" si="157"/>
        <v/>
      </c>
      <c r="X126" s="123"/>
      <c r="Y126" s="65"/>
      <c r="Z126" s="176">
        <f t="shared" si="99"/>
        <v>0</v>
      </c>
      <c r="AA126" s="124"/>
      <c r="AB126" s="124"/>
      <c r="AC126" s="125"/>
      <c r="AD126" s="125"/>
      <c r="AE126" s="126"/>
      <c r="AF126" s="124"/>
      <c r="AG126" s="127"/>
      <c r="AH126" s="128"/>
      <c r="AI126" s="137"/>
      <c r="AJ126" s="126"/>
      <c r="AK126" s="335">
        <f t="shared" si="100"/>
        <v>0</v>
      </c>
      <c r="AL126" s="138"/>
      <c r="AM126" s="121"/>
      <c r="AN126" s="123"/>
      <c r="AO126" s="332">
        <f t="shared" si="179"/>
        <v>0</v>
      </c>
      <c r="AP126" s="333">
        <f>SUMIFS(Technologia[tpz '[s']],Technologia[Obszar],"Obróbka skrawaniem",Technologia[KOD WYROB],wycena!$B126)</f>
        <v>0</v>
      </c>
      <c r="AQ126" s="334">
        <f>SUMIFS(Technologia[tpj '[s']],Technologia[Obszar],"Obróbka skrawaniem",Technologia[KOD WYROB],wycena!$B126)</f>
        <v>0</v>
      </c>
      <c r="AR126" s="335">
        <f t="shared" si="101"/>
        <v>0</v>
      </c>
      <c r="AS126" s="334">
        <f>SUMIFS(Technologia[tpz '[s']],Technologia[Obszar],"Ukosowanie",Technologia[KOD WYROB],wycena!$B126)</f>
        <v>0</v>
      </c>
      <c r="AT126" s="334">
        <f>SUMIFS(Technologia[tpj '[s']],Technologia[Obszar],"Ukosowanie",Technologia[KOD WYROB],wycena!$B126)</f>
        <v>0</v>
      </c>
      <c r="AU126" s="335">
        <f t="shared" si="102"/>
        <v>0</v>
      </c>
      <c r="AV126" s="334">
        <f>SUMIFS(Technologia[tpz '[s']],Technologia[Obszar],"Prasa",Technologia[KOD WYROB],wycena!$B126)</f>
        <v>0</v>
      </c>
      <c r="AW126" s="334">
        <f>SUMIFS(Technologia[tpj '[s']],Technologia[Obszar],"Prasa",Technologia[KOD WYROB],wycena!$B126)</f>
        <v>0</v>
      </c>
      <c r="AX126" s="335">
        <f t="shared" si="103"/>
        <v>0</v>
      </c>
      <c r="AY126" s="334">
        <f>SUMIFS(Technologia[tpz '[s']],Technologia[Obszar],"Spawanie ręczne",Technologia[KOD WYROB],wycena!$B126)</f>
        <v>0</v>
      </c>
      <c r="AZ126" s="334">
        <f>SUMIFS(Technologia[tpj '[s']],Technologia[Obszar],"Spawanie ręczne",Technologia[KOD WYROB],wycena!$B126)</f>
        <v>0</v>
      </c>
      <c r="BA126" s="335">
        <f t="shared" si="104"/>
        <v>0</v>
      </c>
      <c r="BB126" s="334">
        <f>SUMIFS(Technologia[tpz '[s']],Technologia[Obszar],"Spawanie robotem",Technologia[KOD WYROB],wycena!$B126)</f>
        <v>0</v>
      </c>
      <c r="BC126" s="334">
        <f>SUMIFS(Technologia[tpj '[s']],Technologia[Obszar],"Spawanie robotem",Technologia[KOD WYROB],wycena!$B126)</f>
        <v>0</v>
      </c>
      <c r="BD126" s="335">
        <f t="shared" si="105"/>
        <v>0</v>
      </c>
      <c r="BE126" s="334">
        <f>SUMIFS(Technologia[tpz '[s']],Technologia[Obszar],"Ślusarnia",Technologia[KOD WYROB],wycena!$B126)</f>
        <v>0</v>
      </c>
      <c r="BF126" s="334">
        <f>SUMIFS(Technologia[tpj '[s']],Technologia[Obszar],"Ślusarnia",Technologia[KOD WYROB],wycena!$B126)</f>
        <v>0</v>
      </c>
      <c r="BG126" s="335">
        <f t="shared" si="106"/>
        <v>0</v>
      </c>
      <c r="BH126" s="334">
        <f>SUMIFS(Technologia[tpz '[s']],Technologia[Obszar],"Montaż",Technologia[KOD WYROB],wycena!$B126)</f>
        <v>0</v>
      </c>
      <c r="BI126" s="334">
        <f>SUMIFS(Technologia[tpj '[s']],Technologia[Obszar],"Montaż",Technologia[KOD WYROB],wycena!$B126)</f>
        <v>0</v>
      </c>
      <c r="BJ126" s="335">
        <f t="shared" si="107"/>
        <v>0</v>
      </c>
      <c r="BK126" s="334">
        <f>SUMIFS(Technologia[tpz '[s']],Technologia[Obszar],"Klejenie",Technologia[KOD WYROB],wycena!$B126)</f>
        <v>0</v>
      </c>
      <c r="BL126" s="334">
        <f>SUMIFS(Technologia[tpj '[s']],Technologia[Obszar],"Klejenie",Technologia[KOD WYROB],wycena!$B126)</f>
        <v>0</v>
      </c>
      <c r="BM126" s="335">
        <f t="shared" si="108"/>
        <v>0</v>
      </c>
      <c r="BN126" s="334">
        <f>SUMIFS(Technologia[tpz '[s']],Technologia[Obszar],"Śrutowanie",Technologia[KOD WYROB],wycena!$B126)</f>
        <v>0</v>
      </c>
      <c r="BO126" s="334">
        <f>SUMIFS(Technologia[tpj '[s']],Technologia[Obszar],"Śrutowanie",Technologia[KOD WYROB],wycena!$B126)</f>
        <v>0</v>
      </c>
      <c r="BP126" s="332">
        <f t="shared" si="158"/>
        <v>0</v>
      </c>
      <c r="BQ126" s="334">
        <f>SUMIFS(Technologia[tpz '[s']],Technologia[Obszar],"Prostowanie",Technologia[KOD WYROB],wycena!$B126)</f>
        <v>0</v>
      </c>
      <c r="BR126" s="334">
        <f>SUMIFS(Technologia[tpj '[s']],Technologia[Obszar],"Prostowanie",Technologia[KOD WYROB],wycena!$B126)</f>
        <v>0</v>
      </c>
      <c r="BS126" s="332">
        <f t="shared" si="159"/>
        <v>0</v>
      </c>
      <c r="BT126" s="334">
        <f>SUMIFS(Technologia[tpz '[s']],Technologia[Obszar],"Gratowarka",Technologia[KOD WYROB],wycena!$B126)</f>
        <v>0</v>
      </c>
      <c r="BU126" s="334">
        <f>SUMIFS(Technologia[tpj '[s']],Technologia[Obszar],"Gratowarka",Technologia[KOD WYROB],wycena!$B126)</f>
        <v>0</v>
      </c>
      <c r="BV126" s="332">
        <f t="shared" si="160"/>
        <v>0</v>
      </c>
      <c r="BW126" s="332">
        <f>COUNTIF(Technologia[KOD WYROB],B126)</f>
        <v>0</v>
      </c>
      <c r="BX126" s="332">
        <f t="shared" si="161"/>
        <v>0</v>
      </c>
      <c r="BZ126" s="121"/>
      <c r="CA126" s="123"/>
      <c r="CB126" s="123"/>
      <c r="CC126" s="372">
        <f>SUMIFS(Technologia[Koszt kooperacji],Technologia[Obszar],"Kooperacja",Technologia[KOD WYROB],wycena!$B126)+SUMIFS(Technologia[Koszt kooperacji],Technologia[Obszar],"Śrutowanie",Technologia[KOD WYROB],wycena!$B126)</f>
        <v>0</v>
      </c>
      <c r="CD126" s="372">
        <f t="shared" si="109"/>
        <v>0</v>
      </c>
      <c r="CE126" s="372">
        <f t="shared" si="180"/>
        <v>0</v>
      </c>
      <c r="CF126" s="381">
        <f>COUNTIFS(Technologia[KOD WYROB],B126,Technologia[Obszar],"kooperacja")+SUMIF($C:$C,$B126,CF:CF)</f>
        <v>0</v>
      </c>
      <c r="CG126" s="382">
        <f>SUMIF(Tabela3[Dot. indeksu],B126,Tabela3[Wartość])+SUMIF(C:C,B126,DE:DE)</f>
        <v>0</v>
      </c>
      <c r="CH126" s="383">
        <f>SUMIFS(NRC[Cena],NRC[Typ narzędzia],robocze!$AL$1,NRC[Dot. indeksu],wycena!$B126)+(SUMIF($C:$C,$B126,$DF:$DF))</f>
        <v>0</v>
      </c>
      <c r="CI126" s="372">
        <f>SUMIFS(NRC[Cena],NRC[Typ narzędzia],robocze!$AL$2,NRC[Dot. indeksu],wycena!$B126)+(SUMIF($C:$C,$B126,$DG:$DG))</f>
        <v>0</v>
      </c>
      <c r="CJ126" s="372">
        <f>SUMIFS(NRC[Cena],NRC[Typ narzędzia],robocze!$AL$3,NRC[Dot. indeksu],wycena!$B126)+(SUMIF($C:$C,$B126,$DH:$DH))</f>
        <v>0</v>
      </c>
      <c r="CK126" s="384">
        <f t="shared" si="162"/>
        <v>0</v>
      </c>
      <c r="CM126" s="373" t="str">
        <f t="shared" si="110"/>
        <v/>
      </c>
      <c r="CN126" s="374" t="str">
        <f t="shared" si="111"/>
        <v/>
      </c>
      <c r="CO126" s="372" t="str">
        <f t="shared" si="112"/>
        <v/>
      </c>
      <c r="CP126" s="372" t="str">
        <f t="shared" si="181"/>
        <v/>
      </c>
      <c r="CQ126" s="371" t="str">
        <f t="shared" si="113"/>
        <v/>
      </c>
      <c r="CR126" s="371" t="str">
        <f t="shared" si="182"/>
        <v/>
      </c>
      <c r="CS126" s="371" t="str">
        <f t="shared" si="114"/>
        <v/>
      </c>
      <c r="CT126" s="371" t="str">
        <f t="shared" si="115"/>
        <v/>
      </c>
      <c r="CU126" s="371" t="str">
        <f t="shared" si="116"/>
        <v/>
      </c>
      <c r="CV126" s="371" t="str">
        <f t="shared" si="117"/>
        <v/>
      </c>
      <c r="CW126" s="371" t="str">
        <f t="shared" si="118"/>
        <v/>
      </c>
      <c r="CX126" s="371" t="str">
        <f t="shared" si="119"/>
        <v/>
      </c>
      <c r="CY126" s="371" t="str">
        <f t="shared" si="120"/>
        <v/>
      </c>
      <c r="CZ126" s="371" t="str">
        <f t="shared" si="121"/>
        <v/>
      </c>
      <c r="DA126" s="371" t="str">
        <f t="shared" si="163"/>
        <v/>
      </c>
      <c r="DB126" s="371" t="str">
        <f t="shared" si="164"/>
        <v/>
      </c>
      <c r="DC126" s="371" t="str">
        <f t="shared" si="165"/>
        <v/>
      </c>
      <c r="DD126" s="334" t="str">
        <f t="shared" si="122"/>
        <v/>
      </c>
      <c r="DE126" s="334" t="str">
        <f t="shared" si="123"/>
        <v/>
      </c>
      <c r="DF126" s="372">
        <f t="shared" si="183"/>
        <v>0</v>
      </c>
      <c r="DG126" s="372">
        <f t="shared" si="184"/>
        <v>0</v>
      </c>
      <c r="DH126" s="372">
        <f t="shared" si="185"/>
        <v>0</v>
      </c>
      <c r="DI126" s="375"/>
      <c r="DJ126" s="319">
        <f>AK126/3600*Stawki!$A$4</f>
        <v>0</v>
      </c>
      <c r="DK126" s="317">
        <f>AO126/3600*Stawki!$B$4</f>
        <v>0</v>
      </c>
      <c r="DL126" s="317">
        <f>AR126/3600*Stawki!$C$4</f>
        <v>0</v>
      </c>
      <c r="DM126" s="317">
        <f>AU126/3600*Stawki!$D$4</f>
        <v>0</v>
      </c>
      <c r="DN126" s="317">
        <f>AX126/3600*Stawki!$E$4</f>
        <v>0</v>
      </c>
      <c r="DO126" s="317">
        <f>BA126/3600*Stawki!$F$4</f>
        <v>0</v>
      </c>
      <c r="DP126" s="317">
        <f>BD126/3600*Stawki!$G$4</f>
        <v>0</v>
      </c>
      <c r="DQ126" s="317">
        <f>BG126/3600*Stawki!$H$4</f>
        <v>0</v>
      </c>
      <c r="DR126" s="317">
        <f>BJ126/3600*Stawki!$J$4</f>
        <v>0</v>
      </c>
      <c r="DS126" s="317">
        <f>BL126/3600*Stawki!$I$4</f>
        <v>0</v>
      </c>
      <c r="DT126" s="317">
        <f>BP126/3600*Stawki!$K$4</f>
        <v>0</v>
      </c>
      <c r="DU126" s="320">
        <f>BS126/3600*Stawki!$M$4</f>
        <v>0</v>
      </c>
      <c r="DV126" s="320">
        <f>BV126/3600*Stawki!$L$4</f>
        <v>0</v>
      </c>
      <c r="DW126" s="321">
        <f t="shared" si="166"/>
        <v>0</v>
      </c>
      <c r="DX126" s="322" t="e" cm="1">
        <f t="array" ref="DX126">IF(BX126&lt;1,INDEX(tblSimple[],MATCH(F126,simp_il_proj,1)+1,MATCH(BW126,simp_il_oper,1)+1)+VLOOKUP($H$6,tblKlient[[Klient]:[Dodatkowy narzut Simple]],2,0),INDEX(tblComplex[],MATCH(F126,comp_il_projekt,1)+1,MATCH(BX126,comp_ile_sklad,1)+1)+VLOOKUP($H$6,tblKlient[[Klient]:[Dodatkowy narzut Complex]],3,0))</f>
        <v>#VALUE!</v>
      </c>
      <c r="DY126" s="323" t="str">
        <f t="shared" si="167"/>
        <v/>
      </c>
      <c r="DZ126" s="318" t="e">
        <f t="shared" si="124"/>
        <v>#VALUE!</v>
      </c>
      <c r="EA126" s="324" t="e">
        <f t="shared" si="125"/>
        <v>#VALUE!</v>
      </c>
      <c r="EC126" s="340">
        <f>IFERROR((Y126*AA126)*IF(X126="NIE",$EC$17+Stawki!$L$30,$EC$17)+SUMIF($C:$C,$B126,CP:CP),0)</f>
        <v>0</v>
      </c>
      <c r="ED126" s="341">
        <f t="shared" si="126"/>
        <v>0</v>
      </c>
      <c r="EE126" s="341">
        <f t="shared" si="127"/>
        <v>0</v>
      </c>
      <c r="EF126" s="341" t="e">
        <f t="shared" si="128"/>
        <v>#VALUE!</v>
      </c>
      <c r="EG126" s="341" t="e">
        <f>DY126*(1+wycena!$EG$17)</f>
        <v>#VALUE!</v>
      </c>
      <c r="EH126" s="341" t="e">
        <f>EG126*(1+wycena!$EH$17)</f>
        <v>#VALUE!</v>
      </c>
      <c r="EI126" s="341" t="e">
        <f t="shared" si="168"/>
        <v>#VALUE!</v>
      </c>
      <c r="EJ126" s="341" t="e">
        <f t="shared" si="186"/>
        <v>#VALUE!</v>
      </c>
      <c r="EK126" s="342">
        <f t="shared" si="129"/>
        <v>0</v>
      </c>
      <c r="EL126" s="343">
        <v>0</v>
      </c>
      <c r="EM126" s="344" t="e">
        <f t="shared" si="187"/>
        <v>#VALUE!</v>
      </c>
      <c r="EN126" s="345" t="e">
        <f t="shared" si="130"/>
        <v>#VALUE!</v>
      </c>
      <c r="EO126" s="346">
        <f t="shared" si="131"/>
        <v>0</v>
      </c>
      <c r="EP126" s="347">
        <f t="shared" si="132"/>
        <v>0</v>
      </c>
      <c r="EQ126" s="348">
        <f t="shared" si="169"/>
        <v>0</v>
      </c>
      <c r="ER126" s="349" t="e">
        <f t="shared" si="133"/>
        <v>#VALUE!</v>
      </c>
      <c r="ES126" s="350" t="e">
        <f t="shared" si="134"/>
        <v>#VALUE!</v>
      </c>
      <c r="ET126" s="62"/>
      <c r="EU126" s="399">
        <f t="shared" si="170"/>
        <v>0</v>
      </c>
      <c r="EV126" s="400">
        <f t="shared" si="171"/>
        <v>0</v>
      </c>
      <c r="EW126" s="400">
        <f t="shared" si="172"/>
        <v>0</v>
      </c>
      <c r="EX126" s="400">
        <f t="shared" si="173"/>
        <v>0</v>
      </c>
      <c r="EY126" s="400">
        <f t="shared" si="174"/>
        <v>0</v>
      </c>
      <c r="EZ126" s="401">
        <f t="shared" si="175"/>
        <v>0</v>
      </c>
      <c r="FA126" s="62"/>
      <c r="FB126" s="153">
        <f t="shared" si="135"/>
        <v>0</v>
      </c>
      <c r="FC126" s="154">
        <f t="shared" si="136"/>
        <v>0</v>
      </c>
      <c r="FD126" s="154">
        <f t="shared" si="137"/>
        <v>0</v>
      </c>
      <c r="FE126" s="154">
        <f t="shared" si="138"/>
        <v>0</v>
      </c>
      <c r="FF126" s="154">
        <f t="shared" si="139"/>
        <v>0</v>
      </c>
      <c r="FG126" s="154">
        <f t="shared" si="140"/>
        <v>0</v>
      </c>
      <c r="FH126" s="154">
        <f t="shared" si="141"/>
        <v>0</v>
      </c>
      <c r="FI126" s="154">
        <f t="shared" si="142"/>
        <v>0</v>
      </c>
      <c r="FJ126" s="154">
        <f t="shared" si="143"/>
        <v>0</v>
      </c>
      <c r="FK126" s="147">
        <f t="shared" si="144"/>
        <v>0</v>
      </c>
      <c r="FL126" s="147">
        <f t="shared" si="145"/>
        <v>0</v>
      </c>
      <c r="FM126" s="146">
        <f t="shared" si="146"/>
        <v>0</v>
      </c>
      <c r="FN126" s="146">
        <f t="shared" si="147"/>
        <v>0</v>
      </c>
      <c r="FO126" s="146">
        <f t="shared" si="148"/>
        <v>0</v>
      </c>
      <c r="FP126" s="146">
        <f t="shared" si="149"/>
        <v>0</v>
      </c>
      <c r="FQ126" s="146" t="e">
        <f t="shared" si="150"/>
        <v>#VALUE!</v>
      </c>
      <c r="FR126" s="146" t="e">
        <f t="shared" si="151"/>
        <v>#VALUE!</v>
      </c>
      <c r="FS126" s="146">
        <f t="shared" si="152"/>
        <v>0</v>
      </c>
      <c r="FT126" s="146">
        <f t="shared" si="153"/>
        <v>0</v>
      </c>
      <c r="FU126" s="146">
        <f t="shared" si="154"/>
        <v>0</v>
      </c>
      <c r="FV126" s="146" t="e">
        <f t="shared" si="155"/>
        <v>#VALUE!</v>
      </c>
      <c r="FW126" s="146" t="e">
        <f t="shared" si="176"/>
        <v>#VALUE!</v>
      </c>
      <c r="FX126" s="146" t="e">
        <f t="shared" si="177"/>
        <v>#VALUE!</v>
      </c>
      <c r="FY126" s="146" t="e">
        <f t="shared" si="178"/>
        <v>#VALUE!</v>
      </c>
      <c r="FZ126" s="155">
        <f t="shared" si="188"/>
        <v>0</v>
      </c>
    </row>
    <row r="127" spans="1:182">
      <c r="A127" s="143">
        <v>109</v>
      </c>
      <c r="B127" s="123"/>
      <c r="C127" s="123"/>
      <c r="D127" s="123"/>
      <c r="E127" s="181"/>
      <c r="F127" s="123"/>
      <c r="G127" s="123"/>
      <c r="H127" s="123"/>
      <c r="I127" s="120"/>
      <c r="J127" s="121"/>
      <c r="K127" s="123"/>
      <c r="L127" s="123"/>
      <c r="M127" s="172" t="str">
        <f>ryzyka!$X111</f>
        <v/>
      </c>
      <c r="N127" s="173" t="str">
        <f>ryzyka!Y111</f>
        <v/>
      </c>
      <c r="O127" s="123"/>
      <c r="P127" s="123"/>
      <c r="Q127" s="138"/>
      <c r="R127" s="121"/>
      <c r="S127" s="123"/>
      <c r="T127" s="122"/>
      <c r="U127" s="123"/>
      <c r="V127" s="285" t="str">
        <f t="shared" si="156"/>
        <v/>
      </c>
      <c r="W127" s="285" t="str">
        <f t="shared" si="157"/>
        <v/>
      </c>
      <c r="X127" s="123"/>
      <c r="Y127" s="65"/>
      <c r="Z127" s="176">
        <f t="shared" si="99"/>
        <v>0</v>
      </c>
      <c r="AA127" s="124"/>
      <c r="AB127" s="124"/>
      <c r="AC127" s="125"/>
      <c r="AD127" s="125"/>
      <c r="AE127" s="126"/>
      <c r="AF127" s="124"/>
      <c r="AG127" s="127"/>
      <c r="AH127" s="128"/>
      <c r="AI127" s="137"/>
      <c r="AJ127" s="126"/>
      <c r="AK127" s="335">
        <f t="shared" si="100"/>
        <v>0</v>
      </c>
      <c r="AL127" s="138"/>
      <c r="AM127" s="121"/>
      <c r="AN127" s="123"/>
      <c r="AO127" s="332">
        <f t="shared" si="179"/>
        <v>0</v>
      </c>
      <c r="AP127" s="333">
        <f>SUMIFS(Technologia[tpz '[s']],Technologia[Obszar],"Obróbka skrawaniem",Technologia[KOD WYROB],wycena!$B127)</f>
        <v>0</v>
      </c>
      <c r="AQ127" s="334">
        <f>SUMIFS(Technologia[tpj '[s']],Technologia[Obszar],"Obróbka skrawaniem",Technologia[KOD WYROB],wycena!$B127)</f>
        <v>0</v>
      </c>
      <c r="AR127" s="335">
        <f t="shared" si="101"/>
        <v>0</v>
      </c>
      <c r="AS127" s="334">
        <f>SUMIFS(Technologia[tpz '[s']],Technologia[Obszar],"Ukosowanie",Technologia[KOD WYROB],wycena!$B127)</f>
        <v>0</v>
      </c>
      <c r="AT127" s="334">
        <f>SUMIFS(Technologia[tpj '[s']],Technologia[Obszar],"Ukosowanie",Technologia[KOD WYROB],wycena!$B127)</f>
        <v>0</v>
      </c>
      <c r="AU127" s="335">
        <f t="shared" si="102"/>
        <v>0</v>
      </c>
      <c r="AV127" s="334">
        <f>SUMIFS(Technologia[tpz '[s']],Technologia[Obszar],"Prasa",Technologia[KOD WYROB],wycena!$B127)</f>
        <v>0</v>
      </c>
      <c r="AW127" s="334">
        <f>SUMIFS(Technologia[tpj '[s']],Technologia[Obszar],"Prasa",Technologia[KOD WYROB],wycena!$B127)</f>
        <v>0</v>
      </c>
      <c r="AX127" s="335">
        <f t="shared" si="103"/>
        <v>0</v>
      </c>
      <c r="AY127" s="334">
        <f>SUMIFS(Technologia[tpz '[s']],Technologia[Obszar],"Spawanie ręczne",Technologia[KOD WYROB],wycena!$B127)</f>
        <v>0</v>
      </c>
      <c r="AZ127" s="334">
        <f>SUMIFS(Technologia[tpj '[s']],Technologia[Obszar],"Spawanie ręczne",Technologia[KOD WYROB],wycena!$B127)</f>
        <v>0</v>
      </c>
      <c r="BA127" s="335">
        <f t="shared" si="104"/>
        <v>0</v>
      </c>
      <c r="BB127" s="334">
        <f>SUMIFS(Technologia[tpz '[s']],Technologia[Obszar],"Spawanie robotem",Technologia[KOD WYROB],wycena!$B127)</f>
        <v>0</v>
      </c>
      <c r="BC127" s="334">
        <f>SUMIFS(Technologia[tpj '[s']],Technologia[Obszar],"Spawanie robotem",Technologia[KOD WYROB],wycena!$B127)</f>
        <v>0</v>
      </c>
      <c r="BD127" s="335">
        <f t="shared" si="105"/>
        <v>0</v>
      </c>
      <c r="BE127" s="334">
        <f>SUMIFS(Technologia[tpz '[s']],Technologia[Obszar],"Ślusarnia",Technologia[KOD WYROB],wycena!$B127)</f>
        <v>0</v>
      </c>
      <c r="BF127" s="334">
        <f>SUMIFS(Technologia[tpj '[s']],Technologia[Obszar],"Ślusarnia",Technologia[KOD WYROB],wycena!$B127)</f>
        <v>0</v>
      </c>
      <c r="BG127" s="335">
        <f t="shared" si="106"/>
        <v>0</v>
      </c>
      <c r="BH127" s="334">
        <f>SUMIFS(Technologia[tpz '[s']],Technologia[Obszar],"Montaż",Technologia[KOD WYROB],wycena!$B127)</f>
        <v>0</v>
      </c>
      <c r="BI127" s="334">
        <f>SUMIFS(Technologia[tpj '[s']],Technologia[Obszar],"Montaż",Technologia[KOD WYROB],wycena!$B127)</f>
        <v>0</v>
      </c>
      <c r="BJ127" s="335">
        <f t="shared" si="107"/>
        <v>0</v>
      </c>
      <c r="BK127" s="334">
        <f>SUMIFS(Technologia[tpz '[s']],Technologia[Obszar],"Klejenie",Technologia[KOD WYROB],wycena!$B127)</f>
        <v>0</v>
      </c>
      <c r="BL127" s="334">
        <f>SUMIFS(Technologia[tpj '[s']],Technologia[Obszar],"Klejenie",Technologia[KOD WYROB],wycena!$B127)</f>
        <v>0</v>
      </c>
      <c r="BM127" s="335">
        <f t="shared" si="108"/>
        <v>0</v>
      </c>
      <c r="BN127" s="334">
        <f>SUMIFS(Technologia[tpz '[s']],Technologia[Obszar],"Śrutowanie",Technologia[KOD WYROB],wycena!$B127)</f>
        <v>0</v>
      </c>
      <c r="BO127" s="334">
        <f>SUMIFS(Technologia[tpj '[s']],Technologia[Obszar],"Śrutowanie",Technologia[KOD WYROB],wycena!$B127)</f>
        <v>0</v>
      </c>
      <c r="BP127" s="332">
        <f t="shared" si="158"/>
        <v>0</v>
      </c>
      <c r="BQ127" s="334">
        <f>SUMIFS(Technologia[tpz '[s']],Technologia[Obszar],"Prostowanie",Technologia[KOD WYROB],wycena!$B127)</f>
        <v>0</v>
      </c>
      <c r="BR127" s="334">
        <f>SUMIFS(Technologia[tpj '[s']],Technologia[Obszar],"Prostowanie",Technologia[KOD WYROB],wycena!$B127)</f>
        <v>0</v>
      </c>
      <c r="BS127" s="332">
        <f t="shared" si="159"/>
        <v>0</v>
      </c>
      <c r="BT127" s="334">
        <f>SUMIFS(Technologia[tpz '[s']],Technologia[Obszar],"Gratowarka",Technologia[KOD WYROB],wycena!$B127)</f>
        <v>0</v>
      </c>
      <c r="BU127" s="334">
        <f>SUMIFS(Technologia[tpj '[s']],Technologia[Obszar],"Gratowarka",Technologia[KOD WYROB],wycena!$B127)</f>
        <v>0</v>
      </c>
      <c r="BV127" s="332">
        <f t="shared" si="160"/>
        <v>0</v>
      </c>
      <c r="BW127" s="332">
        <f>COUNTIF(Technologia[KOD WYROB],B127)</f>
        <v>0</v>
      </c>
      <c r="BX127" s="332">
        <f t="shared" si="161"/>
        <v>0</v>
      </c>
      <c r="BZ127" s="121"/>
      <c r="CA127" s="123"/>
      <c r="CB127" s="123"/>
      <c r="CC127" s="372">
        <f>SUMIFS(Technologia[Koszt kooperacji],Technologia[Obszar],"Kooperacja",Technologia[KOD WYROB],wycena!$B127)+SUMIFS(Technologia[Koszt kooperacji],Technologia[Obszar],"Śrutowanie",Technologia[KOD WYROB],wycena!$B127)</f>
        <v>0</v>
      </c>
      <c r="CD127" s="372">
        <f t="shared" si="109"/>
        <v>0</v>
      </c>
      <c r="CE127" s="372">
        <f t="shared" si="180"/>
        <v>0</v>
      </c>
      <c r="CF127" s="381">
        <f>COUNTIFS(Technologia[KOD WYROB],B127,Technologia[Obszar],"kooperacja")+SUMIF($C:$C,$B127,CF:CF)</f>
        <v>0</v>
      </c>
      <c r="CG127" s="382">
        <f>SUMIF(Tabela3[Dot. indeksu],B127,Tabela3[Wartość])+SUMIF(C:C,B127,DE:DE)</f>
        <v>0</v>
      </c>
      <c r="CH127" s="383">
        <f>SUMIFS(NRC[Cena],NRC[Typ narzędzia],robocze!$AL$1,NRC[Dot. indeksu],wycena!$B127)+(SUMIF($C:$C,$B127,$DF:$DF))</f>
        <v>0</v>
      </c>
      <c r="CI127" s="372">
        <f>SUMIFS(NRC[Cena],NRC[Typ narzędzia],robocze!$AL$2,NRC[Dot. indeksu],wycena!$B127)+(SUMIF($C:$C,$B127,$DG:$DG))</f>
        <v>0</v>
      </c>
      <c r="CJ127" s="372">
        <f>SUMIFS(NRC[Cena],NRC[Typ narzędzia],robocze!$AL$3,NRC[Dot. indeksu],wycena!$B127)+(SUMIF($C:$C,$B127,$DH:$DH))</f>
        <v>0</v>
      </c>
      <c r="CK127" s="384">
        <f t="shared" si="162"/>
        <v>0</v>
      </c>
      <c r="CM127" s="373" t="str">
        <f t="shared" si="110"/>
        <v/>
      </c>
      <c r="CN127" s="374" t="str">
        <f t="shared" si="111"/>
        <v/>
      </c>
      <c r="CO127" s="372" t="str">
        <f t="shared" si="112"/>
        <v/>
      </c>
      <c r="CP127" s="372" t="str">
        <f t="shared" si="181"/>
        <v/>
      </c>
      <c r="CQ127" s="371" t="str">
        <f t="shared" si="113"/>
        <v/>
      </c>
      <c r="CR127" s="371" t="str">
        <f t="shared" si="182"/>
        <v/>
      </c>
      <c r="CS127" s="371" t="str">
        <f t="shared" si="114"/>
        <v/>
      </c>
      <c r="CT127" s="371" t="str">
        <f t="shared" si="115"/>
        <v/>
      </c>
      <c r="CU127" s="371" t="str">
        <f t="shared" si="116"/>
        <v/>
      </c>
      <c r="CV127" s="371" t="str">
        <f t="shared" si="117"/>
        <v/>
      </c>
      <c r="CW127" s="371" t="str">
        <f t="shared" si="118"/>
        <v/>
      </c>
      <c r="CX127" s="371" t="str">
        <f t="shared" si="119"/>
        <v/>
      </c>
      <c r="CY127" s="371" t="str">
        <f t="shared" si="120"/>
        <v/>
      </c>
      <c r="CZ127" s="371" t="str">
        <f t="shared" si="121"/>
        <v/>
      </c>
      <c r="DA127" s="371" t="str">
        <f t="shared" si="163"/>
        <v/>
      </c>
      <c r="DB127" s="371" t="str">
        <f t="shared" si="164"/>
        <v/>
      </c>
      <c r="DC127" s="371" t="str">
        <f t="shared" si="165"/>
        <v/>
      </c>
      <c r="DD127" s="334" t="str">
        <f t="shared" si="122"/>
        <v/>
      </c>
      <c r="DE127" s="334" t="str">
        <f t="shared" si="123"/>
        <v/>
      </c>
      <c r="DF127" s="372">
        <f t="shared" si="183"/>
        <v>0</v>
      </c>
      <c r="DG127" s="372">
        <f t="shared" si="184"/>
        <v>0</v>
      </c>
      <c r="DH127" s="372">
        <f t="shared" si="185"/>
        <v>0</v>
      </c>
      <c r="DI127" s="375"/>
      <c r="DJ127" s="319">
        <f>AK127/3600*Stawki!$A$4</f>
        <v>0</v>
      </c>
      <c r="DK127" s="317">
        <f>AO127/3600*Stawki!$B$4</f>
        <v>0</v>
      </c>
      <c r="DL127" s="317">
        <f>AR127/3600*Stawki!$C$4</f>
        <v>0</v>
      </c>
      <c r="DM127" s="317">
        <f>AU127/3600*Stawki!$D$4</f>
        <v>0</v>
      </c>
      <c r="DN127" s="317">
        <f>AX127/3600*Stawki!$E$4</f>
        <v>0</v>
      </c>
      <c r="DO127" s="317">
        <f>BA127/3600*Stawki!$F$4</f>
        <v>0</v>
      </c>
      <c r="DP127" s="317">
        <f>BD127/3600*Stawki!$G$4</f>
        <v>0</v>
      </c>
      <c r="DQ127" s="317">
        <f>BG127/3600*Stawki!$H$4</f>
        <v>0</v>
      </c>
      <c r="DR127" s="317">
        <f>BJ127/3600*Stawki!$J$4</f>
        <v>0</v>
      </c>
      <c r="DS127" s="317">
        <f>BL127/3600*Stawki!$I$4</f>
        <v>0</v>
      </c>
      <c r="DT127" s="317">
        <f>BP127/3600*Stawki!$K$4</f>
        <v>0</v>
      </c>
      <c r="DU127" s="320">
        <f>BS127/3600*Stawki!$M$4</f>
        <v>0</v>
      </c>
      <c r="DV127" s="320">
        <f>BV127/3600*Stawki!$L$4</f>
        <v>0</v>
      </c>
      <c r="DW127" s="321">
        <f t="shared" si="166"/>
        <v>0</v>
      </c>
      <c r="DX127" s="322" t="e" cm="1">
        <f t="array" ref="DX127">IF(BX127&lt;1,INDEX(tblSimple[],MATCH(F127,simp_il_proj,1)+1,MATCH(BW127,simp_il_oper,1)+1)+VLOOKUP($H$6,tblKlient[[Klient]:[Dodatkowy narzut Simple]],2,0),INDEX(tblComplex[],MATCH(F127,comp_il_projekt,1)+1,MATCH(BX127,comp_ile_sklad,1)+1)+VLOOKUP($H$6,tblKlient[[Klient]:[Dodatkowy narzut Complex]],3,0))</f>
        <v>#VALUE!</v>
      </c>
      <c r="DY127" s="323" t="str">
        <f t="shared" si="167"/>
        <v/>
      </c>
      <c r="DZ127" s="318" t="e">
        <f t="shared" si="124"/>
        <v>#VALUE!</v>
      </c>
      <c r="EA127" s="324" t="e">
        <f t="shared" si="125"/>
        <v>#VALUE!</v>
      </c>
      <c r="EC127" s="340">
        <f>IFERROR((Y127*AA127)*IF(X127="NIE",$EC$17+Stawki!$L$30,$EC$17)+SUMIF($C:$C,$B127,CP:CP),0)</f>
        <v>0</v>
      </c>
      <c r="ED127" s="341">
        <f t="shared" si="126"/>
        <v>0</v>
      </c>
      <c r="EE127" s="341">
        <f t="shared" si="127"/>
        <v>0</v>
      </c>
      <c r="EF127" s="341" t="e">
        <f t="shared" si="128"/>
        <v>#VALUE!</v>
      </c>
      <c r="EG127" s="341" t="e">
        <f>DY127*(1+wycena!$EG$17)</f>
        <v>#VALUE!</v>
      </c>
      <c r="EH127" s="341" t="e">
        <f>EG127*(1+wycena!$EH$17)</f>
        <v>#VALUE!</v>
      </c>
      <c r="EI127" s="341" t="e">
        <f t="shared" si="168"/>
        <v>#VALUE!</v>
      </c>
      <c r="EJ127" s="341" t="e">
        <f t="shared" si="186"/>
        <v>#VALUE!</v>
      </c>
      <c r="EK127" s="342">
        <f t="shared" si="129"/>
        <v>0</v>
      </c>
      <c r="EL127" s="343">
        <v>0</v>
      </c>
      <c r="EM127" s="344" t="e">
        <f t="shared" si="187"/>
        <v>#VALUE!</v>
      </c>
      <c r="EN127" s="345" t="e">
        <f t="shared" si="130"/>
        <v>#VALUE!</v>
      </c>
      <c r="EO127" s="346">
        <f t="shared" si="131"/>
        <v>0</v>
      </c>
      <c r="EP127" s="347">
        <f t="shared" si="132"/>
        <v>0</v>
      </c>
      <c r="EQ127" s="348">
        <f t="shared" si="169"/>
        <v>0</v>
      </c>
      <c r="ER127" s="349" t="e">
        <f t="shared" si="133"/>
        <v>#VALUE!</v>
      </c>
      <c r="ES127" s="350" t="e">
        <f t="shared" si="134"/>
        <v>#VALUE!</v>
      </c>
      <c r="ET127" s="62"/>
      <c r="EU127" s="399">
        <f t="shared" si="170"/>
        <v>0</v>
      </c>
      <c r="EV127" s="400">
        <f t="shared" si="171"/>
        <v>0</v>
      </c>
      <c r="EW127" s="400">
        <f t="shared" si="172"/>
        <v>0</v>
      </c>
      <c r="EX127" s="400">
        <f t="shared" si="173"/>
        <v>0</v>
      </c>
      <c r="EY127" s="400">
        <f t="shared" si="174"/>
        <v>0</v>
      </c>
      <c r="EZ127" s="401">
        <f t="shared" si="175"/>
        <v>0</v>
      </c>
      <c r="FA127" s="62"/>
      <c r="FB127" s="153">
        <f t="shared" si="135"/>
        <v>0</v>
      </c>
      <c r="FC127" s="154">
        <f t="shared" si="136"/>
        <v>0</v>
      </c>
      <c r="FD127" s="154">
        <f t="shared" si="137"/>
        <v>0</v>
      </c>
      <c r="FE127" s="154">
        <f t="shared" si="138"/>
        <v>0</v>
      </c>
      <c r="FF127" s="154">
        <f t="shared" si="139"/>
        <v>0</v>
      </c>
      <c r="FG127" s="154">
        <f t="shared" si="140"/>
        <v>0</v>
      </c>
      <c r="FH127" s="154">
        <f t="shared" si="141"/>
        <v>0</v>
      </c>
      <c r="FI127" s="154">
        <f t="shared" si="142"/>
        <v>0</v>
      </c>
      <c r="FJ127" s="154">
        <f t="shared" si="143"/>
        <v>0</v>
      </c>
      <c r="FK127" s="147">
        <f t="shared" si="144"/>
        <v>0</v>
      </c>
      <c r="FL127" s="147">
        <f t="shared" si="145"/>
        <v>0</v>
      </c>
      <c r="FM127" s="146">
        <f t="shared" si="146"/>
        <v>0</v>
      </c>
      <c r="FN127" s="146">
        <f t="shared" si="147"/>
        <v>0</v>
      </c>
      <c r="FO127" s="146">
        <f t="shared" si="148"/>
        <v>0</v>
      </c>
      <c r="FP127" s="146">
        <f t="shared" si="149"/>
        <v>0</v>
      </c>
      <c r="FQ127" s="146" t="e">
        <f t="shared" si="150"/>
        <v>#VALUE!</v>
      </c>
      <c r="FR127" s="146" t="e">
        <f t="shared" si="151"/>
        <v>#VALUE!</v>
      </c>
      <c r="FS127" s="146">
        <f t="shared" si="152"/>
        <v>0</v>
      </c>
      <c r="FT127" s="146">
        <f t="shared" si="153"/>
        <v>0</v>
      </c>
      <c r="FU127" s="146">
        <f t="shared" si="154"/>
        <v>0</v>
      </c>
      <c r="FV127" s="146" t="e">
        <f t="shared" si="155"/>
        <v>#VALUE!</v>
      </c>
      <c r="FW127" s="146" t="e">
        <f t="shared" si="176"/>
        <v>#VALUE!</v>
      </c>
      <c r="FX127" s="146" t="e">
        <f t="shared" si="177"/>
        <v>#VALUE!</v>
      </c>
      <c r="FY127" s="146" t="e">
        <f t="shared" si="178"/>
        <v>#VALUE!</v>
      </c>
      <c r="FZ127" s="155">
        <f t="shared" si="188"/>
        <v>0</v>
      </c>
    </row>
    <row r="128" spans="1:182">
      <c r="A128" s="143">
        <v>110</v>
      </c>
      <c r="B128" s="123"/>
      <c r="C128" s="123"/>
      <c r="D128" s="123"/>
      <c r="E128" s="181"/>
      <c r="F128" s="123"/>
      <c r="G128" s="123"/>
      <c r="H128" s="123"/>
      <c r="I128" s="120"/>
      <c r="J128" s="121"/>
      <c r="K128" s="123"/>
      <c r="L128" s="123"/>
      <c r="M128" s="172" t="str">
        <f>ryzyka!$X112</f>
        <v/>
      </c>
      <c r="N128" s="173" t="str">
        <f>ryzyka!Y112</f>
        <v/>
      </c>
      <c r="O128" s="123"/>
      <c r="P128" s="123"/>
      <c r="Q128" s="138"/>
      <c r="R128" s="121"/>
      <c r="S128" s="123"/>
      <c r="T128" s="122"/>
      <c r="U128" s="123"/>
      <c r="V128" s="285" t="str">
        <f t="shared" si="156"/>
        <v/>
      </c>
      <c r="W128" s="285" t="str">
        <f t="shared" si="157"/>
        <v/>
      </c>
      <c r="X128" s="123"/>
      <c r="Y128" s="65"/>
      <c r="Z128" s="176">
        <f t="shared" si="99"/>
        <v>0</v>
      </c>
      <c r="AA128" s="124"/>
      <c r="AB128" s="124"/>
      <c r="AC128" s="125"/>
      <c r="AD128" s="125"/>
      <c r="AE128" s="126"/>
      <c r="AF128" s="124"/>
      <c r="AG128" s="127"/>
      <c r="AH128" s="128"/>
      <c r="AI128" s="137"/>
      <c r="AJ128" s="126"/>
      <c r="AK128" s="335">
        <f t="shared" si="100"/>
        <v>0</v>
      </c>
      <c r="AL128" s="138"/>
      <c r="AM128" s="121"/>
      <c r="AN128" s="123"/>
      <c r="AO128" s="332">
        <f t="shared" si="179"/>
        <v>0</v>
      </c>
      <c r="AP128" s="333">
        <f>SUMIFS(Technologia[tpz '[s']],Technologia[Obszar],"Obróbka skrawaniem",Technologia[KOD WYROB],wycena!$B128)</f>
        <v>0</v>
      </c>
      <c r="AQ128" s="334">
        <f>SUMIFS(Technologia[tpj '[s']],Technologia[Obszar],"Obróbka skrawaniem",Technologia[KOD WYROB],wycena!$B128)</f>
        <v>0</v>
      </c>
      <c r="AR128" s="335">
        <f t="shared" si="101"/>
        <v>0</v>
      </c>
      <c r="AS128" s="334">
        <f>SUMIFS(Technologia[tpz '[s']],Technologia[Obszar],"Ukosowanie",Technologia[KOD WYROB],wycena!$B128)</f>
        <v>0</v>
      </c>
      <c r="AT128" s="334">
        <f>SUMIFS(Technologia[tpj '[s']],Technologia[Obszar],"Ukosowanie",Technologia[KOD WYROB],wycena!$B128)</f>
        <v>0</v>
      </c>
      <c r="AU128" s="335">
        <f t="shared" si="102"/>
        <v>0</v>
      </c>
      <c r="AV128" s="334">
        <f>SUMIFS(Technologia[tpz '[s']],Technologia[Obszar],"Prasa",Technologia[KOD WYROB],wycena!$B128)</f>
        <v>0</v>
      </c>
      <c r="AW128" s="334">
        <f>SUMIFS(Technologia[tpj '[s']],Technologia[Obszar],"Prasa",Technologia[KOD WYROB],wycena!$B128)</f>
        <v>0</v>
      </c>
      <c r="AX128" s="335">
        <f t="shared" si="103"/>
        <v>0</v>
      </c>
      <c r="AY128" s="334">
        <f>SUMIFS(Technologia[tpz '[s']],Technologia[Obszar],"Spawanie ręczne",Technologia[KOD WYROB],wycena!$B128)</f>
        <v>0</v>
      </c>
      <c r="AZ128" s="334">
        <f>SUMIFS(Technologia[tpj '[s']],Technologia[Obszar],"Spawanie ręczne",Technologia[KOD WYROB],wycena!$B128)</f>
        <v>0</v>
      </c>
      <c r="BA128" s="335">
        <f t="shared" si="104"/>
        <v>0</v>
      </c>
      <c r="BB128" s="334">
        <f>SUMIFS(Technologia[tpz '[s']],Technologia[Obszar],"Spawanie robotem",Technologia[KOD WYROB],wycena!$B128)</f>
        <v>0</v>
      </c>
      <c r="BC128" s="334">
        <f>SUMIFS(Technologia[tpj '[s']],Technologia[Obszar],"Spawanie robotem",Technologia[KOD WYROB],wycena!$B128)</f>
        <v>0</v>
      </c>
      <c r="BD128" s="335">
        <f t="shared" si="105"/>
        <v>0</v>
      </c>
      <c r="BE128" s="334">
        <f>SUMIFS(Technologia[tpz '[s']],Technologia[Obszar],"Ślusarnia",Technologia[KOD WYROB],wycena!$B128)</f>
        <v>0</v>
      </c>
      <c r="BF128" s="334">
        <f>SUMIFS(Technologia[tpj '[s']],Technologia[Obszar],"Ślusarnia",Technologia[KOD WYROB],wycena!$B128)</f>
        <v>0</v>
      </c>
      <c r="BG128" s="335">
        <f t="shared" si="106"/>
        <v>0</v>
      </c>
      <c r="BH128" s="334">
        <f>SUMIFS(Technologia[tpz '[s']],Technologia[Obszar],"Montaż",Technologia[KOD WYROB],wycena!$B128)</f>
        <v>0</v>
      </c>
      <c r="BI128" s="334">
        <f>SUMIFS(Technologia[tpj '[s']],Technologia[Obszar],"Montaż",Technologia[KOD WYROB],wycena!$B128)</f>
        <v>0</v>
      </c>
      <c r="BJ128" s="335">
        <f t="shared" si="107"/>
        <v>0</v>
      </c>
      <c r="BK128" s="334">
        <f>SUMIFS(Technologia[tpz '[s']],Technologia[Obszar],"Klejenie",Technologia[KOD WYROB],wycena!$B128)</f>
        <v>0</v>
      </c>
      <c r="BL128" s="334">
        <f>SUMIFS(Technologia[tpj '[s']],Technologia[Obszar],"Klejenie",Technologia[KOD WYROB],wycena!$B128)</f>
        <v>0</v>
      </c>
      <c r="BM128" s="335">
        <f t="shared" si="108"/>
        <v>0</v>
      </c>
      <c r="BN128" s="334">
        <f>SUMIFS(Technologia[tpz '[s']],Technologia[Obszar],"Śrutowanie",Technologia[KOD WYROB],wycena!$B128)</f>
        <v>0</v>
      </c>
      <c r="BO128" s="334">
        <f>SUMIFS(Technologia[tpj '[s']],Technologia[Obszar],"Śrutowanie",Technologia[KOD WYROB],wycena!$B128)</f>
        <v>0</v>
      </c>
      <c r="BP128" s="332">
        <f t="shared" si="158"/>
        <v>0</v>
      </c>
      <c r="BQ128" s="334">
        <f>SUMIFS(Technologia[tpz '[s']],Technologia[Obszar],"Prostowanie",Technologia[KOD WYROB],wycena!$B128)</f>
        <v>0</v>
      </c>
      <c r="BR128" s="334">
        <f>SUMIFS(Technologia[tpj '[s']],Technologia[Obszar],"Prostowanie",Technologia[KOD WYROB],wycena!$B128)</f>
        <v>0</v>
      </c>
      <c r="BS128" s="332">
        <f t="shared" si="159"/>
        <v>0</v>
      </c>
      <c r="BT128" s="334">
        <f>SUMIFS(Technologia[tpz '[s']],Technologia[Obszar],"Gratowarka",Technologia[KOD WYROB],wycena!$B128)</f>
        <v>0</v>
      </c>
      <c r="BU128" s="334">
        <f>SUMIFS(Technologia[tpj '[s']],Technologia[Obszar],"Gratowarka",Technologia[KOD WYROB],wycena!$B128)</f>
        <v>0</v>
      </c>
      <c r="BV128" s="332">
        <f t="shared" si="160"/>
        <v>0</v>
      </c>
      <c r="BW128" s="332">
        <f>COUNTIF(Technologia[KOD WYROB],B128)</f>
        <v>0</v>
      </c>
      <c r="BX128" s="332">
        <f t="shared" si="161"/>
        <v>0</v>
      </c>
      <c r="BZ128" s="121"/>
      <c r="CA128" s="123"/>
      <c r="CB128" s="123"/>
      <c r="CC128" s="372">
        <f>SUMIFS(Technologia[Koszt kooperacji],Technologia[Obszar],"Kooperacja",Technologia[KOD WYROB],wycena!$B128)+SUMIFS(Technologia[Koszt kooperacji],Technologia[Obszar],"Śrutowanie",Technologia[KOD WYROB],wycena!$B128)</f>
        <v>0</v>
      </c>
      <c r="CD128" s="372">
        <f t="shared" si="109"/>
        <v>0</v>
      </c>
      <c r="CE128" s="372">
        <f t="shared" si="180"/>
        <v>0</v>
      </c>
      <c r="CF128" s="381">
        <f>COUNTIFS(Technologia[KOD WYROB],B128,Technologia[Obszar],"kooperacja")+SUMIF($C:$C,$B128,CF:CF)</f>
        <v>0</v>
      </c>
      <c r="CG128" s="382">
        <f>SUMIF(Tabela3[Dot. indeksu],B128,Tabela3[Wartość])+SUMIF(C:C,B128,DE:DE)</f>
        <v>0</v>
      </c>
      <c r="CH128" s="383">
        <f>SUMIFS(NRC[Cena],NRC[Typ narzędzia],robocze!$AL$1,NRC[Dot. indeksu],wycena!$B128)+(SUMIF($C:$C,$B128,$DF:$DF))</f>
        <v>0</v>
      </c>
      <c r="CI128" s="372">
        <f>SUMIFS(NRC[Cena],NRC[Typ narzędzia],robocze!$AL$2,NRC[Dot. indeksu],wycena!$B128)+(SUMIF($C:$C,$B128,$DG:$DG))</f>
        <v>0</v>
      </c>
      <c r="CJ128" s="372">
        <f>SUMIFS(NRC[Cena],NRC[Typ narzędzia],robocze!$AL$3,NRC[Dot. indeksu],wycena!$B128)+(SUMIF($C:$C,$B128,$DH:$DH))</f>
        <v>0</v>
      </c>
      <c r="CK128" s="384">
        <f t="shared" si="162"/>
        <v>0</v>
      </c>
      <c r="CM128" s="373" t="str">
        <f t="shared" si="110"/>
        <v/>
      </c>
      <c r="CN128" s="374" t="str">
        <f t="shared" si="111"/>
        <v/>
      </c>
      <c r="CO128" s="372" t="str">
        <f t="shared" si="112"/>
        <v/>
      </c>
      <c r="CP128" s="372" t="str">
        <f t="shared" si="181"/>
        <v/>
      </c>
      <c r="CQ128" s="371" t="str">
        <f t="shared" si="113"/>
        <v/>
      </c>
      <c r="CR128" s="371" t="str">
        <f t="shared" si="182"/>
        <v/>
      </c>
      <c r="CS128" s="371" t="str">
        <f t="shared" si="114"/>
        <v/>
      </c>
      <c r="CT128" s="371" t="str">
        <f t="shared" si="115"/>
        <v/>
      </c>
      <c r="CU128" s="371" t="str">
        <f t="shared" si="116"/>
        <v/>
      </c>
      <c r="CV128" s="371" t="str">
        <f t="shared" si="117"/>
        <v/>
      </c>
      <c r="CW128" s="371" t="str">
        <f t="shared" si="118"/>
        <v/>
      </c>
      <c r="CX128" s="371" t="str">
        <f t="shared" si="119"/>
        <v/>
      </c>
      <c r="CY128" s="371" t="str">
        <f t="shared" si="120"/>
        <v/>
      </c>
      <c r="CZ128" s="371" t="str">
        <f t="shared" si="121"/>
        <v/>
      </c>
      <c r="DA128" s="371" t="str">
        <f t="shared" si="163"/>
        <v/>
      </c>
      <c r="DB128" s="371" t="str">
        <f t="shared" si="164"/>
        <v/>
      </c>
      <c r="DC128" s="371" t="str">
        <f t="shared" si="165"/>
        <v/>
      </c>
      <c r="DD128" s="334" t="str">
        <f t="shared" si="122"/>
        <v/>
      </c>
      <c r="DE128" s="334" t="str">
        <f t="shared" si="123"/>
        <v/>
      </c>
      <c r="DF128" s="372">
        <f t="shared" si="183"/>
        <v>0</v>
      </c>
      <c r="DG128" s="372">
        <f t="shared" si="184"/>
        <v>0</v>
      </c>
      <c r="DH128" s="372">
        <f t="shared" si="185"/>
        <v>0</v>
      </c>
      <c r="DI128" s="375"/>
      <c r="DJ128" s="319">
        <f>AK128/3600*Stawki!$A$4</f>
        <v>0</v>
      </c>
      <c r="DK128" s="317">
        <f>AO128/3600*Stawki!$B$4</f>
        <v>0</v>
      </c>
      <c r="DL128" s="317">
        <f>AR128/3600*Stawki!$C$4</f>
        <v>0</v>
      </c>
      <c r="DM128" s="317">
        <f>AU128/3600*Stawki!$D$4</f>
        <v>0</v>
      </c>
      <c r="DN128" s="317">
        <f>AX128/3600*Stawki!$E$4</f>
        <v>0</v>
      </c>
      <c r="DO128" s="317">
        <f>BA128/3600*Stawki!$F$4</f>
        <v>0</v>
      </c>
      <c r="DP128" s="317">
        <f>BD128/3600*Stawki!$G$4</f>
        <v>0</v>
      </c>
      <c r="DQ128" s="317">
        <f>BG128/3600*Stawki!$H$4</f>
        <v>0</v>
      </c>
      <c r="DR128" s="317">
        <f>BJ128/3600*Stawki!$J$4</f>
        <v>0</v>
      </c>
      <c r="DS128" s="317">
        <f>BL128/3600*Stawki!$I$4</f>
        <v>0</v>
      </c>
      <c r="DT128" s="317">
        <f>BP128/3600*Stawki!$K$4</f>
        <v>0</v>
      </c>
      <c r="DU128" s="320">
        <f>BS128/3600*Stawki!$M$4</f>
        <v>0</v>
      </c>
      <c r="DV128" s="320">
        <f>BV128/3600*Stawki!$L$4</f>
        <v>0</v>
      </c>
      <c r="DW128" s="321">
        <f t="shared" si="166"/>
        <v>0</v>
      </c>
      <c r="DX128" s="322" t="e" cm="1">
        <f t="array" ref="DX128">IF(BX128&lt;1,INDEX(tblSimple[],MATCH(F128,simp_il_proj,1)+1,MATCH(BW128,simp_il_oper,1)+1)+VLOOKUP($H$6,tblKlient[[Klient]:[Dodatkowy narzut Simple]],2,0),INDEX(tblComplex[],MATCH(F128,comp_il_projekt,1)+1,MATCH(BX128,comp_ile_sklad,1)+1)+VLOOKUP($H$6,tblKlient[[Klient]:[Dodatkowy narzut Complex]],3,0))</f>
        <v>#VALUE!</v>
      </c>
      <c r="DY128" s="323" t="str">
        <f t="shared" si="167"/>
        <v/>
      </c>
      <c r="DZ128" s="318" t="e">
        <f t="shared" si="124"/>
        <v>#VALUE!</v>
      </c>
      <c r="EA128" s="324" t="e">
        <f t="shared" si="125"/>
        <v>#VALUE!</v>
      </c>
      <c r="EC128" s="340">
        <f>IFERROR((Y128*AA128)*IF(X128="NIE",$EC$17+Stawki!$L$30,$EC$17)+SUMIF($C:$C,$B128,CP:CP),0)</f>
        <v>0</v>
      </c>
      <c r="ED128" s="341">
        <f t="shared" si="126"/>
        <v>0</v>
      </c>
      <c r="EE128" s="341">
        <f t="shared" si="127"/>
        <v>0</v>
      </c>
      <c r="EF128" s="341" t="e">
        <f t="shared" si="128"/>
        <v>#VALUE!</v>
      </c>
      <c r="EG128" s="341" t="e">
        <f>DY128*(1+wycena!$EG$17)</f>
        <v>#VALUE!</v>
      </c>
      <c r="EH128" s="341" t="e">
        <f>EG128*(1+wycena!$EH$17)</f>
        <v>#VALUE!</v>
      </c>
      <c r="EI128" s="341" t="e">
        <f t="shared" si="168"/>
        <v>#VALUE!</v>
      </c>
      <c r="EJ128" s="341" t="e">
        <f t="shared" si="186"/>
        <v>#VALUE!</v>
      </c>
      <c r="EK128" s="342">
        <f t="shared" si="129"/>
        <v>0</v>
      </c>
      <c r="EL128" s="343">
        <v>0</v>
      </c>
      <c r="EM128" s="344" t="e">
        <f t="shared" si="187"/>
        <v>#VALUE!</v>
      </c>
      <c r="EN128" s="345" t="e">
        <f t="shared" si="130"/>
        <v>#VALUE!</v>
      </c>
      <c r="EO128" s="346">
        <f t="shared" si="131"/>
        <v>0</v>
      </c>
      <c r="EP128" s="347">
        <f t="shared" si="132"/>
        <v>0</v>
      </c>
      <c r="EQ128" s="348">
        <f t="shared" si="169"/>
        <v>0</v>
      </c>
      <c r="ER128" s="349" t="e">
        <f t="shared" si="133"/>
        <v>#VALUE!</v>
      </c>
      <c r="ES128" s="350" t="e">
        <f t="shared" si="134"/>
        <v>#VALUE!</v>
      </c>
      <c r="ET128" s="62"/>
      <c r="EU128" s="399">
        <f t="shared" si="170"/>
        <v>0</v>
      </c>
      <c r="EV128" s="400">
        <f t="shared" si="171"/>
        <v>0</v>
      </c>
      <c r="EW128" s="400">
        <f t="shared" si="172"/>
        <v>0</v>
      </c>
      <c r="EX128" s="400">
        <f t="shared" si="173"/>
        <v>0</v>
      </c>
      <c r="EY128" s="400">
        <f t="shared" si="174"/>
        <v>0</v>
      </c>
      <c r="EZ128" s="401">
        <f t="shared" si="175"/>
        <v>0</v>
      </c>
      <c r="FA128" s="62"/>
      <c r="FB128" s="153">
        <f t="shared" si="135"/>
        <v>0</v>
      </c>
      <c r="FC128" s="154">
        <f t="shared" si="136"/>
        <v>0</v>
      </c>
      <c r="FD128" s="154">
        <f t="shared" si="137"/>
        <v>0</v>
      </c>
      <c r="FE128" s="154">
        <f t="shared" si="138"/>
        <v>0</v>
      </c>
      <c r="FF128" s="154">
        <f t="shared" si="139"/>
        <v>0</v>
      </c>
      <c r="FG128" s="154">
        <f t="shared" si="140"/>
        <v>0</v>
      </c>
      <c r="FH128" s="154">
        <f t="shared" si="141"/>
        <v>0</v>
      </c>
      <c r="FI128" s="154">
        <f t="shared" si="142"/>
        <v>0</v>
      </c>
      <c r="FJ128" s="154">
        <f t="shared" si="143"/>
        <v>0</v>
      </c>
      <c r="FK128" s="147">
        <f t="shared" si="144"/>
        <v>0</v>
      </c>
      <c r="FL128" s="147">
        <f t="shared" si="145"/>
        <v>0</v>
      </c>
      <c r="FM128" s="146">
        <f t="shared" si="146"/>
        <v>0</v>
      </c>
      <c r="FN128" s="146">
        <f t="shared" si="147"/>
        <v>0</v>
      </c>
      <c r="FO128" s="146">
        <f t="shared" si="148"/>
        <v>0</v>
      </c>
      <c r="FP128" s="146">
        <f t="shared" si="149"/>
        <v>0</v>
      </c>
      <c r="FQ128" s="146" t="e">
        <f t="shared" si="150"/>
        <v>#VALUE!</v>
      </c>
      <c r="FR128" s="146" t="e">
        <f t="shared" si="151"/>
        <v>#VALUE!</v>
      </c>
      <c r="FS128" s="146">
        <f t="shared" si="152"/>
        <v>0</v>
      </c>
      <c r="FT128" s="146">
        <f t="shared" si="153"/>
        <v>0</v>
      </c>
      <c r="FU128" s="146">
        <f t="shared" si="154"/>
        <v>0</v>
      </c>
      <c r="FV128" s="146" t="e">
        <f t="shared" si="155"/>
        <v>#VALUE!</v>
      </c>
      <c r="FW128" s="146" t="e">
        <f t="shared" si="176"/>
        <v>#VALUE!</v>
      </c>
      <c r="FX128" s="146" t="e">
        <f t="shared" si="177"/>
        <v>#VALUE!</v>
      </c>
      <c r="FY128" s="146" t="e">
        <f t="shared" si="178"/>
        <v>#VALUE!</v>
      </c>
      <c r="FZ128" s="155">
        <f t="shared" si="188"/>
        <v>0</v>
      </c>
    </row>
    <row r="129" spans="1:182">
      <c r="A129" s="143">
        <v>111</v>
      </c>
      <c r="B129" s="123"/>
      <c r="C129" s="123"/>
      <c r="D129" s="123"/>
      <c r="E129" s="181"/>
      <c r="F129" s="123"/>
      <c r="G129" s="123"/>
      <c r="H129" s="123"/>
      <c r="I129" s="120"/>
      <c r="J129" s="121"/>
      <c r="K129" s="123"/>
      <c r="L129" s="123"/>
      <c r="M129" s="172" t="str">
        <f>ryzyka!$X113</f>
        <v/>
      </c>
      <c r="N129" s="173" t="str">
        <f>ryzyka!Y113</f>
        <v/>
      </c>
      <c r="O129" s="123"/>
      <c r="P129" s="123"/>
      <c r="Q129" s="138"/>
      <c r="R129" s="121"/>
      <c r="S129" s="123"/>
      <c r="T129" s="122"/>
      <c r="U129" s="123"/>
      <c r="V129" s="285" t="str">
        <f t="shared" si="156"/>
        <v/>
      </c>
      <c r="W129" s="285" t="str">
        <f t="shared" si="157"/>
        <v/>
      </c>
      <c r="X129" s="123"/>
      <c r="Y129" s="65"/>
      <c r="Z129" s="176">
        <f t="shared" si="99"/>
        <v>0</v>
      </c>
      <c r="AA129" s="124"/>
      <c r="AB129" s="124"/>
      <c r="AC129" s="125"/>
      <c r="AD129" s="125"/>
      <c r="AE129" s="126"/>
      <c r="AF129" s="124"/>
      <c r="AG129" s="127"/>
      <c r="AH129" s="128"/>
      <c r="AI129" s="137"/>
      <c r="AJ129" s="126"/>
      <c r="AK129" s="335">
        <f t="shared" si="100"/>
        <v>0</v>
      </c>
      <c r="AL129" s="138"/>
      <c r="AM129" s="121"/>
      <c r="AN129" s="123"/>
      <c r="AO129" s="332">
        <f t="shared" si="179"/>
        <v>0</v>
      </c>
      <c r="AP129" s="333">
        <f>SUMIFS(Technologia[tpz '[s']],Technologia[Obszar],"Obróbka skrawaniem",Technologia[KOD WYROB],wycena!$B129)</f>
        <v>0</v>
      </c>
      <c r="AQ129" s="334">
        <f>SUMIFS(Technologia[tpj '[s']],Technologia[Obszar],"Obróbka skrawaniem",Technologia[KOD WYROB],wycena!$B129)</f>
        <v>0</v>
      </c>
      <c r="AR129" s="335">
        <f t="shared" si="101"/>
        <v>0</v>
      </c>
      <c r="AS129" s="334">
        <f>SUMIFS(Technologia[tpz '[s']],Technologia[Obszar],"Ukosowanie",Technologia[KOD WYROB],wycena!$B129)</f>
        <v>0</v>
      </c>
      <c r="AT129" s="334">
        <f>SUMIFS(Technologia[tpj '[s']],Technologia[Obszar],"Ukosowanie",Technologia[KOD WYROB],wycena!$B129)</f>
        <v>0</v>
      </c>
      <c r="AU129" s="335">
        <f t="shared" si="102"/>
        <v>0</v>
      </c>
      <c r="AV129" s="334">
        <f>SUMIFS(Technologia[tpz '[s']],Technologia[Obszar],"Prasa",Technologia[KOD WYROB],wycena!$B129)</f>
        <v>0</v>
      </c>
      <c r="AW129" s="334">
        <f>SUMIFS(Technologia[tpj '[s']],Technologia[Obszar],"Prasa",Technologia[KOD WYROB],wycena!$B129)</f>
        <v>0</v>
      </c>
      <c r="AX129" s="335">
        <f t="shared" si="103"/>
        <v>0</v>
      </c>
      <c r="AY129" s="334">
        <f>SUMIFS(Technologia[tpz '[s']],Technologia[Obszar],"Spawanie ręczne",Technologia[KOD WYROB],wycena!$B129)</f>
        <v>0</v>
      </c>
      <c r="AZ129" s="334">
        <f>SUMIFS(Technologia[tpj '[s']],Technologia[Obszar],"Spawanie ręczne",Technologia[KOD WYROB],wycena!$B129)</f>
        <v>0</v>
      </c>
      <c r="BA129" s="335">
        <f t="shared" si="104"/>
        <v>0</v>
      </c>
      <c r="BB129" s="334">
        <f>SUMIFS(Technologia[tpz '[s']],Technologia[Obszar],"Spawanie robotem",Technologia[KOD WYROB],wycena!$B129)</f>
        <v>0</v>
      </c>
      <c r="BC129" s="334">
        <f>SUMIFS(Technologia[tpj '[s']],Technologia[Obszar],"Spawanie robotem",Technologia[KOD WYROB],wycena!$B129)</f>
        <v>0</v>
      </c>
      <c r="BD129" s="335">
        <f t="shared" si="105"/>
        <v>0</v>
      </c>
      <c r="BE129" s="334">
        <f>SUMIFS(Technologia[tpz '[s']],Technologia[Obszar],"Ślusarnia",Technologia[KOD WYROB],wycena!$B129)</f>
        <v>0</v>
      </c>
      <c r="BF129" s="334">
        <f>SUMIFS(Technologia[tpj '[s']],Technologia[Obszar],"Ślusarnia",Technologia[KOD WYROB],wycena!$B129)</f>
        <v>0</v>
      </c>
      <c r="BG129" s="335">
        <f t="shared" si="106"/>
        <v>0</v>
      </c>
      <c r="BH129" s="334">
        <f>SUMIFS(Technologia[tpz '[s']],Technologia[Obszar],"Montaż",Technologia[KOD WYROB],wycena!$B129)</f>
        <v>0</v>
      </c>
      <c r="BI129" s="334">
        <f>SUMIFS(Technologia[tpj '[s']],Technologia[Obszar],"Montaż",Technologia[KOD WYROB],wycena!$B129)</f>
        <v>0</v>
      </c>
      <c r="BJ129" s="335">
        <f t="shared" si="107"/>
        <v>0</v>
      </c>
      <c r="BK129" s="334">
        <f>SUMIFS(Technologia[tpz '[s']],Technologia[Obszar],"Klejenie",Technologia[KOD WYROB],wycena!$B129)</f>
        <v>0</v>
      </c>
      <c r="BL129" s="334">
        <f>SUMIFS(Technologia[tpj '[s']],Technologia[Obszar],"Klejenie",Technologia[KOD WYROB],wycena!$B129)</f>
        <v>0</v>
      </c>
      <c r="BM129" s="335">
        <f t="shared" si="108"/>
        <v>0</v>
      </c>
      <c r="BN129" s="334">
        <f>SUMIFS(Technologia[tpz '[s']],Technologia[Obszar],"Śrutowanie",Technologia[KOD WYROB],wycena!$B129)</f>
        <v>0</v>
      </c>
      <c r="BO129" s="334">
        <f>SUMIFS(Technologia[tpj '[s']],Technologia[Obszar],"Śrutowanie",Technologia[KOD WYROB],wycena!$B129)</f>
        <v>0</v>
      </c>
      <c r="BP129" s="332">
        <f t="shared" si="158"/>
        <v>0</v>
      </c>
      <c r="BQ129" s="334">
        <f>SUMIFS(Technologia[tpz '[s']],Technologia[Obszar],"Prostowanie",Technologia[KOD WYROB],wycena!$B129)</f>
        <v>0</v>
      </c>
      <c r="BR129" s="334">
        <f>SUMIFS(Technologia[tpj '[s']],Technologia[Obszar],"Prostowanie",Technologia[KOD WYROB],wycena!$B129)</f>
        <v>0</v>
      </c>
      <c r="BS129" s="332">
        <f t="shared" si="159"/>
        <v>0</v>
      </c>
      <c r="BT129" s="334">
        <f>SUMIFS(Technologia[tpz '[s']],Technologia[Obszar],"Gratowarka",Technologia[KOD WYROB],wycena!$B129)</f>
        <v>0</v>
      </c>
      <c r="BU129" s="334">
        <f>SUMIFS(Technologia[tpj '[s']],Technologia[Obszar],"Gratowarka",Technologia[KOD WYROB],wycena!$B129)</f>
        <v>0</v>
      </c>
      <c r="BV129" s="332">
        <f t="shared" si="160"/>
        <v>0</v>
      </c>
      <c r="BW129" s="332">
        <f>COUNTIF(Technologia[KOD WYROB],B129)</f>
        <v>0</v>
      </c>
      <c r="BX129" s="332">
        <f t="shared" si="161"/>
        <v>0</v>
      </c>
      <c r="BZ129" s="121"/>
      <c r="CA129" s="123"/>
      <c r="CB129" s="123"/>
      <c r="CC129" s="372">
        <f>SUMIFS(Technologia[Koszt kooperacji],Technologia[Obszar],"Kooperacja",Technologia[KOD WYROB],wycena!$B129)+SUMIFS(Technologia[Koszt kooperacji],Technologia[Obszar],"Śrutowanie",Technologia[KOD WYROB],wycena!$B129)</f>
        <v>0</v>
      </c>
      <c r="CD129" s="372">
        <f t="shared" si="109"/>
        <v>0</v>
      </c>
      <c r="CE129" s="372">
        <f t="shared" si="180"/>
        <v>0</v>
      </c>
      <c r="CF129" s="381">
        <f>COUNTIFS(Technologia[KOD WYROB],B129,Technologia[Obszar],"kooperacja")+SUMIF($C:$C,$B129,CF:CF)</f>
        <v>0</v>
      </c>
      <c r="CG129" s="382">
        <f>SUMIF(Tabela3[Dot. indeksu],B129,Tabela3[Wartość])+SUMIF(C:C,B129,DE:DE)</f>
        <v>0</v>
      </c>
      <c r="CH129" s="383">
        <f>SUMIFS(NRC[Cena],NRC[Typ narzędzia],robocze!$AL$1,NRC[Dot. indeksu],wycena!$B129)+(SUMIF($C:$C,$B129,$DF:$DF))</f>
        <v>0</v>
      </c>
      <c r="CI129" s="372">
        <f>SUMIFS(NRC[Cena],NRC[Typ narzędzia],robocze!$AL$2,NRC[Dot. indeksu],wycena!$B129)+(SUMIF($C:$C,$B129,$DG:$DG))</f>
        <v>0</v>
      </c>
      <c r="CJ129" s="372">
        <f>SUMIFS(NRC[Cena],NRC[Typ narzędzia],robocze!$AL$3,NRC[Dot. indeksu],wycena!$B129)+(SUMIF($C:$C,$B129,$DH:$DH))</f>
        <v>0</v>
      </c>
      <c r="CK129" s="384">
        <f t="shared" si="162"/>
        <v>0</v>
      </c>
      <c r="CM129" s="373" t="str">
        <f t="shared" si="110"/>
        <v/>
      </c>
      <c r="CN129" s="374" t="str">
        <f t="shared" si="111"/>
        <v/>
      </c>
      <c r="CO129" s="372" t="str">
        <f t="shared" si="112"/>
        <v/>
      </c>
      <c r="CP129" s="372" t="str">
        <f t="shared" si="181"/>
        <v/>
      </c>
      <c r="CQ129" s="371" t="str">
        <f t="shared" si="113"/>
        <v/>
      </c>
      <c r="CR129" s="371" t="str">
        <f t="shared" si="182"/>
        <v/>
      </c>
      <c r="CS129" s="371" t="str">
        <f t="shared" si="114"/>
        <v/>
      </c>
      <c r="CT129" s="371" t="str">
        <f t="shared" si="115"/>
        <v/>
      </c>
      <c r="CU129" s="371" t="str">
        <f t="shared" si="116"/>
        <v/>
      </c>
      <c r="CV129" s="371" t="str">
        <f t="shared" si="117"/>
        <v/>
      </c>
      <c r="CW129" s="371" t="str">
        <f t="shared" si="118"/>
        <v/>
      </c>
      <c r="CX129" s="371" t="str">
        <f t="shared" si="119"/>
        <v/>
      </c>
      <c r="CY129" s="371" t="str">
        <f t="shared" si="120"/>
        <v/>
      </c>
      <c r="CZ129" s="371" t="str">
        <f t="shared" si="121"/>
        <v/>
      </c>
      <c r="DA129" s="371" t="str">
        <f t="shared" si="163"/>
        <v/>
      </c>
      <c r="DB129" s="371" t="str">
        <f t="shared" si="164"/>
        <v/>
      </c>
      <c r="DC129" s="371" t="str">
        <f t="shared" si="165"/>
        <v/>
      </c>
      <c r="DD129" s="334" t="str">
        <f t="shared" si="122"/>
        <v/>
      </c>
      <c r="DE129" s="334" t="str">
        <f t="shared" si="123"/>
        <v/>
      </c>
      <c r="DF129" s="372">
        <f t="shared" si="183"/>
        <v>0</v>
      </c>
      <c r="DG129" s="372">
        <f t="shared" si="184"/>
        <v>0</v>
      </c>
      <c r="DH129" s="372">
        <f t="shared" si="185"/>
        <v>0</v>
      </c>
      <c r="DI129" s="375"/>
      <c r="DJ129" s="319">
        <f>AK129/3600*Stawki!$A$4</f>
        <v>0</v>
      </c>
      <c r="DK129" s="317">
        <f>AO129/3600*Stawki!$B$4</f>
        <v>0</v>
      </c>
      <c r="DL129" s="317">
        <f>AR129/3600*Stawki!$C$4</f>
        <v>0</v>
      </c>
      <c r="DM129" s="317">
        <f>AU129/3600*Stawki!$D$4</f>
        <v>0</v>
      </c>
      <c r="DN129" s="317">
        <f>AX129/3600*Stawki!$E$4</f>
        <v>0</v>
      </c>
      <c r="DO129" s="317">
        <f>BA129/3600*Stawki!$F$4</f>
        <v>0</v>
      </c>
      <c r="DP129" s="317">
        <f>BD129/3600*Stawki!$G$4</f>
        <v>0</v>
      </c>
      <c r="DQ129" s="317">
        <f>BG129/3600*Stawki!$H$4</f>
        <v>0</v>
      </c>
      <c r="DR129" s="317">
        <f>BJ129/3600*Stawki!$J$4</f>
        <v>0</v>
      </c>
      <c r="DS129" s="317">
        <f>BL129/3600*Stawki!$I$4</f>
        <v>0</v>
      </c>
      <c r="DT129" s="317">
        <f>BP129/3600*Stawki!$K$4</f>
        <v>0</v>
      </c>
      <c r="DU129" s="320">
        <f>BS129/3600*Stawki!$M$4</f>
        <v>0</v>
      </c>
      <c r="DV129" s="320">
        <f>BV129/3600*Stawki!$L$4</f>
        <v>0</v>
      </c>
      <c r="DW129" s="321">
        <f t="shared" si="166"/>
        <v>0</v>
      </c>
      <c r="DX129" s="322" t="e" cm="1">
        <f t="array" ref="DX129">IF(BX129&lt;1,INDEX(tblSimple[],MATCH(F129,simp_il_proj,1)+1,MATCH(BW129,simp_il_oper,1)+1)+VLOOKUP($H$6,tblKlient[[Klient]:[Dodatkowy narzut Simple]],2,0),INDEX(tblComplex[],MATCH(F129,comp_il_projekt,1)+1,MATCH(BX129,comp_ile_sklad,1)+1)+VLOOKUP($H$6,tblKlient[[Klient]:[Dodatkowy narzut Complex]],3,0))</f>
        <v>#VALUE!</v>
      </c>
      <c r="DY129" s="323" t="str">
        <f t="shared" si="167"/>
        <v/>
      </c>
      <c r="DZ129" s="318" t="e">
        <f t="shared" si="124"/>
        <v>#VALUE!</v>
      </c>
      <c r="EA129" s="324" t="e">
        <f t="shared" si="125"/>
        <v>#VALUE!</v>
      </c>
      <c r="EC129" s="340">
        <f>IFERROR((Y129*AA129)*IF(X129="NIE",$EC$17+Stawki!$L$30,$EC$17)+SUMIF($C:$C,$B129,CP:CP),0)</f>
        <v>0</v>
      </c>
      <c r="ED129" s="341">
        <f t="shared" si="126"/>
        <v>0</v>
      </c>
      <c r="EE129" s="341">
        <f t="shared" si="127"/>
        <v>0</v>
      </c>
      <c r="EF129" s="341" t="e">
        <f t="shared" si="128"/>
        <v>#VALUE!</v>
      </c>
      <c r="EG129" s="341" t="e">
        <f>DY129*(1+wycena!$EG$17)</f>
        <v>#VALUE!</v>
      </c>
      <c r="EH129" s="341" t="e">
        <f>EG129*(1+wycena!$EH$17)</f>
        <v>#VALUE!</v>
      </c>
      <c r="EI129" s="341" t="e">
        <f t="shared" si="168"/>
        <v>#VALUE!</v>
      </c>
      <c r="EJ129" s="341" t="e">
        <f t="shared" si="186"/>
        <v>#VALUE!</v>
      </c>
      <c r="EK129" s="342">
        <f t="shared" si="129"/>
        <v>0</v>
      </c>
      <c r="EL129" s="343">
        <v>0</v>
      </c>
      <c r="EM129" s="344" t="e">
        <f t="shared" si="187"/>
        <v>#VALUE!</v>
      </c>
      <c r="EN129" s="345" t="e">
        <f t="shared" si="130"/>
        <v>#VALUE!</v>
      </c>
      <c r="EO129" s="346">
        <f t="shared" si="131"/>
        <v>0</v>
      </c>
      <c r="EP129" s="347">
        <f t="shared" si="132"/>
        <v>0</v>
      </c>
      <c r="EQ129" s="348">
        <f t="shared" si="169"/>
        <v>0</v>
      </c>
      <c r="ER129" s="349" t="e">
        <f t="shared" si="133"/>
        <v>#VALUE!</v>
      </c>
      <c r="ES129" s="350" t="e">
        <f t="shared" si="134"/>
        <v>#VALUE!</v>
      </c>
      <c r="ET129" s="62"/>
      <c r="EU129" s="399">
        <f t="shared" si="170"/>
        <v>0</v>
      </c>
      <c r="EV129" s="400">
        <f t="shared" si="171"/>
        <v>0</v>
      </c>
      <c r="EW129" s="400">
        <f t="shared" si="172"/>
        <v>0</v>
      </c>
      <c r="EX129" s="400">
        <f t="shared" si="173"/>
        <v>0</v>
      </c>
      <c r="EY129" s="400">
        <f t="shared" si="174"/>
        <v>0</v>
      </c>
      <c r="EZ129" s="401">
        <f t="shared" si="175"/>
        <v>0</v>
      </c>
      <c r="FA129" s="62"/>
      <c r="FB129" s="153">
        <f t="shared" si="135"/>
        <v>0</v>
      </c>
      <c r="FC129" s="154">
        <f t="shared" si="136"/>
        <v>0</v>
      </c>
      <c r="FD129" s="154">
        <f t="shared" si="137"/>
        <v>0</v>
      </c>
      <c r="FE129" s="154">
        <f t="shared" si="138"/>
        <v>0</v>
      </c>
      <c r="FF129" s="154">
        <f t="shared" si="139"/>
        <v>0</v>
      </c>
      <c r="FG129" s="154">
        <f t="shared" si="140"/>
        <v>0</v>
      </c>
      <c r="FH129" s="154">
        <f t="shared" si="141"/>
        <v>0</v>
      </c>
      <c r="FI129" s="154">
        <f t="shared" si="142"/>
        <v>0</v>
      </c>
      <c r="FJ129" s="154">
        <f t="shared" si="143"/>
        <v>0</v>
      </c>
      <c r="FK129" s="147">
        <f t="shared" si="144"/>
        <v>0</v>
      </c>
      <c r="FL129" s="147">
        <f t="shared" si="145"/>
        <v>0</v>
      </c>
      <c r="FM129" s="146">
        <f t="shared" si="146"/>
        <v>0</v>
      </c>
      <c r="FN129" s="146">
        <f t="shared" si="147"/>
        <v>0</v>
      </c>
      <c r="FO129" s="146">
        <f t="shared" si="148"/>
        <v>0</v>
      </c>
      <c r="FP129" s="146">
        <f t="shared" si="149"/>
        <v>0</v>
      </c>
      <c r="FQ129" s="146" t="e">
        <f t="shared" si="150"/>
        <v>#VALUE!</v>
      </c>
      <c r="FR129" s="146" t="e">
        <f t="shared" si="151"/>
        <v>#VALUE!</v>
      </c>
      <c r="FS129" s="146">
        <f t="shared" si="152"/>
        <v>0</v>
      </c>
      <c r="FT129" s="146">
        <f t="shared" si="153"/>
        <v>0</v>
      </c>
      <c r="FU129" s="146">
        <f t="shared" si="154"/>
        <v>0</v>
      </c>
      <c r="FV129" s="146" t="e">
        <f t="shared" si="155"/>
        <v>#VALUE!</v>
      </c>
      <c r="FW129" s="146" t="e">
        <f t="shared" si="176"/>
        <v>#VALUE!</v>
      </c>
      <c r="FX129" s="146" t="e">
        <f t="shared" si="177"/>
        <v>#VALUE!</v>
      </c>
      <c r="FY129" s="146" t="e">
        <f t="shared" si="178"/>
        <v>#VALUE!</v>
      </c>
      <c r="FZ129" s="155">
        <f t="shared" si="188"/>
        <v>0</v>
      </c>
    </row>
    <row r="130" spans="1:182">
      <c r="A130" s="143">
        <v>112</v>
      </c>
      <c r="B130" s="123"/>
      <c r="C130" s="123"/>
      <c r="D130" s="123"/>
      <c r="E130" s="181"/>
      <c r="F130" s="123"/>
      <c r="G130" s="123"/>
      <c r="H130" s="123"/>
      <c r="I130" s="120"/>
      <c r="J130" s="121"/>
      <c r="K130" s="123"/>
      <c r="L130" s="123"/>
      <c r="M130" s="172" t="str">
        <f>ryzyka!$X114</f>
        <v/>
      </c>
      <c r="N130" s="173" t="str">
        <f>ryzyka!Y114</f>
        <v/>
      </c>
      <c r="O130" s="123"/>
      <c r="P130" s="123"/>
      <c r="Q130" s="138"/>
      <c r="R130" s="121"/>
      <c r="S130" s="123"/>
      <c r="T130" s="122"/>
      <c r="U130" s="123"/>
      <c r="V130" s="285" t="str">
        <f t="shared" si="156"/>
        <v/>
      </c>
      <c r="W130" s="285" t="str">
        <f t="shared" si="157"/>
        <v/>
      </c>
      <c r="X130" s="123"/>
      <c r="Y130" s="65"/>
      <c r="Z130" s="176">
        <f t="shared" si="99"/>
        <v>0</v>
      </c>
      <c r="AA130" s="124"/>
      <c r="AB130" s="124"/>
      <c r="AC130" s="125"/>
      <c r="AD130" s="125"/>
      <c r="AE130" s="126"/>
      <c r="AF130" s="124"/>
      <c r="AG130" s="127"/>
      <c r="AH130" s="128"/>
      <c r="AI130" s="137"/>
      <c r="AJ130" s="126"/>
      <c r="AK130" s="335">
        <f t="shared" si="100"/>
        <v>0</v>
      </c>
      <c r="AL130" s="138"/>
      <c r="AM130" s="121"/>
      <c r="AN130" s="123"/>
      <c r="AO130" s="332">
        <f t="shared" si="179"/>
        <v>0</v>
      </c>
      <c r="AP130" s="333">
        <f>SUMIFS(Technologia[tpz '[s']],Technologia[Obszar],"Obróbka skrawaniem",Technologia[KOD WYROB],wycena!$B130)</f>
        <v>0</v>
      </c>
      <c r="AQ130" s="334">
        <f>SUMIFS(Technologia[tpj '[s']],Technologia[Obszar],"Obróbka skrawaniem",Technologia[KOD WYROB],wycena!$B130)</f>
        <v>0</v>
      </c>
      <c r="AR130" s="335">
        <f t="shared" si="101"/>
        <v>0</v>
      </c>
      <c r="AS130" s="334">
        <f>SUMIFS(Technologia[tpz '[s']],Technologia[Obszar],"Ukosowanie",Technologia[KOD WYROB],wycena!$B130)</f>
        <v>0</v>
      </c>
      <c r="AT130" s="334">
        <f>SUMIFS(Technologia[tpj '[s']],Technologia[Obszar],"Ukosowanie",Technologia[KOD WYROB],wycena!$B130)</f>
        <v>0</v>
      </c>
      <c r="AU130" s="335">
        <f t="shared" si="102"/>
        <v>0</v>
      </c>
      <c r="AV130" s="334">
        <f>SUMIFS(Technologia[tpz '[s']],Technologia[Obszar],"Prasa",Technologia[KOD WYROB],wycena!$B130)</f>
        <v>0</v>
      </c>
      <c r="AW130" s="334">
        <f>SUMIFS(Technologia[tpj '[s']],Technologia[Obszar],"Prasa",Technologia[KOD WYROB],wycena!$B130)</f>
        <v>0</v>
      </c>
      <c r="AX130" s="335">
        <f t="shared" si="103"/>
        <v>0</v>
      </c>
      <c r="AY130" s="334">
        <f>SUMIFS(Technologia[tpz '[s']],Technologia[Obszar],"Spawanie ręczne",Technologia[KOD WYROB],wycena!$B130)</f>
        <v>0</v>
      </c>
      <c r="AZ130" s="334">
        <f>SUMIFS(Technologia[tpj '[s']],Technologia[Obszar],"Spawanie ręczne",Technologia[KOD WYROB],wycena!$B130)</f>
        <v>0</v>
      </c>
      <c r="BA130" s="335">
        <f t="shared" si="104"/>
        <v>0</v>
      </c>
      <c r="BB130" s="334">
        <f>SUMIFS(Technologia[tpz '[s']],Technologia[Obszar],"Spawanie robotem",Technologia[KOD WYROB],wycena!$B130)</f>
        <v>0</v>
      </c>
      <c r="BC130" s="334">
        <f>SUMIFS(Technologia[tpj '[s']],Technologia[Obszar],"Spawanie robotem",Technologia[KOD WYROB],wycena!$B130)</f>
        <v>0</v>
      </c>
      <c r="BD130" s="335">
        <f t="shared" si="105"/>
        <v>0</v>
      </c>
      <c r="BE130" s="334">
        <f>SUMIFS(Technologia[tpz '[s']],Technologia[Obszar],"Ślusarnia",Technologia[KOD WYROB],wycena!$B130)</f>
        <v>0</v>
      </c>
      <c r="BF130" s="334">
        <f>SUMIFS(Technologia[tpj '[s']],Technologia[Obszar],"Ślusarnia",Technologia[KOD WYROB],wycena!$B130)</f>
        <v>0</v>
      </c>
      <c r="BG130" s="335">
        <f t="shared" si="106"/>
        <v>0</v>
      </c>
      <c r="BH130" s="334">
        <f>SUMIFS(Technologia[tpz '[s']],Technologia[Obszar],"Montaż",Technologia[KOD WYROB],wycena!$B130)</f>
        <v>0</v>
      </c>
      <c r="BI130" s="334">
        <f>SUMIFS(Technologia[tpj '[s']],Technologia[Obszar],"Montaż",Technologia[KOD WYROB],wycena!$B130)</f>
        <v>0</v>
      </c>
      <c r="BJ130" s="335">
        <f t="shared" si="107"/>
        <v>0</v>
      </c>
      <c r="BK130" s="334">
        <f>SUMIFS(Technologia[tpz '[s']],Technologia[Obszar],"Klejenie",Technologia[KOD WYROB],wycena!$B130)</f>
        <v>0</v>
      </c>
      <c r="BL130" s="334">
        <f>SUMIFS(Technologia[tpj '[s']],Technologia[Obszar],"Klejenie",Technologia[KOD WYROB],wycena!$B130)</f>
        <v>0</v>
      </c>
      <c r="BM130" s="335">
        <f t="shared" si="108"/>
        <v>0</v>
      </c>
      <c r="BN130" s="334">
        <f>SUMIFS(Technologia[tpz '[s']],Technologia[Obszar],"Śrutowanie",Technologia[KOD WYROB],wycena!$B130)</f>
        <v>0</v>
      </c>
      <c r="BO130" s="334">
        <f>SUMIFS(Technologia[tpj '[s']],Technologia[Obszar],"Śrutowanie",Technologia[KOD WYROB],wycena!$B130)</f>
        <v>0</v>
      </c>
      <c r="BP130" s="332">
        <f t="shared" si="158"/>
        <v>0</v>
      </c>
      <c r="BQ130" s="334">
        <f>SUMIFS(Technologia[tpz '[s']],Technologia[Obszar],"Prostowanie",Technologia[KOD WYROB],wycena!$B130)</f>
        <v>0</v>
      </c>
      <c r="BR130" s="334">
        <f>SUMIFS(Technologia[tpj '[s']],Technologia[Obszar],"Prostowanie",Technologia[KOD WYROB],wycena!$B130)</f>
        <v>0</v>
      </c>
      <c r="BS130" s="332">
        <f t="shared" si="159"/>
        <v>0</v>
      </c>
      <c r="BT130" s="334">
        <f>SUMIFS(Technologia[tpz '[s']],Technologia[Obszar],"Gratowarka",Technologia[KOD WYROB],wycena!$B130)</f>
        <v>0</v>
      </c>
      <c r="BU130" s="334">
        <f>SUMIFS(Technologia[tpj '[s']],Technologia[Obszar],"Gratowarka",Technologia[KOD WYROB],wycena!$B130)</f>
        <v>0</v>
      </c>
      <c r="BV130" s="332">
        <f t="shared" si="160"/>
        <v>0</v>
      </c>
      <c r="BW130" s="332">
        <f>COUNTIF(Technologia[KOD WYROB],B130)</f>
        <v>0</v>
      </c>
      <c r="BX130" s="332">
        <f t="shared" si="161"/>
        <v>0</v>
      </c>
      <c r="BZ130" s="121"/>
      <c r="CA130" s="123"/>
      <c r="CB130" s="123"/>
      <c r="CC130" s="372">
        <f>SUMIFS(Technologia[Koszt kooperacji],Technologia[Obszar],"Kooperacja",Technologia[KOD WYROB],wycena!$B130)+SUMIFS(Technologia[Koszt kooperacji],Technologia[Obszar],"Śrutowanie",Technologia[KOD WYROB],wycena!$B130)</f>
        <v>0</v>
      </c>
      <c r="CD130" s="372">
        <f t="shared" si="109"/>
        <v>0</v>
      </c>
      <c r="CE130" s="372">
        <f t="shared" si="180"/>
        <v>0</v>
      </c>
      <c r="CF130" s="381">
        <f>COUNTIFS(Technologia[KOD WYROB],B130,Technologia[Obszar],"kooperacja")+SUMIF($C:$C,$B130,CF:CF)</f>
        <v>0</v>
      </c>
      <c r="CG130" s="382">
        <f>SUMIF(Tabela3[Dot. indeksu],B130,Tabela3[Wartość])+SUMIF(C:C,B130,DE:DE)</f>
        <v>0</v>
      </c>
      <c r="CH130" s="383">
        <f>SUMIFS(NRC[Cena],NRC[Typ narzędzia],robocze!$AL$1,NRC[Dot. indeksu],wycena!$B130)+(SUMIF($C:$C,$B130,$DF:$DF))</f>
        <v>0</v>
      </c>
      <c r="CI130" s="372">
        <f>SUMIFS(NRC[Cena],NRC[Typ narzędzia],robocze!$AL$2,NRC[Dot. indeksu],wycena!$B130)+(SUMIF($C:$C,$B130,$DG:$DG))</f>
        <v>0</v>
      </c>
      <c r="CJ130" s="372">
        <f>SUMIFS(NRC[Cena],NRC[Typ narzędzia],robocze!$AL$3,NRC[Dot. indeksu],wycena!$B130)+(SUMIF($C:$C,$B130,$DH:$DH))</f>
        <v>0</v>
      </c>
      <c r="CK130" s="384">
        <f t="shared" si="162"/>
        <v>0</v>
      </c>
      <c r="CM130" s="373" t="str">
        <f t="shared" si="110"/>
        <v/>
      </c>
      <c r="CN130" s="374" t="str">
        <f t="shared" si="111"/>
        <v/>
      </c>
      <c r="CO130" s="372" t="str">
        <f t="shared" si="112"/>
        <v/>
      </c>
      <c r="CP130" s="372" t="str">
        <f t="shared" si="181"/>
        <v/>
      </c>
      <c r="CQ130" s="371" t="str">
        <f t="shared" si="113"/>
        <v/>
      </c>
      <c r="CR130" s="371" t="str">
        <f t="shared" si="182"/>
        <v/>
      </c>
      <c r="CS130" s="371" t="str">
        <f t="shared" si="114"/>
        <v/>
      </c>
      <c r="CT130" s="371" t="str">
        <f t="shared" si="115"/>
        <v/>
      </c>
      <c r="CU130" s="371" t="str">
        <f t="shared" si="116"/>
        <v/>
      </c>
      <c r="CV130" s="371" t="str">
        <f t="shared" si="117"/>
        <v/>
      </c>
      <c r="CW130" s="371" t="str">
        <f t="shared" si="118"/>
        <v/>
      </c>
      <c r="CX130" s="371" t="str">
        <f t="shared" si="119"/>
        <v/>
      </c>
      <c r="CY130" s="371" t="str">
        <f t="shared" si="120"/>
        <v/>
      </c>
      <c r="CZ130" s="371" t="str">
        <f t="shared" si="121"/>
        <v/>
      </c>
      <c r="DA130" s="371" t="str">
        <f t="shared" si="163"/>
        <v/>
      </c>
      <c r="DB130" s="371" t="str">
        <f t="shared" si="164"/>
        <v/>
      </c>
      <c r="DC130" s="371" t="str">
        <f t="shared" si="165"/>
        <v/>
      </c>
      <c r="DD130" s="334" t="str">
        <f t="shared" si="122"/>
        <v/>
      </c>
      <c r="DE130" s="334" t="str">
        <f t="shared" si="123"/>
        <v/>
      </c>
      <c r="DF130" s="372">
        <f t="shared" si="183"/>
        <v>0</v>
      </c>
      <c r="DG130" s="372">
        <f t="shared" si="184"/>
        <v>0</v>
      </c>
      <c r="DH130" s="372">
        <f t="shared" si="185"/>
        <v>0</v>
      </c>
      <c r="DI130" s="375"/>
      <c r="DJ130" s="319">
        <f>AK130/3600*Stawki!$A$4</f>
        <v>0</v>
      </c>
      <c r="DK130" s="317">
        <f>AO130/3600*Stawki!$B$4</f>
        <v>0</v>
      </c>
      <c r="DL130" s="317">
        <f>AR130/3600*Stawki!$C$4</f>
        <v>0</v>
      </c>
      <c r="DM130" s="317">
        <f>AU130/3600*Stawki!$D$4</f>
        <v>0</v>
      </c>
      <c r="DN130" s="317">
        <f>AX130/3600*Stawki!$E$4</f>
        <v>0</v>
      </c>
      <c r="DO130" s="317">
        <f>BA130/3600*Stawki!$F$4</f>
        <v>0</v>
      </c>
      <c r="DP130" s="317">
        <f>BD130/3600*Stawki!$G$4</f>
        <v>0</v>
      </c>
      <c r="DQ130" s="317">
        <f>BG130/3600*Stawki!$H$4</f>
        <v>0</v>
      </c>
      <c r="DR130" s="317">
        <f>BJ130/3600*Stawki!$J$4</f>
        <v>0</v>
      </c>
      <c r="DS130" s="317">
        <f>BL130/3600*Stawki!$I$4</f>
        <v>0</v>
      </c>
      <c r="DT130" s="317">
        <f>BP130/3600*Stawki!$K$4</f>
        <v>0</v>
      </c>
      <c r="DU130" s="320">
        <f>BS130/3600*Stawki!$M$4</f>
        <v>0</v>
      </c>
      <c r="DV130" s="320">
        <f>BV130/3600*Stawki!$L$4</f>
        <v>0</v>
      </c>
      <c r="DW130" s="321">
        <f t="shared" si="166"/>
        <v>0</v>
      </c>
      <c r="DX130" s="322" t="e" cm="1">
        <f t="array" ref="DX130">IF(BX130&lt;1,INDEX(tblSimple[],MATCH(F130,simp_il_proj,1)+1,MATCH(BW130,simp_il_oper,1)+1)+VLOOKUP($H$6,tblKlient[[Klient]:[Dodatkowy narzut Simple]],2,0),INDEX(tblComplex[],MATCH(F130,comp_il_projekt,1)+1,MATCH(BX130,comp_ile_sklad,1)+1)+VLOOKUP($H$6,tblKlient[[Klient]:[Dodatkowy narzut Complex]],3,0))</f>
        <v>#VALUE!</v>
      </c>
      <c r="DY130" s="323" t="str">
        <f t="shared" si="167"/>
        <v/>
      </c>
      <c r="DZ130" s="318" t="e">
        <f t="shared" si="124"/>
        <v>#VALUE!</v>
      </c>
      <c r="EA130" s="324" t="e">
        <f t="shared" si="125"/>
        <v>#VALUE!</v>
      </c>
      <c r="EC130" s="340">
        <f>IFERROR((Y130*AA130)*IF(X130="NIE",$EC$17+Stawki!$L$30,$EC$17)+SUMIF($C:$C,$B130,CP:CP),0)</f>
        <v>0</v>
      </c>
      <c r="ED130" s="341">
        <f t="shared" si="126"/>
        <v>0</v>
      </c>
      <c r="EE130" s="341">
        <f t="shared" si="127"/>
        <v>0</v>
      </c>
      <c r="EF130" s="341" t="e">
        <f t="shared" si="128"/>
        <v>#VALUE!</v>
      </c>
      <c r="EG130" s="341" t="e">
        <f>DY130*(1+wycena!$EG$17)</f>
        <v>#VALUE!</v>
      </c>
      <c r="EH130" s="341" t="e">
        <f>EG130*(1+wycena!$EH$17)</f>
        <v>#VALUE!</v>
      </c>
      <c r="EI130" s="341" t="e">
        <f t="shared" si="168"/>
        <v>#VALUE!</v>
      </c>
      <c r="EJ130" s="341" t="e">
        <f t="shared" si="186"/>
        <v>#VALUE!</v>
      </c>
      <c r="EK130" s="342">
        <f t="shared" si="129"/>
        <v>0</v>
      </c>
      <c r="EL130" s="343">
        <v>0</v>
      </c>
      <c r="EM130" s="344" t="e">
        <f t="shared" si="187"/>
        <v>#VALUE!</v>
      </c>
      <c r="EN130" s="345" t="e">
        <f t="shared" si="130"/>
        <v>#VALUE!</v>
      </c>
      <c r="EO130" s="346">
        <f t="shared" si="131"/>
        <v>0</v>
      </c>
      <c r="EP130" s="347">
        <f t="shared" si="132"/>
        <v>0</v>
      </c>
      <c r="EQ130" s="348">
        <f t="shared" si="169"/>
        <v>0</v>
      </c>
      <c r="ER130" s="349" t="e">
        <f t="shared" si="133"/>
        <v>#VALUE!</v>
      </c>
      <c r="ES130" s="350" t="e">
        <f t="shared" si="134"/>
        <v>#VALUE!</v>
      </c>
      <c r="ET130" s="62"/>
      <c r="EU130" s="399">
        <f t="shared" si="170"/>
        <v>0</v>
      </c>
      <c r="EV130" s="400">
        <f t="shared" si="171"/>
        <v>0</v>
      </c>
      <c r="EW130" s="400">
        <f t="shared" si="172"/>
        <v>0</v>
      </c>
      <c r="EX130" s="400">
        <f t="shared" si="173"/>
        <v>0</v>
      </c>
      <c r="EY130" s="400">
        <f t="shared" si="174"/>
        <v>0</v>
      </c>
      <c r="EZ130" s="401">
        <f t="shared" si="175"/>
        <v>0</v>
      </c>
      <c r="FA130" s="62"/>
      <c r="FB130" s="153">
        <f t="shared" si="135"/>
        <v>0</v>
      </c>
      <c r="FC130" s="154">
        <f t="shared" si="136"/>
        <v>0</v>
      </c>
      <c r="FD130" s="154">
        <f t="shared" si="137"/>
        <v>0</v>
      </c>
      <c r="FE130" s="154">
        <f t="shared" si="138"/>
        <v>0</v>
      </c>
      <c r="FF130" s="154">
        <f t="shared" si="139"/>
        <v>0</v>
      </c>
      <c r="FG130" s="154">
        <f t="shared" si="140"/>
        <v>0</v>
      </c>
      <c r="FH130" s="154">
        <f t="shared" si="141"/>
        <v>0</v>
      </c>
      <c r="FI130" s="154">
        <f t="shared" si="142"/>
        <v>0</v>
      </c>
      <c r="FJ130" s="154">
        <f t="shared" si="143"/>
        <v>0</v>
      </c>
      <c r="FK130" s="147">
        <f t="shared" si="144"/>
        <v>0</v>
      </c>
      <c r="FL130" s="147">
        <f t="shared" si="145"/>
        <v>0</v>
      </c>
      <c r="FM130" s="146">
        <f t="shared" si="146"/>
        <v>0</v>
      </c>
      <c r="FN130" s="146">
        <f t="shared" si="147"/>
        <v>0</v>
      </c>
      <c r="FO130" s="146">
        <f t="shared" si="148"/>
        <v>0</v>
      </c>
      <c r="FP130" s="146">
        <f t="shared" si="149"/>
        <v>0</v>
      </c>
      <c r="FQ130" s="146" t="e">
        <f t="shared" si="150"/>
        <v>#VALUE!</v>
      </c>
      <c r="FR130" s="146" t="e">
        <f t="shared" si="151"/>
        <v>#VALUE!</v>
      </c>
      <c r="FS130" s="146">
        <f t="shared" si="152"/>
        <v>0</v>
      </c>
      <c r="FT130" s="146">
        <f t="shared" si="153"/>
        <v>0</v>
      </c>
      <c r="FU130" s="146">
        <f t="shared" si="154"/>
        <v>0</v>
      </c>
      <c r="FV130" s="146" t="e">
        <f t="shared" si="155"/>
        <v>#VALUE!</v>
      </c>
      <c r="FW130" s="146" t="e">
        <f t="shared" si="176"/>
        <v>#VALUE!</v>
      </c>
      <c r="FX130" s="146" t="e">
        <f t="shared" si="177"/>
        <v>#VALUE!</v>
      </c>
      <c r="FY130" s="146" t="e">
        <f t="shared" si="178"/>
        <v>#VALUE!</v>
      </c>
      <c r="FZ130" s="155">
        <f t="shared" si="188"/>
        <v>0</v>
      </c>
    </row>
    <row r="131" spans="1:182">
      <c r="A131" s="143">
        <v>113</v>
      </c>
      <c r="B131" s="123"/>
      <c r="C131" s="123"/>
      <c r="D131" s="123"/>
      <c r="E131" s="181"/>
      <c r="F131" s="123"/>
      <c r="G131" s="123"/>
      <c r="H131" s="123"/>
      <c r="I131" s="120"/>
      <c r="J131" s="121"/>
      <c r="K131" s="123"/>
      <c r="L131" s="123"/>
      <c r="M131" s="172" t="str">
        <f>ryzyka!$X115</f>
        <v/>
      </c>
      <c r="N131" s="173" t="str">
        <f>ryzyka!Y115</f>
        <v/>
      </c>
      <c r="O131" s="123"/>
      <c r="P131" s="123"/>
      <c r="Q131" s="138"/>
      <c r="R131" s="121"/>
      <c r="S131" s="123"/>
      <c r="T131" s="122"/>
      <c r="U131" s="123"/>
      <c r="V131" s="285" t="str">
        <f t="shared" si="156"/>
        <v/>
      </c>
      <c r="W131" s="285" t="str">
        <f t="shared" si="157"/>
        <v/>
      </c>
      <c r="X131" s="123"/>
      <c r="Y131" s="65"/>
      <c r="Z131" s="176">
        <f t="shared" si="99"/>
        <v>0</v>
      </c>
      <c r="AA131" s="124"/>
      <c r="AB131" s="124"/>
      <c r="AC131" s="125"/>
      <c r="AD131" s="125"/>
      <c r="AE131" s="126"/>
      <c r="AF131" s="124"/>
      <c r="AG131" s="127"/>
      <c r="AH131" s="128"/>
      <c r="AI131" s="137"/>
      <c r="AJ131" s="126"/>
      <c r="AK131" s="335">
        <f t="shared" si="100"/>
        <v>0</v>
      </c>
      <c r="AL131" s="138"/>
      <c r="AM131" s="121"/>
      <c r="AN131" s="123"/>
      <c r="AO131" s="332">
        <f t="shared" si="179"/>
        <v>0</v>
      </c>
      <c r="AP131" s="333">
        <f>SUMIFS(Technologia[tpz '[s']],Technologia[Obszar],"Obróbka skrawaniem",Technologia[KOD WYROB],wycena!$B131)</f>
        <v>0</v>
      </c>
      <c r="AQ131" s="334">
        <f>SUMIFS(Technologia[tpj '[s']],Technologia[Obszar],"Obróbka skrawaniem",Technologia[KOD WYROB],wycena!$B131)</f>
        <v>0</v>
      </c>
      <c r="AR131" s="335">
        <f t="shared" si="101"/>
        <v>0</v>
      </c>
      <c r="AS131" s="334">
        <f>SUMIFS(Technologia[tpz '[s']],Technologia[Obszar],"Ukosowanie",Technologia[KOD WYROB],wycena!$B131)</f>
        <v>0</v>
      </c>
      <c r="AT131" s="334">
        <f>SUMIFS(Technologia[tpj '[s']],Technologia[Obszar],"Ukosowanie",Technologia[KOD WYROB],wycena!$B131)</f>
        <v>0</v>
      </c>
      <c r="AU131" s="335">
        <f t="shared" si="102"/>
        <v>0</v>
      </c>
      <c r="AV131" s="334">
        <f>SUMIFS(Technologia[tpz '[s']],Technologia[Obszar],"Prasa",Technologia[KOD WYROB],wycena!$B131)</f>
        <v>0</v>
      </c>
      <c r="AW131" s="334">
        <f>SUMIFS(Technologia[tpj '[s']],Technologia[Obszar],"Prasa",Technologia[KOD WYROB],wycena!$B131)</f>
        <v>0</v>
      </c>
      <c r="AX131" s="335">
        <f t="shared" si="103"/>
        <v>0</v>
      </c>
      <c r="AY131" s="334">
        <f>SUMIFS(Technologia[tpz '[s']],Technologia[Obszar],"Spawanie ręczne",Technologia[KOD WYROB],wycena!$B131)</f>
        <v>0</v>
      </c>
      <c r="AZ131" s="334">
        <f>SUMIFS(Technologia[tpj '[s']],Technologia[Obszar],"Spawanie ręczne",Technologia[KOD WYROB],wycena!$B131)</f>
        <v>0</v>
      </c>
      <c r="BA131" s="335">
        <f t="shared" si="104"/>
        <v>0</v>
      </c>
      <c r="BB131" s="334">
        <f>SUMIFS(Technologia[tpz '[s']],Technologia[Obszar],"Spawanie robotem",Technologia[KOD WYROB],wycena!$B131)</f>
        <v>0</v>
      </c>
      <c r="BC131" s="334">
        <f>SUMIFS(Technologia[tpj '[s']],Technologia[Obszar],"Spawanie robotem",Technologia[KOD WYROB],wycena!$B131)</f>
        <v>0</v>
      </c>
      <c r="BD131" s="335">
        <f t="shared" si="105"/>
        <v>0</v>
      </c>
      <c r="BE131" s="334">
        <f>SUMIFS(Technologia[tpz '[s']],Technologia[Obszar],"Ślusarnia",Technologia[KOD WYROB],wycena!$B131)</f>
        <v>0</v>
      </c>
      <c r="BF131" s="334">
        <f>SUMIFS(Technologia[tpj '[s']],Technologia[Obszar],"Ślusarnia",Technologia[KOD WYROB],wycena!$B131)</f>
        <v>0</v>
      </c>
      <c r="BG131" s="335">
        <f t="shared" si="106"/>
        <v>0</v>
      </c>
      <c r="BH131" s="334">
        <f>SUMIFS(Technologia[tpz '[s']],Technologia[Obszar],"Montaż",Technologia[KOD WYROB],wycena!$B131)</f>
        <v>0</v>
      </c>
      <c r="BI131" s="334">
        <f>SUMIFS(Technologia[tpj '[s']],Technologia[Obszar],"Montaż",Technologia[KOD WYROB],wycena!$B131)</f>
        <v>0</v>
      </c>
      <c r="BJ131" s="335">
        <f t="shared" si="107"/>
        <v>0</v>
      </c>
      <c r="BK131" s="334">
        <f>SUMIFS(Technologia[tpz '[s']],Technologia[Obszar],"Klejenie",Technologia[KOD WYROB],wycena!$B131)</f>
        <v>0</v>
      </c>
      <c r="BL131" s="334">
        <f>SUMIFS(Technologia[tpj '[s']],Technologia[Obszar],"Klejenie",Technologia[KOD WYROB],wycena!$B131)</f>
        <v>0</v>
      </c>
      <c r="BM131" s="335">
        <f t="shared" si="108"/>
        <v>0</v>
      </c>
      <c r="BN131" s="334">
        <f>SUMIFS(Technologia[tpz '[s']],Technologia[Obszar],"Śrutowanie",Technologia[KOD WYROB],wycena!$B131)</f>
        <v>0</v>
      </c>
      <c r="BO131" s="334">
        <f>SUMIFS(Technologia[tpj '[s']],Technologia[Obszar],"Śrutowanie",Technologia[KOD WYROB],wycena!$B131)</f>
        <v>0</v>
      </c>
      <c r="BP131" s="332">
        <f t="shared" si="158"/>
        <v>0</v>
      </c>
      <c r="BQ131" s="334">
        <f>SUMIFS(Technologia[tpz '[s']],Technologia[Obszar],"Prostowanie",Technologia[KOD WYROB],wycena!$B131)</f>
        <v>0</v>
      </c>
      <c r="BR131" s="334">
        <f>SUMIFS(Technologia[tpj '[s']],Technologia[Obszar],"Prostowanie",Technologia[KOD WYROB],wycena!$B131)</f>
        <v>0</v>
      </c>
      <c r="BS131" s="332">
        <f t="shared" si="159"/>
        <v>0</v>
      </c>
      <c r="BT131" s="334">
        <f>SUMIFS(Technologia[tpz '[s']],Technologia[Obszar],"Gratowarka",Technologia[KOD WYROB],wycena!$B131)</f>
        <v>0</v>
      </c>
      <c r="BU131" s="334">
        <f>SUMIFS(Technologia[tpj '[s']],Technologia[Obszar],"Gratowarka",Technologia[KOD WYROB],wycena!$B131)</f>
        <v>0</v>
      </c>
      <c r="BV131" s="332">
        <f t="shared" si="160"/>
        <v>0</v>
      </c>
      <c r="BW131" s="332">
        <f>COUNTIF(Technologia[KOD WYROB],B131)</f>
        <v>0</v>
      </c>
      <c r="BX131" s="332">
        <f t="shared" si="161"/>
        <v>0</v>
      </c>
      <c r="BZ131" s="121"/>
      <c r="CA131" s="123"/>
      <c r="CB131" s="123"/>
      <c r="CC131" s="372">
        <f>SUMIFS(Technologia[Koszt kooperacji],Technologia[Obszar],"Kooperacja",Technologia[KOD WYROB],wycena!$B131)+SUMIFS(Technologia[Koszt kooperacji],Technologia[Obszar],"Śrutowanie",Technologia[KOD WYROB],wycena!$B131)</f>
        <v>0</v>
      </c>
      <c r="CD131" s="372">
        <f t="shared" si="109"/>
        <v>0</v>
      </c>
      <c r="CE131" s="372">
        <f t="shared" si="180"/>
        <v>0</v>
      </c>
      <c r="CF131" s="381">
        <f>COUNTIFS(Technologia[KOD WYROB],B131,Technologia[Obszar],"kooperacja")+SUMIF($C:$C,$B131,CF:CF)</f>
        <v>0</v>
      </c>
      <c r="CG131" s="382">
        <f>SUMIF(Tabela3[Dot. indeksu],B131,Tabela3[Wartość])+SUMIF(C:C,B131,DE:DE)</f>
        <v>0</v>
      </c>
      <c r="CH131" s="383">
        <f>SUMIFS(NRC[Cena],NRC[Typ narzędzia],robocze!$AL$1,NRC[Dot. indeksu],wycena!$B131)+(SUMIF($C:$C,$B131,$DF:$DF))</f>
        <v>0</v>
      </c>
      <c r="CI131" s="372">
        <f>SUMIFS(NRC[Cena],NRC[Typ narzędzia],robocze!$AL$2,NRC[Dot. indeksu],wycena!$B131)+(SUMIF($C:$C,$B131,$DG:$DG))</f>
        <v>0</v>
      </c>
      <c r="CJ131" s="372">
        <f>SUMIFS(NRC[Cena],NRC[Typ narzędzia],robocze!$AL$3,NRC[Dot. indeksu],wycena!$B131)+(SUMIF($C:$C,$B131,$DH:$DH))</f>
        <v>0</v>
      </c>
      <c r="CK131" s="384">
        <f t="shared" si="162"/>
        <v>0</v>
      </c>
      <c r="CM131" s="373" t="str">
        <f t="shared" si="110"/>
        <v/>
      </c>
      <c r="CN131" s="374" t="str">
        <f t="shared" si="111"/>
        <v/>
      </c>
      <c r="CO131" s="372" t="str">
        <f t="shared" si="112"/>
        <v/>
      </c>
      <c r="CP131" s="372" t="str">
        <f t="shared" si="181"/>
        <v/>
      </c>
      <c r="CQ131" s="371" t="str">
        <f t="shared" si="113"/>
        <v/>
      </c>
      <c r="CR131" s="371" t="str">
        <f t="shared" si="182"/>
        <v/>
      </c>
      <c r="CS131" s="371" t="str">
        <f t="shared" si="114"/>
        <v/>
      </c>
      <c r="CT131" s="371" t="str">
        <f t="shared" si="115"/>
        <v/>
      </c>
      <c r="CU131" s="371" t="str">
        <f t="shared" si="116"/>
        <v/>
      </c>
      <c r="CV131" s="371" t="str">
        <f t="shared" si="117"/>
        <v/>
      </c>
      <c r="CW131" s="371" t="str">
        <f t="shared" si="118"/>
        <v/>
      </c>
      <c r="CX131" s="371" t="str">
        <f t="shared" si="119"/>
        <v/>
      </c>
      <c r="CY131" s="371" t="str">
        <f t="shared" si="120"/>
        <v/>
      </c>
      <c r="CZ131" s="371" t="str">
        <f t="shared" si="121"/>
        <v/>
      </c>
      <c r="DA131" s="371" t="str">
        <f t="shared" si="163"/>
        <v/>
      </c>
      <c r="DB131" s="371" t="str">
        <f t="shared" si="164"/>
        <v/>
      </c>
      <c r="DC131" s="371" t="str">
        <f t="shared" si="165"/>
        <v/>
      </c>
      <c r="DD131" s="334" t="str">
        <f t="shared" si="122"/>
        <v/>
      </c>
      <c r="DE131" s="334" t="str">
        <f t="shared" si="123"/>
        <v/>
      </c>
      <c r="DF131" s="372">
        <f t="shared" si="183"/>
        <v>0</v>
      </c>
      <c r="DG131" s="372">
        <f t="shared" si="184"/>
        <v>0</v>
      </c>
      <c r="DH131" s="372">
        <f t="shared" si="185"/>
        <v>0</v>
      </c>
      <c r="DI131" s="375"/>
      <c r="DJ131" s="319">
        <f>AK131/3600*Stawki!$A$4</f>
        <v>0</v>
      </c>
      <c r="DK131" s="317">
        <f>AO131/3600*Stawki!$B$4</f>
        <v>0</v>
      </c>
      <c r="DL131" s="317">
        <f>AR131/3600*Stawki!$C$4</f>
        <v>0</v>
      </c>
      <c r="DM131" s="317">
        <f>AU131/3600*Stawki!$D$4</f>
        <v>0</v>
      </c>
      <c r="DN131" s="317">
        <f>AX131/3600*Stawki!$E$4</f>
        <v>0</v>
      </c>
      <c r="DO131" s="317">
        <f>BA131/3600*Stawki!$F$4</f>
        <v>0</v>
      </c>
      <c r="DP131" s="317">
        <f>BD131/3600*Stawki!$G$4</f>
        <v>0</v>
      </c>
      <c r="DQ131" s="317">
        <f>BG131/3600*Stawki!$H$4</f>
        <v>0</v>
      </c>
      <c r="DR131" s="317">
        <f>BJ131/3600*Stawki!$J$4</f>
        <v>0</v>
      </c>
      <c r="DS131" s="317">
        <f>BL131/3600*Stawki!$I$4</f>
        <v>0</v>
      </c>
      <c r="DT131" s="317">
        <f>BP131/3600*Stawki!$K$4</f>
        <v>0</v>
      </c>
      <c r="DU131" s="320">
        <f>BS131/3600*Stawki!$M$4</f>
        <v>0</v>
      </c>
      <c r="DV131" s="320">
        <f>BV131/3600*Stawki!$L$4</f>
        <v>0</v>
      </c>
      <c r="DW131" s="321">
        <f t="shared" si="166"/>
        <v>0</v>
      </c>
      <c r="DX131" s="322" t="e" cm="1">
        <f t="array" ref="DX131">IF(BX131&lt;1,INDEX(tblSimple[],MATCH(F131,simp_il_proj,1)+1,MATCH(BW131,simp_il_oper,1)+1)+VLOOKUP($H$6,tblKlient[[Klient]:[Dodatkowy narzut Simple]],2,0),INDEX(tblComplex[],MATCH(F131,comp_il_projekt,1)+1,MATCH(BX131,comp_ile_sklad,1)+1)+VLOOKUP($H$6,tblKlient[[Klient]:[Dodatkowy narzut Complex]],3,0))</f>
        <v>#VALUE!</v>
      </c>
      <c r="DY131" s="323" t="str">
        <f t="shared" si="167"/>
        <v/>
      </c>
      <c r="DZ131" s="318" t="e">
        <f t="shared" si="124"/>
        <v>#VALUE!</v>
      </c>
      <c r="EA131" s="324" t="e">
        <f t="shared" si="125"/>
        <v>#VALUE!</v>
      </c>
      <c r="EC131" s="340">
        <f>IFERROR((Y131*AA131)*IF(X131="NIE",$EC$17+Stawki!$L$30,$EC$17)+SUMIF($C:$C,$B131,CP:CP),0)</f>
        <v>0</v>
      </c>
      <c r="ED131" s="341">
        <f t="shared" si="126"/>
        <v>0</v>
      </c>
      <c r="EE131" s="341">
        <f t="shared" si="127"/>
        <v>0</v>
      </c>
      <c r="EF131" s="341" t="e">
        <f t="shared" si="128"/>
        <v>#VALUE!</v>
      </c>
      <c r="EG131" s="341" t="e">
        <f>DY131*(1+wycena!$EG$17)</f>
        <v>#VALUE!</v>
      </c>
      <c r="EH131" s="341" t="e">
        <f>EG131*(1+wycena!$EH$17)</f>
        <v>#VALUE!</v>
      </c>
      <c r="EI131" s="341" t="e">
        <f t="shared" si="168"/>
        <v>#VALUE!</v>
      </c>
      <c r="EJ131" s="341" t="e">
        <f t="shared" si="186"/>
        <v>#VALUE!</v>
      </c>
      <c r="EK131" s="342">
        <f t="shared" si="129"/>
        <v>0</v>
      </c>
      <c r="EL131" s="343">
        <v>0</v>
      </c>
      <c r="EM131" s="344" t="e">
        <f t="shared" si="187"/>
        <v>#VALUE!</v>
      </c>
      <c r="EN131" s="345" t="e">
        <f t="shared" si="130"/>
        <v>#VALUE!</v>
      </c>
      <c r="EO131" s="346">
        <f t="shared" si="131"/>
        <v>0</v>
      </c>
      <c r="EP131" s="347">
        <f t="shared" si="132"/>
        <v>0</v>
      </c>
      <c r="EQ131" s="348">
        <f t="shared" si="169"/>
        <v>0</v>
      </c>
      <c r="ER131" s="349" t="e">
        <f t="shared" si="133"/>
        <v>#VALUE!</v>
      </c>
      <c r="ES131" s="350" t="e">
        <f t="shared" si="134"/>
        <v>#VALUE!</v>
      </c>
      <c r="ET131" s="62"/>
      <c r="EU131" s="399">
        <f t="shared" si="170"/>
        <v>0</v>
      </c>
      <c r="EV131" s="400">
        <f t="shared" si="171"/>
        <v>0</v>
      </c>
      <c r="EW131" s="400">
        <f t="shared" si="172"/>
        <v>0</v>
      </c>
      <c r="EX131" s="400">
        <f t="shared" si="173"/>
        <v>0</v>
      </c>
      <c r="EY131" s="400">
        <f t="shared" si="174"/>
        <v>0</v>
      </c>
      <c r="EZ131" s="401">
        <f t="shared" si="175"/>
        <v>0</v>
      </c>
      <c r="FA131" s="62"/>
      <c r="FB131" s="153">
        <f t="shared" si="135"/>
        <v>0</v>
      </c>
      <c r="FC131" s="154">
        <f t="shared" si="136"/>
        <v>0</v>
      </c>
      <c r="FD131" s="154">
        <f t="shared" si="137"/>
        <v>0</v>
      </c>
      <c r="FE131" s="154">
        <f t="shared" si="138"/>
        <v>0</v>
      </c>
      <c r="FF131" s="154">
        <f t="shared" si="139"/>
        <v>0</v>
      </c>
      <c r="FG131" s="154">
        <f t="shared" si="140"/>
        <v>0</v>
      </c>
      <c r="FH131" s="154">
        <f t="shared" si="141"/>
        <v>0</v>
      </c>
      <c r="FI131" s="154">
        <f t="shared" si="142"/>
        <v>0</v>
      </c>
      <c r="FJ131" s="154">
        <f t="shared" si="143"/>
        <v>0</v>
      </c>
      <c r="FK131" s="147">
        <f t="shared" si="144"/>
        <v>0</v>
      </c>
      <c r="FL131" s="147">
        <f t="shared" si="145"/>
        <v>0</v>
      </c>
      <c r="FM131" s="146">
        <f t="shared" si="146"/>
        <v>0</v>
      </c>
      <c r="FN131" s="146">
        <f t="shared" si="147"/>
        <v>0</v>
      </c>
      <c r="FO131" s="146">
        <f t="shared" si="148"/>
        <v>0</v>
      </c>
      <c r="FP131" s="146">
        <f t="shared" si="149"/>
        <v>0</v>
      </c>
      <c r="FQ131" s="146" t="e">
        <f t="shared" si="150"/>
        <v>#VALUE!</v>
      </c>
      <c r="FR131" s="146" t="e">
        <f t="shared" si="151"/>
        <v>#VALUE!</v>
      </c>
      <c r="FS131" s="146">
        <f t="shared" si="152"/>
        <v>0</v>
      </c>
      <c r="FT131" s="146">
        <f t="shared" si="153"/>
        <v>0</v>
      </c>
      <c r="FU131" s="146">
        <f t="shared" si="154"/>
        <v>0</v>
      </c>
      <c r="FV131" s="146" t="e">
        <f t="shared" si="155"/>
        <v>#VALUE!</v>
      </c>
      <c r="FW131" s="146" t="e">
        <f t="shared" si="176"/>
        <v>#VALUE!</v>
      </c>
      <c r="FX131" s="146" t="e">
        <f t="shared" si="177"/>
        <v>#VALUE!</v>
      </c>
      <c r="FY131" s="146" t="e">
        <f t="shared" si="178"/>
        <v>#VALUE!</v>
      </c>
      <c r="FZ131" s="155">
        <f t="shared" si="188"/>
        <v>0</v>
      </c>
    </row>
    <row r="132" spans="1:182">
      <c r="A132" s="143">
        <v>114</v>
      </c>
      <c r="B132" s="123"/>
      <c r="C132" s="123"/>
      <c r="D132" s="123"/>
      <c r="E132" s="181"/>
      <c r="F132" s="123"/>
      <c r="G132" s="123"/>
      <c r="H132" s="123"/>
      <c r="I132" s="120"/>
      <c r="J132" s="121"/>
      <c r="K132" s="123"/>
      <c r="L132" s="123"/>
      <c r="M132" s="172" t="str">
        <f>ryzyka!$X116</f>
        <v/>
      </c>
      <c r="N132" s="173" t="str">
        <f>ryzyka!Y116</f>
        <v/>
      </c>
      <c r="O132" s="123"/>
      <c r="P132" s="123"/>
      <c r="Q132" s="138"/>
      <c r="R132" s="121"/>
      <c r="S132" s="123"/>
      <c r="T132" s="122"/>
      <c r="U132" s="123"/>
      <c r="V132" s="285" t="str">
        <f t="shared" si="156"/>
        <v/>
      </c>
      <c r="W132" s="285" t="str">
        <f t="shared" si="157"/>
        <v/>
      </c>
      <c r="X132" s="123"/>
      <c r="Y132" s="65"/>
      <c r="Z132" s="176">
        <f t="shared" si="99"/>
        <v>0</v>
      </c>
      <c r="AA132" s="124"/>
      <c r="AB132" s="124"/>
      <c r="AC132" s="125"/>
      <c r="AD132" s="125"/>
      <c r="AE132" s="126"/>
      <c r="AF132" s="124"/>
      <c r="AG132" s="127"/>
      <c r="AH132" s="128"/>
      <c r="AI132" s="137"/>
      <c r="AJ132" s="126"/>
      <c r="AK132" s="335">
        <f t="shared" si="100"/>
        <v>0</v>
      </c>
      <c r="AL132" s="138"/>
      <c r="AM132" s="121"/>
      <c r="AN132" s="123"/>
      <c r="AO132" s="332">
        <f t="shared" si="179"/>
        <v>0</v>
      </c>
      <c r="AP132" s="333">
        <f>SUMIFS(Technologia[tpz '[s']],Technologia[Obszar],"Obróbka skrawaniem",Technologia[KOD WYROB],wycena!$B132)</f>
        <v>0</v>
      </c>
      <c r="AQ132" s="334">
        <f>SUMIFS(Technologia[tpj '[s']],Technologia[Obszar],"Obróbka skrawaniem",Technologia[KOD WYROB],wycena!$B132)</f>
        <v>0</v>
      </c>
      <c r="AR132" s="335">
        <f t="shared" si="101"/>
        <v>0</v>
      </c>
      <c r="AS132" s="334">
        <f>SUMIFS(Technologia[tpz '[s']],Technologia[Obszar],"Ukosowanie",Technologia[KOD WYROB],wycena!$B132)</f>
        <v>0</v>
      </c>
      <c r="AT132" s="334">
        <f>SUMIFS(Technologia[tpj '[s']],Technologia[Obszar],"Ukosowanie",Technologia[KOD WYROB],wycena!$B132)</f>
        <v>0</v>
      </c>
      <c r="AU132" s="335">
        <f t="shared" si="102"/>
        <v>0</v>
      </c>
      <c r="AV132" s="334">
        <f>SUMIFS(Technologia[tpz '[s']],Technologia[Obszar],"Prasa",Technologia[KOD WYROB],wycena!$B132)</f>
        <v>0</v>
      </c>
      <c r="AW132" s="334">
        <f>SUMIFS(Technologia[tpj '[s']],Technologia[Obszar],"Prasa",Technologia[KOD WYROB],wycena!$B132)</f>
        <v>0</v>
      </c>
      <c r="AX132" s="335">
        <f t="shared" si="103"/>
        <v>0</v>
      </c>
      <c r="AY132" s="334">
        <f>SUMIFS(Technologia[tpz '[s']],Technologia[Obszar],"Spawanie ręczne",Technologia[KOD WYROB],wycena!$B132)</f>
        <v>0</v>
      </c>
      <c r="AZ132" s="334">
        <f>SUMIFS(Technologia[tpj '[s']],Technologia[Obszar],"Spawanie ręczne",Technologia[KOD WYROB],wycena!$B132)</f>
        <v>0</v>
      </c>
      <c r="BA132" s="335">
        <f t="shared" si="104"/>
        <v>0</v>
      </c>
      <c r="BB132" s="334">
        <f>SUMIFS(Technologia[tpz '[s']],Technologia[Obszar],"Spawanie robotem",Technologia[KOD WYROB],wycena!$B132)</f>
        <v>0</v>
      </c>
      <c r="BC132" s="334">
        <f>SUMIFS(Technologia[tpj '[s']],Technologia[Obszar],"Spawanie robotem",Technologia[KOD WYROB],wycena!$B132)</f>
        <v>0</v>
      </c>
      <c r="BD132" s="335">
        <f t="shared" si="105"/>
        <v>0</v>
      </c>
      <c r="BE132" s="334">
        <f>SUMIFS(Technologia[tpz '[s']],Technologia[Obszar],"Ślusarnia",Technologia[KOD WYROB],wycena!$B132)</f>
        <v>0</v>
      </c>
      <c r="BF132" s="334">
        <f>SUMIFS(Technologia[tpj '[s']],Technologia[Obszar],"Ślusarnia",Technologia[KOD WYROB],wycena!$B132)</f>
        <v>0</v>
      </c>
      <c r="BG132" s="335">
        <f t="shared" si="106"/>
        <v>0</v>
      </c>
      <c r="BH132" s="334">
        <f>SUMIFS(Technologia[tpz '[s']],Technologia[Obszar],"Montaż",Technologia[KOD WYROB],wycena!$B132)</f>
        <v>0</v>
      </c>
      <c r="BI132" s="334">
        <f>SUMIFS(Technologia[tpj '[s']],Technologia[Obszar],"Montaż",Technologia[KOD WYROB],wycena!$B132)</f>
        <v>0</v>
      </c>
      <c r="BJ132" s="335">
        <f t="shared" si="107"/>
        <v>0</v>
      </c>
      <c r="BK132" s="334">
        <f>SUMIFS(Technologia[tpz '[s']],Technologia[Obszar],"Klejenie",Technologia[KOD WYROB],wycena!$B132)</f>
        <v>0</v>
      </c>
      <c r="BL132" s="334">
        <f>SUMIFS(Technologia[tpj '[s']],Technologia[Obszar],"Klejenie",Technologia[KOD WYROB],wycena!$B132)</f>
        <v>0</v>
      </c>
      <c r="BM132" s="335">
        <f t="shared" si="108"/>
        <v>0</v>
      </c>
      <c r="BN132" s="334">
        <f>SUMIFS(Technologia[tpz '[s']],Technologia[Obszar],"Śrutowanie",Technologia[KOD WYROB],wycena!$B132)</f>
        <v>0</v>
      </c>
      <c r="BO132" s="334">
        <f>SUMIFS(Technologia[tpj '[s']],Technologia[Obszar],"Śrutowanie",Technologia[KOD WYROB],wycena!$B132)</f>
        <v>0</v>
      </c>
      <c r="BP132" s="332">
        <f t="shared" si="158"/>
        <v>0</v>
      </c>
      <c r="BQ132" s="334">
        <f>SUMIFS(Technologia[tpz '[s']],Technologia[Obszar],"Prostowanie",Technologia[KOD WYROB],wycena!$B132)</f>
        <v>0</v>
      </c>
      <c r="BR132" s="334">
        <f>SUMIFS(Technologia[tpj '[s']],Technologia[Obszar],"Prostowanie",Technologia[KOD WYROB],wycena!$B132)</f>
        <v>0</v>
      </c>
      <c r="BS132" s="332">
        <f t="shared" si="159"/>
        <v>0</v>
      </c>
      <c r="BT132" s="334">
        <f>SUMIFS(Technologia[tpz '[s']],Technologia[Obszar],"Gratowarka",Technologia[KOD WYROB],wycena!$B132)</f>
        <v>0</v>
      </c>
      <c r="BU132" s="334">
        <f>SUMIFS(Technologia[tpj '[s']],Technologia[Obszar],"Gratowarka",Technologia[KOD WYROB],wycena!$B132)</f>
        <v>0</v>
      </c>
      <c r="BV132" s="332">
        <f t="shared" si="160"/>
        <v>0</v>
      </c>
      <c r="BW132" s="332">
        <f>COUNTIF(Technologia[KOD WYROB],B132)</f>
        <v>0</v>
      </c>
      <c r="BX132" s="332">
        <f t="shared" si="161"/>
        <v>0</v>
      </c>
      <c r="BZ132" s="121"/>
      <c r="CA132" s="123"/>
      <c r="CB132" s="123"/>
      <c r="CC132" s="372">
        <f>SUMIFS(Technologia[Koszt kooperacji],Technologia[Obszar],"Kooperacja",Technologia[KOD WYROB],wycena!$B132)+SUMIFS(Technologia[Koszt kooperacji],Technologia[Obszar],"Śrutowanie",Technologia[KOD WYROB],wycena!$B132)</f>
        <v>0</v>
      </c>
      <c r="CD132" s="372">
        <f t="shared" si="109"/>
        <v>0</v>
      </c>
      <c r="CE132" s="372">
        <f t="shared" si="180"/>
        <v>0</v>
      </c>
      <c r="CF132" s="381">
        <f>COUNTIFS(Technologia[KOD WYROB],B132,Technologia[Obszar],"kooperacja")+SUMIF($C:$C,$B132,CF:CF)</f>
        <v>0</v>
      </c>
      <c r="CG132" s="382">
        <f>SUMIF(Tabela3[Dot. indeksu],B132,Tabela3[Wartość])+SUMIF(C:C,B132,DE:DE)</f>
        <v>0</v>
      </c>
      <c r="CH132" s="383">
        <f>SUMIFS(NRC[Cena],NRC[Typ narzędzia],robocze!$AL$1,NRC[Dot. indeksu],wycena!$B132)+(SUMIF($C:$C,$B132,$DF:$DF))</f>
        <v>0</v>
      </c>
      <c r="CI132" s="372">
        <f>SUMIFS(NRC[Cena],NRC[Typ narzędzia],robocze!$AL$2,NRC[Dot. indeksu],wycena!$B132)+(SUMIF($C:$C,$B132,$DG:$DG))</f>
        <v>0</v>
      </c>
      <c r="CJ132" s="372">
        <f>SUMIFS(NRC[Cena],NRC[Typ narzędzia],robocze!$AL$3,NRC[Dot. indeksu],wycena!$B132)+(SUMIF($C:$C,$B132,$DH:$DH))</f>
        <v>0</v>
      </c>
      <c r="CK132" s="384">
        <f t="shared" si="162"/>
        <v>0</v>
      </c>
      <c r="CM132" s="373" t="str">
        <f t="shared" si="110"/>
        <v/>
      </c>
      <c r="CN132" s="374" t="str">
        <f t="shared" si="111"/>
        <v/>
      </c>
      <c r="CO132" s="372" t="str">
        <f t="shared" si="112"/>
        <v/>
      </c>
      <c r="CP132" s="372" t="str">
        <f t="shared" si="181"/>
        <v/>
      </c>
      <c r="CQ132" s="371" t="str">
        <f t="shared" si="113"/>
        <v/>
      </c>
      <c r="CR132" s="371" t="str">
        <f t="shared" si="182"/>
        <v/>
      </c>
      <c r="CS132" s="371" t="str">
        <f t="shared" si="114"/>
        <v/>
      </c>
      <c r="CT132" s="371" t="str">
        <f t="shared" si="115"/>
        <v/>
      </c>
      <c r="CU132" s="371" t="str">
        <f t="shared" si="116"/>
        <v/>
      </c>
      <c r="CV132" s="371" t="str">
        <f t="shared" si="117"/>
        <v/>
      </c>
      <c r="CW132" s="371" t="str">
        <f t="shared" si="118"/>
        <v/>
      </c>
      <c r="CX132" s="371" t="str">
        <f t="shared" si="119"/>
        <v/>
      </c>
      <c r="CY132" s="371" t="str">
        <f t="shared" si="120"/>
        <v/>
      </c>
      <c r="CZ132" s="371" t="str">
        <f t="shared" si="121"/>
        <v/>
      </c>
      <c r="DA132" s="371" t="str">
        <f t="shared" si="163"/>
        <v/>
      </c>
      <c r="DB132" s="371" t="str">
        <f t="shared" si="164"/>
        <v/>
      </c>
      <c r="DC132" s="371" t="str">
        <f t="shared" si="165"/>
        <v/>
      </c>
      <c r="DD132" s="334" t="str">
        <f t="shared" si="122"/>
        <v/>
      </c>
      <c r="DE132" s="334" t="str">
        <f t="shared" si="123"/>
        <v/>
      </c>
      <c r="DF132" s="372">
        <f t="shared" si="183"/>
        <v>0</v>
      </c>
      <c r="DG132" s="372">
        <f t="shared" si="184"/>
        <v>0</v>
      </c>
      <c r="DH132" s="372">
        <f t="shared" si="185"/>
        <v>0</v>
      </c>
      <c r="DI132" s="375"/>
      <c r="DJ132" s="319">
        <f>AK132/3600*Stawki!$A$4</f>
        <v>0</v>
      </c>
      <c r="DK132" s="317">
        <f>AO132/3600*Stawki!$B$4</f>
        <v>0</v>
      </c>
      <c r="DL132" s="317">
        <f>AR132/3600*Stawki!$C$4</f>
        <v>0</v>
      </c>
      <c r="DM132" s="317">
        <f>AU132/3600*Stawki!$D$4</f>
        <v>0</v>
      </c>
      <c r="DN132" s="317">
        <f>AX132/3600*Stawki!$E$4</f>
        <v>0</v>
      </c>
      <c r="DO132" s="317">
        <f>BA132/3600*Stawki!$F$4</f>
        <v>0</v>
      </c>
      <c r="DP132" s="317">
        <f>BD132/3600*Stawki!$G$4</f>
        <v>0</v>
      </c>
      <c r="DQ132" s="317">
        <f>BG132/3600*Stawki!$H$4</f>
        <v>0</v>
      </c>
      <c r="DR132" s="317">
        <f>BJ132/3600*Stawki!$J$4</f>
        <v>0</v>
      </c>
      <c r="DS132" s="317">
        <f>BL132/3600*Stawki!$I$4</f>
        <v>0</v>
      </c>
      <c r="DT132" s="317">
        <f>BP132/3600*Stawki!$K$4</f>
        <v>0</v>
      </c>
      <c r="DU132" s="320">
        <f>BS132/3600*Stawki!$M$4</f>
        <v>0</v>
      </c>
      <c r="DV132" s="320">
        <f>BV132/3600*Stawki!$L$4</f>
        <v>0</v>
      </c>
      <c r="DW132" s="321">
        <f t="shared" si="166"/>
        <v>0</v>
      </c>
      <c r="DX132" s="322" t="e" cm="1">
        <f t="array" ref="DX132">IF(BX132&lt;1,INDEX(tblSimple[],MATCH(F132,simp_il_proj,1)+1,MATCH(BW132,simp_il_oper,1)+1)+VLOOKUP($H$6,tblKlient[[Klient]:[Dodatkowy narzut Simple]],2,0),INDEX(tblComplex[],MATCH(F132,comp_il_projekt,1)+1,MATCH(BX132,comp_ile_sklad,1)+1)+VLOOKUP($H$6,tblKlient[[Klient]:[Dodatkowy narzut Complex]],3,0))</f>
        <v>#VALUE!</v>
      </c>
      <c r="DY132" s="323" t="str">
        <f t="shared" si="167"/>
        <v/>
      </c>
      <c r="DZ132" s="318" t="e">
        <f t="shared" si="124"/>
        <v>#VALUE!</v>
      </c>
      <c r="EA132" s="324" t="e">
        <f t="shared" si="125"/>
        <v>#VALUE!</v>
      </c>
      <c r="EC132" s="340">
        <f>IFERROR((Y132*AA132)*IF(X132="NIE",$EC$17+Stawki!$L$30,$EC$17)+SUMIF($C:$C,$B132,CP:CP),0)</f>
        <v>0</v>
      </c>
      <c r="ED132" s="341">
        <f t="shared" si="126"/>
        <v>0</v>
      </c>
      <c r="EE132" s="341">
        <f t="shared" si="127"/>
        <v>0</v>
      </c>
      <c r="EF132" s="341" t="e">
        <f t="shared" si="128"/>
        <v>#VALUE!</v>
      </c>
      <c r="EG132" s="341" t="e">
        <f>DY132*(1+wycena!$EG$17)</f>
        <v>#VALUE!</v>
      </c>
      <c r="EH132" s="341" t="e">
        <f>EG132*(1+wycena!$EH$17)</f>
        <v>#VALUE!</v>
      </c>
      <c r="EI132" s="341" t="e">
        <f t="shared" si="168"/>
        <v>#VALUE!</v>
      </c>
      <c r="EJ132" s="341" t="e">
        <f t="shared" si="186"/>
        <v>#VALUE!</v>
      </c>
      <c r="EK132" s="342">
        <f t="shared" si="129"/>
        <v>0</v>
      </c>
      <c r="EL132" s="343">
        <v>0</v>
      </c>
      <c r="EM132" s="344" t="e">
        <f t="shared" si="187"/>
        <v>#VALUE!</v>
      </c>
      <c r="EN132" s="345" t="e">
        <f t="shared" si="130"/>
        <v>#VALUE!</v>
      </c>
      <c r="EO132" s="346">
        <f t="shared" si="131"/>
        <v>0</v>
      </c>
      <c r="EP132" s="347">
        <f t="shared" si="132"/>
        <v>0</v>
      </c>
      <c r="EQ132" s="348">
        <f t="shared" si="169"/>
        <v>0</v>
      </c>
      <c r="ER132" s="349" t="e">
        <f t="shared" si="133"/>
        <v>#VALUE!</v>
      </c>
      <c r="ES132" s="350" t="e">
        <f t="shared" si="134"/>
        <v>#VALUE!</v>
      </c>
      <c r="ET132" s="62"/>
      <c r="EU132" s="399">
        <f t="shared" si="170"/>
        <v>0</v>
      </c>
      <c r="EV132" s="400">
        <f t="shared" si="171"/>
        <v>0</v>
      </c>
      <c r="EW132" s="400">
        <f t="shared" si="172"/>
        <v>0</v>
      </c>
      <c r="EX132" s="400">
        <f t="shared" si="173"/>
        <v>0</v>
      </c>
      <c r="EY132" s="400">
        <f t="shared" si="174"/>
        <v>0</v>
      </c>
      <c r="EZ132" s="401">
        <f t="shared" si="175"/>
        <v>0</v>
      </c>
      <c r="FA132" s="62"/>
      <c r="FB132" s="153">
        <f t="shared" si="135"/>
        <v>0</v>
      </c>
      <c r="FC132" s="154">
        <f t="shared" si="136"/>
        <v>0</v>
      </c>
      <c r="FD132" s="154">
        <f t="shared" si="137"/>
        <v>0</v>
      </c>
      <c r="FE132" s="154">
        <f t="shared" si="138"/>
        <v>0</v>
      </c>
      <c r="FF132" s="154">
        <f t="shared" si="139"/>
        <v>0</v>
      </c>
      <c r="FG132" s="154">
        <f t="shared" si="140"/>
        <v>0</v>
      </c>
      <c r="FH132" s="154">
        <f t="shared" si="141"/>
        <v>0</v>
      </c>
      <c r="FI132" s="154">
        <f t="shared" si="142"/>
        <v>0</v>
      </c>
      <c r="FJ132" s="154">
        <f t="shared" si="143"/>
        <v>0</v>
      </c>
      <c r="FK132" s="147">
        <f t="shared" si="144"/>
        <v>0</v>
      </c>
      <c r="FL132" s="147">
        <f t="shared" si="145"/>
        <v>0</v>
      </c>
      <c r="FM132" s="146">
        <f t="shared" si="146"/>
        <v>0</v>
      </c>
      <c r="FN132" s="146">
        <f t="shared" si="147"/>
        <v>0</v>
      </c>
      <c r="FO132" s="146">
        <f t="shared" si="148"/>
        <v>0</v>
      </c>
      <c r="FP132" s="146">
        <f t="shared" si="149"/>
        <v>0</v>
      </c>
      <c r="FQ132" s="146" t="e">
        <f t="shared" si="150"/>
        <v>#VALUE!</v>
      </c>
      <c r="FR132" s="146" t="e">
        <f t="shared" si="151"/>
        <v>#VALUE!</v>
      </c>
      <c r="FS132" s="146">
        <f t="shared" si="152"/>
        <v>0</v>
      </c>
      <c r="FT132" s="146">
        <f t="shared" si="153"/>
        <v>0</v>
      </c>
      <c r="FU132" s="146">
        <f t="shared" si="154"/>
        <v>0</v>
      </c>
      <c r="FV132" s="146" t="e">
        <f t="shared" si="155"/>
        <v>#VALUE!</v>
      </c>
      <c r="FW132" s="146" t="e">
        <f t="shared" si="176"/>
        <v>#VALUE!</v>
      </c>
      <c r="FX132" s="146" t="e">
        <f t="shared" si="177"/>
        <v>#VALUE!</v>
      </c>
      <c r="FY132" s="146" t="e">
        <f t="shared" si="178"/>
        <v>#VALUE!</v>
      </c>
      <c r="FZ132" s="155">
        <f t="shared" si="188"/>
        <v>0</v>
      </c>
    </row>
    <row r="133" spans="1:182">
      <c r="A133" s="143">
        <v>115</v>
      </c>
      <c r="B133" s="123"/>
      <c r="C133" s="123"/>
      <c r="D133" s="123"/>
      <c r="E133" s="181"/>
      <c r="F133" s="123"/>
      <c r="G133" s="123"/>
      <c r="H133" s="123"/>
      <c r="I133" s="120"/>
      <c r="J133" s="121"/>
      <c r="K133" s="123"/>
      <c r="L133" s="123"/>
      <c r="M133" s="172" t="str">
        <f>ryzyka!$X117</f>
        <v/>
      </c>
      <c r="N133" s="173" t="str">
        <f>ryzyka!Y117</f>
        <v/>
      </c>
      <c r="O133" s="123"/>
      <c r="P133" s="123"/>
      <c r="Q133" s="138"/>
      <c r="R133" s="121"/>
      <c r="S133" s="123"/>
      <c r="T133" s="122"/>
      <c r="U133" s="123"/>
      <c r="V133" s="285" t="str">
        <f t="shared" si="156"/>
        <v/>
      </c>
      <c r="W133" s="285" t="str">
        <f t="shared" si="157"/>
        <v/>
      </c>
      <c r="X133" s="123"/>
      <c r="Y133" s="65"/>
      <c r="Z133" s="176">
        <f t="shared" si="99"/>
        <v>0</v>
      </c>
      <c r="AA133" s="124"/>
      <c r="AB133" s="124"/>
      <c r="AC133" s="125"/>
      <c r="AD133" s="125"/>
      <c r="AE133" s="126"/>
      <c r="AF133" s="124"/>
      <c r="AG133" s="127"/>
      <c r="AH133" s="128"/>
      <c r="AI133" s="137"/>
      <c r="AJ133" s="126"/>
      <c r="AK133" s="335">
        <f t="shared" si="100"/>
        <v>0</v>
      </c>
      <c r="AL133" s="138"/>
      <c r="AM133" s="121"/>
      <c r="AN133" s="123"/>
      <c r="AO133" s="332">
        <f t="shared" si="179"/>
        <v>0</v>
      </c>
      <c r="AP133" s="333">
        <f>SUMIFS(Technologia[tpz '[s']],Technologia[Obszar],"Obróbka skrawaniem",Technologia[KOD WYROB],wycena!$B133)</f>
        <v>0</v>
      </c>
      <c r="AQ133" s="334">
        <f>SUMIFS(Technologia[tpj '[s']],Technologia[Obszar],"Obróbka skrawaniem",Technologia[KOD WYROB],wycena!$B133)</f>
        <v>0</v>
      </c>
      <c r="AR133" s="335">
        <f t="shared" si="101"/>
        <v>0</v>
      </c>
      <c r="AS133" s="334">
        <f>SUMIFS(Technologia[tpz '[s']],Technologia[Obszar],"Ukosowanie",Technologia[KOD WYROB],wycena!$B133)</f>
        <v>0</v>
      </c>
      <c r="AT133" s="334">
        <f>SUMIFS(Technologia[tpj '[s']],Technologia[Obszar],"Ukosowanie",Technologia[KOD WYROB],wycena!$B133)</f>
        <v>0</v>
      </c>
      <c r="AU133" s="335">
        <f t="shared" si="102"/>
        <v>0</v>
      </c>
      <c r="AV133" s="334">
        <f>SUMIFS(Technologia[tpz '[s']],Technologia[Obszar],"Prasa",Technologia[KOD WYROB],wycena!$B133)</f>
        <v>0</v>
      </c>
      <c r="AW133" s="334">
        <f>SUMIFS(Technologia[tpj '[s']],Technologia[Obszar],"Prasa",Technologia[KOD WYROB],wycena!$B133)</f>
        <v>0</v>
      </c>
      <c r="AX133" s="335">
        <f t="shared" si="103"/>
        <v>0</v>
      </c>
      <c r="AY133" s="334">
        <f>SUMIFS(Technologia[tpz '[s']],Technologia[Obszar],"Spawanie ręczne",Technologia[KOD WYROB],wycena!$B133)</f>
        <v>0</v>
      </c>
      <c r="AZ133" s="334">
        <f>SUMIFS(Technologia[tpj '[s']],Technologia[Obszar],"Spawanie ręczne",Technologia[KOD WYROB],wycena!$B133)</f>
        <v>0</v>
      </c>
      <c r="BA133" s="335">
        <f t="shared" si="104"/>
        <v>0</v>
      </c>
      <c r="BB133" s="334">
        <f>SUMIFS(Technologia[tpz '[s']],Technologia[Obszar],"Spawanie robotem",Technologia[KOD WYROB],wycena!$B133)</f>
        <v>0</v>
      </c>
      <c r="BC133" s="334">
        <f>SUMIFS(Technologia[tpj '[s']],Technologia[Obszar],"Spawanie robotem",Technologia[KOD WYROB],wycena!$B133)</f>
        <v>0</v>
      </c>
      <c r="BD133" s="335">
        <f t="shared" si="105"/>
        <v>0</v>
      </c>
      <c r="BE133" s="334">
        <f>SUMIFS(Technologia[tpz '[s']],Technologia[Obszar],"Ślusarnia",Technologia[KOD WYROB],wycena!$B133)</f>
        <v>0</v>
      </c>
      <c r="BF133" s="334">
        <f>SUMIFS(Technologia[tpj '[s']],Technologia[Obszar],"Ślusarnia",Technologia[KOD WYROB],wycena!$B133)</f>
        <v>0</v>
      </c>
      <c r="BG133" s="335">
        <f t="shared" si="106"/>
        <v>0</v>
      </c>
      <c r="BH133" s="334">
        <f>SUMIFS(Technologia[tpz '[s']],Technologia[Obszar],"Montaż",Technologia[KOD WYROB],wycena!$B133)</f>
        <v>0</v>
      </c>
      <c r="BI133" s="334">
        <f>SUMIFS(Technologia[tpj '[s']],Technologia[Obszar],"Montaż",Technologia[KOD WYROB],wycena!$B133)</f>
        <v>0</v>
      </c>
      <c r="BJ133" s="335">
        <f t="shared" si="107"/>
        <v>0</v>
      </c>
      <c r="BK133" s="334">
        <f>SUMIFS(Technologia[tpz '[s']],Technologia[Obszar],"Klejenie",Technologia[KOD WYROB],wycena!$B133)</f>
        <v>0</v>
      </c>
      <c r="BL133" s="334">
        <f>SUMIFS(Technologia[tpj '[s']],Technologia[Obszar],"Klejenie",Technologia[KOD WYROB],wycena!$B133)</f>
        <v>0</v>
      </c>
      <c r="BM133" s="335">
        <f t="shared" si="108"/>
        <v>0</v>
      </c>
      <c r="BN133" s="334">
        <f>SUMIFS(Technologia[tpz '[s']],Technologia[Obszar],"Śrutowanie",Technologia[KOD WYROB],wycena!$B133)</f>
        <v>0</v>
      </c>
      <c r="BO133" s="334">
        <f>SUMIFS(Technologia[tpj '[s']],Technologia[Obszar],"Śrutowanie",Technologia[KOD WYROB],wycena!$B133)</f>
        <v>0</v>
      </c>
      <c r="BP133" s="332">
        <f t="shared" si="158"/>
        <v>0</v>
      </c>
      <c r="BQ133" s="334">
        <f>SUMIFS(Technologia[tpz '[s']],Technologia[Obszar],"Prostowanie",Technologia[KOD WYROB],wycena!$B133)</f>
        <v>0</v>
      </c>
      <c r="BR133" s="334">
        <f>SUMIFS(Technologia[tpj '[s']],Technologia[Obszar],"Prostowanie",Technologia[KOD WYROB],wycena!$B133)</f>
        <v>0</v>
      </c>
      <c r="BS133" s="332">
        <f t="shared" si="159"/>
        <v>0</v>
      </c>
      <c r="BT133" s="334">
        <f>SUMIFS(Technologia[tpz '[s']],Technologia[Obszar],"Gratowarka",Technologia[KOD WYROB],wycena!$B133)</f>
        <v>0</v>
      </c>
      <c r="BU133" s="334">
        <f>SUMIFS(Technologia[tpj '[s']],Technologia[Obszar],"Gratowarka",Technologia[KOD WYROB],wycena!$B133)</f>
        <v>0</v>
      </c>
      <c r="BV133" s="332">
        <f t="shared" si="160"/>
        <v>0</v>
      </c>
      <c r="BW133" s="332">
        <f>COUNTIF(Technologia[KOD WYROB],B133)</f>
        <v>0</v>
      </c>
      <c r="BX133" s="332">
        <f t="shared" si="161"/>
        <v>0</v>
      </c>
      <c r="BZ133" s="121"/>
      <c r="CA133" s="123"/>
      <c r="CB133" s="123"/>
      <c r="CC133" s="372">
        <f>SUMIFS(Technologia[Koszt kooperacji],Technologia[Obszar],"Kooperacja",Technologia[KOD WYROB],wycena!$B133)+SUMIFS(Technologia[Koszt kooperacji],Technologia[Obszar],"Śrutowanie",Technologia[KOD WYROB],wycena!$B133)</f>
        <v>0</v>
      </c>
      <c r="CD133" s="372">
        <f t="shared" si="109"/>
        <v>0</v>
      </c>
      <c r="CE133" s="372">
        <f t="shared" si="180"/>
        <v>0</v>
      </c>
      <c r="CF133" s="381">
        <f>COUNTIFS(Technologia[KOD WYROB],B133,Technologia[Obszar],"kooperacja")+SUMIF($C:$C,$B133,CF:CF)</f>
        <v>0</v>
      </c>
      <c r="CG133" s="382">
        <f>SUMIF(Tabela3[Dot. indeksu],B133,Tabela3[Wartość])+SUMIF(C:C,B133,DE:DE)</f>
        <v>0</v>
      </c>
      <c r="CH133" s="383">
        <f>SUMIFS(NRC[Cena],NRC[Typ narzędzia],robocze!$AL$1,NRC[Dot. indeksu],wycena!$B133)+(SUMIF($C:$C,$B133,$DF:$DF))</f>
        <v>0</v>
      </c>
      <c r="CI133" s="372">
        <f>SUMIFS(NRC[Cena],NRC[Typ narzędzia],robocze!$AL$2,NRC[Dot. indeksu],wycena!$B133)+(SUMIF($C:$C,$B133,$DG:$DG))</f>
        <v>0</v>
      </c>
      <c r="CJ133" s="372">
        <f>SUMIFS(NRC[Cena],NRC[Typ narzędzia],robocze!$AL$3,NRC[Dot. indeksu],wycena!$B133)+(SUMIF($C:$C,$B133,$DH:$DH))</f>
        <v>0</v>
      </c>
      <c r="CK133" s="384">
        <f t="shared" si="162"/>
        <v>0</v>
      </c>
      <c r="CM133" s="373" t="str">
        <f t="shared" si="110"/>
        <v/>
      </c>
      <c r="CN133" s="374" t="str">
        <f t="shared" si="111"/>
        <v/>
      </c>
      <c r="CO133" s="372" t="str">
        <f t="shared" si="112"/>
        <v/>
      </c>
      <c r="CP133" s="372" t="str">
        <f t="shared" si="181"/>
        <v/>
      </c>
      <c r="CQ133" s="371" t="str">
        <f t="shared" si="113"/>
        <v/>
      </c>
      <c r="CR133" s="371" t="str">
        <f t="shared" si="182"/>
        <v/>
      </c>
      <c r="CS133" s="371" t="str">
        <f t="shared" si="114"/>
        <v/>
      </c>
      <c r="CT133" s="371" t="str">
        <f t="shared" si="115"/>
        <v/>
      </c>
      <c r="CU133" s="371" t="str">
        <f t="shared" si="116"/>
        <v/>
      </c>
      <c r="CV133" s="371" t="str">
        <f t="shared" si="117"/>
        <v/>
      </c>
      <c r="CW133" s="371" t="str">
        <f t="shared" si="118"/>
        <v/>
      </c>
      <c r="CX133" s="371" t="str">
        <f t="shared" si="119"/>
        <v/>
      </c>
      <c r="CY133" s="371" t="str">
        <f t="shared" si="120"/>
        <v/>
      </c>
      <c r="CZ133" s="371" t="str">
        <f t="shared" si="121"/>
        <v/>
      </c>
      <c r="DA133" s="371" t="str">
        <f t="shared" si="163"/>
        <v/>
      </c>
      <c r="DB133" s="371" t="str">
        <f t="shared" si="164"/>
        <v/>
      </c>
      <c r="DC133" s="371" t="str">
        <f t="shared" si="165"/>
        <v/>
      </c>
      <c r="DD133" s="334" t="str">
        <f t="shared" si="122"/>
        <v/>
      </c>
      <c r="DE133" s="334" t="str">
        <f t="shared" si="123"/>
        <v/>
      </c>
      <c r="DF133" s="372">
        <f t="shared" si="183"/>
        <v>0</v>
      </c>
      <c r="DG133" s="372">
        <f t="shared" si="184"/>
        <v>0</v>
      </c>
      <c r="DH133" s="372">
        <f t="shared" si="185"/>
        <v>0</v>
      </c>
      <c r="DI133" s="375"/>
      <c r="DJ133" s="319">
        <f>AK133/3600*Stawki!$A$4</f>
        <v>0</v>
      </c>
      <c r="DK133" s="317">
        <f>AO133/3600*Stawki!$B$4</f>
        <v>0</v>
      </c>
      <c r="DL133" s="317">
        <f>AR133/3600*Stawki!$C$4</f>
        <v>0</v>
      </c>
      <c r="DM133" s="317">
        <f>AU133/3600*Stawki!$D$4</f>
        <v>0</v>
      </c>
      <c r="DN133" s="317">
        <f>AX133/3600*Stawki!$E$4</f>
        <v>0</v>
      </c>
      <c r="DO133" s="317">
        <f>BA133/3600*Stawki!$F$4</f>
        <v>0</v>
      </c>
      <c r="DP133" s="317">
        <f>BD133/3600*Stawki!$G$4</f>
        <v>0</v>
      </c>
      <c r="DQ133" s="317">
        <f>BG133/3600*Stawki!$H$4</f>
        <v>0</v>
      </c>
      <c r="DR133" s="317">
        <f>BJ133/3600*Stawki!$J$4</f>
        <v>0</v>
      </c>
      <c r="DS133" s="317">
        <f>BL133/3600*Stawki!$I$4</f>
        <v>0</v>
      </c>
      <c r="DT133" s="317">
        <f>BP133/3600*Stawki!$K$4</f>
        <v>0</v>
      </c>
      <c r="DU133" s="320">
        <f>BS133/3600*Stawki!$M$4</f>
        <v>0</v>
      </c>
      <c r="DV133" s="320">
        <f>BV133/3600*Stawki!$L$4</f>
        <v>0</v>
      </c>
      <c r="DW133" s="321">
        <f t="shared" si="166"/>
        <v>0</v>
      </c>
      <c r="DX133" s="322" t="e" cm="1">
        <f t="array" ref="DX133">IF(BX133&lt;1,INDEX(tblSimple[],MATCH(F133,simp_il_proj,1)+1,MATCH(BW133,simp_il_oper,1)+1)+VLOOKUP($H$6,tblKlient[[Klient]:[Dodatkowy narzut Simple]],2,0),INDEX(tblComplex[],MATCH(F133,comp_il_projekt,1)+1,MATCH(BX133,comp_ile_sklad,1)+1)+VLOOKUP($H$6,tblKlient[[Klient]:[Dodatkowy narzut Complex]],3,0))</f>
        <v>#VALUE!</v>
      </c>
      <c r="DY133" s="323" t="str">
        <f t="shared" si="167"/>
        <v/>
      </c>
      <c r="DZ133" s="318" t="e">
        <f t="shared" si="124"/>
        <v>#VALUE!</v>
      </c>
      <c r="EA133" s="324" t="e">
        <f t="shared" si="125"/>
        <v>#VALUE!</v>
      </c>
      <c r="EC133" s="340">
        <f>IFERROR((Y133*AA133)*IF(X133="NIE",$EC$17+Stawki!$L$30,$EC$17)+SUMIF($C:$C,$B133,CP:CP),0)</f>
        <v>0</v>
      </c>
      <c r="ED133" s="341">
        <f t="shared" si="126"/>
        <v>0</v>
      </c>
      <c r="EE133" s="341">
        <f t="shared" si="127"/>
        <v>0</v>
      </c>
      <c r="EF133" s="341" t="e">
        <f t="shared" si="128"/>
        <v>#VALUE!</v>
      </c>
      <c r="EG133" s="341" t="e">
        <f>DY133*(1+wycena!$EG$17)</f>
        <v>#VALUE!</v>
      </c>
      <c r="EH133" s="341" t="e">
        <f>EG133*(1+wycena!$EH$17)</f>
        <v>#VALUE!</v>
      </c>
      <c r="EI133" s="341" t="e">
        <f t="shared" si="168"/>
        <v>#VALUE!</v>
      </c>
      <c r="EJ133" s="341" t="e">
        <f t="shared" si="186"/>
        <v>#VALUE!</v>
      </c>
      <c r="EK133" s="342">
        <f t="shared" si="129"/>
        <v>0</v>
      </c>
      <c r="EL133" s="343">
        <v>0</v>
      </c>
      <c r="EM133" s="344" t="e">
        <f t="shared" si="187"/>
        <v>#VALUE!</v>
      </c>
      <c r="EN133" s="345" t="e">
        <f t="shared" si="130"/>
        <v>#VALUE!</v>
      </c>
      <c r="EO133" s="346">
        <f t="shared" si="131"/>
        <v>0</v>
      </c>
      <c r="EP133" s="347">
        <f t="shared" si="132"/>
        <v>0</v>
      </c>
      <c r="EQ133" s="348">
        <f t="shared" si="169"/>
        <v>0</v>
      </c>
      <c r="ER133" s="349" t="e">
        <f t="shared" si="133"/>
        <v>#VALUE!</v>
      </c>
      <c r="ES133" s="350" t="e">
        <f t="shared" si="134"/>
        <v>#VALUE!</v>
      </c>
      <c r="ET133" s="62"/>
      <c r="EU133" s="399">
        <f t="shared" si="170"/>
        <v>0</v>
      </c>
      <c r="EV133" s="400">
        <f t="shared" si="171"/>
        <v>0</v>
      </c>
      <c r="EW133" s="400">
        <f t="shared" si="172"/>
        <v>0</v>
      </c>
      <c r="EX133" s="400">
        <f t="shared" si="173"/>
        <v>0</v>
      </c>
      <c r="EY133" s="400">
        <f t="shared" si="174"/>
        <v>0</v>
      </c>
      <c r="EZ133" s="401">
        <f t="shared" si="175"/>
        <v>0</v>
      </c>
      <c r="FA133" s="62"/>
      <c r="FB133" s="153">
        <f t="shared" si="135"/>
        <v>0</v>
      </c>
      <c r="FC133" s="154">
        <f t="shared" si="136"/>
        <v>0</v>
      </c>
      <c r="FD133" s="154">
        <f t="shared" si="137"/>
        <v>0</v>
      </c>
      <c r="FE133" s="154">
        <f t="shared" si="138"/>
        <v>0</v>
      </c>
      <c r="FF133" s="154">
        <f t="shared" si="139"/>
        <v>0</v>
      </c>
      <c r="FG133" s="154">
        <f t="shared" si="140"/>
        <v>0</v>
      </c>
      <c r="FH133" s="154">
        <f t="shared" si="141"/>
        <v>0</v>
      </c>
      <c r="FI133" s="154">
        <f t="shared" si="142"/>
        <v>0</v>
      </c>
      <c r="FJ133" s="154">
        <f t="shared" si="143"/>
        <v>0</v>
      </c>
      <c r="FK133" s="147">
        <f t="shared" si="144"/>
        <v>0</v>
      </c>
      <c r="FL133" s="147">
        <f t="shared" si="145"/>
        <v>0</v>
      </c>
      <c r="FM133" s="146">
        <f t="shared" si="146"/>
        <v>0</v>
      </c>
      <c r="FN133" s="146">
        <f t="shared" si="147"/>
        <v>0</v>
      </c>
      <c r="FO133" s="146">
        <f t="shared" si="148"/>
        <v>0</v>
      </c>
      <c r="FP133" s="146">
        <f t="shared" si="149"/>
        <v>0</v>
      </c>
      <c r="FQ133" s="146" t="e">
        <f t="shared" si="150"/>
        <v>#VALUE!</v>
      </c>
      <c r="FR133" s="146" t="e">
        <f t="shared" si="151"/>
        <v>#VALUE!</v>
      </c>
      <c r="FS133" s="146">
        <f t="shared" si="152"/>
        <v>0</v>
      </c>
      <c r="FT133" s="146">
        <f t="shared" si="153"/>
        <v>0</v>
      </c>
      <c r="FU133" s="146">
        <f t="shared" si="154"/>
        <v>0</v>
      </c>
      <c r="FV133" s="146" t="e">
        <f t="shared" si="155"/>
        <v>#VALUE!</v>
      </c>
      <c r="FW133" s="146" t="e">
        <f t="shared" si="176"/>
        <v>#VALUE!</v>
      </c>
      <c r="FX133" s="146" t="e">
        <f t="shared" si="177"/>
        <v>#VALUE!</v>
      </c>
      <c r="FY133" s="146" t="e">
        <f t="shared" si="178"/>
        <v>#VALUE!</v>
      </c>
      <c r="FZ133" s="155">
        <f t="shared" si="188"/>
        <v>0</v>
      </c>
    </row>
    <row r="134" spans="1:182">
      <c r="A134" s="143">
        <v>116</v>
      </c>
      <c r="B134" s="123"/>
      <c r="C134" s="123"/>
      <c r="D134" s="123"/>
      <c r="E134" s="181"/>
      <c r="F134" s="123"/>
      <c r="G134" s="123"/>
      <c r="H134" s="123"/>
      <c r="I134" s="120"/>
      <c r="J134" s="121"/>
      <c r="K134" s="123"/>
      <c r="L134" s="123"/>
      <c r="M134" s="172" t="str">
        <f>ryzyka!$X118</f>
        <v/>
      </c>
      <c r="N134" s="173" t="str">
        <f>ryzyka!Y118</f>
        <v/>
      </c>
      <c r="O134" s="123"/>
      <c r="P134" s="123"/>
      <c r="Q134" s="138"/>
      <c r="R134" s="121"/>
      <c r="S134" s="123"/>
      <c r="T134" s="122"/>
      <c r="U134" s="123"/>
      <c r="V134" s="285" t="str">
        <f t="shared" si="156"/>
        <v/>
      </c>
      <c r="W134" s="285" t="str">
        <f t="shared" si="157"/>
        <v/>
      </c>
      <c r="X134" s="123"/>
      <c r="Y134" s="65"/>
      <c r="Z134" s="176">
        <f t="shared" si="99"/>
        <v>0</v>
      </c>
      <c r="AA134" s="124"/>
      <c r="AB134" s="124"/>
      <c r="AC134" s="125"/>
      <c r="AD134" s="125"/>
      <c r="AE134" s="126"/>
      <c r="AF134" s="124"/>
      <c r="AG134" s="127"/>
      <c r="AH134" s="128"/>
      <c r="AI134" s="137"/>
      <c r="AJ134" s="126"/>
      <c r="AK134" s="335">
        <f t="shared" si="100"/>
        <v>0</v>
      </c>
      <c r="AL134" s="138"/>
      <c r="AM134" s="121"/>
      <c r="AN134" s="123"/>
      <c r="AO134" s="332">
        <f t="shared" si="179"/>
        <v>0</v>
      </c>
      <c r="AP134" s="333">
        <f>SUMIFS(Technologia[tpz '[s']],Technologia[Obszar],"Obróbka skrawaniem",Technologia[KOD WYROB],wycena!$B134)</f>
        <v>0</v>
      </c>
      <c r="AQ134" s="334">
        <f>SUMIFS(Technologia[tpj '[s']],Technologia[Obszar],"Obróbka skrawaniem",Technologia[KOD WYROB],wycena!$B134)</f>
        <v>0</v>
      </c>
      <c r="AR134" s="335">
        <f t="shared" si="101"/>
        <v>0</v>
      </c>
      <c r="AS134" s="334">
        <f>SUMIFS(Technologia[tpz '[s']],Technologia[Obszar],"Ukosowanie",Technologia[KOD WYROB],wycena!$B134)</f>
        <v>0</v>
      </c>
      <c r="AT134" s="334">
        <f>SUMIFS(Technologia[tpj '[s']],Technologia[Obszar],"Ukosowanie",Technologia[KOD WYROB],wycena!$B134)</f>
        <v>0</v>
      </c>
      <c r="AU134" s="335">
        <f t="shared" si="102"/>
        <v>0</v>
      </c>
      <c r="AV134" s="334">
        <f>SUMIFS(Technologia[tpz '[s']],Technologia[Obszar],"Prasa",Technologia[KOD WYROB],wycena!$B134)</f>
        <v>0</v>
      </c>
      <c r="AW134" s="334">
        <f>SUMIFS(Technologia[tpj '[s']],Technologia[Obszar],"Prasa",Technologia[KOD WYROB],wycena!$B134)</f>
        <v>0</v>
      </c>
      <c r="AX134" s="335">
        <f t="shared" si="103"/>
        <v>0</v>
      </c>
      <c r="AY134" s="334">
        <f>SUMIFS(Technologia[tpz '[s']],Technologia[Obszar],"Spawanie ręczne",Technologia[KOD WYROB],wycena!$B134)</f>
        <v>0</v>
      </c>
      <c r="AZ134" s="334">
        <f>SUMIFS(Technologia[tpj '[s']],Technologia[Obszar],"Spawanie ręczne",Technologia[KOD WYROB],wycena!$B134)</f>
        <v>0</v>
      </c>
      <c r="BA134" s="335">
        <f t="shared" si="104"/>
        <v>0</v>
      </c>
      <c r="BB134" s="334">
        <f>SUMIFS(Technologia[tpz '[s']],Technologia[Obszar],"Spawanie robotem",Technologia[KOD WYROB],wycena!$B134)</f>
        <v>0</v>
      </c>
      <c r="BC134" s="334">
        <f>SUMIFS(Technologia[tpj '[s']],Technologia[Obszar],"Spawanie robotem",Technologia[KOD WYROB],wycena!$B134)</f>
        <v>0</v>
      </c>
      <c r="BD134" s="335">
        <f t="shared" si="105"/>
        <v>0</v>
      </c>
      <c r="BE134" s="334">
        <f>SUMIFS(Technologia[tpz '[s']],Technologia[Obszar],"Ślusarnia",Technologia[KOD WYROB],wycena!$B134)</f>
        <v>0</v>
      </c>
      <c r="BF134" s="334">
        <f>SUMIFS(Technologia[tpj '[s']],Technologia[Obszar],"Ślusarnia",Technologia[KOD WYROB],wycena!$B134)</f>
        <v>0</v>
      </c>
      <c r="BG134" s="335">
        <f t="shared" si="106"/>
        <v>0</v>
      </c>
      <c r="BH134" s="334">
        <f>SUMIFS(Technologia[tpz '[s']],Technologia[Obszar],"Montaż",Technologia[KOD WYROB],wycena!$B134)</f>
        <v>0</v>
      </c>
      <c r="BI134" s="334">
        <f>SUMIFS(Technologia[tpj '[s']],Technologia[Obszar],"Montaż",Technologia[KOD WYROB],wycena!$B134)</f>
        <v>0</v>
      </c>
      <c r="BJ134" s="335">
        <f t="shared" si="107"/>
        <v>0</v>
      </c>
      <c r="BK134" s="334">
        <f>SUMIFS(Technologia[tpz '[s']],Technologia[Obszar],"Klejenie",Technologia[KOD WYROB],wycena!$B134)</f>
        <v>0</v>
      </c>
      <c r="BL134" s="334">
        <f>SUMIFS(Technologia[tpj '[s']],Technologia[Obszar],"Klejenie",Technologia[KOD WYROB],wycena!$B134)</f>
        <v>0</v>
      </c>
      <c r="BM134" s="335">
        <f t="shared" si="108"/>
        <v>0</v>
      </c>
      <c r="BN134" s="334">
        <f>SUMIFS(Technologia[tpz '[s']],Technologia[Obszar],"Śrutowanie",Technologia[KOD WYROB],wycena!$B134)</f>
        <v>0</v>
      </c>
      <c r="BO134" s="334">
        <f>SUMIFS(Technologia[tpj '[s']],Technologia[Obszar],"Śrutowanie",Technologia[KOD WYROB],wycena!$B134)</f>
        <v>0</v>
      </c>
      <c r="BP134" s="332">
        <f t="shared" si="158"/>
        <v>0</v>
      </c>
      <c r="BQ134" s="334">
        <f>SUMIFS(Technologia[tpz '[s']],Technologia[Obszar],"Prostowanie",Technologia[KOD WYROB],wycena!$B134)</f>
        <v>0</v>
      </c>
      <c r="BR134" s="334">
        <f>SUMIFS(Technologia[tpj '[s']],Technologia[Obszar],"Prostowanie",Technologia[KOD WYROB],wycena!$B134)</f>
        <v>0</v>
      </c>
      <c r="BS134" s="332">
        <f t="shared" si="159"/>
        <v>0</v>
      </c>
      <c r="BT134" s="334">
        <f>SUMIFS(Technologia[tpz '[s']],Technologia[Obszar],"Gratowarka",Technologia[KOD WYROB],wycena!$B134)</f>
        <v>0</v>
      </c>
      <c r="BU134" s="334">
        <f>SUMIFS(Technologia[tpj '[s']],Technologia[Obszar],"Gratowarka",Technologia[KOD WYROB],wycena!$B134)</f>
        <v>0</v>
      </c>
      <c r="BV134" s="332">
        <f t="shared" si="160"/>
        <v>0</v>
      </c>
      <c r="BW134" s="332">
        <f>COUNTIF(Technologia[KOD WYROB],B134)</f>
        <v>0</v>
      </c>
      <c r="BX134" s="332">
        <f t="shared" si="161"/>
        <v>0</v>
      </c>
      <c r="BZ134" s="121"/>
      <c r="CA134" s="123"/>
      <c r="CB134" s="123"/>
      <c r="CC134" s="372">
        <f>SUMIFS(Technologia[Koszt kooperacji],Technologia[Obszar],"Kooperacja",Technologia[KOD WYROB],wycena!$B134)+SUMIFS(Technologia[Koszt kooperacji],Technologia[Obszar],"Śrutowanie",Technologia[KOD WYROB],wycena!$B134)</f>
        <v>0</v>
      </c>
      <c r="CD134" s="372">
        <f t="shared" si="109"/>
        <v>0</v>
      </c>
      <c r="CE134" s="372">
        <f t="shared" si="180"/>
        <v>0</v>
      </c>
      <c r="CF134" s="381">
        <f>COUNTIFS(Technologia[KOD WYROB],B134,Technologia[Obszar],"kooperacja")+SUMIF($C:$C,$B134,CF:CF)</f>
        <v>0</v>
      </c>
      <c r="CG134" s="382">
        <f>SUMIF(Tabela3[Dot. indeksu],B134,Tabela3[Wartość])+SUMIF(C:C,B134,DE:DE)</f>
        <v>0</v>
      </c>
      <c r="CH134" s="383">
        <f>SUMIFS(NRC[Cena],NRC[Typ narzędzia],robocze!$AL$1,NRC[Dot. indeksu],wycena!$B134)+(SUMIF($C:$C,$B134,$DF:$DF))</f>
        <v>0</v>
      </c>
      <c r="CI134" s="372">
        <f>SUMIFS(NRC[Cena],NRC[Typ narzędzia],robocze!$AL$2,NRC[Dot. indeksu],wycena!$B134)+(SUMIF($C:$C,$B134,$DG:$DG))</f>
        <v>0</v>
      </c>
      <c r="CJ134" s="372">
        <f>SUMIFS(NRC[Cena],NRC[Typ narzędzia],robocze!$AL$3,NRC[Dot. indeksu],wycena!$B134)+(SUMIF($C:$C,$B134,$DH:$DH))</f>
        <v>0</v>
      </c>
      <c r="CK134" s="384">
        <f t="shared" si="162"/>
        <v>0</v>
      </c>
      <c r="CM134" s="373" t="str">
        <f t="shared" si="110"/>
        <v/>
      </c>
      <c r="CN134" s="374" t="str">
        <f t="shared" si="111"/>
        <v/>
      </c>
      <c r="CO134" s="372" t="str">
        <f t="shared" si="112"/>
        <v/>
      </c>
      <c r="CP134" s="372" t="str">
        <f t="shared" si="181"/>
        <v/>
      </c>
      <c r="CQ134" s="371" t="str">
        <f t="shared" si="113"/>
        <v/>
      </c>
      <c r="CR134" s="371" t="str">
        <f t="shared" si="182"/>
        <v/>
      </c>
      <c r="CS134" s="371" t="str">
        <f t="shared" si="114"/>
        <v/>
      </c>
      <c r="CT134" s="371" t="str">
        <f t="shared" si="115"/>
        <v/>
      </c>
      <c r="CU134" s="371" t="str">
        <f t="shared" si="116"/>
        <v/>
      </c>
      <c r="CV134" s="371" t="str">
        <f t="shared" si="117"/>
        <v/>
      </c>
      <c r="CW134" s="371" t="str">
        <f t="shared" si="118"/>
        <v/>
      </c>
      <c r="CX134" s="371" t="str">
        <f t="shared" si="119"/>
        <v/>
      </c>
      <c r="CY134" s="371" t="str">
        <f t="shared" si="120"/>
        <v/>
      </c>
      <c r="CZ134" s="371" t="str">
        <f t="shared" si="121"/>
        <v/>
      </c>
      <c r="DA134" s="371" t="str">
        <f t="shared" si="163"/>
        <v/>
      </c>
      <c r="DB134" s="371" t="str">
        <f t="shared" si="164"/>
        <v/>
      </c>
      <c r="DC134" s="371" t="str">
        <f t="shared" si="165"/>
        <v/>
      </c>
      <c r="DD134" s="334" t="str">
        <f t="shared" si="122"/>
        <v/>
      </c>
      <c r="DE134" s="334" t="str">
        <f t="shared" si="123"/>
        <v/>
      </c>
      <c r="DF134" s="372">
        <f t="shared" si="183"/>
        <v>0</v>
      </c>
      <c r="DG134" s="372">
        <f t="shared" si="184"/>
        <v>0</v>
      </c>
      <c r="DH134" s="372">
        <f t="shared" si="185"/>
        <v>0</v>
      </c>
      <c r="DI134" s="375"/>
      <c r="DJ134" s="319">
        <f>AK134/3600*Stawki!$A$4</f>
        <v>0</v>
      </c>
      <c r="DK134" s="317">
        <f>AO134/3600*Stawki!$B$4</f>
        <v>0</v>
      </c>
      <c r="DL134" s="317">
        <f>AR134/3600*Stawki!$C$4</f>
        <v>0</v>
      </c>
      <c r="DM134" s="317">
        <f>AU134/3600*Stawki!$D$4</f>
        <v>0</v>
      </c>
      <c r="DN134" s="317">
        <f>AX134/3600*Stawki!$E$4</f>
        <v>0</v>
      </c>
      <c r="DO134" s="317">
        <f>BA134/3600*Stawki!$F$4</f>
        <v>0</v>
      </c>
      <c r="DP134" s="317">
        <f>BD134/3600*Stawki!$G$4</f>
        <v>0</v>
      </c>
      <c r="DQ134" s="317">
        <f>BG134/3600*Stawki!$H$4</f>
        <v>0</v>
      </c>
      <c r="DR134" s="317">
        <f>BJ134/3600*Stawki!$J$4</f>
        <v>0</v>
      </c>
      <c r="DS134" s="317">
        <f>BL134/3600*Stawki!$I$4</f>
        <v>0</v>
      </c>
      <c r="DT134" s="317">
        <f>BP134/3600*Stawki!$K$4</f>
        <v>0</v>
      </c>
      <c r="DU134" s="320">
        <f>BS134/3600*Stawki!$M$4</f>
        <v>0</v>
      </c>
      <c r="DV134" s="320">
        <f>BV134/3600*Stawki!$L$4</f>
        <v>0</v>
      </c>
      <c r="DW134" s="321">
        <f t="shared" si="166"/>
        <v>0</v>
      </c>
      <c r="DX134" s="322" t="e" cm="1">
        <f t="array" ref="DX134">IF(BX134&lt;1,INDEX(tblSimple[],MATCH(F134,simp_il_proj,1)+1,MATCH(BW134,simp_il_oper,1)+1)+VLOOKUP($H$6,tblKlient[[Klient]:[Dodatkowy narzut Simple]],2,0),INDEX(tblComplex[],MATCH(F134,comp_il_projekt,1)+1,MATCH(BX134,comp_ile_sklad,1)+1)+VLOOKUP($H$6,tblKlient[[Klient]:[Dodatkowy narzut Complex]],3,0))</f>
        <v>#VALUE!</v>
      </c>
      <c r="DY134" s="323" t="str">
        <f t="shared" si="167"/>
        <v/>
      </c>
      <c r="DZ134" s="318" t="e">
        <f t="shared" si="124"/>
        <v>#VALUE!</v>
      </c>
      <c r="EA134" s="324" t="e">
        <f t="shared" si="125"/>
        <v>#VALUE!</v>
      </c>
      <c r="EC134" s="340">
        <f>IFERROR((Y134*AA134)*IF(X134="NIE",$EC$17+Stawki!$L$30,$EC$17)+SUMIF($C:$C,$B134,CP:CP),0)</f>
        <v>0</v>
      </c>
      <c r="ED134" s="341">
        <f t="shared" si="126"/>
        <v>0</v>
      </c>
      <c r="EE134" s="341">
        <f t="shared" si="127"/>
        <v>0</v>
      </c>
      <c r="EF134" s="341" t="e">
        <f t="shared" si="128"/>
        <v>#VALUE!</v>
      </c>
      <c r="EG134" s="341" t="e">
        <f>DY134*(1+wycena!$EG$17)</f>
        <v>#VALUE!</v>
      </c>
      <c r="EH134" s="341" t="e">
        <f>EG134*(1+wycena!$EH$17)</f>
        <v>#VALUE!</v>
      </c>
      <c r="EI134" s="341" t="e">
        <f t="shared" si="168"/>
        <v>#VALUE!</v>
      </c>
      <c r="EJ134" s="341" t="e">
        <f t="shared" si="186"/>
        <v>#VALUE!</v>
      </c>
      <c r="EK134" s="342">
        <f t="shared" si="129"/>
        <v>0</v>
      </c>
      <c r="EL134" s="343">
        <v>0</v>
      </c>
      <c r="EM134" s="344" t="e">
        <f t="shared" si="187"/>
        <v>#VALUE!</v>
      </c>
      <c r="EN134" s="345" t="e">
        <f t="shared" si="130"/>
        <v>#VALUE!</v>
      </c>
      <c r="EO134" s="346">
        <f t="shared" si="131"/>
        <v>0</v>
      </c>
      <c r="EP134" s="347">
        <f t="shared" si="132"/>
        <v>0</v>
      </c>
      <c r="EQ134" s="348">
        <f t="shared" si="169"/>
        <v>0</v>
      </c>
      <c r="ER134" s="349" t="e">
        <f t="shared" si="133"/>
        <v>#VALUE!</v>
      </c>
      <c r="ES134" s="350" t="e">
        <f t="shared" si="134"/>
        <v>#VALUE!</v>
      </c>
      <c r="ET134" s="62"/>
      <c r="EU134" s="399">
        <f t="shared" si="170"/>
        <v>0</v>
      </c>
      <c r="EV134" s="400">
        <f t="shared" si="171"/>
        <v>0</v>
      </c>
      <c r="EW134" s="400">
        <f t="shared" si="172"/>
        <v>0</v>
      </c>
      <c r="EX134" s="400">
        <f t="shared" si="173"/>
        <v>0</v>
      </c>
      <c r="EY134" s="400">
        <f t="shared" si="174"/>
        <v>0</v>
      </c>
      <c r="EZ134" s="401">
        <f t="shared" si="175"/>
        <v>0</v>
      </c>
      <c r="FA134" s="62"/>
      <c r="FB134" s="153">
        <f t="shared" si="135"/>
        <v>0</v>
      </c>
      <c r="FC134" s="154">
        <f t="shared" si="136"/>
        <v>0</v>
      </c>
      <c r="FD134" s="154">
        <f t="shared" si="137"/>
        <v>0</v>
      </c>
      <c r="FE134" s="154">
        <f t="shared" si="138"/>
        <v>0</v>
      </c>
      <c r="FF134" s="154">
        <f t="shared" si="139"/>
        <v>0</v>
      </c>
      <c r="FG134" s="154">
        <f t="shared" si="140"/>
        <v>0</v>
      </c>
      <c r="FH134" s="154">
        <f t="shared" si="141"/>
        <v>0</v>
      </c>
      <c r="FI134" s="154">
        <f t="shared" si="142"/>
        <v>0</v>
      </c>
      <c r="FJ134" s="154">
        <f t="shared" si="143"/>
        <v>0</v>
      </c>
      <c r="FK134" s="147">
        <f t="shared" si="144"/>
        <v>0</v>
      </c>
      <c r="FL134" s="147">
        <f t="shared" si="145"/>
        <v>0</v>
      </c>
      <c r="FM134" s="146">
        <f t="shared" si="146"/>
        <v>0</v>
      </c>
      <c r="FN134" s="146">
        <f t="shared" si="147"/>
        <v>0</v>
      </c>
      <c r="FO134" s="146">
        <f t="shared" si="148"/>
        <v>0</v>
      </c>
      <c r="FP134" s="146">
        <f t="shared" si="149"/>
        <v>0</v>
      </c>
      <c r="FQ134" s="146" t="e">
        <f t="shared" si="150"/>
        <v>#VALUE!</v>
      </c>
      <c r="FR134" s="146" t="e">
        <f t="shared" si="151"/>
        <v>#VALUE!</v>
      </c>
      <c r="FS134" s="146">
        <f t="shared" si="152"/>
        <v>0</v>
      </c>
      <c r="FT134" s="146">
        <f t="shared" si="153"/>
        <v>0</v>
      </c>
      <c r="FU134" s="146">
        <f t="shared" si="154"/>
        <v>0</v>
      </c>
      <c r="FV134" s="146" t="e">
        <f t="shared" si="155"/>
        <v>#VALUE!</v>
      </c>
      <c r="FW134" s="146" t="e">
        <f t="shared" si="176"/>
        <v>#VALUE!</v>
      </c>
      <c r="FX134" s="146" t="e">
        <f t="shared" si="177"/>
        <v>#VALUE!</v>
      </c>
      <c r="FY134" s="146" t="e">
        <f t="shared" si="178"/>
        <v>#VALUE!</v>
      </c>
      <c r="FZ134" s="155">
        <f t="shared" si="188"/>
        <v>0</v>
      </c>
    </row>
    <row r="135" spans="1:182">
      <c r="A135" s="143">
        <v>117</v>
      </c>
      <c r="B135" s="123"/>
      <c r="C135" s="123"/>
      <c r="D135" s="123"/>
      <c r="E135" s="181"/>
      <c r="F135" s="123"/>
      <c r="G135" s="123"/>
      <c r="H135" s="123"/>
      <c r="I135" s="120"/>
      <c r="J135" s="121"/>
      <c r="K135" s="123"/>
      <c r="L135" s="123"/>
      <c r="M135" s="172" t="str">
        <f>ryzyka!$X119</f>
        <v/>
      </c>
      <c r="N135" s="173" t="str">
        <f>ryzyka!Y119</f>
        <v/>
      </c>
      <c r="O135" s="123"/>
      <c r="P135" s="123"/>
      <c r="Q135" s="138"/>
      <c r="R135" s="121"/>
      <c r="S135" s="123"/>
      <c r="T135" s="122"/>
      <c r="U135" s="123"/>
      <c r="V135" s="285" t="str">
        <f t="shared" si="156"/>
        <v/>
      </c>
      <c r="W135" s="285" t="str">
        <f t="shared" si="157"/>
        <v/>
      </c>
      <c r="X135" s="123"/>
      <c r="Y135" s="65"/>
      <c r="Z135" s="176">
        <f t="shared" si="99"/>
        <v>0</v>
      </c>
      <c r="AA135" s="124"/>
      <c r="AB135" s="124"/>
      <c r="AC135" s="125"/>
      <c r="AD135" s="125"/>
      <c r="AE135" s="126"/>
      <c r="AF135" s="124"/>
      <c r="AG135" s="127"/>
      <c r="AH135" s="128"/>
      <c r="AI135" s="137"/>
      <c r="AJ135" s="126"/>
      <c r="AK135" s="335">
        <f t="shared" si="100"/>
        <v>0</v>
      </c>
      <c r="AL135" s="138"/>
      <c r="AM135" s="121"/>
      <c r="AN135" s="123"/>
      <c r="AO135" s="332">
        <f t="shared" si="179"/>
        <v>0</v>
      </c>
      <c r="AP135" s="333">
        <f>SUMIFS(Technologia[tpz '[s']],Technologia[Obszar],"Obróbka skrawaniem",Technologia[KOD WYROB],wycena!$B135)</f>
        <v>0</v>
      </c>
      <c r="AQ135" s="334">
        <f>SUMIFS(Technologia[tpj '[s']],Technologia[Obszar],"Obróbka skrawaniem",Technologia[KOD WYROB],wycena!$B135)</f>
        <v>0</v>
      </c>
      <c r="AR135" s="335">
        <f t="shared" si="101"/>
        <v>0</v>
      </c>
      <c r="AS135" s="334">
        <f>SUMIFS(Technologia[tpz '[s']],Technologia[Obszar],"Ukosowanie",Technologia[KOD WYROB],wycena!$B135)</f>
        <v>0</v>
      </c>
      <c r="AT135" s="334">
        <f>SUMIFS(Technologia[tpj '[s']],Technologia[Obszar],"Ukosowanie",Technologia[KOD WYROB],wycena!$B135)</f>
        <v>0</v>
      </c>
      <c r="AU135" s="335">
        <f t="shared" si="102"/>
        <v>0</v>
      </c>
      <c r="AV135" s="334">
        <f>SUMIFS(Technologia[tpz '[s']],Technologia[Obszar],"Prasa",Technologia[KOD WYROB],wycena!$B135)</f>
        <v>0</v>
      </c>
      <c r="AW135" s="334">
        <f>SUMIFS(Technologia[tpj '[s']],Technologia[Obszar],"Prasa",Technologia[KOD WYROB],wycena!$B135)</f>
        <v>0</v>
      </c>
      <c r="AX135" s="335">
        <f t="shared" si="103"/>
        <v>0</v>
      </c>
      <c r="AY135" s="334">
        <f>SUMIFS(Technologia[tpz '[s']],Technologia[Obszar],"Spawanie ręczne",Technologia[KOD WYROB],wycena!$B135)</f>
        <v>0</v>
      </c>
      <c r="AZ135" s="334">
        <f>SUMIFS(Technologia[tpj '[s']],Technologia[Obszar],"Spawanie ręczne",Technologia[KOD WYROB],wycena!$B135)</f>
        <v>0</v>
      </c>
      <c r="BA135" s="335">
        <f t="shared" si="104"/>
        <v>0</v>
      </c>
      <c r="BB135" s="334">
        <f>SUMIFS(Technologia[tpz '[s']],Technologia[Obszar],"Spawanie robotem",Technologia[KOD WYROB],wycena!$B135)</f>
        <v>0</v>
      </c>
      <c r="BC135" s="334">
        <f>SUMIFS(Technologia[tpj '[s']],Technologia[Obszar],"Spawanie robotem",Technologia[KOD WYROB],wycena!$B135)</f>
        <v>0</v>
      </c>
      <c r="BD135" s="335">
        <f t="shared" si="105"/>
        <v>0</v>
      </c>
      <c r="BE135" s="334">
        <f>SUMIFS(Technologia[tpz '[s']],Technologia[Obszar],"Ślusarnia",Technologia[KOD WYROB],wycena!$B135)</f>
        <v>0</v>
      </c>
      <c r="BF135" s="334">
        <f>SUMIFS(Technologia[tpj '[s']],Technologia[Obszar],"Ślusarnia",Technologia[KOD WYROB],wycena!$B135)</f>
        <v>0</v>
      </c>
      <c r="BG135" s="335">
        <f t="shared" si="106"/>
        <v>0</v>
      </c>
      <c r="BH135" s="334">
        <f>SUMIFS(Technologia[tpz '[s']],Technologia[Obszar],"Montaż",Technologia[KOD WYROB],wycena!$B135)</f>
        <v>0</v>
      </c>
      <c r="BI135" s="334">
        <f>SUMIFS(Technologia[tpj '[s']],Technologia[Obszar],"Montaż",Technologia[KOD WYROB],wycena!$B135)</f>
        <v>0</v>
      </c>
      <c r="BJ135" s="335">
        <f t="shared" si="107"/>
        <v>0</v>
      </c>
      <c r="BK135" s="334">
        <f>SUMIFS(Technologia[tpz '[s']],Technologia[Obszar],"Klejenie",Technologia[KOD WYROB],wycena!$B135)</f>
        <v>0</v>
      </c>
      <c r="BL135" s="334">
        <f>SUMIFS(Technologia[tpj '[s']],Technologia[Obszar],"Klejenie",Technologia[KOD WYROB],wycena!$B135)</f>
        <v>0</v>
      </c>
      <c r="BM135" s="335">
        <f t="shared" si="108"/>
        <v>0</v>
      </c>
      <c r="BN135" s="334">
        <f>SUMIFS(Technologia[tpz '[s']],Technologia[Obszar],"Śrutowanie",Technologia[KOD WYROB],wycena!$B135)</f>
        <v>0</v>
      </c>
      <c r="BO135" s="334">
        <f>SUMIFS(Technologia[tpj '[s']],Technologia[Obszar],"Śrutowanie",Technologia[KOD WYROB],wycena!$B135)</f>
        <v>0</v>
      </c>
      <c r="BP135" s="332">
        <f t="shared" si="158"/>
        <v>0</v>
      </c>
      <c r="BQ135" s="334">
        <f>SUMIFS(Technologia[tpz '[s']],Technologia[Obszar],"Prostowanie",Technologia[KOD WYROB],wycena!$B135)</f>
        <v>0</v>
      </c>
      <c r="BR135" s="334">
        <f>SUMIFS(Technologia[tpj '[s']],Technologia[Obszar],"Prostowanie",Technologia[KOD WYROB],wycena!$B135)</f>
        <v>0</v>
      </c>
      <c r="BS135" s="332">
        <f t="shared" si="159"/>
        <v>0</v>
      </c>
      <c r="BT135" s="334">
        <f>SUMIFS(Technologia[tpz '[s']],Technologia[Obszar],"Gratowarka",Technologia[KOD WYROB],wycena!$B135)</f>
        <v>0</v>
      </c>
      <c r="BU135" s="334">
        <f>SUMIFS(Technologia[tpj '[s']],Technologia[Obszar],"Gratowarka",Technologia[KOD WYROB],wycena!$B135)</f>
        <v>0</v>
      </c>
      <c r="BV135" s="332">
        <f t="shared" si="160"/>
        <v>0</v>
      </c>
      <c r="BW135" s="332">
        <f>COUNTIF(Technologia[KOD WYROB],B135)</f>
        <v>0</v>
      </c>
      <c r="BX135" s="332">
        <f t="shared" si="161"/>
        <v>0</v>
      </c>
      <c r="BZ135" s="121"/>
      <c r="CA135" s="123"/>
      <c r="CB135" s="123"/>
      <c r="CC135" s="372">
        <f>SUMIFS(Technologia[Koszt kooperacji],Technologia[Obszar],"Kooperacja",Technologia[KOD WYROB],wycena!$B135)+SUMIFS(Technologia[Koszt kooperacji],Technologia[Obszar],"Śrutowanie",Technologia[KOD WYROB],wycena!$B135)</f>
        <v>0</v>
      </c>
      <c r="CD135" s="372">
        <f t="shared" si="109"/>
        <v>0</v>
      </c>
      <c r="CE135" s="372">
        <f t="shared" si="180"/>
        <v>0</v>
      </c>
      <c r="CF135" s="381">
        <f>COUNTIFS(Technologia[KOD WYROB],B135,Technologia[Obszar],"kooperacja")+SUMIF($C:$C,$B135,CF:CF)</f>
        <v>0</v>
      </c>
      <c r="CG135" s="382">
        <f>SUMIF(Tabela3[Dot. indeksu],B135,Tabela3[Wartość])+SUMIF(C:C,B135,DE:DE)</f>
        <v>0</v>
      </c>
      <c r="CH135" s="383">
        <f>SUMIFS(NRC[Cena],NRC[Typ narzędzia],robocze!$AL$1,NRC[Dot. indeksu],wycena!$B135)+(SUMIF($C:$C,$B135,$DF:$DF))</f>
        <v>0</v>
      </c>
      <c r="CI135" s="372">
        <f>SUMIFS(NRC[Cena],NRC[Typ narzędzia],robocze!$AL$2,NRC[Dot. indeksu],wycena!$B135)+(SUMIF($C:$C,$B135,$DG:$DG))</f>
        <v>0</v>
      </c>
      <c r="CJ135" s="372">
        <f>SUMIFS(NRC[Cena],NRC[Typ narzędzia],robocze!$AL$3,NRC[Dot. indeksu],wycena!$B135)+(SUMIF($C:$C,$B135,$DH:$DH))</f>
        <v>0</v>
      </c>
      <c r="CK135" s="384">
        <f t="shared" si="162"/>
        <v>0</v>
      </c>
      <c r="CM135" s="373" t="str">
        <f t="shared" si="110"/>
        <v/>
      </c>
      <c r="CN135" s="374" t="str">
        <f t="shared" si="111"/>
        <v/>
      </c>
      <c r="CO135" s="372" t="str">
        <f t="shared" si="112"/>
        <v/>
      </c>
      <c r="CP135" s="372" t="str">
        <f t="shared" si="181"/>
        <v/>
      </c>
      <c r="CQ135" s="371" t="str">
        <f t="shared" si="113"/>
        <v/>
      </c>
      <c r="CR135" s="371" t="str">
        <f t="shared" si="182"/>
        <v/>
      </c>
      <c r="CS135" s="371" t="str">
        <f t="shared" si="114"/>
        <v/>
      </c>
      <c r="CT135" s="371" t="str">
        <f t="shared" si="115"/>
        <v/>
      </c>
      <c r="CU135" s="371" t="str">
        <f t="shared" si="116"/>
        <v/>
      </c>
      <c r="CV135" s="371" t="str">
        <f t="shared" si="117"/>
        <v/>
      </c>
      <c r="CW135" s="371" t="str">
        <f t="shared" si="118"/>
        <v/>
      </c>
      <c r="CX135" s="371" t="str">
        <f t="shared" si="119"/>
        <v/>
      </c>
      <c r="CY135" s="371" t="str">
        <f t="shared" si="120"/>
        <v/>
      </c>
      <c r="CZ135" s="371" t="str">
        <f t="shared" si="121"/>
        <v/>
      </c>
      <c r="DA135" s="371" t="str">
        <f t="shared" si="163"/>
        <v/>
      </c>
      <c r="DB135" s="371" t="str">
        <f t="shared" si="164"/>
        <v/>
      </c>
      <c r="DC135" s="371" t="str">
        <f t="shared" si="165"/>
        <v/>
      </c>
      <c r="DD135" s="334" t="str">
        <f t="shared" si="122"/>
        <v/>
      </c>
      <c r="DE135" s="334" t="str">
        <f t="shared" si="123"/>
        <v/>
      </c>
      <c r="DF135" s="372">
        <f t="shared" si="183"/>
        <v>0</v>
      </c>
      <c r="DG135" s="372">
        <f t="shared" si="184"/>
        <v>0</v>
      </c>
      <c r="DH135" s="372">
        <f t="shared" si="185"/>
        <v>0</v>
      </c>
      <c r="DI135" s="375"/>
      <c r="DJ135" s="319">
        <f>AK135/3600*Stawki!$A$4</f>
        <v>0</v>
      </c>
      <c r="DK135" s="317">
        <f>AO135/3600*Stawki!$B$4</f>
        <v>0</v>
      </c>
      <c r="DL135" s="317">
        <f>AR135/3600*Stawki!$C$4</f>
        <v>0</v>
      </c>
      <c r="DM135" s="317">
        <f>AU135/3600*Stawki!$D$4</f>
        <v>0</v>
      </c>
      <c r="DN135" s="317">
        <f>AX135/3600*Stawki!$E$4</f>
        <v>0</v>
      </c>
      <c r="DO135" s="317">
        <f>BA135/3600*Stawki!$F$4</f>
        <v>0</v>
      </c>
      <c r="DP135" s="317">
        <f>BD135/3600*Stawki!$G$4</f>
        <v>0</v>
      </c>
      <c r="DQ135" s="317">
        <f>BG135/3600*Stawki!$H$4</f>
        <v>0</v>
      </c>
      <c r="DR135" s="317">
        <f>BJ135/3600*Stawki!$J$4</f>
        <v>0</v>
      </c>
      <c r="DS135" s="317">
        <f>BL135/3600*Stawki!$I$4</f>
        <v>0</v>
      </c>
      <c r="DT135" s="317">
        <f>BP135/3600*Stawki!$K$4</f>
        <v>0</v>
      </c>
      <c r="DU135" s="320">
        <f>BS135/3600*Stawki!$M$4</f>
        <v>0</v>
      </c>
      <c r="DV135" s="320">
        <f>BV135/3600*Stawki!$L$4</f>
        <v>0</v>
      </c>
      <c r="DW135" s="321">
        <f t="shared" si="166"/>
        <v>0</v>
      </c>
      <c r="DX135" s="322" t="e" cm="1">
        <f t="array" ref="DX135">IF(BX135&lt;1,INDEX(tblSimple[],MATCH(F135,simp_il_proj,1)+1,MATCH(BW135,simp_il_oper,1)+1)+VLOOKUP($H$6,tblKlient[[Klient]:[Dodatkowy narzut Simple]],2,0),INDEX(tblComplex[],MATCH(F135,comp_il_projekt,1)+1,MATCH(BX135,comp_ile_sklad,1)+1)+VLOOKUP($H$6,tblKlient[[Klient]:[Dodatkowy narzut Complex]],3,0))</f>
        <v>#VALUE!</v>
      </c>
      <c r="DY135" s="323" t="str">
        <f t="shared" si="167"/>
        <v/>
      </c>
      <c r="DZ135" s="318" t="e">
        <f t="shared" si="124"/>
        <v>#VALUE!</v>
      </c>
      <c r="EA135" s="324" t="e">
        <f t="shared" si="125"/>
        <v>#VALUE!</v>
      </c>
      <c r="EC135" s="340">
        <f>IFERROR((Y135*AA135)*IF(X135="NIE",$EC$17+Stawki!$L$30,$EC$17)+SUMIF($C:$C,$B135,CP:CP),0)</f>
        <v>0</v>
      </c>
      <c r="ED135" s="341">
        <f t="shared" si="126"/>
        <v>0</v>
      </c>
      <c r="EE135" s="341">
        <f t="shared" si="127"/>
        <v>0</v>
      </c>
      <c r="EF135" s="341" t="e">
        <f t="shared" si="128"/>
        <v>#VALUE!</v>
      </c>
      <c r="EG135" s="341" t="e">
        <f>DY135*(1+wycena!$EG$17)</f>
        <v>#VALUE!</v>
      </c>
      <c r="EH135" s="341" t="e">
        <f>EG135*(1+wycena!$EH$17)</f>
        <v>#VALUE!</v>
      </c>
      <c r="EI135" s="341" t="e">
        <f t="shared" si="168"/>
        <v>#VALUE!</v>
      </c>
      <c r="EJ135" s="341" t="e">
        <f t="shared" si="186"/>
        <v>#VALUE!</v>
      </c>
      <c r="EK135" s="342">
        <f t="shared" si="129"/>
        <v>0</v>
      </c>
      <c r="EL135" s="343">
        <v>0</v>
      </c>
      <c r="EM135" s="344" t="e">
        <f t="shared" si="187"/>
        <v>#VALUE!</v>
      </c>
      <c r="EN135" s="345" t="e">
        <f t="shared" si="130"/>
        <v>#VALUE!</v>
      </c>
      <c r="EO135" s="346">
        <f t="shared" si="131"/>
        <v>0</v>
      </c>
      <c r="EP135" s="347">
        <f t="shared" si="132"/>
        <v>0</v>
      </c>
      <c r="EQ135" s="348">
        <f t="shared" si="169"/>
        <v>0</v>
      </c>
      <c r="ER135" s="349" t="e">
        <f t="shared" si="133"/>
        <v>#VALUE!</v>
      </c>
      <c r="ES135" s="350" t="e">
        <f t="shared" si="134"/>
        <v>#VALUE!</v>
      </c>
      <c r="ET135" s="62"/>
      <c r="EU135" s="399">
        <f t="shared" si="170"/>
        <v>0</v>
      </c>
      <c r="EV135" s="400">
        <f t="shared" si="171"/>
        <v>0</v>
      </c>
      <c r="EW135" s="400">
        <f t="shared" si="172"/>
        <v>0</v>
      </c>
      <c r="EX135" s="400">
        <f t="shared" si="173"/>
        <v>0</v>
      </c>
      <c r="EY135" s="400">
        <f t="shared" si="174"/>
        <v>0</v>
      </c>
      <c r="EZ135" s="401">
        <f t="shared" si="175"/>
        <v>0</v>
      </c>
      <c r="FA135" s="62"/>
      <c r="FB135" s="153">
        <f t="shared" si="135"/>
        <v>0</v>
      </c>
      <c r="FC135" s="154">
        <f t="shared" si="136"/>
        <v>0</v>
      </c>
      <c r="FD135" s="154">
        <f t="shared" si="137"/>
        <v>0</v>
      </c>
      <c r="FE135" s="154">
        <f t="shared" si="138"/>
        <v>0</v>
      </c>
      <c r="FF135" s="154">
        <f t="shared" si="139"/>
        <v>0</v>
      </c>
      <c r="FG135" s="154">
        <f t="shared" si="140"/>
        <v>0</v>
      </c>
      <c r="FH135" s="154">
        <f t="shared" si="141"/>
        <v>0</v>
      </c>
      <c r="FI135" s="154">
        <f t="shared" si="142"/>
        <v>0</v>
      </c>
      <c r="FJ135" s="154">
        <f t="shared" si="143"/>
        <v>0</v>
      </c>
      <c r="FK135" s="147">
        <f t="shared" si="144"/>
        <v>0</v>
      </c>
      <c r="FL135" s="147">
        <f t="shared" si="145"/>
        <v>0</v>
      </c>
      <c r="FM135" s="146">
        <f t="shared" si="146"/>
        <v>0</v>
      </c>
      <c r="FN135" s="146">
        <f t="shared" si="147"/>
        <v>0</v>
      </c>
      <c r="FO135" s="146">
        <f t="shared" si="148"/>
        <v>0</v>
      </c>
      <c r="FP135" s="146">
        <f t="shared" si="149"/>
        <v>0</v>
      </c>
      <c r="FQ135" s="146" t="e">
        <f t="shared" si="150"/>
        <v>#VALUE!</v>
      </c>
      <c r="FR135" s="146" t="e">
        <f t="shared" si="151"/>
        <v>#VALUE!</v>
      </c>
      <c r="FS135" s="146">
        <f t="shared" si="152"/>
        <v>0</v>
      </c>
      <c r="FT135" s="146">
        <f t="shared" si="153"/>
        <v>0</v>
      </c>
      <c r="FU135" s="146">
        <f t="shared" si="154"/>
        <v>0</v>
      </c>
      <c r="FV135" s="146" t="e">
        <f t="shared" si="155"/>
        <v>#VALUE!</v>
      </c>
      <c r="FW135" s="146" t="e">
        <f t="shared" si="176"/>
        <v>#VALUE!</v>
      </c>
      <c r="FX135" s="146" t="e">
        <f t="shared" si="177"/>
        <v>#VALUE!</v>
      </c>
      <c r="FY135" s="146" t="e">
        <f t="shared" si="178"/>
        <v>#VALUE!</v>
      </c>
      <c r="FZ135" s="155">
        <f t="shared" si="188"/>
        <v>0</v>
      </c>
    </row>
    <row r="136" spans="1:182">
      <c r="A136" s="143">
        <v>118</v>
      </c>
      <c r="B136" s="123"/>
      <c r="C136" s="123"/>
      <c r="D136" s="123"/>
      <c r="E136" s="181"/>
      <c r="F136" s="123"/>
      <c r="G136" s="123"/>
      <c r="H136" s="123"/>
      <c r="I136" s="120"/>
      <c r="J136" s="121"/>
      <c r="K136" s="123"/>
      <c r="L136" s="123"/>
      <c r="M136" s="172" t="str">
        <f>ryzyka!$X120</f>
        <v/>
      </c>
      <c r="N136" s="173" t="str">
        <f>ryzyka!Y120</f>
        <v/>
      </c>
      <c r="O136" s="123"/>
      <c r="P136" s="123"/>
      <c r="Q136" s="138"/>
      <c r="R136" s="121"/>
      <c r="S136" s="123"/>
      <c r="T136" s="122"/>
      <c r="U136" s="123"/>
      <c r="V136" s="285" t="str">
        <f t="shared" si="156"/>
        <v/>
      </c>
      <c r="W136" s="285" t="str">
        <f t="shared" si="157"/>
        <v/>
      </c>
      <c r="X136" s="123"/>
      <c r="Y136" s="65"/>
      <c r="Z136" s="176">
        <f t="shared" si="99"/>
        <v>0</v>
      </c>
      <c r="AA136" s="124"/>
      <c r="AB136" s="124"/>
      <c r="AC136" s="125"/>
      <c r="AD136" s="125"/>
      <c r="AE136" s="126"/>
      <c r="AF136" s="124"/>
      <c r="AG136" s="127"/>
      <c r="AH136" s="128"/>
      <c r="AI136" s="137"/>
      <c r="AJ136" s="126"/>
      <c r="AK136" s="335">
        <f t="shared" si="100"/>
        <v>0</v>
      </c>
      <c r="AL136" s="138"/>
      <c r="AM136" s="121"/>
      <c r="AN136" s="123"/>
      <c r="AO136" s="332">
        <f t="shared" si="179"/>
        <v>0</v>
      </c>
      <c r="AP136" s="333">
        <f>SUMIFS(Technologia[tpz '[s']],Technologia[Obszar],"Obróbka skrawaniem",Technologia[KOD WYROB],wycena!$B136)</f>
        <v>0</v>
      </c>
      <c r="AQ136" s="334">
        <f>SUMIFS(Technologia[tpj '[s']],Technologia[Obszar],"Obróbka skrawaniem",Technologia[KOD WYROB],wycena!$B136)</f>
        <v>0</v>
      </c>
      <c r="AR136" s="335">
        <f t="shared" si="101"/>
        <v>0</v>
      </c>
      <c r="AS136" s="334">
        <f>SUMIFS(Technologia[tpz '[s']],Technologia[Obszar],"Ukosowanie",Technologia[KOD WYROB],wycena!$B136)</f>
        <v>0</v>
      </c>
      <c r="AT136" s="334">
        <f>SUMIFS(Technologia[tpj '[s']],Technologia[Obszar],"Ukosowanie",Technologia[KOD WYROB],wycena!$B136)</f>
        <v>0</v>
      </c>
      <c r="AU136" s="335">
        <f t="shared" si="102"/>
        <v>0</v>
      </c>
      <c r="AV136" s="334">
        <f>SUMIFS(Technologia[tpz '[s']],Technologia[Obszar],"Prasa",Technologia[KOD WYROB],wycena!$B136)</f>
        <v>0</v>
      </c>
      <c r="AW136" s="334">
        <f>SUMIFS(Technologia[tpj '[s']],Technologia[Obszar],"Prasa",Technologia[KOD WYROB],wycena!$B136)</f>
        <v>0</v>
      </c>
      <c r="AX136" s="335">
        <f t="shared" si="103"/>
        <v>0</v>
      </c>
      <c r="AY136" s="334">
        <f>SUMIFS(Technologia[tpz '[s']],Technologia[Obszar],"Spawanie ręczne",Technologia[KOD WYROB],wycena!$B136)</f>
        <v>0</v>
      </c>
      <c r="AZ136" s="334">
        <f>SUMIFS(Technologia[tpj '[s']],Technologia[Obszar],"Spawanie ręczne",Technologia[KOD WYROB],wycena!$B136)</f>
        <v>0</v>
      </c>
      <c r="BA136" s="335">
        <f t="shared" si="104"/>
        <v>0</v>
      </c>
      <c r="BB136" s="334">
        <f>SUMIFS(Technologia[tpz '[s']],Technologia[Obszar],"Spawanie robotem",Technologia[KOD WYROB],wycena!$B136)</f>
        <v>0</v>
      </c>
      <c r="BC136" s="334">
        <f>SUMIFS(Technologia[tpj '[s']],Technologia[Obszar],"Spawanie robotem",Technologia[KOD WYROB],wycena!$B136)</f>
        <v>0</v>
      </c>
      <c r="BD136" s="335">
        <f t="shared" si="105"/>
        <v>0</v>
      </c>
      <c r="BE136" s="334">
        <f>SUMIFS(Technologia[tpz '[s']],Technologia[Obszar],"Ślusarnia",Technologia[KOD WYROB],wycena!$B136)</f>
        <v>0</v>
      </c>
      <c r="BF136" s="334">
        <f>SUMIFS(Technologia[tpj '[s']],Technologia[Obszar],"Ślusarnia",Technologia[KOD WYROB],wycena!$B136)</f>
        <v>0</v>
      </c>
      <c r="BG136" s="335">
        <f t="shared" si="106"/>
        <v>0</v>
      </c>
      <c r="BH136" s="334">
        <f>SUMIFS(Technologia[tpz '[s']],Technologia[Obszar],"Montaż",Technologia[KOD WYROB],wycena!$B136)</f>
        <v>0</v>
      </c>
      <c r="BI136" s="334">
        <f>SUMIFS(Technologia[tpj '[s']],Technologia[Obszar],"Montaż",Technologia[KOD WYROB],wycena!$B136)</f>
        <v>0</v>
      </c>
      <c r="BJ136" s="335">
        <f t="shared" si="107"/>
        <v>0</v>
      </c>
      <c r="BK136" s="334">
        <f>SUMIFS(Technologia[tpz '[s']],Technologia[Obszar],"Klejenie",Technologia[KOD WYROB],wycena!$B136)</f>
        <v>0</v>
      </c>
      <c r="BL136" s="334">
        <f>SUMIFS(Technologia[tpj '[s']],Technologia[Obszar],"Klejenie",Technologia[KOD WYROB],wycena!$B136)</f>
        <v>0</v>
      </c>
      <c r="BM136" s="335">
        <f t="shared" si="108"/>
        <v>0</v>
      </c>
      <c r="BN136" s="334">
        <f>SUMIFS(Technologia[tpz '[s']],Technologia[Obszar],"Śrutowanie",Technologia[KOD WYROB],wycena!$B136)</f>
        <v>0</v>
      </c>
      <c r="BO136" s="334">
        <f>SUMIFS(Technologia[tpj '[s']],Technologia[Obszar],"Śrutowanie",Technologia[KOD WYROB],wycena!$B136)</f>
        <v>0</v>
      </c>
      <c r="BP136" s="332">
        <f t="shared" si="158"/>
        <v>0</v>
      </c>
      <c r="BQ136" s="334">
        <f>SUMIFS(Technologia[tpz '[s']],Technologia[Obszar],"Prostowanie",Technologia[KOD WYROB],wycena!$B136)</f>
        <v>0</v>
      </c>
      <c r="BR136" s="334">
        <f>SUMIFS(Technologia[tpj '[s']],Technologia[Obszar],"Prostowanie",Technologia[KOD WYROB],wycena!$B136)</f>
        <v>0</v>
      </c>
      <c r="BS136" s="332">
        <f t="shared" si="159"/>
        <v>0</v>
      </c>
      <c r="BT136" s="334">
        <f>SUMIFS(Technologia[tpz '[s']],Technologia[Obszar],"Gratowarka",Technologia[KOD WYROB],wycena!$B136)</f>
        <v>0</v>
      </c>
      <c r="BU136" s="334">
        <f>SUMIFS(Technologia[tpj '[s']],Technologia[Obszar],"Gratowarka",Technologia[KOD WYROB],wycena!$B136)</f>
        <v>0</v>
      </c>
      <c r="BV136" s="332">
        <f t="shared" si="160"/>
        <v>0</v>
      </c>
      <c r="BW136" s="332">
        <f>COUNTIF(Technologia[KOD WYROB],B136)</f>
        <v>0</v>
      </c>
      <c r="BX136" s="332">
        <f t="shared" si="161"/>
        <v>0</v>
      </c>
      <c r="BZ136" s="121"/>
      <c r="CA136" s="123"/>
      <c r="CB136" s="123"/>
      <c r="CC136" s="372">
        <f>SUMIFS(Technologia[Koszt kooperacji],Technologia[Obszar],"Kooperacja",Technologia[KOD WYROB],wycena!$B136)+SUMIFS(Technologia[Koszt kooperacji],Technologia[Obszar],"Śrutowanie",Technologia[KOD WYROB],wycena!$B136)</f>
        <v>0</v>
      </c>
      <c r="CD136" s="372">
        <f t="shared" si="109"/>
        <v>0</v>
      </c>
      <c r="CE136" s="372">
        <f t="shared" si="180"/>
        <v>0</v>
      </c>
      <c r="CF136" s="381">
        <f>COUNTIFS(Technologia[KOD WYROB],B136,Technologia[Obszar],"kooperacja")+SUMIF($C:$C,$B136,CF:CF)</f>
        <v>0</v>
      </c>
      <c r="CG136" s="382">
        <f>SUMIF(Tabela3[Dot. indeksu],B136,Tabela3[Wartość])+SUMIF(C:C,B136,DE:DE)</f>
        <v>0</v>
      </c>
      <c r="CH136" s="383">
        <f>SUMIFS(NRC[Cena],NRC[Typ narzędzia],robocze!$AL$1,NRC[Dot. indeksu],wycena!$B136)+(SUMIF($C:$C,$B136,$DF:$DF))</f>
        <v>0</v>
      </c>
      <c r="CI136" s="372">
        <f>SUMIFS(NRC[Cena],NRC[Typ narzędzia],robocze!$AL$2,NRC[Dot. indeksu],wycena!$B136)+(SUMIF($C:$C,$B136,$DG:$DG))</f>
        <v>0</v>
      </c>
      <c r="CJ136" s="372">
        <f>SUMIFS(NRC[Cena],NRC[Typ narzędzia],robocze!$AL$3,NRC[Dot. indeksu],wycena!$B136)+(SUMIF($C:$C,$B136,$DH:$DH))</f>
        <v>0</v>
      </c>
      <c r="CK136" s="384">
        <f t="shared" si="162"/>
        <v>0</v>
      </c>
      <c r="CM136" s="373" t="str">
        <f t="shared" si="110"/>
        <v/>
      </c>
      <c r="CN136" s="374" t="str">
        <f t="shared" si="111"/>
        <v/>
      </c>
      <c r="CO136" s="372" t="str">
        <f t="shared" si="112"/>
        <v/>
      </c>
      <c r="CP136" s="372" t="str">
        <f t="shared" si="181"/>
        <v/>
      </c>
      <c r="CQ136" s="371" t="str">
        <f t="shared" si="113"/>
        <v/>
      </c>
      <c r="CR136" s="371" t="str">
        <f t="shared" si="182"/>
        <v/>
      </c>
      <c r="CS136" s="371" t="str">
        <f t="shared" si="114"/>
        <v/>
      </c>
      <c r="CT136" s="371" t="str">
        <f t="shared" si="115"/>
        <v/>
      </c>
      <c r="CU136" s="371" t="str">
        <f t="shared" si="116"/>
        <v/>
      </c>
      <c r="CV136" s="371" t="str">
        <f t="shared" si="117"/>
        <v/>
      </c>
      <c r="CW136" s="371" t="str">
        <f t="shared" si="118"/>
        <v/>
      </c>
      <c r="CX136" s="371" t="str">
        <f t="shared" si="119"/>
        <v/>
      </c>
      <c r="CY136" s="371" t="str">
        <f t="shared" si="120"/>
        <v/>
      </c>
      <c r="CZ136" s="371" t="str">
        <f t="shared" si="121"/>
        <v/>
      </c>
      <c r="DA136" s="371" t="str">
        <f t="shared" si="163"/>
        <v/>
      </c>
      <c r="DB136" s="371" t="str">
        <f t="shared" si="164"/>
        <v/>
      </c>
      <c r="DC136" s="371" t="str">
        <f t="shared" si="165"/>
        <v/>
      </c>
      <c r="DD136" s="334" t="str">
        <f t="shared" si="122"/>
        <v/>
      </c>
      <c r="DE136" s="334" t="str">
        <f t="shared" si="123"/>
        <v/>
      </c>
      <c r="DF136" s="372">
        <f t="shared" si="183"/>
        <v>0</v>
      </c>
      <c r="DG136" s="372">
        <f t="shared" si="184"/>
        <v>0</v>
      </c>
      <c r="DH136" s="372">
        <f t="shared" si="185"/>
        <v>0</v>
      </c>
      <c r="DI136" s="375"/>
      <c r="DJ136" s="319">
        <f>AK136/3600*Stawki!$A$4</f>
        <v>0</v>
      </c>
      <c r="DK136" s="317">
        <f>AO136/3600*Stawki!$B$4</f>
        <v>0</v>
      </c>
      <c r="DL136" s="317">
        <f>AR136/3600*Stawki!$C$4</f>
        <v>0</v>
      </c>
      <c r="DM136" s="317">
        <f>AU136/3600*Stawki!$D$4</f>
        <v>0</v>
      </c>
      <c r="DN136" s="317">
        <f>AX136/3600*Stawki!$E$4</f>
        <v>0</v>
      </c>
      <c r="DO136" s="317">
        <f>BA136/3600*Stawki!$F$4</f>
        <v>0</v>
      </c>
      <c r="DP136" s="317">
        <f>BD136/3600*Stawki!$G$4</f>
        <v>0</v>
      </c>
      <c r="DQ136" s="317">
        <f>BG136/3600*Stawki!$H$4</f>
        <v>0</v>
      </c>
      <c r="DR136" s="317">
        <f>BJ136/3600*Stawki!$J$4</f>
        <v>0</v>
      </c>
      <c r="DS136" s="317">
        <f>BL136/3600*Stawki!$I$4</f>
        <v>0</v>
      </c>
      <c r="DT136" s="317">
        <f>BP136/3600*Stawki!$K$4</f>
        <v>0</v>
      </c>
      <c r="DU136" s="320">
        <f>BS136/3600*Stawki!$M$4</f>
        <v>0</v>
      </c>
      <c r="DV136" s="320">
        <f>BV136/3600*Stawki!$L$4</f>
        <v>0</v>
      </c>
      <c r="DW136" s="321">
        <f t="shared" si="166"/>
        <v>0</v>
      </c>
      <c r="DX136" s="322" t="e" cm="1">
        <f t="array" ref="DX136">IF(BX136&lt;1,INDEX(tblSimple[],MATCH(F136,simp_il_proj,1)+1,MATCH(BW136,simp_il_oper,1)+1)+VLOOKUP($H$6,tblKlient[[Klient]:[Dodatkowy narzut Simple]],2,0),INDEX(tblComplex[],MATCH(F136,comp_il_projekt,1)+1,MATCH(BX136,comp_ile_sklad,1)+1)+VLOOKUP($H$6,tblKlient[[Klient]:[Dodatkowy narzut Complex]],3,0))</f>
        <v>#VALUE!</v>
      </c>
      <c r="DY136" s="323" t="str">
        <f t="shared" si="167"/>
        <v/>
      </c>
      <c r="DZ136" s="318" t="e">
        <f t="shared" si="124"/>
        <v>#VALUE!</v>
      </c>
      <c r="EA136" s="324" t="e">
        <f t="shared" si="125"/>
        <v>#VALUE!</v>
      </c>
      <c r="EC136" s="340">
        <f>IFERROR((Y136*AA136)*IF(X136="NIE",$EC$17+Stawki!$L$30,$EC$17)+SUMIF($C:$C,$B136,CP:CP),0)</f>
        <v>0</v>
      </c>
      <c r="ED136" s="341">
        <f t="shared" si="126"/>
        <v>0</v>
      </c>
      <c r="EE136" s="341">
        <f t="shared" si="127"/>
        <v>0</v>
      </c>
      <c r="EF136" s="341" t="e">
        <f t="shared" si="128"/>
        <v>#VALUE!</v>
      </c>
      <c r="EG136" s="341" t="e">
        <f>DY136*(1+wycena!$EG$17)</f>
        <v>#VALUE!</v>
      </c>
      <c r="EH136" s="341" t="e">
        <f>EG136*(1+wycena!$EH$17)</f>
        <v>#VALUE!</v>
      </c>
      <c r="EI136" s="341" t="e">
        <f t="shared" si="168"/>
        <v>#VALUE!</v>
      </c>
      <c r="EJ136" s="341" t="e">
        <f t="shared" si="186"/>
        <v>#VALUE!</v>
      </c>
      <c r="EK136" s="342">
        <f t="shared" si="129"/>
        <v>0</v>
      </c>
      <c r="EL136" s="343">
        <v>0</v>
      </c>
      <c r="EM136" s="344" t="e">
        <f t="shared" si="187"/>
        <v>#VALUE!</v>
      </c>
      <c r="EN136" s="345" t="e">
        <f t="shared" si="130"/>
        <v>#VALUE!</v>
      </c>
      <c r="EO136" s="346">
        <f t="shared" si="131"/>
        <v>0</v>
      </c>
      <c r="EP136" s="347">
        <f t="shared" si="132"/>
        <v>0</v>
      </c>
      <c r="EQ136" s="348">
        <f t="shared" si="169"/>
        <v>0</v>
      </c>
      <c r="ER136" s="349" t="e">
        <f t="shared" si="133"/>
        <v>#VALUE!</v>
      </c>
      <c r="ES136" s="350" t="e">
        <f t="shared" si="134"/>
        <v>#VALUE!</v>
      </c>
      <c r="ET136" s="62"/>
      <c r="EU136" s="399">
        <f t="shared" si="170"/>
        <v>0</v>
      </c>
      <c r="EV136" s="400">
        <f t="shared" si="171"/>
        <v>0</v>
      </c>
      <c r="EW136" s="400">
        <f t="shared" si="172"/>
        <v>0</v>
      </c>
      <c r="EX136" s="400">
        <f t="shared" si="173"/>
        <v>0</v>
      </c>
      <c r="EY136" s="400">
        <f t="shared" si="174"/>
        <v>0</v>
      </c>
      <c r="EZ136" s="401">
        <f t="shared" si="175"/>
        <v>0</v>
      </c>
      <c r="FA136" s="62"/>
      <c r="FB136" s="153">
        <f t="shared" si="135"/>
        <v>0</v>
      </c>
      <c r="FC136" s="154">
        <f t="shared" si="136"/>
        <v>0</v>
      </c>
      <c r="FD136" s="154">
        <f t="shared" si="137"/>
        <v>0</v>
      </c>
      <c r="FE136" s="154">
        <f t="shared" si="138"/>
        <v>0</v>
      </c>
      <c r="FF136" s="154">
        <f t="shared" si="139"/>
        <v>0</v>
      </c>
      <c r="FG136" s="154">
        <f t="shared" si="140"/>
        <v>0</v>
      </c>
      <c r="FH136" s="154">
        <f t="shared" si="141"/>
        <v>0</v>
      </c>
      <c r="FI136" s="154">
        <f t="shared" si="142"/>
        <v>0</v>
      </c>
      <c r="FJ136" s="154">
        <f t="shared" si="143"/>
        <v>0</v>
      </c>
      <c r="FK136" s="147">
        <f t="shared" si="144"/>
        <v>0</v>
      </c>
      <c r="FL136" s="147">
        <f t="shared" si="145"/>
        <v>0</v>
      </c>
      <c r="FM136" s="146">
        <f t="shared" si="146"/>
        <v>0</v>
      </c>
      <c r="FN136" s="146">
        <f t="shared" si="147"/>
        <v>0</v>
      </c>
      <c r="FO136" s="146">
        <f t="shared" si="148"/>
        <v>0</v>
      </c>
      <c r="FP136" s="146">
        <f t="shared" si="149"/>
        <v>0</v>
      </c>
      <c r="FQ136" s="146" t="e">
        <f t="shared" si="150"/>
        <v>#VALUE!</v>
      </c>
      <c r="FR136" s="146" t="e">
        <f t="shared" si="151"/>
        <v>#VALUE!</v>
      </c>
      <c r="FS136" s="146">
        <f t="shared" si="152"/>
        <v>0</v>
      </c>
      <c r="FT136" s="146">
        <f t="shared" si="153"/>
        <v>0</v>
      </c>
      <c r="FU136" s="146">
        <f t="shared" si="154"/>
        <v>0</v>
      </c>
      <c r="FV136" s="146" t="e">
        <f t="shared" si="155"/>
        <v>#VALUE!</v>
      </c>
      <c r="FW136" s="146" t="e">
        <f t="shared" si="176"/>
        <v>#VALUE!</v>
      </c>
      <c r="FX136" s="146" t="e">
        <f t="shared" si="177"/>
        <v>#VALUE!</v>
      </c>
      <c r="FY136" s="146" t="e">
        <f t="shared" si="178"/>
        <v>#VALUE!</v>
      </c>
      <c r="FZ136" s="155">
        <f t="shared" si="188"/>
        <v>0</v>
      </c>
    </row>
    <row r="137" spans="1:182">
      <c r="A137" s="143">
        <v>119</v>
      </c>
      <c r="B137" s="123"/>
      <c r="C137" s="123"/>
      <c r="D137" s="123"/>
      <c r="E137" s="181"/>
      <c r="F137" s="123"/>
      <c r="G137" s="123"/>
      <c r="H137" s="123"/>
      <c r="I137" s="120"/>
      <c r="J137" s="121"/>
      <c r="K137" s="123"/>
      <c r="L137" s="123"/>
      <c r="M137" s="172" t="str">
        <f>ryzyka!$X121</f>
        <v/>
      </c>
      <c r="N137" s="173" t="str">
        <f>ryzyka!Y121</f>
        <v/>
      </c>
      <c r="O137" s="123"/>
      <c r="P137" s="123"/>
      <c r="Q137" s="138"/>
      <c r="R137" s="121"/>
      <c r="S137" s="123"/>
      <c r="T137" s="122"/>
      <c r="U137" s="123"/>
      <c r="V137" s="285" t="str">
        <f t="shared" si="156"/>
        <v/>
      </c>
      <c r="W137" s="285" t="str">
        <f t="shared" si="157"/>
        <v/>
      </c>
      <c r="X137" s="123"/>
      <c r="Y137" s="65"/>
      <c r="Z137" s="176">
        <f t="shared" si="99"/>
        <v>0</v>
      </c>
      <c r="AA137" s="124"/>
      <c r="AB137" s="124"/>
      <c r="AC137" s="125"/>
      <c r="AD137" s="125"/>
      <c r="AE137" s="126"/>
      <c r="AF137" s="124"/>
      <c r="AG137" s="127"/>
      <c r="AH137" s="128"/>
      <c r="AI137" s="137"/>
      <c r="AJ137" s="126"/>
      <c r="AK137" s="335">
        <f t="shared" si="100"/>
        <v>0</v>
      </c>
      <c r="AL137" s="138"/>
      <c r="AM137" s="121"/>
      <c r="AN137" s="123"/>
      <c r="AO137" s="332">
        <f t="shared" si="179"/>
        <v>0</v>
      </c>
      <c r="AP137" s="333">
        <f>SUMIFS(Technologia[tpz '[s']],Technologia[Obszar],"Obróbka skrawaniem",Technologia[KOD WYROB],wycena!$B137)</f>
        <v>0</v>
      </c>
      <c r="AQ137" s="334">
        <f>SUMIFS(Technologia[tpj '[s']],Technologia[Obszar],"Obróbka skrawaniem",Technologia[KOD WYROB],wycena!$B137)</f>
        <v>0</v>
      </c>
      <c r="AR137" s="335">
        <f t="shared" si="101"/>
        <v>0</v>
      </c>
      <c r="AS137" s="334">
        <f>SUMIFS(Technologia[tpz '[s']],Technologia[Obszar],"Ukosowanie",Technologia[KOD WYROB],wycena!$B137)</f>
        <v>0</v>
      </c>
      <c r="AT137" s="334">
        <f>SUMIFS(Technologia[tpj '[s']],Technologia[Obszar],"Ukosowanie",Technologia[KOD WYROB],wycena!$B137)</f>
        <v>0</v>
      </c>
      <c r="AU137" s="335">
        <f t="shared" si="102"/>
        <v>0</v>
      </c>
      <c r="AV137" s="334">
        <f>SUMIFS(Technologia[tpz '[s']],Technologia[Obszar],"Prasa",Technologia[KOD WYROB],wycena!$B137)</f>
        <v>0</v>
      </c>
      <c r="AW137" s="334">
        <f>SUMIFS(Technologia[tpj '[s']],Technologia[Obszar],"Prasa",Technologia[KOD WYROB],wycena!$B137)</f>
        <v>0</v>
      </c>
      <c r="AX137" s="335">
        <f t="shared" si="103"/>
        <v>0</v>
      </c>
      <c r="AY137" s="334">
        <f>SUMIFS(Technologia[tpz '[s']],Technologia[Obszar],"Spawanie ręczne",Technologia[KOD WYROB],wycena!$B137)</f>
        <v>0</v>
      </c>
      <c r="AZ137" s="334">
        <f>SUMIFS(Technologia[tpj '[s']],Technologia[Obszar],"Spawanie ręczne",Technologia[KOD WYROB],wycena!$B137)</f>
        <v>0</v>
      </c>
      <c r="BA137" s="335">
        <f t="shared" si="104"/>
        <v>0</v>
      </c>
      <c r="BB137" s="334">
        <f>SUMIFS(Technologia[tpz '[s']],Technologia[Obszar],"Spawanie robotem",Technologia[KOD WYROB],wycena!$B137)</f>
        <v>0</v>
      </c>
      <c r="BC137" s="334">
        <f>SUMIFS(Technologia[tpj '[s']],Technologia[Obszar],"Spawanie robotem",Technologia[KOD WYROB],wycena!$B137)</f>
        <v>0</v>
      </c>
      <c r="BD137" s="335">
        <f t="shared" si="105"/>
        <v>0</v>
      </c>
      <c r="BE137" s="334">
        <f>SUMIFS(Technologia[tpz '[s']],Technologia[Obszar],"Ślusarnia",Technologia[KOD WYROB],wycena!$B137)</f>
        <v>0</v>
      </c>
      <c r="BF137" s="334">
        <f>SUMIFS(Technologia[tpj '[s']],Technologia[Obszar],"Ślusarnia",Technologia[KOD WYROB],wycena!$B137)</f>
        <v>0</v>
      </c>
      <c r="BG137" s="335">
        <f t="shared" si="106"/>
        <v>0</v>
      </c>
      <c r="BH137" s="334">
        <f>SUMIFS(Technologia[tpz '[s']],Technologia[Obszar],"Montaż",Technologia[KOD WYROB],wycena!$B137)</f>
        <v>0</v>
      </c>
      <c r="BI137" s="334">
        <f>SUMIFS(Technologia[tpj '[s']],Technologia[Obszar],"Montaż",Technologia[KOD WYROB],wycena!$B137)</f>
        <v>0</v>
      </c>
      <c r="BJ137" s="335">
        <f t="shared" si="107"/>
        <v>0</v>
      </c>
      <c r="BK137" s="334">
        <f>SUMIFS(Technologia[tpz '[s']],Technologia[Obszar],"Klejenie",Technologia[KOD WYROB],wycena!$B137)</f>
        <v>0</v>
      </c>
      <c r="BL137" s="334">
        <f>SUMIFS(Technologia[tpj '[s']],Technologia[Obszar],"Klejenie",Technologia[KOD WYROB],wycena!$B137)</f>
        <v>0</v>
      </c>
      <c r="BM137" s="335">
        <f t="shared" si="108"/>
        <v>0</v>
      </c>
      <c r="BN137" s="334">
        <f>SUMIFS(Technologia[tpz '[s']],Technologia[Obszar],"Śrutowanie",Technologia[KOD WYROB],wycena!$B137)</f>
        <v>0</v>
      </c>
      <c r="BO137" s="334">
        <f>SUMIFS(Technologia[tpj '[s']],Technologia[Obszar],"Śrutowanie",Technologia[KOD WYROB],wycena!$B137)</f>
        <v>0</v>
      </c>
      <c r="BP137" s="332">
        <f t="shared" si="158"/>
        <v>0</v>
      </c>
      <c r="BQ137" s="334">
        <f>SUMIFS(Technologia[tpz '[s']],Technologia[Obszar],"Prostowanie",Technologia[KOD WYROB],wycena!$B137)</f>
        <v>0</v>
      </c>
      <c r="BR137" s="334">
        <f>SUMIFS(Technologia[tpj '[s']],Technologia[Obszar],"Prostowanie",Technologia[KOD WYROB],wycena!$B137)</f>
        <v>0</v>
      </c>
      <c r="BS137" s="332">
        <f t="shared" si="159"/>
        <v>0</v>
      </c>
      <c r="BT137" s="334">
        <f>SUMIFS(Technologia[tpz '[s']],Technologia[Obszar],"Gratowarka",Technologia[KOD WYROB],wycena!$B137)</f>
        <v>0</v>
      </c>
      <c r="BU137" s="334">
        <f>SUMIFS(Technologia[tpj '[s']],Technologia[Obszar],"Gratowarka",Technologia[KOD WYROB],wycena!$B137)</f>
        <v>0</v>
      </c>
      <c r="BV137" s="332">
        <f t="shared" si="160"/>
        <v>0</v>
      </c>
      <c r="BW137" s="332">
        <f>COUNTIF(Technologia[KOD WYROB],B137)</f>
        <v>0</v>
      </c>
      <c r="BX137" s="332">
        <f t="shared" si="161"/>
        <v>0</v>
      </c>
      <c r="BZ137" s="121"/>
      <c r="CA137" s="123"/>
      <c r="CB137" s="123"/>
      <c r="CC137" s="372">
        <f>SUMIFS(Technologia[Koszt kooperacji],Technologia[Obszar],"Kooperacja",Technologia[KOD WYROB],wycena!$B137)+SUMIFS(Technologia[Koszt kooperacji],Technologia[Obszar],"Śrutowanie",Technologia[KOD WYROB],wycena!$B137)</f>
        <v>0</v>
      </c>
      <c r="CD137" s="372">
        <f t="shared" si="109"/>
        <v>0</v>
      </c>
      <c r="CE137" s="372">
        <f t="shared" si="180"/>
        <v>0</v>
      </c>
      <c r="CF137" s="381">
        <f>COUNTIFS(Technologia[KOD WYROB],B137,Technologia[Obszar],"kooperacja")+SUMIF($C:$C,$B137,CF:CF)</f>
        <v>0</v>
      </c>
      <c r="CG137" s="382">
        <f>SUMIF(Tabela3[Dot. indeksu],B137,Tabela3[Wartość])+SUMIF(C:C,B137,DE:DE)</f>
        <v>0</v>
      </c>
      <c r="CH137" s="383">
        <f>SUMIFS(NRC[Cena],NRC[Typ narzędzia],robocze!$AL$1,NRC[Dot. indeksu],wycena!$B137)+(SUMIF($C:$C,$B137,$DF:$DF))</f>
        <v>0</v>
      </c>
      <c r="CI137" s="372">
        <f>SUMIFS(NRC[Cena],NRC[Typ narzędzia],robocze!$AL$2,NRC[Dot. indeksu],wycena!$B137)+(SUMIF($C:$C,$B137,$DG:$DG))</f>
        <v>0</v>
      </c>
      <c r="CJ137" s="372">
        <f>SUMIFS(NRC[Cena],NRC[Typ narzędzia],robocze!$AL$3,NRC[Dot. indeksu],wycena!$B137)+(SUMIF($C:$C,$B137,$DH:$DH))</f>
        <v>0</v>
      </c>
      <c r="CK137" s="384">
        <f t="shared" si="162"/>
        <v>0</v>
      </c>
      <c r="CM137" s="373" t="str">
        <f t="shared" si="110"/>
        <v/>
      </c>
      <c r="CN137" s="374" t="str">
        <f t="shared" si="111"/>
        <v/>
      </c>
      <c r="CO137" s="372" t="str">
        <f t="shared" si="112"/>
        <v/>
      </c>
      <c r="CP137" s="372" t="str">
        <f t="shared" si="181"/>
        <v/>
      </c>
      <c r="CQ137" s="371" t="str">
        <f t="shared" si="113"/>
        <v/>
      </c>
      <c r="CR137" s="371" t="str">
        <f t="shared" si="182"/>
        <v/>
      </c>
      <c r="CS137" s="371" t="str">
        <f t="shared" si="114"/>
        <v/>
      </c>
      <c r="CT137" s="371" t="str">
        <f t="shared" si="115"/>
        <v/>
      </c>
      <c r="CU137" s="371" t="str">
        <f t="shared" si="116"/>
        <v/>
      </c>
      <c r="CV137" s="371" t="str">
        <f t="shared" si="117"/>
        <v/>
      </c>
      <c r="CW137" s="371" t="str">
        <f t="shared" si="118"/>
        <v/>
      </c>
      <c r="CX137" s="371" t="str">
        <f t="shared" si="119"/>
        <v/>
      </c>
      <c r="CY137" s="371" t="str">
        <f t="shared" si="120"/>
        <v/>
      </c>
      <c r="CZ137" s="371" t="str">
        <f t="shared" si="121"/>
        <v/>
      </c>
      <c r="DA137" s="371" t="str">
        <f t="shared" si="163"/>
        <v/>
      </c>
      <c r="DB137" s="371" t="str">
        <f t="shared" si="164"/>
        <v/>
      </c>
      <c r="DC137" s="371" t="str">
        <f t="shared" si="165"/>
        <v/>
      </c>
      <c r="DD137" s="334" t="str">
        <f t="shared" si="122"/>
        <v/>
      </c>
      <c r="DE137" s="334" t="str">
        <f t="shared" si="123"/>
        <v/>
      </c>
      <c r="DF137" s="372">
        <f t="shared" si="183"/>
        <v>0</v>
      </c>
      <c r="DG137" s="372">
        <f t="shared" si="184"/>
        <v>0</v>
      </c>
      <c r="DH137" s="372">
        <f t="shared" si="185"/>
        <v>0</v>
      </c>
      <c r="DI137" s="375"/>
      <c r="DJ137" s="319">
        <f>AK137/3600*Stawki!$A$4</f>
        <v>0</v>
      </c>
      <c r="DK137" s="317">
        <f>AO137/3600*Stawki!$B$4</f>
        <v>0</v>
      </c>
      <c r="DL137" s="317">
        <f>AR137/3600*Stawki!$C$4</f>
        <v>0</v>
      </c>
      <c r="DM137" s="317">
        <f>AU137/3600*Stawki!$D$4</f>
        <v>0</v>
      </c>
      <c r="DN137" s="317">
        <f>AX137/3600*Stawki!$E$4</f>
        <v>0</v>
      </c>
      <c r="DO137" s="317">
        <f>BA137/3600*Stawki!$F$4</f>
        <v>0</v>
      </c>
      <c r="DP137" s="317">
        <f>BD137/3600*Stawki!$G$4</f>
        <v>0</v>
      </c>
      <c r="DQ137" s="317">
        <f>BG137/3600*Stawki!$H$4</f>
        <v>0</v>
      </c>
      <c r="DR137" s="317">
        <f>BJ137/3600*Stawki!$J$4</f>
        <v>0</v>
      </c>
      <c r="DS137" s="317">
        <f>BL137/3600*Stawki!$I$4</f>
        <v>0</v>
      </c>
      <c r="DT137" s="317">
        <f>BP137/3600*Stawki!$K$4</f>
        <v>0</v>
      </c>
      <c r="DU137" s="320">
        <f>BS137/3600*Stawki!$M$4</f>
        <v>0</v>
      </c>
      <c r="DV137" s="320">
        <f>BV137/3600*Stawki!$L$4</f>
        <v>0</v>
      </c>
      <c r="DW137" s="321">
        <f t="shared" si="166"/>
        <v>0</v>
      </c>
      <c r="DX137" s="322" t="e" cm="1">
        <f t="array" ref="DX137">IF(BX137&lt;1,INDEX(tblSimple[],MATCH(F137,simp_il_proj,1)+1,MATCH(BW137,simp_il_oper,1)+1)+VLOOKUP($H$6,tblKlient[[Klient]:[Dodatkowy narzut Simple]],2,0),INDEX(tblComplex[],MATCH(F137,comp_il_projekt,1)+1,MATCH(BX137,comp_ile_sklad,1)+1)+VLOOKUP($H$6,tblKlient[[Klient]:[Dodatkowy narzut Complex]],3,0))</f>
        <v>#VALUE!</v>
      </c>
      <c r="DY137" s="323" t="str">
        <f t="shared" si="167"/>
        <v/>
      </c>
      <c r="DZ137" s="318" t="e">
        <f t="shared" si="124"/>
        <v>#VALUE!</v>
      </c>
      <c r="EA137" s="324" t="e">
        <f t="shared" si="125"/>
        <v>#VALUE!</v>
      </c>
      <c r="EC137" s="340">
        <f>IFERROR((Y137*AA137)*IF(X137="NIE",$EC$17+Stawki!$L$30,$EC$17)+SUMIF($C:$C,$B137,CP:CP),0)</f>
        <v>0</v>
      </c>
      <c r="ED137" s="341">
        <f t="shared" si="126"/>
        <v>0</v>
      </c>
      <c r="EE137" s="341">
        <f t="shared" si="127"/>
        <v>0</v>
      </c>
      <c r="EF137" s="341" t="e">
        <f t="shared" si="128"/>
        <v>#VALUE!</v>
      </c>
      <c r="EG137" s="341" t="e">
        <f>DY137*(1+wycena!$EG$17)</f>
        <v>#VALUE!</v>
      </c>
      <c r="EH137" s="341" t="e">
        <f>EG137*(1+wycena!$EH$17)</f>
        <v>#VALUE!</v>
      </c>
      <c r="EI137" s="341" t="e">
        <f t="shared" si="168"/>
        <v>#VALUE!</v>
      </c>
      <c r="EJ137" s="341" t="e">
        <f t="shared" si="186"/>
        <v>#VALUE!</v>
      </c>
      <c r="EK137" s="342">
        <f t="shared" si="129"/>
        <v>0</v>
      </c>
      <c r="EL137" s="343">
        <v>0</v>
      </c>
      <c r="EM137" s="344" t="e">
        <f t="shared" si="187"/>
        <v>#VALUE!</v>
      </c>
      <c r="EN137" s="345" t="e">
        <f t="shared" si="130"/>
        <v>#VALUE!</v>
      </c>
      <c r="EO137" s="346">
        <f t="shared" si="131"/>
        <v>0</v>
      </c>
      <c r="EP137" s="347">
        <f t="shared" si="132"/>
        <v>0</v>
      </c>
      <c r="EQ137" s="348">
        <f t="shared" si="169"/>
        <v>0</v>
      </c>
      <c r="ER137" s="349" t="e">
        <f t="shared" si="133"/>
        <v>#VALUE!</v>
      </c>
      <c r="ES137" s="350" t="e">
        <f t="shared" si="134"/>
        <v>#VALUE!</v>
      </c>
      <c r="ET137" s="62"/>
      <c r="EU137" s="399">
        <f t="shared" si="170"/>
        <v>0</v>
      </c>
      <c r="EV137" s="400">
        <f t="shared" si="171"/>
        <v>0</v>
      </c>
      <c r="EW137" s="400">
        <f t="shared" si="172"/>
        <v>0</v>
      </c>
      <c r="EX137" s="400">
        <f t="shared" si="173"/>
        <v>0</v>
      </c>
      <c r="EY137" s="400">
        <f t="shared" si="174"/>
        <v>0</v>
      </c>
      <c r="EZ137" s="401">
        <f t="shared" si="175"/>
        <v>0</v>
      </c>
      <c r="FA137" s="62"/>
      <c r="FB137" s="153">
        <f t="shared" si="135"/>
        <v>0</v>
      </c>
      <c r="FC137" s="154">
        <f t="shared" si="136"/>
        <v>0</v>
      </c>
      <c r="FD137" s="154">
        <f t="shared" si="137"/>
        <v>0</v>
      </c>
      <c r="FE137" s="154">
        <f t="shared" si="138"/>
        <v>0</v>
      </c>
      <c r="FF137" s="154">
        <f t="shared" si="139"/>
        <v>0</v>
      </c>
      <c r="FG137" s="154">
        <f t="shared" si="140"/>
        <v>0</v>
      </c>
      <c r="FH137" s="154">
        <f t="shared" si="141"/>
        <v>0</v>
      </c>
      <c r="FI137" s="154">
        <f t="shared" si="142"/>
        <v>0</v>
      </c>
      <c r="FJ137" s="154">
        <f t="shared" si="143"/>
        <v>0</v>
      </c>
      <c r="FK137" s="147">
        <f t="shared" si="144"/>
        <v>0</v>
      </c>
      <c r="FL137" s="147">
        <f t="shared" si="145"/>
        <v>0</v>
      </c>
      <c r="FM137" s="146">
        <f t="shared" si="146"/>
        <v>0</v>
      </c>
      <c r="FN137" s="146">
        <f t="shared" si="147"/>
        <v>0</v>
      </c>
      <c r="FO137" s="146">
        <f t="shared" si="148"/>
        <v>0</v>
      </c>
      <c r="FP137" s="146">
        <f t="shared" si="149"/>
        <v>0</v>
      </c>
      <c r="FQ137" s="146" t="e">
        <f t="shared" si="150"/>
        <v>#VALUE!</v>
      </c>
      <c r="FR137" s="146" t="e">
        <f t="shared" si="151"/>
        <v>#VALUE!</v>
      </c>
      <c r="FS137" s="146">
        <f t="shared" si="152"/>
        <v>0</v>
      </c>
      <c r="FT137" s="146">
        <f t="shared" si="153"/>
        <v>0</v>
      </c>
      <c r="FU137" s="146">
        <f t="shared" si="154"/>
        <v>0</v>
      </c>
      <c r="FV137" s="146" t="e">
        <f t="shared" si="155"/>
        <v>#VALUE!</v>
      </c>
      <c r="FW137" s="146" t="e">
        <f t="shared" si="176"/>
        <v>#VALUE!</v>
      </c>
      <c r="FX137" s="146" t="e">
        <f t="shared" si="177"/>
        <v>#VALUE!</v>
      </c>
      <c r="FY137" s="146" t="e">
        <f t="shared" si="178"/>
        <v>#VALUE!</v>
      </c>
      <c r="FZ137" s="155">
        <f t="shared" si="188"/>
        <v>0</v>
      </c>
    </row>
    <row r="138" spans="1:182">
      <c r="A138" s="143">
        <v>120</v>
      </c>
      <c r="B138" s="123"/>
      <c r="C138" s="123"/>
      <c r="D138" s="123"/>
      <c r="E138" s="181"/>
      <c r="F138" s="123"/>
      <c r="G138" s="123"/>
      <c r="H138" s="123"/>
      <c r="I138" s="120"/>
      <c r="J138" s="121"/>
      <c r="K138" s="123"/>
      <c r="L138" s="123"/>
      <c r="M138" s="172" t="str">
        <f>ryzyka!$X122</f>
        <v/>
      </c>
      <c r="N138" s="173" t="str">
        <f>ryzyka!Y122</f>
        <v/>
      </c>
      <c r="O138" s="123"/>
      <c r="P138" s="123"/>
      <c r="Q138" s="138"/>
      <c r="R138" s="121"/>
      <c r="S138" s="123"/>
      <c r="T138" s="122"/>
      <c r="U138" s="123"/>
      <c r="V138" s="285" t="str">
        <f t="shared" si="156"/>
        <v/>
      </c>
      <c r="W138" s="285" t="str">
        <f t="shared" si="157"/>
        <v/>
      </c>
      <c r="X138" s="123"/>
      <c r="Y138" s="65"/>
      <c r="Z138" s="176">
        <f t="shared" si="99"/>
        <v>0</v>
      </c>
      <c r="AA138" s="124"/>
      <c r="AB138" s="124"/>
      <c r="AC138" s="125"/>
      <c r="AD138" s="125"/>
      <c r="AE138" s="126"/>
      <c r="AF138" s="124"/>
      <c r="AG138" s="127"/>
      <c r="AH138" s="128"/>
      <c r="AI138" s="137"/>
      <c r="AJ138" s="126"/>
      <c r="AK138" s="335">
        <f t="shared" si="100"/>
        <v>0</v>
      </c>
      <c r="AL138" s="138"/>
      <c r="AM138" s="121"/>
      <c r="AN138" s="123"/>
      <c r="AO138" s="332">
        <f t="shared" si="179"/>
        <v>0</v>
      </c>
      <c r="AP138" s="333">
        <f>SUMIFS(Technologia[tpz '[s']],Technologia[Obszar],"Obróbka skrawaniem",Technologia[KOD WYROB],wycena!$B138)</f>
        <v>0</v>
      </c>
      <c r="AQ138" s="334">
        <f>SUMIFS(Technologia[tpj '[s']],Technologia[Obszar],"Obróbka skrawaniem",Technologia[KOD WYROB],wycena!$B138)</f>
        <v>0</v>
      </c>
      <c r="AR138" s="335">
        <f t="shared" si="101"/>
        <v>0</v>
      </c>
      <c r="AS138" s="334">
        <f>SUMIFS(Technologia[tpz '[s']],Technologia[Obszar],"Ukosowanie",Technologia[KOD WYROB],wycena!$B138)</f>
        <v>0</v>
      </c>
      <c r="AT138" s="334">
        <f>SUMIFS(Technologia[tpj '[s']],Technologia[Obszar],"Ukosowanie",Technologia[KOD WYROB],wycena!$B138)</f>
        <v>0</v>
      </c>
      <c r="AU138" s="335">
        <f t="shared" si="102"/>
        <v>0</v>
      </c>
      <c r="AV138" s="334">
        <f>SUMIFS(Technologia[tpz '[s']],Technologia[Obszar],"Prasa",Technologia[KOD WYROB],wycena!$B138)</f>
        <v>0</v>
      </c>
      <c r="AW138" s="334">
        <f>SUMIFS(Technologia[tpj '[s']],Technologia[Obszar],"Prasa",Technologia[KOD WYROB],wycena!$B138)</f>
        <v>0</v>
      </c>
      <c r="AX138" s="335">
        <f t="shared" si="103"/>
        <v>0</v>
      </c>
      <c r="AY138" s="334">
        <f>SUMIFS(Technologia[tpz '[s']],Technologia[Obszar],"Spawanie ręczne",Technologia[KOD WYROB],wycena!$B138)</f>
        <v>0</v>
      </c>
      <c r="AZ138" s="334">
        <f>SUMIFS(Technologia[tpj '[s']],Technologia[Obszar],"Spawanie ręczne",Technologia[KOD WYROB],wycena!$B138)</f>
        <v>0</v>
      </c>
      <c r="BA138" s="335">
        <f t="shared" si="104"/>
        <v>0</v>
      </c>
      <c r="BB138" s="334">
        <f>SUMIFS(Technologia[tpz '[s']],Technologia[Obszar],"Spawanie robotem",Technologia[KOD WYROB],wycena!$B138)</f>
        <v>0</v>
      </c>
      <c r="BC138" s="334">
        <f>SUMIFS(Technologia[tpj '[s']],Technologia[Obszar],"Spawanie robotem",Technologia[KOD WYROB],wycena!$B138)</f>
        <v>0</v>
      </c>
      <c r="BD138" s="335">
        <f t="shared" si="105"/>
        <v>0</v>
      </c>
      <c r="BE138" s="334">
        <f>SUMIFS(Technologia[tpz '[s']],Technologia[Obszar],"Ślusarnia",Technologia[KOD WYROB],wycena!$B138)</f>
        <v>0</v>
      </c>
      <c r="BF138" s="334">
        <f>SUMIFS(Technologia[tpj '[s']],Technologia[Obszar],"Ślusarnia",Technologia[KOD WYROB],wycena!$B138)</f>
        <v>0</v>
      </c>
      <c r="BG138" s="335">
        <f t="shared" si="106"/>
        <v>0</v>
      </c>
      <c r="BH138" s="334">
        <f>SUMIFS(Technologia[tpz '[s']],Technologia[Obszar],"Montaż",Technologia[KOD WYROB],wycena!$B138)</f>
        <v>0</v>
      </c>
      <c r="BI138" s="334">
        <f>SUMIFS(Technologia[tpj '[s']],Technologia[Obszar],"Montaż",Technologia[KOD WYROB],wycena!$B138)</f>
        <v>0</v>
      </c>
      <c r="BJ138" s="335">
        <f t="shared" si="107"/>
        <v>0</v>
      </c>
      <c r="BK138" s="334">
        <f>SUMIFS(Technologia[tpz '[s']],Technologia[Obszar],"Klejenie",Technologia[KOD WYROB],wycena!$B138)</f>
        <v>0</v>
      </c>
      <c r="BL138" s="334">
        <f>SUMIFS(Technologia[tpj '[s']],Technologia[Obszar],"Klejenie",Technologia[KOD WYROB],wycena!$B138)</f>
        <v>0</v>
      </c>
      <c r="BM138" s="335">
        <f t="shared" si="108"/>
        <v>0</v>
      </c>
      <c r="BN138" s="334">
        <f>SUMIFS(Technologia[tpz '[s']],Technologia[Obszar],"Śrutowanie",Technologia[KOD WYROB],wycena!$B138)</f>
        <v>0</v>
      </c>
      <c r="BO138" s="334">
        <f>SUMIFS(Technologia[tpj '[s']],Technologia[Obszar],"Śrutowanie",Technologia[KOD WYROB],wycena!$B138)</f>
        <v>0</v>
      </c>
      <c r="BP138" s="332">
        <f t="shared" si="158"/>
        <v>0</v>
      </c>
      <c r="BQ138" s="334">
        <f>SUMIFS(Technologia[tpz '[s']],Technologia[Obszar],"Prostowanie",Technologia[KOD WYROB],wycena!$B138)</f>
        <v>0</v>
      </c>
      <c r="BR138" s="334">
        <f>SUMIFS(Technologia[tpj '[s']],Technologia[Obszar],"Prostowanie",Technologia[KOD WYROB],wycena!$B138)</f>
        <v>0</v>
      </c>
      <c r="BS138" s="332">
        <f t="shared" si="159"/>
        <v>0</v>
      </c>
      <c r="BT138" s="334">
        <f>SUMIFS(Technologia[tpz '[s']],Technologia[Obszar],"Gratowarka",Technologia[KOD WYROB],wycena!$B138)</f>
        <v>0</v>
      </c>
      <c r="BU138" s="334">
        <f>SUMIFS(Technologia[tpj '[s']],Technologia[Obszar],"Gratowarka",Technologia[KOD WYROB],wycena!$B138)</f>
        <v>0</v>
      </c>
      <c r="BV138" s="332">
        <f t="shared" si="160"/>
        <v>0</v>
      </c>
      <c r="BW138" s="332">
        <f>COUNTIF(Technologia[KOD WYROB],B138)</f>
        <v>0</v>
      </c>
      <c r="BX138" s="332">
        <f t="shared" si="161"/>
        <v>0</v>
      </c>
      <c r="BZ138" s="121"/>
      <c r="CA138" s="123"/>
      <c r="CB138" s="123"/>
      <c r="CC138" s="372">
        <f>SUMIFS(Technologia[Koszt kooperacji],Technologia[Obszar],"Kooperacja",Technologia[KOD WYROB],wycena!$B138)+SUMIFS(Technologia[Koszt kooperacji],Technologia[Obszar],"Śrutowanie",Technologia[KOD WYROB],wycena!$B138)</f>
        <v>0</v>
      </c>
      <c r="CD138" s="372">
        <f t="shared" si="109"/>
        <v>0</v>
      </c>
      <c r="CE138" s="372">
        <f t="shared" si="180"/>
        <v>0</v>
      </c>
      <c r="CF138" s="381">
        <f>COUNTIFS(Technologia[KOD WYROB],B138,Technologia[Obszar],"kooperacja")+SUMIF($C:$C,$B138,CF:CF)</f>
        <v>0</v>
      </c>
      <c r="CG138" s="382">
        <f>SUMIF(Tabela3[Dot. indeksu],B138,Tabela3[Wartość])+SUMIF(C:C,B138,DE:DE)</f>
        <v>0</v>
      </c>
      <c r="CH138" s="383">
        <f>SUMIFS(NRC[Cena],NRC[Typ narzędzia],robocze!$AL$1,NRC[Dot. indeksu],wycena!$B138)+(SUMIF($C:$C,$B138,$DF:$DF))</f>
        <v>0</v>
      </c>
      <c r="CI138" s="372">
        <f>SUMIFS(NRC[Cena],NRC[Typ narzędzia],robocze!$AL$2,NRC[Dot. indeksu],wycena!$B138)+(SUMIF($C:$C,$B138,$DG:$DG))</f>
        <v>0</v>
      </c>
      <c r="CJ138" s="372">
        <f>SUMIFS(NRC[Cena],NRC[Typ narzędzia],robocze!$AL$3,NRC[Dot. indeksu],wycena!$B138)+(SUMIF($C:$C,$B138,$DH:$DH))</f>
        <v>0</v>
      </c>
      <c r="CK138" s="384">
        <f t="shared" si="162"/>
        <v>0</v>
      </c>
      <c r="CM138" s="373" t="str">
        <f t="shared" si="110"/>
        <v/>
      </c>
      <c r="CN138" s="374" t="str">
        <f t="shared" si="111"/>
        <v/>
      </c>
      <c r="CO138" s="372" t="str">
        <f t="shared" si="112"/>
        <v/>
      </c>
      <c r="CP138" s="372" t="str">
        <f t="shared" si="181"/>
        <v/>
      </c>
      <c r="CQ138" s="371" t="str">
        <f t="shared" si="113"/>
        <v/>
      </c>
      <c r="CR138" s="371" t="str">
        <f t="shared" si="182"/>
        <v/>
      </c>
      <c r="CS138" s="371" t="str">
        <f t="shared" si="114"/>
        <v/>
      </c>
      <c r="CT138" s="371" t="str">
        <f t="shared" si="115"/>
        <v/>
      </c>
      <c r="CU138" s="371" t="str">
        <f t="shared" si="116"/>
        <v/>
      </c>
      <c r="CV138" s="371" t="str">
        <f t="shared" si="117"/>
        <v/>
      </c>
      <c r="CW138" s="371" t="str">
        <f t="shared" si="118"/>
        <v/>
      </c>
      <c r="CX138" s="371" t="str">
        <f t="shared" si="119"/>
        <v/>
      </c>
      <c r="CY138" s="371" t="str">
        <f t="shared" si="120"/>
        <v/>
      </c>
      <c r="CZ138" s="371" t="str">
        <f t="shared" si="121"/>
        <v/>
      </c>
      <c r="DA138" s="371" t="str">
        <f t="shared" si="163"/>
        <v/>
      </c>
      <c r="DB138" s="371" t="str">
        <f t="shared" si="164"/>
        <v/>
      </c>
      <c r="DC138" s="371" t="str">
        <f t="shared" si="165"/>
        <v/>
      </c>
      <c r="DD138" s="334" t="str">
        <f t="shared" si="122"/>
        <v/>
      </c>
      <c r="DE138" s="334" t="str">
        <f t="shared" si="123"/>
        <v/>
      </c>
      <c r="DF138" s="372">
        <f t="shared" si="183"/>
        <v>0</v>
      </c>
      <c r="DG138" s="372">
        <f t="shared" si="184"/>
        <v>0</v>
      </c>
      <c r="DH138" s="372">
        <f t="shared" si="185"/>
        <v>0</v>
      </c>
      <c r="DI138" s="375"/>
      <c r="DJ138" s="319">
        <f>AK138/3600*Stawki!$A$4</f>
        <v>0</v>
      </c>
      <c r="DK138" s="317">
        <f>AO138/3600*Stawki!$B$4</f>
        <v>0</v>
      </c>
      <c r="DL138" s="317">
        <f>AR138/3600*Stawki!$C$4</f>
        <v>0</v>
      </c>
      <c r="DM138" s="317">
        <f>AU138/3600*Stawki!$D$4</f>
        <v>0</v>
      </c>
      <c r="DN138" s="317">
        <f>AX138/3600*Stawki!$E$4</f>
        <v>0</v>
      </c>
      <c r="DO138" s="317">
        <f>BA138/3600*Stawki!$F$4</f>
        <v>0</v>
      </c>
      <c r="DP138" s="317">
        <f>BD138/3600*Stawki!$G$4</f>
        <v>0</v>
      </c>
      <c r="DQ138" s="317">
        <f>BG138/3600*Stawki!$H$4</f>
        <v>0</v>
      </c>
      <c r="DR138" s="317">
        <f>BJ138/3600*Stawki!$J$4</f>
        <v>0</v>
      </c>
      <c r="DS138" s="317">
        <f>BL138/3600*Stawki!$I$4</f>
        <v>0</v>
      </c>
      <c r="DT138" s="317">
        <f>BP138/3600*Stawki!$K$4</f>
        <v>0</v>
      </c>
      <c r="DU138" s="320">
        <f>BS138/3600*Stawki!$M$4</f>
        <v>0</v>
      </c>
      <c r="DV138" s="320">
        <f>BV138/3600*Stawki!$L$4</f>
        <v>0</v>
      </c>
      <c r="DW138" s="321">
        <f t="shared" si="166"/>
        <v>0</v>
      </c>
      <c r="DX138" s="322" t="e" cm="1">
        <f t="array" ref="DX138">IF(BX138&lt;1,INDEX(tblSimple[],MATCH(F138,simp_il_proj,1)+1,MATCH(BW138,simp_il_oper,1)+1)+VLOOKUP($H$6,tblKlient[[Klient]:[Dodatkowy narzut Simple]],2,0),INDEX(tblComplex[],MATCH(F138,comp_il_projekt,1)+1,MATCH(BX138,comp_ile_sklad,1)+1)+VLOOKUP($H$6,tblKlient[[Klient]:[Dodatkowy narzut Complex]],3,0))</f>
        <v>#VALUE!</v>
      </c>
      <c r="DY138" s="323" t="str">
        <f t="shared" si="167"/>
        <v/>
      </c>
      <c r="DZ138" s="318" t="e">
        <f t="shared" si="124"/>
        <v>#VALUE!</v>
      </c>
      <c r="EA138" s="324" t="e">
        <f t="shared" si="125"/>
        <v>#VALUE!</v>
      </c>
      <c r="EC138" s="340">
        <f>IFERROR((Y138*AA138)*IF(X138="NIE",$EC$17+Stawki!$L$30,$EC$17)+SUMIF($C:$C,$B138,CP:CP),0)</f>
        <v>0</v>
      </c>
      <c r="ED138" s="341">
        <f t="shared" si="126"/>
        <v>0</v>
      </c>
      <c r="EE138" s="341">
        <f t="shared" si="127"/>
        <v>0</v>
      </c>
      <c r="EF138" s="341" t="e">
        <f t="shared" si="128"/>
        <v>#VALUE!</v>
      </c>
      <c r="EG138" s="341" t="e">
        <f>DY138*(1+wycena!$EG$17)</f>
        <v>#VALUE!</v>
      </c>
      <c r="EH138" s="341" t="e">
        <f>EG138*(1+wycena!$EH$17)</f>
        <v>#VALUE!</v>
      </c>
      <c r="EI138" s="341" t="e">
        <f t="shared" si="168"/>
        <v>#VALUE!</v>
      </c>
      <c r="EJ138" s="341" t="e">
        <f t="shared" si="186"/>
        <v>#VALUE!</v>
      </c>
      <c r="EK138" s="342">
        <f t="shared" si="129"/>
        <v>0</v>
      </c>
      <c r="EL138" s="343">
        <v>0</v>
      </c>
      <c r="EM138" s="344" t="e">
        <f t="shared" si="187"/>
        <v>#VALUE!</v>
      </c>
      <c r="EN138" s="345" t="e">
        <f t="shared" si="130"/>
        <v>#VALUE!</v>
      </c>
      <c r="EO138" s="346">
        <f t="shared" si="131"/>
        <v>0</v>
      </c>
      <c r="EP138" s="347">
        <f t="shared" si="132"/>
        <v>0</v>
      </c>
      <c r="EQ138" s="348">
        <f t="shared" si="169"/>
        <v>0</v>
      </c>
      <c r="ER138" s="349" t="e">
        <f t="shared" si="133"/>
        <v>#VALUE!</v>
      </c>
      <c r="ES138" s="350" t="e">
        <f t="shared" si="134"/>
        <v>#VALUE!</v>
      </c>
      <c r="ET138" s="62"/>
      <c r="EU138" s="399">
        <f t="shared" si="170"/>
        <v>0</v>
      </c>
      <c r="EV138" s="400">
        <f t="shared" si="171"/>
        <v>0</v>
      </c>
      <c r="EW138" s="400">
        <f t="shared" si="172"/>
        <v>0</v>
      </c>
      <c r="EX138" s="400">
        <f t="shared" si="173"/>
        <v>0</v>
      </c>
      <c r="EY138" s="400">
        <f t="shared" si="174"/>
        <v>0</v>
      </c>
      <c r="EZ138" s="401">
        <f t="shared" si="175"/>
        <v>0</v>
      </c>
      <c r="FA138" s="62"/>
      <c r="FB138" s="153">
        <f t="shared" si="135"/>
        <v>0</v>
      </c>
      <c r="FC138" s="154">
        <f t="shared" si="136"/>
        <v>0</v>
      </c>
      <c r="FD138" s="154">
        <f t="shared" si="137"/>
        <v>0</v>
      </c>
      <c r="FE138" s="154">
        <f t="shared" si="138"/>
        <v>0</v>
      </c>
      <c r="FF138" s="154">
        <f t="shared" si="139"/>
        <v>0</v>
      </c>
      <c r="FG138" s="154">
        <f t="shared" si="140"/>
        <v>0</v>
      </c>
      <c r="FH138" s="154">
        <f t="shared" si="141"/>
        <v>0</v>
      </c>
      <c r="FI138" s="154">
        <f t="shared" si="142"/>
        <v>0</v>
      </c>
      <c r="FJ138" s="154">
        <f t="shared" si="143"/>
        <v>0</v>
      </c>
      <c r="FK138" s="147">
        <f t="shared" si="144"/>
        <v>0</v>
      </c>
      <c r="FL138" s="147">
        <f t="shared" si="145"/>
        <v>0</v>
      </c>
      <c r="FM138" s="146">
        <f t="shared" si="146"/>
        <v>0</v>
      </c>
      <c r="FN138" s="146">
        <f t="shared" si="147"/>
        <v>0</v>
      </c>
      <c r="FO138" s="146">
        <f t="shared" si="148"/>
        <v>0</v>
      </c>
      <c r="FP138" s="146">
        <f t="shared" si="149"/>
        <v>0</v>
      </c>
      <c r="FQ138" s="146" t="e">
        <f t="shared" si="150"/>
        <v>#VALUE!</v>
      </c>
      <c r="FR138" s="146" t="e">
        <f t="shared" si="151"/>
        <v>#VALUE!</v>
      </c>
      <c r="FS138" s="146">
        <f t="shared" si="152"/>
        <v>0</v>
      </c>
      <c r="FT138" s="146">
        <f t="shared" si="153"/>
        <v>0</v>
      </c>
      <c r="FU138" s="146">
        <f t="shared" si="154"/>
        <v>0</v>
      </c>
      <c r="FV138" s="146" t="e">
        <f t="shared" si="155"/>
        <v>#VALUE!</v>
      </c>
      <c r="FW138" s="146" t="e">
        <f t="shared" si="176"/>
        <v>#VALUE!</v>
      </c>
      <c r="FX138" s="146" t="e">
        <f t="shared" si="177"/>
        <v>#VALUE!</v>
      </c>
      <c r="FY138" s="146" t="e">
        <f t="shared" si="178"/>
        <v>#VALUE!</v>
      </c>
      <c r="FZ138" s="155">
        <f t="shared" si="188"/>
        <v>0</v>
      </c>
    </row>
    <row r="139" spans="1:182">
      <c r="A139" s="143">
        <v>121</v>
      </c>
      <c r="B139" s="123"/>
      <c r="C139" s="123"/>
      <c r="D139" s="123"/>
      <c r="E139" s="181"/>
      <c r="F139" s="123"/>
      <c r="G139" s="123"/>
      <c r="H139" s="123"/>
      <c r="I139" s="120"/>
      <c r="J139" s="121"/>
      <c r="K139" s="123"/>
      <c r="L139" s="123"/>
      <c r="M139" s="172" t="str">
        <f>ryzyka!$X123</f>
        <v/>
      </c>
      <c r="N139" s="173" t="str">
        <f>ryzyka!Y123</f>
        <v/>
      </c>
      <c r="O139" s="123"/>
      <c r="P139" s="123"/>
      <c r="Q139" s="138"/>
      <c r="R139" s="121"/>
      <c r="S139" s="123"/>
      <c r="T139" s="122"/>
      <c r="U139" s="123"/>
      <c r="V139" s="285" t="str">
        <f t="shared" si="156"/>
        <v/>
      </c>
      <c r="W139" s="285" t="str">
        <f t="shared" si="157"/>
        <v/>
      </c>
      <c r="X139" s="123"/>
      <c r="Y139" s="65"/>
      <c r="Z139" s="176">
        <f t="shared" si="99"/>
        <v>0</v>
      </c>
      <c r="AA139" s="124"/>
      <c r="AB139" s="124"/>
      <c r="AC139" s="125"/>
      <c r="AD139" s="125"/>
      <c r="AE139" s="126"/>
      <c r="AF139" s="124"/>
      <c r="AG139" s="127"/>
      <c r="AH139" s="128"/>
      <c r="AI139" s="137"/>
      <c r="AJ139" s="126"/>
      <c r="AK139" s="335">
        <f t="shared" si="100"/>
        <v>0</v>
      </c>
      <c r="AL139" s="138"/>
      <c r="AM139" s="121"/>
      <c r="AN139" s="123"/>
      <c r="AO139" s="332">
        <f t="shared" si="179"/>
        <v>0</v>
      </c>
      <c r="AP139" s="333">
        <f>SUMIFS(Technologia[tpz '[s']],Technologia[Obszar],"Obróbka skrawaniem",Technologia[KOD WYROB],wycena!$B139)</f>
        <v>0</v>
      </c>
      <c r="AQ139" s="334">
        <f>SUMIFS(Technologia[tpj '[s']],Technologia[Obszar],"Obróbka skrawaniem",Technologia[KOD WYROB],wycena!$B139)</f>
        <v>0</v>
      </c>
      <c r="AR139" s="335">
        <f t="shared" si="101"/>
        <v>0</v>
      </c>
      <c r="AS139" s="334">
        <f>SUMIFS(Technologia[tpz '[s']],Technologia[Obszar],"Ukosowanie",Technologia[KOD WYROB],wycena!$B139)</f>
        <v>0</v>
      </c>
      <c r="AT139" s="334">
        <f>SUMIFS(Technologia[tpj '[s']],Technologia[Obszar],"Ukosowanie",Technologia[KOD WYROB],wycena!$B139)</f>
        <v>0</v>
      </c>
      <c r="AU139" s="335">
        <f t="shared" si="102"/>
        <v>0</v>
      </c>
      <c r="AV139" s="334">
        <f>SUMIFS(Technologia[tpz '[s']],Technologia[Obszar],"Prasa",Technologia[KOD WYROB],wycena!$B139)</f>
        <v>0</v>
      </c>
      <c r="AW139" s="334">
        <f>SUMIFS(Technologia[tpj '[s']],Technologia[Obszar],"Prasa",Technologia[KOD WYROB],wycena!$B139)</f>
        <v>0</v>
      </c>
      <c r="AX139" s="335">
        <f t="shared" si="103"/>
        <v>0</v>
      </c>
      <c r="AY139" s="334">
        <f>SUMIFS(Technologia[tpz '[s']],Technologia[Obszar],"Spawanie ręczne",Technologia[KOD WYROB],wycena!$B139)</f>
        <v>0</v>
      </c>
      <c r="AZ139" s="334">
        <f>SUMIFS(Technologia[tpj '[s']],Technologia[Obszar],"Spawanie ręczne",Technologia[KOD WYROB],wycena!$B139)</f>
        <v>0</v>
      </c>
      <c r="BA139" s="335">
        <f t="shared" si="104"/>
        <v>0</v>
      </c>
      <c r="BB139" s="334">
        <f>SUMIFS(Technologia[tpz '[s']],Technologia[Obszar],"Spawanie robotem",Technologia[KOD WYROB],wycena!$B139)</f>
        <v>0</v>
      </c>
      <c r="BC139" s="334">
        <f>SUMIFS(Technologia[tpj '[s']],Technologia[Obszar],"Spawanie robotem",Technologia[KOD WYROB],wycena!$B139)</f>
        <v>0</v>
      </c>
      <c r="BD139" s="335">
        <f t="shared" si="105"/>
        <v>0</v>
      </c>
      <c r="BE139" s="334">
        <f>SUMIFS(Technologia[tpz '[s']],Technologia[Obszar],"Ślusarnia",Technologia[KOD WYROB],wycena!$B139)</f>
        <v>0</v>
      </c>
      <c r="BF139" s="334">
        <f>SUMIFS(Technologia[tpj '[s']],Technologia[Obszar],"Ślusarnia",Technologia[KOD WYROB],wycena!$B139)</f>
        <v>0</v>
      </c>
      <c r="BG139" s="335">
        <f t="shared" si="106"/>
        <v>0</v>
      </c>
      <c r="BH139" s="334">
        <f>SUMIFS(Technologia[tpz '[s']],Technologia[Obszar],"Montaż",Technologia[KOD WYROB],wycena!$B139)</f>
        <v>0</v>
      </c>
      <c r="BI139" s="334">
        <f>SUMIFS(Technologia[tpj '[s']],Technologia[Obszar],"Montaż",Technologia[KOD WYROB],wycena!$B139)</f>
        <v>0</v>
      </c>
      <c r="BJ139" s="335">
        <f t="shared" si="107"/>
        <v>0</v>
      </c>
      <c r="BK139" s="334">
        <f>SUMIFS(Technologia[tpz '[s']],Technologia[Obszar],"Klejenie",Technologia[KOD WYROB],wycena!$B139)</f>
        <v>0</v>
      </c>
      <c r="BL139" s="334">
        <f>SUMIFS(Technologia[tpj '[s']],Technologia[Obszar],"Klejenie",Technologia[KOD WYROB],wycena!$B139)</f>
        <v>0</v>
      </c>
      <c r="BM139" s="335">
        <f t="shared" si="108"/>
        <v>0</v>
      </c>
      <c r="BN139" s="334">
        <f>SUMIFS(Technologia[tpz '[s']],Technologia[Obszar],"Śrutowanie",Technologia[KOD WYROB],wycena!$B139)</f>
        <v>0</v>
      </c>
      <c r="BO139" s="334">
        <f>SUMIFS(Technologia[tpj '[s']],Technologia[Obszar],"Śrutowanie",Technologia[KOD WYROB],wycena!$B139)</f>
        <v>0</v>
      </c>
      <c r="BP139" s="332">
        <f t="shared" si="158"/>
        <v>0</v>
      </c>
      <c r="BQ139" s="334">
        <f>SUMIFS(Technologia[tpz '[s']],Technologia[Obszar],"Prostowanie",Technologia[KOD WYROB],wycena!$B139)</f>
        <v>0</v>
      </c>
      <c r="BR139" s="334">
        <f>SUMIFS(Technologia[tpj '[s']],Technologia[Obszar],"Prostowanie",Technologia[KOD WYROB],wycena!$B139)</f>
        <v>0</v>
      </c>
      <c r="BS139" s="332">
        <f t="shared" si="159"/>
        <v>0</v>
      </c>
      <c r="BT139" s="334">
        <f>SUMIFS(Technologia[tpz '[s']],Technologia[Obszar],"Gratowarka",Technologia[KOD WYROB],wycena!$B139)</f>
        <v>0</v>
      </c>
      <c r="BU139" s="334">
        <f>SUMIFS(Technologia[tpj '[s']],Technologia[Obszar],"Gratowarka",Technologia[KOD WYROB],wycena!$B139)</f>
        <v>0</v>
      </c>
      <c r="BV139" s="332">
        <f t="shared" si="160"/>
        <v>0</v>
      </c>
      <c r="BW139" s="332">
        <f>COUNTIF(Technologia[KOD WYROB],B139)</f>
        <v>0</v>
      </c>
      <c r="BX139" s="332">
        <f t="shared" si="161"/>
        <v>0</v>
      </c>
      <c r="BZ139" s="121"/>
      <c r="CA139" s="123"/>
      <c r="CB139" s="123"/>
      <c r="CC139" s="372">
        <f>SUMIFS(Technologia[Koszt kooperacji],Technologia[Obszar],"Kooperacja",Technologia[KOD WYROB],wycena!$B139)+SUMIFS(Technologia[Koszt kooperacji],Technologia[Obszar],"Śrutowanie",Technologia[KOD WYROB],wycena!$B139)</f>
        <v>0</v>
      </c>
      <c r="CD139" s="372">
        <f t="shared" si="109"/>
        <v>0</v>
      </c>
      <c r="CE139" s="372">
        <f t="shared" si="180"/>
        <v>0</v>
      </c>
      <c r="CF139" s="381">
        <f>COUNTIFS(Technologia[KOD WYROB],B139,Technologia[Obszar],"kooperacja")+SUMIF($C:$C,$B139,CF:CF)</f>
        <v>0</v>
      </c>
      <c r="CG139" s="382">
        <f>SUMIF(Tabela3[Dot. indeksu],B139,Tabela3[Wartość])+SUMIF(C:C,B139,DE:DE)</f>
        <v>0</v>
      </c>
      <c r="CH139" s="383">
        <f>SUMIFS(NRC[Cena],NRC[Typ narzędzia],robocze!$AL$1,NRC[Dot. indeksu],wycena!$B139)+(SUMIF($C:$C,$B139,$DF:$DF))</f>
        <v>0</v>
      </c>
      <c r="CI139" s="372">
        <f>SUMIFS(NRC[Cena],NRC[Typ narzędzia],robocze!$AL$2,NRC[Dot. indeksu],wycena!$B139)+(SUMIF($C:$C,$B139,$DG:$DG))</f>
        <v>0</v>
      </c>
      <c r="CJ139" s="372">
        <f>SUMIFS(NRC[Cena],NRC[Typ narzędzia],robocze!$AL$3,NRC[Dot. indeksu],wycena!$B139)+(SUMIF($C:$C,$B139,$DH:$DH))</f>
        <v>0</v>
      </c>
      <c r="CK139" s="384">
        <f t="shared" si="162"/>
        <v>0</v>
      </c>
      <c r="CM139" s="373" t="str">
        <f t="shared" si="110"/>
        <v/>
      </c>
      <c r="CN139" s="374" t="str">
        <f t="shared" si="111"/>
        <v/>
      </c>
      <c r="CO139" s="372" t="str">
        <f t="shared" si="112"/>
        <v/>
      </c>
      <c r="CP139" s="372" t="str">
        <f t="shared" si="181"/>
        <v/>
      </c>
      <c r="CQ139" s="371" t="str">
        <f t="shared" si="113"/>
        <v/>
      </c>
      <c r="CR139" s="371" t="str">
        <f t="shared" si="182"/>
        <v/>
      </c>
      <c r="CS139" s="371" t="str">
        <f t="shared" si="114"/>
        <v/>
      </c>
      <c r="CT139" s="371" t="str">
        <f t="shared" si="115"/>
        <v/>
      </c>
      <c r="CU139" s="371" t="str">
        <f t="shared" si="116"/>
        <v/>
      </c>
      <c r="CV139" s="371" t="str">
        <f t="shared" si="117"/>
        <v/>
      </c>
      <c r="CW139" s="371" t="str">
        <f t="shared" si="118"/>
        <v/>
      </c>
      <c r="CX139" s="371" t="str">
        <f t="shared" si="119"/>
        <v/>
      </c>
      <c r="CY139" s="371" t="str">
        <f t="shared" si="120"/>
        <v/>
      </c>
      <c r="CZ139" s="371" t="str">
        <f t="shared" si="121"/>
        <v/>
      </c>
      <c r="DA139" s="371" t="str">
        <f t="shared" si="163"/>
        <v/>
      </c>
      <c r="DB139" s="371" t="str">
        <f t="shared" si="164"/>
        <v/>
      </c>
      <c r="DC139" s="371" t="str">
        <f t="shared" si="165"/>
        <v/>
      </c>
      <c r="DD139" s="334" t="str">
        <f t="shared" si="122"/>
        <v/>
      </c>
      <c r="DE139" s="334" t="str">
        <f t="shared" si="123"/>
        <v/>
      </c>
      <c r="DF139" s="372">
        <f t="shared" si="183"/>
        <v>0</v>
      </c>
      <c r="DG139" s="372">
        <f t="shared" si="184"/>
        <v>0</v>
      </c>
      <c r="DH139" s="372">
        <f t="shared" si="185"/>
        <v>0</v>
      </c>
      <c r="DI139" s="375"/>
      <c r="DJ139" s="319">
        <f>AK139/3600*Stawki!$A$4</f>
        <v>0</v>
      </c>
      <c r="DK139" s="317">
        <f>AO139/3600*Stawki!$B$4</f>
        <v>0</v>
      </c>
      <c r="DL139" s="317">
        <f>AR139/3600*Stawki!$C$4</f>
        <v>0</v>
      </c>
      <c r="DM139" s="317">
        <f>AU139/3600*Stawki!$D$4</f>
        <v>0</v>
      </c>
      <c r="DN139" s="317">
        <f>AX139/3600*Stawki!$E$4</f>
        <v>0</v>
      </c>
      <c r="DO139" s="317">
        <f>BA139/3600*Stawki!$F$4</f>
        <v>0</v>
      </c>
      <c r="DP139" s="317">
        <f>BD139/3600*Stawki!$G$4</f>
        <v>0</v>
      </c>
      <c r="DQ139" s="317">
        <f>BG139/3600*Stawki!$H$4</f>
        <v>0</v>
      </c>
      <c r="DR139" s="317">
        <f>BJ139/3600*Stawki!$J$4</f>
        <v>0</v>
      </c>
      <c r="DS139" s="317">
        <f>BL139/3600*Stawki!$I$4</f>
        <v>0</v>
      </c>
      <c r="DT139" s="317">
        <f>BP139/3600*Stawki!$K$4</f>
        <v>0</v>
      </c>
      <c r="DU139" s="320">
        <f>BS139/3600*Stawki!$M$4</f>
        <v>0</v>
      </c>
      <c r="DV139" s="320">
        <f>BV139/3600*Stawki!$L$4</f>
        <v>0</v>
      </c>
      <c r="DW139" s="321">
        <f t="shared" si="166"/>
        <v>0</v>
      </c>
      <c r="DX139" s="322" t="e" cm="1">
        <f t="array" ref="DX139">IF(BX139&lt;1,INDEX(tblSimple[],MATCH(F139,simp_il_proj,1)+1,MATCH(BW139,simp_il_oper,1)+1)+VLOOKUP($H$6,tblKlient[[Klient]:[Dodatkowy narzut Simple]],2,0),INDEX(tblComplex[],MATCH(F139,comp_il_projekt,1)+1,MATCH(BX139,comp_ile_sklad,1)+1)+VLOOKUP($H$6,tblKlient[[Klient]:[Dodatkowy narzut Complex]],3,0))</f>
        <v>#VALUE!</v>
      </c>
      <c r="DY139" s="323" t="str">
        <f t="shared" si="167"/>
        <v/>
      </c>
      <c r="DZ139" s="318" t="e">
        <f t="shared" si="124"/>
        <v>#VALUE!</v>
      </c>
      <c r="EA139" s="324" t="e">
        <f t="shared" si="125"/>
        <v>#VALUE!</v>
      </c>
      <c r="EC139" s="340">
        <f>IFERROR((Y139*AA139)*IF(X139="NIE",$EC$17+Stawki!$L$30,$EC$17)+SUMIF($C:$C,$B139,CP:CP),0)</f>
        <v>0</v>
      </c>
      <c r="ED139" s="341">
        <f t="shared" si="126"/>
        <v>0</v>
      </c>
      <c r="EE139" s="341">
        <f t="shared" si="127"/>
        <v>0</v>
      </c>
      <c r="EF139" s="341" t="e">
        <f t="shared" si="128"/>
        <v>#VALUE!</v>
      </c>
      <c r="EG139" s="341" t="e">
        <f>DY139*(1+wycena!$EG$17)</f>
        <v>#VALUE!</v>
      </c>
      <c r="EH139" s="341" t="e">
        <f>EG139*(1+wycena!$EH$17)</f>
        <v>#VALUE!</v>
      </c>
      <c r="EI139" s="341" t="e">
        <f t="shared" si="168"/>
        <v>#VALUE!</v>
      </c>
      <c r="EJ139" s="341" t="e">
        <f t="shared" si="186"/>
        <v>#VALUE!</v>
      </c>
      <c r="EK139" s="342">
        <f t="shared" si="129"/>
        <v>0</v>
      </c>
      <c r="EL139" s="343">
        <v>0</v>
      </c>
      <c r="EM139" s="344" t="e">
        <f t="shared" si="187"/>
        <v>#VALUE!</v>
      </c>
      <c r="EN139" s="345" t="e">
        <f t="shared" si="130"/>
        <v>#VALUE!</v>
      </c>
      <c r="EO139" s="346">
        <f t="shared" si="131"/>
        <v>0</v>
      </c>
      <c r="EP139" s="347">
        <f t="shared" si="132"/>
        <v>0</v>
      </c>
      <c r="EQ139" s="348">
        <f t="shared" si="169"/>
        <v>0</v>
      </c>
      <c r="ER139" s="349" t="e">
        <f t="shared" si="133"/>
        <v>#VALUE!</v>
      </c>
      <c r="ES139" s="350" t="e">
        <f t="shared" si="134"/>
        <v>#VALUE!</v>
      </c>
      <c r="ET139" s="62"/>
      <c r="EU139" s="399">
        <f t="shared" si="170"/>
        <v>0</v>
      </c>
      <c r="EV139" s="400">
        <f t="shared" si="171"/>
        <v>0</v>
      </c>
      <c r="EW139" s="400">
        <f t="shared" si="172"/>
        <v>0</v>
      </c>
      <c r="EX139" s="400">
        <f t="shared" si="173"/>
        <v>0</v>
      </c>
      <c r="EY139" s="400">
        <f t="shared" si="174"/>
        <v>0</v>
      </c>
      <c r="EZ139" s="401">
        <f t="shared" si="175"/>
        <v>0</v>
      </c>
      <c r="FA139" s="62"/>
      <c r="FB139" s="153">
        <f t="shared" si="135"/>
        <v>0</v>
      </c>
      <c r="FC139" s="154">
        <f t="shared" si="136"/>
        <v>0</v>
      </c>
      <c r="FD139" s="154">
        <f t="shared" si="137"/>
        <v>0</v>
      </c>
      <c r="FE139" s="154">
        <f t="shared" si="138"/>
        <v>0</v>
      </c>
      <c r="FF139" s="154">
        <f t="shared" si="139"/>
        <v>0</v>
      </c>
      <c r="FG139" s="154">
        <f t="shared" si="140"/>
        <v>0</v>
      </c>
      <c r="FH139" s="154">
        <f t="shared" si="141"/>
        <v>0</v>
      </c>
      <c r="FI139" s="154">
        <f t="shared" si="142"/>
        <v>0</v>
      </c>
      <c r="FJ139" s="154">
        <f t="shared" si="143"/>
        <v>0</v>
      </c>
      <c r="FK139" s="147">
        <f t="shared" si="144"/>
        <v>0</v>
      </c>
      <c r="FL139" s="147">
        <f t="shared" si="145"/>
        <v>0</v>
      </c>
      <c r="FM139" s="146">
        <f t="shared" si="146"/>
        <v>0</v>
      </c>
      <c r="FN139" s="146">
        <f t="shared" si="147"/>
        <v>0</v>
      </c>
      <c r="FO139" s="146">
        <f t="shared" si="148"/>
        <v>0</v>
      </c>
      <c r="FP139" s="146">
        <f t="shared" si="149"/>
        <v>0</v>
      </c>
      <c r="FQ139" s="146" t="e">
        <f t="shared" si="150"/>
        <v>#VALUE!</v>
      </c>
      <c r="FR139" s="146" t="e">
        <f t="shared" si="151"/>
        <v>#VALUE!</v>
      </c>
      <c r="FS139" s="146">
        <f t="shared" si="152"/>
        <v>0</v>
      </c>
      <c r="FT139" s="146">
        <f t="shared" si="153"/>
        <v>0</v>
      </c>
      <c r="FU139" s="146">
        <f t="shared" si="154"/>
        <v>0</v>
      </c>
      <c r="FV139" s="146" t="e">
        <f t="shared" si="155"/>
        <v>#VALUE!</v>
      </c>
      <c r="FW139" s="146" t="e">
        <f t="shared" si="176"/>
        <v>#VALUE!</v>
      </c>
      <c r="FX139" s="146" t="e">
        <f t="shared" si="177"/>
        <v>#VALUE!</v>
      </c>
      <c r="FY139" s="146" t="e">
        <f t="shared" si="178"/>
        <v>#VALUE!</v>
      </c>
      <c r="FZ139" s="155">
        <f t="shared" si="188"/>
        <v>0</v>
      </c>
    </row>
    <row r="140" spans="1:182">
      <c r="A140" s="143">
        <v>122</v>
      </c>
      <c r="B140" s="123"/>
      <c r="C140" s="123"/>
      <c r="D140" s="123"/>
      <c r="E140" s="181"/>
      <c r="F140" s="123"/>
      <c r="G140" s="123"/>
      <c r="H140" s="123"/>
      <c r="I140" s="120"/>
      <c r="J140" s="121"/>
      <c r="K140" s="123"/>
      <c r="L140" s="123"/>
      <c r="M140" s="172" t="str">
        <f>ryzyka!$X124</f>
        <v/>
      </c>
      <c r="N140" s="173" t="str">
        <f>ryzyka!Y124</f>
        <v/>
      </c>
      <c r="O140" s="123"/>
      <c r="P140" s="123"/>
      <c r="Q140" s="138"/>
      <c r="R140" s="121"/>
      <c r="S140" s="123"/>
      <c r="T140" s="122"/>
      <c r="U140" s="123"/>
      <c r="V140" s="285" t="str">
        <f t="shared" si="156"/>
        <v/>
      </c>
      <c r="W140" s="285" t="str">
        <f t="shared" si="157"/>
        <v/>
      </c>
      <c r="X140" s="123"/>
      <c r="Y140" s="65"/>
      <c r="Z140" s="176">
        <f t="shared" si="99"/>
        <v>0</v>
      </c>
      <c r="AA140" s="124"/>
      <c r="AB140" s="124"/>
      <c r="AC140" s="125"/>
      <c r="AD140" s="125"/>
      <c r="AE140" s="126"/>
      <c r="AF140" s="124"/>
      <c r="AG140" s="127"/>
      <c r="AH140" s="128"/>
      <c r="AI140" s="137"/>
      <c r="AJ140" s="126"/>
      <c r="AK140" s="335">
        <f t="shared" si="100"/>
        <v>0</v>
      </c>
      <c r="AL140" s="138"/>
      <c r="AM140" s="121"/>
      <c r="AN140" s="123"/>
      <c r="AO140" s="332">
        <f t="shared" si="179"/>
        <v>0</v>
      </c>
      <c r="AP140" s="333">
        <f>SUMIFS(Technologia[tpz '[s']],Technologia[Obszar],"Obróbka skrawaniem",Technologia[KOD WYROB],wycena!$B140)</f>
        <v>0</v>
      </c>
      <c r="AQ140" s="334">
        <f>SUMIFS(Technologia[tpj '[s']],Technologia[Obszar],"Obróbka skrawaniem",Technologia[KOD WYROB],wycena!$B140)</f>
        <v>0</v>
      </c>
      <c r="AR140" s="335">
        <f t="shared" si="101"/>
        <v>0</v>
      </c>
      <c r="AS140" s="334">
        <f>SUMIFS(Technologia[tpz '[s']],Technologia[Obszar],"Ukosowanie",Technologia[KOD WYROB],wycena!$B140)</f>
        <v>0</v>
      </c>
      <c r="AT140" s="334">
        <f>SUMIFS(Technologia[tpj '[s']],Technologia[Obszar],"Ukosowanie",Technologia[KOD WYROB],wycena!$B140)</f>
        <v>0</v>
      </c>
      <c r="AU140" s="335">
        <f t="shared" si="102"/>
        <v>0</v>
      </c>
      <c r="AV140" s="334">
        <f>SUMIFS(Technologia[tpz '[s']],Technologia[Obszar],"Prasa",Technologia[KOD WYROB],wycena!$B140)</f>
        <v>0</v>
      </c>
      <c r="AW140" s="334">
        <f>SUMIFS(Technologia[tpj '[s']],Technologia[Obszar],"Prasa",Technologia[KOD WYROB],wycena!$B140)</f>
        <v>0</v>
      </c>
      <c r="AX140" s="335">
        <f t="shared" si="103"/>
        <v>0</v>
      </c>
      <c r="AY140" s="334">
        <f>SUMIFS(Technologia[tpz '[s']],Technologia[Obszar],"Spawanie ręczne",Technologia[KOD WYROB],wycena!$B140)</f>
        <v>0</v>
      </c>
      <c r="AZ140" s="334">
        <f>SUMIFS(Technologia[tpj '[s']],Technologia[Obszar],"Spawanie ręczne",Technologia[KOD WYROB],wycena!$B140)</f>
        <v>0</v>
      </c>
      <c r="BA140" s="335">
        <f t="shared" si="104"/>
        <v>0</v>
      </c>
      <c r="BB140" s="334">
        <f>SUMIFS(Technologia[tpz '[s']],Technologia[Obszar],"Spawanie robotem",Technologia[KOD WYROB],wycena!$B140)</f>
        <v>0</v>
      </c>
      <c r="BC140" s="334">
        <f>SUMIFS(Technologia[tpj '[s']],Technologia[Obszar],"Spawanie robotem",Technologia[KOD WYROB],wycena!$B140)</f>
        <v>0</v>
      </c>
      <c r="BD140" s="335">
        <f t="shared" si="105"/>
        <v>0</v>
      </c>
      <c r="BE140" s="334">
        <f>SUMIFS(Technologia[tpz '[s']],Technologia[Obszar],"Ślusarnia",Technologia[KOD WYROB],wycena!$B140)</f>
        <v>0</v>
      </c>
      <c r="BF140" s="334">
        <f>SUMIFS(Technologia[tpj '[s']],Technologia[Obszar],"Ślusarnia",Technologia[KOD WYROB],wycena!$B140)</f>
        <v>0</v>
      </c>
      <c r="BG140" s="335">
        <f t="shared" si="106"/>
        <v>0</v>
      </c>
      <c r="BH140" s="334">
        <f>SUMIFS(Technologia[tpz '[s']],Technologia[Obszar],"Montaż",Technologia[KOD WYROB],wycena!$B140)</f>
        <v>0</v>
      </c>
      <c r="BI140" s="334">
        <f>SUMIFS(Technologia[tpj '[s']],Technologia[Obszar],"Montaż",Technologia[KOD WYROB],wycena!$B140)</f>
        <v>0</v>
      </c>
      <c r="BJ140" s="335">
        <f t="shared" si="107"/>
        <v>0</v>
      </c>
      <c r="BK140" s="334">
        <f>SUMIFS(Technologia[tpz '[s']],Technologia[Obszar],"Klejenie",Technologia[KOD WYROB],wycena!$B140)</f>
        <v>0</v>
      </c>
      <c r="BL140" s="334">
        <f>SUMIFS(Technologia[tpj '[s']],Technologia[Obszar],"Klejenie",Technologia[KOD WYROB],wycena!$B140)</f>
        <v>0</v>
      </c>
      <c r="BM140" s="335">
        <f t="shared" si="108"/>
        <v>0</v>
      </c>
      <c r="BN140" s="334">
        <f>SUMIFS(Technologia[tpz '[s']],Technologia[Obszar],"Śrutowanie",Technologia[KOD WYROB],wycena!$B140)</f>
        <v>0</v>
      </c>
      <c r="BO140" s="334">
        <f>SUMIFS(Technologia[tpj '[s']],Technologia[Obszar],"Śrutowanie",Technologia[KOD WYROB],wycena!$B140)</f>
        <v>0</v>
      </c>
      <c r="BP140" s="332">
        <f t="shared" si="158"/>
        <v>0</v>
      </c>
      <c r="BQ140" s="334">
        <f>SUMIFS(Technologia[tpz '[s']],Technologia[Obszar],"Prostowanie",Technologia[KOD WYROB],wycena!$B140)</f>
        <v>0</v>
      </c>
      <c r="BR140" s="334">
        <f>SUMIFS(Technologia[tpj '[s']],Technologia[Obszar],"Prostowanie",Technologia[KOD WYROB],wycena!$B140)</f>
        <v>0</v>
      </c>
      <c r="BS140" s="332">
        <f t="shared" si="159"/>
        <v>0</v>
      </c>
      <c r="BT140" s="334">
        <f>SUMIFS(Technologia[tpz '[s']],Technologia[Obszar],"Gratowarka",Technologia[KOD WYROB],wycena!$B140)</f>
        <v>0</v>
      </c>
      <c r="BU140" s="334">
        <f>SUMIFS(Technologia[tpj '[s']],Technologia[Obszar],"Gratowarka",Technologia[KOD WYROB],wycena!$B140)</f>
        <v>0</v>
      </c>
      <c r="BV140" s="332">
        <f t="shared" si="160"/>
        <v>0</v>
      </c>
      <c r="BW140" s="332">
        <f>COUNTIF(Technologia[KOD WYROB],B140)</f>
        <v>0</v>
      </c>
      <c r="BX140" s="332">
        <f t="shared" si="161"/>
        <v>0</v>
      </c>
      <c r="BZ140" s="121"/>
      <c r="CA140" s="123"/>
      <c r="CB140" s="123"/>
      <c r="CC140" s="372">
        <f>SUMIFS(Technologia[Koszt kooperacji],Technologia[Obszar],"Kooperacja",Technologia[KOD WYROB],wycena!$B140)+SUMIFS(Technologia[Koszt kooperacji],Technologia[Obszar],"Śrutowanie",Technologia[KOD WYROB],wycena!$B140)</f>
        <v>0</v>
      </c>
      <c r="CD140" s="372">
        <f t="shared" si="109"/>
        <v>0</v>
      </c>
      <c r="CE140" s="372">
        <f t="shared" si="180"/>
        <v>0</v>
      </c>
      <c r="CF140" s="381">
        <f>COUNTIFS(Technologia[KOD WYROB],B140,Technologia[Obszar],"kooperacja")+SUMIF($C:$C,$B140,CF:CF)</f>
        <v>0</v>
      </c>
      <c r="CG140" s="382">
        <f>SUMIF(Tabela3[Dot. indeksu],B140,Tabela3[Wartość])+SUMIF(C:C,B140,DE:DE)</f>
        <v>0</v>
      </c>
      <c r="CH140" s="383">
        <f>SUMIFS(NRC[Cena],NRC[Typ narzędzia],robocze!$AL$1,NRC[Dot. indeksu],wycena!$B140)+(SUMIF($C:$C,$B140,$DF:$DF))</f>
        <v>0</v>
      </c>
      <c r="CI140" s="372">
        <f>SUMIFS(NRC[Cena],NRC[Typ narzędzia],robocze!$AL$2,NRC[Dot. indeksu],wycena!$B140)+(SUMIF($C:$C,$B140,$DG:$DG))</f>
        <v>0</v>
      </c>
      <c r="CJ140" s="372">
        <f>SUMIFS(NRC[Cena],NRC[Typ narzędzia],robocze!$AL$3,NRC[Dot. indeksu],wycena!$B140)+(SUMIF($C:$C,$B140,$DH:$DH))</f>
        <v>0</v>
      </c>
      <c r="CK140" s="384">
        <f t="shared" si="162"/>
        <v>0</v>
      </c>
      <c r="CM140" s="373" t="str">
        <f t="shared" si="110"/>
        <v/>
      </c>
      <c r="CN140" s="374" t="str">
        <f t="shared" si="111"/>
        <v/>
      </c>
      <c r="CO140" s="372" t="str">
        <f t="shared" si="112"/>
        <v/>
      </c>
      <c r="CP140" s="372" t="str">
        <f t="shared" si="181"/>
        <v/>
      </c>
      <c r="CQ140" s="371" t="str">
        <f t="shared" si="113"/>
        <v/>
      </c>
      <c r="CR140" s="371" t="str">
        <f t="shared" si="182"/>
        <v/>
      </c>
      <c r="CS140" s="371" t="str">
        <f t="shared" si="114"/>
        <v/>
      </c>
      <c r="CT140" s="371" t="str">
        <f t="shared" si="115"/>
        <v/>
      </c>
      <c r="CU140" s="371" t="str">
        <f t="shared" si="116"/>
        <v/>
      </c>
      <c r="CV140" s="371" t="str">
        <f t="shared" si="117"/>
        <v/>
      </c>
      <c r="CW140" s="371" t="str">
        <f t="shared" si="118"/>
        <v/>
      </c>
      <c r="CX140" s="371" t="str">
        <f t="shared" si="119"/>
        <v/>
      </c>
      <c r="CY140" s="371" t="str">
        <f t="shared" si="120"/>
        <v/>
      </c>
      <c r="CZ140" s="371" t="str">
        <f t="shared" si="121"/>
        <v/>
      </c>
      <c r="DA140" s="371" t="str">
        <f t="shared" si="163"/>
        <v/>
      </c>
      <c r="DB140" s="371" t="str">
        <f t="shared" si="164"/>
        <v/>
      </c>
      <c r="DC140" s="371" t="str">
        <f t="shared" si="165"/>
        <v/>
      </c>
      <c r="DD140" s="334" t="str">
        <f t="shared" si="122"/>
        <v/>
      </c>
      <c r="DE140" s="334" t="str">
        <f t="shared" si="123"/>
        <v/>
      </c>
      <c r="DF140" s="372">
        <f t="shared" si="183"/>
        <v>0</v>
      </c>
      <c r="DG140" s="372">
        <f t="shared" si="184"/>
        <v>0</v>
      </c>
      <c r="DH140" s="372">
        <f t="shared" si="185"/>
        <v>0</v>
      </c>
      <c r="DI140" s="375"/>
      <c r="DJ140" s="319">
        <f>AK140/3600*Stawki!$A$4</f>
        <v>0</v>
      </c>
      <c r="DK140" s="317">
        <f>AO140/3600*Stawki!$B$4</f>
        <v>0</v>
      </c>
      <c r="DL140" s="317">
        <f>AR140/3600*Stawki!$C$4</f>
        <v>0</v>
      </c>
      <c r="DM140" s="317">
        <f>AU140/3600*Stawki!$D$4</f>
        <v>0</v>
      </c>
      <c r="DN140" s="317">
        <f>AX140/3600*Stawki!$E$4</f>
        <v>0</v>
      </c>
      <c r="DO140" s="317">
        <f>BA140/3600*Stawki!$F$4</f>
        <v>0</v>
      </c>
      <c r="DP140" s="317">
        <f>BD140/3600*Stawki!$G$4</f>
        <v>0</v>
      </c>
      <c r="DQ140" s="317">
        <f>BG140/3600*Stawki!$H$4</f>
        <v>0</v>
      </c>
      <c r="DR140" s="317">
        <f>BJ140/3600*Stawki!$J$4</f>
        <v>0</v>
      </c>
      <c r="DS140" s="317">
        <f>BL140/3600*Stawki!$I$4</f>
        <v>0</v>
      </c>
      <c r="DT140" s="317">
        <f>BP140/3600*Stawki!$K$4</f>
        <v>0</v>
      </c>
      <c r="DU140" s="320">
        <f>BS140/3600*Stawki!$M$4</f>
        <v>0</v>
      </c>
      <c r="DV140" s="320">
        <f>BV140/3600*Stawki!$L$4</f>
        <v>0</v>
      </c>
      <c r="DW140" s="321">
        <f t="shared" si="166"/>
        <v>0</v>
      </c>
      <c r="DX140" s="322" t="e" cm="1">
        <f t="array" ref="DX140">IF(BX140&lt;1,INDEX(tblSimple[],MATCH(F140,simp_il_proj,1)+1,MATCH(BW140,simp_il_oper,1)+1)+VLOOKUP($H$6,tblKlient[[Klient]:[Dodatkowy narzut Simple]],2,0),INDEX(tblComplex[],MATCH(F140,comp_il_projekt,1)+1,MATCH(BX140,comp_ile_sklad,1)+1)+VLOOKUP($H$6,tblKlient[[Klient]:[Dodatkowy narzut Complex]],3,0))</f>
        <v>#VALUE!</v>
      </c>
      <c r="DY140" s="323" t="str">
        <f t="shared" si="167"/>
        <v/>
      </c>
      <c r="DZ140" s="318" t="e">
        <f t="shared" si="124"/>
        <v>#VALUE!</v>
      </c>
      <c r="EA140" s="324" t="e">
        <f t="shared" si="125"/>
        <v>#VALUE!</v>
      </c>
      <c r="EC140" s="340">
        <f>IFERROR((Y140*AA140)*IF(X140="NIE",$EC$17+Stawki!$L$30,$EC$17)+SUMIF($C:$C,$B140,CP:CP),0)</f>
        <v>0</v>
      </c>
      <c r="ED140" s="341">
        <f t="shared" si="126"/>
        <v>0</v>
      </c>
      <c r="EE140" s="341">
        <f t="shared" si="127"/>
        <v>0</v>
      </c>
      <c r="EF140" s="341" t="e">
        <f t="shared" si="128"/>
        <v>#VALUE!</v>
      </c>
      <c r="EG140" s="341" t="e">
        <f>DY140*(1+wycena!$EG$17)</f>
        <v>#VALUE!</v>
      </c>
      <c r="EH140" s="341" t="e">
        <f>EG140*(1+wycena!$EH$17)</f>
        <v>#VALUE!</v>
      </c>
      <c r="EI140" s="341" t="e">
        <f t="shared" si="168"/>
        <v>#VALUE!</v>
      </c>
      <c r="EJ140" s="341" t="e">
        <f t="shared" si="186"/>
        <v>#VALUE!</v>
      </c>
      <c r="EK140" s="342">
        <f t="shared" si="129"/>
        <v>0</v>
      </c>
      <c r="EL140" s="343">
        <v>0</v>
      </c>
      <c r="EM140" s="344" t="e">
        <f t="shared" si="187"/>
        <v>#VALUE!</v>
      </c>
      <c r="EN140" s="345" t="e">
        <f t="shared" si="130"/>
        <v>#VALUE!</v>
      </c>
      <c r="EO140" s="346">
        <f t="shared" si="131"/>
        <v>0</v>
      </c>
      <c r="EP140" s="347">
        <f t="shared" si="132"/>
        <v>0</v>
      </c>
      <c r="EQ140" s="348">
        <f t="shared" si="169"/>
        <v>0</v>
      </c>
      <c r="ER140" s="349" t="e">
        <f t="shared" si="133"/>
        <v>#VALUE!</v>
      </c>
      <c r="ES140" s="350" t="e">
        <f t="shared" si="134"/>
        <v>#VALUE!</v>
      </c>
      <c r="ET140" s="62"/>
      <c r="EU140" s="399">
        <f t="shared" si="170"/>
        <v>0</v>
      </c>
      <c r="EV140" s="400">
        <f t="shared" si="171"/>
        <v>0</v>
      </c>
      <c r="EW140" s="400">
        <f t="shared" si="172"/>
        <v>0</v>
      </c>
      <c r="EX140" s="400">
        <f t="shared" si="173"/>
        <v>0</v>
      </c>
      <c r="EY140" s="400">
        <f t="shared" si="174"/>
        <v>0</v>
      </c>
      <c r="EZ140" s="401">
        <f t="shared" si="175"/>
        <v>0</v>
      </c>
      <c r="FA140" s="62"/>
      <c r="FB140" s="153">
        <f t="shared" si="135"/>
        <v>0</v>
      </c>
      <c r="FC140" s="154">
        <f t="shared" si="136"/>
        <v>0</v>
      </c>
      <c r="FD140" s="154">
        <f t="shared" si="137"/>
        <v>0</v>
      </c>
      <c r="FE140" s="154">
        <f t="shared" si="138"/>
        <v>0</v>
      </c>
      <c r="FF140" s="154">
        <f t="shared" si="139"/>
        <v>0</v>
      </c>
      <c r="FG140" s="154">
        <f t="shared" si="140"/>
        <v>0</v>
      </c>
      <c r="FH140" s="154">
        <f t="shared" si="141"/>
        <v>0</v>
      </c>
      <c r="FI140" s="154">
        <f t="shared" si="142"/>
        <v>0</v>
      </c>
      <c r="FJ140" s="154">
        <f t="shared" si="143"/>
        <v>0</v>
      </c>
      <c r="FK140" s="147">
        <f t="shared" si="144"/>
        <v>0</v>
      </c>
      <c r="FL140" s="147">
        <f t="shared" si="145"/>
        <v>0</v>
      </c>
      <c r="FM140" s="146">
        <f t="shared" si="146"/>
        <v>0</v>
      </c>
      <c r="FN140" s="146">
        <f t="shared" si="147"/>
        <v>0</v>
      </c>
      <c r="FO140" s="146">
        <f t="shared" si="148"/>
        <v>0</v>
      </c>
      <c r="FP140" s="146">
        <f t="shared" si="149"/>
        <v>0</v>
      </c>
      <c r="FQ140" s="146" t="e">
        <f t="shared" si="150"/>
        <v>#VALUE!</v>
      </c>
      <c r="FR140" s="146" t="e">
        <f t="shared" si="151"/>
        <v>#VALUE!</v>
      </c>
      <c r="FS140" s="146">
        <f t="shared" si="152"/>
        <v>0</v>
      </c>
      <c r="FT140" s="146">
        <f t="shared" si="153"/>
        <v>0</v>
      </c>
      <c r="FU140" s="146">
        <f t="shared" si="154"/>
        <v>0</v>
      </c>
      <c r="FV140" s="146" t="e">
        <f t="shared" si="155"/>
        <v>#VALUE!</v>
      </c>
      <c r="FW140" s="146" t="e">
        <f t="shared" si="176"/>
        <v>#VALUE!</v>
      </c>
      <c r="FX140" s="146" t="e">
        <f t="shared" si="177"/>
        <v>#VALUE!</v>
      </c>
      <c r="FY140" s="146" t="e">
        <f t="shared" si="178"/>
        <v>#VALUE!</v>
      </c>
      <c r="FZ140" s="155">
        <f t="shared" si="188"/>
        <v>0</v>
      </c>
    </row>
    <row r="141" spans="1:182">
      <c r="A141" s="143">
        <v>123</v>
      </c>
      <c r="B141" s="123"/>
      <c r="C141" s="123"/>
      <c r="D141" s="123"/>
      <c r="E141" s="181"/>
      <c r="F141" s="123"/>
      <c r="G141" s="123"/>
      <c r="H141" s="123"/>
      <c r="I141" s="120"/>
      <c r="J141" s="121"/>
      <c r="K141" s="123"/>
      <c r="L141" s="123"/>
      <c r="M141" s="172" t="str">
        <f>ryzyka!$X125</f>
        <v/>
      </c>
      <c r="N141" s="173" t="str">
        <f>ryzyka!Y125</f>
        <v/>
      </c>
      <c r="O141" s="123"/>
      <c r="P141" s="123"/>
      <c r="Q141" s="138"/>
      <c r="R141" s="121"/>
      <c r="S141" s="123"/>
      <c r="T141" s="122"/>
      <c r="U141" s="123"/>
      <c r="V141" s="285" t="str">
        <f t="shared" si="156"/>
        <v/>
      </c>
      <c r="W141" s="285" t="str">
        <f t="shared" si="157"/>
        <v/>
      </c>
      <c r="X141" s="123"/>
      <c r="Y141" s="65"/>
      <c r="Z141" s="176">
        <f t="shared" si="99"/>
        <v>0</v>
      </c>
      <c r="AA141" s="124"/>
      <c r="AB141" s="124"/>
      <c r="AC141" s="125"/>
      <c r="AD141" s="125"/>
      <c r="AE141" s="126"/>
      <c r="AF141" s="124"/>
      <c r="AG141" s="127"/>
      <c r="AH141" s="128"/>
      <c r="AI141" s="137"/>
      <c r="AJ141" s="126"/>
      <c r="AK141" s="335">
        <f t="shared" si="100"/>
        <v>0</v>
      </c>
      <c r="AL141" s="138"/>
      <c r="AM141" s="121"/>
      <c r="AN141" s="123"/>
      <c r="AO141" s="332">
        <f t="shared" si="179"/>
        <v>0</v>
      </c>
      <c r="AP141" s="333">
        <f>SUMIFS(Technologia[tpz '[s']],Technologia[Obszar],"Obróbka skrawaniem",Technologia[KOD WYROB],wycena!$B141)</f>
        <v>0</v>
      </c>
      <c r="AQ141" s="334">
        <f>SUMIFS(Technologia[tpj '[s']],Technologia[Obszar],"Obróbka skrawaniem",Technologia[KOD WYROB],wycena!$B141)</f>
        <v>0</v>
      </c>
      <c r="AR141" s="335">
        <f t="shared" si="101"/>
        <v>0</v>
      </c>
      <c r="AS141" s="334">
        <f>SUMIFS(Technologia[tpz '[s']],Technologia[Obszar],"Ukosowanie",Technologia[KOD WYROB],wycena!$B141)</f>
        <v>0</v>
      </c>
      <c r="AT141" s="334">
        <f>SUMIFS(Technologia[tpj '[s']],Technologia[Obszar],"Ukosowanie",Technologia[KOD WYROB],wycena!$B141)</f>
        <v>0</v>
      </c>
      <c r="AU141" s="335">
        <f t="shared" si="102"/>
        <v>0</v>
      </c>
      <c r="AV141" s="334">
        <f>SUMIFS(Technologia[tpz '[s']],Technologia[Obszar],"Prasa",Technologia[KOD WYROB],wycena!$B141)</f>
        <v>0</v>
      </c>
      <c r="AW141" s="334">
        <f>SUMIFS(Technologia[tpj '[s']],Technologia[Obszar],"Prasa",Technologia[KOD WYROB],wycena!$B141)</f>
        <v>0</v>
      </c>
      <c r="AX141" s="335">
        <f t="shared" si="103"/>
        <v>0</v>
      </c>
      <c r="AY141" s="334">
        <f>SUMIFS(Technologia[tpz '[s']],Technologia[Obszar],"Spawanie ręczne",Technologia[KOD WYROB],wycena!$B141)</f>
        <v>0</v>
      </c>
      <c r="AZ141" s="334">
        <f>SUMIFS(Technologia[tpj '[s']],Technologia[Obszar],"Spawanie ręczne",Technologia[KOD WYROB],wycena!$B141)</f>
        <v>0</v>
      </c>
      <c r="BA141" s="335">
        <f t="shared" si="104"/>
        <v>0</v>
      </c>
      <c r="BB141" s="334">
        <f>SUMIFS(Technologia[tpz '[s']],Technologia[Obszar],"Spawanie robotem",Technologia[KOD WYROB],wycena!$B141)</f>
        <v>0</v>
      </c>
      <c r="BC141" s="334">
        <f>SUMIFS(Technologia[tpj '[s']],Technologia[Obszar],"Spawanie robotem",Technologia[KOD WYROB],wycena!$B141)</f>
        <v>0</v>
      </c>
      <c r="BD141" s="335">
        <f t="shared" si="105"/>
        <v>0</v>
      </c>
      <c r="BE141" s="334">
        <f>SUMIFS(Technologia[tpz '[s']],Technologia[Obszar],"Ślusarnia",Technologia[KOD WYROB],wycena!$B141)</f>
        <v>0</v>
      </c>
      <c r="BF141" s="334">
        <f>SUMIFS(Technologia[tpj '[s']],Technologia[Obszar],"Ślusarnia",Technologia[KOD WYROB],wycena!$B141)</f>
        <v>0</v>
      </c>
      <c r="BG141" s="335">
        <f t="shared" si="106"/>
        <v>0</v>
      </c>
      <c r="BH141" s="334">
        <f>SUMIFS(Technologia[tpz '[s']],Technologia[Obszar],"Montaż",Technologia[KOD WYROB],wycena!$B141)</f>
        <v>0</v>
      </c>
      <c r="BI141" s="334">
        <f>SUMIFS(Technologia[tpj '[s']],Technologia[Obszar],"Montaż",Technologia[KOD WYROB],wycena!$B141)</f>
        <v>0</v>
      </c>
      <c r="BJ141" s="335">
        <f t="shared" si="107"/>
        <v>0</v>
      </c>
      <c r="BK141" s="334">
        <f>SUMIFS(Technologia[tpz '[s']],Technologia[Obszar],"Klejenie",Technologia[KOD WYROB],wycena!$B141)</f>
        <v>0</v>
      </c>
      <c r="BL141" s="334">
        <f>SUMIFS(Technologia[tpj '[s']],Technologia[Obszar],"Klejenie",Technologia[KOD WYROB],wycena!$B141)</f>
        <v>0</v>
      </c>
      <c r="BM141" s="335">
        <f t="shared" si="108"/>
        <v>0</v>
      </c>
      <c r="BN141" s="334">
        <f>SUMIFS(Technologia[tpz '[s']],Technologia[Obszar],"Śrutowanie",Technologia[KOD WYROB],wycena!$B141)</f>
        <v>0</v>
      </c>
      <c r="BO141" s="334">
        <f>SUMIFS(Technologia[tpj '[s']],Technologia[Obszar],"Śrutowanie",Technologia[KOD WYROB],wycena!$B141)</f>
        <v>0</v>
      </c>
      <c r="BP141" s="332">
        <f t="shared" si="158"/>
        <v>0</v>
      </c>
      <c r="BQ141" s="334">
        <f>SUMIFS(Technologia[tpz '[s']],Technologia[Obszar],"Prostowanie",Technologia[KOD WYROB],wycena!$B141)</f>
        <v>0</v>
      </c>
      <c r="BR141" s="334">
        <f>SUMIFS(Technologia[tpj '[s']],Technologia[Obszar],"Prostowanie",Technologia[KOD WYROB],wycena!$B141)</f>
        <v>0</v>
      </c>
      <c r="BS141" s="332">
        <f t="shared" si="159"/>
        <v>0</v>
      </c>
      <c r="BT141" s="334">
        <f>SUMIFS(Technologia[tpz '[s']],Technologia[Obszar],"Gratowarka",Technologia[KOD WYROB],wycena!$B141)</f>
        <v>0</v>
      </c>
      <c r="BU141" s="334">
        <f>SUMIFS(Technologia[tpj '[s']],Technologia[Obszar],"Gratowarka",Technologia[KOD WYROB],wycena!$B141)</f>
        <v>0</v>
      </c>
      <c r="BV141" s="332">
        <f t="shared" si="160"/>
        <v>0</v>
      </c>
      <c r="BW141" s="332">
        <f>COUNTIF(Technologia[KOD WYROB],B141)</f>
        <v>0</v>
      </c>
      <c r="BX141" s="332">
        <f t="shared" si="161"/>
        <v>0</v>
      </c>
      <c r="BZ141" s="121"/>
      <c r="CA141" s="123"/>
      <c r="CB141" s="123"/>
      <c r="CC141" s="372">
        <f>SUMIFS(Technologia[Koszt kooperacji],Technologia[Obszar],"Kooperacja",Technologia[KOD WYROB],wycena!$B141)+SUMIFS(Technologia[Koszt kooperacji],Technologia[Obszar],"Śrutowanie",Technologia[KOD WYROB],wycena!$B141)</f>
        <v>0</v>
      </c>
      <c r="CD141" s="372">
        <f t="shared" si="109"/>
        <v>0</v>
      </c>
      <c r="CE141" s="372">
        <f t="shared" si="180"/>
        <v>0</v>
      </c>
      <c r="CF141" s="381">
        <f>COUNTIFS(Technologia[KOD WYROB],B141,Technologia[Obszar],"kooperacja")+SUMIF($C:$C,$B141,CF:CF)</f>
        <v>0</v>
      </c>
      <c r="CG141" s="382">
        <f>SUMIF(Tabela3[Dot. indeksu],B141,Tabela3[Wartość])+SUMIF(C:C,B141,DE:DE)</f>
        <v>0</v>
      </c>
      <c r="CH141" s="383">
        <f>SUMIFS(NRC[Cena],NRC[Typ narzędzia],robocze!$AL$1,NRC[Dot. indeksu],wycena!$B141)+(SUMIF($C:$C,$B141,$DF:$DF))</f>
        <v>0</v>
      </c>
      <c r="CI141" s="372">
        <f>SUMIFS(NRC[Cena],NRC[Typ narzędzia],robocze!$AL$2,NRC[Dot. indeksu],wycena!$B141)+(SUMIF($C:$C,$B141,$DG:$DG))</f>
        <v>0</v>
      </c>
      <c r="CJ141" s="372">
        <f>SUMIFS(NRC[Cena],NRC[Typ narzędzia],robocze!$AL$3,NRC[Dot. indeksu],wycena!$B141)+(SUMIF($C:$C,$B141,$DH:$DH))</f>
        <v>0</v>
      </c>
      <c r="CK141" s="384">
        <f t="shared" si="162"/>
        <v>0</v>
      </c>
      <c r="CM141" s="373" t="str">
        <f t="shared" si="110"/>
        <v/>
      </c>
      <c r="CN141" s="374" t="str">
        <f t="shared" si="111"/>
        <v/>
      </c>
      <c r="CO141" s="372" t="str">
        <f t="shared" si="112"/>
        <v/>
      </c>
      <c r="CP141" s="372" t="str">
        <f t="shared" si="181"/>
        <v/>
      </c>
      <c r="CQ141" s="371" t="str">
        <f t="shared" si="113"/>
        <v/>
      </c>
      <c r="CR141" s="371" t="str">
        <f t="shared" si="182"/>
        <v/>
      </c>
      <c r="CS141" s="371" t="str">
        <f t="shared" si="114"/>
        <v/>
      </c>
      <c r="CT141" s="371" t="str">
        <f t="shared" si="115"/>
        <v/>
      </c>
      <c r="CU141" s="371" t="str">
        <f t="shared" si="116"/>
        <v/>
      </c>
      <c r="CV141" s="371" t="str">
        <f t="shared" si="117"/>
        <v/>
      </c>
      <c r="CW141" s="371" t="str">
        <f t="shared" si="118"/>
        <v/>
      </c>
      <c r="CX141" s="371" t="str">
        <f t="shared" si="119"/>
        <v/>
      </c>
      <c r="CY141" s="371" t="str">
        <f t="shared" si="120"/>
        <v/>
      </c>
      <c r="CZ141" s="371" t="str">
        <f t="shared" si="121"/>
        <v/>
      </c>
      <c r="DA141" s="371" t="str">
        <f t="shared" si="163"/>
        <v/>
      </c>
      <c r="DB141" s="371" t="str">
        <f t="shared" si="164"/>
        <v/>
      </c>
      <c r="DC141" s="371" t="str">
        <f t="shared" si="165"/>
        <v/>
      </c>
      <c r="DD141" s="334" t="str">
        <f t="shared" si="122"/>
        <v/>
      </c>
      <c r="DE141" s="334" t="str">
        <f t="shared" si="123"/>
        <v/>
      </c>
      <c r="DF141" s="372">
        <f t="shared" si="183"/>
        <v>0</v>
      </c>
      <c r="DG141" s="372">
        <f t="shared" si="184"/>
        <v>0</v>
      </c>
      <c r="DH141" s="372">
        <f t="shared" si="185"/>
        <v>0</v>
      </c>
      <c r="DI141" s="375"/>
      <c r="DJ141" s="319">
        <f>AK141/3600*Stawki!$A$4</f>
        <v>0</v>
      </c>
      <c r="DK141" s="317">
        <f>AO141/3600*Stawki!$B$4</f>
        <v>0</v>
      </c>
      <c r="DL141" s="317">
        <f>AR141/3600*Stawki!$C$4</f>
        <v>0</v>
      </c>
      <c r="DM141" s="317">
        <f>AU141/3600*Stawki!$D$4</f>
        <v>0</v>
      </c>
      <c r="DN141" s="317">
        <f>AX141/3600*Stawki!$E$4</f>
        <v>0</v>
      </c>
      <c r="DO141" s="317">
        <f>BA141/3600*Stawki!$F$4</f>
        <v>0</v>
      </c>
      <c r="DP141" s="317">
        <f>BD141/3600*Stawki!$G$4</f>
        <v>0</v>
      </c>
      <c r="DQ141" s="317">
        <f>BG141/3600*Stawki!$H$4</f>
        <v>0</v>
      </c>
      <c r="DR141" s="317">
        <f>BJ141/3600*Stawki!$J$4</f>
        <v>0</v>
      </c>
      <c r="DS141" s="317">
        <f>BL141/3600*Stawki!$I$4</f>
        <v>0</v>
      </c>
      <c r="DT141" s="317">
        <f>BP141/3600*Stawki!$K$4</f>
        <v>0</v>
      </c>
      <c r="DU141" s="320">
        <f>BS141/3600*Stawki!$M$4</f>
        <v>0</v>
      </c>
      <c r="DV141" s="320">
        <f>BV141/3600*Stawki!$L$4</f>
        <v>0</v>
      </c>
      <c r="DW141" s="321">
        <f t="shared" si="166"/>
        <v>0</v>
      </c>
      <c r="DX141" s="322" t="e" cm="1">
        <f t="array" ref="DX141">IF(BX141&lt;1,INDEX(tblSimple[],MATCH(F141,simp_il_proj,1)+1,MATCH(BW141,simp_il_oper,1)+1)+VLOOKUP($H$6,tblKlient[[Klient]:[Dodatkowy narzut Simple]],2,0),INDEX(tblComplex[],MATCH(F141,comp_il_projekt,1)+1,MATCH(BX141,comp_ile_sklad,1)+1)+VLOOKUP($H$6,tblKlient[[Klient]:[Dodatkowy narzut Complex]],3,0))</f>
        <v>#VALUE!</v>
      </c>
      <c r="DY141" s="323" t="str">
        <f t="shared" si="167"/>
        <v/>
      </c>
      <c r="DZ141" s="318" t="e">
        <f t="shared" si="124"/>
        <v>#VALUE!</v>
      </c>
      <c r="EA141" s="324" t="e">
        <f t="shared" si="125"/>
        <v>#VALUE!</v>
      </c>
      <c r="EC141" s="340">
        <f>IFERROR((Y141*AA141)*IF(X141="NIE",$EC$17+Stawki!$L$30,$EC$17)+SUMIF($C:$C,$B141,CP:CP),0)</f>
        <v>0</v>
      </c>
      <c r="ED141" s="341">
        <f t="shared" si="126"/>
        <v>0</v>
      </c>
      <c r="EE141" s="341">
        <f t="shared" si="127"/>
        <v>0</v>
      </c>
      <c r="EF141" s="341" t="e">
        <f t="shared" si="128"/>
        <v>#VALUE!</v>
      </c>
      <c r="EG141" s="341" t="e">
        <f>DY141*(1+wycena!$EG$17)</f>
        <v>#VALUE!</v>
      </c>
      <c r="EH141" s="341" t="e">
        <f>EG141*(1+wycena!$EH$17)</f>
        <v>#VALUE!</v>
      </c>
      <c r="EI141" s="341" t="e">
        <f t="shared" si="168"/>
        <v>#VALUE!</v>
      </c>
      <c r="EJ141" s="341" t="e">
        <f t="shared" si="186"/>
        <v>#VALUE!</v>
      </c>
      <c r="EK141" s="342">
        <f t="shared" si="129"/>
        <v>0</v>
      </c>
      <c r="EL141" s="343">
        <v>0</v>
      </c>
      <c r="EM141" s="344" t="e">
        <f t="shared" si="187"/>
        <v>#VALUE!</v>
      </c>
      <c r="EN141" s="345" t="e">
        <f t="shared" si="130"/>
        <v>#VALUE!</v>
      </c>
      <c r="EO141" s="346">
        <f t="shared" si="131"/>
        <v>0</v>
      </c>
      <c r="EP141" s="347">
        <f t="shared" si="132"/>
        <v>0</v>
      </c>
      <c r="EQ141" s="348">
        <f t="shared" si="169"/>
        <v>0</v>
      </c>
      <c r="ER141" s="349" t="e">
        <f t="shared" si="133"/>
        <v>#VALUE!</v>
      </c>
      <c r="ES141" s="350" t="e">
        <f t="shared" si="134"/>
        <v>#VALUE!</v>
      </c>
      <c r="ET141" s="62"/>
      <c r="EU141" s="399">
        <f t="shared" si="170"/>
        <v>0</v>
      </c>
      <c r="EV141" s="400">
        <f t="shared" si="171"/>
        <v>0</v>
      </c>
      <c r="EW141" s="400">
        <f t="shared" si="172"/>
        <v>0</v>
      </c>
      <c r="EX141" s="400">
        <f t="shared" si="173"/>
        <v>0</v>
      </c>
      <c r="EY141" s="400">
        <f t="shared" si="174"/>
        <v>0</v>
      </c>
      <c r="EZ141" s="401">
        <f t="shared" si="175"/>
        <v>0</v>
      </c>
      <c r="FA141" s="62"/>
      <c r="FB141" s="153">
        <f t="shared" si="135"/>
        <v>0</v>
      </c>
      <c r="FC141" s="154">
        <f t="shared" si="136"/>
        <v>0</v>
      </c>
      <c r="FD141" s="154">
        <f t="shared" si="137"/>
        <v>0</v>
      </c>
      <c r="FE141" s="154">
        <f t="shared" si="138"/>
        <v>0</v>
      </c>
      <c r="FF141" s="154">
        <f t="shared" si="139"/>
        <v>0</v>
      </c>
      <c r="FG141" s="154">
        <f t="shared" si="140"/>
        <v>0</v>
      </c>
      <c r="FH141" s="154">
        <f t="shared" si="141"/>
        <v>0</v>
      </c>
      <c r="FI141" s="154">
        <f t="shared" si="142"/>
        <v>0</v>
      </c>
      <c r="FJ141" s="154">
        <f t="shared" si="143"/>
        <v>0</v>
      </c>
      <c r="FK141" s="147">
        <f t="shared" si="144"/>
        <v>0</v>
      </c>
      <c r="FL141" s="147">
        <f t="shared" si="145"/>
        <v>0</v>
      </c>
      <c r="FM141" s="146">
        <f t="shared" si="146"/>
        <v>0</v>
      </c>
      <c r="FN141" s="146">
        <f t="shared" si="147"/>
        <v>0</v>
      </c>
      <c r="FO141" s="146">
        <f t="shared" si="148"/>
        <v>0</v>
      </c>
      <c r="FP141" s="146">
        <f t="shared" si="149"/>
        <v>0</v>
      </c>
      <c r="FQ141" s="146" t="e">
        <f t="shared" si="150"/>
        <v>#VALUE!</v>
      </c>
      <c r="FR141" s="146" t="e">
        <f t="shared" si="151"/>
        <v>#VALUE!</v>
      </c>
      <c r="FS141" s="146">
        <f t="shared" si="152"/>
        <v>0</v>
      </c>
      <c r="FT141" s="146">
        <f t="shared" si="153"/>
        <v>0</v>
      </c>
      <c r="FU141" s="146">
        <f t="shared" si="154"/>
        <v>0</v>
      </c>
      <c r="FV141" s="146" t="e">
        <f t="shared" si="155"/>
        <v>#VALUE!</v>
      </c>
      <c r="FW141" s="146" t="e">
        <f t="shared" si="176"/>
        <v>#VALUE!</v>
      </c>
      <c r="FX141" s="146" t="e">
        <f t="shared" si="177"/>
        <v>#VALUE!</v>
      </c>
      <c r="FY141" s="146" t="e">
        <f t="shared" si="178"/>
        <v>#VALUE!</v>
      </c>
      <c r="FZ141" s="155">
        <f t="shared" si="188"/>
        <v>0</v>
      </c>
    </row>
    <row r="142" spans="1:182">
      <c r="A142" s="143">
        <v>124</v>
      </c>
      <c r="B142" s="123"/>
      <c r="C142" s="123"/>
      <c r="D142" s="123"/>
      <c r="E142" s="181"/>
      <c r="F142" s="123"/>
      <c r="G142" s="123"/>
      <c r="H142" s="123"/>
      <c r="I142" s="120"/>
      <c r="J142" s="121"/>
      <c r="K142" s="123"/>
      <c r="L142" s="123"/>
      <c r="M142" s="172" t="str">
        <f>ryzyka!$X126</f>
        <v/>
      </c>
      <c r="N142" s="173" t="str">
        <f>ryzyka!Y126</f>
        <v/>
      </c>
      <c r="O142" s="123"/>
      <c r="P142" s="123"/>
      <c r="Q142" s="138"/>
      <c r="R142" s="121"/>
      <c r="S142" s="123"/>
      <c r="T142" s="122"/>
      <c r="U142" s="123"/>
      <c r="V142" s="285" t="str">
        <f t="shared" si="156"/>
        <v/>
      </c>
      <c r="W142" s="285" t="str">
        <f t="shared" si="157"/>
        <v/>
      </c>
      <c r="X142" s="123"/>
      <c r="Y142" s="65"/>
      <c r="Z142" s="176">
        <f t="shared" si="99"/>
        <v>0</v>
      </c>
      <c r="AA142" s="124"/>
      <c r="AB142" s="124"/>
      <c r="AC142" s="125"/>
      <c r="AD142" s="125"/>
      <c r="AE142" s="126"/>
      <c r="AF142" s="124"/>
      <c r="AG142" s="127"/>
      <c r="AH142" s="128"/>
      <c r="AI142" s="137"/>
      <c r="AJ142" s="126"/>
      <c r="AK142" s="335">
        <f t="shared" si="100"/>
        <v>0</v>
      </c>
      <c r="AL142" s="138"/>
      <c r="AM142" s="121"/>
      <c r="AN142" s="123"/>
      <c r="AO142" s="332">
        <f t="shared" si="179"/>
        <v>0</v>
      </c>
      <c r="AP142" s="333">
        <f>SUMIFS(Technologia[tpz '[s']],Technologia[Obszar],"Obróbka skrawaniem",Technologia[KOD WYROB],wycena!$B142)</f>
        <v>0</v>
      </c>
      <c r="AQ142" s="334">
        <f>SUMIFS(Technologia[tpj '[s']],Technologia[Obszar],"Obróbka skrawaniem",Technologia[KOD WYROB],wycena!$B142)</f>
        <v>0</v>
      </c>
      <c r="AR142" s="335">
        <f t="shared" si="101"/>
        <v>0</v>
      </c>
      <c r="AS142" s="334">
        <f>SUMIFS(Technologia[tpz '[s']],Technologia[Obszar],"Ukosowanie",Technologia[KOD WYROB],wycena!$B142)</f>
        <v>0</v>
      </c>
      <c r="AT142" s="334">
        <f>SUMIFS(Technologia[tpj '[s']],Technologia[Obszar],"Ukosowanie",Technologia[KOD WYROB],wycena!$B142)</f>
        <v>0</v>
      </c>
      <c r="AU142" s="335">
        <f t="shared" si="102"/>
        <v>0</v>
      </c>
      <c r="AV142" s="334">
        <f>SUMIFS(Technologia[tpz '[s']],Technologia[Obszar],"Prasa",Technologia[KOD WYROB],wycena!$B142)</f>
        <v>0</v>
      </c>
      <c r="AW142" s="334">
        <f>SUMIFS(Technologia[tpj '[s']],Technologia[Obszar],"Prasa",Technologia[KOD WYROB],wycena!$B142)</f>
        <v>0</v>
      </c>
      <c r="AX142" s="335">
        <f t="shared" si="103"/>
        <v>0</v>
      </c>
      <c r="AY142" s="334">
        <f>SUMIFS(Technologia[tpz '[s']],Technologia[Obszar],"Spawanie ręczne",Technologia[KOD WYROB],wycena!$B142)</f>
        <v>0</v>
      </c>
      <c r="AZ142" s="334">
        <f>SUMIFS(Technologia[tpj '[s']],Technologia[Obszar],"Spawanie ręczne",Technologia[KOD WYROB],wycena!$B142)</f>
        <v>0</v>
      </c>
      <c r="BA142" s="335">
        <f t="shared" si="104"/>
        <v>0</v>
      </c>
      <c r="BB142" s="334">
        <f>SUMIFS(Technologia[tpz '[s']],Technologia[Obszar],"Spawanie robotem",Technologia[KOD WYROB],wycena!$B142)</f>
        <v>0</v>
      </c>
      <c r="BC142" s="334">
        <f>SUMIFS(Technologia[tpj '[s']],Technologia[Obszar],"Spawanie robotem",Technologia[KOD WYROB],wycena!$B142)</f>
        <v>0</v>
      </c>
      <c r="BD142" s="335">
        <f t="shared" si="105"/>
        <v>0</v>
      </c>
      <c r="BE142" s="334">
        <f>SUMIFS(Technologia[tpz '[s']],Technologia[Obszar],"Ślusarnia",Technologia[KOD WYROB],wycena!$B142)</f>
        <v>0</v>
      </c>
      <c r="BF142" s="334">
        <f>SUMIFS(Technologia[tpj '[s']],Technologia[Obszar],"Ślusarnia",Technologia[KOD WYROB],wycena!$B142)</f>
        <v>0</v>
      </c>
      <c r="BG142" s="335">
        <f t="shared" si="106"/>
        <v>0</v>
      </c>
      <c r="BH142" s="334">
        <f>SUMIFS(Technologia[tpz '[s']],Technologia[Obszar],"Montaż",Technologia[KOD WYROB],wycena!$B142)</f>
        <v>0</v>
      </c>
      <c r="BI142" s="334">
        <f>SUMIFS(Technologia[tpj '[s']],Technologia[Obszar],"Montaż",Technologia[KOD WYROB],wycena!$B142)</f>
        <v>0</v>
      </c>
      <c r="BJ142" s="335">
        <f t="shared" si="107"/>
        <v>0</v>
      </c>
      <c r="BK142" s="334">
        <f>SUMIFS(Technologia[tpz '[s']],Technologia[Obszar],"Klejenie",Technologia[KOD WYROB],wycena!$B142)</f>
        <v>0</v>
      </c>
      <c r="BL142" s="334">
        <f>SUMIFS(Technologia[tpj '[s']],Technologia[Obszar],"Klejenie",Technologia[KOD WYROB],wycena!$B142)</f>
        <v>0</v>
      </c>
      <c r="BM142" s="335">
        <f t="shared" si="108"/>
        <v>0</v>
      </c>
      <c r="BN142" s="334">
        <f>SUMIFS(Technologia[tpz '[s']],Technologia[Obszar],"Śrutowanie",Technologia[KOD WYROB],wycena!$B142)</f>
        <v>0</v>
      </c>
      <c r="BO142" s="334">
        <f>SUMIFS(Technologia[tpj '[s']],Technologia[Obszar],"Śrutowanie",Technologia[KOD WYROB],wycena!$B142)</f>
        <v>0</v>
      </c>
      <c r="BP142" s="332">
        <f t="shared" si="158"/>
        <v>0</v>
      </c>
      <c r="BQ142" s="334">
        <f>SUMIFS(Technologia[tpz '[s']],Technologia[Obszar],"Prostowanie",Technologia[KOD WYROB],wycena!$B142)</f>
        <v>0</v>
      </c>
      <c r="BR142" s="334">
        <f>SUMIFS(Technologia[tpj '[s']],Technologia[Obszar],"Prostowanie",Technologia[KOD WYROB],wycena!$B142)</f>
        <v>0</v>
      </c>
      <c r="BS142" s="332">
        <f t="shared" si="159"/>
        <v>0</v>
      </c>
      <c r="BT142" s="334">
        <f>SUMIFS(Technologia[tpz '[s']],Technologia[Obszar],"Gratowarka",Technologia[KOD WYROB],wycena!$B142)</f>
        <v>0</v>
      </c>
      <c r="BU142" s="334">
        <f>SUMIFS(Technologia[tpj '[s']],Technologia[Obszar],"Gratowarka",Technologia[KOD WYROB],wycena!$B142)</f>
        <v>0</v>
      </c>
      <c r="BV142" s="332">
        <f t="shared" si="160"/>
        <v>0</v>
      </c>
      <c r="BW142" s="332">
        <f>COUNTIF(Technologia[KOD WYROB],B142)</f>
        <v>0</v>
      </c>
      <c r="BX142" s="332">
        <f t="shared" si="161"/>
        <v>0</v>
      </c>
      <c r="BZ142" s="121"/>
      <c r="CA142" s="123"/>
      <c r="CB142" s="123"/>
      <c r="CC142" s="372">
        <f>SUMIFS(Technologia[Koszt kooperacji],Technologia[Obszar],"Kooperacja",Technologia[KOD WYROB],wycena!$B142)+SUMIFS(Technologia[Koszt kooperacji],Technologia[Obszar],"Śrutowanie",Technologia[KOD WYROB],wycena!$B142)</f>
        <v>0</v>
      </c>
      <c r="CD142" s="372">
        <f t="shared" si="109"/>
        <v>0</v>
      </c>
      <c r="CE142" s="372">
        <f t="shared" si="180"/>
        <v>0</v>
      </c>
      <c r="CF142" s="381">
        <f>COUNTIFS(Technologia[KOD WYROB],B142,Technologia[Obszar],"kooperacja")+SUMIF($C:$C,$B142,CF:CF)</f>
        <v>0</v>
      </c>
      <c r="CG142" s="382">
        <f>SUMIF(Tabela3[Dot. indeksu],B142,Tabela3[Wartość])+SUMIF(C:C,B142,DE:DE)</f>
        <v>0</v>
      </c>
      <c r="CH142" s="383">
        <f>SUMIFS(NRC[Cena],NRC[Typ narzędzia],robocze!$AL$1,NRC[Dot. indeksu],wycena!$B142)+(SUMIF($C:$C,$B142,$DF:$DF))</f>
        <v>0</v>
      </c>
      <c r="CI142" s="372">
        <f>SUMIFS(NRC[Cena],NRC[Typ narzędzia],robocze!$AL$2,NRC[Dot. indeksu],wycena!$B142)+(SUMIF($C:$C,$B142,$DG:$DG))</f>
        <v>0</v>
      </c>
      <c r="CJ142" s="372">
        <f>SUMIFS(NRC[Cena],NRC[Typ narzędzia],robocze!$AL$3,NRC[Dot. indeksu],wycena!$B142)+(SUMIF($C:$C,$B142,$DH:$DH))</f>
        <v>0</v>
      </c>
      <c r="CK142" s="384">
        <f t="shared" si="162"/>
        <v>0</v>
      </c>
      <c r="CM142" s="373" t="str">
        <f t="shared" si="110"/>
        <v/>
      </c>
      <c r="CN142" s="374" t="str">
        <f t="shared" si="111"/>
        <v/>
      </c>
      <c r="CO142" s="372" t="str">
        <f t="shared" si="112"/>
        <v/>
      </c>
      <c r="CP142" s="372" t="str">
        <f t="shared" si="181"/>
        <v/>
      </c>
      <c r="CQ142" s="371" t="str">
        <f t="shared" si="113"/>
        <v/>
      </c>
      <c r="CR142" s="371" t="str">
        <f t="shared" si="182"/>
        <v/>
      </c>
      <c r="CS142" s="371" t="str">
        <f t="shared" si="114"/>
        <v/>
      </c>
      <c r="CT142" s="371" t="str">
        <f t="shared" si="115"/>
        <v/>
      </c>
      <c r="CU142" s="371" t="str">
        <f t="shared" si="116"/>
        <v/>
      </c>
      <c r="CV142" s="371" t="str">
        <f t="shared" si="117"/>
        <v/>
      </c>
      <c r="CW142" s="371" t="str">
        <f t="shared" si="118"/>
        <v/>
      </c>
      <c r="CX142" s="371" t="str">
        <f t="shared" si="119"/>
        <v/>
      </c>
      <c r="CY142" s="371" t="str">
        <f t="shared" si="120"/>
        <v/>
      </c>
      <c r="CZ142" s="371" t="str">
        <f t="shared" si="121"/>
        <v/>
      </c>
      <c r="DA142" s="371" t="str">
        <f t="shared" si="163"/>
        <v/>
      </c>
      <c r="DB142" s="371" t="str">
        <f t="shared" si="164"/>
        <v/>
      </c>
      <c r="DC142" s="371" t="str">
        <f t="shared" si="165"/>
        <v/>
      </c>
      <c r="DD142" s="334" t="str">
        <f t="shared" si="122"/>
        <v/>
      </c>
      <c r="DE142" s="334" t="str">
        <f t="shared" si="123"/>
        <v/>
      </c>
      <c r="DF142" s="372">
        <f t="shared" si="183"/>
        <v>0</v>
      </c>
      <c r="DG142" s="372">
        <f t="shared" si="184"/>
        <v>0</v>
      </c>
      <c r="DH142" s="372">
        <f t="shared" si="185"/>
        <v>0</v>
      </c>
      <c r="DI142" s="375"/>
      <c r="DJ142" s="319">
        <f>AK142/3600*Stawki!$A$4</f>
        <v>0</v>
      </c>
      <c r="DK142" s="317">
        <f>AO142/3600*Stawki!$B$4</f>
        <v>0</v>
      </c>
      <c r="DL142" s="317">
        <f>AR142/3600*Stawki!$C$4</f>
        <v>0</v>
      </c>
      <c r="DM142" s="317">
        <f>AU142/3600*Stawki!$D$4</f>
        <v>0</v>
      </c>
      <c r="DN142" s="317">
        <f>AX142/3600*Stawki!$E$4</f>
        <v>0</v>
      </c>
      <c r="DO142" s="317">
        <f>BA142/3600*Stawki!$F$4</f>
        <v>0</v>
      </c>
      <c r="DP142" s="317">
        <f>BD142/3600*Stawki!$G$4</f>
        <v>0</v>
      </c>
      <c r="DQ142" s="317">
        <f>BG142/3600*Stawki!$H$4</f>
        <v>0</v>
      </c>
      <c r="DR142" s="317">
        <f>BJ142/3600*Stawki!$J$4</f>
        <v>0</v>
      </c>
      <c r="DS142" s="317">
        <f>BL142/3600*Stawki!$I$4</f>
        <v>0</v>
      </c>
      <c r="DT142" s="317">
        <f>BP142/3600*Stawki!$K$4</f>
        <v>0</v>
      </c>
      <c r="DU142" s="320">
        <f>BS142/3600*Stawki!$M$4</f>
        <v>0</v>
      </c>
      <c r="DV142" s="320">
        <f>BV142/3600*Stawki!$L$4</f>
        <v>0</v>
      </c>
      <c r="DW142" s="321">
        <f t="shared" si="166"/>
        <v>0</v>
      </c>
      <c r="DX142" s="322" t="e" cm="1">
        <f t="array" ref="DX142">IF(BX142&lt;1,INDEX(tblSimple[],MATCH(F142,simp_il_proj,1)+1,MATCH(BW142,simp_il_oper,1)+1)+VLOOKUP($H$6,tblKlient[[Klient]:[Dodatkowy narzut Simple]],2,0),INDEX(tblComplex[],MATCH(F142,comp_il_projekt,1)+1,MATCH(BX142,comp_ile_sklad,1)+1)+VLOOKUP($H$6,tblKlient[[Klient]:[Dodatkowy narzut Complex]],3,0))</f>
        <v>#VALUE!</v>
      </c>
      <c r="DY142" s="323" t="str">
        <f t="shared" si="167"/>
        <v/>
      </c>
      <c r="DZ142" s="318" t="e">
        <f t="shared" si="124"/>
        <v>#VALUE!</v>
      </c>
      <c r="EA142" s="324" t="e">
        <f t="shared" si="125"/>
        <v>#VALUE!</v>
      </c>
      <c r="EC142" s="340">
        <f>IFERROR((Y142*AA142)*IF(X142="NIE",$EC$17+Stawki!$L$30,$EC$17)+SUMIF($C:$C,$B142,CP:CP),0)</f>
        <v>0</v>
      </c>
      <c r="ED142" s="341">
        <f t="shared" si="126"/>
        <v>0</v>
      </c>
      <c r="EE142" s="341">
        <f t="shared" si="127"/>
        <v>0</v>
      </c>
      <c r="EF142" s="341" t="e">
        <f t="shared" si="128"/>
        <v>#VALUE!</v>
      </c>
      <c r="EG142" s="341" t="e">
        <f>DY142*(1+wycena!$EG$17)</f>
        <v>#VALUE!</v>
      </c>
      <c r="EH142" s="341" t="e">
        <f>EG142*(1+wycena!$EH$17)</f>
        <v>#VALUE!</v>
      </c>
      <c r="EI142" s="341" t="e">
        <f t="shared" si="168"/>
        <v>#VALUE!</v>
      </c>
      <c r="EJ142" s="341" t="e">
        <f t="shared" si="186"/>
        <v>#VALUE!</v>
      </c>
      <c r="EK142" s="342">
        <f t="shared" si="129"/>
        <v>0</v>
      </c>
      <c r="EL142" s="343">
        <v>0</v>
      </c>
      <c r="EM142" s="344" t="e">
        <f t="shared" si="187"/>
        <v>#VALUE!</v>
      </c>
      <c r="EN142" s="345" t="e">
        <f t="shared" si="130"/>
        <v>#VALUE!</v>
      </c>
      <c r="EO142" s="346">
        <f t="shared" si="131"/>
        <v>0</v>
      </c>
      <c r="EP142" s="347">
        <f t="shared" si="132"/>
        <v>0</v>
      </c>
      <c r="EQ142" s="348">
        <f t="shared" si="169"/>
        <v>0</v>
      </c>
      <c r="ER142" s="349" t="e">
        <f t="shared" si="133"/>
        <v>#VALUE!</v>
      </c>
      <c r="ES142" s="350" t="e">
        <f t="shared" si="134"/>
        <v>#VALUE!</v>
      </c>
      <c r="ET142" s="62"/>
      <c r="EU142" s="399">
        <f t="shared" si="170"/>
        <v>0</v>
      </c>
      <c r="EV142" s="400">
        <f t="shared" si="171"/>
        <v>0</v>
      </c>
      <c r="EW142" s="400">
        <f t="shared" si="172"/>
        <v>0</v>
      </c>
      <c r="EX142" s="400">
        <f t="shared" si="173"/>
        <v>0</v>
      </c>
      <c r="EY142" s="400">
        <f t="shared" si="174"/>
        <v>0</v>
      </c>
      <c r="EZ142" s="401">
        <f t="shared" si="175"/>
        <v>0</v>
      </c>
      <c r="FA142" s="62"/>
      <c r="FB142" s="153">
        <f t="shared" si="135"/>
        <v>0</v>
      </c>
      <c r="FC142" s="154">
        <f t="shared" si="136"/>
        <v>0</v>
      </c>
      <c r="FD142" s="154">
        <f t="shared" si="137"/>
        <v>0</v>
      </c>
      <c r="FE142" s="154">
        <f t="shared" si="138"/>
        <v>0</v>
      </c>
      <c r="FF142" s="154">
        <f t="shared" si="139"/>
        <v>0</v>
      </c>
      <c r="FG142" s="154">
        <f t="shared" si="140"/>
        <v>0</v>
      </c>
      <c r="FH142" s="154">
        <f t="shared" si="141"/>
        <v>0</v>
      </c>
      <c r="FI142" s="154">
        <f t="shared" si="142"/>
        <v>0</v>
      </c>
      <c r="FJ142" s="154">
        <f t="shared" si="143"/>
        <v>0</v>
      </c>
      <c r="FK142" s="147">
        <f t="shared" si="144"/>
        <v>0</v>
      </c>
      <c r="FL142" s="147">
        <f t="shared" si="145"/>
        <v>0</v>
      </c>
      <c r="FM142" s="146">
        <f t="shared" si="146"/>
        <v>0</v>
      </c>
      <c r="FN142" s="146">
        <f t="shared" si="147"/>
        <v>0</v>
      </c>
      <c r="FO142" s="146">
        <f t="shared" si="148"/>
        <v>0</v>
      </c>
      <c r="FP142" s="146">
        <f t="shared" si="149"/>
        <v>0</v>
      </c>
      <c r="FQ142" s="146" t="e">
        <f t="shared" si="150"/>
        <v>#VALUE!</v>
      </c>
      <c r="FR142" s="146" t="e">
        <f t="shared" si="151"/>
        <v>#VALUE!</v>
      </c>
      <c r="FS142" s="146">
        <f t="shared" si="152"/>
        <v>0</v>
      </c>
      <c r="FT142" s="146">
        <f t="shared" si="153"/>
        <v>0</v>
      </c>
      <c r="FU142" s="146">
        <f t="shared" si="154"/>
        <v>0</v>
      </c>
      <c r="FV142" s="146" t="e">
        <f t="shared" si="155"/>
        <v>#VALUE!</v>
      </c>
      <c r="FW142" s="146" t="e">
        <f t="shared" si="176"/>
        <v>#VALUE!</v>
      </c>
      <c r="FX142" s="146" t="e">
        <f t="shared" si="177"/>
        <v>#VALUE!</v>
      </c>
      <c r="FY142" s="146" t="e">
        <f t="shared" si="178"/>
        <v>#VALUE!</v>
      </c>
      <c r="FZ142" s="155">
        <f t="shared" si="188"/>
        <v>0</v>
      </c>
    </row>
    <row r="143" spans="1:182">
      <c r="A143" s="143">
        <v>125</v>
      </c>
      <c r="B143" s="123"/>
      <c r="C143" s="123"/>
      <c r="D143" s="123"/>
      <c r="E143" s="181"/>
      <c r="F143" s="123"/>
      <c r="G143" s="123"/>
      <c r="H143" s="123"/>
      <c r="I143" s="120"/>
      <c r="J143" s="121"/>
      <c r="K143" s="123"/>
      <c r="L143" s="123"/>
      <c r="M143" s="172" t="str">
        <f>ryzyka!$X127</f>
        <v/>
      </c>
      <c r="N143" s="173" t="str">
        <f>ryzyka!Y127</f>
        <v/>
      </c>
      <c r="O143" s="123"/>
      <c r="P143" s="123"/>
      <c r="Q143" s="138"/>
      <c r="R143" s="121"/>
      <c r="S143" s="123"/>
      <c r="T143" s="122"/>
      <c r="U143" s="123"/>
      <c r="V143" s="285" t="str">
        <f t="shared" si="156"/>
        <v/>
      </c>
      <c r="W143" s="285" t="str">
        <f t="shared" si="157"/>
        <v/>
      </c>
      <c r="X143" s="123"/>
      <c r="Y143" s="65"/>
      <c r="Z143" s="176">
        <f t="shared" si="99"/>
        <v>0</v>
      </c>
      <c r="AA143" s="124"/>
      <c r="AB143" s="124"/>
      <c r="AC143" s="125"/>
      <c r="AD143" s="125"/>
      <c r="AE143" s="126"/>
      <c r="AF143" s="124"/>
      <c r="AG143" s="127"/>
      <c r="AH143" s="128"/>
      <c r="AI143" s="137"/>
      <c r="AJ143" s="126"/>
      <c r="AK143" s="335">
        <f t="shared" si="100"/>
        <v>0</v>
      </c>
      <c r="AL143" s="138"/>
      <c r="AM143" s="121"/>
      <c r="AN143" s="123"/>
      <c r="AO143" s="332">
        <f t="shared" si="179"/>
        <v>0</v>
      </c>
      <c r="AP143" s="333">
        <f>SUMIFS(Technologia[tpz '[s']],Technologia[Obszar],"Obróbka skrawaniem",Technologia[KOD WYROB],wycena!$B143)</f>
        <v>0</v>
      </c>
      <c r="AQ143" s="334">
        <f>SUMIFS(Technologia[tpj '[s']],Technologia[Obszar],"Obróbka skrawaniem",Technologia[KOD WYROB],wycena!$B143)</f>
        <v>0</v>
      </c>
      <c r="AR143" s="335">
        <f t="shared" si="101"/>
        <v>0</v>
      </c>
      <c r="AS143" s="334">
        <f>SUMIFS(Technologia[tpz '[s']],Technologia[Obszar],"Ukosowanie",Technologia[KOD WYROB],wycena!$B143)</f>
        <v>0</v>
      </c>
      <c r="AT143" s="334">
        <f>SUMIFS(Technologia[tpj '[s']],Technologia[Obszar],"Ukosowanie",Technologia[KOD WYROB],wycena!$B143)</f>
        <v>0</v>
      </c>
      <c r="AU143" s="335">
        <f t="shared" si="102"/>
        <v>0</v>
      </c>
      <c r="AV143" s="334">
        <f>SUMIFS(Technologia[tpz '[s']],Technologia[Obszar],"Prasa",Technologia[KOD WYROB],wycena!$B143)</f>
        <v>0</v>
      </c>
      <c r="AW143" s="334">
        <f>SUMIFS(Technologia[tpj '[s']],Technologia[Obszar],"Prasa",Technologia[KOD WYROB],wycena!$B143)</f>
        <v>0</v>
      </c>
      <c r="AX143" s="335">
        <f t="shared" si="103"/>
        <v>0</v>
      </c>
      <c r="AY143" s="334">
        <f>SUMIFS(Technologia[tpz '[s']],Technologia[Obszar],"Spawanie ręczne",Technologia[KOD WYROB],wycena!$B143)</f>
        <v>0</v>
      </c>
      <c r="AZ143" s="334">
        <f>SUMIFS(Technologia[tpj '[s']],Technologia[Obszar],"Spawanie ręczne",Technologia[KOD WYROB],wycena!$B143)</f>
        <v>0</v>
      </c>
      <c r="BA143" s="335">
        <f t="shared" si="104"/>
        <v>0</v>
      </c>
      <c r="BB143" s="334">
        <f>SUMIFS(Technologia[tpz '[s']],Technologia[Obszar],"Spawanie robotem",Technologia[KOD WYROB],wycena!$B143)</f>
        <v>0</v>
      </c>
      <c r="BC143" s="334">
        <f>SUMIFS(Technologia[tpj '[s']],Technologia[Obszar],"Spawanie robotem",Technologia[KOD WYROB],wycena!$B143)</f>
        <v>0</v>
      </c>
      <c r="BD143" s="335">
        <f t="shared" si="105"/>
        <v>0</v>
      </c>
      <c r="BE143" s="334">
        <f>SUMIFS(Technologia[tpz '[s']],Technologia[Obszar],"Ślusarnia",Technologia[KOD WYROB],wycena!$B143)</f>
        <v>0</v>
      </c>
      <c r="BF143" s="334">
        <f>SUMIFS(Technologia[tpj '[s']],Technologia[Obszar],"Ślusarnia",Technologia[KOD WYROB],wycena!$B143)</f>
        <v>0</v>
      </c>
      <c r="BG143" s="335">
        <f t="shared" si="106"/>
        <v>0</v>
      </c>
      <c r="BH143" s="334">
        <f>SUMIFS(Technologia[tpz '[s']],Technologia[Obszar],"Montaż",Technologia[KOD WYROB],wycena!$B143)</f>
        <v>0</v>
      </c>
      <c r="BI143" s="334">
        <f>SUMIFS(Technologia[tpj '[s']],Technologia[Obszar],"Montaż",Technologia[KOD WYROB],wycena!$B143)</f>
        <v>0</v>
      </c>
      <c r="BJ143" s="335">
        <f t="shared" si="107"/>
        <v>0</v>
      </c>
      <c r="BK143" s="334">
        <f>SUMIFS(Technologia[tpz '[s']],Technologia[Obszar],"Klejenie",Technologia[KOD WYROB],wycena!$B143)</f>
        <v>0</v>
      </c>
      <c r="BL143" s="334">
        <f>SUMIFS(Technologia[tpj '[s']],Technologia[Obszar],"Klejenie",Technologia[KOD WYROB],wycena!$B143)</f>
        <v>0</v>
      </c>
      <c r="BM143" s="335">
        <f t="shared" si="108"/>
        <v>0</v>
      </c>
      <c r="BN143" s="334">
        <f>SUMIFS(Technologia[tpz '[s']],Technologia[Obszar],"Śrutowanie",Technologia[KOD WYROB],wycena!$B143)</f>
        <v>0</v>
      </c>
      <c r="BO143" s="334">
        <f>SUMIFS(Technologia[tpj '[s']],Technologia[Obszar],"Śrutowanie",Technologia[KOD WYROB],wycena!$B143)</f>
        <v>0</v>
      </c>
      <c r="BP143" s="332">
        <f t="shared" si="158"/>
        <v>0</v>
      </c>
      <c r="BQ143" s="334">
        <f>SUMIFS(Technologia[tpz '[s']],Technologia[Obszar],"Prostowanie",Technologia[KOD WYROB],wycena!$B143)</f>
        <v>0</v>
      </c>
      <c r="BR143" s="334">
        <f>SUMIFS(Technologia[tpj '[s']],Technologia[Obszar],"Prostowanie",Technologia[KOD WYROB],wycena!$B143)</f>
        <v>0</v>
      </c>
      <c r="BS143" s="332">
        <f t="shared" si="159"/>
        <v>0</v>
      </c>
      <c r="BT143" s="334">
        <f>SUMIFS(Technologia[tpz '[s']],Technologia[Obszar],"Gratowarka",Technologia[KOD WYROB],wycena!$B143)</f>
        <v>0</v>
      </c>
      <c r="BU143" s="334">
        <f>SUMIFS(Technologia[tpj '[s']],Technologia[Obszar],"Gratowarka",Technologia[KOD WYROB],wycena!$B143)</f>
        <v>0</v>
      </c>
      <c r="BV143" s="332">
        <f t="shared" si="160"/>
        <v>0</v>
      </c>
      <c r="BW143" s="332">
        <f>COUNTIF(Technologia[KOD WYROB],B143)</f>
        <v>0</v>
      </c>
      <c r="BX143" s="332">
        <f t="shared" si="161"/>
        <v>0</v>
      </c>
      <c r="BZ143" s="121"/>
      <c r="CA143" s="123"/>
      <c r="CB143" s="123"/>
      <c r="CC143" s="372">
        <f>SUMIFS(Technologia[Koszt kooperacji],Technologia[Obszar],"Kooperacja",Technologia[KOD WYROB],wycena!$B143)+SUMIFS(Technologia[Koszt kooperacji],Technologia[Obszar],"Śrutowanie",Technologia[KOD WYROB],wycena!$B143)</f>
        <v>0</v>
      </c>
      <c r="CD143" s="372">
        <f t="shared" si="109"/>
        <v>0</v>
      </c>
      <c r="CE143" s="372">
        <f t="shared" si="180"/>
        <v>0</v>
      </c>
      <c r="CF143" s="381">
        <f>COUNTIFS(Technologia[KOD WYROB],B143,Technologia[Obszar],"kooperacja")+SUMIF($C:$C,$B143,CF:CF)</f>
        <v>0</v>
      </c>
      <c r="CG143" s="382">
        <f>SUMIF(Tabela3[Dot. indeksu],B143,Tabela3[Wartość])+SUMIF(C:C,B143,DE:DE)</f>
        <v>0</v>
      </c>
      <c r="CH143" s="383">
        <f>SUMIFS(NRC[Cena],NRC[Typ narzędzia],robocze!$AL$1,NRC[Dot. indeksu],wycena!$B143)+(SUMIF($C:$C,$B143,$DF:$DF))</f>
        <v>0</v>
      </c>
      <c r="CI143" s="372">
        <f>SUMIFS(NRC[Cena],NRC[Typ narzędzia],robocze!$AL$2,NRC[Dot. indeksu],wycena!$B143)+(SUMIF($C:$C,$B143,$DG:$DG))</f>
        <v>0</v>
      </c>
      <c r="CJ143" s="372">
        <f>SUMIFS(NRC[Cena],NRC[Typ narzędzia],robocze!$AL$3,NRC[Dot. indeksu],wycena!$B143)+(SUMIF($C:$C,$B143,$DH:$DH))</f>
        <v>0</v>
      </c>
      <c r="CK143" s="384">
        <f t="shared" si="162"/>
        <v>0</v>
      </c>
      <c r="CM143" s="373" t="str">
        <f t="shared" si="110"/>
        <v/>
      </c>
      <c r="CN143" s="374" t="str">
        <f t="shared" si="111"/>
        <v/>
      </c>
      <c r="CO143" s="372" t="str">
        <f t="shared" si="112"/>
        <v/>
      </c>
      <c r="CP143" s="372" t="str">
        <f t="shared" si="181"/>
        <v/>
      </c>
      <c r="CQ143" s="371" t="str">
        <f t="shared" si="113"/>
        <v/>
      </c>
      <c r="CR143" s="371" t="str">
        <f t="shared" si="182"/>
        <v/>
      </c>
      <c r="CS143" s="371" t="str">
        <f t="shared" si="114"/>
        <v/>
      </c>
      <c r="CT143" s="371" t="str">
        <f t="shared" si="115"/>
        <v/>
      </c>
      <c r="CU143" s="371" t="str">
        <f t="shared" si="116"/>
        <v/>
      </c>
      <c r="CV143" s="371" t="str">
        <f t="shared" si="117"/>
        <v/>
      </c>
      <c r="CW143" s="371" t="str">
        <f t="shared" si="118"/>
        <v/>
      </c>
      <c r="CX143" s="371" t="str">
        <f t="shared" si="119"/>
        <v/>
      </c>
      <c r="CY143" s="371" t="str">
        <f t="shared" si="120"/>
        <v/>
      </c>
      <c r="CZ143" s="371" t="str">
        <f t="shared" si="121"/>
        <v/>
      </c>
      <c r="DA143" s="371" t="str">
        <f t="shared" si="163"/>
        <v/>
      </c>
      <c r="DB143" s="371" t="str">
        <f t="shared" si="164"/>
        <v/>
      </c>
      <c r="DC143" s="371" t="str">
        <f t="shared" si="165"/>
        <v/>
      </c>
      <c r="DD143" s="334" t="str">
        <f t="shared" si="122"/>
        <v/>
      </c>
      <c r="DE143" s="334" t="str">
        <f t="shared" si="123"/>
        <v/>
      </c>
      <c r="DF143" s="372">
        <f t="shared" si="183"/>
        <v>0</v>
      </c>
      <c r="DG143" s="372">
        <f t="shared" si="184"/>
        <v>0</v>
      </c>
      <c r="DH143" s="372">
        <f t="shared" si="185"/>
        <v>0</v>
      </c>
      <c r="DI143" s="375"/>
      <c r="DJ143" s="319">
        <f>AK143/3600*Stawki!$A$4</f>
        <v>0</v>
      </c>
      <c r="DK143" s="317">
        <f>AO143/3600*Stawki!$B$4</f>
        <v>0</v>
      </c>
      <c r="DL143" s="317">
        <f>AR143/3600*Stawki!$C$4</f>
        <v>0</v>
      </c>
      <c r="DM143" s="317">
        <f>AU143/3600*Stawki!$D$4</f>
        <v>0</v>
      </c>
      <c r="DN143" s="317">
        <f>AX143/3600*Stawki!$E$4</f>
        <v>0</v>
      </c>
      <c r="DO143" s="317">
        <f>BA143/3600*Stawki!$F$4</f>
        <v>0</v>
      </c>
      <c r="DP143" s="317">
        <f>BD143/3600*Stawki!$G$4</f>
        <v>0</v>
      </c>
      <c r="DQ143" s="317">
        <f>BG143/3600*Stawki!$H$4</f>
        <v>0</v>
      </c>
      <c r="DR143" s="317">
        <f>BJ143/3600*Stawki!$J$4</f>
        <v>0</v>
      </c>
      <c r="DS143" s="317">
        <f>BL143/3600*Stawki!$I$4</f>
        <v>0</v>
      </c>
      <c r="DT143" s="317">
        <f>BP143/3600*Stawki!$K$4</f>
        <v>0</v>
      </c>
      <c r="DU143" s="320">
        <f>BS143/3600*Stawki!$M$4</f>
        <v>0</v>
      </c>
      <c r="DV143" s="320">
        <f>BV143/3600*Stawki!$L$4</f>
        <v>0</v>
      </c>
      <c r="DW143" s="321">
        <f t="shared" si="166"/>
        <v>0</v>
      </c>
      <c r="DX143" s="322" t="e" cm="1">
        <f t="array" ref="DX143">IF(BX143&lt;1,INDEX(tblSimple[],MATCH(F143,simp_il_proj,1)+1,MATCH(BW143,simp_il_oper,1)+1)+VLOOKUP($H$6,tblKlient[[Klient]:[Dodatkowy narzut Simple]],2,0),INDEX(tblComplex[],MATCH(F143,comp_il_projekt,1)+1,MATCH(BX143,comp_ile_sklad,1)+1)+VLOOKUP($H$6,tblKlient[[Klient]:[Dodatkowy narzut Complex]],3,0))</f>
        <v>#VALUE!</v>
      </c>
      <c r="DY143" s="323" t="str">
        <f t="shared" si="167"/>
        <v/>
      </c>
      <c r="DZ143" s="318" t="e">
        <f t="shared" si="124"/>
        <v>#VALUE!</v>
      </c>
      <c r="EA143" s="324" t="e">
        <f t="shared" si="125"/>
        <v>#VALUE!</v>
      </c>
      <c r="EC143" s="340">
        <f>IFERROR((Y143*AA143)*IF(X143="NIE",$EC$17+Stawki!$L$30,$EC$17)+SUMIF($C:$C,$B143,CP:CP),0)</f>
        <v>0</v>
      </c>
      <c r="ED143" s="341">
        <f t="shared" si="126"/>
        <v>0</v>
      </c>
      <c r="EE143" s="341">
        <f t="shared" si="127"/>
        <v>0</v>
      </c>
      <c r="EF143" s="341" t="e">
        <f t="shared" si="128"/>
        <v>#VALUE!</v>
      </c>
      <c r="EG143" s="341" t="e">
        <f>DY143*(1+wycena!$EG$17)</f>
        <v>#VALUE!</v>
      </c>
      <c r="EH143" s="341" t="e">
        <f>EG143*(1+wycena!$EH$17)</f>
        <v>#VALUE!</v>
      </c>
      <c r="EI143" s="341" t="e">
        <f t="shared" si="168"/>
        <v>#VALUE!</v>
      </c>
      <c r="EJ143" s="341" t="e">
        <f t="shared" si="186"/>
        <v>#VALUE!</v>
      </c>
      <c r="EK143" s="342">
        <f t="shared" si="129"/>
        <v>0</v>
      </c>
      <c r="EL143" s="343">
        <v>0</v>
      </c>
      <c r="EM143" s="344" t="e">
        <f t="shared" si="187"/>
        <v>#VALUE!</v>
      </c>
      <c r="EN143" s="345" t="e">
        <f t="shared" si="130"/>
        <v>#VALUE!</v>
      </c>
      <c r="EO143" s="346">
        <f t="shared" si="131"/>
        <v>0</v>
      </c>
      <c r="EP143" s="347">
        <f t="shared" si="132"/>
        <v>0</v>
      </c>
      <c r="EQ143" s="348">
        <f t="shared" si="169"/>
        <v>0</v>
      </c>
      <c r="ER143" s="349" t="e">
        <f t="shared" si="133"/>
        <v>#VALUE!</v>
      </c>
      <c r="ES143" s="350" t="e">
        <f t="shared" si="134"/>
        <v>#VALUE!</v>
      </c>
      <c r="ET143" s="62"/>
      <c r="EU143" s="399">
        <f t="shared" si="170"/>
        <v>0</v>
      </c>
      <c r="EV143" s="400">
        <f t="shared" si="171"/>
        <v>0</v>
      </c>
      <c r="EW143" s="400">
        <f t="shared" si="172"/>
        <v>0</v>
      </c>
      <c r="EX143" s="400">
        <f t="shared" si="173"/>
        <v>0</v>
      </c>
      <c r="EY143" s="400">
        <f t="shared" si="174"/>
        <v>0</v>
      </c>
      <c r="EZ143" s="401">
        <f t="shared" si="175"/>
        <v>0</v>
      </c>
      <c r="FA143" s="62"/>
      <c r="FB143" s="153">
        <f t="shared" si="135"/>
        <v>0</v>
      </c>
      <c r="FC143" s="154">
        <f t="shared" si="136"/>
        <v>0</v>
      </c>
      <c r="FD143" s="154">
        <f t="shared" si="137"/>
        <v>0</v>
      </c>
      <c r="FE143" s="154">
        <f t="shared" si="138"/>
        <v>0</v>
      </c>
      <c r="FF143" s="154">
        <f t="shared" si="139"/>
        <v>0</v>
      </c>
      <c r="FG143" s="154">
        <f t="shared" si="140"/>
        <v>0</v>
      </c>
      <c r="FH143" s="154">
        <f t="shared" si="141"/>
        <v>0</v>
      </c>
      <c r="FI143" s="154">
        <f t="shared" si="142"/>
        <v>0</v>
      </c>
      <c r="FJ143" s="154">
        <f t="shared" si="143"/>
        <v>0</v>
      </c>
      <c r="FK143" s="147">
        <f t="shared" si="144"/>
        <v>0</v>
      </c>
      <c r="FL143" s="147">
        <f t="shared" si="145"/>
        <v>0</v>
      </c>
      <c r="FM143" s="146">
        <f t="shared" si="146"/>
        <v>0</v>
      </c>
      <c r="FN143" s="146">
        <f t="shared" si="147"/>
        <v>0</v>
      </c>
      <c r="FO143" s="146">
        <f t="shared" si="148"/>
        <v>0</v>
      </c>
      <c r="FP143" s="146">
        <f t="shared" si="149"/>
        <v>0</v>
      </c>
      <c r="FQ143" s="146" t="e">
        <f t="shared" si="150"/>
        <v>#VALUE!</v>
      </c>
      <c r="FR143" s="146" t="e">
        <f t="shared" si="151"/>
        <v>#VALUE!</v>
      </c>
      <c r="FS143" s="146">
        <f t="shared" si="152"/>
        <v>0</v>
      </c>
      <c r="FT143" s="146">
        <f t="shared" si="153"/>
        <v>0</v>
      </c>
      <c r="FU143" s="146">
        <f t="shared" si="154"/>
        <v>0</v>
      </c>
      <c r="FV143" s="146" t="e">
        <f t="shared" si="155"/>
        <v>#VALUE!</v>
      </c>
      <c r="FW143" s="146" t="e">
        <f t="shared" si="176"/>
        <v>#VALUE!</v>
      </c>
      <c r="FX143" s="146" t="e">
        <f t="shared" si="177"/>
        <v>#VALUE!</v>
      </c>
      <c r="FY143" s="146" t="e">
        <f t="shared" si="178"/>
        <v>#VALUE!</v>
      </c>
      <c r="FZ143" s="155">
        <f t="shared" si="188"/>
        <v>0</v>
      </c>
    </row>
    <row r="144" spans="1:182">
      <c r="A144" s="143">
        <v>126</v>
      </c>
      <c r="B144" s="123"/>
      <c r="C144" s="123"/>
      <c r="D144" s="123"/>
      <c r="E144" s="181"/>
      <c r="F144" s="123"/>
      <c r="G144" s="123"/>
      <c r="H144" s="123"/>
      <c r="I144" s="120"/>
      <c r="J144" s="121"/>
      <c r="K144" s="123"/>
      <c r="L144" s="123"/>
      <c r="M144" s="172" t="str">
        <f>ryzyka!$X128</f>
        <v/>
      </c>
      <c r="N144" s="173" t="str">
        <f>ryzyka!Y128</f>
        <v/>
      </c>
      <c r="O144" s="123"/>
      <c r="P144" s="123"/>
      <c r="Q144" s="138"/>
      <c r="R144" s="121"/>
      <c r="S144" s="123"/>
      <c r="T144" s="122"/>
      <c r="U144" s="123"/>
      <c r="V144" s="285" t="str">
        <f t="shared" si="156"/>
        <v/>
      </c>
      <c r="W144" s="285" t="str">
        <f t="shared" si="157"/>
        <v/>
      </c>
      <c r="X144" s="123"/>
      <c r="Y144" s="65"/>
      <c r="Z144" s="176">
        <f t="shared" si="99"/>
        <v>0</v>
      </c>
      <c r="AA144" s="124"/>
      <c r="AB144" s="124"/>
      <c r="AC144" s="125"/>
      <c r="AD144" s="125"/>
      <c r="AE144" s="126"/>
      <c r="AF144" s="124"/>
      <c r="AG144" s="127"/>
      <c r="AH144" s="128"/>
      <c r="AI144" s="137"/>
      <c r="AJ144" s="126"/>
      <c r="AK144" s="335">
        <f t="shared" si="100"/>
        <v>0</v>
      </c>
      <c r="AL144" s="138"/>
      <c r="AM144" s="121"/>
      <c r="AN144" s="123"/>
      <c r="AO144" s="332">
        <f t="shared" si="179"/>
        <v>0</v>
      </c>
      <c r="AP144" s="333">
        <f>SUMIFS(Technologia[tpz '[s']],Technologia[Obszar],"Obróbka skrawaniem",Technologia[KOD WYROB],wycena!$B144)</f>
        <v>0</v>
      </c>
      <c r="AQ144" s="334">
        <f>SUMIFS(Technologia[tpj '[s']],Technologia[Obszar],"Obróbka skrawaniem",Technologia[KOD WYROB],wycena!$B144)</f>
        <v>0</v>
      </c>
      <c r="AR144" s="335">
        <f t="shared" si="101"/>
        <v>0</v>
      </c>
      <c r="AS144" s="334">
        <f>SUMIFS(Technologia[tpz '[s']],Technologia[Obszar],"Ukosowanie",Technologia[KOD WYROB],wycena!$B144)</f>
        <v>0</v>
      </c>
      <c r="AT144" s="334">
        <f>SUMIFS(Technologia[tpj '[s']],Technologia[Obszar],"Ukosowanie",Technologia[KOD WYROB],wycena!$B144)</f>
        <v>0</v>
      </c>
      <c r="AU144" s="335">
        <f t="shared" si="102"/>
        <v>0</v>
      </c>
      <c r="AV144" s="334">
        <f>SUMIFS(Technologia[tpz '[s']],Technologia[Obszar],"Prasa",Technologia[KOD WYROB],wycena!$B144)</f>
        <v>0</v>
      </c>
      <c r="AW144" s="334">
        <f>SUMIFS(Technologia[tpj '[s']],Technologia[Obszar],"Prasa",Technologia[KOD WYROB],wycena!$B144)</f>
        <v>0</v>
      </c>
      <c r="AX144" s="335">
        <f t="shared" si="103"/>
        <v>0</v>
      </c>
      <c r="AY144" s="334">
        <f>SUMIFS(Technologia[tpz '[s']],Technologia[Obszar],"Spawanie ręczne",Technologia[KOD WYROB],wycena!$B144)</f>
        <v>0</v>
      </c>
      <c r="AZ144" s="334">
        <f>SUMIFS(Technologia[tpj '[s']],Technologia[Obszar],"Spawanie ręczne",Technologia[KOD WYROB],wycena!$B144)</f>
        <v>0</v>
      </c>
      <c r="BA144" s="335">
        <f t="shared" si="104"/>
        <v>0</v>
      </c>
      <c r="BB144" s="334">
        <f>SUMIFS(Technologia[tpz '[s']],Technologia[Obszar],"Spawanie robotem",Technologia[KOD WYROB],wycena!$B144)</f>
        <v>0</v>
      </c>
      <c r="BC144" s="334">
        <f>SUMIFS(Technologia[tpj '[s']],Technologia[Obszar],"Spawanie robotem",Technologia[KOD WYROB],wycena!$B144)</f>
        <v>0</v>
      </c>
      <c r="BD144" s="335">
        <f t="shared" si="105"/>
        <v>0</v>
      </c>
      <c r="BE144" s="334">
        <f>SUMIFS(Technologia[tpz '[s']],Technologia[Obszar],"Ślusarnia",Technologia[KOD WYROB],wycena!$B144)</f>
        <v>0</v>
      </c>
      <c r="BF144" s="334">
        <f>SUMIFS(Technologia[tpj '[s']],Technologia[Obszar],"Ślusarnia",Technologia[KOD WYROB],wycena!$B144)</f>
        <v>0</v>
      </c>
      <c r="BG144" s="335">
        <f t="shared" si="106"/>
        <v>0</v>
      </c>
      <c r="BH144" s="334">
        <f>SUMIFS(Technologia[tpz '[s']],Technologia[Obszar],"Montaż",Technologia[KOD WYROB],wycena!$B144)</f>
        <v>0</v>
      </c>
      <c r="BI144" s="334">
        <f>SUMIFS(Technologia[tpj '[s']],Technologia[Obszar],"Montaż",Technologia[KOD WYROB],wycena!$B144)</f>
        <v>0</v>
      </c>
      <c r="BJ144" s="335">
        <f t="shared" si="107"/>
        <v>0</v>
      </c>
      <c r="BK144" s="334">
        <f>SUMIFS(Technologia[tpz '[s']],Technologia[Obszar],"Klejenie",Technologia[KOD WYROB],wycena!$B144)</f>
        <v>0</v>
      </c>
      <c r="BL144" s="334">
        <f>SUMIFS(Technologia[tpj '[s']],Technologia[Obszar],"Klejenie",Technologia[KOD WYROB],wycena!$B144)</f>
        <v>0</v>
      </c>
      <c r="BM144" s="335">
        <f t="shared" si="108"/>
        <v>0</v>
      </c>
      <c r="BN144" s="334">
        <f>SUMIFS(Technologia[tpz '[s']],Technologia[Obszar],"Śrutowanie",Technologia[KOD WYROB],wycena!$B144)</f>
        <v>0</v>
      </c>
      <c r="BO144" s="334">
        <f>SUMIFS(Technologia[tpj '[s']],Technologia[Obszar],"Śrutowanie",Technologia[KOD WYROB],wycena!$B144)</f>
        <v>0</v>
      </c>
      <c r="BP144" s="332">
        <f t="shared" si="158"/>
        <v>0</v>
      </c>
      <c r="BQ144" s="334">
        <f>SUMIFS(Technologia[tpz '[s']],Technologia[Obszar],"Prostowanie",Technologia[KOD WYROB],wycena!$B144)</f>
        <v>0</v>
      </c>
      <c r="BR144" s="334">
        <f>SUMIFS(Technologia[tpj '[s']],Technologia[Obszar],"Prostowanie",Technologia[KOD WYROB],wycena!$B144)</f>
        <v>0</v>
      </c>
      <c r="BS144" s="332">
        <f t="shared" si="159"/>
        <v>0</v>
      </c>
      <c r="BT144" s="334">
        <f>SUMIFS(Technologia[tpz '[s']],Technologia[Obszar],"Gratowarka",Technologia[KOD WYROB],wycena!$B144)</f>
        <v>0</v>
      </c>
      <c r="BU144" s="334">
        <f>SUMIFS(Technologia[tpj '[s']],Technologia[Obszar],"Gratowarka",Technologia[KOD WYROB],wycena!$B144)</f>
        <v>0</v>
      </c>
      <c r="BV144" s="332">
        <f t="shared" si="160"/>
        <v>0</v>
      </c>
      <c r="BW144" s="332">
        <f>COUNTIF(Technologia[KOD WYROB],B144)</f>
        <v>0</v>
      </c>
      <c r="BX144" s="332">
        <f t="shared" si="161"/>
        <v>0</v>
      </c>
      <c r="BZ144" s="121"/>
      <c r="CA144" s="123"/>
      <c r="CB144" s="123"/>
      <c r="CC144" s="372">
        <f>SUMIFS(Technologia[Koszt kooperacji],Technologia[Obszar],"Kooperacja",Technologia[KOD WYROB],wycena!$B144)+SUMIFS(Technologia[Koszt kooperacji],Technologia[Obszar],"Śrutowanie",Technologia[KOD WYROB],wycena!$B144)</f>
        <v>0</v>
      </c>
      <c r="CD144" s="372">
        <f t="shared" si="109"/>
        <v>0</v>
      </c>
      <c r="CE144" s="372">
        <f t="shared" si="180"/>
        <v>0</v>
      </c>
      <c r="CF144" s="381">
        <f>COUNTIFS(Technologia[KOD WYROB],B144,Technologia[Obszar],"kooperacja")+SUMIF($C:$C,$B144,CF:CF)</f>
        <v>0</v>
      </c>
      <c r="CG144" s="382">
        <f>SUMIF(Tabela3[Dot. indeksu],B144,Tabela3[Wartość])+SUMIF(C:C,B144,DE:DE)</f>
        <v>0</v>
      </c>
      <c r="CH144" s="383">
        <f>SUMIFS(NRC[Cena],NRC[Typ narzędzia],robocze!$AL$1,NRC[Dot. indeksu],wycena!$B144)+(SUMIF($C:$C,$B144,$DF:$DF))</f>
        <v>0</v>
      </c>
      <c r="CI144" s="372">
        <f>SUMIFS(NRC[Cena],NRC[Typ narzędzia],robocze!$AL$2,NRC[Dot. indeksu],wycena!$B144)+(SUMIF($C:$C,$B144,$DG:$DG))</f>
        <v>0</v>
      </c>
      <c r="CJ144" s="372">
        <f>SUMIFS(NRC[Cena],NRC[Typ narzędzia],robocze!$AL$3,NRC[Dot. indeksu],wycena!$B144)+(SUMIF($C:$C,$B144,$DH:$DH))</f>
        <v>0</v>
      </c>
      <c r="CK144" s="384">
        <f t="shared" si="162"/>
        <v>0</v>
      </c>
      <c r="CM144" s="373" t="str">
        <f t="shared" si="110"/>
        <v/>
      </c>
      <c r="CN144" s="374" t="str">
        <f t="shared" si="111"/>
        <v/>
      </c>
      <c r="CO144" s="372" t="str">
        <f t="shared" si="112"/>
        <v/>
      </c>
      <c r="CP144" s="372" t="str">
        <f t="shared" si="181"/>
        <v/>
      </c>
      <c r="CQ144" s="371" t="str">
        <f t="shared" si="113"/>
        <v/>
      </c>
      <c r="CR144" s="371" t="str">
        <f t="shared" si="182"/>
        <v/>
      </c>
      <c r="CS144" s="371" t="str">
        <f t="shared" si="114"/>
        <v/>
      </c>
      <c r="CT144" s="371" t="str">
        <f t="shared" si="115"/>
        <v/>
      </c>
      <c r="CU144" s="371" t="str">
        <f t="shared" si="116"/>
        <v/>
      </c>
      <c r="CV144" s="371" t="str">
        <f t="shared" si="117"/>
        <v/>
      </c>
      <c r="CW144" s="371" t="str">
        <f t="shared" si="118"/>
        <v/>
      </c>
      <c r="CX144" s="371" t="str">
        <f t="shared" si="119"/>
        <v/>
      </c>
      <c r="CY144" s="371" t="str">
        <f t="shared" si="120"/>
        <v/>
      </c>
      <c r="CZ144" s="371" t="str">
        <f t="shared" si="121"/>
        <v/>
      </c>
      <c r="DA144" s="371" t="str">
        <f t="shared" si="163"/>
        <v/>
      </c>
      <c r="DB144" s="371" t="str">
        <f t="shared" si="164"/>
        <v/>
      </c>
      <c r="DC144" s="371" t="str">
        <f t="shared" si="165"/>
        <v/>
      </c>
      <c r="DD144" s="334" t="str">
        <f t="shared" si="122"/>
        <v/>
      </c>
      <c r="DE144" s="334" t="str">
        <f t="shared" si="123"/>
        <v/>
      </c>
      <c r="DF144" s="372">
        <f t="shared" si="183"/>
        <v>0</v>
      </c>
      <c r="DG144" s="372">
        <f t="shared" si="184"/>
        <v>0</v>
      </c>
      <c r="DH144" s="372">
        <f t="shared" si="185"/>
        <v>0</v>
      </c>
      <c r="DI144" s="375"/>
      <c r="DJ144" s="319">
        <f>AK144/3600*Stawki!$A$4</f>
        <v>0</v>
      </c>
      <c r="DK144" s="317">
        <f>AO144/3600*Stawki!$B$4</f>
        <v>0</v>
      </c>
      <c r="DL144" s="317">
        <f>AR144/3600*Stawki!$C$4</f>
        <v>0</v>
      </c>
      <c r="DM144" s="317">
        <f>AU144/3600*Stawki!$D$4</f>
        <v>0</v>
      </c>
      <c r="DN144" s="317">
        <f>AX144/3600*Stawki!$E$4</f>
        <v>0</v>
      </c>
      <c r="DO144" s="317">
        <f>BA144/3600*Stawki!$F$4</f>
        <v>0</v>
      </c>
      <c r="DP144" s="317">
        <f>BD144/3600*Stawki!$G$4</f>
        <v>0</v>
      </c>
      <c r="DQ144" s="317">
        <f>BG144/3600*Stawki!$H$4</f>
        <v>0</v>
      </c>
      <c r="DR144" s="317">
        <f>BJ144/3600*Stawki!$J$4</f>
        <v>0</v>
      </c>
      <c r="DS144" s="317">
        <f>BL144/3600*Stawki!$I$4</f>
        <v>0</v>
      </c>
      <c r="DT144" s="317">
        <f>BP144/3600*Stawki!$K$4</f>
        <v>0</v>
      </c>
      <c r="DU144" s="320">
        <f>BS144/3600*Stawki!$M$4</f>
        <v>0</v>
      </c>
      <c r="DV144" s="320">
        <f>BV144/3600*Stawki!$L$4</f>
        <v>0</v>
      </c>
      <c r="DW144" s="321">
        <f t="shared" si="166"/>
        <v>0</v>
      </c>
      <c r="DX144" s="322" t="e" cm="1">
        <f t="array" ref="DX144">IF(BX144&lt;1,INDEX(tblSimple[],MATCH(F144,simp_il_proj,1)+1,MATCH(BW144,simp_il_oper,1)+1)+VLOOKUP($H$6,tblKlient[[Klient]:[Dodatkowy narzut Simple]],2,0),INDEX(tblComplex[],MATCH(F144,comp_il_projekt,1)+1,MATCH(BX144,comp_ile_sklad,1)+1)+VLOOKUP($H$6,tblKlient[[Klient]:[Dodatkowy narzut Complex]],3,0))</f>
        <v>#VALUE!</v>
      </c>
      <c r="DY144" s="323" t="str">
        <f t="shared" si="167"/>
        <v/>
      </c>
      <c r="DZ144" s="318" t="e">
        <f t="shared" si="124"/>
        <v>#VALUE!</v>
      </c>
      <c r="EA144" s="324" t="e">
        <f t="shared" si="125"/>
        <v>#VALUE!</v>
      </c>
      <c r="EC144" s="340">
        <f>IFERROR((Y144*AA144)*IF(X144="NIE",$EC$17+Stawki!$L$30,$EC$17)+SUMIF($C:$C,$B144,CP:CP),0)</f>
        <v>0</v>
      </c>
      <c r="ED144" s="341">
        <f t="shared" si="126"/>
        <v>0</v>
      </c>
      <c r="EE144" s="341">
        <f t="shared" si="127"/>
        <v>0</v>
      </c>
      <c r="EF144" s="341" t="e">
        <f t="shared" si="128"/>
        <v>#VALUE!</v>
      </c>
      <c r="EG144" s="341" t="e">
        <f>DY144*(1+wycena!$EG$17)</f>
        <v>#VALUE!</v>
      </c>
      <c r="EH144" s="341" t="e">
        <f>EG144*(1+wycena!$EH$17)</f>
        <v>#VALUE!</v>
      </c>
      <c r="EI144" s="341" t="e">
        <f t="shared" si="168"/>
        <v>#VALUE!</v>
      </c>
      <c r="EJ144" s="341" t="e">
        <f t="shared" si="186"/>
        <v>#VALUE!</v>
      </c>
      <c r="EK144" s="342">
        <f t="shared" si="129"/>
        <v>0</v>
      </c>
      <c r="EL144" s="343">
        <v>0</v>
      </c>
      <c r="EM144" s="344" t="e">
        <f t="shared" si="187"/>
        <v>#VALUE!</v>
      </c>
      <c r="EN144" s="345" t="e">
        <f t="shared" si="130"/>
        <v>#VALUE!</v>
      </c>
      <c r="EO144" s="346">
        <f t="shared" si="131"/>
        <v>0</v>
      </c>
      <c r="EP144" s="347">
        <f t="shared" si="132"/>
        <v>0</v>
      </c>
      <c r="EQ144" s="348">
        <f t="shared" si="169"/>
        <v>0</v>
      </c>
      <c r="ER144" s="349" t="e">
        <f t="shared" si="133"/>
        <v>#VALUE!</v>
      </c>
      <c r="ES144" s="350" t="e">
        <f t="shared" si="134"/>
        <v>#VALUE!</v>
      </c>
      <c r="ET144" s="62"/>
      <c r="EU144" s="399">
        <f t="shared" si="170"/>
        <v>0</v>
      </c>
      <c r="EV144" s="400">
        <f t="shared" si="171"/>
        <v>0</v>
      </c>
      <c r="EW144" s="400">
        <f t="shared" si="172"/>
        <v>0</v>
      </c>
      <c r="EX144" s="400">
        <f t="shared" si="173"/>
        <v>0</v>
      </c>
      <c r="EY144" s="400">
        <f t="shared" si="174"/>
        <v>0</v>
      </c>
      <c r="EZ144" s="401">
        <f t="shared" si="175"/>
        <v>0</v>
      </c>
      <c r="FA144" s="62"/>
      <c r="FB144" s="153">
        <f t="shared" si="135"/>
        <v>0</v>
      </c>
      <c r="FC144" s="154">
        <f t="shared" si="136"/>
        <v>0</v>
      </c>
      <c r="FD144" s="154">
        <f t="shared" si="137"/>
        <v>0</v>
      </c>
      <c r="FE144" s="154">
        <f t="shared" si="138"/>
        <v>0</v>
      </c>
      <c r="FF144" s="154">
        <f t="shared" si="139"/>
        <v>0</v>
      </c>
      <c r="FG144" s="154">
        <f t="shared" si="140"/>
        <v>0</v>
      </c>
      <c r="FH144" s="154">
        <f t="shared" si="141"/>
        <v>0</v>
      </c>
      <c r="FI144" s="154">
        <f t="shared" si="142"/>
        <v>0</v>
      </c>
      <c r="FJ144" s="154">
        <f t="shared" si="143"/>
        <v>0</v>
      </c>
      <c r="FK144" s="147">
        <f t="shared" si="144"/>
        <v>0</v>
      </c>
      <c r="FL144" s="147">
        <f t="shared" si="145"/>
        <v>0</v>
      </c>
      <c r="FM144" s="146">
        <f t="shared" si="146"/>
        <v>0</v>
      </c>
      <c r="FN144" s="146">
        <f t="shared" si="147"/>
        <v>0</v>
      </c>
      <c r="FO144" s="146">
        <f t="shared" si="148"/>
        <v>0</v>
      </c>
      <c r="FP144" s="146">
        <f t="shared" si="149"/>
        <v>0</v>
      </c>
      <c r="FQ144" s="146" t="e">
        <f t="shared" si="150"/>
        <v>#VALUE!</v>
      </c>
      <c r="FR144" s="146" t="e">
        <f t="shared" si="151"/>
        <v>#VALUE!</v>
      </c>
      <c r="FS144" s="146">
        <f t="shared" si="152"/>
        <v>0</v>
      </c>
      <c r="FT144" s="146">
        <f t="shared" si="153"/>
        <v>0</v>
      </c>
      <c r="FU144" s="146">
        <f t="shared" si="154"/>
        <v>0</v>
      </c>
      <c r="FV144" s="146" t="e">
        <f t="shared" si="155"/>
        <v>#VALUE!</v>
      </c>
      <c r="FW144" s="146" t="e">
        <f t="shared" si="176"/>
        <v>#VALUE!</v>
      </c>
      <c r="FX144" s="146" t="e">
        <f t="shared" si="177"/>
        <v>#VALUE!</v>
      </c>
      <c r="FY144" s="146" t="e">
        <f t="shared" si="178"/>
        <v>#VALUE!</v>
      </c>
      <c r="FZ144" s="155">
        <f t="shared" si="188"/>
        <v>0</v>
      </c>
    </row>
    <row r="145" spans="1:182">
      <c r="A145" s="143">
        <v>127</v>
      </c>
      <c r="B145" s="123"/>
      <c r="C145" s="123"/>
      <c r="D145" s="123"/>
      <c r="E145" s="181"/>
      <c r="F145" s="123"/>
      <c r="G145" s="123"/>
      <c r="H145" s="123"/>
      <c r="I145" s="120"/>
      <c r="J145" s="121"/>
      <c r="K145" s="123"/>
      <c r="L145" s="123"/>
      <c r="M145" s="172" t="str">
        <f>ryzyka!$X129</f>
        <v/>
      </c>
      <c r="N145" s="173" t="str">
        <f>ryzyka!Y129</f>
        <v/>
      </c>
      <c r="O145" s="123"/>
      <c r="P145" s="123"/>
      <c r="Q145" s="138"/>
      <c r="R145" s="121"/>
      <c r="S145" s="123"/>
      <c r="T145" s="122"/>
      <c r="U145" s="123"/>
      <c r="V145" s="285" t="str">
        <f t="shared" si="156"/>
        <v/>
      </c>
      <c r="W145" s="285" t="str">
        <f t="shared" si="157"/>
        <v/>
      </c>
      <c r="X145" s="123"/>
      <c r="Y145" s="65"/>
      <c r="Z145" s="176">
        <f t="shared" si="99"/>
        <v>0</v>
      </c>
      <c r="AA145" s="124"/>
      <c r="AB145" s="124"/>
      <c r="AC145" s="125"/>
      <c r="AD145" s="125"/>
      <c r="AE145" s="126"/>
      <c r="AF145" s="124"/>
      <c r="AG145" s="127"/>
      <c r="AH145" s="128"/>
      <c r="AI145" s="137"/>
      <c r="AJ145" s="126"/>
      <c r="AK145" s="335">
        <f t="shared" si="100"/>
        <v>0</v>
      </c>
      <c r="AL145" s="138"/>
      <c r="AM145" s="121"/>
      <c r="AN145" s="123"/>
      <c r="AO145" s="332">
        <f t="shared" si="179"/>
        <v>0</v>
      </c>
      <c r="AP145" s="333">
        <f>SUMIFS(Technologia[tpz '[s']],Technologia[Obszar],"Obróbka skrawaniem",Technologia[KOD WYROB],wycena!$B145)</f>
        <v>0</v>
      </c>
      <c r="AQ145" s="334">
        <f>SUMIFS(Technologia[tpj '[s']],Technologia[Obszar],"Obróbka skrawaniem",Technologia[KOD WYROB],wycena!$B145)</f>
        <v>0</v>
      </c>
      <c r="AR145" s="335">
        <f t="shared" si="101"/>
        <v>0</v>
      </c>
      <c r="AS145" s="334">
        <f>SUMIFS(Technologia[tpz '[s']],Technologia[Obszar],"Ukosowanie",Technologia[KOD WYROB],wycena!$B145)</f>
        <v>0</v>
      </c>
      <c r="AT145" s="334">
        <f>SUMIFS(Technologia[tpj '[s']],Technologia[Obszar],"Ukosowanie",Technologia[KOD WYROB],wycena!$B145)</f>
        <v>0</v>
      </c>
      <c r="AU145" s="335">
        <f t="shared" si="102"/>
        <v>0</v>
      </c>
      <c r="AV145" s="334">
        <f>SUMIFS(Technologia[tpz '[s']],Technologia[Obszar],"Prasa",Technologia[KOD WYROB],wycena!$B145)</f>
        <v>0</v>
      </c>
      <c r="AW145" s="334">
        <f>SUMIFS(Technologia[tpj '[s']],Technologia[Obszar],"Prasa",Technologia[KOD WYROB],wycena!$B145)</f>
        <v>0</v>
      </c>
      <c r="AX145" s="335">
        <f t="shared" si="103"/>
        <v>0</v>
      </c>
      <c r="AY145" s="334">
        <f>SUMIFS(Technologia[tpz '[s']],Technologia[Obszar],"Spawanie ręczne",Technologia[KOD WYROB],wycena!$B145)</f>
        <v>0</v>
      </c>
      <c r="AZ145" s="334">
        <f>SUMIFS(Technologia[tpj '[s']],Technologia[Obszar],"Spawanie ręczne",Technologia[KOD WYROB],wycena!$B145)</f>
        <v>0</v>
      </c>
      <c r="BA145" s="335">
        <f t="shared" si="104"/>
        <v>0</v>
      </c>
      <c r="BB145" s="334">
        <f>SUMIFS(Technologia[tpz '[s']],Technologia[Obszar],"Spawanie robotem",Technologia[KOD WYROB],wycena!$B145)</f>
        <v>0</v>
      </c>
      <c r="BC145" s="334">
        <f>SUMIFS(Technologia[tpj '[s']],Technologia[Obszar],"Spawanie robotem",Technologia[KOD WYROB],wycena!$B145)</f>
        <v>0</v>
      </c>
      <c r="BD145" s="335">
        <f t="shared" si="105"/>
        <v>0</v>
      </c>
      <c r="BE145" s="334">
        <f>SUMIFS(Technologia[tpz '[s']],Technologia[Obszar],"Ślusarnia",Technologia[KOD WYROB],wycena!$B145)</f>
        <v>0</v>
      </c>
      <c r="BF145" s="334">
        <f>SUMIFS(Technologia[tpj '[s']],Technologia[Obszar],"Ślusarnia",Technologia[KOD WYROB],wycena!$B145)</f>
        <v>0</v>
      </c>
      <c r="BG145" s="335">
        <f t="shared" si="106"/>
        <v>0</v>
      </c>
      <c r="BH145" s="334">
        <f>SUMIFS(Technologia[tpz '[s']],Technologia[Obszar],"Montaż",Technologia[KOD WYROB],wycena!$B145)</f>
        <v>0</v>
      </c>
      <c r="BI145" s="334">
        <f>SUMIFS(Technologia[tpj '[s']],Technologia[Obszar],"Montaż",Technologia[KOD WYROB],wycena!$B145)</f>
        <v>0</v>
      </c>
      <c r="BJ145" s="335">
        <f t="shared" si="107"/>
        <v>0</v>
      </c>
      <c r="BK145" s="334">
        <f>SUMIFS(Technologia[tpz '[s']],Technologia[Obszar],"Klejenie",Technologia[KOD WYROB],wycena!$B145)</f>
        <v>0</v>
      </c>
      <c r="BL145" s="334">
        <f>SUMIFS(Technologia[tpj '[s']],Technologia[Obszar],"Klejenie",Technologia[KOD WYROB],wycena!$B145)</f>
        <v>0</v>
      </c>
      <c r="BM145" s="335">
        <f t="shared" si="108"/>
        <v>0</v>
      </c>
      <c r="BN145" s="334">
        <f>SUMIFS(Technologia[tpz '[s']],Technologia[Obszar],"Śrutowanie",Technologia[KOD WYROB],wycena!$B145)</f>
        <v>0</v>
      </c>
      <c r="BO145" s="334">
        <f>SUMIFS(Technologia[tpj '[s']],Technologia[Obszar],"Śrutowanie",Technologia[KOD WYROB],wycena!$B145)</f>
        <v>0</v>
      </c>
      <c r="BP145" s="332">
        <f t="shared" si="158"/>
        <v>0</v>
      </c>
      <c r="BQ145" s="334">
        <f>SUMIFS(Technologia[tpz '[s']],Technologia[Obszar],"Prostowanie",Technologia[KOD WYROB],wycena!$B145)</f>
        <v>0</v>
      </c>
      <c r="BR145" s="334">
        <f>SUMIFS(Technologia[tpj '[s']],Technologia[Obszar],"Prostowanie",Technologia[KOD WYROB],wycena!$B145)</f>
        <v>0</v>
      </c>
      <c r="BS145" s="332">
        <f t="shared" si="159"/>
        <v>0</v>
      </c>
      <c r="BT145" s="334">
        <f>SUMIFS(Technologia[tpz '[s']],Technologia[Obszar],"Gratowarka",Technologia[KOD WYROB],wycena!$B145)</f>
        <v>0</v>
      </c>
      <c r="BU145" s="334">
        <f>SUMIFS(Technologia[tpj '[s']],Technologia[Obszar],"Gratowarka",Technologia[KOD WYROB],wycena!$B145)</f>
        <v>0</v>
      </c>
      <c r="BV145" s="332">
        <f t="shared" si="160"/>
        <v>0</v>
      </c>
      <c r="BW145" s="332">
        <f>COUNTIF(Technologia[KOD WYROB],B145)</f>
        <v>0</v>
      </c>
      <c r="BX145" s="332">
        <f t="shared" si="161"/>
        <v>0</v>
      </c>
      <c r="BZ145" s="121"/>
      <c r="CA145" s="123"/>
      <c r="CB145" s="123"/>
      <c r="CC145" s="372">
        <f>SUMIFS(Technologia[Koszt kooperacji],Technologia[Obszar],"Kooperacja",Technologia[KOD WYROB],wycena!$B145)+SUMIFS(Technologia[Koszt kooperacji],Technologia[Obszar],"Śrutowanie",Technologia[KOD WYROB],wycena!$B145)</f>
        <v>0</v>
      </c>
      <c r="CD145" s="372">
        <f t="shared" si="109"/>
        <v>0</v>
      </c>
      <c r="CE145" s="372">
        <f t="shared" si="180"/>
        <v>0</v>
      </c>
      <c r="CF145" s="381">
        <f>COUNTIFS(Technologia[KOD WYROB],B145,Technologia[Obszar],"kooperacja")+SUMIF($C:$C,$B145,CF:CF)</f>
        <v>0</v>
      </c>
      <c r="CG145" s="382">
        <f>SUMIF(Tabela3[Dot. indeksu],B145,Tabela3[Wartość])+SUMIF(C:C,B145,DE:DE)</f>
        <v>0</v>
      </c>
      <c r="CH145" s="383">
        <f>SUMIFS(NRC[Cena],NRC[Typ narzędzia],robocze!$AL$1,NRC[Dot. indeksu],wycena!$B145)+(SUMIF($C:$C,$B145,$DF:$DF))</f>
        <v>0</v>
      </c>
      <c r="CI145" s="372">
        <f>SUMIFS(NRC[Cena],NRC[Typ narzędzia],robocze!$AL$2,NRC[Dot. indeksu],wycena!$B145)+(SUMIF($C:$C,$B145,$DG:$DG))</f>
        <v>0</v>
      </c>
      <c r="CJ145" s="372">
        <f>SUMIFS(NRC[Cena],NRC[Typ narzędzia],robocze!$AL$3,NRC[Dot. indeksu],wycena!$B145)+(SUMIF($C:$C,$B145,$DH:$DH))</f>
        <v>0</v>
      </c>
      <c r="CK145" s="384">
        <f t="shared" si="162"/>
        <v>0</v>
      </c>
      <c r="CM145" s="373" t="str">
        <f t="shared" si="110"/>
        <v/>
      </c>
      <c r="CN145" s="374" t="str">
        <f t="shared" si="111"/>
        <v/>
      </c>
      <c r="CO145" s="372" t="str">
        <f t="shared" si="112"/>
        <v/>
      </c>
      <c r="CP145" s="372" t="str">
        <f t="shared" si="181"/>
        <v/>
      </c>
      <c r="CQ145" s="371" t="str">
        <f t="shared" si="113"/>
        <v/>
      </c>
      <c r="CR145" s="371" t="str">
        <f t="shared" si="182"/>
        <v/>
      </c>
      <c r="CS145" s="371" t="str">
        <f t="shared" si="114"/>
        <v/>
      </c>
      <c r="CT145" s="371" t="str">
        <f t="shared" si="115"/>
        <v/>
      </c>
      <c r="CU145" s="371" t="str">
        <f t="shared" si="116"/>
        <v/>
      </c>
      <c r="CV145" s="371" t="str">
        <f t="shared" si="117"/>
        <v/>
      </c>
      <c r="CW145" s="371" t="str">
        <f t="shared" si="118"/>
        <v/>
      </c>
      <c r="CX145" s="371" t="str">
        <f t="shared" si="119"/>
        <v/>
      </c>
      <c r="CY145" s="371" t="str">
        <f t="shared" si="120"/>
        <v/>
      </c>
      <c r="CZ145" s="371" t="str">
        <f t="shared" si="121"/>
        <v/>
      </c>
      <c r="DA145" s="371" t="str">
        <f t="shared" si="163"/>
        <v/>
      </c>
      <c r="DB145" s="371" t="str">
        <f t="shared" si="164"/>
        <v/>
      </c>
      <c r="DC145" s="371" t="str">
        <f t="shared" si="165"/>
        <v/>
      </c>
      <c r="DD145" s="334" t="str">
        <f t="shared" si="122"/>
        <v/>
      </c>
      <c r="DE145" s="334" t="str">
        <f t="shared" si="123"/>
        <v/>
      </c>
      <c r="DF145" s="372">
        <f t="shared" si="183"/>
        <v>0</v>
      </c>
      <c r="DG145" s="372">
        <f t="shared" si="184"/>
        <v>0</v>
      </c>
      <c r="DH145" s="372">
        <f t="shared" si="185"/>
        <v>0</v>
      </c>
      <c r="DI145" s="375"/>
      <c r="DJ145" s="319">
        <f>AK145/3600*Stawki!$A$4</f>
        <v>0</v>
      </c>
      <c r="DK145" s="317">
        <f>AO145/3600*Stawki!$B$4</f>
        <v>0</v>
      </c>
      <c r="DL145" s="317">
        <f>AR145/3600*Stawki!$C$4</f>
        <v>0</v>
      </c>
      <c r="DM145" s="317">
        <f>AU145/3600*Stawki!$D$4</f>
        <v>0</v>
      </c>
      <c r="DN145" s="317">
        <f>AX145/3600*Stawki!$E$4</f>
        <v>0</v>
      </c>
      <c r="DO145" s="317">
        <f>BA145/3600*Stawki!$F$4</f>
        <v>0</v>
      </c>
      <c r="DP145" s="317">
        <f>BD145/3600*Stawki!$G$4</f>
        <v>0</v>
      </c>
      <c r="DQ145" s="317">
        <f>BG145/3600*Stawki!$H$4</f>
        <v>0</v>
      </c>
      <c r="DR145" s="317">
        <f>BJ145/3600*Stawki!$J$4</f>
        <v>0</v>
      </c>
      <c r="DS145" s="317">
        <f>BL145/3600*Stawki!$I$4</f>
        <v>0</v>
      </c>
      <c r="DT145" s="317">
        <f>BP145/3600*Stawki!$K$4</f>
        <v>0</v>
      </c>
      <c r="DU145" s="320">
        <f>BS145/3600*Stawki!$M$4</f>
        <v>0</v>
      </c>
      <c r="DV145" s="320">
        <f>BV145/3600*Stawki!$L$4</f>
        <v>0</v>
      </c>
      <c r="DW145" s="321">
        <f t="shared" si="166"/>
        <v>0</v>
      </c>
      <c r="DX145" s="322" t="e" cm="1">
        <f t="array" ref="DX145">IF(BX145&lt;1,INDEX(tblSimple[],MATCH(F145,simp_il_proj,1)+1,MATCH(BW145,simp_il_oper,1)+1)+VLOOKUP($H$6,tblKlient[[Klient]:[Dodatkowy narzut Simple]],2,0),INDEX(tblComplex[],MATCH(F145,comp_il_projekt,1)+1,MATCH(BX145,comp_ile_sklad,1)+1)+VLOOKUP($H$6,tblKlient[[Klient]:[Dodatkowy narzut Complex]],3,0))</f>
        <v>#VALUE!</v>
      </c>
      <c r="DY145" s="323" t="str">
        <f t="shared" si="167"/>
        <v/>
      </c>
      <c r="DZ145" s="318" t="e">
        <f t="shared" si="124"/>
        <v>#VALUE!</v>
      </c>
      <c r="EA145" s="324" t="e">
        <f t="shared" si="125"/>
        <v>#VALUE!</v>
      </c>
      <c r="EC145" s="340">
        <f>IFERROR((Y145*AA145)*IF(X145="NIE",$EC$17+Stawki!$L$30,$EC$17)+SUMIF($C:$C,$B145,CP:CP),0)</f>
        <v>0</v>
      </c>
      <c r="ED145" s="341">
        <f t="shared" si="126"/>
        <v>0</v>
      </c>
      <c r="EE145" s="341">
        <f t="shared" si="127"/>
        <v>0</v>
      </c>
      <c r="EF145" s="341" t="e">
        <f t="shared" si="128"/>
        <v>#VALUE!</v>
      </c>
      <c r="EG145" s="341" t="e">
        <f>DY145*(1+wycena!$EG$17)</f>
        <v>#VALUE!</v>
      </c>
      <c r="EH145" s="341" t="e">
        <f>EG145*(1+wycena!$EH$17)</f>
        <v>#VALUE!</v>
      </c>
      <c r="EI145" s="341" t="e">
        <f t="shared" si="168"/>
        <v>#VALUE!</v>
      </c>
      <c r="EJ145" s="341" t="e">
        <f t="shared" si="186"/>
        <v>#VALUE!</v>
      </c>
      <c r="EK145" s="342">
        <f t="shared" si="129"/>
        <v>0</v>
      </c>
      <c r="EL145" s="343">
        <v>0</v>
      </c>
      <c r="EM145" s="344" t="e">
        <f t="shared" si="187"/>
        <v>#VALUE!</v>
      </c>
      <c r="EN145" s="345" t="e">
        <f t="shared" si="130"/>
        <v>#VALUE!</v>
      </c>
      <c r="EO145" s="346">
        <f t="shared" si="131"/>
        <v>0</v>
      </c>
      <c r="EP145" s="347">
        <f t="shared" si="132"/>
        <v>0</v>
      </c>
      <c r="EQ145" s="348">
        <f t="shared" si="169"/>
        <v>0</v>
      </c>
      <c r="ER145" s="349" t="e">
        <f t="shared" si="133"/>
        <v>#VALUE!</v>
      </c>
      <c r="ES145" s="350" t="e">
        <f t="shared" si="134"/>
        <v>#VALUE!</v>
      </c>
      <c r="ET145" s="62"/>
      <c r="EU145" s="399">
        <f t="shared" si="170"/>
        <v>0</v>
      </c>
      <c r="EV145" s="400">
        <f t="shared" si="171"/>
        <v>0</v>
      </c>
      <c r="EW145" s="400">
        <f t="shared" si="172"/>
        <v>0</v>
      </c>
      <c r="EX145" s="400">
        <f t="shared" si="173"/>
        <v>0</v>
      </c>
      <c r="EY145" s="400">
        <f t="shared" si="174"/>
        <v>0</v>
      </c>
      <c r="EZ145" s="401">
        <f t="shared" si="175"/>
        <v>0</v>
      </c>
      <c r="FA145" s="62"/>
      <c r="FB145" s="153">
        <f t="shared" si="135"/>
        <v>0</v>
      </c>
      <c r="FC145" s="154">
        <f t="shared" si="136"/>
        <v>0</v>
      </c>
      <c r="FD145" s="154">
        <f t="shared" si="137"/>
        <v>0</v>
      </c>
      <c r="FE145" s="154">
        <f t="shared" si="138"/>
        <v>0</v>
      </c>
      <c r="FF145" s="154">
        <f t="shared" si="139"/>
        <v>0</v>
      </c>
      <c r="FG145" s="154">
        <f t="shared" si="140"/>
        <v>0</v>
      </c>
      <c r="FH145" s="154">
        <f t="shared" si="141"/>
        <v>0</v>
      </c>
      <c r="FI145" s="154">
        <f t="shared" si="142"/>
        <v>0</v>
      </c>
      <c r="FJ145" s="154">
        <f t="shared" si="143"/>
        <v>0</v>
      </c>
      <c r="FK145" s="147">
        <f t="shared" si="144"/>
        <v>0</v>
      </c>
      <c r="FL145" s="147">
        <f t="shared" si="145"/>
        <v>0</v>
      </c>
      <c r="FM145" s="146">
        <f t="shared" si="146"/>
        <v>0</v>
      </c>
      <c r="FN145" s="146">
        <f t="shared" si="147"/>
        <v>0</v>
      </c>
      <c r="FO145" s="146">
        <f t="shared" si="148"/>
        <v>0</v>
      </c>
      <c r="FP145" s="146">
        <f t="shared" si="149"/>
        <v>0</v>
      </c>
      <c r="FQ145" s="146" t="e">
        <f t="shared" si="150"/>
        <v>#VALUE!</v>
      </c>
      <c r="FR145" s="146" t="e">
        <f t="shared" si="151"/>
        <v>#VALUE!</v>
      </c>
      <c r="FS145" s="146">
        <f t="shared" si="152"/>
        <v>0</v>
      </c>
      <c r="FT145" s="146">
        <f t="shared" si="153"/>
        <v>0</v>
      </c>
      <c r="FU145" s="146">
        <f t="shared" si="154"/>
        <v>0</v>
      </c>
      <c r="FV145" s="146" t="e">
        <f t="shared" si="155"/>
        <v>#VALUE!</v>
      </c>
      <c r="FW145" s="146" t="e">
        <f t="shared" si="176"/>
        <v>#VALUE!</v>
      </c>
      <c r="FX145" s="146" t="e">
        <f t="shared" si="177"/>
        <v>#VALUE!</v>
      </c>
      <c r="FY145" s="146" t="e">
        <f t="shared" si="178"/>
        <v>#VALUE!</v>
      </c>
      <c r="FZ145" s="155">
        <f t="shared" si="188"/>
        <v>0</v>
      </c>
    </row>
    <row r="146" spans="1:182">
      <c r="A146" s="143">
        <v>128</v>
      </c>
      <c r="B146" s="123"/>
      <c r="C146" s="123"/>
      <c r="D146" s="123"/>
      <c r="E146" s="181"/>
      <c r="F146" s="123"/>
      <c r="G146" s="123"/>
      <c r="H146" s="123"/>
      <c r="I146" s="120"/>
      <c r="J146" s="121"/>
      <c r="K146" s="123"/>
      <c r="L146" s="123"/>
      <c r="M146" s="172" t="str">
        <f>ryzyka!$X130</f>
        <v/>
      </c>
      <c r="N146" s="173" t="str">
        <f>ryzyka!Y130</f>
        <v/>
      </c>
      <c r="O146" s="123"/>
      <c r="P146" s="123"/>
      <c r="Q146" s="138"/>
      <c r="R146" s="121"/>
      <c r="S146" s="123"/>
      <c r="T146" s="122"/>
      <c r="U146" s="123"/>
      <c r="V146" s="285" t="str">
        <f t="shared" si="156"/>
        <v/>
      </c>
      <c r="W146" s="285" t="str">
        <f t="shared" si="157"/>
        <v/>
      </c>
      <c r="X146" s="123"/>
      <c r="Y146" s="65"/>
      <c r="Z146" s="176">
        <f t="shared" si="99"/>
        <v>0</v>
      </c>
      <c r="AA146" s="124"/>
      <c r="AB146" s="124"/>
      <c r="AC146" s="125"/>
      <c r="AD146" s="125"/>
      <c r="AE146" s="126"/>
      <c r="AF146" s="124"/>
      <c r="AG146" s="127"/>
      <c r="AH146" s="128"/>
      <c r="AI146" s="137"/>
      <c r="AJ146" s="126"/>
      <c r="AK146" s="335">
        <f t="shared" si="100"/>
        <v>0</v>
      </c>
      <c r="AL146" s="138"/>
      <c r="AM146" s="121"/>
      <c r="AN146" s="123"/>
      <c r="AO146" s="332">
        <f t="shared" si="179"/>
        <v>0</v>
      </c>
      <c r="AP146" s="333">
        <f>SUMIFS(Technologia[tpz '[s']],Technologia[Obszar],"Obróbka skrawaniem",Technologia[KOD WYROB],wycena!$B146)</f>
        <v>0</v>
      </c>
      <c r="AQ146" s="334">
        <f>SUMIFS(Technologia[tpj '[s']],Technologia[Obszar],"Obróbka skrawaniem",Technologia[KOD WYROB],wycena!$B146)</f>
        <v>0</v>
      </c>
      <c r="AR146" s="335">
        <f t="shared" si="101"/>
        <v>0</v>
      </c>
      <c r="AS146" s="334">
        <f>SUMIFS(Technologia[tpz '[s']],Technologia[Obszar],"Ukosowanie",Technologia[KOD WYROB],wycena!$B146)</f>
        <v>0</v>
      </c>
      <c r="AT146" s="334">
        <f>SUMIFS(Technologia[tpj '[s']],Technologia[Obszar],"Ukosowanie",Technologia[KOD WYROB],wycena!$B146)</f>
        <v>0</v>
      </c>
      <c r="AU146" s="335">
        <f t="shared" si="102"/>
        <v>0</v>
      </c>
      <c r="AV146" s="334">
        <f>SUMIFS(Technologia[tpz '[s']],Technologia[Obszar],"Prasa",Technologia[KOD WYROB],wycena!$B146)</f>
        <v>0</v>
      </c>
      <c r="AW146" s="334">
        <f>SUMIFS(Technologia[tpj '[s']],Technologia[Obszar],"Prasa",Technologia[KOD WYROB],wycena!$B146)</f>
        <v>0</v>
      </c>
      <c r="AX146" s="335">
        <f t="shared" si="103"/>
        <v>0</v>
      </c>
      <c r="AY146" s="334">
        <f>SUMIFS(Technologia[tpz '[s']],Technologia[Obszar],"Spawanie ręczne",Technologia[KOD WYROB],wycena!$B146)</f>
        <v>0</v>
      </c>
      <c r="AZ146" s="334">
        <f>SUMIFS(Technologia[tpj '[s']],Technologia[Obszar],"Spawanie ręczne",Technologia[KOD WYROB],wycena!$B146)</f>
        <v>0</v>
      </c>
      <c r="BA146" s="335">
        <f t="shared" si="104"/>
        <v>0</v>
      </c>
      <c r="BB146" s="334">
        <f>SUMIFS(Technologia[tpz '[s']],Technologia[Obszar],"Spawanie robotem",Technologia[KOD WYROB],wycena!$B146)</f>
        <v>0</v>
      </c>
      <c r="BC146" s="334">
        <f>SUMIFS(Technologia[tpj '[s']],Technologia[Obszar],"Spawanie robotem",Technologia[KOD WYROB],wycena!$B146)</f>
        <v>0</v>
      </c>
      <c r="BD146" s="335">
        <f t="shared" si="105"/>
        <v>0</v>
      </c>
      <c r="BE146" s="334">
        <f>SUMIFS(Technologia[tpz '[s']],Technologia[Obszar],"Ślusarnia",Technologia[KOD WYROB],wycena!$B146)</f>
        <v>0</v>
      </c>
      <c r="BF146" s="334">
        <f>SUMIFS(Technologia[tpj '[s']],Technologia[Obszar],"Ślusarnia",Technologia[KOD WYROB],wycena!$B146)</f>
        <v>0</v>
      </c>
      <c r="BG146" s="335">
        <f t="shared" si="106"/>
        <v>0</v>
      </c>
      <c r="BH146" s="334">
        <f>SUMIFS(Technologia[tpz '[s']],Technologia[Obszar],"Montaż",Technologia[KOD WYROB],wycena!$B146)</f>
        <v>0</v>
      </c>
      <c r="BI146" s="334">
        <f>SUMIFS(Technologia[tpj '[s']],Technologia[Obszar],"Montaż",Technologia[KOD WYROB],wycena!$B146)</f>
        <v>0</v>
      </c>
      <c r="BJ146" s="335">
        <f t="shared" si="107"/>
        <v>0</v>
      </c>
      <c r="BK146" s="334">
        <f>SUMIFS(Technologia[tpz '[s']],Technologia[Obszar],"Klejenie",Technologia[KOD WYROB],wycena!$B146)</f>
        <v>0</v>
      </c>
      <c r="BL146" s="334">
        <f>SUMIFS(Technologia[tpj '[s']],Technologia[Obszar],"Klejenie",Technologia[KOD WYROB],wycena!$B146)</f>
        <v>0</v>
      </c>
      <c r="BM146" s="335">
        <f t="shared" si="108"/>
        <v>0</v>
      </c>
      <c r="BN146" s="334">
        <f>SUMIFS(Technologia[tpz '[s']],Technologia[Obszar],"Śrutowanie",Technologia[KOD WYROB],wycena!$B146)</f>
        <v>0</v>
      </c>
      <c r="BO146" s="334">
        <f>SUMIFS(Technologia[tpj '[s']],Technologia[Obszar],"Śrutowanie",Technologia[KOD WYROB],wycena!$B146)</f>
        <v>0</v>
      </c>
      <c r="BP146" s="332">
        <f t="shared" si="158"/>
        <v>0</v>
      </c>
      <c r="BQ146" s="334">
        <f>SUMIFS(Technologia[tpz '[s']],Technologia[Obszar],"Prostowanie",Technologia[KOD WYROB],wycena!$B146)</f>
        <v>0</v>
      </c>
      <c r="BR146" s="334">
        <f>SUMIFS(Technologia[tpj '[s']],Technologia[Obszar],"Prostowanie",Technologia[KOD WYROB],wycena!$B146)</f>
        <v>0</v>
      </c>
      <c r="BS146" s="332">
        <f t="shared" si="159"/>
        <v>0</v>
      </c>
      <c r="BT146" s="334">
        <f>SUMIFS(Technologia[tpz '[s']],Technologia[Obszar],"Gratowarka",Technologia[KOD WYROB],wycena!$B146)</f>
        <v>0</v>
      </c>
      <c r="BU146" s="334">
        <f>SUMIFS(Technologia[tpj '[s']],Technologia[Obszar],"Gratowarka",Technologia[KOD WYROB],wycena!$B146)</f>
        <v>0</v>
      </c>
      <c r="BV146" s="332">
        <f t="shared" si="160"/>
        <v>0</v>
      </c>
      <c r="BW146" s="332">
        <f>COUNTIF(Technologia[KOD WYROB],B146)</f>
        <v>0</v>
      </c>
      <c r="BX146" s="332">
        <f t="shared" si="161"/>
        <v>0</v>
      </c>
      <c r="BZ146" s="121"/>
      <c r="CA146" s="123"/>
      <c r="CB146" s="123"/>
      <c r="CC146" s="372">
        <f>SUMIFS(Technologia[Koszt kooperacji],Technologia[Obszar],"Kooperacja",Technologia[KOD WYROB],wycena!$B146)+SUMIFS(Technologia[Koszt kooperacji],Technologia[Obszar],"Śrutowanie",Technologia[KOD WYROB],wycena!$B146)</f>
        <v>0</v>
      </c>
      <c r="CD146" s="372">
        <f t="shared" si="109"/>
        <v>0</v>
      </c>
      <c r="CE146" s="372">
        <f t="shared" si="180"/>
        <v>0</v>
      </c>
      <c r="CF146" s="381">
        <f>COUNTIFS(Technologia[KOD WYROB],B146,Technologia[Obszar],"kooperacja")+SUMIF($C:$C,$B146,CF:CF)</f>
        <v>0</v>
      </c>
      <c r="CG146" s="382">
        <f>SUMIF(Tabela3[Dot. indeksu],B146,Tabela3[Wartość])+SUMIF(C:C,B146,DE:DE)</f>
        <v>0</v>
      </c>
      <c r="CH146" s="383">
        <f>SUMIFS(NRC[Cena],NRC[Typ narzędzia],robocze!$AL$1,NRC[Dot. indeksu],wycena!$B146)+(SUMIF($C:$C,$B146,$DF:$DF))</f>
        <v>0</v>
      </c>
      <c r="CI146" s="372">
        <f>SUMIFS(NRC[Cena],NRC[Typ narzędzia],robocze!$AL$2,NRC[Dot. indeksu],wycena!$B146)+(SUMIF($C:$C,$B146,$DG:$DG))</f>
        <v>0</v>
      </c>
      <c r="CJ146" s="372">
        <f>SUMIFS(NRC[Cena],NRC[Typ narzędzia],robocze!$AL$3,NRC[Dot. indeksu],wycena!$B146)+(SUMIF($C:$C,$B146,$DH:$DH))</f>
        <v>0</v>
      </c>
      <c r="CK146" s="384">
        <f t="shared" si="162"/>
        <v>0</v>
      </c>
      <c r="CM146" s="373" t="str">
        <f t="shared" si="110"/>
        <v/>
      </c>
      <c r="CN146" s="374" t="str">
        <f t="shared" si="111"/>
        <v/>
      </c>
      <c r="CO146" s="372" t="str">
        <f t="shared" si="112"/>
        <v/>
      </c>
      <c r="CP146" s="372" t="str">
        <f t="shared" si="181"/>
        <v/>
      </c>
      <c r="CQ146" s="371" t="str">
        <f t="shared" si="113"/>
        <v/>
      </c>
      <c r="CR146" s="371" t="str">
        <f t="shared" si="182"/>
        <v/>
      </c>
      <c r="CS146" s="371" t="str">
        <f t="shared" si="114"/>
        <v/>
      </c>
      <c r="CT146" s="371" t="str">
        <f t="shared" si="115"/>
        <v/>
      </c>
      <c r="CU146" s="371" t="str">
        <f t="shared" si="116"/>
        <v/>
      </c>
      <c r="CV146" s="371" t="str">
        <f t="shared" si="117"/>
        <v/>
      </c>
      <c r="CW146" s="371" t="str">
        <f t="shared" si="118"/>
        <v/>
      </c>
      <c r="CX146" s="371" t="str">
        <f t="shared" si="119"/>
        <v/>
      </c>
      <c r="CY146" s="371" t="str">
        <f t="shared" si="120"/>
        <v/>
      </c>
      <c r="CZ146" s="371" t="str">
        <f t="shared" si="121"/>
        <v/>
      </c>
      <c r="DA146" s="371" t="str">
        <f t="shared" si="163"/>
        <v/>
      </c>
      <c r="DB146" s="371" t="str">
        <f t="shared" si="164"/>
        <v/>
      </c>
      <c r="DC146" s="371" t="str">
        <f t="shared" si="165"/>
        <v/>
      </c>
      <c r="DD146" s="334" t="str">
        <f t="shared" si="122"/>
        <v/>
      </c>
      <c r="DE146" s="334" t="str">
        <f t="shared" si="123"/>
        <v/>
      </c>
      <c r="DF146" s="372">
        <f t="shared" si="183"/>
        <v>0</v>
      </c>
      <c r="DG146" s="372">
        <f t="shared" si="184"/>
        <v>0</v>
      </c>
      <c r="DH146" s="372">
        <f t="shared" si="185"/>
        <v>0</v>
      </c>
      <c r="DI146" s="375"/>
      <c r="DJ146" s="319">
        <f>AK146/3600*Stawki!$A$4</f>
        <v>0</v>
      </c>
      <c r="DK146" s="317">
        <f>AO146/3600*Stawki!$B$4</f>
        <v>0</v>
      </c>
      <c r="DL146" s="317">
        <f>AR146/3600*Stawki!$C$4</f>
        <v>0</v>
      </c>
      <c r="DM146" s="317">
        <f>AU146/3600*Stawki!$D$4</f>
        <v>0</v>
      </c>
      <c r="DN146" s="317">
        <f>AX146/3600*Stawki!$E$4</f>
        <v>0</v>
      </c>
      <c r="DO146" s="317">
        <f>BA146/3600*Stawki!$F$4</f>
        <v>0</v>
      </c>
      <c r="DP146" s="317">
        <f>BD146/3600*Stawki!$G$4</f>
        <v>0</v>
      </c>
      <c r="DQ146" s="317">
        <f>BG146/3600*Stawki!$H$4</f>
        <v>0</v>
      </c>
      <c r="DR146" s="317">
        <f>BJ146/3600*Stawki!$J$4</f>
        <v>0</v>
      </c>
      <c r="DS146" s="317">
        <f>BL146/3600*Stawki!$I$4</f>
        <v>0</v>
      </c>
      <c r="DT146" s="317">
        <f>BP146/3600*Stawki!$K$4</f>
        <v>0</v>
      </c>
      <c r="DU146" s="320">
        <f>BS146/3600*Stawki!$M$4</f>
        <v>0</v>
      </c>
      <c r="DV146" s="320">
        <f>BV146/3600*Stawki!$L$4</f>
        <v>0</v>
      </c>
      <c r="DW146" s="321">
        <f t="shared" si="166"/>
        <v>0</v>
      </c>
      <c r="DX146" s="322" t="e" cm="1">
        <f t="array" ref="DX146">IF(BX146&lt;1,INDEX(tblSimple[],MATCH(F146,simp_il_proj,1)+1,MATCH(BW146,simp_il_oper,1)+1)+VLOOKUP($H$6,tblKlient[[Klient]:[Dodatkowy narzut Simple]],2,0),INDEX(tblComplex[],MATCH(F146,comp_il_projekt,1)+1,MATCH(BX146,comp_ile_sklad,1)+1)+VLOOKUP($H$6,tblKlient[[Klient]:[Dodatkowy narzut Complex]],3,0))</f>
        <v>#VALUE!</v>
      </c>
      <c r="DY146" s="323" t="str">
        <f t="shared" si="167"/>
        <v/>
      </c>
      <c r="DZ146" s="318" t="e">
        <f t="shared" si="124"/>
        <v>#VALUE!</v>
      </c>
      <c r="EA146" s="324" t="e">
        <f t="shared" si="125"/>
        <v>#VALUE!</v>
      </c>
      <c r="EC146" s="340">
        <f>IFERROR((Y146*AA146)*IF(X146="NIE",$EC$17+Stawki!$L$30,$EC$17)+SUMIF($C:$C,$B146,CP:CP),0)</f>
        <v>0</v>
      </c>
      <c r="ED146" s="341">
        <f t="shared" si="126"/>
        <v>0</v>
      </c>
      <c r="EE146" s="341">
        <f t="shared" si="127"/>
        <v>0</v>
      </c>
      <c r="EF146" s="341" t="e">
        <f t="shared" si="128"/>
        <v>#VALUE!</v>
      </c>
      <c r="EG146" s="341" t="e">
        <f>DY146*(1+wycena!$EG$17)</f>
        <v>#VALUE!</v>
      </c>
      <c r="EH146" s="341" t="e">
        <f>EG146*(1+wycena!$EH$17)</f>
        <v>#VALUE!</v>
      </c>
      <c r="EI146" s="341" t="e">
        <f t="shared" si="168"/>
        <v>#VALUE!</v>
      </c>
      <c r="EJ146" s="341" t="e">
        <f t="shared" si="186"/>
        <v>#VALUE!</v>
      </c>
      <c r="EK146" s="342">
        <f t="shared" si="129"/>
        <v>0</v>
      </c>
      <c r="EL146" s="343">
        <v>0</v>
      </c>
      <c r="EM146" s="344" t="e">
        <f t="shared" si="187"/>
        <v>#VALUE!</v>
      </c>
      <c r="EN146" s="345" t="e">
        <f t="shared" si="130"/>
        <v>#VALUE!</v>
      </c>
      <c r="EO146" s="346">
        <f t="shared" si="131"/>
        <v>0</v>
      </c>
      <c r="EP146" s="347">
        <f t="shared" si="132"/>
        <v>0</v>
      </c>
      <c r="EQ146" s="348">
        <f t="shared" si="169"/>
        <v>0</v>
      </c>
      <c r="ER146" s="349" t="e">
        <f t="shared" si="133"/>
        <v>#VALUE!</v>
      </c>
      <c r="ES146" s="350" t="e">
        <f t="shared" si="134"/>
        <v>#VALUE!</v>
      </c>
      <c r="ET146" s="62"/>
      <c r="EU146" s="399">
        <f t="shared" si="170"/>
        <v>0</v>
      </c>
      <c r="EV146" s="400">
        <f t="shared" si="171"/>
        <v>0</v>
      </c>
      <c r="EW146" s="400">
        <f t="shared" si="172"/>
        <v>0</v>
      </c>
      <c r="EX146" s="400">
        <f t="shared" si="173"/>
        <v>0</v>
      </c>
      <c r="EY146" s="400">
        <f t="shared" si="174"/>
        <v>0</v>
      </c>
      <c r="EZ146" s="401">
        <f t="shared" si="175"/>
        <v>0</v>
      </c>
      <c r="FA146" s="62"/>
      <c r="FB146" s="153">
        <f t="shared" si="135"/>
        <v>0</v>
      </c>
      <c r="FC146" s="154">
        <f t="shared" si="136"/>
        <v>0</v>
      </c>
      <c r="FD146" s="154">
        <f t="shared" si="137"/>
        <v>0</v>
      </c>
      <c r="FE146" s="154">
        <f t="shared" si="138"/>
        <v>0</v>
      </c>
      <c r="FF146" s="154">
        <f t="shared" si="139"/>
        <v>0</v>
      </c>
      <c r="FG146" s="154">
        <f t="shared" si="140"/>
        <v>0</v>
      </c>
      <c r="FH146" s="154">
        <f t="shared" si="141"/>
        <v>0</v>
      </c>
      <c r="FI146" s="154">
        <f t="shared" si="142"/>
        <v>0</v>
      </c>
      <c r="FJ146" s="154">
        <f t="shared" si="143"/>
        <v>0</v>
      </c>
      <c r="FK146" s="147">
        <f t="shared" si="144"/>
        <v>0</v>
      </c>
      <c r="FL146" s="147">
        <f t="shared" si="145"/>
        <v>0</v>
      </c>
      <c r="FM146" s="146">
        <f t="shared" si="146"/>
        <v>0</v>
      </c>
      <c r="FN146" s="146">
        <f t="shared" si="147"/>
        <v>0</v>
      </c>
      <c r="FO146" s="146">
        <f t="shared" si="148"/>
        <v>0</v>
      </c>
      <c r="FP146" s="146">
        <f t="shared" si="149"/>
        <v>0</v>
      </c>
      <c r="FQ146" s="146" t="e">
        <f t="shared" si="150"/>
        <v>#VALUE!</v>
      </c>
      <c r="FR146" s="146" t="e">
        <f t="shared" si="151"/>
        <v>#VALUE!</v>
      </c>
      <c r="FS146" s="146">
        <f t="shared" si="152"/>
        <v>0</v>
      </c>
      <c r="FT146" s="146">
        <f t="shared" si="153"/>
        <v>0</v>
      </c>
      <c r="FU146" s="146">
        <f t="shared" si="154"/>
        <v>0</v>
      </c>
      <c r="FV146" s="146" t="e">
        <f t="shared" si="155"/>
        <v>#VALUE!</v>
      </c>
      <c r="FW146" s="146" t="e">
        <f t="shared" si="176"/>
        <v>#VALUE!</v>
      </c>
      <c r="FX146" s="146" t="e">
        <f t="shared" si="177"/>
        <v>#VALUE!</v>
      </c>
      <c r="FY146" s="146" t="e">
        <f t="shared" si="178"/>
        <v>#VALUE!</v>
      </c>
      <c r="FZ146" s="155">
        <f t="shared" si="188"/>
        <v>0</v>
      </c>
    </row>
    <row r="147" spans="1:182">
      <c r="A147" s="143">
        <v>129</v>
      </c>
      <c r="B147" s="123"/>
      <c r="C147" s="123"/>
      <c r="D147" s="123"/>
      <c r="E147" s="181"/>
      <c r="F147" s="123"/>
      <c r="G147" s="123"/>
      <c r="H147" s="123"/>
      <c r="I147" s="120"/>
      <c r="J147" s="121"/>
      <c r="K147" s="123"/>
      <c r="L147" s="123"/>
      <c r="M147" s="172" t="str">
        <f>ryzyka!$X131</f>
        <v/>
      </c>
      <c r="N147" s="173" t="str">
        <f>ryzyka!Y131</f>
        <v/>
      </c>
      <c r="O147" s="123"/>
      <c r="P147" s="123"/>
      <c r="Q147" s="138"/>
      <c r="R147" s="121"/>
      <c r="S147" s="123"/>
      <c r="T147" s="122"/>
      <c r="U147" s="123"/>
      <c r="V147" s="285" t="str">
        <f t="shared" si="156"/>
        <v/>
      </c>
      <c r="W147" s="285" t="str">
        <f t="shared" si="157"/>
        <v/>
      </c>
      <c r="X147" s="123"/>
      <c r="Y147" s="65"/>
      <c r="Z147" s="176">
        <f t="shared" ref="Z147:Z210" si="189">Y147*AA147+SUMIF($C:$C,$B147,CO:CO)</f>
        <v>0</v>
      </c>
      <c r="AA147" s="124"/>
      <c r="AB147" s="124"/>
      <c r="AC147" s="125"/>
      <c r="AD147" s="125"/>
      <c r="AE147" s="126"/>
      <c r="AF147" s="124"/>
      <c r="AG147" s="127"/>
      <c r="AH147" s="128"/>
      <c r="AI147" s="137"/>
      <c r="AJ147" s="126"/>
      <c r="AK147" s="335">
        <f t="shared" ref="AK147:AK210" si="190">AI147+AJ147+SUMIF($C:$C,$B147,CQ:CQ)</f>
        <v>0</v>
      </c>
      <c r="AL147" s="138"/>
      <c r="AM147" s="121"/>
      <c r="AN147" s="123"/>
      <c r="AO147" s="332">
        <f t="shared" si="179"/>
        <v>0</v>
      </c>
      <c r="AP147" s="333">
        <f>SUMIFS(Technologia[tpz '[s']],Technologia[Obszar],"Obróbka skrawaniem",Technologia[KOD WYROB],wycena!$B147)</f>
        <v>0</v>
      </c>
      <c r="AQ147" s="334">
        <f>SUMIFS(Technologia[tpj '[s']],Technologia[Obszar],"Obróbka skrawaniem",Technologia[KOD WYROB],wycena!$B147)</f>
        <v>0</v>
      </c>
      <c r="AR147" s="335">
        <f t="shared" ref="AR147:AR210" si="191">IFERROR(AP147/$G147+AQ147+SUMIF($C:$C,$B147,CS:CS),0)</f>
        <v>0</v>
      </c>
      <c r="AS147" s="334">
        <f>SUMIFS(Technologia[tpz '[s']],Technologia[Obszar],"Ukosowanie",Technologia[KOD WYROB],wycena!$B147)</f>
        <v>0</v>
      </c>
      <c r="AT147" s="334">
        <f>SUMIFS(Technologia[tpj '[s']],Technologia[Obszar],"Ukosowanie",Technologia[KOD WYROB],wycena!$B147)</f>
        <v>0</v>
      </c>
      <c r="AU147" s="335">
        <f t="shared" ref="AU147:AU210" si="192">IFERROR(IF(T147="inox",AS147/$G147+(2*AT147),AS147/$G147+AT147)+SUMIF($C:$C,$B147,CT:CT),0)</f>
        <v>0</v>
      </c>
      <c r="AV147" s="334">
        <f>SUMIFS(Technologia[tpz '[s']],Technologia[Obszar],"Prasa",Technologia[KOD WYROB],wycena!$B147)</f>
        <v>0</v>
      </c>
      <c r="AW147" s="334">
        <f>SUMIFS(Technologia[tpj '[s']],Technologia[Obszar],"Prasa",Technologia[KOD WYROB],wycena!$B147)</f>
        <v>0</v>
      </c>
      <c r="AX147" s="335">
        <f t="shared" ref="AX147:AX210" si="193">IFERROR(AV147/$G147+AW147+SUMIF($C:$C,$B147,CU:CU),0)</f>
        <v>0</v>
      </c>
      <c r="AY147" s="334">
        <f>SUMIFS(Technologia[tpz '[s']],Technologia[Obszar],"Spawanie ręczne",Technologia[KOD WYROB],wycena!$B147)</f>
        <v>0</v>
      </c>
      <c r="AZ147" s="334">
        <f>SUMIFS(Technologia[tpj '[s']],Technologia[Obszar],"Spawanie ręczne",Technologia[KOD WYROB],wycena!$B147)</f>
        <v>0</v>
      </c>
      <c r="BA147" s="335">
        <f t="shared" ref="BA147:BA210" si="194">IFERROR(AY147/$G147+AZ147+SUMIF($C:$C,$B147,CV:CV),0)</f>
        <v>0</v>
      </c>
      <c r="BB147" s="334">
        <f>SUMIFS(Technologia[tpz '[s']],Technologia[Obszar],"Spawanie robotem",Technologia[KOD WYROB],wycena!$B147)</f>
        <v>0</v>
      </c>
      <c r="BC147" s="334">
        <f>SUMIFS(Technologia[tpj '[s']],Technologia[Obszar],"Spawanie robotem",Technologia[KOD WYROB],wycena!$B147)</f>
        <v>0</v>
      </c>
      <c r="BD147" s="335">
        <f t="shared" ref="BD147:BD210" si="195">IFERROR(BB147/$G147+BC147+SUMIF($C:$C,$B147,CW:CW),0)</f>
        <v>0</v>
      </c>
      <c r="BE147" s="334">
        <f>SUMIFS(Technologia[tpz '[s']],Technologia[Obszar],"Ślusarnia",Technologia[KOD WYROB],wycena!$B147)</f>
        <v>0</v>
      </c>
      <c r="BF147" s="334">
        <f>SUMIFS(Technologia[tpj '[s']],Technologia[Obszar],"Ślusarnia",Technologia[KOD WYROB],wycena!$B147)</f>
        <v>0</v>
      </c>
      <c r="BG147" s="335">
        <f t="shared" ref="BG147:BG210" si="196">IFERROR(BE147/$G147+BF147+SUMIF($C:$C,$B147,CX:CX),0)</f>
        <v>0</v>
      </c>
      <c r="BH147" s="334">
        <f>SUMIFS(Technologia[tpz '[s']],Technologia[Obszar],"Montaż",Technologia[KOD WYROB],wycena!$B147)</f>
        <v>0</v>
      </c>
      <c r="BI147" s="334">
        <f>SUMIFS(Technologia[tpj '[s']],Technologia[Obszar],"Montaż",Technologia[KOD WYROB],wycena!$B147)</f>
        <v>0</v>
      </c>
      <c r="BJ147" s="335">
        <f t="shared" ref="BJ147:BJ210" si="197">IFERROR(BH147/$G147+BI147+SUMIF($C:$C,$B147,CY:CY),0)</f>
        <v>0</v>
      </c>
      <c r="BK147" s="334">
        <f>SUMIFS(Technologia[tpz '[s']],Technologia[Obszar],"Klejenie",Technologia[KOD WYROB],wycena!$B147)</f>
        <v>0</v>
      </c>
      <c r="BL147" s="334">
        <f>SUMIFS(Technologia[tpj '[s']],Technologia[Obszar],"Klejenie",Technologia[KOD WYROB],wycena!$B147)</f>
        <v>0</v>
      </c>
      <c r="BM147" s="335">
        <f t="shared" ref="BM147:BM210" si="198">IFERROR(BK147/$G147+BL147+SUMIF($C:$C,$B147,CZ:CZ),0)</f>
        <v>0</v>
      </c>
      <c r="BN147" s="334">
        <f>SUMIFS(Technologia[tpz '[s']],Technologia[Obszar],"Śrutowanie",Technologia[KOD WYROB],wycena!$B147)</f>
        <v>0</v>
      </c>
      <c r="BO147" s="334">
        <f>SUMIFS(Technologia[tpj '[s']],Technologia[Obszar],"Śrutowanie",Technologia[KOD WYROB],wycena!$B147)</f>
        <v>0</v>
      </c>
      <c r="BP147" s="332">
        <f t="shared" si="158"/>
        <v>0</v>
      </c>
      <c r="BQ147" s="334">
        <f>SUMIFS(Technologia[tpz '[s']],Technologia[Obszar],"Prostowanie",Technologia[KOD WYROB],wycena!$B147)</f>
        <v>0</v>
      </c>
      <c r="BR147" s="334">
        <f>SUMIFS(Technologia[tpj '[s']],Technologia[Obszar],"Prostowanie",Technologia[KOD WYROB],wycena!$B147)</f>
        <v>0</v>
      </c>
      <c r="BS147" s="332">
        <f t="shared" si="159"/>
        <v>0</v>
      </c>
      <c r="BT147" s="334">
        <f>SUMIFS(Technologia[tpz '[s']],Technologia[Obszar],"Gratowarka",Technologia[KOD WYROB],wycena!$B147)</f>
        <v>0</v>
      </c>
      <c r="BU147" s="334">
        <f>SUMIFS(Technologia[tpj '[s']],Technologia[Obszar],"Gratowarka",Technologia[KOD WYROB],wycena!$B147)</f>
        <v>0</v>
      </c>
      <c r="BV147" s="332">
        <f t="shared" si="160"/>
        <v>0</v>
      </c>
      <c r="BW147" s="332">
        <f>COUNTIF(Technologia[KOD WYROB],B147)</f>
        <v>0</v>
      </c>
      <c r="BX147" s="332">
        <f t="shared" si="161"/>
        <v>0</v>
      </c>
      <c r="BZ147" s="121"/>
      <c r="CA147" s="123"/>
      <c r="CB147" s="123"/>
      <c r="CC147" s="372">
        <f>SUMIFS(Technologia[Koszt kooperacji],Technologia[Obszar],"Kooperacja",Technologia[KOD WYROB],wycena!$B147)+SUMIFS(Technologia[Koszt kooperacji],Technologia[Obszar],"Śrutowanie",Technologia[KOD WYROB],wycena!$B147)</f>
        <v>0</v>
      </c>
      <c r="CD147" s="372">
        <f t="shared" ref="CD147:CD210" si="199">CC147+SUMIF(C:C,B147,DD:DD)</f>
        <v>0</v>
      </c>
      <c r="CE147" s="372">
        <f t="shared" si="180"/>
        <v>0</v>
      </c>
      <c r="CF147" s="381">
        <f>COUNTIFS(Technologia[KOD WYROB],B147,Technologia[Obszar],"kooperacja")+SUMIF($C:$C,$B147,CF:CF)</f>
        <v>0</v>
      </c>
      <c r="CG147" s="382">
        <f>SUMIF(Tabela3[Dot. indeksu],B147,Tabela3[Wartość])+SUMIF(C:C,B147,DE:DE)</f>
        <v>0</v>
      </c>
      <c r="CH147" s="383">
        <f>SUMIFS(NRC[Cena],NRC[Typ narzędzia],robocze!$AL$1,NRC[Dot. indeksu],wycena!$B147)+(SUMIF($C:$C,$B147,$DF:$DF))</f>
        <v>0</v>
      </c>
      <c r="CI147" s="372">
        <f>SUMIFS(NRC[Cena],NRC[Typ narzędzia],robocze!$AL$2,NRC[Dot. indeksu],wycena!$B147)+(SUMIF($C:$C,$B147,$DG:$DG))</f>
        <v>0</v>
      </c>
      <c r="CJ147" s="372">
        <f>SUMIFS(NRC[Cena],NRC[Typ narzędzia],robocze!$AL$3,NRC[Dot. indeksu],wycena!$B147)+(SUMIF($C:$C,$B147,$DH:$DH))</f>
        <v>0</v>
      </c>
      <c r="CK147" s="384">
        <f t="shared" si="162"/>
        <v>0</v>
      </c>
      <c r="CM147" s="373" t="str">
        <f t="shared" ref="CM147:CM210" si="200">IF($C147&lt;&gt;"",$H147*AA147,"")</f>
        <v/>
      </c>
      <c r="CN147" s="374" t="str">
        <f t="shared" ref="CN147:CN210" si="201">IF($C147&lt;&gt;"",$H147*AB147,"")</f>
        <v/>
      </c>
      <c r="CO147" s="372" t="str">
        <f t="shared" ref="CO147:CO210" si="202">IF($C147&lt;&gt;"",$H147*Z147,"")</f>
        <v/>
      </c>
      <c r="CP147" s="372" t="str">
        <f t="shared" si="181"/>
        <v/>
      </c>
      <c r="CQ147" s="371" t="str">
        <f t="shared" ref="CQ147:CQ210" si="203">IF($C147&lt;&gt;"",$H147*AK147,"")</f>
        <v/>
      </c>
      <c r="CR147" s="371" t="str">
        <f t="shared" si="182"/>
        <v/>
      </c>
      <c r="CS147" s="371" t="str">
        <f t="shared" ref="CS147:CS210" si="204">IF($C147&lt;&gt;"",$H147*AR147,"")</f>
        <v/>
      </c>
      <c r="CT147" s="371" t="str">
        <f t="shared" ref="CT147:CT210" si="205">IF($C147&lt;&gt;"",$H147*AU147,"")</f>
        <v/>
      </c>
      <c r="CU147" s="371" t="str">
        <f t="shared" ref="CU147:CU210" si="206">IF($C147&lt;&gt;"",$H147*AX147,"")</f>
        <v/>
      </c>
      <c r="CV147" s="371" t="str">
        <f t="shared" ref="CV147:CV210" si="207">IF($C147&lt;&gt;"",$H147*BA147,"")</f>
        <v/>
      </c>
      <c r="CW147" s="371" t="str">
        <f t="shared" ref="CW147:CW210" si="208">IF($C147&lt;&gt;"",$H147*BD147,"")</f>
        <v/>
      </c>
      <c r="CX147" s="371" t="str">
        <f t="shared" ref="CX147:CX210" si="209">IF($C147&lt;&gt;"",$H147*BG147,"")</f>
        <v/>
      </c>
      <c r="CY147" s="371" t="str">
        <f t="shared" ref="CY147:CY210" si="210">IF($C147&lt;&gt;"",$H147*BJ147,"")</f>
        <v/>
      </c>
      <c r="CZ147" s="371" t="str">
        <f t="shared" ref="CZ147:CZ210" si="211">IF($C147&lt;&gt;"",$H147*BM147,"")</f>
        <v/>
      </c>
      <c r="DA147" s="371" t="str">
        <f t="shared" si="163"/>
        <v/>
      </c>
      <c r="DB147" s="371" t="str">
        <f t="shared" si="164"/>
        <v/>
      </c>
      <c r="DC147" s="371" t="str">
        <f t="shared" si="165"/>
        <v/>
      </c>
      <c r="DD147" s="334" t="str">
        <f t="shared" ref="DD147:DD210" si="212">IF($C147&lt;&gt;"",$H147*CD147,"")</f>
        <v/>
      </c>
      <c r="DE147" s="334" t="str">
        <f t="shared" ref="DE147:DE210" si="213">IF($C147&lt;&gt;"",$H147*CG147,"")</f>
        <v/>
      </c>
      <c r="DF147" s="372">
        <f t="shared" si="183"/>
        <v>0</v>
      </c>
      <c r="DG147" s="372">
        <f t="shared" si="184"/>
        <v>0</v>
      </c>
      <c r="DH147" s="372">
        <f t="shared" si="185"/>
        <v>0</v>
      </c>
      <c r="DI147" s="375"/>
      <c r="DJ147" s="319">
        <f>AK147/3600*Stawki!$A$4</f>
        <v>0</v>
      </c>
      <c r="DK147" s="317">
        <f>AO147/3600*Stawki!$B$4</f>
        <v>0</v>
      </c>
      <c r="DL147" s="317">
        <f>AR147/3600*Stawki!$C$4</f>
        <v>0</v>
      </c>
      <c r="DM147" s="317">
        <f>AU147/3600*Stawki!$D$4</f>
        <v>0</v>
      </c>
      <c r="DN147" s="317">
        <f>AX147/3600*Stawki!$E$4</f>
        <v>0</v>
      </c>
      <c r="DO147" s="317">
        <f>BA147/3600*Stawki!$F$4</f>
        <v>0</v>
      </c>
      <c r="DP147" s="317">
        <f>BD147/3600*Stawki!$G$4</f>
        <v>0</v>
      </c>
      <c r="DQ147" s="317">
        <f>BG147/3600*Stawki!$H$4</f>
        <v>0</v>
      </c>
      <c r="DR147" s="317">
        <f>BJ147/3600*Stawki!$J$4</f>
        <v>0</v>
      </c>
      <c r="DS147" s="317">
        <f>BL147/3600*Stawki!$I$4</f>
        <v>0</v>
      </c>
      <c r="DT147" s="317">
        <f>BP147/3600*Stawki!$K$4</f>
        <v>0</v>
      </c>
      <c r="DU147" s="320">
        <f>BS147/3600*Stawki!$M$4</f>
        <v>0</v>
      </c>
      <c r="DV147" s="320">
        <f>BV147/3600*Stawki!$L$4</f>
        <v>0</v>
      </c>
      <c r="DW147" s="321">
        <f t="shared" si="166"/>
        <v>0</v>
      </c>
      <c r="DX147" s="322" t="e" cm="1">
        <f t="array" ref="DX147">IF(BX147&lt;1,INDEX(tblSimple[],MATCH(F147,simp_il_proj,1)+1,MATCH(BW147,simp_il_oper,1)+1)+VLOOKUP($H$6,tblKlient[[Klient]:[Dodatkowy narzut Simple]],2,0),INDEX(tblComplex[],MATCH(F147,comp_il_projekt,1)+1,MATCH(BX147,comp_ile_sklad,1)+1)+VLOOKUP($H$6,tblKlient[[Klient]:[Dodatkowy narzut Complex]],3,0))</f>
        <v>#VALUE!</v>
      </c>
      <c r="DY147" s="323" t="str">
        <f t="shared" si="167"/>
        <v/>
      </c>
      <c r="DZ147" s="318" t="e">
        <f t="shared" ref="DZ147:DZ210" si="214">Z147+CD147+CE147+CG147+DY147</f>
        <v>#VALUE!</v>
      </c>
      <c r="EA147" s="324" t="e">
        <f t="shared" ref="EA147:EA210" si="215">F147*DZ147</f>
        <v>#VALUE!</v>
      </c>
      <c r="EC147" s="340">
        <f>IFERROR((Y147*AA147)*IF(X147="NIE",$EC$17+Stawki!$L$30,$EC$17)+SUMIF($C:$C,$B147,CP:CP),0)</f>
        <v>0</v>
      </c>
      <c r="ED147" s="341">
        <f t="shared" ref="ED147:ED210" si="216">IFERROR((CD147+CE147)*$ED$17,0)</f>
        <v>0</v>
      </c>
      <c r="EE147" s="341">
        <f t="shared" ref="EE147:EE210" si="217">IFERROR((CK147*$EE$17),0)</f>
        <v>0</v>
      </c>
      <c r="EF147" s="341" t="e">
        <f t="shared" ref="EF147:EF210" si="218">DZ147+EC147+ED147-CG147</f>
        <v>#VALUE!</v>
      </c>
      <c r="EG147" s="341" t="e">
        <f>DY147*(1+wycena!$EG$17)</f>
        <v>#VALUE!</v>
      </c>
      <c r="EH147" s="341" t="e">
        <f>EG147*(1+wycena!$EH$17)</f>
        <v>#VALUE!</v>
      </c>
      <c r="EI147" s="341" t="e">
        <f t="shared" si="168"/>
        <v>#VALUE!</v>
      </c>
      <c r="EJ147" s="341" t="e">
        <f t="shared" si="186"/>
        <v>#VALUE!</v>
      </c>
      <c r="EK147" s="342">
        <f t="shared" ref="EK147:EK210" si="219">CG147*(1+$EK$17)</f>
        <v>0</v>
      </c>
      <c r="EL147" s="343">
        <v>0</v>
      </c>
      <c r="EM147" s="344" t="e">
        <f t="shared" si="187"/>
        <v>#VALUE!</v>
      </c>
      <c r="EN147" s="345" t="e">
        <f t="shared" ref="EN147:EN210" si="220">MROUND(EM147/$C$4,0.01)</f>
        <v>#VALUE!</v>
      </c>
      <c r="EO147" s="346">
        <f t="shared" ref="EO147:EO210" si="221">IFERROR((MROUND(EJ147*(1+$EL147),0.01)+(CK147+EE147)/F147),0)</f>
        <v>0</v>
      </c>
      <c r="EP147" s="347">
        <f t="shared" ref="EP147:EP210" si="222">MROUND(EO147/$C$4,0.01)</f>
        <v>0</v>
      </c>
      <c r="EQ147" s="348">
        <f t="shared" si="169"/>
        <v>0</v>
      </c>
      <c r="ER147" s="349" t="e">
        <f t="shared" ref="ER147:ER210" si="223">EM147*F147</f>
        <v>#VALUE!</v>
      </c>
      <c r="ES147" s="350" t="e">
        <f t="shared" ref="ES147:ES210" si="224">EN147*F147</f>
        <v>#VALUE!</v>
      </c>
      <c r="ET147" s="62"/>
      <c r="EU147" s="399">
        <f t="shared" si="170"/>
        <v>0</v>
      </c>
      <c r="EV147" s="400">
        <f t="shared" si="171"/>
        <v>0</v>
      </c>
      <c r="EW147" s="400">
        <f t="shared" si="172"/>
        <v>0</v>
      </c>
      <c r="EX147" s="400">
        <f t="shared" si="173"/>
        <v>0</v>
      </c>
      <c r="EY147" s="400">
        <f t="shared" si="174"/>
        <v>0</v>
      </c>
      <c r="EZ147" s="401">
        <f t="shared" si="175"/>
        <v>0</v>
      </c>
      <c r="FA147" s="62"/>
      <c r="FB147" s="153">
        <f t="shared" ref="FB147:FB210" si="225">AK147*$F147/3600</f>
        <v>0</v>
      </c>
      <c r="FC147" s="154">
        <f t="shared" ref="FC147:FC210" si="226">AR147*$F147/3600</f>
        <v>0</v>
      </c>
      <c r="FD147" s="154">
        <f t="shared" ref="FD147:FD210" si="227">AU147*$F147/3600</f>
        <v>0</v>
      </c>
      <c r="FE147" s="154">
        <f t="shared" ref="FE147:FE210" si="228">AX147*$F147/3600</f>
        <v>0</v>
      </c>
      <c r="FF147" s="154">
        <f t="shared" ref="FF147:FF210" si="229">BA147*$F147/3600</f>
        <v>0</v>
      </c>
      <c r="FG147" s="154">
        <f t="shared" ref="FG147:FG210" si="230">BD147*$F147/3600</f>
        <v>0</v>
      </c>
      <c r="FH147" s="154">
        <f t="shared" ref="FH147:FH210" si="231">BG147*$F147/3600</f>
        <v>0</v>
      </c>
      <c r="FI147" s="154">
        <f t="shared" ref="FI147:FI210" si="232">BJ147*$F147/3600</f>
        <v>0</v>
      </c>
      <c r="FJ147" s="154">
        <f t="shared" ref="FJ147:FJ210" si="233">BM147*$F147/3600</f>
        <v>0</v>
      </c>
      <c r="FK147" s="147">
        <f t="shared" ref="FK147:FK210" si="234">SUM(DJ147:DT147)*F147</f>
        <v>0</v>
      </c>
      <c r="FL147" s="147">
        <f t="shared" ref="FL147:FL210" si="235">Z147*F147</f>
        <v>0</v>
      </c>
      <c r="FM147" s="146">
        <f t="shared" ref="FM147:FM210" si="236">CD147*F147</f>
        <v>0</v>
      </c>
      <c r="FN147" s="146">
        <f t="shared" ref="FN147:FN210" si="237">CE147*F147</f>
        <v>0</v>
      </c>
      <c r="FO147" s="146">
        <f t="shared" ref="FO147:FO210" si="238">CG147*F147</f>
        <v>0</v>
      </c>
      <c r="FP147" s="146">
        <f t="shared" ref="FP147:FP210" si="239">CK147</f>
        <v>0</v>
      </c>
      <c r="FQ147" s="146" t="e">
        <f t="shared" ref="FQ147:FQ210" si="240">DY147*F147</f>
        <v>#VALUE!</v>
      </c>
      <c r="FR147" s="146" t="e">
        <f t="shared" ref="FR147:FR210" si="241">DZ147*F147</f>
        <v>#VALUE!</v>
      </c>
      <c r="FS147" s="146">
        <f t="shared" ref="FS147:FS210" si="242">EC147*F147</f>
        <v>0</v>
      </c>
      <c r="FT147" s="146">
        <f t="shared" ref="FT147:FT210" si="243">ED147*F147</f>
        <v>0</v>
      </c>
      <c r="FU147" s="146">
        <f t="shared" ref="FU147:FU210" si="244">EE147</f>
        <v>0</v>
      </c>
      <c r="FV147" s="146" t="e">
        <f t="shared" ref="FV147:FV210" si="245">EF147*F147</f>
        <v>#VALUE!</v>
      </c>
      <c r="FW147" s="146" t="e">
        <f t="shared" si="176"/>
        <v>#VALUE!</v>
      </c>
      <c r="FX147" s="146" t="e">
        <f t="shared" si="177"/>
        <v>#VALUE!</v>
      </c>
      <c r="FY147" s="146" t="e">
        <f t="shared" si="178"/>
        <v>#VALUE!</v>
      </c>
      <c r="FZ147" s="155">
        <f t="shared" si="188"/>
        <v>0</v>
      </c>
    </row>
    <row r="148" spans="1:182">
      <c r="A148" s="143">
        <v>130</v>
      </c>
      <c r="B148" s="123"/>
      <c r="C148" s="123"/>
      <c r="D148" s="123"/>
      <c r="E148" s="181"/>
      <c r="F148" s="123"/>
      <c r="G148" s="123"/>
      <c r="H148" s="123"/>
      <c r="I148" s="120"/>
      <c r="J148" s="121"/>
      <c r="K148" s="123"/>
      <c r="L148" s="123"/>
      <c r="M148" s="172" t="str">
        <f>ryzyka!$X132</f>
        <v/>
      </c>
      <c r="N148" s="173" t="str">
        <f>ryzyka!Y132</f>
        <v/>
      </c>
      <c r="O148" s="123"/>
      <c r="P148" s="123"/>
      <c r="Q148" s="138"/>
      <c r="R148" s="121"/>
      <c r="S148" s="123"/>
      <c r="T148" s="122"/>
      <c r="U148" s="123"/>
      <c r="V148" s="285" t="str">
        <f t="shared" ref="V148:V211" si="246">IF(AE148&lt;&gt;"",(G148*AA148)/(IF(T148="aluminium",2700,7850)*(AG148/1000)*(AH148/1000)*(AE148/1000)),"")</f>
        <v/>
      </c>
      <c r="W148" s="285" t="str">
        <f t="shared" ref="W148:W211" si="247">IF(AE148&lt;&gt;"",(F148*AA148)/(IF(T148="aluminium",2700,7850)*(AG148/1000)*(AH148/1000)*(AE148/1000)),"")</f>
        <v/>
      </c>
      <c r="X148" s="123"/>
      <c r="Y148" s="65"/>
      <c r="Z148" s="176">
        <f t="shared" si="189"/>
        <v>0</v>
      </c>
      <c r="AA148" s="124"/>
      <c r="AB148" s="124"/>
      <c r="AC148" s="125"/>
      <c r="AD148" s="125"/>
      <c r="AE148" s="126"/>
      <c r="AF148" s="124"/>
      <c r="AG148" s="127"/>
      <c r="AH148" s="128"/>
      <c r="AI148" s="137"/>
      <c r="AJ148" s="126"/>
      <c r="AK148" s="335">
        <f t="shared" si="190"/>
        <v>0</v>
      </c>
      <c r="AL148" s="138"/>
      <c r="AM148" s="121"/>
      <c r="AN148" s="123"/>
      <c r="AO148" s="332">
        <f t="shared" si="179"/>
        <v>0</v>
      </c>
      <c r="AP148" s="333">
        <f>SUMIFS(Technologia[tpz '[s']],Technologia[Obszar],"Obróbka skrawaniem",Technologia[KOD WYROB],wycena!$B148)</f>
        <v>0</v>
      </c>
      <c r="AQ148" s="334">
        <f>SUMIFS(Technologia[tpj '[s']],Technologia[Obszar],"Obróbka skrawaniem",Technologia[KOD WYROB],wycena!$B148)</f>
        <v>0</v>
      </c>
      <c r="AR148" s="335">
        <f t="shared" si="191"/>
        <v>0</v>
      </c>
      <c r="AS148" s="334">
        <f>SUMIFS(Technologia[tpz '[s']],Technologia[Obszar],"Ukosowanie",Technologia[KOD WYROB],wycena!$B148)</f>
        <v>0</v>
      </c>
      <c r="AT148" s="334">
        <f>SUMIFS(Technologia[tpj '[s']],Technologia[Obszar],"Ukosowanie",Technologia[KOD WYROB],wycena!$B148)</f>
        <v>0</v>
      </c>
      <c r="AU148" s="335">
        <f t="shared" si="192"/>
        <v>0</v>
      </c>
      <c r="AV148" s="334">
        <f>SUMIFS(Technologia[tpz '[s']],Technologia[Obszar],"Prasa",Technologia[KOD WYROB],wycena!$B148)</f>
        <v>0</v>
      </c>
      <c r="AW148" s="334">
        <f>SUMIFS(Technologia[tpj '[s']],Technologia[Obszar],"Prasa",Technologia[KOD WYROB],wycena!$B148)</f>
        <v>0</v>
      </c>
      <c r="AX148" s="335">
        <f t="shared" si="193"/>
        <v>0</v>
      </c>
      <c r="AY148" s="334">
        <f>SUMIFS(Technologia[tpz '[s']],Technologia[Obszar],"Spawanie ręczne",Technologia[KOD WYROB],wycena!$B148)</f>
        <v>0</v>
      </c>
      <c r="AZ148" s="334">
        <f>SUMIFS(Technologia[tpj '[s']],Technologia[Obszar],"Spawanie ręczne",Technologia[KOD WYROB],wycena!$B148)</f>
        <v>0</v>
      </c>
      <c r="BA148" s="335">
        <f t="shared" si="194"/>
        <v>0</v>
      </c>
      <c r="BB148" s="334">
        <f>SUMIFS(Technologia[tpz '[s']],Technologia[Obszar],"Spawanie robotem",Technologia[KOD WYROB],wycena!$B148)</f>
        <v>0</v>
      </c>
      <c r="BC148" s="334">
        <f>SUMIFS(Technologia[tpj '[s']],Technologia[Obszar],"Spawanie robotem",Technologia[KOD WYROB],wycena!$B148)</f>
        <v>0</v>
      </c>
      <c r="BD148" s="335">
        <f t="shared" si="195"/>
        <v>0</v>
      </c>
      <c r="BE148" s="334">
        <f>SUMIFS(Technologia[tpz '[s']],Technologia[Obszar],"Ślusarnia",Technologia[KOD WYROB],wycena!$B148)</f>
        <v>0</v>
      </c>
      <c r="BF148" s="334">
        <f>SUMIFS(Technologia[tpj '[s']],Technologia[Obszar],"Ślusarnia",Technologia[KOD WYROB],wycena!$B148)</f>
        <v>0</v>
      </c>
      <c r="BG148" s="335">
        <f t="shared" si="196"/>
        <v>0</v>
      </c>
      <c r="BH148" s="334">
        <f>SUMIFS(Technologia[tpz '[s']],Technologia[Obszar],"Montaż",Technologia[KOD WYROB],wycena!$B148)</f>
        <v>0</v>
      </c>
      <c r="BI148" s="334">
        <f>SUMIFS(Technologia[tpj '[s']],Technologia[Obszar],"Montaż",Technologia[KOD WYROB],wycena!$B148)</f>
        <v>0</v>
      </c>
      <c r="BJ148" s="335">
        <f t="shared" si="197"/>
        <v>0</v>
      </c>
      <c r="BK148" s="334">
        <f>SUMIFS(Technologia[tpz '[s']],Technologia[Obszar],"Klejenie",Technologia[KOD WYROB],wycena!$B148)</f>
        <v>0</v>
      </c>
      <c r="BL148" s="334">
        <f>SUMIFS(Technologia[tpj '[s']],Technologia[Obszar],"Klejenie",Technologia[KOD WYROB],wycena!$B148)</f>
        <v>0</v>
      </c>
      <c r="BM148" s="335">
        <f t="shared" si="198"/>
        <v>0</v>
      </c>
      <c r="BN148" s="334">
        <f>SUMIFS(Technologia[tpz '[s']],Technologia[Obszar],"Śrutowanie",Technologia[KOD WYROB],wycena!$B148)</f>
        <v>0</v>
      </c>
      <c r="BO148" s="334">
        <f>SUMIFS(Technologia[tpj '[s']],Technologia[Obszar],"Śrutowanie",Technologia[KOD WYROB],wycena!$B148)</f>
        <v>0</v>
      </c>
      <c r="BP148" s="332">
        <f t="shared" ref="BP148:BP211" si="248">IFERROR(BN148/$G148+BO148+SUMIF($C:$C,$B148,DA:DA),0)</f>
        <v>0</v>
      </c>
      <c r="BQ148" s="334">
        <f>SUMIFS(Technologia[tpz '[s']],Technologia[Obszar],"Prostowanie",Technologia[KOD WYROB],wycena!$B148)</f>
        <v>0</v>
      </c>
      <c r="BR148" s="334">
        <f>SUMIFS(Technologia[tpj '[s']],Technologia[Obszar],"Prostowanie",Technologia[KOD WYROB],wycena!$B148)</f>
        <v>0</v>
      </c>
      <c r="BS148" s="332">
        <f t="shared" ref="BS148:BS211" si="249">IFERROR(BQ148/$G148+BR148+SUMIF($C:$C,$B148,DB:DB),0)</f>
        <v>0</v>
      </c>
      <c r="BT148" s="334">
        <f>SUMIFS(Technologia[tpz '[s']],Technologia[Obszar],"Gratowarka",Technologia[KOD WYROB],wycena!$B148)</f>
        <v>0</v>
      </c>
      <c r="BU148" s="334">
        <f>SUMIFS(Technologia[tpj '[s']],Technologia[Obszar],"Gratowarka",Technologia[KOD WYROB],wycena!$B148)</f>
        <v>0</v>
      </c>
      <c r="BV148" s="332">
        <f t="shared" ref="BV148:BV211" si="250">IFERROR(BT148/$G148+BU148+SUMIF($C:$C,$B148,DC:DC),0)</f>
        <v>0</v>
      </c>
      <c r="BW148" s="332">
        <f>COUNTIF(Technologia[KOD WYROB],B148)</f>
        <v>0</v>
      </c>
      <c r="BX148" s="332">
        <f t="shared" ref="BX148:BX211" si="251">COUNTIF($C:$C,$B148)</f>
        <v>0</v>
      </c>
      <c r="BZ148" s="121"/>
      <c r="CA148" s="123"/>
      <c r="CB148" s="123"/>
      <c r="CC148" s="372">
        <f>SUMIFS(Technologia[Koszt kooperacji],Technologia[Obszar],"Kooperacja",Technologia[KOD WYROB],wycena!$B148)+SUMIFS(Technologia[Koszt kooperacji],Technologia[Obszar],"Śrutowanie",Technologia[KOD WYROB],wycena!$B148)</f>
        <v>0</v>
      </c>
      <c r="CD148" s="372">
        <f t="shared" si="199"/>
        <v>0</v>
      </c>
      <c r="CE148" s="372">
        <f t="shared" si="180"/>
        <v>0</v>
      </c>
      <c r="CF148" s="381">
        <f>COUNTIFS(Technologia[KOD WYROB],B148,Technologia[Obszar],"kooperacja")+SUMIF($C:$C,$B148,CF:CF)</f>
        <v>0</v>
      </c>
      <c r="CG148" s="382">
        <f>SUMIF(Tabela3[Dot. indeksu],B148,Tabela3[Wartość])+SUMIF(C:C,B148,DE:DE)</f>
        <v>0</v>
      </c>
      <c r="CH148" s="383">
        <f>SUMIFS(NRC[Cena],NRC[Typ narzędzia],robocze!$AL$1,NRC[Dot. indeksu],wycena!$B148)+(SUMIF($C:$C,$B148,$DF:$DF))</f>
        <v>0</v>
      </c>
      <c r="CI148" s="372">
        <f>SUMIFS(NRC[Cena],NRC[Typ narzędzia],robocze!$AL$2,NRC[Dot. indeksu],wycena!$B148)+(SUMIF($C:$C,$B148,$DG:$DG))</f>
        <v>0</v>
      </c>
      <c r="CJ148" s="372">
        <f>SUMIFS(NRC[Cena],NRC[Typ narzędzia],robocze!$AL$3,NRC[Dot. indeksu],wycena!$B148)+(SUMIF($C:$C,$B148,$DH:$DH))</f>
        <v>0</v>
      </c>
      <c r="CK148" s="384">
        <f t="shared" ref="CK148:CK211" si="252">CH148+CI148+CJ148</f>
        <v>0</v>
      </c>
      <c r="CM148" s="373" t="str">
        <f t="shared" si="200"/>
        <v/>
      </c>
      <c r="CN148" s="374" t="str">
        <f t="shared" si="201"/>
        <v/>
      </c>
      <c r="CO148" s="372" t="str">
        <f t="shared" si="202"/>
        <v/>
      </c>
      <c r="CP148" s="372" t="str">
        <f t="shared" si="181"/>
        <v/>
      </c>
      <c r="CQ148" s="371" t="str">
        <f t="shared" si="203"/>
        <v/>
      </c>
      <c r="CR148" s="371" t="str">
        <f t="shared" si="182"/>
        <v/>
      </c>
      <c r="CS148" s="371" t="str">
        <f t="shared" si="204"/>
        <v/>
      </c>
      <c r="CT148" s="371" t="str">
        <f t="shared" si="205"/>
        <v/>
      </c>
      <c r="CU148" s="371" t="str">
        <f t="shared" si="206"/>
        <v/>
      </c>
      <c r="CV148" s="371" t="str">
        <f t="shared" si="207"/>
        <v/>
      </c>
      <c r="CW148" s="371" t="str">
        <f t="shared" si="208"/>
        <v/>
      </c>
      <c r="CX148" s="371" t="str">
        <f t="shared" si="209"/>
        <v/>
      </c>
      <c r="CY148" s="371" t="str">
        <f t="shared" si="210"/>
        <v/>
      </c>
      <c r="CZ148" s="371" t="str">
        <f t="shared" si="211"/>
        <v/>
      </c>
      <c r="DA148" s="371" t="str">
        <f t="shared" ref="DA148:DA211" si="253">IF($C148&lt;&gt;"",$H148*BP148,"")</f>
        <v/>
      </c>
      <c r="DB148" s="371" t="str">
        <f t="shared" ref="DB148:DB211" si="254">IF($C148&lt;&gt;"",$H148*BS148,"")</f>
        <v/>
      </c>
      <c r="DC148" s="371" t="str">
        <f t="shared" ref="DC148:DC211" si="255">IF($C148&lt;&gt;"",$H148*BV148,"")</f>
        <v/>
      </c>
      <c r="DD148" s="334" t="str">
        <f t="shared" si="212"/>
        <v/>
      </c>
      <c r="DE148" s="334" t="str">
        <f t="shared" si="213"/>
        <v/>
      </c>
      <c r="DF148" s="372">
        <f t="shared" si="183"/>
        <v>0</v>
      </c>
      <c r="DG148" s="372">
        <f t="shared" si="184"/>
        <v>0</v>
      </c>
      <c r="DH148" s="372">
        <f t="shared" si="185"/>
        <v>0</v>
      </c>
      <c r="DI148" s="375"/>
      <c r="DJ148" s="319">
        <f>AK148/3600*Stawki!$A$4</f>
        <v>0</v>
      </c>
      <c r="DK148" s="317">
        <f>AO148/3600*Stawki!$B$4</f>
        <v>0</v>
      </c>
      <c r="DL148" s="317">
        <f>AR148/3600*Stawki!$C$4</f>
        <v>0</v>
      </c>
      <c r="DM148" s="317">
        <f>AU148/3600*Stawki!$D$4</f>
        <v>0</v>
      </c>
      <c r="DN148" s="317">
        <f>AX148/3600*Stawki!$E$4</f>
        <v>0</v>
      </c>
      <c r="DO148" s="317">
        <f>BA148/3600*Stawki!$F$4</f>
        <v>0</v>
      </c>
      <c r="DP148" s="317">
        <f>BD148/3600*Stawki!$G$4</f>
        <v>0</v>
      </c>
      <c r="DQ148" s="317">
        <f>BG148/3600*Stawki!$H$4</f>
        <v>0</v>
      </c>
      <c r="DR148" s="317">
        <f>BJ148/3600*Stawki!$J$4</f>
        <v>0</v>
      </c>
      <c r="DS148" s="317">
        <f>BL148/3600*Stawki!$I$4</f>
        <v>0</v>
      </c>
      <c r="DT148" s="317">
        <f>BP148/3600*Stawki!$K$4</f>
        <v>0</v>
      </c>
      <c r="DU148" s="320">
        <f>BS148/3600*Stawki!$M$4</f>
        <v>0</v>
      </c>
      <c r="DV148" s="320">
        <f>BV148/3600*Stawki!$L$4</f>
        <v>0</v>
      </c>
      <c r="DW148" s="321">
        <f t="shared" ref="DW148:DW211" si="256">IFERROR(DY148/DZ148,0)</f>
        <v>0</v>
      </c>
      <c r="DX148" s="322" t="e" cm="1">
        <f t="array" ref="DX148">IF(BX148&lt;1,INDEX(tblSimple[],MATCH(F148,simp_il_proj,1)+1,MATCH(BW148,simp_il_oper,1)+1)+VLOOKUP($H$6,tblKlient[[Klient]:[Dodatkowy narzut Simple]],2,0),INDEX(tblComplex[],MATCH(F148,comp_il_projekt,1)+1,MATCH(BX148,comp_ile_sklad,1)+1)+VLOOKUP($H$6,tblKlient[[Klient]:[Dodatkowy narzut Complex]],3,0))</f>
        <v>#VALUE!</v>
      </c>
      <c r="DY148" s="323" t="str">
        <f t="shared" ref="DY148:DY211" si="257">IFERROR(SUM($DJ148:$DV148)*(1+DX148),"")</f>
        <v/>
      </c>
      <c r="DZ148" s="318" t="e">
        <f t="shared" si="214"/>
        <v>#VALUE!</v>
      </c>
      <c r="EA148" s="324" t="e">
        <f t="shared" si="215"/>
        <v>#VALUE!</v>
      </c>
      <c r="EC148" s="340">
        <f>IFERROR((Y148*AA148)*IF(X148="NIE",$EC$17+Stawki!$L$30,$EC$17)+SUMIF($C:$C,$B148,CP:CP),0)</f>
        <v>0</v>
      </c>
      <c r="ED148" s="341">
        <f t="shared" si="216"/>
        <v>0</v>
      </c>
      <c r="EE148" s="341">
        <f t="shared" si="217"/>
        <v>0</v>
      </c>
      <c r="EF148" s="341" t="e">
        <f t="shared" si="218"/>
        <v>#VALUE!</v>
      </c>
      <c r="EG148" s="341" t="e">
        <f>DY148*(1+wycena!$EG$17)</f>
        <v>#VALUE!</v>
      </c>
      <c r="EH148" s="341" t="e">
        <f>EG148*(1+wycena!$EH$17)</f>
        <v>#VALUE!</v>
      </c>
      <c r="EI148" s="341" t="e">
        <f t="shared" ref="EI148:EI211" si="258">EH148*(1+$EI$17)</f>
        <v>#VALUE!</v>
      </c>
      <c r="EJ148" s="341" t="e">
        <f t="shared" si="186"/>
        <v>#VALUE!</v>
      </c>
      <c r="EK148" s="342">
        <f t="shared" si="219"/>
        <v>0</v>
      </c>
      <c r="EL148" s="343">
        <v>0</v>
      </c>
      <c r="EM148" s="344" t="e">
        <f t="shared" si="187"/>
        <v>#VALUE!</v>
      </c>
      <c r="EN148" s="345" t="e">
        <f t="shared" si="220"/>
        <v>#VALUE!</v>
      </c>
      <c r="EO148" s="346">
        <f t="shared" si="221"/>
        <v>0</v>
      </c>
      <c r="EP148" s="347">
        <f t="shared" si="222"/>
        <v>0</v>
      </c>
      <c r="EQ148" s="348">
        <f t="shared" ref="EQ148:EQ211" si="259">IFERROR((EM148-DZ148)/EM148,0)</f>
        <v>0</v>
      </c>
      <c r="ER148" s="349" t="e">
        <f t="shared" si="223"/>
        <v>#VALUE!</v>
      </c>
      <c r="ES148" s="350" t="e">
        <f t="shared" si="224"/>
        <v>#VALUE!</v>
      </c>
      <c r="ET148" s="62"/>
      <c r="EU148" s="399">
        <f t="shared" ref="EU148:EU211" si="260">Z148</f>
        <v>0</v>
      </c>
      <c r="EV148" s="400">
        <f t="shared" ref="EV148:EV211" si="261">CD148+CE148</f>
        <v>0</v>
      </c>
      <c r="EW148" s="400">
        <f t="shared" ref="EW148:EW211" si="262">CE148</f>
        <v>0</v>
      </c>
      <c r="EX148" s="400">
        <f t="shared" ref="EX148:EX211" si="263">EK148</f>
        <v>0</v>
      </c>
      <c r="EY148" s="400">
        <f t="shared" ref="EY148:EY211" si="264">IFERROR(EM148,0)</f>
        <v>0</v>
      </c>
      <c r="EZ148" s="401">
        <f t="shared" ref="EZ148:EZ211" si="265">IFERROR(1-SUM(EU148:EX148)/EY148,0)</f>
        <v>0</v>
      </c>
      <c r="FA148" s="62"/>
      <c r="FB148" s="153">
        <f t="shared" si="225"/>
        <v>0</v>
      </c>
      <c r="FC148" s="154">
        <f t="shared" si="226"/>
        <v>0</v>
      </c>
      <c r="FD148" s="154">
        <f t="shared" si="227"/>
        <v>0</v>
      </c>
      <c r="FE148" s="154">
        <f t="shared" si="228"/>
        <v>0</v>
      </c>
      <c r="FF148" s="154">
        <f t="shared" si="229"/>
        <v>0</v>
      </c>
      <c r="FG148" s="154">
        <f t="shared" si="230"/>
        <v>0</v>
      </c>
      <c r="FH148" s="154">
        <f t="shared" si="231"/>
        <v>0</v>
      </c>
      <c r="FI148" s="154">
        <f t="shared" si="232"/>
        <v>0</v>
      </c>
      <c r="FJ148" s="154">
        <f t="shared" si="233"/>
        <v>0</v>
      </c>
      <c r="FK148" s="147">
        <f t="shared" si="234"/>
        <v>0</v>
      </c>
      <c r="FL148" s="147">
        <f t="shared" si="235"/>
        <v>0</v>
      </c>
      <c r="FM148" s="146">
        <f t="shared" si="236"/>
        <v>0</v>
      </c>
      <c r="FN148" s="146">
        <f t="shared" si="237"/>
        <v>0</v>
      </c>
      <c r="FO148" s="146">
        <f t="shared" si="238"/>
        <v>0</v>
      </c>
      <c r="FP148" s="146">
        <f t="shared" si="239"/>
        <v>0</v>
      </c>
      <c r="FQ148" s="146" t="e">
        <f t="shared" si="240"/>
        <v>#VALUE!</v>
      </c>
      <c r="FR148" s="146" t="e">
        <f t="shared" si="241"/>
        <v>#VALUE!</v>
      </c>
      <c r="FS148" s="146">
        <f t="shared" si="242"/>
        <v>0</v>
      </c>
      <c r="FT148" s="146">
        <f t="shared" si="243"/>
        <v>0</v>
      </c>
      <c r="FU148" s="146">
        <f t="shared" si="244"/>
        <v>0</v>
      </c>
      <c r="FV148" s="146" t="e">
        <f t="shared" si="245"/>
        <v>#VALUE!</v>
      </c>
      <c r="FW148" s="146" t="e">
        <f t="shared" ref="FW148:FW211" si="266">FV148*(1+$EH$17)</f>
        <v>#VALUE!</v>
      </c>
      <c r="FX148" s="146" t="e">
        <f t="shared" ref="FX148:FX211" si="267">FW148*(1+$EI$17)</f>
        <v>#VALUE!</v>
      </c>
      <c r="FY148" s="146" t="e">
        <f t="shared" ref="FY148:FY211" si="268">FX148*(1+$EJ$17)</f>
        <v>#VALUE!</v>
      </c>
      <c r="FZ148" s="155">
        <f t="shared" si="188"/>
        <v>0</v>
      </c>
    </row>
    <row r="149" spans="1:182">
      <c r="A149" s="143">
        <v>131</v>
      </c>
      <c r="B149" s="123"/>
      <c r="C149" s="123"/>
      <c r="D149" s="123"/>
      <c r="E149" s="181"/>
      <c r="F149" s="123"/>
      <c r="G149" s="123"/>
      <c r="H149" s="123"/>
      <c r="I149" s="120"/>
      <c r="J149" s="121"/>
      <c r="K149" s="123"/>
      <c r="L149" s="123"/>
      <c r="M149" s="172" t="str">
        <f>ryzyka!$X133</f>
        <v/>
      </c>
      <c r="N149" s="173" t="str">
        <f>ryzyka!Y133</f>
        <v/>
      </c>
      <c r="O149" s="123"/>
      <c r="P149" s="123"/>
      <c r="Q149" s="138"/>
      <c r="R149" s="121"/>
      <c r="S149" s="123"/>
      <c r="T149" s="122"/>
      <c r="U149" s="123"/>
      <c r="V149" s="285" t="str">
        <f t="shared" si="246"/>
        <v/>
      </c>
      <c r="W149" s="285" t="str">
        <f t="shared" si="247"/>
        <v/>
      </c>
      <c r="X149" s="123"/>
      <c r="Y149" s="65"/>
      <c r="Z149" s="176">
        <f t="shared" si="189"/>
        <v>0</v>
      </c>
      <c r="AA149" s="124"/>
      <c r="AB149" s="124"/>
      <c r="AC149" s="125"/>
      <c r="AD149" s="125"/>
      <c r="AE149" s="126"/>
      <c r="AF149" s="124"/>
      <c r="AG149" s="127"/>
      <c r="AH149" s="128"/>
      <c r="AI149" s="137"/>
      <c r="AJ149" s="126"/>
      <c r="AK149" s="335">
        <f t="shared" si="190"/>
        <v>0</v>
      </c>
      <c r="AL149" s="138"/>
      <c r="AM149" s="121"/>
      <c r="AN149" s="123"/>
      <c r="AO149" s="332">
        <f t="shared" ref="AO149:AO212" si="269">IFERROR(AM149/$G149+AN149+SUMIF($C:$C,$B149,CR:CR),0)</f>
        <v>0</v>
      </c>
      <c r="AP149" s="333">
        <f>SUMIFS(Technologia[tpz '[s']],Technologia[Obszar],"Obróbka skrawaniem",Technologia[KOD WYROB],wycena!$B149)</f>
        <v>0</v>
      </c>
      <c r="AQ149" s="334">
        <f>SUMIFS(Technologia[tpj '[s']],Technologia[Obszar],"Obróbka skrawaniem",Technologia[KOD WYROB],wycena!$B149)</f>
        <v>0</v>
      </c>
      <c r="AR149" s="335">
        <f t="shared" si="191"/>
        <v>0</v>
      </c>
      <c r="AS149" s="334">
        <f>SUMIFS(Technologia[tpz '[s']],Technologia[Obszar],"Ukosowanie",Technologia[KOD WYROB],wycena!$B149)</f>
        <v>0</v>
      </c>
      <c r="AT149" s="334">
        <f>SUMIFS(Technologia[tpj '[s']],Technologia[Obszar],"Ukosowanie",Technologia[KOD WYROB],wycena!$B149)</f>
        <v>0</v>
      </c>
      <c r="AU149" s="335">
        <f t="shared" si="192"/>
        <v>0</v>
      </c>
      <c r="AV149" s="334">
        <f>SUMIFS(Technologia[tpz '[s']],Technologia[Obszar],"Prasa",Technologia[KOD WYROB],wycena!$B149)</f>
        <v>0</v>
      </c>
      <c r="AW149" s="334">
        <f>SUMIFS(Technologia[tpj '[s']],Technologia[Obszar],"Prasa",Technologia[KOD WYROB],wycena!$B149)</f>
        <v>0</v>
      </c>
      <c r="AX149" s="335">
        <f t="shared" si="193"/>
        <v>0</v>
      </c>
      <c r="AY149" s="334">
        <f>SUMIFS(Technologia[tpz '[s']],Technologia[Obszar],"Spawanie ręczne",Technologia[KOD WYROB],wycena!$B149)</f>
        <v>0</v>
      </c>
      <c r="AZ149" s="334">
        <f>SUMIFS(Technologia[tpj '[s']],Technologia[Obszar],"Spawanie ręczne",Technologia[KOD WYROB],wycena!$B149)</f>
        <v>0</v>
      </c>
      <c r="BA149" s="335">
        <f t="shared" si="194"/>
        <v>0</v>
      </c>
      <c r="BB149" s="334">
        <f>SUMIFS(Technologia[tpz '[s']],Technologia[Obszar],"Spawanie robotem",Technologia[KOD WYROB],wycena!$B149)</f>
        <v>0</v>
      </c>
      <c r="BC149" s="334">
        <f>SUMIFS(Technologia[tpj '[s']],Technologia[Obszar],"Spawanie robotem",Technologia[KOD WYROB],wycena!$B149)</f>
        <v>0</v>
      </c>
      <c r="BD149" s="335">
        <f t="shared" si="195"/>
        <v>0</v>
      </c>
      <c r="BE149" s="334">
        <f>SUMIFS(Technologia[tpz '[s']],Technologia[Obszar],"Ślusarnia",Technologia[KOD WYROB],wycena!$B149)</f>
        <v>0</v>
      </c>
      <c r="BF149" s="334">
        <f>SUMIFS(Technologia[tpj '[s']],Technologia[Obszar],"Ślusarnia",Technologia[KOD WYROB],wycena!$B149)</f>
        <v>0</v>
      </c>
      <c r="BG149" s="335">
        <f t="shared" si="196"/>
        <v>0</v>
      </c>
      <c r="BH149" s="334">
        <f>SUMIFS(Technologia[tpz '[s']],Technologia[Obszar],"Montaż",Technologia[KOD WYROB],wycena!$B149)</f>
        <v>0</v>
      </c>
      <c r="BI149" s="334">
        <f>SUMIFS(Technologia[tpj '[s']],Technologia[Obszar],"Montaż",Technologia[KOD WYROB],wycena!$B149)</f>
        <v>0</v>
      </c>
      <c r="BJ149" s="335">
        <f t="shared" si="197"/>
        <v>0</v>
      </c>
      <c r="BK149" s="334">
        <f>SUMIFS(Technologia[tpz '[s']],Technologia[Obszar],"Klejenie",Technologia[KOD WYROB],wycena!$B149)</f>
        <v>0</v>
      </c>
      <c r="BL149" s="334">
        <f>SUMIFS(Technologia[tpj '[s']],Technologia[Obszar],"Klejenie",Technologia[KOD WYROB],wycena!$B149)</f>
        <v>0</v>
      </c>
      <c r="BM149" s="335">
        <f t="shared" si="198"/>
        <v>0</v>
      </c>
      <c r="BN149" s="334">
        <f>SUMIFS(Technologia[tpz '[s']],Technologia[Obszar],"Śrutowanie",Technologia[KOD WYROB],wycena!$B149)</f>
        <v>0</v>
      </c>
      <c r="BO149" s="334">
        <f>SUMIFS(Technologia[tpj '[s']],Technologia[Obszar],"Śrutowanie",Technologia[KOD WYROB],wycena!$B149)</f>
        <v>0</v>
      </c>
      <c r="BP149" s="332">
        <f t="shared" si="248"/>
        <v>0</v>
      </c>
      <c r="BQ149" s="334">
        <f>SUMIFS(Technologia[tpz '[s']],Technologia[Obszar],"Prostowanie",Technologia[KOD WYROB],wycena!$B149)</f>
        <v>0</v>
      </c>
      <c r="BR149" s="334">
        <f>SUMIFS(Technologia[tpj '[s']],Technologia[Obszar],"Prostowanie",Technologia[KOD WYROB],wycena!$B149)</f>
        <v>0</v>
      </c>
      <c r="BS149" s="332">
        <f t="shared" si="249"/>
        <v>0</v>
      </c>
      <c r="BT149" s="334">
        <f>SUMIFS(Technologia[tpz '[s']],Technologia[Obszar],"Gratowarka",Technologia[KOD WYROB],wycena!$B149)</f>
        <v>0</v>
      </c>
      <c r="BU149" s="334">
        <f>SUMIFS(Technologia[tpj '[s']],Technologia[Obszar],"Gratowarka",Technologia[KOD WYROB],wycena!$B149)</f>
        <v>0</v>
      </c>
      <c r="BV149" s="332">
        <f t="shared" si="250"/>
        <v>0</v>
      </c>
      <c r="BW149" s="332">
        <f>COUNTIF(Technologia[KOD WYROB],B149)</f>
        <v>0</v>
      </c>
      <c r="BX149" s="332">
        <f t="shared" si="251"/>
        <v>0</v>
      </c>
      <c r="BZ149" s="121"/>
      <c r="CA149" s="123"/>
      <c r="CB149" s="123"/>
      <c r="CC149" s="372">
        <f>SUMIFS(Technologia[Koszt kooperacji],Technologia[Obszar],"Kooperacja",Technologia[KOD WYROB],wycena!$B149)+SUMIFS(Technologia[Koszt kooperacji],Technologia[Obszar],"Śrutowanie",Technologia[KOD WYROB],wycena!$B149)</f>
        <v>0</v>
      </c>
      <c r="CD149" s="372">
        <f t="shared" si="199"/>
        <v>0</v>
      </c>
      <c r="CE149" s="372">
        <f t="shared" ref="CE149:CE212" si="270">CD149*$CE$17</f>
        <v>0</v>
      </c>
      <c r="CF149" s="381">
        <f>COUNTIFS(Technologia[KOD WYROB],B149,Technologia[Obszar],"kooperacja")+SUMIF($C:$C,$B149,CF:CF)</f>
        <v>0</v>
      </c>
      <c r="CG149" s="382">
        <f>SUMIF(Tabela3[Dot. indeksu],B149,Tabela3[Wartość])+SUMIF(C:C,B149,DE:DE)</f>
        <v>0</v>
      </c>
      <c r="CH149" s="383">
        <f>SUMIFS(NRC[Cena],NRC[Typ narzędzia],robocze!$AL$1,NRC[Dot. indeksu],wycena!$B149)+(SUMIF($C:$C,$B149,$DF:$DF))</f>
        <v>0</v>
      </c>
      <c r="CI149" s="372">
        <f>SUMIFS(NRC[Cena],NRC[Typ narzędzia],robocze!$AL$2,NRC[Dot. indeksu],wycena!$B149)+(SUMIF($C:$C,$B149,$DG:$DG))</f>
        <v>0</v>
      </c>
      <c r="CJ149" s="372">
        <f>SUMIFS(NRC[Cena],NRC[Typ narzędzia],robocze!$AL$3,NRC[Dot. indeksu],wycena!$B149)+(SUMIF($C:$C,$B149,$DH:$DH))</f>
        <v>0</v>
      </c>
      <c r="CK149" s="384">
        <f t="shared" si="252"/>
        <v>0</v>
      </c>
      <c r="CM149" s="373" t="str">
        <f t="shared" si="200"/>
        <v/>
      </c>
      <c r="CN149" s="374" t="str">
        <f t="shared" si="201"/>
        <v/>
      </c>
      <c r="CO149" s="372" t="str">
        <f t="shared" si="202"/>
        <v/>
      </c>
      <c r="CP149" s="372" t="str">
        <f t="shared" ref="CP149:CP212" si="271">IF($C149&lt;&gt;"",(EC149*$H149),"")</f>
        <v/>
      </c>
      <c r="CQ149" s="371" t="str">
        <f t="shared" si="203"/>
        <v/>
      </c>
      <c r="CR149" s="371" t="str">
        <f t="shared" ref="CR149:CR212" si="272">IF($C149&lt;&gt;"",$H149*AO149,"")</f>
        <v/>
      </c>
      <c r="CS149" s="371" t="str">
        <f t="shared" si="204"/>
        <v/>
      </c>
      <c r="CT149" s="371" t="str">
        <f t="shared" si="205"/>
        <v/>
      </c>
      <c r="CU149" s="371" t="str">
        <f t="shared" si="206"/>
        <v/>
      </c>
      <c r="CV149" s="371" t="str">
        <f t="shared" si="207"/>
        <v/>
      </c>
      <c r="CW149" s="371" t="str">
        <f t="shared" si="208"/>
        <v/>
      </c>
      <c r="CX149" s="371" t="str">
        <f t="shared" si="209"/>
        <v/>
      </c>
      <c r="CY149" s="371" t="str">
        <f t="shared" si="210"/>
        <v/>
      </c>
      <c r="CZ149" s="371" t="str">
        <f t="shared" si="211"/>
        <v/>
      </c>
      <c r="DA149" s="371" t="str">
        <f t="shared" si="253"/>
        <v/>
      </c>
      <c r="DB149" s="371" t="str">
        <f t="shared" si="254"/>
        <v/>
      </c>
      <c r="DC149" s="371" t="str">
        <f t="shared" si="255"/>
        <v/>
      </c>
      <c r="DD149" s="334" t="str">
        <f t="shared" si="212"/>
        <v/>
      </c>
      <c r="DE149" s="334" t="str">
        <f t="shared" si="213"/>
        <v/>
      </c>
      <c r="DF149" s="372">
        <f t="shared" ref="DF149:DF212" si="273">CH149</f>
        <v>0</v>
      </c>
      <c r="DG149" s="372">
        <f t="shared" ref="DG149:DG212" si="274">CI149</f>
        <v>0</v>
      </c>
      <c r="DH149" s="372">
        <f t="shared" ref="DH149:DH212" si="275">CJ149</f>
        <v>0</v>
      </c>
      <c r="DI149" s="375"/>
      <c r="DJ149" s="319">
        <f>AK149/3600*Stawki!$A$4</f>
        <v>0</v>
      </c>
      <c r="DK149" s="317">
        <f>AO149/3600*Stawki!$B$4</f>
        <v>0</v>
      </c>
      <c r="DL149" s="317">
        <f>AR149/3600*Stawki!$C$4</f>
        <v>0</v>
      </c>
      <c r="DM149" s="317">
        <f>AU149/3600*Stawki!$D$4</f>
        <v>0</v>
      </c>
      <c r="DN149" s="317">
        <f>AX149/3600*Stawki!$E$4</f>
        <v>0</v>
      </c>
      <c r="DO149" s="317">
        <f>BA149/3600*Stawki!$F$4</f>
        <v>0</v>
      </c>
      <c r="DP149" s="317">
        <f>BD149/3600*Stawki!$G$4</f>
        <v>0</v>
      </c>
      <c r="DQ149" s="317">
        <f>BG149/3600*Stawki!$H$4</f>
        <v>0</v>
      </c>
      <c r="DR149" s="317">
        <f>BJ149/3600*Stawki!$J$4</f>
        <v>0</v>
      </c>
      <c r="DS149" s="317">
        <f>BL149/3600*Stawki!$I$4</f>
        <v>0</v>
      </c>
      <c r="DT149" s="317">
        <f>BP149/3600*Stawki!$K$4</f>
        <v>0</v>
      </c>
      <c r="DU149" s="320">
        <f>BS149/3600*Stawki!$M$4</f>
        <v>0</v>
      </c>
      <c r="DV149" s="320">
        <f>BV149/3600*Stawki!$L$4</f>
        <v>0</v>
      </c>
      <c r="DW149" s="321">
        <f t="shared" si="256"/>
        <v>0</v>
      </c>
      <c r="DX149" s="322" t="e" cm="1">
        <f t="array" ref="DX149">IF(BX149&lt;1,INDEX(tblSimple[],MATCH(F149,simp_il_proj,1)+1,MATCH(BW149,simp_il_oper,1)+1)+VLOOKUP($H$6,tblKlient[[Klient]:[Dodatkowy narzut Simple]],2,0),INDEX(tblComplex[],MATCH(F149,comp_il_projekt,1)+1,MATCH(BX149,comp_ile_sklad,1)+1)+VLOOKUP($H$6,tblKlient[[Klient]:[Dodatkowy narzut Complex]],3,0))</f>
        <v>#VALUE!</v>
      </c>
      <c r="DY149" s="323" t="str">
        <f t="shared" si="257"/>
        <v/>
      </c>
      <c r="DZ149" s="318" t="e">
        <f t="shared" si="214"/>
        <v>#VALUE!</v>
      </c>
      <c r="EA149" s="324" t="e">
        <f t="shared" si="215"/>
        <v>#VALUE!</v>
      </c>
      <c r="EC149" s="340">
        <f>IFERROR((Y149*AA149)*IF(X149="NIE",$EC$17+Stawki!$L$30,$EC$17)+SUMIF($C:$C,$B149,CP:CP),0)</f>
        <v>0</v>
      </c>
      <c r="ED149" s="341">
        <f t="shared" si="216"/>
        <v>0</v>
      </c>
      <c r="EE149" s="341">
        <f t="shared" si="217"/>
        <v>0</v>
      </c>
      <c r="EF149" s="341" t="e">
        <f t="shared" si="218"/>
        <v>#VALUE!</v>
      </c>
      <c r="EG149" s="341" t="e">
        <f>DY149*(1+wycena!$EG$17)</f>
        <v>#VALUE!</v>
      </c>
      <c r="EH149" s="341" t="e">
        <f>EG149*(1+wycena!$EH$17)</f>
        <v>#VALUE!</v>
      </c>
      <c r="EI149" s="341" t="e">
        <f t="shared" si="258"/>
        <v>#VALUE!</v>
      </c>
      <c r="EJ149" s="341" t="e">
        <f t="shared" ref="EJ149:EJ212" si="276">EI149*(1+$EJ$17)+EK149+Z149+CD149+CE149+EC149+ED149</f>
        <v>#VALUE!</v>
      </c>
      <c r="EK149" s="342">
        <f t="shared" si="219"/>
        <v>0</v>
      </c>
      <c r="EL149" s="343">
        <v>0</v>
      </c>
      <c r="EM149" s="344" t="e">
        <f t="shared" si="187"/>
        <v>#VALUE!</v>
      </c>
      <c r="EN149" s="345" t="e">
        <f t="shared" si="220"/>
        <v>#VALUE!</v>
      </c>
      <c r="EO149" s="346">
        <f t="shared" si="221"/>
        <v>0</v>
      </c>
      <c r="EP149" s="347">
        <f t="shared" si="222"/>
        <v>0</v>
      </c>
      <c r="EQ149" s="348">
        <f t="shared" si="259"/>
        <v>0</v>
      </c>
      <c r="ER149" s="349" t="e">
        <f t="shared" si="223"/>
        <v>#VALUE!</v>
      </c>
      <c r="ES149" s="350" t="e">
        <f t="shared" si="224"/>
        <v>#VALUE!</v>
      </c>
      <c r="ET149" s="62"/>
      <c r="EU149" s="399">
        <f t="shared" si="260"/>
        <v>0</v>
      </c>
      <c r="EV149" s="400">
        <f t="shared" si="261"/>
        <v>0</v>
      </c>
      <c r="EW149" s="400">
        <f t="shared" si="262"/>
        <v>0</v>
      </c>
      <c r="EX149" s="400">
        <f t="shared" si="263"/>
        <v>0</v>
      </c>
      <c r="EY149" s="400">
        <f t="shared" si="264"/>
        <v>0</v>
      </c>
      <c r="EZ149" s="401">
        <f t="shared" si="265"/>
        <v>0</v>
      </c>
      <c r="FA149" s="62"/>
      <c r="FB149" s="153">
        <f t="shared" si="225"/>
        <v>0</v>
      </c>
      <c r="FC149" s="154">
        <f t="shared" si="226"/>
        <v>0</v>
      </c>
      <c r="FD149" s="154">
        <f t="shared" si="227"/>
        <v>0</v>
      </c>
      <c r="FE149" s="154">
        <f t="shared" si="228"/>
        <v>0</v>
      </c>
      <c r="FF149" s="154">
        <f t="shared" si="229"/>
        <v>0</v>
      </c>
      <c r="FG149" s="154">
        <f t="shared" si="230"/>
        <v>0</v>
      </c>
      <c r="FH149" s="154">
        <f t="shared" si="231"/>
        <v>0</v>
      </c>
      <c r="FI149" s="154">
        <f t="shared" si="232"/>
        <v>0</v>
      </c>
      <c r="FJ149" s="154">
        <f t="shared" si="233"/>
        <v>0</v>
      </c>
      <c r="FK149" s="147">
        <f t="shared" si="234"/>
        <v>0</v>
      </c>
      <c r="FL149" s="147">
        <f t="shared" si="235"/>
        <v>0</v>
      </c>
      <c r="FM149" s="146">
        <f t="shared" si="236"/>
        <v>0</v>
      </c>
      <c r="FN149" s="146">
        <f t="shared" si="237"/>
        <v>0</v>
      </c>
      <c r="FO149" s="146">
        <f t="shared" si="238"/>
        <v>0</v>
      </c>
      <c r="FP149" s="146">
        <f t="shared" si="239"/>
        <v>0</v>
      </c>
      <c r="FQ149" s="146" t="e">
        <f t="shared" si="240"/>
        <v>#VALUE!</v>
      </c>
      <c r="FR149" s="146" t="e">
        <f t="shared" si="241"/>
        <v>#VALUE!</v>
      </c>
      <c r="FS149" s="146">
        <f t="shared" si="242"/>
        <v>0</v>
      </c>
      <c r="FT149" s="146">
        <f t="shared" si="243"/>
        <v>0</v>
      </c>
      <c r="FU149" s="146">
        <f t="shared" si="244"/>
        <v>0</v>
      </c>
      <c r="FV149" s="146" t="e">
        <f t="shared" si="245"/>
        <v>#VALUE!</v>
      </c>
      <c r="FW149" s="146" t="e">
        <f t="shared" si="266"/>
        <v>#VALUE!</v>
      </c>
      <c r="FX149" s="146" t="e">
        <f t="shared" si="267"/>
        <v>#VALUE!</v>
      </c>
      <c r="FY149" s="146" t="e">
        <f t="shared" si="268"/>
        <v>#VALUE!</v>
      </c>
      <c r="FZ149" s="155">
        <f t="shared" si="188"/>
        <v>0</v>
      </c>
    </row>
    <row r="150" spans="1:182">
      <c r="A150" s="143">
        <v>132</v>
      </c>
      <c r="B150" s="123"/>
      <c r="C150" s="123"/>
      <c r="D150" s="123"/>
      <c r="E150" s="181"/>
      <c r="F150" s="123"/>
      <c r="G150" s="123"/>
      <c r="H150" s="123"/>
      <c r="I150" s="120"/>
      <c r="J150" s="121"/>
      <c r="K150" s="123"/>
      <c r="L150" s="123"/>
      <c r="M150" s="172" t="str">
        <f>ryzyka!$X134</f>
        <v/>
      </c>
      <c r="N150" s="173" t="str">
        <f>ryzyka!Y134</f>
        <v/>
      </c>
      <c r="O150" s="123"/>
      <c r="P150" s="123"/>
      <c r="Q150" s="138"/>
      <c r="R150" s="121"/>
      <c r="S150" s="123"/>
      <c r="T150" s="122"/>
      <c r="U150" s="123"/>
      <c r="V150" s="285" t="str">
        <f t="shared" si="246"/>
        <v/>
      </c>
      <c r="W150" s="285" t="str">
        <f t="shared" si="247"/>
        <v/>
      </c>
      <c r="X150" s="123"/>
      <c r="Y150" s="65"/>
      <c r="Z150" s="176">
        <f t="shared" si="189"/>
        <v>0</v>
      </c>
      <c r="AA150" s="124"/>
      <c r="AB150" s="124"/>
      <c r="AC150" s="125"/>
      <c r="AD150" s="125"/>
      <c r="AE150" s="126"/>
      <c r="AF150" s="124"/>
      <c r="AG150" s="127"/>
      <c r="AH150" s="128"/>
      <c r="AI150" s="137"/>
      <c r="AJ150" s="126"/>
      <c r="AK150" s="335">
        <f t="shared" si="190"/>
        <v>0</v>
      </c>
      <c r="AL150" s="138"/>
      <c r="AM150" s="121"/>
      <c r="AN150" s="123"/>
      <c r="AO150" s="332">
        <f t="shared" si="269"/>
        <v>0</v>
      </c>
      <c r="AP150" s="333">
        <f>SUMIFS(Technologia[tpz '[s']],Technologia[Obszar],"Obróbka skrawaniem",Technologia[KOD WYROB],wycena!$B150)</f>
        <v>0</v>
      </c>
      <c r="AQ150" s="334">
        <f>SUMIFS(Technologia[tpj '[s']],Technologia[Obszar],"Obróbka skrawaniem",Technologia[KOD WYROB],wycena!$B150)</f>
        <v>0</v>
      </c>
      <c r="AR150" s="335">
        <f t="shared" si="191"/>
        <v>0</v>
      </c>
      <c r="AS150" s="334">
        <f>SUMIFS(Technologia[tpz '[s']],Technologia[Obszar],"Ukosowanie",Technologia[KOD WYROB],wycena!$B150)</f>
        <v>0</v>
      </c>
      <c r="AT150" s="334">
        <f>SUMIFS(Technologia[tpj '[s']],Technologia[Obszar],"Ukosowanie",Technologia[KOD WYROB],wycena!$B150)</f>
        <v>0</v>
      </c>
      <c r="AU150" s="335">
        <f t="shared" si="192"/>
        <v>0</v>
      </c>
      <c r="AV150" s="334">
        <f>SUMIFS(Technologia[tpz '[s']],Technologia[Obszar],"Prasa",Technologia[KOD WYROB],wycena!$B150)</f>
        <v>0</v>
      </c>
      <c r="AW150" s="334">
        <f>SUMIFS(Technologia[tpj '[s']],Technologia[Obszar],"Prasa",Technologia[KOD WYROB],wycena!$B150)</f>
        <v>0</v>
      </c>
      <c r="AX150" s="335">
        <f t="shared" si="193"/>
        <v>0</v>
      </c>
      <c r="AY150" s="334">
        <f>SUMIFS(Technologia[tpz '[s']],Technologia[Obszar],"Spawanie ręczne",Technologia[KOD WYROB],wycena!$B150)</f>
        <v>0</v>
      </c>
      <c r="AZ150" s="334">
        <f>SUMIFS(Technologia[tpj '[s']],Technologia[Obszar],"Spawanie ręczne",Technologia[KOD WYROB],wycena!$B150)</f>
        <v>0</v>
      </c>
      <c r="BA150" s="335">
        <f t="shared" si="194"/>
        <v>0</v>
      </c>
      <c r="BB150" s="334">
        <f>SUMIFS(Technologia[tpz '[s']],Technologia[Obszar],"Spawanie robotem",Technologia[KOD WYROB],wycena!$B150)</f>
        <v>0</v>
      </c>
      <c r="BC150" s="334">
        <f>SUMIFS(Technologia[tpj '[s']],Technologia[Obszar],"Spawanie robotem",Technologia[KOD WYROB],wycena!$B150)</f>
        <v>0</v>
      </c>
      <c r="BD150" s="335">
        <f t="shared" si="195"/>
        <v>0</v>
      </c>
      <c r="BE150" s="334">
        <f>SUMIFS(Technologia[tpz '[s']],Technologia[Obszar],"Ślusarnia",Technologia[KOD WYROB],wycena!$B150)</f>
        <v>0</v>
      </c>
      <c r="BF150" s="334">
        <f>SUMIFS(Technologia[tpj '[s']],Technologia[Obszar],"Ślusarnia",Technologia[KOD WYROB],wycena!$B150)</f>
        <v>0</v>
      </c>
      <c r="BG150" s="335">
        <f t="shared" si="196"/>
        <v>0</v>
      </c>
      <c r="BH150" s="334">
        <f>SUMIFS(Technologia[tpz '[s']],Technologia[Obszar],"Montaż",Technologia[KOD WYROB],wycena!$B150)</f>
        <v>0</v>
      </c>
      <c r="BI150" s="334">
        <f>SUMIFS(Technologia[tpj '[s']],Technologia[Obszar],"Montaż",Technologia[KOD WYROB],wycena!$B150)</f>
        <v>0</v>
      </c>
      <c r="BJ150" s="335">
        <f t="shared" si="197"/>
        <v>0</v>
      </c>
      <c r="BK150" s="334">
        <f>SUMIFS(Technologia[tpz '[s']],Technologia[Obszar],"Klejenie",Technologia[KOD WYROB],wycena!$B150)</f>
        <v>0</v>
      </c>
      <c r="BL150" s="334">
        <f>SUMIFS(Technologia[tpj '[s']],Technologia[Obszar],"Klejenie",Technologia[KOD WYROB],wycena!$B150)</f>
        <v>0</v>
      </c>
      <c r="BM150" s="335">
        <f t="shared" si="198"/>
        <v>0</v>
      </c>
      <c r="BN150" s="334">
        <f>SUMIFS(Technologia[tpz '[s']],Technologia[Obszar],"Śrutowanie",Technologia[KOD WYROB],wycena!$B150)</f>
        <v>0</v>
      </c>
      <c r="BO150" s="334">
        <f>SUMIFS(Technologia[tpj '[s']],Technologia[Obszar],"Śrutowanie",Technologia[KOD WYROB],wycena!$B150)</f>
        <v>0</v>
      </c>
      <c r="BP150" s="332">
        <f t="shared" si="248"/>
        <v>0</v>
      </c>
      <c r="BQ150" s="334">
        <f>SUMIFS(Technologia[tpz '[s']],Technologia[Obszar],"Prostowanie",Technologia[KOD WYROB],wycena!$B150)</f>
        <v>0</v>
      </c>
      <c r="BR150" s="334">
        <f>SUMIFS(Technologia[tpj '[s']],Technologia[Obszar],"Prostowanie",Technologia[KOD WYROB],wycena!$B150)</f>
        <v>0</v>
      </c>
      <c r="BS150" s="332">
        <f t="shared" si="249"/>
        <v>0</v>
      </c>
      <c r="BT150" s="334">
        <f>SUMIFS(Technologia[tpz '[s']],Technologia[Obszar],"Gratowarka",Technologia[KOD WYROB],wycena!$B150)</f>
        <v>0</v>
      </c>
      <c r="BU150" s="334">
        <f>SUMIFS(Technologia[tpj '[s']],Technologia[Obszar],"Gratowarka",Technologia[KOD WYROB],wycena!$B150)</f>
        <v>0</v>
      </c>
      <c r="BV150" s="332">
        <f t="shared" si="250"/>
        <v>0</v>
      </c>
      <c r="BW150" s="332">
        <f>COUNTIF(Technologia[KOD WYROB],B150)</f>
        <v>0</v>
      </c>
      <c r="BX150" s="332">
        <f t="shared" si="251"/>
        <v>0</v>
      </c>
      <c r="BZ150" s="121"/>
      <c r="CA150" s="123"/>
      <c r="CB150" s="123"/>
      <c r="CC150" s="372">
        <f>SUMIFS(Technologia[Koszt kooperacji],Technologia[Obszar],"Kooperacja",Technologia[KOD WYROB],wycena!$B150)+SUMIFS(Technologia[Koszt kooperacji],Technologia[Obszar],"Śrutowanie",Technologia[KOD WYROB],wycena!$B150)</f>
        <v>0</v>
      </c>
      <c r="CD150" s="372">
        <f t="shared" si="199"/>
        <v>0</v>
      </c>
      <c r="CE150" s="372">
        <f t="shared" si="270"/>
        <v>0</v>
      </c>
      <c r="CF150" s="381">
        <f>COUNTIFS(Technologia[KOD WYROB],B150,Technologia[Obszar],"kooperacja")+SUMIF($C:$C,$B150,CF:CF)</f>
        <v>0</v>
      </c>
      <c r="CG150" s="382">
        <f>SUMIF(Tabela3[Dot. indeksu],B150,Tabela3[Wartość])+SUMIF(C:C,B150,DE:DE)</f>
        <v>0</v>
      </c>
      <c r="CH150" s="383">
        <f>SUMIFS(NRC[Cena],NRC[Typ narzędzia],robocze!$AL$1,NRC[Dot. indeksu],wycena!$B150)+(SUMIF($C:$C,$B150,$DF:$DF))</f>
        <v>0</v>
      </c>
      <c r="CI150" s="372">
        <f>SUMIFS(NRC[Cena],NRC[Typ narzędzia],robocze!$AL$2,NRC[Dot. indeksu],wycena!$B150)+(SUMIF($C:$C,$B150,$DG:$DG))</f>
        <v>0</v>
      </c>
      <c r="CJ150" s="372">
        <f>SUMIFS(NRC[Cena],NRC[Typ narzędzia],robocze!$AL$3,NRC[Dot. indeksu],wycena!$B150)+(SUMIF($C:$C,$B150,$DH:$DH))</f>
        <v>0</v>
      </c>
      <c r="CK150" s="384">
        <f t="shared" si="252"/>
        <v>0</v>
      </c>
      <c r="CM150" s="373" t="str">
        <f t="shared" si="200"/>
        <v/>
      </c>
      <c r="CN150" s="374" t="str">
        <f t="shared" si="201"/>
        <v/>
      </c>
      <c r="CO150" s="372" t="str">
        <f t="shared" si="202"/>
        <v/>
      </c>
      <c r="CP150" s="372" t="str">
        <f t="shared" si="271"/>
        <v/>
      </c>
      <c r="CQ150" s="371" t="str">
        <f t="shared" si="203"/>
        <v/>
      </c>
      <c r="CR150" s="371" t="str">
        <f t="shared" si="272"/>
        <v/>
      </c>
      <c r="CS150" s="371" t="str">
        <f t="shared" si="204"/>
        <v/>
      </c>
      <c r="CT150" s="371" t="str">
        <f t="shared" si="205"/>
        <v/>
      </c>
      <c r="CU150" s="371" t="str">
        <f t="shared" si="206"/>
        <v/>
      </c>
      <c r="CV150" s="371" t="str">
        <f t="shared" si="207"/>
        <v/>
      </c>
      <c r="CW150" s="371" t="str">
        <f t="shared" si="208"/>
        <v/>
      </c>
      <c r="CX150" s="371" t="str">
        <f t="shared" si="209"/>
        <v/>
      </c>
      <c r="CY150" s="371" t="str">
        <f t="shared" si="210"/>
        <v/>
      </c>
      <c r="CZ150" s="371" t="str">
        <f t="shared" si="211"/>
        <v/>
      </c>
      <c r="DA150" s="371" t="str">
        <f t="shared" si="253"/>
        <v/>
      </c>
      <c r="DB150" s="371" t="str">
        <f t="shared" si="254"/>
        <v/>
      </c>
      <c r="DC150" s="371" t="str">
        <f t="shared" si="255"/>
        <v/>
      </c>
      <c r="DD150" s="334" t="str">
        <f t="shared" si="212"/>
        <v/>
      </c>
      <c r="DE150" s="334" t="str">
        <f t="shared" si="213"/>
        <v/>
      </c>
      <c r="DF150" s="372">
        <f t="shared" si="273"/>
        <v>0</v>
      </c>
      <c r="DG150" s="372">
        <f t="shared" si="274"/>
        <v>0</v>
      </c>
      <c r="DH150" s="372">
        <f t="shared" si="275"/>
        <v>0</v>
      </c>
      <c r="DI150" s="375"/>
      <c r="DJ150" s="319">
        <f>AK150/3600*Stawki!$A$4</f>
        <v>0</v>
      </c>
      <c r="DK150" s="317">
        <f>AO150/3600*Stawki!$B$4</f>
        <v>0</v>
      </c>
      <c r="DL150" s="317">
        <f>AR150/3600*Stawki!$C$4</f>
        <v>0</v>
      </c>
      <c r="DM150" s="317">
        <f>AU150/3600*Stawki!$D$4</f>
        <v>0</v>
      </c>
      <c r="DN150" s="317">
        <f>AX150/3600*Stawki!$E$4</f>
        <v>0</v>
      </c>
      <c r="DO150" s="317">
        <f>BA150/3600*Stawki!$F$4</f>
        <v>0</v>
      </c>
      <c r="DP150" s="317">
        <f>BD150/3600*Stawki!$G$4</f>
        <v>0</v>
      </c>
      <c r="DQ150" s="317">
        <f>BG150/3600*Stawki!$H$4</f>
        <v>0</v>
      </c>
      <c r="DR150" s="317">
        <f>BJ150/3600*Stawki!$J$4</f>
        <v>0</v>
      </c>
      <c r="DS150" s="317">
        <f>BL150/3600*Stawki!$I$4</f>
        <v>0</v>
      </c>
      <c r="DT150" s="317">
        <f>BP150/3600*Stawki!$K$4</f>
        <v>0</v>
      </c>
      <c r="DU150" s="320">
        <f>BS150/3600*Stawki!$M$4</f>
        <v>0</v>
      </c>
      <c r="DV150" s="320">
        <f>BV150/3600*Stawki!$L$4</f>
        <v>0</v>
      </c>
      <c r="DW150" s="321">
        <f t="shared" si="256"/>
        <v>0</v>
      </c>
      <c r="DX150" s="322" t="e" cm="1">
        <f t="array" ref="DX150">IF(BX150&lt;1,INDEX(tblSimple[],MATCH(F150,simp_il_proj,1)+1,MATCH(BW150,simp_il_oper,1)+1)+VLOOKUP($H$6,tblKlient[[Klient]:[Dodatkowy narzut Simple]],2,0),INDEX(tblComplex[],MATCH(F150,comp_il_projekt,1)+1,MATCH(BX150,comp_ile_sklad,1)+1)+VLOOKUP($H$6,tblKlient[[Klient]:[Dodatkowy narzut Complex]],3,0))</f>
        <v>#VALUE!</v>
      </c>
      <c r="DY150" s="323" t="str">
        <f t="shared" si="257"/>
        <v/>
      </c>
      <c r="DZ150" s="318" t="e">
        <f t="shared" si="214"/>
        <v>#VALUE!</v>
      </c>
      <c r="EA150" s="324" t="e">
        <f t="shared" si="215"/>
        <v>#VALUE!</v>
      </c>
      <c r="EC150" s="340">
        <f>IFERROR((Y150*AA150)*IF(X150="NIE",$EC$17+Stawki!$L$30,$EC$17)+SUMIF($C:$C,$B150,CP:CP),0)</f>
        <v>0</v>
      </c>
      <c r="ED150" s="341">
        <f t="shared" si="216"/>
        <v>0</v>
      </c>
      <c r="EE150" s="341">
        <f t="shared" si="217"/>
        <v>0</v>
      </c>
      <c r="EF150" s="341" t="e">
        <f t="shared" si="218"/>
        <v>#VALUE!</v>
      </c>
      <c r="EG150" s="341" t="e">
        <f>DY150*(1+wycena!$EG$17)</f>
        <v>#VALUE!</v>
      </c>
      <c r="EH150" s="341" t="e">
        <f>EG150*(1+wycena!$EH$17)</f>
        <v>#VALUE!</v>
      </c>
      <c r="EI150" s="341" t="e">
        <f t="shared" si="258"/>
        <v>#VALUE!</v>
      </c>
      <c r="EJ150" s="341" t="e">
        <f t="shared" si="276"/>
        <v>#VALUE!</v>
      </c>
      <c r="EK150" s="342">
        <f t="shared" si="219"/>
        <v>0</v>
      </c>
      <c r="EL150" s="343">
        <v>0</v>
      </c>
      <c r="EM150" s="344" t="e">
        <f t="shared" si="187"/>
        <v>#VALUE!</v>
      </c>
      <c r="EN150" s="345" t="e">
        <f t="shared" si="220"/>
        <v>#VALUE!</v>
      </c>
      <c r="EO150" s="346">
        <f t="shared" si="221"/>
        <v>0</v>
      </c>
      <c r="EP150" s="347">
        <f t="shared" si="222"/>
        <v>0</v>
      </c>
      <c r="EQ150" s="348">
        <f t="shared" si="259"/>
        <v>0</v>
      </c>
      <c r="ER150" s="349" t="e">
        <f t="shared" si="223"/>
        <v>#VALUE!</v>
      </c>
      <c r="ES150" s="350" t="e">
        <f t="shared" si="224"/>
        <v>#VALUE!</v>
      </c>
      <c r="ET150" s="62"/>
      <c r="EU150" s="399">
        <f t="shared" si="260"/>
        <v>0</v>
      </c>
      <c r="EV150" s="400">
        <f t="shared" si="261"/>
        <v>0</v>
      </c>
      <c r="EW150" s="400">
        <f t="shared" si="262"/>
        <v>0</v>
      </c>
      <c r="EX150" s="400">
        <f t="shared" si="263"/>
        <v>0</v>
      </c>
      <c r="EY150" s="400">
        <f t="shared" si="264"/>
        <v>0</v>
      </c>
      <c r="EZ150" s="401">
        <f t="shared" si="265"/>
        <v>0</v>
      </c>
      <c r="FA150" s="62"/>
      <c r="FB150" s="153">
        <f t="shared" si="225"/>
        <v>0</v>
      </c>
      <c r="FC150" s="154">
        <f t="shared" si="226"/>
        <v>0</v>
      </c>
      <c r="FD150" s="154">
        <f t="shared" si="227"/>
        <v>0</v>
      </c>
      <c r="FE150" s="154">
        <f t="shared" si="228"/>
        <v>0</v>
      </c>
      <c r="FF150" s="154">
        <f t="shared" si="229"/>
        <v>0</v>
      </c>
      <c r="FG150" s="154">
        <f t="shared" si="230"/>
        <v>0</v>
      </c>
      <c r="FH150" s="154">
        <f t="shared" si="231"/>
        <v>0</v>
      </c>
      <c r="FI150" s="154">
        <f t="shared" si="232"/>
        <v>0</v>
      </c>
      <c r="FJ150" s="154">
        <f t="shared" si="233"/>
        <v>0</v>
      </c>
      <c r="FK150" s="147">
        <f t="shared" si="234"/>
        <v>0</v>
      </c>
      <c r="FL150" s="147">
        <f t="shared" si="235"/>
        <v>0</v>
      </c>
      <c r="FM150" s="146">
        <f t="shared" si="236"/>
        <v>0</v>
      </c>
      <c r="FN150" s="146">
        <f t="shared" si="237"/>
        <v>0</v>
      </c>
      <c r="FO150" s="146">
        <f t="shared" si="238"/>
        <v>0</v>
      </c>
      <c r="FP150" s="146">
        <f t="shared" si="239"/>
        <v>0</v>
      </c>
      <c r="FQ150" s="146" t="e">
        <f t="shared" si="240"/>
        <v>#VALUE!</v>
      </c>
      <c r="FR150" s="146" t="e">
        <f t="shared" si="241"/>
        <v>#VALUE!</v>
      </c>
      <c r="FS150" s="146">
        <f t="shared" si="242"/>
        <v>0</v>
      </c>
      <c r="FT150" s="146">
        <f t="shared" si="243"/>
        <v>0</v>
      </c>
      <c r="FU150" s="146">
        <f t="shared" si="244"/>
        <v>0</v>
      </c>
      <c r="FV150" s="146" t="e">
        <f t="shared" si="245"/>
        <v>#VALUE!</v>
      </c>
      <c r="FW150" s="146" t="e">
        <f t="shared" si="266"/>
        <v>#VALUE!</v>
      </c>
      <c r="FX150" s="146" t="e">
        <f t="shared" si="267"/>
        <v>#VALUE!</v>
      </c>
      <c r="FY150" s="146" t="e">
        <f t="shared" si="268"/>
        <v>#VALUE!</v>
      </c>
      <c r="FZ150" s="155">
        <f t="shared" si="188"/>
        <v>0</v>
      </c>
    </row>
    <row r="151" spans="1:182">
      <c r="A151" s="143">
        <v>133</v>
      </c>
      <c r="B151" s="123"/>
      <c r="C151" s="123"/>
      <c r="D151" s="123"/>
      <c r="E151" s="181"/>
      <c r="F151" s="123"/>
      <c r="G151" s="123"/>
      <c r="H151" s="123"/>
      <c r="I151" s="120"/>
      <c r="J151" s="121"/>
      <c r="K151" s="123"/>
      <c r="L151" s="123"/>
      <c r="M151" s="172" t="str">
        <f>ryzyka!$X135</f>
        <v/>
      </c>
      <c r="N151" s="173" t="str">
        <f>ryzyka!Y135</f>
        <v/>
      </c>
      <c r="O151" s="123"/>
      <c r="P151" s="123"/>
      <c r="Q151" s="138"/>
      <c r="R151" s="121"/>
      <c r="S151" s="123"/>
      <c r="T151" s="122"/>
      <c r="U151" s="123"/>
      <c r="V151" s="285" t="str">
        <f t="shared" si="246"/>
        <v/>
      </c>
      <c r="W151" s="285" t="str">
        <f t="shared" si="247"/>
        <v/>
      </c>
      <c r="X151" s="123"/>
      <c r="Y151" s="65"/>
      <c r="Z151" s="176">
        <f t="shared" si="189"/>
        <v>0</v>
      </c>
      <c r="AA151" s="124"/>
      <c r="AB151" s="124"/>
      <c r="AC151" s="125"/>
      <c r="AD151" s="125"/>
      <c r="AE151" s="126"/>
      <c r="AF151" s="124"/>
      <c r="AG151" s="127"/>
      <c r="AH151" s="128"/>
      <c r="AI151" s="137"/>
      <c r="AJ151" s="126"/>
      <c r="AK151" s="335">
        <f t="shared" si="190"/>
        <v>0</v>
      </c>
      <c r="AL151" s="138"/>
      <c r="AM151" s="121"/>
      <c r="AN151" s="123"/>
      <c r="AO151" s="332">
        <f t="shared" si="269"/>
        <v>0</v>
      </c>
      <c r="AP151" s="333">
        <f>SUMIFS(Technologia[tpz '[s']],Technologia[Obszar],"Obróbka skrawaniem",Technologia[KOD WYROB],wycena!$B151)</f>
        <v>0</v>
      </c>
      <c r="AQ151" s="334">
        <f>SUMIFS(Technologia[tpj '[s']],Technologia[Obszar],"Obróbka skrawaniem",Technologia[KOD WYROB],wycena!$B151)</f>
        <v>0</v>
      </c>
      <c r="AR151" s="335">
        <f t="shared" si="191"/>
        <v>0</v>
      </c>
      <c r="AS151" s="334">
        <f>SUMIFS(Technologia[tpz '[s']],Technologia[Obszar],"Ukosowanie",Technologia[KOD WYROB],wycena!$B151)</f>
        <v>0</v>
      </c>
      <c r="AT151" s="334">
        <f>SUMIFS(Technologia[tpj '[s']],Technologia[Obszar],"Ukosowanie",Technologia[KOD WYROB],wycena!$B151)</f>
        <v>0</v>
      </c>
      <c r="AU151" s="335">
        <f t="shared" si="192"/>
        <v>0</v>
      </c>
      <c r="AV151" s="334">
        <f>SUMIFS(Technologia[tpz '[s']],Technologia[Obszar],"Prasa",Technologia[KOD WYROB],wycena!$B151)</f>
        <v>0</v>
      </c>
      <c r="AW151" s="334">
        <f>SUMIFS(Technologia[tpj '[s']],Technologia[Obszar],"Prasa",Technologia[KOD WYROB],wycena!$B151)</f>
        <v>0</v>
      </c>
      <c r="AX151" s="335">
        <f t="shared" si="193"/>
        <v>0</v>
      </c>
      <c r="AY151" s="334">
        <f>SUMIFS(Technologia[tpz '[s']],Technologia[Obszar],"Spawanie ręczne",Technologia[KOD WYROB],wycena!$B151)</f>
        <v>0</v>
      </c>
      <c r="AZ151" s="334">
        <f>SUMIFS(Technologia[tpj '[s']],Technologia[Obszar],"Spawanie ręczne",Technologia[KOD WYROB],wycena!$B151)</f>
        <v>0</v>
      </c>
      <c r="BA151" s="335">
        <f t="shared" si="194"/>
        <v>0</v>
      </c>
      <c r="BB151" s="334">
        <f>SUMIFS(Technologia[tpz '[s']],Technologia[Obszar],"Spawanie robotem",Technologia[KOD WYROB],wycena!$B151)</f>
        <v>0</v>
      </c>
      <c r="BC151" s="334">
        <f>SUMIFS(Technologia[tpj '[s']],Technologia[Obszar],"Spawanie robotem",Technologia[KOD WYROB],wycena!$B151)</f>
        <v>0</v>
      </c>
      <c r="BD151" s="335">
        <f t="shared" si="195"/>
        <v>0</v>
      </c>
      <c r="BE151" s="334">
        <f>SUMIFS(Technologia[tpz '[s']],Technologia[Obszar],"Ślusarnia",Technologia[KOD WYROB],wycena!$B151)</f>
        <v>0</v>
      </c>
      <c r="BF151" s="334">
        <f>SUMIFS(Technologia[tpj '[s']],Technologia[Obszar],"Ślusarnia",Technologia[KOD WYROB],wycena!$B151)</f>
        <v>0</v>
      </c>
      <c r="BG151" s="335">
        <f t="shared" si="196"/>
        <v>0</v>
      </c>
      <c r="BH151" s="334">
        <f>SUMIFS(Technologia[tpz '[s']],Technologia[Obszar],"Montaż",Technologia[KOD WYROB],wycena!$B151)</f>
        <v>0</v>
      </c>
      <c r="BI151" s="334">
        <f>SUMIFS(Technologia[tpj '[s']],Technologia[Obszar],"Montaż",Technologia[KOD WYROB],wycena!$B151)</f>
        <v>0</v>
      </c>
      <c r="BJ151" s="335">
        <f t="shared" si="197"/>
        <v>0</v>
      </c>
      <c r="BK151" s="334">
        <f>SUMIFS(Technologia[tpz '[s']],Technologia[Obszar],"Klejenie",Technologia[KOD WYROB],wycena!$B151)</f>
        <v>0</v>
      </c>
      <c r="BL151" s="334">
        <f>SUMIFS(Technologia[tpj '[s']],Technologia[Obszar],"Klejenie",Technologia[KOD WYROB],wycena!$B151)</f>
        <v>0</v>
      </c>
      <c r="BM151" s="335">
        <f t="shared" si="198"/>
        <v>0</v>
      </c>
      <c r="BN151" s="334">
        <f>SUMIFS(Technologia[tpz '[s']],Technologia[Obszar],"Śrutowanie",Technologia[KOD WYROB],wycena!$B151)</f>
        <v>0</v>
      </c>
      <c r="BO151" s="334">
        <f>SUMIFS(Technologia[tpj '[s']],Technologia[Obszar],"Śrutowanie",Technologia[KOD WYROB],wycena!$B151)</f>
        <v>0</v>
      </c>
      <c r="BP151" s="332">
        <f t="shared" si="248"/>
        <v>0</v>
      </c>
      <c r="BQ151" s="334">
        <f>SUMIFS(Technologia[tpz '[s']],Technologia[Obszar],"Prostowanie",Technologia[KOD WYROB],wycena!$B151)</f>
        <v>0</v>
      </c>
      <c r="BR151" s="334">
        <f>SUMIFS(Technologia[tpj '[s']],Technologia[Obszar],"Prostowanie",Technologia[KOD WYROB],wycena!$B151)</f>
        <v>0</v>
      </c>
      <c r="BS151" s="332">
        <f t="shared" si="249"/>
        <v>0</v>
      </c>
      <c r="BT151" s="334">
        <f>SUMIFS(Technologia[tpz '[s']],Technologia[Obszar],"Gratowarka",Technologia[KOD WYROB],wycena!$B151)</f>
        <v>0</v>
      </c>
      <c r="BU151" s="334">
        <f>SUMIFS(Technologia[tpj '[s']],Technologia[Obszar],"Gratowarka",Technologia[KOD WYROB],wycena!$B151)</f>
        <v>0</v>
      </c>
      <c r="BV151" s="332">
        <f t="shared" si="250"/>
        <v>0</v>
      </c>
      <c r="BW151" s="332">
        <f>COUNTIF(Technologia[KOD WYROB],B151)</f>
        <v>0</v>
      </c>
      <c r="BX151" s="332">
        <f t="shared" si="251"/>
        <v>0</v>
      </c>
      <c r="BZ151" s="121"/>
      <c r="CA151" s="123"/>
      <c r="CB151" s="123"/>
      <c r="CC151" s="372">
        <f>SUMIFS(Technologia[Koszt kooperacji],Technologia[Obszar],"Kooperacja",Technologia[KOD WYROB],wycena!$B151)+SUMIFS(Technologia[Koszt kooperacji],Technologia[Obszar],"Śrutowanie",Technologia[KOD WYROB],wycena!$B151)</f>
        <v>0</v>
      </c>
      <c r="CD151" s="372">
        <f t="shared" si="199"/>
        <v>0</v>
      </c>
      <c r="CE151" s="372">
        <f t="shared" si="270"/>
        <v>0</v>
      </c>
      <c r="CF151" s="381">
        <f>COUNTIFS(Technologia[KOD WYROB],B151,Technologia[Obszar],"kooperacja")+SUMIF($C:$C,$B151,CF:CF)</f>
        <v>0</v>
      </c>
      <c r="CG151" s="382">
        <f>SUMIF(Tabela3[Dot. indeksu],B151,Tabela3[Wartość])+SUMIF(C:C,B151,DE:DE)</f>
        <v>0</v>
      </c>
      <c r="CH151" s="383">
        <f>SUMIFS(NRC[Cena],NRC[Typ narzędzia],robocze!$AL$1,NRC[Dot. indeksu],wycena!$B151)+(SUMIF($C:$C,$B151,$DF:$DF))</f>
        <v>0</v>
      </c>
      <c r="CI151" s="372">
        <f>SUMIFS(NRC[Cena],NRC[Typ narzędzia],robocze!$AL$2,NRC[Dot. indeksu],wycena!$B151)+(SUMIF($C:$C,$B151,$DG:$DG))</f>
        <v>0</v>
      </c>
      <c r="CJ151" s="372">
        <f>SUMIFS(NRC[Cena],NRC[Typ narzędzia],robocze!$AL$3,NRC[Dot. indeksu],wycena!$B151)+(SUMIF($C:$C,$B151,$DH:$DH))</f>
        <v>0</v>
      </c>
      <c r="CK151" s="384">
        <f t="shared" si="252"/>
        <v>0</v>
      </c>
      <c r="CM151" s="373" t="str">
        <f t="shared" si="200"/>
        <v/>
      </c>
      <c r="CN151" s="374" t="str">
        <f t="shared" si="201"/>
        <v/>
      </c>
      <c r="CO151" s="372" t="str">
        <f t="shared" si="202"/>
        <v/>
      </c>
      <c r="CP151" s="372" t="str">
        <f t="shared" si="271"/>
        <v/>
      </c>
      <c r="CQ151" s="371" t="str">
        <f t="shared" si="203"/>
        <v/>
      </c>
      <c r="CR151" s="371" t="str">
        <f t="shared" si="272"/>
        <v/>
      </c>
      <c r="CS151" s="371" t="str">
        <f t="shared" si="204"/>
        <v/>
      </c>
      <c r="CT151" s="371" t="str">
        <f t="shared" si="205"/>
        <v/>
      </c>
      <c r="CU151" s="371" t="str">
        <f t="shared" si="206"/>
        <v/>
      </c>
      <c r="CV151" s="371" t="str">
        <f t="shared" si="207"/>
        <v/>
      </c>
      <c r="CW151" s="371" t="str">
        <f t="shared" si="208"/>
        <v/>
      </c>
      <c r="CX151" s="371" t="str">
        <f t="shared" si="209"/>
        <v/>
      </c>
      <c r="CY151" s="371" t="str">
        <f t="shared" si="210"/>
        <v/>
      </c>
      <c r="CZ151" s="371" t="str">
        <f t="shared" si="211"/>
        <v/>
      </c>
      <c r="DA151" s="371" t="str">
        <f t="shared" si="253"/>
        <v/>
      </c>
      <c r="DB151" s="371" t="str">
        <f t="shared" si="254"/>
        <v/>
      </c>
      <c r="DC151" s="371" t="str">
        <f t="shared" si="255"/>
        <v/>
      </c>
      <c r="DD151" s="334" t="str">
        <f t="shared" si="212"/>
        <v/>
      </c>
      <c r="DE151" s="334" t="str">
        <f t="shared" si="213"/>
        <v/>
      </c>
      <c r="DF151" s="372">
        <f t="shared" si="273"/>
        <v>0</v>
      </c>
      <c r="DG151" s="372">
        <f t="shared" si="274"/>
        <v>0</v>
      </c>
      <c r="DH151" s="372">
        <f t="shared" si="275"/>
        <v>0</v>
      </c>
      <c r="DI151" s="375"/>
      <c r="DJ151" s="319">
        <f>AK151/3600*Stawki!$A$4</f>
        <v>0</v>
      </c>
      <c r="DK151" s="317">
        <f>AO151/3600*Stawki!$B$4</f>
        <v>0</v>
      </c>
      <c r="DL151" s="317">
        <f>AR151/3600*Stawki!$C$4</f>
        <v>0</v>
      </c>
      <c r="DM151" s="317">
        <f>AU151/3600*Stawki!$D$4</f>
        <v>0</v>
      </c>
      <c r="DN151" s="317">
        <f>AX151/3600*Stawki!$E$4</f>
        <v>0</v>
      </c>
      <c r="DO151" s="317">
        <f>BA151/3600*Stawki!$F$4</f>
        <v>0</v>
      </c>
      <c r="DP151" s="317">
        <f>BD151/3600*Stawki!$G$4</f>
        <v>0</v>
      </c>
      <c r="DQ151" s="317">
        <f>BG151/3600*Stawki!$H$4</f>
        <v>0</v>
      </c>
      <c r="DR151" s="317">
        <f>BJ151/3600*Stawki!$J$4</f>
        <v>0</v>
      </c>
      <c r="DS151" s="317">
        <f>BL151/3600*Stawki!$I$4</f>
        <v>0</v>
      </c>
      <c r="DT151" s="317">
        <f>BP151/3600*Stawki!$K$4</f>
        <v>0</v>
      </c>
      <c r="DU151" s="320">
        <f>BS151/3600*Stawki!$M$4</f>
        <v>0</v>
      </c>
      <c r="DV151" s="320">
        <f>BV151/3600*Stawki!$L$4</f>
        <v>0</v>
      </c>
      <c r="DW151" s="321">
        <f t="shared" si="256"/>
        <v>0</v>
      </c>
      <c r="DX151" s="322" t="e" cm="1">
        <f t="array" ref="DX151">IF(BX151&lt;1,INDEX(tblSimple[],MATCH(F151,simp_il_proj,1)+1,MATCH(BW151,simp_il_oper,1)+1)+VLOOKUP($H$6,tblKlient[[Klient]:[Dodatkowy narzut Simple]],2,0),INDEX(tblComplex[],MATCH(F151,comp_il_projekt,1)+1,MATCH(BX151,comp_ile_sklad,1)+1)+VLOOKUP($H$6,tblKlient[[Klient]:[Dodatkowy narzut Complex]],3,0))</f>
        <v>#VALUE!</v>
      </c>
      <c r="DY151" s="323" t="str">
        <f t="shared" si="257"/>
        <v/>
      </c>
      <c r="DZ151" s="318" t="e">
        <f t="shared" si="214"/>
        <v>#VALUE!</v>
      </c>
      <c r="EA151" s="324" t="e">
        <f t="shared" si="215"/>
        <v>#VALUE!</v>
      </c>
      <c r="EC151" s="340">
        <f>IFERROR((Y151*AA151)*IF(X151="NIE",$EC$17+Stawki!$L$30,$EC$17)+SUMIF($C:$C,$B151,CP:CP),0)</f>
        <v>0</v>
      </c>
      <c r="ED151" s="341">
        <f t="shared" si="216"/>
        <v>0</v>
      </c>
      <c r="EE151" s="341">
        <f t="shared" si="217"/>
        <v>0</v>
      </c>
      <c r="EF151" s="341" t="e">
        <f t="shared" si="218"/>
        <v>#VALUE!</v>
      </c>
      <c r="EG151" s="341" t="e">
        <f>DY151*(1+wycena!$EG$17)</f>
        <v>#VALUE!</v>
      </c>
      <c r="EH151" s="341" t="e">
        <f>EG151*(1+wycena!$EH$17)</f>
        <v>#VALUE!</v>
      </c>
      <c r="EI151" s="341" t="e">
        <f t="shared" si="258"/>
        <v>#VALUE!</v>
      </c>
      <c r="EJ151" s="341" t="e">
        <f t="shared" si="276"/>
        <v>#VALUE!</v>
      </c>
      <c r="EK151" s="342">
        <f t="shared" si="219"/>
        <v>0</v>
      </c>
      <c r="EL151" s="343">
        <v>0</v>
      </c>
      <c r="EM151" s="344" t="e">
        <f t="shared" ref="EM151:EM214" si="277">MROUND(EJ151*(1+$EL151),0.01)</f>
        <v>#VALUE!</v>
      </c>
      <c r="EN151" s="345" t="e">
        <f t="shared" si="220"/>
        <v>#VALUE!</v>
      </c>
      <c r="EO151" s="346">
        <f t="shared" si="221"/>
        <v>0</v>
      </c>
      <c r="EP151" s="347">
        <f t="shared" si="222"/>
        <v>0</v>
      </c>
      <c r="EQ151" s="348">
        <f t="shared" si="259"/>
        <v>0</v>
      </c>
      <c r="ER151" s="349" t="e">
        <f t="shared" si="223"/>
        <v>#VALUE!</v>
      </c>
      <c r="ES151" s="350" t="e">
        <f t="shared" si="224"/>
        <v>#VALUE!</v>
      </c>
      <c r="ET151" s="62"/>
      <c r="EU151" s="399">
        <f t="shared" si="260"/>
        <v>0</v>
      </c>
      <c r="EV151" s="400">
        <f t="shared" si="261"/>
        <v>0</v>
      </c>
      <c r="EW151" s="400">
        <f t="shared" si="262"/>
        <v>0</v>
      </c>
      <c r="EX151" s="400">
        <f t="shared" si="263"/>
        <v>0</v>
      </c>
      <c r="EY151" s="400">
        <f t="shared" si="264"/>
        <v>0</v>
      </c>
      <c r="EZ151" s="401">
        <f t="shared" si="265"/>
        <v>0</v>
      </c>
      <c r="FA151" s="62"/>
      <c r="FB151" s="153">
        <f t="shared" si="225"/>
        <v>0</v>
      </c>
      <c r="FC151" s="154">
        <f t="shared" si="226"/>
        <v>0</v>
      </c>
      <c r="FD151" s="154">
        <f t="shared" si="227"/>
        <v>0</v>
      </c>
      <c r="FE151" s="154">
        <f t="shared" si="228"/>
        <v>0</v>
      </c>
      <c r="FF151" s="154">
        <f t="shared" si="229"/>
        <v>0</v>
      </c>
      <c r="FG151" s="154">
        <f t="shared" si="230"/>
        <v>0</v>
      </c>
      <c r="FH151" s="154">
        <f t="shared" si="231"/>
        <v>0</v>
      </c>
      <c r="FI151" s="154">
        <f t="shared" si="232"/>
        <v>0</v>
      </c>
      <c r="FJ151" s="154">
        <f t="shared" si="233"/>
        <v>0</v>
      </c>
      <c r="FK151" s="147">
        <f t="shared" si="234"/>
        <v>0</v>
      </c>
      <c r="FL151" s="147">
        <f t="shared" si="235"/>
        <v>0</v>
      </c>
      <c r="FM151" s="146">
        <f t="shared" si="236"/>
        <v>0</v>
      </c>
      <c r="FN151" s="146">
        <f t="shared" si="237"/>
        <v>0</v>
      </c>
      <c r="FO151" s="146">
        <f t="shared" si="238"/>
        <v>0</v>
      </c>
      <c r="FP151" s="146">
        <f t="shared" si="239"/>
        <v>0</v>
      </c>
      <c r="FQ151" s="146" t="e">
        <f t="shared" si="240"/>
        <v>#VALUE!</v>
      </c>
      <c r="FR151" s="146" t="e">
        <f t="shared" si="241"/>
        <v>#VALUE!</v>
      </c>
      <c r="FS151" s="146">
        <f t="shared" si="242"/>
        <v>0</v>
      </c>
      <c r="FT151" s="146">
        <f t="shared" si="243"/>
        <v>0</v>
      </c>
      <c r="FU151" s="146">
        <f t="shared" si="244"/>
        <v>0</v>
      </c>
      <c r="FV151" s="146" t="e">
        <f t="shared" si="245"/>
        <v>#VALUE!</v>
      </c>
      <c r="FW151" s="146" t="e">
        <f t="shared" si="266"/>
        <v>#VALUE!</v>
      </c>
      <c r="FX151" s="146" t="e">
        <f t="shared" si="267"/>
        <v>#VALUE!</v>
      </c>
      <c r="FY151" s="146" t="e">
        <f t="shared" si="268"/>
        <v>#VALUE!</v>
      </c>
      <c r="FZ151" s="155">
        <f t="shared" ref="FZ151:FZ214" si="278">FM151*(1+$EK$17)</f>
        <v>0</v>
      </c>
    </row>
    <row r="152" spans="1:182">
      <c r="A152" s="143">
        <v>134</v>
      </c>
      <c r="B152" s="123"/>
      <c r="C152" s="123"/>
      <c r="D152" s="123"/>
      <c r="E152" s="181"/>
      <c r="F152" s="123"/>
      <c r="G152" s="123"/>
      <c r="H152" s="123"/>
      <c r="I152" s="120"/>
      <c r="J152" s="121"/>
      <c r="K152" s="123"/>
      <c r="L152" s="123"/>
      <c r="M152" s="172" t="str">
        <f>ryzyka!$X136</f>
        <v/>
      </c>
      <c r="N152" s="173" t="str">
        <f>ryzyka!Y136</f>
        <v/>
      </c>
      <c r="O152" s="123"/>
      <c r="P152" s="123"/>
      <c r="Q152" s="138"/>
      <c r="R152" s="121"/>
      <c r="S152" s="123"/>
      <c r="T152" s="122"/>
      <c r="U152" s="123"/>
      <c r="V152" s="285" t="str">
        <f t="shared" si="246"/>
        <v/>
      </c>
      <c r="W152" s="285" t="str">
        <f t="shared" si="247"/>
        <v/>
      </c>
      <c r="X152" s="123"/>
      <c r="Y152" s="65"/>
      <c r="Z152" s="176">
        <f t="shared" si="189"/>
        <v>0</v>
      </c>
      <c r="AA152" s="124"/>
      <c r="AB152" s="124"/>
      <c r="AC152" s="125"/>
      <c r="AD152" s="125"/>
      <c r="AE152" s="126"/>
      <c r="AF152" s="124"/>
      <c r="AG152" s="127"/>
      <c r="AH152" s="128"/>
      <c r="AI152" s="137"/>
      <c r="AJ152" s="126"/>
      <c r="AK152" s="335">
        <f t="shared" si="190"/>
        <v>0</v>
      </c>
      <c r="AL152" s="138"/>
      <c r="AM152" s="121"/>
      <c r="AN152" s="123"/>
      <c r="AO152" s="332">
        <f t="shared" si="269"/>
        <v>0</v>
      </c>
      <c r="AP152" s="333">
        <f>SUMIFS(Technologia[tpz '[s']],Technologia[Obszar],"Obróbka skrawaniem",Technologia[KOD WYROB],wycena!$B152)</f>
        <v>0</v>
      </c>
      <c r="AQ152" s="334">
        <f>SUMIFS(Technologia[tpj '[s']],Technologia[Obszar],"Obróbka skrawaniem",Technologia[KOD WYROB],wycena!$B152)</f>
        <v>0</v>
      </c>
      <c r="AR152" s="335">
        <f t="shared" si="191"/>
        <v>0</v>
      </c>
      <c r="AS152" s="334">
        <f>SUMIFS(Technologia[tpz '[s']],Technologia[Obszar],"Ukosowanie",Technologia[KOD WYROB],wycena!$B152)</f>
        <v>0</v>
      </c>
      <c r="AT152" s="334">
        <f>SUMIFS(Technologia[tpj '[s']],Technologia[Obszar],"Ukosowanie",Technologia[KOD WYROB],wycena!$B152)</f>
        <v>0</v>
      </c>
      <c r="AU152" s="335">
        <f t="shared" si="192"/>
        <v>0</v>
      </c>
      <c r="AV152" s="334">
        <f>SUMIFS(Technologia[tpz '[s']],Technologia[Obszar],"Prasa",Technologia[KOD WYROB],wycena!$B152)</f>
        <v>0</v>
      </c>
      <c r="AW152" s="334">
        <f>SUMIFS(Technologia[tpj '[s']],Technologia[Obszar],"Prasa",Technologia[KOD WYROB],wycena!$B152)</f>
        <v>0</v>
      </c>
      <c r="AX152" s="335">
        <f t="shared" si="193"/>
        <v>0</v>
      </c>
      <c r="AY152" s="334">
        <f>SUMIFS(Technologia[tpz '[s']],Technologia[Obszar],"Spawanie ręczne",Technologia[KOD WYROB],wycena!$B152)</f>
        <v>0</v>
      </c>
      <c r="AZ152" s="334">
        <f>SUMIFS(Technologia[tpj '[s']],Technologia[Obszar],"Spawanie ręczne",Technologia[KOD WYROB],wycena!$B152)</f>
        <v>0</v>
      </c>
      <c r="BA152" s="335">
        <f t="shared" si="194"/>
        <v>0</v>
      </c>
      <c r="BB152" s="334">
        <f>SUMIFS(Technologia[tpz '[s']],Technologia[Obszar],"Spawanie robotem",Technologia[KOD WYROB],wycena!$B152)</f>
        <v>0</v>
      </c>
      <c r="BC152" s="334">
        <f>SUMIFS(Technologia[tpj '[s']],Technologia[Obszar],"Spawanie robotem",Technologia[KOD WYROB],wycena!$B152)</f>
        <v>0</v>
      </c>
      <c r="BD152" s="335">
        <f t="shared" si="195"/>
        <v>0</v>
      </c>
      <c r="BE152" s="334">
        <f>SUMIFS(Technologia[tpz '[s']],Technologia[Obszar],"Ślusarnia",Technologia[KOD WYROB],wycena!$B152)</f>
        <v>0</v>
      </c>
      <c r="BF152" s="334">
        <f>SUMIFS(Technologia[tpj '[s']],Technologia[Obszar],"Ślusarnia",Technologia[KOD WYROB],wycena!$B152)</f>
        <v>0</v>
      </c>
      <c r="BG152" s="335">
        <f t="shared" si="196"/>
        <v>0</v>
      </c>
      <c r="BH152" s="334">
        <f>SUMIFS(Technologia[tpz '[s']],Technologia[Obszar],"Montaż",Technologia[KOD WYROB],wycena!$B152)</f>
        <v>0</v>
      </c>
      <c r="BI152" s="334">
        <f>SUMIFS(Technologia[tpj '[s']],Technologia[Obszar],"Montaż",Technologia[KOD WYROB],wycena!$B152)</f>
        <v>0</v>
      </c>
      <c r="BJ152" s="335">
        <f t="shared" si="197"/>
        <v>0</v>
      </c>
      <c r="BK152" s="334">
        <f>SUMIFS(Technologia[tpz '[s']],Technologia[Obszar],"Klejenie",Technologia[KOD WYROB],wycena!$B152)</f>
        <v>0</v>
      </c>
      <c r="BL152" s="334">
        <f>SUMIFS(Technologia[tpj '[s']],Technologia[Obszar],"Klejenie",Technologia[KOD WYROB],wycena!$B152)</f>
        <v>0</v>
      </c>
      <c r="BM152" s="335">
        <f t="shared" si="198"/>
        <v>0</v>
      </c>
      <c r="BN152" s="334">
        <f>SUMIFS(Technologia[tpz '[s']],Technologia[Obszar],"Śrutowanie",Technologia[KOD WYROB],wycena!$B152)</f>
        <v>0</v>
      </c>
      <c r="BO152" s="334">
        <f>SUMIFS(Technologia[tpj '[s']],Technologia[Obszar],"Śrutowanie",Technologia[KOD WYROB],wycena!$B152)</f>
        <v>0</v>
      </c>
      <c r="BP152" s="332">
        <f t="shared" si="248"/>
        <v>0</v>
      </c>
      <c r="BQ152" s="334">
        <f>SUMIFS(Technologia[tpz '[s']],Technologia[Obszar],"Prostowanie",Technologia[KOD WYROB],wycena!$B152)</f>
        <v>0</v>
      </c>
      <c r="BR152" s="334">
        <f>SUMIFS(Technologia[tpj '[s']],Technologia[Obszar],"Prostowanie",Technologia[KOD WYROB],wycena!$B152)</f>
        <v>0</v>
      </c>
      <c r="BS152" s="332">
        <f t="shared" si="249"/>
        <v>0</v>
      </c>
      <c r="BT152" s="334">
        <f>SUMIFS(Technologia[tpz '[s']],Technologia[Obszar],"Gratowarka",Technologia[KOD WYROB],wycena!$B152)</f>
        <v>0</v>
      </c>
      <c r="BU152" s="334">
        <f>SUMIFS(Technologia[tpj '[s']],Technologia[Obszar],"Gratowarka",Technologia[KOD WYROB],wycena!$B152)</f>
        <v>0</v>
      </c>
      <c r="BV152" s="332">
        <f t="shared" si="250"/>
        <v>0</v>
      </c>
      <c r="BW152" s="332">
        <f>COUNTIF(Technologia[KOD WYROB],B152)</f>
        <v>0</v>
      </c>
      <c r="BX152" s="332">
        <f t="shared" si="251"/>
        <v>0</v>
      </c>
      <c r="BZ152" s="121"/>
      <c r="CA152" s="123"/>
      <c r="CB152" s="123"/>
      <c r="CC152" s="372">
        <f>SUMIFS(Technologia[Koszt kooperacji],Technologia[Obszar],"Kooperacja",Technologia[KOD WYROB],wycena!$B152)+SUMIFS(Technologia[Koszt kooperacji],Technologia[Obszar],"Śrutowanie",Technologia[KOD WYROB],wycena!$B152)</f>
        <v>0</v>
      </c>
      <c r="CD152" s="372">
        <f t="shared" si="199"/>
        <v>0</v>
      </c>
      <c r="CE152" s="372">
        <f t="shared" si="270"/>
        <v>0</v>
      </c>
      <c r="CF152" s="381">
        <f>COUNTIFS(Technologia[KOD WYROB],B152,Technologia[Obszar],"kooperacja")+SUMIF($C:$C,$B152,CF:CF)</f>
        <v>0</v>
      </c>
      <c r="CG152" s="382">
        <f>SUMIF(Tabela3[Dot. indeksu],B152,Tabela3[Wartość])+SUMIF(C:C,B152,DE:DE)</f>
        <v>0</v>
      </c>
      <c r="CH152" s="383">
        <f>SUMIFS(NRC[Cena],NRC[Typ narzędzia],robocze!$AL$1,NRC[Dot. indeksu],wycena!$B152)+(SUMIF($C:$C,$B152,$DF:$DF))</f>
        <v>0</v>
      </c>
      <c r="CI152" s="372">
        <f>SUMIFS(NRC[Cena],NRC[Typ narzędzia],robocze!$AL$2,NRC[Dot. indeksu],wycena!$B152)+(SUMIF($C:$C,$B152,$DG:$DG))</f>
        <v>0</v>
      </c>
      <c r="CJ152" s="372">
        <f>SUMIFS(NRC[Cena],NRC[Typ narzędzia],robocze!$AL$3,NRC[Dot. indeksu],wycena!$B152)+(SUMIF($C:$C,$B152,$DH:$DH))</f>
        <v>0</v>
      </c>
      <c r="CK152" s="384">
        <f t="shared" si="252"/>
        <v>0</v>
      </c>
      <c r="CM152" s="373" t="str">
        <f t="shared" si="200"/>
        <v/>
      </c>
      <c r="CN152" s="374" t="str">
        <f t="shared" si="201"/>
        <v/>
      </c>
      <c r="CO152" s="372" t="str">
        <f t="shared" si="202"/>
        <v/>
      </c>
      <c r="CP152" s="372" t="str">
        <f t="shared" si="271"/>
        <v/>
      </c>
      <c r="CQ152" s="371" t="str">
        <f t="shared" si="203"/>
        <v/>
      </c>
      <c r="CR152" s="371" t="str">
        <f t="shared" si="272"/>
        <v/>
      </c>
      <c r="CS152" s="371" t="str">
        <f t="shared" si="204"/>
        <v/>
      </c>
      <c r="CT152" s="371" t="str">
        <f t="shared" si="205"/>
        <v/>
      </c>
      <c r="CU152" s="371" t="str">
        <f t="shared" si="206"/>
        <v/>
      </c>
      <c r="CV152" s="371" t="str">
        <f t="shared" si="207"/>
        <v/>
      </c>
      <c r="CW152" s="371" t="str">
        <f t="shared" si="208"/>
        <v/>
      </c>
      <c r="CX152" s="371" t="str">
        <f t="shared" si="209"/>
        <v/>
      </c>
      <c r="CY152" s="371" t="str">
        <f t="shared" si="210"/>
        <v/>
      </c>
      <c r="CZ152" s="371" t="str">
        <f t="shared" si="211"/>
        <v/>
      </c>
      <c r="DA152" s="371" t="str">
        <f t="shared" si="253"/>
        <v/>
      </c>
      <c r="DB152" s="371" t="str">
        <f t="shared" si="254"/>
        <v/>
      </c>
      <c r="DC152" s="371" t="str">
        <f t="shared" si="255"/>
        <v/>
      </c>
      <c r="DD152" s="334" t="str">
        <f t="shared" si="212"/>
        <v/>
      </c>
      <c r="DE152" s="334" t="str">
        <f t="shared" si="213"/>
        <v/>
      </c>
      <c r="DF152" s="372">
        <f t="shared" si="273"/>
        <v>0</v>
      </c>
      <c r="DG152" s="372">
        <f t="shared" si="274"/>
        <v>0</v>
      </c>
      <c r="DH152" s="372">
        <f t="shared" si="275"/>
        <v>0</v>
      </c>
      <c r="DI152" s="375"/>
      <c r="DJ152" s="319">
        <f>AK152/3600*Stawki!$A$4</f>
        <v>0</v>
      </c>
      <c r="DK152" s="317">
        <f>AO152/3600*Stawki!$B$4</f>
        <v>0</v>
      </c>
      <c r="DL152" s="317">
        <f>AR152/3600*Stawki!$C$4</f>
        <v>0</v>
      </c>
      <c r="DM152" s="317">
        <f>AU152/3600*Stawki!$D$4</f>
        <v>0</v>
      </c>
      <c r="DN152" s="317">
        <f>AX152/3600*Stawki!$E$4</f>
        <v>0</v>
      </c>
      <c r="DO152" s="317">
        <f>BA152/3600*Stawki!$F$4</f>
        <v>0</v>
      </c>
      <c r="DP152" s="317">
        <f>BD152/3600*Stawki!$G$4</f>
        <v>0</v>
      </c>
      <c r="DQ152" s="317">
        <f>BG152/3600*Stawki!$H$4</f>
        <v>0</v>
      </c>
      <c r="DR152" s="317">
        <f>BJ152/3600*Stawki!$J$4</f>
        <v>0</v>
      </c>
      <c r="DS152" s="317">
        <f>BL152/3600*Stawki!$I$4</f>
        <v>0</v>
      </c>
      <c r="DT152" s="317">
        <f>BP152/3600*Stawki!$K$4</f>
        <v>0</v>
      </c>
      <c r="DU152" s="320">
        <f>BS152/3600*Stawki!$M$4</f>
        <v>0</v>
      </c>
      <c r="DV152" s="320">
        <f>BV152/3600*Stawki!$L$4</f>
        <v>0</v>
      </c>
      <c r="DW152" s="321">
        <f t="shared" si="256"/>
        <v>0</v>
      </c>
      <c r="DX152" s="322" t="e" cm="1">
        <f t="array" ref="DX152">IF(BX152&lt;1,INDEX(tblSimple[],MATCH(F152,simp_il_proj,1)+1,MATCH(BW152,simp_il_oper,1)+1)+VLOOKUP($H$6,tblKlient[[Klient]:[Dodatkowy narzut Simple]],2,0),INDEX(tblComplex[],MATCH(F152,comp_il_projekt,1)+1,MATCH(BX152,comp_ile_sklad,1)+1)+VLOOKUP($H$6,tblKlient[[Klient]:[Dodatkowy narzut Complex]],3,0))</f>
        <v>#VALUE!</v>
      </c>
      <c r="DY152" s="323" t="str">
        <f t="shared" si="257"/>
        <v/>
      </c>
      <c r="DZ152" s="318" t="e">
        <f t="shared" si="214"/>
        <v>#VALUE!</v>
      </c>
      <c r="EA152" s="324" t="e">
        <f t="shared" si="215"/>
        <v>#VALUE!</v>
      </c>
      <c r="EC152" s="340">
        <f>IFERROR((Y152*AA152)*IF(X152="NIE",$EC$17+Stawki!$L$30,$EC$17)+SUMIF($C:$C,$B152,CP:CP),0)</f>
        <v>0</v>
      </c>
      <c r="ED152" s="341">
        <f t="shared" si="216"/>
        <v>0</v>
      </c>
      <c r="EE152" s="341">
        <f t="shared" si="217"/>
        <v>0</v>
      </c>
      <c r="EF152" s="341" t="e">
        <f t="shared" si="218"/>
        <v>#VALUE!</v>
      </c>
      <c r="EG152" s="341" t="e">
        <f>DY152*(1+wycena!$EG$17)</f>
        <v>#VALUE!</v>
      </c>
      <c r="EH152" s="341" t="e">
        <f>EG152*(1+wycena!$EH$17)</f>
        <v>#VALUE!</v>
      </c>
      <c r="EI152" s="341" t="e">
        <f t="shared" si="258"/>
        <v>#VALUE!</v>
      </c>
      <c r="EJ152" s="341" t="e">
        <f t="shared" si="276"/>
        <v>#VALUE!</v>
      </c>
      <c r="EK152" s="342">
        <f t="shared" si="219"/>
        <v>0</v>
      </c>
      <c r="EL152" s="343">
        <v>0</v>
      </c>
      <c r="EM152" s="344" t="e">
        <f t="shared" si="277"/>
        <v>#VALUE!</v>
      </c>
      <c r="EN152" s="345" t="e">
        <f t="shared" si="220"/>
        <v>#VALUE!</v>
      </c>
      <c r="EO152" s="346">
        <f t="shared" si="221"/>
        <v>0</v>
      </c>
      <c r="EP152" s="347">
        <f t="shared" si="222"/>
        <v>0</v>
      </c>
      <c r="EQ152" s="348">
        <f t="shared" si="259"/>
        <v>0</v>
      </c>
      <c r="ER152" s="349" t="e">
        <f t="shared" si="223"/>
        <v>#VALUE!</v>
      </c>
      <c r="ES152" s="350" t="e">
        <f t="shared" si="224"/>
        <v>#VALUE!</v>
      </c>
      <c r="ET152" s="62"/>
      <c r="EU152" s="399">
        <f t="shared" si="260"/>
        <v>0</v>
      </c>
      <c r="EV152" s="400">
        <f t="shared" si="261"/>
        <v>0</v>
      </c>
      <c r="EW152" s="400">
        <f t="shared" si="262"/>
        <v>0</v>
      </c>
      <c r="EX152" s="400">
        <f t="shared" si="263"/>
        <v>0</v>
      </c>
      <c r="EY152" s="400">
        <f t="shared" si="264"/>
        <v>0</v>
      </c>
      <c r="EZ152" s="401">
        <f t="shared" si="265"/>
        <v>0</v>
      </c>
      <c r="FA152" s="62"/>
      <c r="FB152" s="153">
        <f t="shared" si="225"/>
        <v>0</v>
      </c>
      <c r="FC152" s="154">
        <f t="shared" si="226"/>
        <v>0</v>
      </c>
      <c r="FD152" s="154">
        <f t="shared" si="227"/>
        <v>0</v>
      </c>
      <c r="FE152" s="154">
        <f t="shared" si="228"/>
        <v>0</v>
      </c>
      <c r="FF152" s="154">
        <f t="shared" si="229"/>
        <v>0</v>
      </c>
      <c r="FG152" s="154">
        <f t="shared" si="230"/>
        <v>0</v>
      </c>
      <c r="FH152" s="154">
        <f t="shared" si="231"/>
        <v>0</v>
      </c>
      <c r="FI152" s="154">
        <f t="shared" si="232"/>
        <v>0</v>
      </c>
      <c r="FJ152" s="154">
        <f t="shared" si="233"/>
        <v>0</v>
      </c>
      <c r="FK152" s="147">
        <f t="shared" si="234"/>
        <v>0</v>
      </c>
      <c r="FL152" s="147">
        <f t="shared" si="235"/>
        <v>0</v>
      </c>
      <c r="FM152" s="146">
        <f t="shared" si="236"/>
        <v>0</v>
      </c>
      <c r="FN152" s="146">
        <f t="shared" si="237"/>
        <v>0</v>
      </c>
      <c r="FO152" s="146">
        <f t="shared" si="238"/>
        <v>0</v>
      </c>
      <c r="FP152" s="146">
        <f t="shared" si="239"/>
        <v>0</v>
      </c>
      <c r="FQ152" s="146" t="e">
        <f t="shared" si="240"/>
        <v>#VALUE!</v>
      </c>
      <c r="FR152" s="146" t="e">
        <f t="shared" si="241"/>
        <v>#VALUE!</v>
      </c>
      <c r="FS152" s="146">
        <f t="shared" si="242"/>
        <v>0</v>
      </c>
      <c r="FT152" s="146">
        <f t="shared" si="243"/>
        <v>0</v>
      </c>
      <c r="FU152" s="146">
        <f t="shared" si="244"/>
        <v>0</v>
      </c>
      <c r="FV152" s="146" t="e">
        <f t="shared" si="245"/>
        <v>#VALUE!</v>
      </c>
      <c r="FW152" s="146" t="e">
        <f t="shared" si="266"/>
        <v>#VALUE!</v>
      </c>
      <c r="FX152" s="146" t="e">
        <f t="shared" si="267"/>
        <v>#VALUE!</v>
      </c>
      <c r="FY152" s="146" t="e">
        <f t="shared" si="268"/>
        <v>#VALUE!</v>
      </c>
      <c r="FZ152" s="155">
        <f t="shared" si="278"/>
        <v>0</v>
      </c>
    </row>
    <row r="153" spans="1:182">
      <c r="A153" s="143">
        <v>135</v>
      </c>
      <c r="B153" s="123"/>
      <c r="C153" s="123"/>
      <c r="D153" s="123"/>
      <c r="E153" s="181"/>
      <c r="F153" s="123"/>
      <c r="G153" s="123"/>
      <c r="H153" s="123"/>
      <c r="I153" s="120"/>
      <c r="J153" s="121"/>
      <c r="K153" s="123"/>
      <c r="L153" s="123"/>
      <c r="M153" s="172" t="str">
        <f>ryzyka!$X137</f>
        <v/>
      </c>
      <c r="N153" s="173" t="str">
        <f>ryzyka!Y137</f>
        <v/>
      </c>
      <c r="O153" s="123"/>
      <c r="P153" s="123"/>
      <c r="Q153" s="138"/>
      <c r="R153" s="121"/>
      <c r="S153" s="123"/>
      <c r="T153" s="122"/>
      <c r="U153" s="123"/>
      <c r="V153" s="285" t="str">
        <f t="shared" si="246"/>
        <v/>
      </c>
      <c r="W153" s="285" t="str">
        <f t="shared" si="247"/>
        <v/>
      </c>
      <c r="X153" s="123"/>
      <c r="Y153" s="65"/>
      <c r="Z153" s="176">
        <f t="shared" si="189"/>
        <v>0</v>
      </c>
      <c r="AA153" s="124"/>
      <c r="AB153" s="124"/>
      <c r="AC153" s="125"/>
      <c r="AD153" s="125"/>
      <c r="AE153" s="126"/>
      <c r="AF153" s="124"/>
      <c r="AG153" s="127"/>
      <c r="AH153" s="128"/>
      <c r="AI153" s="137"/>
      <c r="AJ153" s="126"/>
      <c r="AK153" s="335">
        <f t="shared" si="190"/>
        <v>0</v>
      </c>
      <c r="AL153" s="138"/>
      <c r="AM153" s="121"/>
      <c r="AN153" s="123"/>
      <c r="AO153" s="332">
        <f t="shared" si="269"/>
        <v>0</v>
      </c>
      <c r="AP153" s="333">
        <f>SUMIFS(Technologia[tpz '[s']],Technologia[Obszar],"Obróbka skrawaniem",Technologia[KOD WYROB],wycena!$B153)</f>
        <v>0</v>
      </c>
      <c r="AQ153" s="334">
        <f>SUMIFS(Technologia[tpj '[s']],Technologia[Obszar],"Obróbka skrawaniem",Technologia[KOD WYROB],wycena!$B153)</f>
        <v>0</v>
      </c>
      <c r="AR153" s="335">
        <f t="shared" si="191"/>
        <v>0</v>
      </c>
      <c r="AS153" s="334">
        <f>SUMIFS(Technologia[tpz '[s']],Technologia[Obszar],"Ukosowanie",Technologia[KOD WYROB],wycena!$B153)</f>
        <v>0</v>
      </c>
      <c r="AT153" s="334">
        <f>SUMIFS(Technologia[tpj '[s']],Technologia[Obszar],"Ukosowanie",Technologia[KOD WYROB],wycena!$B153)</f>
        <v>0</v>
      </c>
      <c r="AU153" s="335">
        <f t="shared" si="192"/>
        <v>0</v>
      </c>
      <c r="AV153" s="334">
        <f>SUMIFS(Technologia[tpz '[s']],Technologia[Obszar],"Prasa",Technologia[KOD WYROB],wycena!$B153)</f>
        <v>0</v>
      </c>
      <c r="AW153" s="334">
        <f>SUMIFS(Technologia[tpj '[s']],Technologia[Obszar],"Prasa",Technologia[KOD WYROB],wycena!$B153)</f>
        <v>0</v>
      </c>
      <c r="AX153" s="335">
        <f t="shared" si="193"/>
        <v>0</v>
      </c>
      <c r="AY153" s="334">
        <f>SUMIFS(Technologia[tpz '[s']],Technologia[Obszar],"Spawanie ręczne",Technologia[KOD WYROB],wycena!$B153)</f>
        <v>0</v>
      </c>
      <c r="AZ153" s="334">
        <f>SUMIFS(Technologia[tpj '[s']],Technologia[Obszar],"Spawanie ręczne",Technologia[KOD WYROB],wycena!$B153)</f>
        <v>0</v>
      </c>
      <c r="BA153" s="335">
        <f t="shared" si="194"/>
        <v>0</v>
      </c>
      <c r="BB153" s="334">
        <f>SUMIFS(Technologia[tpz '[s']],Technologia[Obszar],"Spawanie robotem",Technologia[KOD WYROB],wycena!$B153)</f>
        <v>0</v>
      </c>
      <c r="BC153" s="334">
        <f>SUMIFS(Technologia[tpj '[s']],Technologia[Obszar],"Spawanie robotem",Technologia[KOD WYROB],wycena!$B153)</f>
        <v>0</v>
      </c>
      <c r="BD153" s="335">
        <f t="shared" si="195"/>
        <v>0</v>
      </c>
      <c r="BE153" s="334">
        <f>SUMIFS(Technologia[tpz '[s']],Technologia[Obszar],"Ślusarnia",Technologia[KOD WYROB],wycena!$B153)</f>
        <v>0</v>
      </c>
      <c r="BF153" s="334">
        <f>SUMIFS(Technologia[tpj '[s']],Technologia[Obszar],"Ślusarnia",Technologia[KOD WYROB],wycena!$B153)</f>
        <v>0</v>
      </c>
      <c r="BG153" s="335">
        <f t="shared" si="196"/>
        <v>0</v>
      </c>
      <c r="BH153" s="334">
        <f>SUMIFS(Technologia[tpz '[s']],Technologia[Obszar],"Montaż",Technologia[KOD WYROB],wycena!$B153)</f>
        <v>0</v>
      </c>
      <c r="BI153" s="334">
        <f>SUMIFS(Technologia[tpj '[s']],Technologia[Obszar],"Montaż",Technologia[KOD WYROB],wycena!$B153)</f>
        <v>0</v>
      </c>
      <c r="BJ153" s="335">
        <f t="shared" si="197"/>
        <v>0</v>
      </c>
      <c r="BK153" s="334">
        <f>SUMIFS(Technologia[tpz '[s']],Technologia[Obszar],"Klejenie",Technologia[KOD WYROB],wycena!$B153)</f>
        <v>0</v>
      </c>
      <c r="BL153" s="334">
        <f>SUMIFS(Technologia[tpj '[s']],Technologia[Obszar],"Klejenie",Technologia[KOD WYROB],wycena!$B153)</f>
        <v>0</v>
      </c>
      <c r="BM153" s="335">
        <f t="shared" si="198"/>
        <v>0</v>
      </c>
      <c r="BN153" s="334">
        <f>SUMIFS(Technologia[tpz '[s']],Technologia[Obszar],"Śrutowanie",Technologia[KOD WYROB],wycena!$B153)</f>
        <v>0</v>
      </c>
      <c r="BO153" s="334">
        <f>SUMIFS(Technologia[tpj '[s']],Technologia[Obszar],"Śrutowanie",Technologia[KOD WYROB],wycena!$B153)</f>
        <v>0</v>
      </c>
      <c r="BP153" s="332">
        <f t="shared" si="248"/>
        <v>0</v>
      </c>
      <c r="BQ153" s="334">
        <f>SUMIFS(Technologia[tpz '[s']],Technologia[Obszar],"Prostowanie",Technologia[KOD WYROB],wycena!$B153)</f>
        <v>0</v>
      </c>
      <c r="BR153" s="334">
        <f>SUMIFS(Technologia[tpj '[s']],Technologia[Obszar],"Prostowanie",Technologia[KOD WYROB],wycena!$B153)</f>
        <v>0</v>
      </c>
      <c r="BS153" s="332">
        <f t="shared" si="249"/>
        <v>0</v>
      </c>
      <c r="BT153" s="334">
        <f>SUMIFS(Technologia[tpz '[s']],Technologia[Obszar],"Gratowarka",Technologia[KOD WYROB],wycena!$B153)</f>
        <v>0</v>
      </c>
      <c r="BU153" s="334">
        <f>SUMIFS(Technologia[tpj '[s']],Technologia[Obszar],"Gratowarka",Technologia[KOD WYROB],wycena!$B153)</f>
        <v>0</v>
      </c>
      <c r="BV153" s="332">
        <f t="shared" si="250"/>
        <v>0</v>
      </c>
      <c r="BW153" s="332">
        <f>COUNTIF(Technologia[KOD WYROB],B153)</f>
        <v>0</v>
      </c>
      <c r="BX153" s="332">
        <f t="shared" si="251"/>
        <v>0</v>
      </c>
      <c r="BZ153" s="121"/>
      <c r="CA153" s="123"/>
      <c r="CB153" s="123"/>
      <c r="CC153" s="372">
        <f>SUMIFS(Technologia[Koszt kooperacji],Technologia[Obszar],"Kooperacja",Technologia[KOD WYROB],wycena!$B153)+SUMIFS(Technologia[Koszt kooperacji],Technologia[Obszar],"Śrutowanie",Technologia[KOD WYROB],wycena!$B153)</f>
        <v>0</v>
      </c>
      <c r="CD153" s="372">
        <f t="shared" si="199"/>
        <v>0</v>
      </c>
      <c r="CE153" s="372">
        <f t="shared" si="270"/>
        <v>0</v>
      </c>
      <c r="CF153" s="381">
        <f>COUNTIFS(Technologia[KOD WYROB],B153,Technologia[Obszar],"kooperacja")+SUMIF($C:$C,$B153,CF:CF)</f>
        <v>0</v>
      </c>
      <c r="CG153" s="382">
        <f>SUMIF(Tabela3[Dot. indeksu],B153,Tabela3[Wartość])+SUMIF(C:C,B153,DE:DE)</f>
        <v>0</v>
      </c>
      <c r="CH153" s="383">
        <f>SUMIFS(NRC[Cena],NRC[Typ narzędzia],robocze!$AL$1,NRC[Dot. indeksu],wycena!$B153)+(SUMIF($C:$C,$B153,$DF:$DF))</f>
        <v>0</v>
      </c>
      <c r="CI153" s="372">
        <f>SUMIFS(NRC[Cena],NRC[Typ narzędzia],robocze!$AL$2,NRC[Dot. indeksu],wycena!$B153)+(SUMIF($C:$C,$B153,$DG:$DG))</f>
        <v>0</v>
      </c>
      <c r="CJ153" s="372">
        <f>SUMIFS(NRC[Cena],NRC[Typ narzędzia],robocze!$AL$3,NRC[Dot. indeksu],wycena!$B153)+(SUMIF($C:$C,$B153,$DH:$DH))</f>
        <v>0</v>
      </c>
      <c r="CK153" s="384">
        <f t="shared" si="252"/>
        <v>0</v>
      </c>
      <c r="CM153" s="373" t="str">
        <f t="shared" si="200"/>
        <v/>
      </c>
      <c r="CN153" s="374" t="str">
        <f t="shared" si="201"/>
        <v/>
      </c>
      <c r="CO153" s="372" t="str">
        <f t="shared" si="202"/>
        <v/>
      </c>
      <c r="CP153" s="372" t="str">
        <f t="shared" si="271"/>
        <v/>
      </c>
      <c r="CQ153" s="371" t="str">
        <f t="shared" si="203"/>
        <v/>
      </c>
      <c r="CR153" s="371" t="str">
        <f t="shared" si="272"/>
        <v/>
      </c>
      <c r="CS153" s="371" t="str">
        <f t="shared" si="204"/>
        <v/>
      </c>
      <c r="CT153" s="371" t="str">
        <f t="shared" si="205"/>
        <v/>
      </c>
      <c r="CU153" s="371" t="str">
        <f t="shared" si="206"/>
        <v/>
      </c>
      <c r="CV153" s="371" t="str">
        <f t="shared" si="207"/>
        <v/>
      </c>
      <c r="CW153" s="371" t="str">
        <f t="shared" si="208"/>
        <v/>
      </c>
      <c r="CX153" s="371" t="str">
        <f t="shared" si="209"/>
        <v/>
      </c>
      <c r="CY153" s="371" t="str">
        <f t="shared" si="210"/>
        <v/>
      </c>
      <c r="CZ153" s="371" t="str">
        <f t="shared" si="211"/>
        <v/>
      </c>
      <c r="DA153" s="371" t="str">
        <f t="shared" si="253"/>
        <v/>
      </c>
      <c r="DB153" s="371" t="str">
        <f t="shared" si="254"/>
        <v/>
      </c>
      <c r="DC153" s="371" t="str">
        <f t="shared" si="255"/>
        <v/>
      </c>
      <c r="DD153" s="334" t="str">
        <f t="shared" si="212"/>
        <v/>
      </c>
      <c r="DE153" s="334" t="str">
        <f t="shared" si="213"/>
        <v/>
      </c>
      <c r="DF153" s="372">
        <f t="shared" si="273"/>
        <v>0</v>
      </c>
      <c r="DG153" s="372">
        <f t="shared" si="274"/>
        <v>0</v>
      </c>
      <c r="DH153" s="372">
        <f t="shared" si="275"/>
        <v>0</v>
      </c>
      <c r="DI153" s="375"/>
      <c r="DJ153" s="319">
        <f>AK153/3600*Stawki!$A$4</f>
        <v>0</v>
      </c>
      <c r="DK153" s="317">
        <f>AO153/3600*Stawki!$B$4</f>
        <v>0</v>
      </c>
      <c r="DL153" s="317">
        <f>AR153/3600*Stawki!$C$4</f>
        <v>0</v>
      </c>
      <c r="DM153" s="317">
        <f>AU153/3600*Stawki!$D$4</f>
        <v>0</v>
      </c>
      <c r="DN153" s="317">
        <f>AX153/3600*Stawki!$E$4</f>
        <v>0</v>
      </c>
      <c r="DO153" s="317">
        <f>BA153/3600*Stawki!$F$4</f>
        <v>0</v>
      </c>
      <c r="DP153" s="317">
        <f>BD153/3600*Stawki!$G$4</f>
        <v>0</v>
      </c>
      <c r="DQ153" s="317">
        <f>BG153/3600*Stawki!$H$4</f>
        <v>0</v>
      </c>
      <c r="DR153" s="317">
        <f>BJ153/3600*Stawki!$J$4</f>
        <v>0</v>
      </c>
      <c r="DS153" s="317">
        <f>BL153/3600*Stawki!$I$4</f>
        <v>0</v>
      </c>
      <c r="DT153" s="317">
        <f>BP153/3600*Stawki!$K$4</f>
        <v>0</v>
      </c>
      <c r="DU153" s="320">
        <f>BS153/3600*Stawki!$M$4</f>
        <v>0</v>
      </c>
      <c r="DV153" s="320">
        <f>BV153/3600*Stawki!$L$4</f>
        <v>0</v>
      </c>
      <c r="DW153" s="321">
        <f t="shared" si="256"/>
        <v>0</v>
      </c>
      <c r="DX153" s="322" t="e" cm="1">
        <f t="array" ref="DX153">IF(BX153&lt;1,INDEX(tblSimple[],MATCH(F153,simp_il_proj,1)+1,MATCH(BW153,simp_il_oper,1)+1)+VLOOKUP($H$6,tblKlient[[Klient]:[Dodatkowy narzut Simple]],2,0),INDEX(tblComplex[],MATCH(F153,comp_il_projekt,1)+1,MATCH(BX153,comp_ile_sklad,1)+1)+VLOOKUP($H$6,tblKlient[[Klient]:[Dodatkowy narzut Complex]],3,0))</f>
        <v>#VALUE!</v>
      </c>
      <c r="DY153" s="323" t="str">
        <f t="shared" si="257"/>
        <v/>
      </c>
      <c r="DZ153" s="318" t="e">
        <f t="shared" si="214"/>
        <v>#VALUE!</v>
      </c>
      <c r="EA153" s="324" t="e">
        <f t="shared" si="215"/>
        <v>#VALUE!</v>
      </c>
      <c r="EC153" s="340">
        <f>IFERROR((Y153*AA153)*IF(X153="NIE",$EC$17+Stawki!$L$30,$EC$17)+SUMIF($C:$C,$B153,CP:CP),0)</f>
        <v>0</v>
      </c>
      <c r="ED153" s="341">
        <f t="shared" si="216"/>
        <v>0</v>
      </c>
      <c r="EE153" s="341">
        <f t="shared" si="217"/>
        <v>0</v>
      </c>
      <c r="EF153" s="341" t="e">
        <f t="shared" si="218"/>
        <v>#VALUE!</v>
      </c>
      <c r="EG153" s="341" t="e">
        <f>DY153*(1+wycena!$EG$17)</f>
        <v>#VALUE!</v>
      </c>
      <c r="EH153" s="341" t="e">
        <f>EG153*(1+wycena!$EH$17)</f>
        <v>#VALUE!</v>
      </c>
      <c r="EI153" s="341" t="e">
        <f t="shared" si="258"/>
        <v>#VALUE!</v>
      </c>
      <c r="EJ153" s="341" t="e">
        <f t="shared" si="276"/>
        <v>#VALUE!</v>
      </c>
      <c r="EK153" s="342">
        <f t="shared" si="219"/>
        <v>0</v>
      </c>
      <c r="EL153" s="343">
        <v>0</v>
      </c>
      <c r="EM153" s="344" t="e">
        <f t="shared" si="277"/>
        <v>#VALUE!</v>
      </c>
      <c r="EN153" s="345" t="e">
        <f t="shared" si="220"/>
        <v>#VALUE!</v>
      </c>
      <c r="EO153" s="346">
        <f t="shared" si="221"/>
        <v>0</v>
      </c>
      <c r="EP153" s="347">
        <f t="shared" si="222"/>
        <v>0</v>
      </c>
      <c r="EQ153" s="348">
        <f t="shared" si="259"/>
        <v>0</v>
      </c>
      <c r="ER153" s="349" t="e">
        <f t="shared" si="223"/>
        <v>#VALUE!</v>
      </c>
      <c r="ES153" s="350" t="e">
        <f t="shared" si="224"/>
        <v>#VALUE!</v>
      </c>
      <c r="ET153" s="62"/>
      <c r="EU153" s="399">
        <f t="shared" si="260"/>
        <v>0</v>
      </c>
      <c r="EV153" s="400">
        <f t="shared" si="261"/>
        <v>0</v>
      </c>
      <c r="EW153" s="400">
        <f t="shared" si="262"/>
        <v>0</v>
      </c>
      <c r="EX153" s="400">
        <f t="shared" si="263"/>
        <v>0</v>
      </c>
      <c r="EY153" s="400">
        <f t="shared" si="264"/>
        <v>0</v>
      </c>
      <c r="EZ153" s="401">
        <f t="shared" si="265"/>
        <v>0</v>
      </c>
      <c r="FA153" s="62"/>
      <c r="FB153" s="153">
        <f t="shared" si="225"/>
        <v>0</v>
      </c>
      <c r="FC153" s="154">
        <f t="shared" si="226"/>
        <v>0</v>
      </c>
      <c r="FD153" s="154">
        <f t="shared" si="227"/>
        <v>0</v>
      </c>
      <c r="FE153" s="154">
        <f t="shared" si="228"/>
        <v>0</v>
      </c>
      <c r="FF153" s="154">
        <f t="shared" si="229"/>
        <v>0</v>
      </c>
      <c r="FG153" s="154">
        <f t="shared" si="230"/>
        <v>0</v>
      </c>
      <c r="FH153" s="154">
        <f t="shared" si="231"/>
        <v>0</v>
      </c>
      <c r="FI153" s="154">
        <f t="shared" si="232"/>
        <v>0</v>
      </c>
      <c r="FJ153" s="154">
        <f t="shared" si="233"/>
        <v>0</v>
      </c>
      <c r="FK153" s="147">
        <f t="shared" si="234"/>
        <v>0</v>
      </c>
      <c r="FL153" s="147">
        <f t="shared" si="235"/>
        <v>0</v>
      </c>
      <c r="FM153" s="146">
        <f t="shared" si="236"/>
        <v>0</v>
      </c>
      <c r="FN153" s="146">
        <f t="shared" si="237"/>
        <v>0</v>
      </c>
      <c r="FO153" s="146">
        <f t="shared" si="238"/>
        <v>0</v>
      </c>
      <c r="FP153" s="146">
        <f t="shared" si="239"/>
        <v>0</v>
      </c>
      <c r="FQ153" s="146" t="e">
        <f t="shared" si="240"/>
        <v>#VALUE!</v>
      </c>
      <c r="FR153" s="146" t="e">
        <f t="shared" si="241"/>
        <v>#VALUE!</v>
      </c>
      <c r="FS153" s="146">
        <f t="shared" si="242"/>
        <v>0</v>
      </c>
      <c r="FT153" s="146">
        <f t="shared" si="243"/>
        <v>0</v>
      </c>
      <c r="FU153" s="146">
        <f t="shared" si="244"/>
        <v>0</v>
      </c>
      <c r="FV153" s="146" t="e">
        <f t="shared" si="245"/>
        <v>#VALUE!</v>
      </c>
      <c r="FW153" s="146" t="e">
        <f t="shared" si="266"/>
        <v>#VALUE!</v>
      </c>
      <c r="FX153" s="146" t="e">
        <f t="shared" si="267"/>
        <v>#VALUE!</v>
      </c>
      <c r="FY153" s="146" t="e">
        <f t="shared" si="268"/>
        <v>#VALUE!</v>
      </c>
      <c r="FZ153" s="155">
        <f t="shared" si="278"/>
        <v>0</v>
      </c>
    </row>
    <row r="154" spans="1:182">
      <c r="A154" s="143">
        <v>136</v>
      </c>
      <c r="B154" s="123"/>
      <c r="C154" s="123"/>
      <c r="D154" s="123"/>
      <c r="E154" s="181"/>
      <c r="F154" s="123"/>
      <c r="G154" s="123"/>
      <c r="H154" s="123"/>
      <c r="I154" s="120"/>
      <c r="J154" s="121"/>
      <c r="K154" s="123"/>
      <c r="L154" s="123"/>
      <c r="M154" s="172" t="str">
        <f>ryzyka!$X138</f>
        <v/>
      </c>
      <c r="N154" s="173" t="str">
        <f>ryzyka!Y138</f>
        <v/>
      </c>
      <c r="O154" s="123"/>
      <c r="P154" s="123"/>
      <c r="Q154" s="138"/>
      <c r="R154" s="121"/>
      <c r="S154" s="123"/>
      <c r="T154" s="122"/>
      <c r="U154" s="123"/>
      <c r="V154" s="285" t="str">
        <f t="shared" si="246"/>
        <v/>
      </c>
      <c r="W154" s="285" t="str">
        <f t="shared" si="247"/>
        <v/>
      </c>
      <c r="X154" s="123"/>
      <c r="Y154" s="65"/>
      <c r="Z154" s="176">
        <f t="shared" si="189"/>
        <v>0</v>
      </c>
      <c r="AA154" s="124"/>
      <c r="AB154" s="124"/>
      <c r="AC154" s="125"/>
      <c r="AD154" s="125"/>
      <c r="AE154" s="126"/>
      <c r="AF154" s="124"/>
      <c r="AG154" s="127"/>
      <c r="AH154" s="128"/>
      <c r="AI154" s="137"/>
      <c r="AJ154" s="126"/>
      <c r="AK154" s="335">
        <f t="shared" si="190"/>
        <v>0</v>
      </c>
      <c r="AL154" s="138"/>
      <c r="AM154" s="121"/>
      <c r="AN154" s="123"/>
      <c r="AO154" s="332">
        <f t="shared" si="269"/>
        <v>0</v>
      </c>
      <c r="AP154" s="333">
        <f>SUMIFS(Technologia[tpz '[s']],Technologia[Obszar],"Obróbka skrawaniem",Technologia[KOD WYROB],wycena!$B154)</f>
        <v>0</v>
      </c>
      <c r="AQ154" s="334">
        <f>SUMIFS(Technologia[tpj '[s']],Technologia[Obszar],"Obróbka skrawaniem",Technologia[KOD WYROB],wycena!$B154)</f>
        <v>0</v>
      </c>
      <c r="AR154" s="335">
        <f t="shared" si="191"/>
        <v>0</v>
      </c>
      <c r="AS154" s="334">
        <f>SUMIFS(Technologia[tpz '[s']],Technologia[Obszar],"Ukosowanie",Technologia[KOD WYROB],wycena!$B154)</f>
        <v>0</v>
      </c>
      <c r="AT154" s="334">
        <f>SUMIFS(Technologia[tpj '[s']],Technologia[Obszar],"Ukosowanie",Technologia[KOD WYROB],wycena!$B154)</f>
        <v>0</v>
      </c>
      <c r="AU154" s="335">
        <f t="shared" si="192"/>
        <v>0</v>
      </c>
      <c r="AV154" s="334">
        <f>SUMIFS(Technologia[tpz '[s']],Technologia[Obszar],"Prasa",Technologia[KOD WYROB],wycena!$B154)</f>
        <v>0</v>
      </c>
      <c r="AW154" s="334">
        <f>SUMIFS(Technologia[tpj '[s']],Technologia[Obszar],"Prasa",Technologia[KOD WYROB],wycena!$B154)</f>
        <v>0</v>
      </c>
      <c r="AX154" s="335">
        <f t="shared" si="193"/>
        <v>0</v>
      </c>
      <c r="AY154" s="334">
        <f>SUMIFS(Technologia[tpz '[s']],Technologia[Obszar],"Spawanie ręczne",Technologia[KOD WYROB],wycena!$B154)</f>
        <v>0</v>
      </c>
      <c r="AZ154" s="334">
        <f>SUMIFS(Technologia[tpj '[s']],Technologia[Obszar],"Spawanie ręczne",Technologia[KOD WYROB],wycena!$B154)</f>
        <v>0</v>
      </c>
      <c r="BA154" s="335">
        <f t="shared" si="194"/>
        <v>0</v>
      </c>
      <c r="BB154" s="334">
        <f>SUMIFS(Technologia[tpz '[s']],Technologia[Obszar],"Spawanie robotem",Technologia[KOD WYROB],wycena!$B154)</f>
        <v>0</v>
      </c>
      <c r="BC154" s="334">
        <f>SUMIFS(Technologia[tpj '[s']],Technologia[Obszar],"Spawanie robotem",Technologia[KOD WYROB],wycena!$B154)</f>
        <v>0</v>
      </c>
      <c r="BD154" s="335">
        <f t="shared" si="195"/>
        <v>0</v>
      </c>
      <c r="BE154" s="334">
        <f>SUMIFS(Technologia[tpz '[s']],Technologia[Obszar],"Ślusarnia",Technologia[KOD WYROB],wycena!$B154)</f>
        <v>0</v>
      </c>
      <c r="BF154" s="334">
        <f>SUMIFS(Technologia[tpj '[s']],Technologia[Obszar],"Ślusarnia",Technologia[KOD WYROB],wycena!$B154)</f>
        <v>0</v>
      </c>
      <c r="BG154" s="335">
        <f t="shared" si="196"/>
        <v>0</v>
      </c>
      <c r="BH154" s="334">
        <f>SUMIFS(Technologia[tpz '[s']],Technologia[Obszar],"Montaż",Technologia[KOD WYROB],wycena!$B154)</f>
        <v>0</v>
      </c>
      <c r="BI154" s="334">
        <f>SUMIFS(Technologia[tpj '[s']],Technologia[Obszar],"Montaż",Technologia[KOD WYROB],wycena!$B154)</f>
        <v>0</v>
      </c>
      <c r="BJ154" s="335">
        <f t="shared" si="197"/>
        <v>0</v>
      </c>
      <c r="BK154" s="334">
        <f>SUMIFS(Technologia[tpz '[s']],Technologia[Obszar],"Klejenie",Technologia[KOD WYROB],wycena!$B154)</f>
        <v>0</v>
      </c>
      <c r="BL154" s="334">
        <f>SUMIFS(Technologia[tpj '[s']],Technologia[Obszar],"Klejenie",Technologia[KOD WYROB],wycena!$B154)</f>
        <v>0</v>
      </c>
      <c r="BM154" s="335">
        <f t="shared" si="198"/>
        <v>0</v>
      </c>
      <c r="BN154" s="334">
        <f>SUMIFS(Technologia[tpz '[s']],Technologia[Obszar],"Śrutowanie",Technologia[KOD WYROB],wycena!$B154)</f>
        <v>0</v>
      </c>
      <c r="BO154" s="334">
        <f>SUMIFS(Technologia[tpj '[s']],Technologia[Obszar],"Śrutowanie",Technologia[KOD WYROB],wycena!$B154)</f>
        <v>0</v>
      </c>
      <c r="BP154" s="332">
        <f t="shared" si="248"/>
        <v>0</v>
      </c>
      <c r="BQ154" s="334">
        <f>SUMIFS(Technologia[tpz '[s']],Technologia[Obszar],"Prostowanie",Technologia[KOD WYROB],wycena!$B154)</f>
        <v>0</v>
      </c>
      <c r="BR154" s="334">
        <f>SUMIFS(Technologia[tpj '[s']],Technologia[Obszar],"Prostowanie",Technologia[KOD WYROB],wycena!$B154)</f>
        <v>0</v>
      </c>
      <c r="BS154" s="332">
        <f t="shared" si="249"/>
        <v>0</v>
      </c>
      <c r="BT154" s="334">
        <f>SUMIFS(Technologia[tpz '[s']],Technologia[Obszar],"Gratowarka",Technologia[KOD WYROB],wycena!$B154)</f>
        <v>0</v>
      </c>
      <c r="BU154" s="334">
        <f>SUMIFS(Technologia[tpj '[s']],Technologia[Obszar],"Gratowarka",Technologia[KOD WYROB],wycena!$B154)</f>
        <v>0</v>
      </c>
      <c r="BV154" s="332">
        <f t="shared" si="250"/>
        <v>0</v>
      </c>
      <c r="BW154" s="332">
        <f>COUNTIF(Technologia[KOD WYROB],B154)</f>
        <v>0</v>
      </c>
      <c r="BX154" s="332">
        <f t="shared" si="251"/>
        <v>0</v>
      </c>
      <c r="BZ154" s="121"/>
      <c r="CA154" s="123"/>
      <c r="CB154" s="123"/>
      <c r="CC154" s="372">
        <f>SUMIFS(Technologia[Koszt kooperacji],Technologia[Obszar],"Kooperacja",Technologia[KOD WYROB],wycena!$B154)+SUMIFS(Technologia[Koszt kooperacji],Technologia[Obszar],"Śrutowanie",Technologia[KOD WYROB],wycena!$B154)</f>
        <v>0</v>
      </c>
      <c r="CD154" s="372">
        <f t="shared" si="199"/>
        <v>0</v>
      </c>
      <c r="CE154" s="372">
        <f t="shared" si="270"/>
        <v>0</v>
      </c>
      <c r="CF154" s="381">
        <f>COUNTIFS(Technologia[KOD WYROB],B154,Technologia[Obszar],"kooperacja")+SUMIF($C:$C,$B154,CF:CF)</f>
        <v>0</v>
      </c>
      <c r="CG154" s="382">
        <f>SUMIF(Tabela3[Dot. indeksu],B154,Tabela3[Wartość])+SUMIF(C:C,B154,DE:DE)</f>
        <v>0</v>
      </c>
      <c r="CH154" s="383">
        <f>SUMIFS(NRC[Cena],NRC[Typ narzędzia],robocze!$AL$1,NRC[Dot. indeksu],wycena!$B154)+(SUMIF($C:$C,$B154,$DF:$DF))</f>
        <v>0</v>
      </c>
      <c r="CI154" s="372">
        <f>SUMIFS(NRC[Cena],NRC[Typ narzędzia],robocze!$AL$2,NRC[Dot. indeksu],wycena!$B154)+(SUMIF($C:$C,$B154,$DG:$DG))</f>
        <v>0</v>
      </c>
      <c r="CJ154" s="372">
        <f>SUMIFS(NRC[Cena],NRC[Typ narzędzia],robocze!$AL$3,NRC[Dot. indeksu],wycena!$B154)+(SUMIF($C:$C,$B154,$DH:$DH))</f>
        <v>0</v>
      </c>
      <c r="CK154" s="384">
        <f t="shared" si="252"/>
        <v>0</v>
      </c>
      <c r="CM154" s="373" t="str">
        <f t="shared" si="200"/>
        <v/>
      </c>
      <c r="CN154" s="374" t="str">
        <f t="shared" si="201"/>
        <v/>
      </c>
      <c r="CO154" s="372" t="str">
        <f t="shared" si="202"/>
        <v/>
      </c>
      <c r="CP154" s="372" t="str">
        <f t="shared" si="271"/>
        <v/>
      </c>
      <c r="CQ154" s="371" t="str">
        <f t="shared" si="203"/>
        <v/>
      </c>
      <c r="CR154" s="371" t="str">
        <f t="shared" si="272"/>
        <v/>
      </c>
      <c r="CS154" s="371" t="str">
        <f t="shared" si="204"/>
        <v/>
      </c>
      <c r="CT154" s="371" t="str">
        <f t="shared" si="205"/>
        <v/>
      </c>
      <c r="CU154" s="371" t="str">
        <f t="shared" si="206"/>
        <v/>
      </c>
      <c r="CV154" s="371" t="str">
        <f t="shared" si="207"/>
        <v/>
      </c>
      <c r="CW154" s="371" t="str">
        <f t="shared" si="208"/>
        <v/>
      </c>
      <c r="CX154" s="371" t="str">
        <f t="shared" si="209"/>
        <v/>
      </c>
      <c r="CY154" s="371" t="str">
        <f t="shared" si="210"/>
        <v/>
      </c>
      <c r="CZ154" s="371" t="str">
        <f t="shared" si="211"/>
        <v/>
      </c>
      <c r="DA154" s="371" t="str">
        <f t="shared" si="253"/>
        <v/>
      </c>
      <c r="DB154" s="371" t="str">
        <f t="shared" si="254"/>
        <v/>
      </c>
      <c r="DC154" s="371" t="str">
        <f t="shared" si="255"/>
        <v/>
      </c>
      <c r="DD154" s="334" t="str">
        <f t="shared" si="212"/>
        <v/>
      </c>
      <c r="DE154" s="334" t="str">
        <f t="shared" si="213"/>
        <v/>
      </c>
      <c r="DF154" s="372">
        <f t="shared" si="273"/>
        <v>0</v>
      </c>
      <c r="DG154" s="372">
        <f t="shared" si="274"/>
        <v>0</v>
      </c>
      <c r="DH154" s="372">
        <f t="shared" si="275"/>
        <v>0</v>
      </c>
      <c r="DI154" s="375"/>
      <c r="DJ154" s="319">
        <f>AK154/3600*Stawki!$A$4</f>
        <v>0</v>
      </c>
      <c r="DK154" s="317">
        <f>AO154/3600*Stawki!$B$4</f>
        <v>0</v>
      </c>
      <c r="DL154" s="317">
        <f>AR154/3600*Stawki!$C$4</f>
        <v>0</v>
      </c>
      <c r="DM154" s="317">
        <f>AU154/3600*Stawki!$D$4</f>
        <v>0</v>
      </c>
      <c r="DN154" s="317">
        <f>AX154/3600*Stawki!$E$4</f>
        <v>0</v>
      </c>
      <c r="DO154" s="317">
        <f>BA154/3600*Stawki!$F$4</f>
        <v>0</v>
      </c>
      <c r="DP154" s="317">
        <f>BD154/3600*Stawki!$G$4</f>
        <v>0</v>
      </c>
      <c r="DQ154" s="317">
        <f>BG154/3600*Stawki!$H$4</f>
        <v>0</v>
      </c>
      <c r="DR154" s="317">
        <f>BJ154/3600*Stawki!$J$4</f>
        <v>0</v>
      </c>
      <c r="DS154" s="317">
        <f>BL154/3600*Stawki!$I$4</f>
        <v>0</v>
      </c>
      <c r="DT154" s="317">
        <f>BP154/3600*Stawki!$K$4</f>
        <v>0</v>
      </c>
      <c r="DU154" s="320">
        <f>BS154/3600*Stawki!$M$4</f>
        <v>0</v>
      </c>
      <c r="DV154" s="320">
        <f>BV154/3600*Stawki!$L$4</f>
        <v>0</v>
      </c>
      <c r="DW154" s="321">
        <f t="shared" si="256"/>
        <v>0</v>
      </c>
      <c r="DX154" s="322" t="e" cm="1">
        <f t="array" ref="DX154">IF(BX154&lt;1,INDEX(tblSimple[],MATCH(F154,simp_il_proj,1)+1,MATCH(BW154,simp_il_oper,1)+1)+VLOOKUP($H$6,tblKlient[[Klient]:[Dodatkowy narzut Simple]],2,0),INDEX(tblComplex[],MATCH(F154,comp_il_projekt,1)+1,MATCH(BX154,comp_ile_sklad,1)+1)+VLOOKUP($H$6,tblKlient[[Klient]:[Dodatkowy narzut Complex]],3,0))</f>
        <v>#VALUE!</v>
      </c>
      <c r="DY154" s="323" t="str">
        <f t="shared" si="257"/>
        <v/>
      </c>
      <c r="DZ154" s="318" t="e">
        <f t="shared" si="214"/>
        <v>#VALUE!</v>
      </c>
      <c r="EA154" s="324" t="e">
        <f t="shared" si="215"/>
        <v>#VALUE!</v>
      </c>
      <c r="EC154" s="340">
        <f>IFERROR((Y154*AA154)*IF(X154="NIE",$EC$17+Stawki!$L$30,$EC$17)+SUMIF($C:$C,$B154,CP:CP),0)</f>
        <v>0</v>
      </c>
      <c r="ED154" s="341">
        <f t="shared" si="216"/>
        <v>0</v>
      </c>
      <c r="EE154" s="341">
        <f t="shared" si="217"/>
        <v>0</v>
      </c>
      <c r="EF154" s="341" t="e">
        <f t="shared" si="218"/>
        <v>#VALUE!</v>
      </c>
      <c r="EG154" s="341" t="e">
        <f>DY154*(1+wycena!$EG$17)</f>
        <v>#VALUE!</v>
      </c>
      <c r="EH154" s="341" t="e">
        <f>EG154*(1+wycena!$EH$17)</f>
        <v>#VALUE!</v>
      </c>
      <c r="EI154" s="341" t="e">
        <f t="shared" si="258"/>
        <v>#VALUE!</v>
      </c>
      <c r="EJ154" s="341" t="e">
        <f t="shared" si="276"/>
        <v>#VALUE!</v>
      </c>
      <c r="EK154" s="342">
        <f t="shared" si="219"/>
        <v>0</v>
      </c>
      <c r="EL154" s="343">
        <v>0</v>
      </c>
      <c r="EM154" s="344" t="e">
        <f t="shared" si="277"/>
        <v>#VALUE!</v>
      </c>
      <c r="EN154" s="345" t="e">
        <f t="shared" si="220"/>
        <v>#VALUE!</v>
      </c>
      <c r="EO154" s="346">
        <f t="shared" si="221"/>
        <v>0</v>
      </c>
      <c r="EP154" s="347">
        <f t="shared" si="222"/>
        <v>0</v>
      </c>
      <c r="EQ154" s="348">
        <f t="shared" si="259"/>
        <v>0</v>
      </c>
      <c r="ER154" s="349" t="e">
        <f t="shared" si="223"/>
        <v>#VALUE!</v>
      </c>
      <c r="ES154" s="350" t="e">
        <f t="shared" si="224"/>
        <v>#VALUE!</v>
      </c>
      <c r="ET154" s="62"/>
      <c r="EU154" s="399">
        <f t="shared" si="260"/>
        <v>0</v>
      </c>
      <c r="EV154" s="400">
        <f t="shared" si="261"/>
        <v>0</v>
      </c>
      <c r="EW154" s="400">
        <f t="shared" si="262"/>
        <v>0</v>
      </c>
      <c r="EX154" s="400">
        <f t="shared" si="263"/>
        <v>0</v>
      </c>
      <c r="EY154" s="400">
        <f t="shared" si="264"/>
        <v>0</v>
      </c>
      <c r="EZ154" s="401">
        <f t="shared" si="265"/>
        <v>0</v>
      </c>
      <c r="FA154" s="62"/>
      <c r="FB154" s="153">
        <f t="shared" si="225"/>
        <v>0</v>
      </c>
      <c r="FC154" s="154">
        <f t="shared" si="226"/>
        <v>0</v>
      </c>
      <c r="FD154" s="154">
        <f t="shared" si="227"/>
        <v>0</v>
      </c>
      <c r="FE154" s="154">
        <f t="shared" si="228"/>
        <v>0</v>
      </c>
      <c r="FF154" s="154">
        <f t="shared" si="229"/>
        <v>0</v>
      </c>
      <c r="FG154" s="154">
        <f t="shared" si="230"/>
        <v>0</v>
      </c>
      <c r="FH154" s="154">
        <f t="shared" si="231"/>
        <v>0</v>
      </c>
      <c r="FI154" s="154">
        <f t="shared" si="232"/>
        <v>0</v>
      </c>
      <c r="FJ154" s="154">
        <f t="shared" si="233"/>
        <v>0</v>
      </c>
      <c r="FK154" s="147">
        <f t="shared" si="234"/>
        <v>0</v>
      </c>
      <c r="FL154" s="147">
        <f t="shared" si="235"/>
        <v>0</v>
      </c>
      <c r="FM154" s="146">
        <f t="shared" si="236"/>
        <v>0</v>
      </c>
      <c r="FN154" s="146">
        <f t="shared" si="237"/>
        <v>0</v>
      </c>
      <c r="FO154" s="146">
        <f t="shared" si="238"/>
        <v>0</v>
      </c>
      <c r="FP154" s="146">
        <f t="shared" si="239"/>
        <v>0</v>
      </c>
      <c r="FQ154" s="146" t="e">
        <f t="shared" si="240"/>
        <v>#VALUE!</v>
      </c>
      <c r="FR154" s="146" t="e">
        <f t="shared" si="241"/>
        <v>#VALUE!</v>
      </c>
      <c r="FS154" s="146">
        <f t="shared" si="242"/>
        <v>0</v>
      </c>
      <c r="FT154" s="146">
        <f t="shared" si="243"/>
        <v>0</v>
      </c>
      <c r="FU154" s="146">
        <f t="shared" si="244"/>
        <v>0</v>
      </c>
      <c r="FV154" s="146" t="e">
        <f t="shared" si="245"/>
        <v>#VALUE!</v>
      </c>
      <c r="FW154" s="146" t="e">
        <f t="shared" si="266"/>
        <v>#VALUE!</v>
      </c>
      <c r="FX154" s="146" t="e">
        <f t="shared" si="267"/>
        <v>#VALUE!</v>
      </c>
      <c r="FY154" s="146" t="e">
        <f t="shared" si="268"/>
        <v>#VALUE!</v>
      </c>
      <c r="FZ154" s="155">
        <f t="shared" si="278"/>
        <v>0</v>
      </c>
    </row>
    <row r="155" spans="1:182">
      <c r="A155" s="143">
        <v>137</v>
      </c>
      <c r="B155" s="123"/>
      <c r="C155" s="123"/>
      <c r="D155" s="123"/>
      <c r="E155" s="181"/>
      <c r="F155" s="123"/>
      <c r="G155" s="123"/>
      <c r="H155" s="123"/>
      <c r="I155" s="120"/>
      <c r="J155" s="121"/>
      <c r="K155" s="123"/>
      <c r="L155" s="123"/>
      <c r="M155" s="172" t="str">
        <f>ryzyka!$X139</f>
        <v/>
      </c>
      <c r="N155" s="173" t="str">
        <f>ryzyka!Y139</f>
        <v/>
      </c>
      <c r="O155" s="123"/>
      <c r="P155" s="123"/>
      <c r="Q155" s="138"/>
      <c r="R155" s="121"/>
      <c r="S155" s="123"/>
      <c r="T155" s="122"/>
      <c r="U155" s="123"/>
      <c r="V155" s="285" t="str">
        <f t="shared" si="246"/>
        <v/>
      </c>
      <c r="W155" s="285" t="str">
        <f t="shared" si="247"/>
        <v/>
      </c>
      <c r="X155" s="123"/>
      <c r="Y155" s="65"/>
      <c r="Z155" s="176">
        <f t="shared" si="189"/>
        <v>0</v>
      </c>
      <c r="AA155" s="124"/>
      <c r="AB155" s="124"/>
      <c r="AC155" s="125"/>
      <c r="AD155" s="125"/>
      <c r="AE155" s="126"/>
      <c r="AF155" s="124"/>
      <c r="AG155" s="127"/>
      <c r="AH155" s="128"/>
      <c r="AI155" s="137"/>
      <c r="AJ155" s="126"/>
      <c r="AK155" s="335">
        <f t="shared" si="190"/>
        <v>0</v>
      </c>
      <c r="AL155" s="138"/>
      <c r="AM155" s="121"/>
      <c r="AN155" s="123"/>
      <c r="AO155" s="332">
        <f t="shared" si="269"/>
        <v>0</v>
      </c>
      <c r="AP155" s="333">
        <f>SUMIFS(Technologia[tpz '[s']],Technologia[Obszar],"Obróbka skrawaniem",Technologia[KOD WYROB],wycena!$B155)</f>
        <v>0</v>
      </c>
      <c r="AQ155" s="334">
        <f>SUMIFS(Technologia[tpj '[s']],Technologia[Obszar],"Obróbka skrawaniem",Technologia[KOD WYROB],wycena!$B155)</f>
        <v>0</v>
      </c>
      <c r="AR155" s="335">
        <f t="shared" si="191"/>
        <v>0</v>
      </c>
      <c r="AS155" s="334">
        <f>SUMIFS(Technologia[tpz '[s']],Technologia[Obszar],"Ukosowanie",Technologia[KOD WYROB],wycena!$B155)</f>
        <v>0</v>
      </c>
      <c r="AT155" s="334">
        <f>SUMIFS(Technologia[tpj '[s']],Technologia[Obszar],"Ukosowanie",Technologia[KOD WYROB],wycena!$B155)</f>
        <v>0</v>
      </c>
      <c r="AU155" s="335">
        <f t="shared" si="192"/>
        <v>0</v>
      </c>
      <c r="AV155" s="334">
        <f>SUMIFS(Technologia[tpz '[s']],Technologia[Obszar],"Prasa",Technologia[KOD WYROB],wycena!$B155)</f>
        <v>0</v>
      </c>
      <c r="AW155" s="334">
        <f>SUMIFS(Technologia[tpj '[s']],Technologia[Obszar],"Prasa",Technologia[KOD WYROB],wycena!$B155)</f>
        <v>0</v>
      </c>
      <c r="AX155" s="335">
        <f t="shared" si="193"/>
        <v>0</v>
      </c>
      <c r="AY155" s="334">
        <f>SUMIFS(Technologia[tpz '[s']],Technologia[Obszar],"Spawanie ręczne",Technologia[KOD WYROB],wycena!$B155)</f>
        <v>0</v>
      </c>
      <c r="AZ155" s="334">
        <f>SUMIFS(Technologia[tpj '[s']],Technologia[Obszar],"Spawanie ręczne",Technologia[KOD WYROB],wycena!$B155)</f>
        <v>0</v>
      </c>
      <c r="BA155" s="335">
        <f t="shared" si="194"/>
        <v>0</v>
      </c>
      <c r="BB155" s="334">
        <f>SUMIFS(Technologia[tpz '[s']],Technologia[Obszar],"Spawanie robotem",Technologia[KOD WYROB],wycena!$B155)</f>
        <v>0</v>
      </c>
      <c r="BC155" s="334">
        <f>SUMIFS(Technologia[tpj '[s']],Technologia[Obszar],"Spawanie robotem",Technologia[KOD WYROB],wycena!$B155)</f>
        <v>0</v>
      </c>
      <c r="BD155" s="335">
        <f t="shared" si="195"/>
        <v>0</v>
      </c>
      <c r="BE155" s="334">
        <f>SUMIFS(Technologia[tpz '[s']],Technologia[Obszar],"Ślusarnia",Technologia[KOD WYROB],wycena!$B155)</f>
        <v>0</v>
      </c>
      <c r="BF155" s="334">
        <f>SUMIFS(Technologia[tpj '[s']],Technologia[Obszar],"Ślusarnia",Technologia[KOD WYROB],wycena!$B155)</f>
        <v>0</v>
      </c>
      <c r="BG155" s="335">
        <f t="shared" si="196"/>
        <v>0</v>
      </c>
      <c r="BH155" s="334">
        <f>SUMIFS(Technologia[tpz '[s']],Technologia[Obszar],"Montaż",Technologia[KOD WYROB],wycena!$B155)</f>
        <v>0</v>
      </c>
      <c r="BI155" s="334">
        <f>SUMIFS(Technologia[tpj '[s']],Technologia[Obszar],"Montaż",Technologia[KOD WYROB],wycena!$B155)</f>
        <v>0</v>
      </c>
      <c r="BJ155" s="335">
        <f t="shared" si="197"/>
        <v>0</v>
      </c>
      <c r="BK155" s="334">
        <f>SUMIFS(Technologia[tpz '[s']],Technologia[Obszar],"Klejenie",Technologia[KOD WYROB],wycena!$B155)</f>
        <v>0</v>
      </c>
      <c r="BL155" s="334">
        <f>SUMIFS(Technologia[tpj '[s']],Technologia[Obszar],"Klejenie",Technologia[KOD WYROB],wycena!$B155)</f>
        <v>0</v>
      </c>
      <c r="BM155" s="335">
        <f t="shared" si="198"/>
        <v>0</v>
      </c>
      <c r="BN155" s="334">
        <f>SUMIFS(Technologia[tpz '[s']],Technologia[Obszar],"Śrutowanie",Technologia[KOD WYROB],wycena!$B155)</f>
        <v>0</v>
      </c>
      <c r="BO155" s="334">
        <f>SUMIFS(Technologia[tpj '[s']],Technologia[Obszar],"Śrutowanie",Technologia[KOD WYROB],wycena!$B155)</f>
        <v>0</v>
      </c>
      <c r="BP155" s="332">
        <f t="shared" si="248"/>
        <v>0</v>
      </c>
      <c r="BQ155" s="334">
        <f>SUMIFS(Technologia[tpz '[s']],Technologia[Obszar],"Prostowanie",Technologia[KOD WYROB],wycena!$B155)</f>
        <v>0</v>
      </c>
      <c r="BR155" s="334">
        <f>SUMIFS(Technologia[tpj '[s']],Technologia[Obszar],"Prostowanie",Technologia[KOD WYROB],wycena!$B155)</f>
        <v>0</v>
      </c>
      <c r="BS155" s="332">
        <f t="shared" si="249"/>
        <v>0</v>
      </c>
      <c r="BT155" s="334">
        <f>SUMIFS(Technologia[tpz '[s']],Technologia[Obszar],"Gratowarka",Technologia[KOD WYROB],wycena!$B155)</f>
        <v>0</v>
      </c>
      <c r="BU155" s="334">
        <f>SUMIFS(Technologia[tpj '[s']],Technologia[Obszar],"Gratowarka",Technologia[KOD WYROB],wycena!$B155)</f>
        <v>0</v>
      </c>
      <c r="BV155" s="332">
        <f t="shared" si="250"/>
        <v>0</v>
      </c>
      <c r="BW155" s="332">
        <f>COUNTIF(Technologia[KOD WYROB],B155)</f>
        <v>0</v>
      </c>
      <c r="BX155" s="332">
        <f t="shared" si="251"/>
        <v>0</v>
      </c>
      <c r="BZ155" s="121"/>
      <c r="CA155" s="123"/>
      <c r="CB155" s="123"/>
      <c r="CC155" s="372">
        <f>SUMIFS(Technologia[Koszt kooperacji],Technologia[Obszar],"Kooperacja",Technologia[KOD WYROB],wycena!$B155)+SUMIFS(Technologia[Koszt kooperacji],Technologia[Obszar],"Śrutowanie",Technologia[KOD WYROB],wycena!$B155)</f>
        <v>0</v>
      </c>
      <c r="CD155" s="372">
        <f t="shared" si="199"/>
        <v>0</v>
      </c>
      <c r="CE155" s="372">
        <f t="shared" si="270"/>
        <v>0</v>
      </c>
      <c r="CF155" s="381">
        <f>COUNTIFS(Technologia[KOD WYROB],B155,Technologia[Obszar],"kooperacja")+SUMIF($C:$C,$B155,CF:CF)</f>
        <v>0</v>
      </c>
      <c r="CG155" s="382">
        <f>SUMIF(Tabela3[Dot. indeksu],B155,Tabela3[Wartość])+SUMIF(C:C,B155,DE:DE)</f>
        <v>0</v>
      </c>
      <c r="CH155" s="383">
        <f>SUMIFS(NRC[Cena],NRC[Typ narzędzia],robocze!$AL$1,NRC[Dot. indeksu],wycena!$B155)+(SUMIF($C:$C,$B155,$DF:$DF))</f>
        <v>0</v>
      </c>
      <c r="CI155" s="372">
        <f>SUMIFS(NRC[Cena],NRC[Typ narzędzia],robocze!$AL$2,NRC[Dot. indeksu],wycena!$B155)+(SUMIF($C:$C,$B155,$DG:$DG))</f>
        <v>0</v>
      </c>
      <c r="CJ155" s="372">
        <f>SUMIFS(NRC[Cena],NRC[Typ narzędzia],robocze!$AL$3,NRC[Dot. indeksu],wycena!$B155)+(SUMIF($C:$C,$B155,$DH:$DH))</f>
        <v>0</v>
      </c>
      <c r="CK155" s="384">
        <f t="shared" si="252"/>
        <v>0</v>
      </c>
      <c r="CM155" s="373" t="str">
        <f t="shared" si="200"/>
        <v/>
      </c>
      <c r="CN155" s="374" t="str">
        <f t="shared" si="201"/>
        <v/>
      </c>
      <c r="CO155" s="372" t="str">
        <f t="shared" si="202"/>
        <v/>
      </c>
      <c r="CP155" s="372" t="str">
        <f t="shared" si="271"/>
        <v/>
      </c>
      <c r="CQ155" s="371" t="str">
        <f t="shared" si="203"/>
        <v/>
      </c>
      <c r="CR155" s="371" t="str">
        <f t="shared" si="272"/>
        <v/>
      </c>
      <c r="CS155" s="371" t="str">
        <f t="shared" si="204"/>
        <v/>
      </c>
      <c r="CT155" s="371" t="str">
        <f t="shared" si="205"/>
        <v/>
      </c>
      <c r="CU155" s="371" t="str">
        <f t="shared" si="206"/>
        <v/>
      </c>
      <c r="CV155" s="371" t="str">
        <f t="shared" si="207"/>
        <v/>
      </c>
      <c r="CW155" s="371" t="str">
        <f t="shared" si="208"/>
        <v/>
      </c>
      <c r="CX155" s="371" t="str">
        <f t="shared" si="209"/>
        <v/>
      </c>
      <c r="CY155" s="371" t="str">
        <f t="shared" si="210"/>
        <v/>
      </c>
      <c r="CZ155" s="371" t="str">
        <f t="shared" si="211"/>
        <v/>
      </c>
      <c r="DA155" s="371" t="str">
        <f t="shared" si="253"/>
        <v/>
      </c>
      <c r="DB155" s="371" t="str">
        <f t="shared" si="254"/>
        <v/>
      </c>
      <c r="DC155" s="371" t="str">
        <f t="shared" si="255"/>
        <v/>
      </c>
      <c r="DD155" s="334" t="str">
        <f t="shared" si="212"/>
        <v/>
      </c>
      <c r="DE155" s="334" t="str">
        <f t="shared" si="213"/>
        <v/>
      </c>
      <c r="DF155" s="372">
        <f t="shared" si="273"/>
        <v>0</v>
      </c>
      <c r="DG155" s="372">
        <f t="shared" si="274"/>
        <v>0</v>
      </c>
      <c r="DH155" s="372">
        <f t="shared" si="275"/>
        <v>0</v>
      </c>
      <c r="DI155" s="375"/>
      <c r="DJ155" s="319">
        <f>AK155/3600*Stawki!$A$4</f>
        <v>0</v>
      </c>
      <c r="DK155" s="317">
        <f>AO155/3600*Stawki!$B$4</f>
        <v>0</v>
      </c>
      <c r="DL155" s="317">
        <f>AR155/3600*Stawki!$C$4</f>
        <v>0</v>
      </c>
      <c r="DM155" s="317">
        <f>AU155/3600*Stawki!$D$4</f>
        <v>0</v>
      </c>
      <c r="DN155" s="317">
        <f>AX155/3600*Stawki!$E$4</f>
        <v>0</v>
      </c>
      <c r="DO155" s="317">
        <f>BA155/3600*Stawki!$F$4</f>
        <v>0</v>
      </c>
      <c r="DP155" s="317">
        <f>BD155/3600*Stawki!$G$4</f>
        <v>0</v>
      </c>
      <c r="DQ155" s="317">
        <f>BG155/3600*Stawki!$H$4</f>
        <v>0</v>
      </c>
      <c r="DR155" s="317">
        <f>BJ155/3600*Stawki!$J$4</f>
        <v>0</v>
      </c>
      <c r="DS155" s="317">
        <f>BL155/3600*Stawki!$I$4</f>
        <v>0</v>
      </c>
      <c r="DT155" s="317">
        <f>BP155/3600*Stawki!$K$4</f>
        <v>0</v>
      </c>
      <c r="DU155" s="320">
        <f>BS155/3600*Stawki!$M$4</f>
        <v>0</v>
      </c>
      <c r="DV155" s="320">
        <f>BV155/3600*Stawki!$L$4</f>
        <v>0</v>
      </c>
      <c r="DW155" s="321">
        <f t="shared" si="256"/>
        <v>0</v>
      </c>
      <c r="DX155" s="322" t="e" cm="1">
        <f t="array" ref="DX155">IF(BX155&lt;1,INDEX(tblSimple[],MATCH(F155,simp_il_proj,1)+1,MATCH(BW155,simp_il_oper,1)+1)+VLOOKUP($H$6,tblKlient[[Klient]:[Dodatkowy narzut Simple]],2,0),INDEX(tblComplex[],MATCH(F155,comp_il_projekt,1)+1,MATCH(BX155,comp_ile_sklad,1)+1)+VLOOKUP($H$6,tblKlient[[Klient]:[Dodatkowy narzut Complex]],3,0))</f>
        <v>#VALUE!</v>
      </c>
      <c r="DY155" s="323" t="str">
        <f t="shared" si="257"/>
        <v/>
      </c>
      <c r="DZ155" s="318" t="e">
        <f t="shared" si="214"/>
        <v>#VALUE!</v>
      </c>
      <c r="EA155" s="324" t="e">
        <f t="shared" si="215"/>
        <v>#VALUE!</v>
      </c>
      <c r="EC155" s="340">
        <f>IFERROR((Y155*AA155)*IF(X155="NIE",$EC$17+Stawki!$L$30,$EC$17)+SUMIF($C:$C,$B155,CP:CP),0)</f>
        <v>0</v>
      </c>
      <c r="ED155" s="341">
        <f t="shared" si="216"/>
        <v>0</v>
      </c>
      <c r="EE155" s="341">
        <f t="shared" si="217"/>
        <v>0</v>
      </c>
      <c r="EF155" s="341" t="e">
        <f t="shared" si="218"/>
        <v>#VALUE!</v>
      </c>
      <c r="EG155" s="341" t="e">
        <f>DY155*(1+wycena!$EG$17)</f>
        <v>#VALUE!</v>
      </c>
      <c r="EH155" s="341" t="e">
        <f>EG155*(1+wycena!$EH$17)</f>
        <v>#VALUE!</v>
      </c>
      <c r="EI155" s="341" t="e">
        <f t="shared" si="258"/>
        <v>#VALUE!</v>
      </c>
      <c r="EJ155" s="341" t="e">
        <f t="shared" si="276"/>
        <v>#VALUE!</v>
      </c>
      <c r="EK155" s="342">
        <f t="shared" si="219"/>
        <v>0</v>
      </c>
      <c r="EL155" s="343">
        <v>0</v>
      </c>
      <c r="EM155" s="344" t="e">
        <f t="shared" si="277"/>
        <v>#VALUE!</v>
      </c>
      <c r="EN155" s="345" t="e">
        <f t="shared" si="220"/>
        <v>#VALUE!</v>
      </c>
      <c r="EO155" s="346">
        <f t="shared" si="221"/>
        <v>0</v>
      </c>
      <c r="EP155" s="347">
        <f t="shared" si="222"/>
        <v>0</v>
      </c>
      <c r="EQ155" s="348">
        <f t="shared" si="259"/>
        <v>0</v>
      </c>
      <c r="ER155" s="349" t="e">
        <f t="shared" si="223"/>
        <v>#VALUE!</v>
      </c>
      <c r="ES155" s="350" t="e">
        <f t="shared" si="224"/>
        <v>#VALUE!</v>
      </c>
      <c r="ET155" s="62"/>
      <c r="EU155" s="399">
        <f t="shared" si="260"/>
        <v>0</v>
      </c>
      <c r="EV155" s="400">
        <f t="shared" si="261"/>
        <v>0</v>
      </c>
      <c r="EW155" s="400">
        <f t="shared" si="262"/>
        <v>0</v>
      </c>
      <c r="EX155" s="400">
        <f t="shared" si="263"/>
        <v>0</v>
      </c>
      <c r="EY155" s="400">
        <f t="shared" si="264"/>
        <v>0</v>
      </c>
      <c r="EZ155" s="401">
        <f t="shared" si="265"/>
        <v>0</v>
      </c>
      <c r="FA155" s="62"/>
      <c r="FB155" s="153">
        <f t="shared" si="225"/>
        <v>0</v>
      </c>
      <c r="FC155" s="154">
        <f t="shared" si="226"/>
        <v>0</v>
      </c>
      <c r="FD155" s="154">
        <f t="shared" si="227"/>
        <v>0</v>
      </c>
      <c r="FE155" s="154">
        <f t="shared" si="228"/>
        <v>0</v>
      </c>
      <c r="FF155" s="154">
        <f t="shared" si="229"/>
        <v>0</v>
      </c>
      <c r="FG155" s="154">
        <f t="shared" si="230"/>
        <v>0</v>
      </c>
      <c r="FH155" s="154">
        <f t="shared" si="231"/>
        <v>0</v>
      </c>
      <c r="FI155" s="154">
        <f t="shared" si="232"/>
        <v>0</v>
      </c>
      <c r="FJ155" s="154">
        <f t="shared" si="233"/>
        <v>0</v>
      </c>
      <c r="FK155" s="147">
        <f t="shared" si="234"/>
        <v>0</v>
      </c>
      <c r="FL155" s="147">
        <f t="shared" si="235"/>
        <v>0</v>
      </c>
      <c r="FM155" s="146">
        <f t="shared" si="236"/>
        <v>0</v>
      </c>
      <c r="FN155" s="146">
        <f t="shared" si="237"/>
        <v>0</v>
      </c>
      <c r="FO155" s="146">
        <f t="shared" si="238"/>
        <v>0</v>
      </c>
      <c r="FP155" s="146">
        <f t="shared" si="239"/>
        <v>0</v>
      </c>
      <c r="FQ155" s="146" t="e">
        <f t="shared" si="240"/>
        <v>#VALUE!</v>
      </c>
      <c r="FR155" s="146" t="e">
        <f t="shared" si="241"/>
        <v>#VALUE!</v>
      </c>
      <c r="FS155" s="146">
        <f t="shared" si="242"/>
        <v>0</v>
      </c>
      <c r="FT155" s="146">
        <f t="shared" si="243"/>
        <v>0</v>
      </c>
      <c r="FU155" s="146">
        <f t="shared" si="244"/>
        <v>0</v>
      </c>
      <c r="FV155" s="146" t="e">
        <f t="shared" si="245"/>
        <v>#VALUE!</v>
      </c>
      <c r="FW155" s="146" t="e">
        <f t="shared" si="266"/>
        <v>#VALUE!</v>
      </c>
      <c r="FX155" s="146" t="e">
        <f t="shared" si="267"/>
        <v>#VALUE!</v>
      </c>
      <c r="FY155" s="146" t="e">
        <f t="shared" si="268"/>
        <v>#VALUE!</v>
      </c>
      <c r="FZ155" s="155">
        <f t="shared" si="278"/>
        <v>0</v>
      </c>
    </row>
    <row r="156" spans="1:182">
      <c r="A156" s="143">
        <v>138</v>
      </c>
      <c r="B156" s="123"/>
      <c r="C156" s="123"/>
      <c r="D156" s="123"/>
      <c r="E156" s="181"/>
      <c r="F156" s="123"/>
      <c r="G156" s="123"/>
      <c r="H156" s="123"/>
      <c r="I156" s="120"/>
      <c r="J156" s="121"/>
      <c r="K156" s="123"/>
      <c r="L156" s="123"/>
      <c r="M156" s="172" t="str">
        <f>ryzyka!$X140</f>
        <v/>
      </c>
      <c r="N156" s="173" t="str">
        <f>ryzyka!Y140</f>
        <v/>
      </c>
      <c r="O156" s="123"/>
      <c r="P156" s="123"/>
      <c r="Q156" s="138"/>
      <c r="R156" s="121"/>
      <c r="S156" s="123"/>
      <c r="T156" s="122"/>
      <c r="U156" s="123"/>
      <c r="V156" s="285" t="str">
        <f t="shared" si="246"/>
        <v/>
      </c>
      <c r="W156" s="285" t="str">
        <f t="shared" si="247"/>
        <v/>
      </c>
      <c r="X156" s="123"/>
      <c r="Y156" s="65"/>
      <c r="Z156" s="176">
        <f t="shared" si="189"/>
        <v>0</v>
      </c>
      <c r="AA156" s="124"/>
      <c r="AB156" s="124"/>
      <c r="AC156" s="125"/>
      <c r="AD156" s="125"/>
      <c r="AE156" s="126"/>
      <c r="AF156" s="124"/>
      <c r="AG156" s="127"/>
      <c r="AH156" s="128"/>
      <c r="AI156" s="137"/>
      <c r="AJ156" s="126"/>
      <c r="AK156" s="335">
        <f t="shared" si="190"/>
        <v>0</v>
      </c>
      <c r="AL156" s="138"/>
      <c r="AM156" s="121"/>
      <c r="AN156" s="123"/>
      <c r="AO156" s="332">
        <f t="shared" si="269"/>
        <v>0</v>
      </c>
      <c r="AP156" s="333">
        <f>SUMIFS(Technologia[tpz '[s']],Technologia[Obszar],"Obróbka skrawaniem",Technologia[KOD WYROB],wycena!$B156)</f>
        <v>0</v>
      </c>
      <c r="AQ156" s="334">
        <f>SUMIFS(Technologia[tpj '[s']],Technologia[Obszar],"Obróbka skrawaniem",Technologia[KOD WYROB],wycena!$B156)</f>
        <v>0</v>
      </c>
      <c r="AR156" s="335">
        <f t="shared" si="191"/>
        <v>0</v>
      </c>
      <c r="AS156" s="334">
        <f>SUMIFS(Technologia[tpz '[s']],Technologia[Obszar],"Ukosowanie",Technologia[KOD WYROB],wycena!$B156)</f>
        <v>0</v>
      </c>
      <c r="AT156" s="334">
        <f>SUMIFS(Technologia[tpj '[s']],Technologia[Obszar],"Ukosowanie",Technologia[KOD WYROB],wycena!$B156)</f>
        <v>0</v>
      </c>
      <c r="AU156" s="335">
        <f t="shared" si="192"/>
        <v>0</v>
      </c>
      <c r="AV156" s="334">
        <f>SUMIFS(Technologia[tpz '[s']],Technologia[Obszar],"Prasa",Technologia[KOD WYROB],wycena!$B156)</f>
        <v>0</v>
      </c>
      <c r="AW156" s="334">
        <f>SUMIFS(Technologia[tpj '[s']],Technologia[Obszar],"Prasa",Technologia[KOD WYROB],wycena!$B156)</f>
        <v>0</v>
      </c>
      <c r="AX156" s="335">
        <f t="shared" si="193"/>
        <v>0</v>
      </c>
      <c r="AY156" s="334">
        <f>SUMIFS(Technologia[tpz '[s']],Technologia[Obszar],"Spawanie ręczne",Technologia[KOD WYROB],wycena!$B156)</f>
        <v>0</v>
      </c>
      <c r="AZ156" s="334">
        <f>SUMIFS(Technologia[tpj '[s']],Technologia[Obszar],"Spawanie ręczne",Technologia[KOD WYROB],wycena!$B156)</f>
        <v>0</v>
      </c>
      <c r="BA156" s="335">
        <f t="shared" si="194"/>
        <v>0</v>
      </c>
      <c r="BB156" s="334">
        <f>SUMIFS(Technologia[tpz '[s']],Technologia[Obszar],"Spawanie robotem",Technologia[KOD WYROB],wycena!$B156)</f>
        <v>0</v>
      </c>
      <c r="BC156" s="334">
        <f>SUMIFS(Technologia[tpj '[s']],Technologia[Obszar],"Spawanie robotem",Technologia[KOD WYROB],wycena!$B156)</f>
        <v>0</v>
      </c>
      <c r="BD156" s="335">
        <f t="shared" si="195"/>
        <v>0</v>
      </c>
      <c r="BE156" s="334">
        <f>SUMIFS(Technologia[tpz '[s']],Technologia[Obszar],"Ślusarnia",Technologia[KOD WYROB],wycena!$B156)</f>
        <v>0</v>
      </c>
      <c r="BF156" s="334">
        <f>SUMIFS(Technologia[tpj '[s']],Technologia[Obszar],"Ślusarnia",Technologia[KOD WYROB],wycena!$B156)</f>
        <v>0</v>
      </c>
      <c r="BG156" s="335">
        <f t="shared" si="196"/>
        <v>0</v>
      </c>
      <c r="BH156" s="334">
        <f>SUMIFS(Technologia[tpz '[s']],Technologia[Obszar],"Montaż",Technologia[KOD WYROB],wycena!$B156)</f>
        <v>0</v>
      </c>
      <c r="BI156" s="334">
        <f>SUMIFS(Technologia[tpj '[s']],Technologia[Obszar],"Montaż",Technologia[KOD WYROB],wycena!$B156)</f>
        <v>0</v>
      </c>
      <c r="BJ156" s="335">
        <f t="shared" si="197"/>
        <v>0</v>
      </c>
      <c r="BK156" s="334">
        <f>SUMIFS(Technologia[tpz '[s']],Technologia[Obszar],"Klejenie",Technologia[KOD WYROB],wycena!$B156)</f>
        <v>0</v>
      </c>
      <c r="BL156" s="334">
        <f>SUMIFS(Technologia[tpj '[s']],Technologia[Obszar],"Klejenie",Technologia[KOD WYROB],wycena!$B156)</f>
        <v>0</v>
      </c>
      <c r="BM156" s="335">
        <f t="shared" si="198"/>
        <v>0</v>
      </c>
      <c r="BN156" s="334">
        <f>SUMIFS(Technologia[tpz '[s']],Technologia[Obszar],"Śrutowanie",Technologia[KOD WYROB],wycena!$B156)</f>
        <v>0</v>
      </c>
      <c r="BO156" s="334">
        <f>SUMIFS(Technologia[tpj '[s']],Technologia[Obszar],"Śrutowanie",Technologia[KOD WYROB],wycena!$B156)</f>
        <v>0</v>
      </c>
      <c r="BP156" s="332">
        <f t="shared" si="248"/>
        <v>0</v>
      </c>
      <c r="BQ156" s="334">
        <f>SUMIFS(Technologia[tpz '[s']],Technologia[Obszar],"Prostowanie",Technologia[KOD WYROB],wycena!$B156)</f>
        <v>0</v>
      </c>
      <c r="BR156" s="334">
        <f>SUMIFS(Technologia[tpj '[s']],Technologia[Obszar],"Prostowanie",Technologia[KOD WYROB],wycena!$B156)</f>
        <v>0</v>
      </c>
      <c r="BS156" s="332">
        <f t="shared" si="249"/>
        <v>0</v>
      </c>
      <c r="BT156" s="334">
        <f>SUMIFS(Technologia[tpz '[s']],Technologia[Obszar],"Gratowarka",Technologia[KOD WYROB],wycena!$B156)</f>
        <v>0</v>
      </c>
      <c r="BU156" s="334">
        <f>SUMIFS(Technologia[tpj '[s']],Technologia[Obszar],"Gratowarka",Technologia[KOD WYROB],wycena!$B156)</f>
        <v>0</v>
      </c>
      <c r="BV156" s="332">
        <f t="shared" si="250"/>
        <v>0</v>
      </c>
      <c r="BW156" s="332">
        <f>COUNTIF(Technologia[KOD WYROB],B156)</f>
        <v>0</v>
      </c>
      <c r="BX156" s="332">
        <f t="shared" si="251"/>
        <v>0</v>
      </c>
      <c r="BZ156" s="121"/>
      <c r="CA156" s="123"/>
      <c r="CB156" s="123"/>
      <c r="CC156" s="372">
        <f>SUMIFS(Technologia[Koszt kooperacji],Technologia[Obszar],"Kooperacja",Technologia[KOD WYROB],wycena!$B156)+SUMIFS(Technologia[Koszt kooperacji],Technologia[Obszar],"Śrutowanie",Technologia[KOD WYROB],wycena!$B156)</f>
        <v>0</v>
      </c>
      <c r="CD156" s="372">
        <f t="shared" si="199"/>
        <v>0</v>
      </c>
      <c r="CE156" s="372">
        <f t="shared" si="270"/>
        <v>0</v>
      </c>
      <c r="CF156" s="381">
        <f>COUNTIFS(Technologia[KOD WYROB],B156,Technologia[Obszar],"kooperacja")+SUMIF($C:$C,$B156,CF:CF)</f>
        <v>0</v>
      </c>
      <c r="CG156" s="382">
        <f>SUMIF(Tabela3[Dot. indeksu],B156,Tabela3[Wartość])+SUMIF(C:C,B156,DE:DE)</f>
        <v>0</v>
      </c>
      <c r="CH156" s="383">
        <f>SUMIFS(NRC[Cena],NRC[Typ narzędzia],robocze!$AL$1,NRC[Dot. indeksu],wycena!$B156)+(SUMIF($C:$C,$B156,$DF:$DF))</f>
        <v>0</v>
      </c>
      <c r="CI156" s="372">
        <f>SUMIFS(NRC[Cena],NRC[Typ narzędzia],robocze!$AL$2,NRC[Dot. indeksu],wycena!$B156)+(SUMIF($C:$C,$B156,$DG:$DG))</f>
        <v>0</v>
      </c>
      <c r="CJ156" s="372">
        <f>SUMIFS(NRC[Cena],NRC[Typ narzędzia],robocze!$AL$3,NRC[Dot. indeksu],wycena!$B156)+(SUMIF($C:$C,$B156,$DH:$DH))</f>
        <v>0</v>
      </c>
      <c r="CK156" s="384">
        <f t="shared" si="252"/>
        <v>0</v>
      </c>
      <c r="CM156" s="373" t="str">
        <f t="shared" si="200"/>
        <v/>
      </c>
      <c r="CN156" s="374" t="str">
        <f t="shared" si="201"/>
        <v/>
      </c>
      <c r="CO156" s="372" t="str">
        <f t="shared" si="202"/>
        <v/>
      </c>
      <c r="CP156" s="372" t="str">
        <f t="shared" si="271"/>
        <v/>
      </c>
      <c r="CQ156" s="371" t="str">
        <f t="shared" si="203"/>
        <v/>
      </c>
      <c r="CR156" s="371" t="str">
        <f t="shared" si="272"/>
        <v/>
      </c>
      <c r="CS156" s="371" t="str">
        <f t="shared" si="204"/>
        <v/>
      </c>
      <c r="CT156" s="371" t="str">
        <f t="shared" si="205"/>
        <v/>
      </c>
      <c r="CU156" s="371" t="str">
        <f t="shared" si="206"/>
        <v/>
      </c>
      <c r="CV156" s="371" t="str">
        <f t="shared" si="207"/>
        <v/>
      </c>
      <c r="CW156" s="371" t="str">
        <f t="shared" si="208"/>
        <v/>
      </c>
      <c r="CX156" s="371" t="str">
        <f t="shared" si="209"/>
        <v/>
      </c>
      <c r="CY156" s="371" t="str">
        <f t="shared" si="210"/>
        <v/>
      </c>
      <c r="CZ156" s="371" t="str">
        <f t="shared" si="211"/>
        <v/>
      </c>
      <c r="DA156" s="371" t="str">
        <f t="shared" si="253"/>
        <v/>
      </c>
      <c r="DB156" s="371" t="str">
        <f t="shared" si="254"/>
        <v/>
      </c>
      <c r="DC156" s="371" t="str">
        <f t="shared" si="255"/>
        <v/>
      </c>
      <c r="DD156" s="334" t="str">
        <f t="shared" si="212"/>
        <v/>
      </c>
      <c r="DE156" s="334" t="str">
        <f t="shared" si="213"/>
        <v/>
      </c>
      <c r="DF156" s="372">
        <f t="shared" si="273"/>
        <v>0</v>
      </c>
      <c r="DG156" s="372">
        <f t="shared" si="274"/>
        <v>0</v>
      </c>
      <c r="DH156" s="372">
        <f t="shared" si="275"/>
        <v>0</v>
      </c>
      <c r="DI156" s="375"/>
      <c r="DJ156" s="319">
        <f>AK156/3600*Stawki!$A$4</f>
        <v>0</v>
      </c>
      <c r="DK156" s="317">
        <f>AO156/3600*Stawki!$B$4</f>
        <v>0</v>
      </c>
      <c r="DL156" s="317">
        <f>AR156/3600*Stawki!$C$4</f>
        <v>0</v>
      </c>
      <c r="DM156" s="317">
        <f>AU156/3600*Stawki!$D$4</f>
        <v>0</v>
      </c>
      <c r="DN156" s="317">
        <f>AX156/3600*Stawki!$E$4</f>
        <v>0</v>
      </c>
      <c r="DO156" s="317">
        <f>BA156/3600*Stawki!$F$4</f>
        <v>0</v>
      </c>
      <c r="DP156" s="317">
        <f>BD156/3600*Stawki!$G$4</f>
        <v>0</v>
      </c>
      <c r="DQ156" s="317">
        <f>BG156/3600*Stawki!$H$4</f>
        <v>0</v>
      </c>
      <c r="DR156" s="317">
        <f>BJ156/3600*Stawki!$J$4</f>
        <v>0</v>
      </c>
      <c r="DS156" s="317">
        <f>BL156/3600*Stawki!$I$4</f>
        <v>0</v>
      </c>
      <c r="DT156" s="317">
        <f>BP156/3600*Stawki!$K$4</f>
        <v>0</v>
      </c>
      <c r="DU156" s="320">
        <f>BS156/3600*Stawki!$M$4</f>
        <v>0</v>
      </c>
      <c r="DV156" s="320">
        <f>BV156/3600*Stawki!$L$4</f>
        <v>0</v>
      </c>
      <c r="DW156" s="321">
        <f t="shared" si="256"/>
        <v>0</v>
      </c>
      <c r="DX156" s="322" t="e" cm="1">
        <f t="array" ref="DX156">IF(BX156&lt;1,INDEX(tblSimple[],MATCH(F156,simp_il_proj,1)+1,MATCH(BW156,simp_il_oper,1)+1)+VLOOKUP($H$6,tblKlient[[Klient]:[Dodatkowy narzut Simple]],2,0),INDEX(tblComplex[],MATCH(F156,comp_il_projekt,1)+1,MATCH(BX156,comp_ile_sklad,1)+1)+VLOOKUP($H$6,tblKlient[[Klient]:[Dodatkowy narzut Complex]],3,0))</f>
        <v>#VALUE!</v>
      </c>
      <c r="DY156" s="323" t="str">
        <f t="shared" si="257"/>
        <v/>
      </c>
      <c r="DZ156" s="318" t="e">
        <f t="shared" si="214"/>
        <v>#VALUE!</v>
      </c>
      <c r="EA156" s="324" t="e">
        <f t="shared" si="215"/>
        <v>#VALUE!</v>
      </c>
      <c r="EC156" s="340">
        <f>IFERROR((Y156*AA156)*IF(X156="NIE",$EC$17+Stawki!$L$30,$EC$17)+SUMIF($C:$C,$B156,CP:CP),0)</f>
        <v>0</v>
      </c>
      <c r="ED156" s="341">
        <f t="shared" si="216"/>
        <v>0</v>
      </c>
      <c r="EE156" s="341">
        <f t="shared" si="217"/>
        <v>0</v>
      </c>
      <c r="EF156" s="341" t="e">
        <f t="shared" si="218"/>
        <v>#VALUE!</v>
      </c>
      <c r="EG156" s="341" t="e">
        <f>DY156*(1+wycena!$EG$17)</f>
        <v>#VALUE!</v>
      </c>
      <c r="EH156" s="341" t="e">
        <f>EG156*(1+wycena!$EH$17)</f>
        <v>#VALUE!</v>
      </c>
      <c r="EI156" s="341" t="e">
        <f t="shared" si="258"/>
        <v>#VALUE!</v>
      </c>
      <c r="EJ156" s="341" t="e">
        <f t="shared" si="276"/>
        <v>#VALUE!</v>
      </c>
      <c r="EK156" s="342">
        <f t="shared" si="219"/>
        <v>0</v>
      </c>
      <c r="EL156" s="343">
        <v>0</v>
      </c>
      <c r="EM156" s="344" t="e">
        <f t="shared" si="277"/>
        <v>#VALUE!</v>
      </c>
      <c r="EN156" s="345" t="e">
        <f t="shared" si="220"/>
        <v>#VALUE!</v>
      </c>
      <c r="EO156" s="346">
        <f t="shared" si="221"/>
        <v>0</v>
      </c>
      <c r="EP156" s="347">
        <f t="shared" si="222"/>
        <v>0</v>
      </c>
      <c r="EQ156" s="348">
        <f t="shared" si="259"/>
        <v>0</v>
      </c>
      <c r="ER156" s="349" t="e">
        <f t="shared" si="223"/>
        <v>#VALUE!</v>
      </c>
      <c r="ES156" s="350" t="e">
        <f t="shared" si="224"/>
        <v>#VALUE!</v>
      </c>
      <c r="ET156" s="62"/>
      <c r="EU156" s="399">
        <f t="shared" si="260"/>
        <v>0</v>
      </c>
      <c r="EV156" s="400">
        <f t="shared" si="261"/>
        <v>0</v>
      </c>
      <c r="EW156" s="400">
        <f t="shared" si="262"/>
        <v>0</v>
      </c>
      <c r="EX156" s="400">
        <f t="shared" si="263"/>
        <v>0</v>
      </c>
      <c r="EY156" s="400">
        <f t="shared" si="264"/>
        <v>0</v>
      </c>
      <c r="EZ156" s="401">
        <f t="shared" si="265"/>
        <v>0</v>
      </c>
      <c r="FA156" s="62"/>
      <c r="FB156" s="153">
        <f t="shared" si="225"/>
        <v>0</v>
      </c>
      <c r="FC156" s="154">
        <f t="shared" si="226"/>
        <v>0</v>
      </c>
      <c r="FD156" s="154">
        <f t="shared" si="227"/>
        <v>0</v>
      </c>
      <c r="FE156" s="154">
        <f t="shared" si="228"/>
        <v>0</v>
      </c>
      <c r="FF156" s="154">
        <f t="shared" si="229"/>
        <v>0</v>
      </c>
      <c r="FG156" s="154">
        <f t="shared" si="230"/>
        <v>0</v>
      </c>
      <c r="FH156" s="154">
        <f t="shared" si="231"/>
        <v>0</v>
      </c>
      <c r="FI156" s="154">
        <f t="shared" si="232"/>
        <v>0</v>
      </c>
      <c r="FJ156" s="154">
        <f t="shared" si="233"/>
        <v>0</v>
      </c>
      <c r="FK156" s="147">
        <f t="shared" si="234"/>
        <v>0</v>
      </c>
      <c r="FL156" s="147">
        <f t="shared" si="235"/>
        <v>0</v>
      </c>
      <c r="FM156" s="146">
        <f t="shared" si="236"/>
        <v>0</v>
      </c>
      <c r="FN156" s="146">
        <f t="shared" si="237"/>
        <v>0</v>
      </c>
      <c r="FO156" s="146">
        <f t="shared" si="238"/>
        <v>0</v>
      </c>
      <c r="FP156" s="146">
        <f t="shared" si="239"/>
        <v>0</v>
      </c>
      <c r="FQ156" s="146" t="e">
        <f t="shared" si="240"/>
        <v>#VALUE!</v>
      </c>
      <c r="FR156" s="146" t="e">
        <f t="shared" si="241"/>
        <v>#VALUE!</v>
      </c>
      <c r="FS156" s="146">
        <f t="shared" si="242"/>
        <v>0</v>
      </c>
      <c r="FT156" s="146">
        <f t="shared" si="243"/>
        <v>0</v>
      </c>
      <c r="FU156" s="146">
        <f t="shared" si="244"/>
        <v>0</v>
      </c>
      <c r="FV156" s="146" t="e">
        <f t="shared" si="245"/>
        <v>#VALUE!</v>
      </c>
      <c r="FW156" s="146" t="e">
        <f t="shared" si="266"/>
        <v>#VALUE!</v>
      </c>
      <c r="FX156" s="146" t="e">
        <f t="shared" si="267"/>
        <v>#VALUE!</v>
      </c>
      <c r="FY156" s="146" t="e">
        <f t="shared" si="268"/>
        <v>#VALUE!</v>
      </c>
      <c r="FZ156" s="155">
        <f t="shared" si="278"/>
        <v>0</v>
      </c>
    </row>
    <row r="157" spans="1:182">
      <c r="A157" s="143">
        <v>139</v>
      </c>
      <c r="B157" s="123"/>
      <c r="C157" s="123"/>
      <c r="D157" s="123"/>
      <c r="E157" s="181"/>
      <c r="F157" s="123"/>
      <c r="G157" s="123"/>
      <c r="H157" s="123"/>
      <c r="I157" s="120"/>
      <c r="J157" s="121"/>
      <c r="K157" s="123"/>
      <c r="L157" s="123"/>
      <c r="M157" s="172" t="str">
        <f>ryzyka!$X141</f>
        <v/>
      </c>
      <c r="N157" s="173" t="str">
        <f>ryzyka!Y141</f>
        <v/>
      </c>
      <c r="O157" s="123"/>
      <c r="P157" s="123"/>
      <c r="Q157" s="138"/>
      <c r="R157" s="121"/>
      <c r="S157" s="123"/>
      <c r="T157" s="122"/>
      <c r="U157" s="123"/>
      <c r="V157" s="285" t="str">
        <f t="shared" si="246"/>
        <v/>
      </c>
      <c r="W157" s="285" t="str">
        <f t="shared" si="247"/>
        <v/>
      </c>
      <c r="X157" s="123"/>
      <c r="Y157" s="65"/>
      <c r="Z157" s="176">
        <f t="shared" si="189"/>
        <v>0</v>
      </c>
      <c r="AA157" s="124"/>
      <c r="AB157" s="124"/>
      <c r="AC157" s="125"/>
      <c r="AD157" s="125"/>
      <c r="AE157" s="126"/>
      <c r="AF157" s="124"/>
      <c r="AG157" s="127"/>
      <c r="AH157" s="128"/>
      <c r="AI157" s="137"/>
      <c r="AJ157" s="126"/>
      <c r="AK157" s="335">
        <f t="shared" si="190"/>
        <v>0</v>
      </c>
      <c r="AL157" s="138"/>
      <c r="AM157" s="121"/>
      <c r="AN157" s="123"/>
      <c r="AO157" s="332">
        <f t="shared" si="269"/>
        <v>0</v>
      </c>
      <c r="AP157" s="333">
        <f>SUMIFS(Technologia[tpz '[s']],Technologia[Obszar],"Obróbka skrawaniem",Technologia[KOD WYROB],wycena!$B157)</f>
        <v>0</v>
      </c>
      <c r="AQ157" s="334">
        <f>SUMIFS(Technologia[tpj '[s']],Technologia[Obszar],"Obróbka skrawaniem",Technologia[KOD WYROB],wycena!$B157)</f>
        <v>0</v>
      </c>
      <c r="AR157" s="335">
        <f t="shared" si="191"/>
        <v>0</v>
      </c>
      <c r="AS157" s="334">
        <f>SUMIFS(Technologia[tpz '[s']],Technologia[Obszar],"Ukosowanie",Technologia[KOD WYROB],wycena!$B157)</f>
        <v>0</v>
      </c>
      <c r="AT157" s="334">
        <f>SUMIFS(Technologia[tpj '[s']],Technologia[Obszar],"Ukosowanie",Technologia[KOD WYROB],wycena!$B157)</f>
        <v>0</v>
      </c>
      <c r="AU157" s="335">
        <f t="shared" si="192"/>
        <v>0</v>
      </c>
      <c r="AV157" s="334">
        <f>SUMIFS(Technologia[tpz '[s']],Technologia[Obszar],"Prasa",Technologia[KOD WYROB],wycena!$B157)</f>
        <v>0</v>
      </c>
      <c r="AW157" s="334">
        <f>SUMIFS(Technologia[tpj '[s']],Technologia[Obszar],"Prasa",Technologia[KOD WYROB],wycena!$B157)</f>
        <v>0</v>
      </c>
      <c r="AX157" s="335">
        <f t="shared" si="193"/>
        <v>0</v>
      </c>
      <c r="AY157" s="334">
        <f>SUMIFS(Technologia[tpz '[s']],Technologia[Obszar],"Spawanie ręczne",Technologia[KOD WYROB],wycena!$B157)</f>
        <v>0</v>
      </c>
      <c r="AZ157" s="334">
        <f>SUMIFS(Technologia[tpj '[s']],Technologia[Obszar],"Spawanie ręczne",Technologia[KOD WYROB],wycena!$B157)</f>
        <v>0</v>
      </c>
      <c r="BA157" s="335">
        <f t="shared" si="194"/>
        <v>0</v>
      </c>
      <c r="BB157" s="334">
        <f>SUMIFS(Technologia[tpz '[s']],Technologia[Obszar],"Spawanie robotem",Technologia[KOD WYROB],wycena!$B157)</f>
        <v>0</v>
      </c>
      <c r="BC157" s="334">
        <f>SUMIFS(Technologia[tpj '[s']],Technologia[Obszar],"Spawanie robotem",Technologia[KOD WYROB],wycena!$B157)</f>
        <v>0</v>
      </c>
      <c r="BD157" s="335">
        <f t="shared" si="195"/>
        <v>0</v>
      </c>
      <c r="BE157" s="334">
        <f>SUMIFS(Technologia[tpz '[s']],Technologia[Obszar],"Ślusarnia",Technologia[KOD WYROB],wycena!$B157)</f>
        <v>0</v>
      </c>
      <c r="BF157" s="334">
        <f>SUMIFS(Technologia[tpj '[s']],Technologia[Obszar],"Ślusarnia",Technologia[KOD WYROB],wycena!$B157)</f>
        <v>0</v>
      </c>
      <c r="BG157" s="335">
        <f t="shared" si="196"/>
        <v>0</v>
      </c>
      <c r="BH157" s="334">
        <f>SUMIFS(Technologia[tpz '[s']],Technologia[Obszar],"Montaż",Technologia[KOD WYROB],wycena!$B157)</f>
        <v>0</v>
      </c>
      <c r="BI157" s="334">
        <f>SUMIFS(Technologia[tpj '[s']],Technologia[Obszar],"Montaż",Technologia[KOD WYROB],wycena!$B157)</f>
        <v>0</v>
      </c>
      <c r="BJ157" s="335">
        <f t="shared" si="197"/>
        <v>0</v>
      </c>
      <c r="BK157" s="334">
        <f>SUMIFS(Technologia[tpz '[s']],Technologia[Obszar],"Klejenie",Technologia[KOD WYROB],wycena!$B157)</f>
        <v>0</v>
      </c>
      <c r="BL157" s="334">
        <f>SUMIFS(Technologia[tpj '[s']],Technologia[Obszar],"Klejenie",Technologia[KOD WYROB],wycena!$B157)</f>
        <v>0</v>
      </c>
      <c r="BM157" s="335">
        <f t="shared" si="198"/>
        <v>0</v>
      </c>
      <c r="BN157" s="334">
        <f>SUMIFS(Technologia[tpz '[s']],Technologia[Obszar],"Śrutowanie",Technologia[KOD WYROB],wycena!$B157)</f>
        <v>0</v>
      </c>
      <c r="BO157" s="334">
        <f>SUMIFS(Technologia[tpj '[s']],Technologia[Obszar],"Śrutowanie",Technologia[KOD WYROB],wycena!$B157)</f>
        <v>0</v>
      </c>
      <c r="BP157" s="332">
        <f t="shared" si="248"/>
        <v>0</v>
      </c>
      <c r="BQ157" s="334">
        <f>SUMIFS(Technologia[tpz '[s']],Technologia[Obszar],"Prostowanie",Technologia[KOD WYROB],wycena!$B157)</f>
        <v>0</v>
      </c>
      <c r="BR157" s="334">
        <f>SUMIFS(Technologia[tpj '[s']],Technologia[Obszar],"Prostowanie",Technologia[KOD WYROB],wycena!$B157)</f>
        <v>0</v>
      </c>
      <c r="BS157" s="332">
        <f t="shared" si="249"/>
        <v>0</v>
      </c>
      <c r="BT157" s="334">
        <f>SUMIFS(Technologia[tpz '[s']],Technologia[Obszar],"Gratowarka",Technologia[KOD WYROB],wycena!$B157)</f>
        <v>0</v>
      </c>
      <c r="BU157" s="334">
        <f>SUMIFS(Technologia[tpj '[s']],Technologia[Obszar],"Gratowarka",Technologia[KOD WYROB],wycena!$B157)</f>
        <v>0</v>
      </c>
      <c r="BV157" s="332">
        <f t="shared" si="250"/>
        <v>0</v>
      </c>
      <c r="BW157" s="332">
        <f>COUNTIF(Technologia[KOD WYROB],B157)</f>
        <v>0</v>
      </c>
      <c r="BX157" s="332">
        <f t="shared" si="251"/>
        <v>0</v>
      </c>
      <c r="BZ157" s="121"/>
      <c r="CA157" s="123"/>
      <c r="CB157" s="123"/>
      <c r="CC157" s="372">
        <f>SUMIFS(Technologia[Koszt kooperacji],Technologia[Obszar],"Kooperacja",Technologia[KOD WYROB],wycena!$B157)+SUMIFS(Technologia[Koszt kooperacji],Technologia[Obszar],"Śrutowanie",Technologia[KOD WYROB],wycena!$B157)</f>
        <v>0</v>
      </c>
      <c r="CD157" s="372">
        <f t="shared" si="199"/>
        <v>0</v>
      </c>
      <c r="CE157" s="372">
        <f t="shared" si="270"/>
        <v>0</v>
      </c>
      <c r="CF157" s="381">
        <f>COUNTIFS(Technologia[KOD WYROB],B157,Technologia[Obszar],"kooperacja")+SUMIF($C:$C,$B157,CF:CF)</f>
        <v>0</v>
      </c>
      <c r="CG157" s="382">
        <f>SUMIF(Tabela3[Dot. indeksu],B157,Tabela3[Wartość])+SUMIF(C:C,B157,DE:DE)</f>
        <v>0</v>
      </c>
      <c r="CH157" s="383">
        <f>SUMIFS(NRC[Cena],NRC[Typ narzędzia],robocze!$AL$1,NRC[Dot. indeksu],wycena!$B157)+(SUMIF($C:$C,$B157,$DF:$DF))</f>
        <v>0</v>
      </c>
      <c r="CI157" s="372">
        <f>SUMIFS(NRC[Cena],NRC[Typ narzędzia],robocze!$AL$2,NRC[Dot. indeksu],wycena!$B157)+(SUMIF($C:$C,$B157,$DG:$DG))</f>
        <v>0</v>
      </c>
      <c r="CJ157" s="372">
        <f>SUMIFS(NRC[Cena],NRC[Typ narzędzia],robocze!$AL$3,NRC[Dot. indeksu],wycena!$B157)+(SUMIF($C:$C,$B157,$DH:$DH))</f>
        <v>0</v>
      </c>
      <c r="CK157" s="384">
        <f t="shared" si="252"/>
        <v>0</v>
      </c>
      <c r="CM157" s="373" t="str">
        <f t="shared" si="200"/>
        <v/>
      </c>
      <c r="CN157" s="374" t="str">
        <f t="shared" si="201"/>
        <v/>
      </c>
      <c r="CO157" s="372" t="str">
        <f t="shared" si="202"/>
        <v/>
      </c>
      <c r="CP157" s="372" t="str">
        <f t="shared" si="271"/>
        <v/>
      </c>
      <c r="CQ157" s="371" t="str">
        <f t="shared" si="203"/>
        <v/>
      </c>
      <c r="CR157" s="371" t="str">
        <f t="shared" si="272"/>
        <v/>
      </c>
      <c r="CS157" s="371" t="str">
        <f t="shared" si="204"/>
        <v/>
      </c>
      <c r="CT157" s="371" t="str">
        <f t="shared" si="205"/>
        <v/>
      </c>
      <c r="CU157" s="371" t="str">
        <f t="shared" si="206"/>
        <v/>
      </c>
      <c r="CV157" s="371" t="str">
        <f t="shared" si="207"/>
        <v/>
      </c>
      <c r="CW157" s="371" t="str">
        <f t="shared" si="208"/>
        <v/>
      </c>
      <c r="CX157" s="371" t="str">
        <f t="shared" si="209"/>
        <v/>
      </c>
      <c r="CY157" s="371" t="str">
        <f t="shared" si="210"/>
        <v/>
      </c>
      <c r="CZ157" s="371" t="str">
        <f t="shared" si="211"/>
        <v/>
      </c>
      <c r="DA157" s="371" t="str">
        <f t="shared" si="253"/>
        <v/>
      </c>
      <c r="DB157" s="371" t="str">
        <f t="shared" si="254"/>
        <v/>
      </c>
      <c r="DC157" s="371" t="str">
        <f t="shared" si="255"/>
        <v/>
      </c>
      <c r="DD157" s="334" t="str">
        <f t="shared" si="212"/>
        <v/>
      </c>
      <c r="DE157" s="334" t="str">
        <f t="shared" si="213"/>
        <v/>
      </c>
      <c r="DF157" s="372">
        <f t="shared" si="273"/>
        <v>0</v>
      </c>
      <c r="DG157" s="372">
        <f t="shared" si="274"/>
        <v>0</v>
      </c>
      <c r="DH157" s="372">
        <f t="shared" si="275"/>
        <v>0</v>
      </c>
      <c r="DI157" s="375"/>
      <c r="DJ157" s="319">
        <f>AK157/3600*Stawki!$A$4</f>
        <v>0</v>
      </c>
      <c r="DK157" s="317">
        <f>AO157/3600*Stawki!$B$4</f>
        <v>0</v>
      </c>
      <c r="DL157" s="317">
        <f>AR157/3600*Stawki!$C$4</f>
        <v>0</v>
      </c>
      <c r="DM157" s="317">
        <f>AU157/3600*Stawki!$D$4</f>
        <v>0</v>
      </c>
      <c r="DN157" s="317">
        <f>AX157/3600*Stawki!$E$4</f>
        <v>0</v>
      </c>
      <c r="DO157" s="317">
        <f>BA157/3600*Stawki!$F$4</f>
        <v>0</v>
      </c>
      <c r="DP157" s="317">
        <f>BD157/3600*Stawki!$G$4</f>
        <v>0</v>
      </c>
      <c r="DQ157" s="317">
        <f>BG157/3600*Stawki!$H$4</f>
        <v>0</v>
      </c>
      <c r="DR157" s="317">
        <f>BJ157/3600*Stawki!$J$4</f>
        <v>0</v>
      </c>
      <c r="DS157" s="317">
        <f>BL157/3600*Stawki!$I$4</f>
        <v>0</v>
      </c>
      <c r="DT157" s="317">
        <f>BP157/3600*Stawki!$K$4</f>
        <v>0</v>
      </c>
      <c r="DU157" s="320">
        <f>BS157/3600*Stawki!$M$4</f>
        <v>0</v>
      </c>
      <c r="DV157" s="320">
        <f>BV157/3600*Stawki!$L$4</f>
        <v>0</v>
      </c>
      <c r="DW157" s="321">
        <f t="shared" si="256"/>
        <v>0</v>
      </c>
      <c r="DX157" s="322" t="e" cm="1">
        <f t="array" ref="DX157">IF(BX157&lt;1,INDEX(tblSimple[],MATCH(F157,simp_il_proj,1)+1,MATCH(BW157,simp_il_oper,1)+1)+VLOOKUP($H$6,tblKlient[[Klient]:[Dodatkowy narzut Simple]],2,0),INDEX(tblComplex[],MATCH(F157,comp_il_projekt,1)+1,MATCH(BX157,comp_ile_sklad,1)+1)+VLOOKUP($H$6,tblKlient[[Klient]:[Dodatkowy narzut Complex]],3,0))</f>
        <v>#VALUE!</v>
      </c>
      <c r="DY157" s="323" t="str">
        <f t="shared" si="257"/>
        <v/>
      </c>
      <c r="DZ157" s="318" t="e">
        <f t="shared" si="214"/>
        <v>#VALUE!</v>
      </c>
      <c r="EA157" s="324" t="e">
        <f t="shared" si="215"/>
        <v>#VALUE!</v>
      </c>
      <c r="EC157" s="340">
        <f>IFERROR((Y157*AA157)*IF(X157="NIE",$EC$17+Stawki!$L$30,$EC$17)+SUMIF($C:$C,$B157,CP:CP),0)</f>
        <v>0</v>
      </c>
      <c r="ED157" s="341">
        <f t="shared" si="216"/>
        <v>0</v>
      </c>
      <c r="EE157" s="341">
        <f t="shared" si="217"/>
        <v>0</v>
      </c>
      <c r="EF157" s="341" t="e">
        <f t="shared" si="218"/>
        <v>#VALUE!</v>
      </c>
      <c r="EG157" s="341" t="e">
        <f>DY157*(1+wycena!$EG$17)</f>
        <v>#VALUE!</v>
      </c>
      <c r="EH157" s="341" t="e">
        <f>EG157*(1+wycena!$EH$17)</f>
        <v>#VALUE!</v>
      </c>
      <c r="EI157" s="341" t="e">
        <f t="shared" si="258"/>
        <v>#VALUE!</v>
      </c>
      <c r="EJ157" s="341" t="e">
        <f t="shared" si="276"/>
        <v>#VALUE!</v>
      </c>
      <c r="EK157" s="342">
        <f t="shared" si="219"/>
        <v>0</v>
      </c>
      <c r="EL157" s="343">
        <v>0</v>
      </c>
      <c r="EM157" s="344" t="e">
        <f t="shared" si="277"/>
        <v>#VALUE!</v>
      </c>
      <c r="EN157" s="345" t="e">
        <f t="shared" si="220"/>
        <v>#VALUE!</v>
      </c>
      <c r="EO157" s="346">
        <f t="shared" si="221"/>
        <v>0</v>
      </c>
      <c r="EP157" s="347">
        <f t="shared" si="222"/>
        <v>0</v>
      </c>
      <c r="EQ157" s="348">
        <f t="shared" si="259"/>
        <v>0</v>
      </c>
      <c r="ER157" s="349" t="e">
        <f t="shared" si="223"/>
        <v>#VALUE!</v>
      </c>
      <c r="ES157" s="350" t="e">
        <f t="shared" si="224"/>
        <v>#VALUE!</v>
      </c>
      <c r="ET157" s="62"/>
      <c r="EU157" s="399">
        <f t="shared" si="260"/>
        <v>0</v>
      </c>
      <c r="EV157" s="400">
        <f t="shared" si="261"/>
        <v>0</v>
      </c>
      <c r="EW157" s="400">
        <f t="shared" si="262"/>
        <v>0</v>
      </c>
      <c r="EX157" s="400">
        <f t="shared" si="263"/>
        <v>0</v>
      </c>
      <c r="EY157" s="400">
        <f t="shared" si="264"/>
        <v>0</v>
      </c>
      <c r="EZ157" s="401">
        <f t="shared" si="265"/>
        <v>0</v>
      </c>
      <c r="FA157" s="62"/>
      <c r="FB157" s="153">
        <f t="shared" si="225"/>
        <v>0</v>
      </c>
      <c r="FC157" s="154">
        <f t="shared" si="226"/>
        <v>0</v>
      </c>
      <c r="FD157" s="154">
        <f t="shared" si="227"/>
        <v>0</v>
      </c>
      <c r="FE157" s="154">
        <f t="shared" si="228"/>
        <v>0</v>
      </c>
      <c r="FF157" s="154">
        <f t="shared" si="229"/>
        <v>0</v>
      </c>
      <c r="FG157" s="154">
        <f t="shared" si="230"/>
        <v>0</v>
      </c>
      <c r="FH157" s="154">
        <f t="shared" si="231"/>
        <v>0</v>
      </c>
      <c r="FI157" s="154">
        <f t="shared" si="232"/>
        <v>0</v>
      </c>
      <c r="FJ157" s="154">
        <f t="shared" si="233"/>
        <v>0</v>
      </c>
      <c r="FK157" s="147">
        <f t="shared" si="234"/>
        <v>0</v>
      </c>
      <c r="FL157" s="147">
        <f t="shared" si="235"/>
        <v>0</v>
      </c>
      <c r="FM157" s="146">
        <f t="shared" si="236"/>
        <v>0</v>
      </c>
      <c r="FN157" s="146">
        <f t="shared" si="237"/>
        <v>0</v>
      </c>
      <c r="FO157" s="146">
        <f t="shared" si="238"/>
        <v>0</v>
      </c>
      <c r="FP157" s="146">
        <f t="shared" si="239"/>
        <v>0</v>
      </c>
      <c r="FQ157" s="146" t="e">
        <f t="shared" si="240"/>
        <v>#VALUE!</v>
      </c>
      <c r="FR157" s="146" t="e">
        <f t="shared" si="241"/>
        <v>#VALUE!</v>
      </c>
      <c r="FS157" s="146">
        <f t="shared" si="242"/>
        <v>0</v>
      </c>
      <c r="FT157" s="146">
        <f t="shared" si="243"/>
        <v>0</v>
      </c>
      <c r="FU157" s="146">
        <f t="shared" si="244"/>
        <v>0</v>
      </c>
      <c r="FV157" s="146" t="e">
        <f t="shared" si="245"/>
        <v>#VALUE!</v>
      </c>
      <c r="FW157" s="146" t="e">
        <f t="shared" si="266"/>
        <v>#VALUE!</v>
      </c>
      <c r="FX157" s="146" t="e">
        <f t="shared" si="267"/>
        <v>#VALUE!</v>
      </c>
      <c r="FY157" s="146" t="e">
        <f t="shared" si="268"/>
        <v>#VALUE!</v>
      </c>
      <c r="FZ157" s="155">
        <f t="shared" si="278"/>
        <v>0</v>
      </c>
    </row>
    <row r="158" spans="1:182">
      <c r="A158" s="143">
        <v>140</v>
      </c>
      <c r="B158" s="123"/>
      <c r="C158" s="123"/>
      <c r="D158" s="123"/>
      <c r="E158" s="181"/>
      <c r="F158" s="123"/>
      <c r="G158" s="123"/>
      <c r="H158" s="123"/>
      <c r="I158" s="120"/>
      <c r="J158" s="121"/>
      <c r="K158" s="123"/>
      <c r="L158" s="123"/>
      <c r="M158" s="172" t="str">
        <f>ryzyka!$X142</f>
        <v/>
      </c>
      <c r="N158" s="173" t="str">
        <f>ryzyka!Y142</f>
        <v/>
      </c>
      <c r="O158" s="123"/>
      <c r="P158" s="123"/>
      <c r="Q158" s="138"/>
      <c r="R158" s="121"/>
      <c r="S158" s="123"/>
      <c r="T158" s="122"/>
      <c r="U158" s="123"/>
      <c r="V158" s="285" t="str">
        <f t="shared" si="246"/>
        <v/>
      </c>
      <c r="W158" s="285" t="str">
        <f t="shared" si="247"/>
        <v/>
      </c>
      <c r="X158" s="123"/>
      <c r="Y158" s="65"/>
      <c r="Z158" s="176">
        <f t="shared" si="189"/>
        <v>0</v>
      </c>
      <c r="AA158" s="124"/>
      <c r="AB158" s="124"/>
      <c r="AC158" s="125"/>
      <c r="AD158" s="125"/>
      <c r="AE158" s="126"/>
      <c r="AF158" s="124"/>
      <c r="AG158" s="127"/>
      <c r="AH158" s="128"/>
      <c r="AI158" s="137"/>
      <c r="AJ158" s="126"/>
      <c r="AK158" s="335">
        <f t="shared" si="190"/>
        <v>0</v>
      </c>
      <c r="AL158" s="138"/>
      <c r="AM158" s="121"/>
      <c r="AN158" s="123"/>
      <c r="AO158" s="332">
        <f t="shared" si="269"/>
        <v>0</v>
      </c>
      <c r="AP158" s="333">
        <f>SUMIFS(Technologia[tpz '[s']],Technologia[Obszar],"Obróbka skrawaniem",Technologia[KOD WYROB],wycena!$B158)</f>
        <v>0</v>
      </c>
      <c r="AQ158" s="334">
        <f>SUMIFS(Technologia[tpj '[s']],Technologia[Obszar],"Obróbka skrawaniem",Technologia[KOD WYROB],wycena!$B158)</f>
        <v>0</v>
      </c>
      <c r="AR158" s="335">
        <f t="shared" si="191"/>
        <v>0</v>
      </c>
      <c r="AS158" s="334">
        <f>SUMIFS(Technologia[tpz '[s']],Technologia[Obszar],"Ukosowanie",Technologia[KOD WYROB],wycena!$B158)</f>
        <v>0</v>
      </c>
      <c r="AT158" s="334">
        <f>SUMIFS(Technologia[tpj '[s']],Technologia[Obszar],"Ukosowanie",Technologia[KOD WYROB],wycena!$B158)</f>
        <v>0</v>
      </c>
      <c r="AU158" s="335">
        <f t="shared" si="192"/>
        <v>0</v>
      </c>
      <c r="AV158" s="334">
        <f>SUMIFS(Technologia[tpz '[s']],Technologia[Obszar],"Prasa",Technologia[KOD WYROB],wycena!$B158)</f>
        <v>0</v>
      </c>
      <c r="AW158" s="334">
        <f>SUMIFS(Technologia[tpj '[s']],Technologia[Obszar],"Prasa",Technologia[KOD WYROB],wycena!$B158)</f>
        <v>0</v>
      </c>
      <c r="AX158" s="335">
        <f t="shared" si="193"/>
        <v>0</v>
      </c>
      <c r="AY158" s="334">
        <f>SUMIFS(Technologia[tpz '[s']],Technologia[Obszar],"Spawanie ręczne",Technologia[KOD WYROB],wycena!$B158)</f>
        <v>0</v>
      </c>
      <c r="AZ158" s="334">
        <f>SUMIFS(Technologia[tpj '[s']],Technologia[Obszar],"Spawanie ręczne",Technologia[KOD WYROB],wycena!$B158)</f>
        <v>0</v>
      </c>
      <c r="BA158" s="335">
        <f t="shared" si="194"/>
        <v>0</v>
      </c>
      <c r="BB158" s="334">
        <f>SUMIFS(Technologia[tpz '[s']],Technologia[Obszar],"Spawanie robotem",Technologia[KOD WYROB],wycena!$B158)</f>
        <v>0</v>
      </c>
      <c r="BC158" s="334">
        <f>SUMIFS(Technologia[tpj '[s']],Technologia[Obszar],"Spawanie robotem",Technologia[KOD WYROB],wycena!$B158)</f>
        <v>0</v>
      </c>
      <c r="BD158" s="335">
        <f t="shared" si="195"/>
        <v>0</v>
      </c>
      <c r="BE158" s="334">
        <f>SUMIFS(Technologia[tpz '[s']],Technologia[Obszar],"Ślusarnia",Technologia[KOD WYROB],wycena!$B158)</f>
        <v>0</v>
      </c>
      <c r="BF158" s="334">
        <f>SUMIFS(Technologia[tpj '[s']],Technologia[Obszar],"Ślusarnia",Technologia[KOD WYROB],wycena!$B158)</f>
        <v>0</v>
      </c>
      <c r="BG158" s="335">
        <f t="shared" si="196"/>
        <v>0</v>
      </c>
      <c r="BH158" s="334">
        <f>SUMIFS(Technologia[tpz '[s']],Technologia[Obszar],"Montaż",Technologia[KOD WYROB],wycena!$B158)</f>
        <v>0</v>
      </c>
      <c r="BI158" s="334">
        <f>SUMIFS(Technologia[tpj '[s']],Technologia[Obszar],"Montaż",Technologia[KOD WYROB],wycena!$B158)</f>
        <v>0</v>
      </c>
      <c r="BJ158" s="335">
        <f t="shared" si="197"/>
        <v>0</v>
      </c>
      <c r="BK158" s="334">
        <f>SUMIFS(Technologia[tpz '[s']],Technologia[Obszar],"Klejenie",Technologia[KOD WYROB],wycena!$B158)</f>
        <v>0</v>
      </c>
      <c r="BL158" s="334">
        <f>SUMIFS(Technologia[tpj '[s']],Technologia[Obszar],"Klejenie",Technologia[KOD WYROB],wycena!$B158)</f>
        <v>0</v>
      </c>
      <c r="BM158" s="335">
        <f t="shared" si="198"/>
        <v>0</v>
      </c>
      <c r="BN158" s="334">
        <f>SUMIFS(Technologia[tpz '[s']],Technologia[Obszar],"Śrutowanie",Technologia[KOD WYROB],wycena!$B158)</f>
        <v>0</v>
      </c>
      <c r="BO158" s="334">
        <f>SUMIFS(Technologia[tpj '[s']],Technologia[Obszar],"Śrutowanie",Technologia[KOD WYROB],wycena!$B158)</f>
        <v>0</v>
      </c>
      <c r="BP158" s="332">
        <f t="shared" si="248"/>
        <v>0</v>
      </c>
      <c r="BQ158" s="334">
        <f>SUMIFS(Technologia[tpz '[s']],Technologia[Obszar],"Prostowanie",Technologia[KOD WYROB],wycena!$B158)</f>
        <v>0</v>
      </c>
      <c r="BR158" s="334">
        <f>SUMIFS(Technologia[tpj '[s']],Technologia[Obszar],"Prostowanie",Technologia[KOD WYROB],wycena!$B158)</f>
        <v>0</v>
      </c>
      <c r="BS158" s="332">
        <f t="shared" si="249"/>
        <v>0</v>
      </c>
      <c r="BT158" s="334">
        <f>SUMIFS(Technologia[tpz '[s']],Technologia[Obszar],"Gratowarka",Technologia[KOD WYROB],wycena!$B158)</f>
        <v>0</v>
      </c>
      <c r="BU158" s="334">
        <f>SUMIFS(Technologia[tpj '[s']],Technologia[Obszar],"Gratowarka",Technologia[KOD WYROB],wycena!$B158)</f>
        <v>0</v>
      </c>
      <c r="BV158" s="332">
        <f t="shared" si="250"/>
        <v>0</v>
      </c>
      <c r="BW158" s="332">
        <f>COUNTIF(Technologia[KOD WYROB],B158)</f>
        <v>0</v>
      </c>
      <c r="BX158" s="332">
        <f t="shared" si="251"/>
        <v>0</v>
      </c>
      <c r="BZ158" s="121"/>
      <c r="CA158" s="123"/>
      <c r="CB158" s="123"/>
      <c r="CC158" s="372">
        <f>SUMIFS(Technologia[Koszt kooperacji],Technologia[Obszar],"Kooperacja",Technologia[KOD WYROB],wycena!$B158)+SUMIFS(Technologia[Koszt kooperacji],Technologia[Obszar],"Śrutowanie",Technologia[KOD WYROB],wycena!$B158)</f>
        <v>0</v>
      </c>
      <c r="CD158" s="372">
        <f t="shared" si="199"/>
        <v>0</v>
      </c>
      <c r="CE158" s="372">
        <f t="shared" si="270"/>
        <v>0</v>
      </c>
      <c r="CF158" s="381">
        <f>COUNTIFS(Technologia[KOD WYROB],B158,Technologia[Obszar],"kooperacja")+SUMIF($C:$C,$B158,CF:CF)</f>
        <v>0</v>
      </c>
      <c r="CG158" s="382">
        <f>SUMIF(Tabela3[Dot. indeksu],B158,Tabela3[Wartość])+SUMIF(C:C,B158,DE:DE)</f>
        <v>0</v>
      </c>
      <c r="CH158" s="383">
        <f>SUMIFS(NRC[Cena],NRC[Typ narzędzia],robocze!$AL$1,NRC[Dot. indeksu],wycena!$B158)+(SUMIF($C:$C,$B158,$DF:$DF))</f>
        <v>0</v>
      </c>
      <c r="CI158" s="372">
        <f>SUMIFS(NRC[Cena],NRC[Typ narzędzia],robocze!$AL$2,NRC[Dot. indeksu],wycena!$B158)+(SUMIF($C:$C,$B158,$DG:$DG))</f>
        <v>0</v>
      </c>
      <c r="CJ158" s="372">
        <f>SUMIFS(NRC[Cena],NRC[Typ narzędzia],robocze!$AL$3,NRC[Dot. indeksu],wycena!$B158)+(SUMIF($C:$C,$B158,$DH:$DH))</f>
        <v>0</v>
      </c>
      <c r="CK158" s="384">
        <f t="shared" si="252"/>
        <v>0</v>
      </c>
      <c r="CM158" s="373" t="str">
        <f t="shared" si="200"/>
        <v/>
      </c>
      <c r="CN158" s="374" t="str">
        <f t="shared" si="201"/>
        <v/>
      </c>
      <c r="CO158" s="372" t="str">
        <f t="shared" si="202"/>
        <v/>
      </c>
      <c r="CP158" s="372" t="str">
        <f t="shared" si="271"/>
        <v/>
      </c>
      <c r="CQ158" s="371" t="str">
        <f t="shared" si="203"/>
        <v/>
      </c>
      <c r="CR158" s="371" t="str">
        <f t="shared" si="272"/>
        <v/>
      </c>
      <c r="CS158" s="371" t="str">
        <f t="shared" si="204"/>
        <v/>
      </c>
      <c r="CT158" s="371" t="str">
        <f t="shared" si="205"/>
        <v/>
      </c>
      <c r="CU158" s="371" t="str">
        <f t="shared" si="206"/>
        <v/>
      </c>
      <c r="CV158" s="371" t="str">
        <f t="shared" si="207"/>
        <v/>
      </c>
      <c r="CW158" s="371" t="str">
        <f t="shared" si="208"/>
        <v/>
      </c>
      <c r="CX158" s="371" t="str">
        <f t="shared" si="209"/>
        <v/>
      </c>
      <c r="CY158" s="371" t="str">
        <f t="shared" si="210"/>
        <v/>
      </c>
      <c r="CZ158" s="371" t="str">
        <f t="shared" si="211"/>
        <v/>
      </c>
      <c r="DA158" s="371" t="str">
        <f t="shared" si="253"/>
        <v/>
      </c>
      <c r="DB158" s="371" t="str">
        <f t="shared" si="254"/>
        <v/>
      </c>
      <c r="DC158" s="371" t="str">
        <f t="shared" si="255"/>
        <v/>
      </c>
      <c r="DD158" s="334" t="str">
        <f t="shared" si="212"/>
        <v/>
      </c>
      <c r="DE158" s="334" t="str">
        <f t="shared" si="213"/>
        <v/>
      </c>
      <c r="DF158" s="372">
        <f t="shared" si="273"/>
        <v>0</v>
      </c>
      <c r="DG158" s="372">
        <f t="shared" si="274"/>
        <v>0</v>
      </c>
      <c r="DH158" s="372">
        <f t="shared" si="275"/>
        <v>0</v>
      </c>
      <c r="DI158" s="375"/>
      <c r="DJ158" s="319">
        <f>AK158/3600*Stawki!$A$4</f>
        <v>0</v>
      </c>
      <c r="DK158" s="317">
        <f>AO158/3600*Stawki!$B$4</f>
        <v>0</v>
      </c>
      <c r="DL158" s="317">
        <f>AR158/3600*Stawki!$C$4</f>
        <v>0</v>
      </c>
      <c r="DM158" s="317">
        <f>AU158/3600*Stawki!$D$4</f>
        <v>0</v>
      </c>
      <c r="DN158" s="317">
        <f>AX158/3600*Stawki!$E$4</f>
        <v>0</v>
      </c>
      <c r="DO158" s="317">
        <f>BA158/3600*Stawki!$F$4</f>
        <v>0</v>
      </c>
      <c r="DP158" s="317">
        <f>BD158/3600*Stawki!$G$4</f>
        <v>0</v>
      </c>
      <c r="DQ158" s="317">
        <f>BG158/3600*Stawki!$H$4</f>
        <v>0</v>
      </c>
      <c r="DR158" s="317">
        <f>BJ158/3600*Stawki!$J$4</f>
        <v>0</v>
      </c>
      <c r="DS158" s="317">
        <f>BL158/3600*Stawki!$I$4</f>
        <v>0</v>
      </c>
      <c r="DT158" s="317">
        <f>BP158/3600*Stawki!$K$4</f>
        <v>0</v>
      </c>
      <c r="DU158" s="320">
        <f>BS158/3600*Stawki!$M$4</f>
        <v>0</v>
      </c>
      <c r="DV158" s="320">
        <f>BV158/3600*Stawki!$L$4</f>
        <v>0</v>
      </c>
      <c r="DW158" s="321">
        <f t="shared" si="256"/>
        <v>0</v>
      </c>
      <c r="DX158" s="322" t="e" cm="1">
        <f t="array" ref="DX158">IF(BX158&lt;1,INDEX(tblSimple[],MATCH(F158,simp_il_proj,1)+1,MATCH(BW158,simp_il_oper,1)+1)+VLOOKUP($H$6,tblKlient[[Klient]:[Dodatkowy narzut Simple]],2,0),INDEX(tblComplex[],MATCH(F158,comp_il_projekt,1)+1,MATCH(BX158,comp_ile_sklad,1)+1)+VLOOKUP($H$6,tblKlient[[Klient]:[Dodatkowy narzut Complex]],3,0))</f>
        <v>#VALUE!</v>
      </c>
      <c r="DY158" s="323" t="str">
        <f t="shared" si="257"/>
        <v/>
      </c>
      <c r="DZ158" s="318" t="e">
        <f t="shared" si="214"/>
        <v>#VALUE!</v>
      </c>
      <c r="EA158" s="324" t="e">
        <f t="shared" si="215"/>
        <v>#VALUE!</v>
      </c>
      <c r="EC158" s="340">
        <f>IFERROR((Y158*AA158)*IF(X158="NIE",$EC$17+Stawki!$L$30,$EC$17)+SUMIF($C:$C,$B158,CP:CP),0)</f>
        <v>0</v>
      </c>
      <c r="ED158" s="341">
        <f t="shared" si="216"/>
        <v>0</v>
      </c>
      <c r="EE158" s="341">
        <f t="shared" si="217"/>
        <v>0</v>
      </c>
      <c r="EF158" s="341" t="e">
        <f t="shared" si="218"/>
        <v>#VALUE!</v>
      </c>
      <c r="EG158" s="341" t="e">
        <f>DY158*(1+wycena!$EG$17)</f>
        <v>#VALUE!</v>
      </c>
      <c r="EH158" s="341" t="e">
        <f>EG158*(1+wycena!$EH$17)</f>
        <v>#VALUE!</v>
      </c>
      <c r="EI158" s="341" t="e">
        <f t="shared" si="258"/>
        <v>#VALUE!</v>
      </c>
      <c r="EJ158" s="341" t="e">
        <f t="shared" si="276"/>
        <v>#VALUE!</v>
      </c>
      <c r="EK158" s="342">
        <f t="shared" si="219"/>
        <v>0</v>
      </c>
      <c r="EL158" s="343">
        <v>0</v>
      </c>
      <c r="EM158" s="344" t="e">
        <f t="shared" si="277"/>
        <v>#VALUE!</v>
      </c>
      <c r="EN158" s="345" t="e">
        <f t="shared" si="220"/>
        <v>#VALUE!</v>
      </c>
      <c r="EO158" s="346">
        <f t="shared" si="221"/>
        <v>0</v>
      </c>
      <c r="EP158" s="347">
        <f t="shared" si="222"/>
        <v>0</v>
      </c>
      <c r="EQ158" s="348">
        <f t="shared" si="259"/>
        <v>0</v>
      </c>
      <c r="ER158" s="349" t="e">
        <f t="shared" si="223"/>
        <v>#VALUE!</v>
      </c>
      <c r="ES158" s="350" t="e">
        <f t="shared" si="224"/>
        <v>#VALUE!</v>
      </c>
      <c r="ET158" s="62"/>
      <c r="EU158" s="399">
        <f t="shared" si="260"/>
        <v>0</v>
      </c>
      <c r="EV158" s="400">
        <f t="shared" si="261"/>
        <v>0</v>
      </c>
      <c r="EW158" s="400">
        <f t="shared" si="262"/>
        <v>0</v>
      </c>
      <c r="EX158" s="400">
        <f t="shared" si="263"/>
        <v>0</v>
      </c>
      <c r="EY158" s="400">
        <f t="shared" si="264"/>
        <v>0</v>
      </c>
      <c r="EZ158" s="401">
        <f t="shared" si="265"/>
        <v>0</v>
      </c>
      <c r="FA158" s="62"/>
      <c r="FB158" s="153">
        <f t="shared" si="225"/>
        <v>0</v>
      </c>
      <c r="FC158" s="154">
        <f t="shared" si="226"/>
        <v>0</v>
      </c>
      <c r="FD158" s="154">
        <f t="shared" si="227"/>
        <v>0</v>
      </c>
      <c r="FE158" s="154">
        <f t="shared" si="228"/>
        <v>0</v>
      </c>
      <c r="FF158" s="154">
        <f t="shared" si="229"/>
        <v>0</v>
      </c>
      <c r="FG158" s="154">
        <f t="shared" si="230"/>
        <v>0</v>
      </c>
      <c r="FH158" s="154">
        <f t="shared" si="231"/>
        <v>0</v>
      </c>
      <c r="FI158" s="154">
        <f t="shared" si="232"/>
        <v>0</v>
      </c>
      <c r="FJ158" s="154">
        <f t="shared" si="233"/>
        <v>0</v>
      </c>
      <c r="FK158" s="147">
        <f t="shared" si="234"/>
        <v>0</v>
      </c>
      <c r="FL158" s="147">
        <f t="shared" si="235"/>
        <v>0</v>
      </c>
      <c r="FM158" s="146">
        <f t="shared" si="236"/>
        <v>0</v>
      </c>
      <c r="FN158" s="146">
        <f t="shared" si="237"/>
        <v>0</v>
      </c>
      <c r="FO158" s="146">
        <f t="shared" si="238"/>
        <v>0</v>
      </c>
      <c r="FP158" s="146">
        <f t="shared" si="239"/>
        <v>0</v>
      </c>
      <c r="FQ158" s="146" t="e">
        <f t="shared" si="240"/>
        <v>#VALUE!</v>
      </c>
      <c r="FR158" s="146" t="e">
        <f t="shared" si="241"/>
        <v>#VALUE!</v>
      </c>
      <c r="FS158" s="146">
        <f t="shared" si="242"/>
        <v>0</v>
      </c>
      <c r="FT158" s="146">
        <f t="shared" si="243"/>
        <v>0</v>
      </c>
      <c r="FU158" s="146">
        <f t="shared" si="244"/>
        <v>0</v>
      </c>
      <c r="FV158" s="146" t="e">
        <f t="shared" si="245"/>
        <v>#VALUE!</v>
      </c>
      <c r="FW158" s="146" t="e">
        <f t="shared" si="266"/>
        <v>#VALUE!</v>
      </c>
      <c r="FX158" s="146" t="e">
        <f t="shared" si="267"/>
        <v>#VALUE!</v>
      </c>
      <c r="FY158" s="146" t="e">
        <f t="shared" si="268"/>
        <v>#VALUE!</v>
      </c>
      <c r="FZ158" s="155">
        <f t="shared" si="278"/>
        <v>0</v>
      </c>
    </row>
    <row r="159" spans="1:182">
      <c r="A159" s="143">
        <v>141</v>
      </c>
      <c r="B159" s="123"/>
      <c r="C159" s="123"/>
      <c r="D159" s="123"/>
      <c r="E159" s="181"/>
      <c r="F159" s="123"/>
      <c r="G159" s="123"/>
      <c r="H159" s="123"/>
      <c r="I159" s="120"/>
      <c r="J159" s="121"/>
      <c r="K159" s="123"/>
      <c r="L159" s="123"/>
      <c r="M159" s="172" t="str">
        <f>ryzyka!$X143</f>
        <v/>
      </c>
      <c r="N159" s="173" t="str">
        <f>ryzyka!Y143</f>
        <v/>
      </c>
      <c r="O159" s="123"/>
      <c r="P159" s="123"/>
      <c r="Q159" s="138"/>
      <c r="R159" s="121"/>
      <c r="S159" s="123"/>
      <c r="T159" s="122"/>
      <c r="U159" s="123"/>
      <c r="V159" s="285" t="str">
        <f t="shared" si="246"/>
        <v/>
      </c>
      <c r="W159" s="285" t="str">
        <f t="shared" si="247"/>
        <v/>
      </c>
      <c r="X159" s="123"/>
      <c r="Y159" s="65"/>
      <c r="Z159" s="176">
        <f t="shared" si="189"/>
        <v>0</v>
      </c>
      <c r="AA159" s="124"/>
      <c r="AB159" s="124"/>
      <c r="AC159" s="125"/>
      <c r="AD159" s="125"/>
      <c r="AE159" s="126"/>
      <c r="AF159" s="124"/>
      <c r="AG159" s="127"/>
      <c r="AH159" s="128"/>
      <c r="AI159" s="137"/>
      <c r="AJ159" s="126"/>
      <c r="AK159" s="335">
        <f t="shared" si="190"/>
        <v>0</v>
      </c>
      <c r="AL159" s="138"/>
      <c r="AM159" s="121"/>
      <c r="AN159" s="123"/>
      <c r="AO159" s="332">
        <f t="shared" si="269"/>
        <v>0</v>
      </c>
      <c r="AP159" s="333">
        <f>SUMIFS(Technologia[tpz '[s']],Technologia[Obszar],"Obróbka skrawaniem",Technologia[KOD WYROB],wycena!$B159)</f>
        <v>0</v>
      </c>
      <c r="AQ159" s="334">
        <f>SUMIFS(Technologia[tpj '[s']],Technologia[Obszar],"Obróbka skrawaniem",Technologia[KOD WYROB],wycena!$B159)</f>
        <v>0</v>
      </c>
      <c r="AR159" s="335">
        <f t="shared" si="191"/>
        <v>0</v>
      </c>
      <c r="AS159" s="334">
        <f>SUMIFS(Technologia[tpz '[s']],Technologia[Obszar],"Ukosowanie",Technologia[KOD WYROB],wycena!$B159)</f>
        <v>0</v>
      </c>
      <c r="AT159" s="334">
        <f>SUMIFS(Technologia[tpj '[s']],Technologia[Obszar],"Ukosowanie",Technologia[KOD WYROB],wycena!$B159)</f>
        <v>0</v>
      </c>
      <c r="AU159" s="335">
        <f t="shared" si="192"/>
        <v>0</v>
      </c>
      <c r="AV159" s="334">
        <f>SUMIFS(Technologia[tpz '[s']],Technologia[Obszar],"Prasa",Technologia[KOD WYROB],wycena!$B159)</f>
        <v>0</v>
      </c>
      <c r="AW159" s="334">
        <f>SUMIFS(Technologia[tpj '[s']],Technologia[Obszar],"Prasa",Technologia[KOD WYROB],wycena!$B159)</f>
        <v>0</v>
      </c>
      <c r="AX159" s="335">
        <f t="shared" si="193"/>
        <v>0</v>
      </c>
      <c r="AY159" s="334">
        <f>SUMIFS(Technologia[tpz '[s']],Technologia[Obszar],"Spawanie ręczne",Technologia[KOD WYROB],wycena!$B159)</f>
        <v>0</v>
      </c>
      <c r="AZ159" s="334">
        <f>SUMIFS(Technologia[tpj '[s']],Technologia[Obszar],"Spawanie ręczne",Technologia[KOD WYROB],wycena!$B159)</f>
        <v>0</v>
      </c>
      <c r="BA159" s="335">
        <f t="shared" si="194"/>
        <v>0</v>
      </c>
      <c r="BB159" s="334">
        <f>SUMIFS(Technologia[tpz '[s']],Technologia[Obszar],"Spawanie robotem",Technologia[KOD WYROB],wycena!$B159)</f>
        <v>0</v>
      </c>
      <c r="BC159" s="334">
        <f>SUMIFS(Technologia[tpj '[s']],Technologia[Obszar],"Spawanie robotem",Technologia[KOD WYROB],wycena!$B159)</f>
        <v>0</v>
      </c>
      <c r="BD159" s="335">
        <f t="shared" si="195"/>
        <v>0</v>
      </c>
      <c r="BE159" s="334">
        <f>SUMIFS(Technologia[tpz '[s']],Technologia[Obszar],"Ślusarnia",Technologia[KOD WYROB],wycena!$B159)</f>
        <v>0</v>
      </c>
      <c r="BF159" s="334">
        <f>SUMIFS(Technologia[tpj '[s']],Technologia[Obszar],"Ślusarnia",Technologia[KOD WYROB],wycena!$B159)</f>
        <v>0</v>
      </c>
      <c r="BG159" s="335">
        <f t="shared" si="196"/>
        <v>0</v>
      </c>
      <c r="BH159" s="334">
        <f>SUMIFS(Technologia[tpz '[s']],Technologia[Obszar],"Montaż",Technologia[KOD WYROB],wycena!$B159)</f>
        <v>0</v>
      </c>
      <c r="BI159" s="334">
        <f>SUMIFS(Technologia[tpj '[s']],Technologia[Obszar],"Montaż",Technologia[KOD WYROB],wycena!$B159)</f>
        <v>0</v>
      </c>
      <c r="BJ159" s="335">
        <f t="shared" si="197"/>
        <v>0</v>
      </c>
      <c r="BK159" s="334">
        <f>SUMIFS(Technologia[tpz '[s']],Technologia[Obszar],"Klejenie",Technologia[KOD WYROB],wycena!$B159)</f>
        <v>0</v>
      </c>
      <c r="BL159" s="334">
        <f>SUMIFS(Technologia[tpj '[s']],Technologia[Obszar],"Klejenie",Technologia[KOD WYROB],wycena!$B159)</f>
        <v>0</v>
      </c>
      <c r="BM159" s="335">
        <f t="shared" si="198"/>
        <v>0</v>
      </c>
      <c r="BN159" s="334">
        <f>SUMIFS(Technologia[tpz '[s']],Technologia[Obszar],"Śrutowanie",Technologia[KOD WYROB],wycena!$B159)</f>
        <v>0</v>
      </c>
      <c r="BO159" s="334">
        <f>SUMIFS(Technologia[tpj '[s']],Technologia[Obszar],"Śrutowanie",Technologia[KOD WYROB],wycena!$B159)</f>
        <v>0</v>
      </c>
      <c r="BP159" s="332">
        <f t="shared" si="248"/>
        <v>0</v>
      </c>
      <c r="BQ159" s="334">
        <f>SUMIFS(Technologia[tpz '[s']],Technologia[Obszar],"Prostowanie",Technologia[KOD WYROB],wycena!$B159)</f>
        <v>0</v>
      </c>
      <c r="BR159" s="334">
        <f>SUMIFS(Technologia[tpj '[s']],Technologia[Obszar],"Prostowanie",Technologia[KOD WYROB],wycena!$B159)</f>
        <v>0</v>
      </c>
      <c r="BS159" s="332">
        <f t="shared" si="249"/>
        <v>0</v>
      </c>
      <c r="BT159" s="334">
        <f>SUMIFS(Technologia[tpz '[s']],Technologia[Obszar],"Gratowarka",Technologia[KOD WYROB],wycena!$B159)</f>
        <v>0</v>
      </c>
      <c r="BU159" s="334">
        <f>SUMIFS(Technologia[tpj '[s']],Technologia[Obszar],"Gratowarka",Technologia[KOD WYROB],wycena!$B159)</f>
        <v>0</v>
      </c>
      <c r="BV159" s="332">
        <f t="shared" si="250"/>
        <v>0</v>
      </c>
      <c r="BW159" s="332">
        <f>COUNTIF(Technologia[KOD WYROB],B159)</f>
        <v>0</v>
      </c>
      <c r="BX159" s="332">
        <f t="shared" si="251"/>
        <v>0</v>
      </c>
      <c r="BZ159" s="121"/>
      <c r="CA159" s="123"/>
      <c r="CB159" s="123"/>
      <c r="CC159" s="372">
        <f>SUMIFS(Technologia[Koszt kooperacji],Technologia[Obszar],"Kooperacja",Technologia[KOD WYROB],wycena!$B159)+SUMIFS(Technologia[Koszt kooperacji],Technologia[Obszar],"Śrutowanie",Technologia[KOD WYROB],wycena!$B159)</f>
        <v>0</v>
      </c>
      <c r="CD159" s="372">
        <f t="shared" si="199"/>
        <v>0</v>
      </c>
      <c r="CE159" s="372">
        <f t="shared" si="270"/>
        <v>0</v>
      </c>
      <c r="CF159" s="381">
        <f>COUNTIFS(Technologia[KOD WYROB],B159,Technologia[Obszar],"kooperacja")+SUMIF($C:$C,$B159,CF:CF)</f>
        <v>0</v>
      </c>
      <c r="CG159" s="382">
        <f>SUMIF(Tabela3[Dot. indeksu],B159,Tabela3[Wartość])+SUMIF(C:C,B159,DE:DE)</f>
        <v>0</v>
      </c>
      <c r="CH159" s="383">
        <f>SUMIFS(NRC[Cena],NRC[Typ narzędzia],robocze!$AL$1,NRC[Dot. indeksu],wycena!$B159)+(SUMIF($C:$C,$B159,$DF:$DF))</f>
        <v>0</v>
      </c>
      <c r="CI159" s="372">
        <f>SUMIFS(NRC[Cena],NRC[Typ narzędzia],robocze!$AL$2,NRC[Dot. indeksu],wycena!$B159)+(SUMIF($C:$C,$B159,$DG:$DG))</f>
        <v>0</v>
      </c>
      <c r="CJ159" s="372">
        <f>SUMIFS(NRC[Cena],NRC[Typ narzędzia],robocze!$AL$3,NRC[Dot. indeksu],wycena!$B159)+(SUMIF($C:$C,$B159,$DH:$DH))</f>
        <v>0</v>
      </c>
      <c r="CK159" s="384">
        <f t="shared" si="252"/>
        <v>0</v>
      </c>
      <c r="CM159" s="373" t="str">
        <f t="shared" si="200"/>
        <v/>
      </c>
      <c r="CN159" s="374" t="str">
        <f t="shared" si="201"/>
        <v/>
      </c>
      <c r="CO159" s="372" t="str">
        <f t="shared" si="202"/>
        <v/>
      </c>
      <c r="CP159" s="372" t="str">
        <f t="shared" si="271"/>
        <v/>
      </c>
      <c r="CQ159" s="371" t="str">
        <f t="shared" si="203"/>
        <v/>
      </c>
      <c r="CR159" s="371" t="str">
        <f t="shared" si="272"/>
        <v/>
      </c>
      <c r="CS159" s="371" t="str">
        <f t="shared" si="204"/>
        <v/>
      </c>
      <c r="CT159" s="371" t="str">
        <f t="shared" si="205"/>
        <v/>
      </c>
      <c r="CU159" s="371" t="str">
        <f t="shared" si="206"/>
        <v/>
      </c>
      <c r="CV159" s="371" t="str">
        <f t="shared" si="207"/>
        <v/>
      </c>
      <c r="CW159" s="371" t="str">
        <f t="shared" si="208"/>
        <v/>
      </c>
      <c r="CX159" s="371" t="str">
        <f t="shared" si="209"/>
        <v/>
      </c>
      <c r="CY159" s="371" t="str">
        <f t="shared" si="210"/>
        <v/>
      </c>
      <c r="CZ159" s="371" t="str">
        <f t="shared" si="211"/>
        <v/>
      </c>
      <c r="DA159" s="371" t="str">
        <f t="shared" si="253"/>
        <v/>
      </c>
      <c r="DB159" s="371" t="str">
        <f t="shared" si="254"/>
        <v/>
      </c>
      <c r="DC159" s="371" t="str">
        <f t="shared" si="255"/>
        <v/>
      </c>
      <c r="DD159" s="334" t="str">
        <f t="shared" si="212"/>
        <v/>
      </c>
      <c r="DE159" s="334" t="str">
        <f t="shared" si="213"/>
        <v/>
      </c>
      <c r="DF159" s="372">
        <f t="shared" si="273"/>
        <v>0</v>
      </c>
      <c r="DG159" s="372">
        <f t="shared" si="274"/>
        <v>0</v>
      </c>
      <c r="DH159" s="372">
        <f t="shared" si="275"/>
        <v>0</v>
      </c>
      <c r="DI159" s="375"/>
      <c r="DJ159" s="319">
        <f>AK159/3600*Stawki!$A$4</f>
        <v>0</v>
      </c>
      <c r="DK159" s="317">
        <f>AO159/3600*Stawki!$B$4</f>
        <v>0</v>
      </c>
      <c r="DL159" s="317">
        <f>AR159/3600*Stawki!$C$4</f>
        <v>0</v>
      </c>
      <c r="DM159" s="317">
        <f>AU159/3600*Stawki!$D$4</f>
        <v>0</v>
      </c>
      <c r="DN159" s="317">
        <f>AX159/3600*Stawki!$E$4</f>
        <v>0</v>
      </c>
      <c r="DO159" s="317">
        <f>BA159/3600*Stawki!$F$4</f>
        <v>0</v>
      </c>
      <c r="DP159" s="317">
        <f>BD159/3600*Stawki!$G$4</f>
        <v>0</v>
      </c>
      <c r="DQ159" s="317">
        <f>BG159/3600*Stawki!$H$4</f>
        <v>0</v>
      </c>
      <c r="DR159" s="317">
        <f>BJ159/3600*Stawki!$J$4</f>
        <v>0</v>
      </c>
      <c r="DS159" s="317">
        <f>BL159/3600*Stawki!$I$4</f>
        <v>0</v>
      </c>
      <c r="DT159" s="317">
        <f>BP159/3600*Stawki!$K$4</f>
        <v>0</v>
      </c>
      <c r="DU159" s="320">
        <f>BS159/3600*Stawki!$M$4</f>
        <v>0</v>
      </c>
      <c r="DV159" s="320">
        <f>BV159/3600*Stawki!$L$4</f>
        <v>0</v>
      </c>
      <c r="DW159" s="321">
        <f t="shared" si="256"/>
        <v>0</v>
      </c>
      <c r="DX159" s="322" t="e" cm="1">
        <f t="array" ref="DX159">IF(BX159&lt;1,INDEX(tblSimple[],MATCH(F159,simp_il_proj,1)+1,MATCH(BW159,simp_il_oper,1)+1)+VLOOKUP($H$6,tblKlient[[Klient]:[Dodatkowy narzut Simple]],2,0),INDEX(tblComplex[],MATCH(F159,comp_il_projekt,1)+1,MATCH(BX159,comp_ile_sklad,1)+1)+VLOOKUP($H$6,tblKlient[[Klient]:[Dodatkowy narzut Complex]],3,0))</f>
        <v>#VALUE!</v>
      </c>
      <c r="DY159" s="323" t="str">
        <f t="shared" si="257"/>
        <v/>
      </c>
      <c r="DZ159" s="318" t="e">
        <f t="shared" si="214"/>
        <v>#VALUE!</v>
      </c>
      <c r="EA159" s="324" t="e">
        <f t="shared" si="215"/>
        <v>#VALUE!</v>
      </c>
      <c r="EC159" s="340">
        <f>IFERROR((Y159*AA159)*IF(X159="NIE",$EC$17+Stawki!$L$30,$EC$17)+SUMIF($C:$C,$B159,CP:CP),0)</f>
        <v>0</v>
      </c>
      <c r="ED159" s="341">
        <f t="shared" si="216"/>
        <v>0</v>
      </c>
      <c r="EE159" s="341">
        <f t="shared" si="217"/>
        <v>0</v>
      </c>
      <c r="EF159" s="341" t="e">
        <f t="shared" si="218"/>
        <v>#VALUE!</v>
      </c>
      <c r="EG159" s="341" t="e">
        <f>DY159*(1+wycena!$EG$17)</f>
        <v>#VALUE!</v>
      </c>
      <c r="EH159" s="341" t="e">
        <f>EG159*(1+wycena!$EH$17)</f>
        <v>#VALUE!</v>
      </c>
      <c r="EI159" s="341" t="e">
        <f t="shared" si="258"/>
        <v>#VALUE!</v>
      </c>
      <c r="EJ159" s="341" t="e">
        <f t="shared" si="276"/>
        <v>#VALUE!</v>
      </c>
      <c r="EK159" s="342">
        <f t="shared" si="219"/>
        <v>0</v>
      </c>
      <c r="EL159" s="343">
        <v>0</v>
      </c>
      <c r="EM159" s="344" t="e">
        <f t="shared" si="277"/>
        <v>#VALUE!</v>
      </c>
      <c r="EN159" s="345" t="e">
        <f t="shared" si="220"/>
        <v>#VALUE!</v>
      </c>
      <c r="EO159" s="346">
        <f t="shared" si="221"/>
        <v>0</v>
      </c>
      <c r="EP159" s="347">
        <f t="shared" si="222"/>
        <v>0</v>
      </c>
      <c r="EQ159" s="348">
        <f t="shared" si="259"/>
        <v>0</v>
      </c>
      <c r="ER159" s="349" t="e">
        <f t="shared" si="223"/>
        <v>#VALUE!</v>
      </c>
      <c r="ES159" s="350" t="e">
        <f t="shared" si="224"/>
        <v>#VALUE!</v>
      </c>
      <c r="ET159" s="62"/>
      <c r="EU159" s="399">
        <f t="shared" si="260"/>
        <v>0</v>
      </c>
      <c r="EV159" s="400">
        <f t="shared" si="261"/>
        <v>0</v>
      </c>
      <c r="EW159" s="400">
        <f t="shared" si="262"/>
        <v>0</v>
      </c>
      <c r="EX159" s="400">
        <f t="shared" si="263"/>
        <v>0</v>
      </c>
      <c r="EY159" s="400">
        <f t="shared" si="264"/>
        <v>0</v>
      </c>
      <c r="EZ159" s="401">
        <f t="shared" si="265"/>
        <v>0</v>
      </c>
      <c r="FA159" s="62"/>
      <c r="FB159" s="153">
        <f t="shared" si="225"/>
        <v>0</v>
      </c>
      <c r="FC159" s="154">
        <f t="shared" si="226"/>
        <v>0</v>
      </c>
      <c r="FD159" s="154">
        <f t="shared" si="227"/>
        <v>0</v>
      </c>
      <c r="FE159" s="154">
        <f t="shared" si="228"/>
        <v>0</v>
      </c>
      <c r="FF159" s="154">
        <f t="shared" si="229"/>
        <v>0</v>
      </c>
      <c r="FG159" s="154">
        <f t="shared" si="230"/>
        <v>0</v>
      </c>
      <c r="FH159" s="154">
        <f t="shared" si="231"/>
        <v>0</v>
      </c>
      <c r="FI159" s="154">
        <f t="shared" si="232"/>
        <v>0</v>
      </c>
      <c r="FJ159" s="154">
        <f t="shared" si="233"/>
        <v>0</v>
      </c>
      <c r="FK159" s="147">
        <f t="shared" si="234"/>
        <v>0</v>
      </c>
      <c r="FL159" s="147">
        <f t="shared" si="235"/>
        <v>0</v>
      </c>
      <c r="FM159" s="146">
        <f t="shared" si="236"/>
        <v>0</v>
      </c>
      <c r="FN159" s="146">
        <f t="shared" si="237"/>
        <v>0</v>
      </c>
      <c r="FO159" s="146">
        <f t="shared" si="238"/>
        <v>0</v>
      </c>
      <c r="FP159" s="146">
        <f t="shared" si="239"/>
        <v>0</v>
      </c>
      <c r="FQ159" s="146" t="e">
        <f t="shared" si="240"/>
        <v>#VALUE!</v>
      </c>
      <c r="FR159" s="146" t="e">
        <f t="shared" si="241"/>
        <v>#VALUE!</v>
      </c>
      <c r="FS159" s="146">
        <f t="shared" si="242"/>
        <v>0</v>
      </c>
      <c r="FT159" s="146">
        <f t="shared" si="243"/>
        <v>0</v>
      </c>
      <c r="FU159" s="146">
        <f t="shared" si="244"/>
        <v>0</v>
      </c>
      <c r="FV159" s="146" t="e">
        <f t="shared" si="245"/>
        <v>#VALUE!</v>
      </c>
      <c r="FW159" s="146" t="e">
        <f t="shared" si="266"/>
        <v>#VALUE!</v>
      </c>
      <c r="FX159" s="146" t="e">
        <f t="shared" si="267"/>
        <v>#VALUE!</v>
      </c>
      <c r="FY159" s="146" t="e">
        <f t="shared" si="268"/>
        <v>#VALUE!</v>
      </c>
      <c r="FZ159" s="155">
        <f t="shared" si="278"/>
        <v>0</v>
      </c>
    </row>
    <row r="160" spans="1:182">
      <c r="A160" s="143">
        <v>142</v>
      </c>
      <c r="B160" s="123"/>
      <c r="C160" s="123"/>
      <c r="D160" s="123"/>
      <c r="E160" s="181"/>
      <c r="F160" s="123"/>
      <c r="G160" s="123"/>
      <c r="H160" s="123"/>
      <c r="I160" s="120"/>
      <c r="J160" s="121"/>
      <c r="K160" s="123"/>
      <c r="L160" s="123"/>
      <c r="M160" s="172" t="str">
        <f>ryzyka!$X144</f>
        <v/>
      </c>
      <c r="N160" s="173" t="str">
        <f>ryzyka!Y144</f>
        <v/>
      </c>
      <c r="O160" s="123"/>
      <c r="P160" s="123"/>
      <c r="Q160" s="138"/>
      <c r="R160" s="121"/>
      <c r="S160" s="123"/>
      <c r="T160" s="122"/>
      <c r="U160" s="123"/>
      <c r="V160" s="285" t="str">
        <f t="shared" si="246"/>
        <v/>
      </c>
      <c r="W160" s="285" t="str">
        <f t="shared" si="247"/>
        <v/>
      </c>
      <c r="X160" s="123"/>
      <c r="Y160" s="65"/>
      <c r="Z160" s="176">
        <f t="shared" si="189"/>
        <v>0</v>
      </c>
      <c r="AA160" s="124"/>
      <c r="AB160" s="124"/>
      <c r="AC160" s="125"/>
      <c r="AD160" s="125"/>
      <c r="AE160" s="126"/>
      <c r="AF160" s="124"/>
      <c r="AG160" s="127"/>
      <c r="AH160" s="128"/>
      <c r="AI160" s="137"/>
      <c r="AJ160" s="126"/>
      <c r="AK160" s="335">
        <f t="shared" si="190"/>
        <v>0</v>
      </c>
      <c r="AL160" s="138"/>
      <c r="AM160" s="121"/>
      <c r="AN160" s="123"/>
      <c r="AO160" s="332">
        <f t="shared" si="269"/>
        <v>0</v>
      </c>
      <c r="AP160" s="333">
        <f>SUMIFS(Technologia[tpz '[s']],Technologia[Obszar],"Obróbka skrawaniem",Technologia[KOD WYROB],wycena!$B160)</f>
        <v>0</v>
      </c>
      <c r="AQ160" s="334">
        <f>SUMIFS(Technologia[tpj '[s']],Technologia[Obszar],"Obróbka skrawaniem",Technologia[KOD WYROB],wycena!$B160)</f>
        <v>0</v>
      </c>
      <c r="AR160" s="335">
        <f t="shared" si="191"/>
        <v>0</v>
      </c>
      <c r="AS160" s="334">
        <f>SUMIFS(Technologia[tpz '[s']],Technologia[Obszar],"Ukosowanie",Technologia[KOD WYROB],wycena!$B160)</f>
        <v>0</v>
      </c>
      <c r="AT160" s="334">
        <f>SUMIFS(Technologia[tpj '[s']],Technologia[Obszar],"Ukosowanie",Technologia[KOD WYROB],wycena!$B160)</f>
        <v>0</v>
      </c>
      <c r="AU160" s="335">
        <f t="shared" si="192"/>
        <v>0</v>
      </c>
      <c r="AV160" s="334">
        <f>SUMIFS(Technologia[tpz '[s']],Technologia[Obszar],"Prasa",Technologia[KOD WYROB],wycena!$B160)</f>
        <v>0</v>
      </c>
      <c r="AW160" s="334">
        <f>SUMIFS(Technologia[tpj '[s']],Technologia[Obszar],"Prasa",Technologia[KOD WYROB],wycena!$B160)</f>
        <v>0</v>
      </c>
      <c r="AX160" s="335">
        <f t="shared" si="193"/>
        <v>0</v>
      </c>
      <c r="AY160" s="334">
        <f>SUMIFS(Technologia[tpz '[s']],Technologia[Obszar],"Spawanie ręczne",Technologia[KOD WYROB],wycena!$B160)</f>
        <v>0</v>
      </c>
      <c r="AZ160" s="334">
        <f>SUMIFS(Technologia[tpj '[s']],Technologia[Obszar],"Spawanie ręczne",Technologia[KOD WYROB],wycena!$B160)</f>
        <v>0</v>
      </c>
      <c r="BA160" s="335">
        <f t="shared" si="194"/>
        <v>0</v>
      </c>
      <c r="BB160" s="334">
        <f>SUMIFS(Technologia[tpz '[s']],Technologia[Obszar],"Spawanie robotem",Technologia[KOD WYROB],wycena!$B160)</f>
        <v>0</v>
      </c>
      <c r="BC160" s="334">
        <f>SUMIFS(Technologia[tpj '[s']],Technologia[Obszar],"Spawanie robotem",Technologia[KOD WYROB],wycena!$B160)</f>
        <v>0</v>
      </c>
      <c r="BD160" s="335">
        <f t="shared" si="195"/>
        <v>0</v>
      </c>
      <c r="BE160" s="334">
        <f>SUMIFS(Technologia[tpz '[s']],Technologia[Obszar],"Ślusarnia",Technologia[KOD WYROB],wycena!$B160)</f>
        <v>0</v>
      </c>
      <c r="BF160" s="334">
        <f>SUMIFS(Technologia[tpj '[s']],Technologia[Obszar],"Ślusarnia",Technologia[KOD WYROB],wycena!$B160)</f>
        <v>0</v>
      </c>
      <c r="BG160" s="335">
        <f t="shared" si="196"/>
        <v>0</v>
      </c>
      <c r="BH160" s="334">
        <f>SUMIFS(Technologia[tpz '[s']],Technologia[Obszar],"Montaż",Technologia[KOD WYROB],wycena!$B160)</f>
        <v>0</v>
      </c>
      <c r="BI160" s="334">
        <f>SUMIFS(Technologia[tpj '[s']],Technologia[Obszar],"Montaż",Technologia[KOD WYROB],wycena!$B160)</f>
        <v>0</v>
      </c>
      <c r="BJ160" s="335">
        <f t="shared" si="197"/>
        <v>0</v>
      </c>
      <c r="BK160" s="334">
        <f>SUMIFS(Technologia[tpz '[s']],Technologia[Obszar],"Klejenie",Technologia[KOD WYROB],wycena!$B160)</f>
        <v>0</v>
      </c>
      <c r="BL160" s="334">
        <f>SUMIFS(Technologia[tpj '[s']],Technologia[Obszar],"Klejenie",Technologia[KOD WYROB],wycena!$B160)</f>
        <v>0</v>
      </c>
      <c r="BM160" s="335">
        <f t="shared" si="198"/>
        <v>0</v>
      </c>
      <c r="BN160" s="334">
        <f>SUMIFS(Technologia[tpz '[s']],Technologia[Obszar],"Śrutowanie",Technologia[KOD WYROB],wycena!$B160)</f>
        <v>0</v>
      </c>
      <c r="BO160" s="334">
        <f>SUMIFS(Technologia[tpj '[s']],Technologia[Obszar],"Śrutowanie",Technologia[KOD WYROB],wycena!$B160)</f>
        <v>0</v>
      </c>
      <c r="BP160" s="332">
        <f t="shared" si="248"/>
        <v>0</v>
      </c>
      <c r="BQ160" s="334">
        <f>SUMIFS(Technologia[tpz '[s']],Technologia[Obszar],"Prostowanie",Technologia[KOD WYROB],wycena!$B160)</f>
        <v>0</v>
      </c>
      <c r="BR160" s="334">
        <f>SUMIFS(Technologia[tpj '[s']],Technologia[Obszar],"Prostowanie",Technologia[KOD WYROB],wycena!$B160)</f>
        <v>0</v>
      </c>
      <c r="BS160" s="332">
        <f t="shared" si="249"/>
        <v>0</v>
      </c>
      <c r="BT160" s="334">
        <f>SUMIFS(Technologia[tpz '[s']],Technologia[Obszar],"Gratowarka",Technologia[KOD WYROB],wycena!$B160)</f>
        <v>0</v>
      </c>
      <c r="BU160" s="334">
        <f>SUMIFS(Technologia[tpj '[s']],Technologia[Obszar],"Gratowarka",Technologia[KOD WYROB],wycena!$B160)</f>
        <v>0</v>
      </c>
      <c r="BV160" s="332">
        <f t="shared" si="250"/>
        <v>0</v>
      </c>
      <c r="BW160" s="332">
        <f>COUNTIF(Technologia[KOD WYROB],B160)</f>
        <v>0</v>
      </c>
      <c r="BX160" s="332">
        <f t="shared" si="251"/>
        <v>0</v>
      </c>
      <c r="BZ160" s="121"/>
      <c r="CA160" s="123"/>
      <c r="CB160" s="123"/>
      <c r="CC160" s="372">
        <f>SUMIFS(Technologia[Koszt kooperacji],Technologia[Obszar],"Kooperacja",Technologia[KOD WYROB],wycena!$B160)+SUMIFS(Technologia[Koszt kooperacji],Technologia[Obszar],"Śrutowanie",Technologia[KOD WYROB],wycena!$B160)</f>
        <v>0</v>
      </c>
      <c r="CD160" s="372">
        <f t="shared" si="199"/>
        <v>0</v>
      </c>
      <c r="CE160" s="372">
        <f t="shared" si="270"/>
        <v>0</v>
      </c>
      <c r="CF160" s="381">
        <f>COUNTIFS(Technologia[KOD WYROB],B160,Technologia[Obszar],"kooperacja")+SUMIF($C:$C,$B160,CF:CF)</f>
        <v>0</v>
      </c>
      <c r="CG160" s="382">
        <f>SUMIF(Tabela3[Dot. indeksu],B160,Tabela3[Wartość])+SUMIF(C:C,B160,DE:DE)</f>
        <v>0</v>
      </c>
      <c r="CH160" s="383">
        <f>SUMIFS(NRC[Cena],NRC[Typ narzędzia],robocze!$AL$1,NRC[Dot. indeksu],wycena!$B160)+(SUMIF($C:$C,$B160,$DF:$DF))</f>
        <v>0</v>
      </c>
      <c r="CI160" s="372">
        <f>SUMIFS(NRC[Cena],NRC[Typ narzędzia],robocze!$AL$2,NRC[Dot. indeksu],wycena!$B160)+(SUMIF($C:$C,$B160,$DG:$DG))</f>
        <v>0</v>
      </c>
      <c r="CJ160" s="372">
        <f>SUMIFS(NRC[Cena],NRC[Typ narzędzia],robocze!$AL$3,NRC[Dot. indeksu],wycena!$B160)+(SUMIF($C:$C,$B160,$DH:$DH))</f>
        <v>0</v>
      </c>
      <c r="CK160" s="384">
        <f t="shared" si="252"/>
        <v>0</v>
      </c>
      <c r="CM160" s="373" t="str">
        <f t="shared" si="200"/>
        <v/>
      </c>
      <c r="CN160" s="374" t="str">
        <f t="shared" si="201"/>
        <v/>
      </c>
      <c r="CO160" s="372" t="str">
        <f t="shared" si="202"/>
        <v/>
      </c>
      <c r="CP160" s="372" t="str">
        <f t="shared" si="271"/>
        <v/>
      </c>
      <c r="CQ160" s="371" t="str">
        <f t="shared" si="203"/>
        <v/>
      </c>
      <c r="CR160" s="371" t="str">
        <f t="shared" si="272"/>
        <v/>
      </c>
      <c r="CS160" s="371" t="str">
        <f t="shared" si="204"/>
        <v/>
      </c>
      <c r="CT160" s="371" t="str">
        <f t="shared" si="205"/>
        <v/>
      </c>
      <c r="CU160" s="371" t="str">
        <f t="shared" si="206"/>
        <v/>
      </c>
      <c r="CV160" s="371" t="str">
        <f t="shared" si="207"/>
        <v/>
      </c>
      <c r="CW160" s="371" t="str">
        <f t="shared" si="208"/>
        <v/>
      </c>
      <c r="CX160" s="371" t="str">
        <f t="shared" si="209"/>
        <v/>
      </c>
      <c r="CY160" s="371" t="str">
        <f t="shared" si="210"/>
        <v/>
      </c>
      <c r="CZ160" s="371" t="str">
        <f t="shared" si="211"/>
        <v/>
      </c>
      <c r="DA160" s="371" t="str">
        <f t="shared" si="253"/>
        <v/>
      </c>
      <c r="DB160" s="371" t="str">
        <f t="shared" si="254"/>
        <v/>
      </c>
      <c r="DC160" s="371" t="str">
        <f t="shared" si="255"/>
        <v/>
      </c>
      <c r="DD160" s="334" t="str">
        <f t="shared" si="212"/>
        <v/>
      </c>
      <c r="DE160" s="334" t="str">
        <f t="shared" si="213"/>
        <v/>
      </c>
      <c r="DF160" s="372">
        <f t="shared" si="273"/>
        <v>0</v>
      </c>
      <c r="DG160" s="372">
        <f t="shared" si="274"/>
        <v>0</v>
      </c>
      <c r="DH160" s="372">
        <f t="shared" si="275"/>
        <v>0</v>
      </c>
      <c r="DI160" s="375"/>
      <c r="DJ160" s="319">
        <f>AK160/3600*Stawki!$A$4</f>
        <v>0</v>
      </c>
      <c r="DK160" s="317">
        <f>AO160/3600*Stawki!$B$4</f>
        <v>0</v>
      </c>
      <c r="DL160" s="317">
        <f>AR160/3600*Stawki!$C$4</f>
        <v>0</v>
      </c>
      <c r="DM160" s="317">
        <f>AU160/3600*Stawki!$D$4</f>
        <v>0</v>
      </c>
      <c r="DN160" s="317">
        <f>AX160/3600*Stawki!$E$4</f>
        <v>0</v>
      </c>
      <c r="DO160" s="317">
        <f>BA160/3600*Stawki!$F$4</f>
        <v>0</v>
      </c>
      <c r="DP160" s="317">
        <f>BD160/3600*Stawki!$G$4</f>
        <v>0</v>
      </c>
      <c r="DQ160" s="317">
        <f>BG160/3600*Stawki!$H$4</f>
        <v>0</v>
      </c>
      <c r="DR160" s="317">
        <f>BJ160/3600*Stawki!$J$4</f>
        <v>0</v>
      </c>
      <c r="DS160" s="317">
        <f>BL160/3600*Stawki!$I$4</f>
        <v>0</v>
      </c>
      <c r="DT160" s="317">
        <f>BP160/3600*Stawki!$K$4</f>
        <v>0</v>
      </c>
      <c r="DU160" s="320">
        <f>BS160/3600*Stawki!$M$4</f>
        <v>0</v>
      </c>
      <c r="DV160" s="320">
        <f>BV160/3600*Stawki!$L$4</f>
        <v>0</v>
      </c>
      <c r="DW160" s="321">
        <f t="shared" si="256"/>
        <v>0</v>
      </c>
      <c r="DX160" s="322" t="e" cm="1">
        <f t="array" ref="DX160">IF(BX160&lt;1,INDEX(tblSimple[],MATCH(F160,simp_il_proj,1)+1,MATCH(BW160,simp_il_oper,1)+1)+VLOOKUP($H$6,tblKlient[[Klient]:[Dodatkowy narzut Simple]],2,0),INDEX(tblComplex[],MATCH(F160,comp_il_projekt,1)+1,MATCH(BX160,comp_ile_sklad,1)+1)+VLOOKUP($H$6,tblKlient[[Klient]:[Dodatkowy narzut Complex]],3,0))</f>
        <v>#VALUE!</v>
      </c>
      <c r="DY160" s="323" t="str">
        <f t="shared" si="257"/>
        <v/>
      </c>
      <c r="DZ160" s="318" t="e">
        <f t="shared" si="214"/>
        <v>#VALUE!</v>
      </c>
      <c r="EA160" s="324" t="e">
        <f t="shared" si="215"/>
        <v>#VALUE!</v>
      </c>
      <c r="EC160" s="340">
        <f>IFERROR((Y160*AA160)*IF(X160="NIE",$EC$17+Stawki!$L$30,$EC$17)+SUMIF($C:$C,$B160,CP:CP),0)</f>
        <v>0</v>
      </c>
      <c r="ED160" s="341">
        <f t="shared" si="216"/>
        <v>0</v>
      </c>
      <c r="EE160" s="341">
        <f t="shared" si="217"/>
        <v>0</v>
      </c>
      <c r="EF160" s="341" t="e">
        <f t="shared" si="218"/>
        <v>#VALUE!</v>
      </c>
      <c r="EG160" s="341" t="e">
        <f>DY160*(1+wycena!$EG$17)</f>
        <v>#VALUE!</v>
      </c>
      <c r="EH160" s="341" t="e">
        <f>EG160*(1+wycena!$EH$17)</f>
        <v>#VALUE!</v>
      </c>
      <c r="EI160" s="341" t="e">
        <f t="shared" si="258"/>
        <v>#VALUE!</v>
      </c>
      <c r="EJ160" s="341" t="e">
        <f t="shared" si="276"/>
        <v>#VALUE!</v>
      </c>
      <c r="EK160" s="342">
        <f t="shared" si="219"/>
        <v>0</v>
      </c>
      <c r="EL160" s="343">
        <v>0</v>
      </c>
      <c r="EM160" s="344" t="e">
        <f t="shared" si="277"/>
        <v>#VALUE!</v>
      </c>
      <c r="EN160" s="345" t="e">
        <f t="shared" si="220"/>
        <v>#VALUE!</v>
      </c>
      <c r="EO160" s="346">
        <f t="shared" si="221"/>
        <v>0</v>
      </c>
      <c r="EP160" s="347">
        <f t="shared" si="222"/>
        <v>0</v>
      </c>
      <c r="EQ160" s="348">
        <f t="shared" si="259"/>
        <v>0</v>
      </c>
      <c r="ER160" s="349" t="e">
        <f t="shared" si="223"/>
        <v>#VALUE!</v>
      </c>
      <c r="ES160" s="350" t="e">
        <f t="shared" si="224"/>
        <v>#VALUE!</v>
      </c>
      <c r="ET160" s="62"/>
      <c r="EU160" s="399">
        <f t="shared" si="260"/>
        <v>0</v>
      </c>
      <c r="EV160" s="400">
        <f t="shared" si="261"/>
        <v>0</v>
      </c>
      <c r="EW160" s="400">
        <f t="shared" si="262"/>
        <v>0</v>
      </c>
      <c r="EX160" s="400">
        <f t="shared" si="263"/>
        <v>0</v>
      </c>
      <c r="EY160" s="400">
        <f t="shared" si="264"/>
        <v>0</v>
      </c>
      <c r="EZ160" s="401">
        <f t="shared" si="265"/>
        <v>0</v>
      </c>
      <c r="FA160" s="62"/>
      <c r="FB160" s="153">
        <f t="shared" si="225"/>
        <v>0</v>
      </c>
      <c r="FC160" s="154">
        <f t="shared" si="226"/>
        <v>0</v>
      </c>
      <c r="FD160" s="154">
        <f t="shared" si="227"/>
        <v>0</v>
      </c>
      <c r="FE160" s="154">
        <f t="shared" si="228"/>
        <v>0</v>
      </c>
      <c r="FF160" s="154">
        <f t="shared" si="229"/>
        <v>0</v>
      </c>
      <c r="FG160" s="154">
        <f t="shared" si="230"/>
        <v>0</v>
      </c>
      <c r="FH160" s="154">
        <f t="shared" si="231"/>
        <v>0</v>
      </c>
      <c r="FI160" s="154">
        <f t="shared" si="232"/>
        <v>0</v>
      </c>
      <c r="FJ160" s="154">
        <f t="shared" si="233"/>
        <v>0</v>
      </c>
      <c r="FK160" s="147">
        <f t="shared" si="234"/>
        <v>0</v>
      </c>
      <c r="FL160" s="147">
        <f t="shared" si="235"/>
        <v>0</v>
      </c>
      <c r="FM160" s="146">
        <f t="shared" si="236"/>
        <v>0</v>
      </c>
      <c r="FN160" s="146">
        <f t="shared" si="237"/>
        <v>0</v>
      </c>
      <c r="FO160" s="146">
        <f t="shared" si="238"/>
        <v>0</v>
      </c>
      <c r="FP160" s="146">
        <f t="shared" si="239"/>
        <v>0</v>
      </c>
      <c r="FQ160" s="146" t="e">
        <f t="shared" si="240"/>
        <v>#VALUE!</v>
      </c>
      <c r="FR160" s="146" t="e">
        <f t="shared" si="241"/>
        <v>#VALUE!</v>
      </c>
      <c r="FS160" s="146">
        <f t="shared" si="242"/>
        <v>0</v>
      </c>
      <c r="FT160" s="146">
        <f t="shared" si="243"/>
        <v>0</v>
      </c>
      <c r="FU160" s="146">
        <f t="shared" si="244"/>
        <v>0</v>
      </c>
      <c r="FV160" s="146" t="e">
        <f t="shared" si="245"/>
        <v>#VALUE!</v>
      </c>
      <c r="FW160" s="146" t="e">
        <f t="shared" si="266"/>
        <v>#VALUE!</v>
      </c>
      <c r="FX160" s="146" t="e">
        <f t="shared" si="267"/>
        <v>#VALUE!</v>
      </c>
      <c r="FY160" s="146" t="e">
        <f t="shared" si="268"/>
        <v>#VALUE!</v>
      </c>
      <c r="FZ160" s="155">
        <f t="shared" si="278"/>
        <v>0</v>
      </c>
    </row>
    <row r="161" spans="1:182">
      <c r="A161" s="143">
        <v>143</v>
      </c>
      <c r="B161" s="123"/>
      <c r="C161" s="123"/>
      <c r="D161" s="123"/>
      <c r="E161" s="181"/>
      <c r="F161" s="123"/>
      <c r="G161" s="123"/>
      <c r="H161" s="123"/>
      <c r="I161" s="120"/>
      <c r="J161" s="121"/>
      <c r="K161" s="123"/>
      <c r="L161" s="123"/>
      <c r="M161" s="172" t="str">
        <f>ryzyka!$X145</f>
        <v/>
      </c>
      <c r="N161" s="173" t="str">
        <f>ryzyka!Y145</f>
        <v/>
      </c>
      <c r="O161" s="123"/>
      <c r="P161" s="123"/>
      <c r="Q161" s="138"/>
      <c r="R161" s="121"/>
      <c r="S161" s="123"/>
      <c r="T161" s="122"/>
      <c r="U161" s="123"/>
      <c r="V161" s="285" t="str">
        <f t="shared" si="246"/>
        <v/>
      </c>
      <c r="W161" s="285" t="str">
        <f t="shared" si="247"/>
        <v/>
      </c>
      <c r="X161" s="123"/>
      <c r="Y161" s="65"/>
      <c r="Z161" s="176">
        <f t="shared" si="189"/>
        <v>0</v>
      </c>
      <c r="AA161" s="124"/>
      <c r="AB161" s="124"/>
      <c r="AC161" s="125"/>
      <c r="AD161" s="125"/>
      <c r="AE161" s="126"/>
      <c r="AF161" s="124"/>
      <c r="AG161" s="127"/>
      <c r="AH161" s="128"/>
      <c r="AI161" s="137"/>
      <c r="AJ161" s="126"/>
      <c r="AK161" s="335">
        <f t="shared" si="190"/>
        <v>0</v>
      </c>
      <c r="AL161" s="138"/>
      <c r="AM161" s="121"/>
      <c r="AN161" s="123"/>
      <c r="AO161" s="332">
        <f t="shared" si="269"/>
        <v>0</v>
      </c>
      <c r="AP161" s="333">
        <f>SUMIFS(Technologia[tpz '[s']],Technologia[Obszar],"Obróbka skrawaniem",Technologia[KOD WYROB],wycena!$B161)</f>
        <v>0</v>
      </c>
      <c r="AQ161" s="334">
        <f>SUMIFS(Technologia[tpj '[s']],Technologia[Obszar],"Obróbka skrawaniem",Technologia[KOD WYROB],wycena!$B161)</f>
        <v>0</v>
      </c>
      <c r="AR161" s="335">
        <f t="shared" si="191"/>
        <v>0</v>
      </c>
      <c r="AS161" s="334">
        <f>SUMIFS(Technologia[tpz '[s']],Technologia[Obszar],"Ukosowanie",Technologia[KOD WYROB],wycena!$B161)</f>
        <v>0</v>
      </c>
      <c r="AT161" s="334">
        <f>SUMIFS(Technologia[tpj '[s']],Technologia[Obszar],"Ukosowanie",Technologia[KOD WYROB],wycena!$B161)</f>
        <v>0</v>
      </c>
      <c r="AU161" s="335">
        <f t="shared" si="192"/>
        <v>0</v>
      </c>
      <c r="AV161" s="334">
        <f>SUMIFS(Technologia[tpz '[s']],Technologia[Obszar],"Prasa",Technologia[KOD WYROB],wycena!$B161)</f>
        <v>0</v>
      </c>
      <c r="AW161" s="334">
        <f>SUMIFS(Technologia[tpj '[s']],Technologia[Obszar],"Prasa",Technologia[KOD WYROB],wycena!$B161)</f>
        <v>0</v>
      </c>
      <c r="AX161" s="335">
        <f t="shared" si="193"/>
        <v>0</v>
      </c>
      <c r="AY161" s="334">
        <f>SUMIFS(Technologia[tpz '[s']],Technologia[Obszar],"Spawanie ręczne",Technologia[KOD WYROB],wycena!$B161)</f>
        <v>0</v>
      </c>
      <c r="AZ161" s="334">
        <f>SUMIFS(Technologia[tpj '[s']],Technologia[Obszar],"Spawanie ręczne",Technologia[KOD WYROB],wycena!$B161)</f>
        <v>0</v>
      </c>
      <c r="BA161" s="335">
        <f t="shared" si="194"/>
        <v>0</v>
      </c>
      <c r="BB161" s="334">
        <f>SUMIFS(Technologia[tpz '[s']],Technologia[Obszar],"Spawanie robotem",Technologia[KOD WYROB],wycena!$B161)</f>
        <v>0</v>
      </c>
      <c r="BC161" s="334">
        <f>SUMIFS(Technologia[tpj '[s']],Technologia[Obszar],"Spawanie robotem",Technologia[KOD WYROB],wycena!$B161)</f>
        <v>0</v>
      </c>
      <c r="BD161" s="335">
        <f t="shared" si="195"/>
        <v>0</v>
      </c>
      <c r="BE161" s="334">
        <f>SUMIFS(Technologia[tpz '[s']],Technologia[Obszar],"Ślusarnia",Technologia[KOD WYROB],wycena!$B161)</f>
        <v>0</v>
      </c>
      <c r="BF161" s="334">
        <f>SUMIFS(Technologia[tpj '[s']],Technologia[Obszar],"Ślusarnia",Technologia[KOD WYROB],wycena!$B161)</f>
        <v>0</v>
      </c>
      <c r="BG161" s="335">
        <f t="shared" si="196"/>
        <v>0</v>
      </c>
      <c r="BH161" s="334">
        <f>SUMIFS(Technologia[tpz '[s']],Technologia[Obszar],"Montaż",Technologia[KOD WYROB],wycena!$B161)</f>
        <v>0</v>
      </c>
      <c r="BI161" s="334">
        <f>SUMIFS(Technologia[tpj '[s']],Technologia[Obszar],"Montaż",Technologia[KOD WYROB],wycena!$B161)</f>
        <v>0</v>
      </c>
      <c r="BJ161" s="335">
        <f t="shared" si="197"/>
        <v>0</v>
      </c>
      <c r="BK161" s="334">
        <f>SUMIFS(Technologia[tpz '[s']],Technologia[Obszar],"Klejenie",Technologia[KOD WYROB],wycena!$B161)</f>
        <v>0</v>
      </c>
      <c r="BL161" s="334">
        <f>SUMIFS(Technologia[tpj '[s']],Technologia[Obszar],"Klejenie",Technologia[KOD WYROB],wycena!$B161)</f>
        <v>0</v>
      </c>
      <c r="BM161" s="335">
        <f t="shared" si="198"/>
        <v>0</v>
      </c>
      <c r="BN161" s="334">
        <f>SUMIFS(Technologia[tpz '[s']],Technologia[Obszar],"Śrutowanie",Technologia[KOD WYROB],wycena!$B161)</f>
        <v>0</v>
      </c>
      <c r="BO161" s="334">
        <f>SUMIFS(Technologia[tpj '[s']],Technologia[Obszar],"Śrutowanie",Technologia[KOD WYROB],wycena!$B161)</f>
        <v>0</v>
      </c>
      <c r="BP161" s="332">
        <f t="shared" si="248"/>
        <v>0</v>
      </c>
      <c r="BQ161" s="334">
        <f>SUMIFS(Technologia[tpz '[s']],Technologia[Obszar],"Prostowanie",Technologia[KOD WYROB],wycena!$B161)</f>
        <v>0</v>
      </c>
      <c r="BR161" s="334">
        <f>SUMIFS(Technologia[tpj '[s']],Technologia[Obszar],"Prostowanie",Technologia[KOD WYROB],wycena!$B161)</f>
        <v>0</v>
      </c>
      <c r="BS161" s="332">
        <f t="shared" si="249"/>
        <v>0</v>
      </c>
      <c r="BT161" s="334">
        <f>SUMIFS(Technologia[tpz '[s']],Technologia[Obszar],"Gratowarka",Technologia[KOD WYROB],wycena!$B161)</f>
        <v>0</v>
      </c>
      <c r="BU161" s="334">
        <f>SUMIFS(Technologia[tpj '[s']],Technologia[Obszar],"Gratowarka",Technologia[KOD WYROB],wycena!$B161)</f>
        <v>0</v>
      </c>
      <c r="BV161" s="332">
        <f t="shared" si="250"/>
        <v>0</v>
      </c>
      <c r="BW161" s="332">
        <f>COUNTIF(Technologia[KOD WYROB],B161)</f>
        <v>0</v>
      </c>
      <c r="BX161" s="332">
        <f t="shared" si="251"/>
        <v>0</v>
      </c>
      <c r="BZ161" s="121"/>
      <c r="CA161" s="123"/>
      <c r="CB161" s="123"/>
      <c r="CC161" s="372">
        <f>SUMIFS(Technologia[Koszt kooperacji],Technologia[Obszar],"Kooperacja",Technologia[KOD WYROB],wycena!$B161)+SUMIFS(Technologia[Koszt kooperacji],Technologia[Obszar],"Śrutowanie",Technologia[KOD WYROB],wycena!$B161)</f>
        <v>0</v>
      </c>
      <c r="CD161" s="372">
        <f t="shared" si="199"/>
        <v>0</v>
      </c>
      <c r="CE161" s="372">
        <f t="shared" si="270"/>
        <v>0</v>
      </c>
      <c r="CF161" s="381">
        <f>COUNTIFS(Technologia[KOD WYROB],B161,Technologia[Obszar],"kooperacja")+SUMIF($C:$C,$B161,CF:CF)</f>
        <v>0</v>
      </c>
      <c r="CG161" s="382">
        <f>SUMIF(Tabela3[Dot. indeksu],B161,Tabela3[Wartość])+SUMIF(C:C,B161,DE:DE)</f>
        <v>0</v>
      </c>
      <c r="CH161" s="383">
        <f>SUMIFS(NRC[Cena],NRC[Typ narzędzia],robocze!$AL$1,NRC[Dot. indeksu],wycena!$B161)+(SUMIF($C:$C,$B161,$DF:$DF))</f>
        <v>0</v>
      </c>
      <c r="CI161" s="372">
        <f>SUMIFS(NRC[Cena],NRC[Typ narzędzia],robocze!$AL$2,NRC[Dot. indeksu],wycena!$B161)+(SUMIF($C:$C,$B161,$DG:$DG))</f>
        <v>0</v>
      </c>
      <c r="CJ161" s="372">
        <f>SUMIFS(NRC[Cena],NRC[Typ narzędzia],robocze!$AL$3,NRC[Dot. indeksu],wycena!$B161)+(SUMIF($C:$C,$B161,$DH:$DH))</f>
        <v>0</v>
      </c>
      <c r="CK161" s="384">
        <f t="shared" si="252"/>
        <v>0</v>
      </c>
      <c r="CM161" s="373" t="str">
        <f t="shared" si="200"/>
        <v/>
      </c>
      <c r="CN161" s="374" t="str">
        <f t="shared" si="201"/>
        <v/>
      </c>
      <c r="CO161" s="372" t="str">
        <f t="shared" si="202"/>
        <v/>
      </c>
      <c r="CP161" s="372" t="str">
        <f t="shared" si="271"/>
        <v/>
      </c>
      <c r="CQ161" s="371" t="str">
        <f t="shared" si="203"/>
        <v/>
      </c>
      <c r="CR161" s="371" t="str">
        <f t="shared" si="272"/>
        <v/>
      </c>
      <c r="CS161" s="371" t="str">
        <f t="shared" si="204"/>
        <v/>
      </c>
      <c r="CT161" s="371" t="str">
        <f t="shared" si="205"/>
        <v/>
      </c>
      <c r="CU161" s="371" t="str">
        <f t="shared" si="206"/>
        <v/>
      </c>
      <c r="CV161" s="371" t="str">
        <f t="shared" si="207"/>
        <v/>
      </c>
      <c r="CW161" s="371" t="str">
        <f t="shared" si="208"/>
        <v/>
      </c>
      <c r="CX161" s="371" t="str">
        <f t="shared" si="209"/>
        <v/>
      </c>
      <c r="CY161" s="371" t="str">
        <f t="shared" si="210"/>
        <v/>
      </c>
      <c r="CZ161" s="371" t="str">
        <f t="shared" si="211"/>
        <v/>
      </c>
      <c r="DA161" s="371" t="str">
        <f t="shared" si="253"/>
        <v/>
      </c>
      <c r="DB161" s="371" t="str">
        <f t="shared" si="254"/>
        <v/>
      </c>
      <c r="DC161" s="371" t="str">
        <f t="shared" si="255"/>
        <v/>
      </c>
      <c r="DD161" s="334" t="str">
        <f t="shared" si="212"/>
        <v/>
      </c>
      <c r="DE161" s="334" t="str">
        <f t="shared" si="213"/>
        <v/>
      </c>
      <c r="DF161" s="372">
        <f t="shared" si="273"/>
        <v>0</v>
      </c>
      <c r="DG161" s="372">
        <f t="shared" si="274"/>
        <v>0</v>
      </c>
      <c r="DH161" s="372">
        <f t="shared" si="275"/>
        <v>0</v>
      </c>
      <c r="DI161" s="375"/>
      <c r="DJ161" s="319">
        <f>AK161/3600*Stawki!$A$4</f>
        <v>0</v>
      </c>
      <c r="DK161" s="317">
        <f>AO161/3600*Stawki!$B$4</f>
        <v>0</v>
      </c>
      <c r="DL161" s="317">
        <f>AR161/3600*Stawki!$C$4</f>
        <v>0</v>
      </c>
      <c r="DM161" s="317">
        <f>AU161/3600*Stawki!$D$4</f>
        <v>0</v>
      </c>
      <c r="DN161" s="317">
        <f>AX161/3600*Stawki!$E$4</f>
        <v>0</v>
      </c>
      <c r="DO161" s="317">
        <f>BA161/3600*Stawki!$F$4</f>
        <v>0</v>
      </c>
      <c r="DP161" s="317">
        <f>BD161/3600*Stawki!$G$4</f>
        <v>0</v>
      </c>
      <c r="DQ161" s="317">
        <f>BG161/3600*Stawki!$H$4</f>
        <v>0</v>
      </c>
      <c r="DR161" s="317">
        <f>BJ161/3600*Stawki!$J$4</f>
        <v>0</v>
      </c>
      <c r="DS161" s="317">
        <f>BL161/3600*Stawki!$I$4</f>
        <v>0</v>
      </c>
      <c r="DT161" s="317">
        <f>BP161/3600*Stawki!$K$4</f>
        <v>0</v>
      </c>
      <c r="DU161" s="320">
        <f>BS161/3600*Stawki!$M$4</f>
        <v>0</v>
      </c>
      <c r="DV161" s="320">
        <f>BV161/3600*Stawki!$L$4</f>
        <v>0</v>
      </c>
      <c r="DW161" s="321">
        <f t="shared" si="256"/>
        <v>0</v>
      </c>
      <c r="DX161" s="322" t="e" cm="1">
        <f t="array" ref="DX161">IF(BX161&lt;1,INDEX(tblSimple[],MATCH(F161,simp_il_proj,1)+1,MATCH(BW161,simp_il_oper,1)+1)+VLOOKUP($H$6,tblKlient[[Klient]:[Dodatkowy narzut Simple]],2,0),INDEX(tblComplex[],MATCH(F161,comp_il_projekt,1)+1,MATCH(BX161,comp_ile_sklad,1)+1)+VLOOKUP($H$6,tblKlient[[Klient]:[Dodatkowy narzut Complex]],3,0))</f>
        <v>#VALUE!</v>
      </c>
      <c r="DY161" s="323" t="str">
        <f t="shared" si="257"/>
        <v/>
      </c>
      <c r="DZ161" s="318" t="e">
        <f t="shared" si="214"/>
        <v>#VALUE!</v>
      </c>
      <c r="EA161" s="324" t="e">
        <f t="shared" si="215"/>
        <v>#VALUE!</v>
      </c>
      <c r="EC161" s="340">
        <f>IFERROR((Y161*AA161)*IF(X161="NIE",$EC$17+Stawki!$L$30,$EC$17)+SUMIF($C:$C,$B161,CP:CP),0)</f>
        <v>0</v>
      </c>
      <c r="ED161" s="341">
        <f t="shared" si="216"/>
        <v>0</v>
      </c>
      <c r="EE161" s="341">
        <f t="shared" si="217"/>
        <v>0</v>
      </c>
      <c r="EF161" s="341" t="e">
        <f t="shared" si="218"/>
        <v>#VALUE!</v>
      </c>
      <c r="EG161" s="341" t="e">
        <f>DY161*(1+wycena!$EG$17)</f>
        <v>#VALUE!</v>
      </c>
      <c r="EH161" s="341" t="e">
        <f>EG161*(1+wycena!$EH$17)</f>
        <v>#VALUE!</v>
      </c>
      <c r="EI161" s="341" t="e">
        <f t="shared" si="258"/>
        <v>#VALUE!</v>
      </c>
      <c r="EJ161" s="341" t="e">
        <f t="shared" si="276"/>
        <v>#VALUE!</v>
      </c>
      <c r="EK161" s="342">
        <f t="shared" si="219"/>
        <v>0</v>
      </c>
      <c r="EL161" s="343">
        <v>0</v>
      </c>
      <c r="EM161" s="344" t="e">
        <f t="shared" si="277"/>
        <v>#VALUE!</v>
      </c>
      <c r="EN161" s="345" t="e">
        <f t="shared" si="220"/>
        <v>#VALUE!</v>
      </c>
      <c r="EO161" s="346">
        <f t="shared" si="221"/>
        <v>0</v>
      </c>
      <c r="EP161" s="347">
        <f t="shared" si="222"/>
        <v>0</v>
      </c>
      <c r="EQ161" s="348">
        <f t="shared" si="259"/>
        <v>0</v>
      </c>
      <c r="ER161" s="349" t="e">
        <f t="shared" si="223"/>
        <v>#VALUE!</v>
      </c>
      <c r="ES161" s="350" t="e">
        <f t="shared" si="224"/>
        <v>#VALUE!</v>
      </c>
      <c r="ET161" s="62"/>
      <c r="EU161" s="399">
        <f t="shared" si="260"/>
        <v>0</v>
      </c>
      <c r="EV161" s="400">
        <f t="shared" si="261"/>
        <v>0</v>
      </c>
      <c r="EW161" s="400">
        <f t="shared" si="262"/>
        <v>0</v>
      </c>
      <c r="EX161" s="400">
        <f t="shared" si="263"/>
        <v>0</v>
      </c>
      <c r="EY161" s="400">
        <f t="shared" si="264"/>
        <v>0</v>
      </c>
      <c r="EZ161" s="401">
        <f t="shared" si="265"/>
        <v>0</v>
      </c>
      <c r="FA161" s="62"/>
      <c r="FB161" s="153">
        <f t="shared" si="225"/>
        <v>0</v>
      </c>
      <c r="FC161" s="154">
        <f t="shared" si="226"/>
        <v>0</v>
      </c>
      <c r="FD161" s="154">
        <f t="shared" si="227"/>
        <v>0</v>
      </c>
      <c r="FE161" s="154">
        <f t="shared" si="228"/>
        <v>0</v>
      </c>
      <c r="FF161" s="154">
        <f t="shared" si="229"/>
        <v>0</v>
      </c>
      <c r="FG161" s="154">
        <f t="shared" si="230"/>
        <v>0</v>
      </c>
      <c r="FH161" s="154">
        <f t="shared" si="231"/>
        <v>0</v>
      </c>
      <c r="FI161" s="154">
        <f t="shared" si="232"/>
        <v>0</v>
      </c>
      <c r="FJ161" s="154">
        <f t="shared" si="233"/>
        <v>0</v>
      </c>
      <c r="FK161" s="147">
        <f t="shared" si="234"/>
        <v>0</v>
      </c>
      <c r="FL161" s="147">
        <f t="shared" si="235"/>
        <v>0</v>
      </c>
      <c r="FM161" s="146">
        <f t="shared" si="236"/>
        <v>0</v>
      </c>
      <c r="FN161" s="146">
        <f t="shared" si="237"/>
        <v>0</v>
      </c>
      <c r="FO161" s="146">
        <f t="shared" si="238"/>
        <v>0</v>
      </c>
      <c r="FP161" s="146">
        <f t="shared" si="239"/>
        <v>0</v>
      </c>
      <c r="FQ161" s="146" t="e">
        <f t="shared" si="240"/>
        <v>#VALUE!</v>
      </c>
      <c r="FR161" s="146" t="e">
        <f t="shared" si="241"/>
        <v>#VALUE!</v>
      </c>
      <c r="FS161" s="146">
        <f t="shared" si="242"/>
        <v>0</v>
      </c>
      <c r="FT161" s="146">
        <f t="shared" si="243"/>
        <v>0</v>
      </c>
      <c r="FU161" s="146">
        <f t="shared" si="244"/>
        <v>0</v>
      </c>
      <c r="FV161" s="146" t="e">
        <f t="shared" si="245"/>
        <v>#VALUE!</v>
      </c>
      <c r="FW161" s="146" t="e">
        <f t="shared" si="266"/>
        <v>#VALUE!</v>
      </c>
      <c r="FX161" s="146" t="e">
        <f t="shared" si="267"/>
        <v>#VALUE!</v>
      </c>
      <c r="FY161" s="146" t="e">
        <f t="shared" si="268"/>
        <v>#VALUE!</v>
      </c>
      <c r="FZ161" s="155">
        <f t="shared" si="278"/>
        <v>0</v>
      </c>
    </row>
    <row r="162" spans="1:182">
      <c r="A162" s="143">
        <v>144</v>
      </c>
      <c r="B162" s="123"/>
      <c r="C162" s="123"/>
      <c r="D162" s="123"/>
      <c r="E162" s="181"/>
      <c r="F162" s="123"/>
      <c r="G162" s="123"/>
      <c r="H162" s="123"/>
      <c r="I162" s="120"/>
      <c r="J162" s="121"/>
      <c r="K162" s="123"/>
      <c r="L162" s="123"/>
      <c r="M162" s="172" t="str">
        <f>ryzyka!$X146</f>
        <v/>
      </c>
      <c r="N162" s="173" t="str">
        <f>ryzyka!Y146</f>
        <v/>
      </c>
      <c r="O162" s="123"/>
      <c r="P162" s="123"/>
      <c r="Q162" s="138"/>
      <c r="R162" s="121"/>
      <c r="S162" s="123"/>
      <c r="T162" s="122"/>
      <c r="U162" s="123"/>
      <c r="V162" s="285" t="str">
        <f t="shared" si="246"/>
        <v/>
      </c>
      <c r="W162" s="285" t="str">
        <f t="shared" si="247"/>
        <v/>
      </c>
      <c r="X162" s="123"/>
      <c r="Y162" s="65"/>
      <c r="Z162" s="176">
        <f t="shared" si="189"/>
        <v>0</v>
      </c>
      <c r="AA162" s="124"/>
      <c r="AB162" s="124"/>
      <c r="AC162" s="125"/>
      <c r="AD162" s="125"/>
      <c r="AE162" s="126"/>
      <c r="AF162" s="124"/>
      <c r="AG162" s="127"/>
      <c r="AH162" s="128"/>
      <c r="AI162" s="137"/>
      <c r="AJ162" s="126"/>
      <c r="AK162" s="335">
        <f t="shared" si="190"/>
        <v>0</v>
      </c>
      <c r="AL162" s="138"/>
      <c r="AM162" s="121"/>
      <c r="AN162" s="123"/>
      <c r="AO162" s="332">
        <f t="shared" si="269"/>
        <v>0</v>
      </c>
      <c r="AP162" s="333">
        <f>SUMIFS(Technologia[tpz '[s']],Technologia[Obszar],"Obróbka skrawaniem",Technologia[KOD WYROB],wycena!$B162)</f>
        <v>0</v>
      </c>
      <c r="AQ162" s="334">
        <f>SUMIFS(Technologia[tpj '[s']],Technologia[Obszar],"Obróbka skrawaniem",Technologia[KOD WYROB],wycena!$B162)</f>
        <v>0</v>
      </c>
      <c r="AR162" s="335">
        <f t="shared" si="191"/>
        <v>0</v>
      </c>
      <c r="AS162" s="334">
        <f>SUMIFS(Technologia[tpz '[s']],Technologia[Obszar],"Ukosowanie",Technologia[KOD WYROB],wycena!$B162)</f>
        <v>0</v>
      </c>
      <c r="AT162" s="334">
        <f>SUMIFS(Technologia[tpj '[s']],Technologia[Obszar],"Ukosowanie",Technologia[KOD WYROB],wycena!$B162)</f>
        <v>0</v>
      </c>
      <c r="AU162" s="335">
        <f t="shared" si="192"/>
        <v>0</v>
      </c>
      <c r="AV162" s="334">
        <f>SUMIFS(Technologia[tpz '[s']],Technologia[Obszar],"Prasa",Technologia[KOD WYROB],wycena!$B162)</f>
        <v>0</v>
      </c>
      <c r="AW162" s="334">
        <f>SUMIFS(Technologia[tpj '[s']],Technologia[Obszar],"Prasa",Technologia[KOD WYROB],wycena!$B162)</f>
        <v>0</v>
      </c>
      <c r="AX162" s="335">
        <f t="shared" si="193"/>
        <v>0</v>
      </c>
      <c r="AY162" s="334">
        <f>SUMIFS(Technologia[tpz '[s']],Technologia[Obszar],"Spawanie ręczne",Technologia[KOD WYROB],wycena!$B162)</f>
        <v>0</v>
      </c>
      <c r="AZ162" s="334">
        <f>SUMIFS(Technologia[tpj '[s']],Technologia[Obszar],"Spawanie ręczne",Technologia[KOD WYROB],wycena!$B162)</f>
        <v>0</v>
      </c>
      <c r="BA162" s="335">
        <f t="shared" si="194"/>
        <v>0</v>
      </c>
      <c r="BB162" s="334">
        <f>SUMIFS(Technologia[tpz '[s']],Technologia[Obszar],"Spawanie robotem",Technologia[KOD WYROB],wycena!$B162)</f>
        <v>0</v>
      </c>
      <c r="BC162" s="334">
        <f>SUMIFS(Technologia[tpj '[s']],Technologia[Obszar],"Spawanie robotem",Technologia[KOD WYROB],wycena!$B162)</f>
        <v>0</v>
      </c>
      <c r="BD162" s="335">
        <f t="shared" si="195"/>
        <v>0</v>
      </c>
      <c r="BE162" s="334">
        <f>SUMIFS(Technologia[tpz '[s']],Technologia[Obszar],"Ślusarnia",Technologia[KOD WYROB],wycena!$B162)</f>
        <v>0</v>
      </c>
      <c r="BF162" s="334">
        <f>SUMIFS(Technologia[tpj '[s']],Technologia[Obszar],"Ślusarnia",Technologia[KOD WYROB],wycena!$B162)</f>
        <v>0</v>
      </c>
      <c r="BG162" s="335">
        <f t="shared" si="196"/>
        <v>0</v>
      </c>
      <c r="BH162" s="334">
        <f>SUMIFS(Technologia[tpz '[s']],Technologia[Obszar],"Montaż",Technologia[KOD WYROB],wycena!$B162)</f>
        <v>0</v>
      </c>
      <c r="BI162" s="334">
        <f>SUMIFS(Technologia[tpj '[s']],Technologia[Obszar],"Montaż",Technologia[KOD WYROB],wycena!$B162)</f>
        <v>0</v>
      </c>
      <c r="BJ162" s="335">
        <f t="shared" si="197"/>
        <v>0</v>
      </c>
      <c r="BK162" s="334">
        <f>SUMIFS(Technologia[tpz '[s']],Technologia[Obszar],"Klejenie",Technologia[KOD WYROB],wycena!$B162)</f>
        <v>0</v>
      </c>
      <c r="BL162" s="334">
        <f>SUMIFS(Technologia[tpj '[s']],Technologia[Obszar],"Klejenie",Technologia[KOD WYROB],wycena!$B162)</f>
        <v>0</v>
      </c>
      <c r="BM162" s="335">
        <f t="shared" si="198"/>
        <v>0</v>
      </c>
      <c r="BN162" s="334">
        <f>SUMIFS(Technologia[tpz '[s']],Technologia[Obszar],"Śrutowanie",Technologia[KOD WYROB],wycena!$B162)</f>
        <v>0</v>
      </c>
      <c r="BO162" s="334">
        <f>SUMIFS(Technologia[tpj '[s']],Technologia[Obszar],"Śrutowanie",Technologia[KOD WYROB],wycena!$B162)</f>
        <v>0</v>
      </c>
      <c r="BP162" s="332">
        <f t="shared" si="248"/>
        <v>0</v>
      </c>
      <c r="BQ162" s="334">
        <f>SUMIFS(Technologia[tpz '[s']],Technologia[Obszar],"Prostowanie",Technologia[KOD WYROB],wycena!$B162)</f>
        <v>0</v>
      </c>
      <c r="BR162" s="334">
        <f>SUMIFS(Technologia[tpj '[s']],Technologia[Obszar],"Prostowanie",Technologia[KOD WYROB],wycena!$B162)</f>
        <v>0</v>
      </c>
      <c r="BS162" s="332">
        <f t="shared" si="249"/>
        <v>0</v>
      </c>
      <c r="BT162" s="334">
        <f>SUMIFS(Technologia[tpz '[s']],Technologia[Obszar],"Gratowarka",Technologia[KOD WYROB],wycena!$B162)</f>
        <v>0</v>
      </c>
      <c r="BU162" s="334">
        <f>SUMIFS(Technologia[tpj '[s']],Technologia[Obszar],"Gratowarka",Technologia[KOD WYROB],wycena!$B162)</f>
        <v>0</v>
      </c>
      <c r="BV162" s="332">
        <f t="shared" si="250"/>
        <v>0</v>
      </c>
      <c r="BW162" s="332">
        <f>COUNTIF(Technologia[KOD WYROB],B162)</f>
        <v>0</v>
      </c>
      <c r="BX162" s="332">
        <f t="shared" si="251"/>
        <v>0</v>
      </c>
      <c r="BZ162" s="121"/>
      <c r="CA162" s="123"/>
      <c r="CB162" s="123"/>
      <c r="CC162" s="372">
        <f>SUMIFS(Technologia[Koszt kooperacji],Technologia[Obszar],"Kooperacja",Technologia[KOD WYROB],wycena!$B162)+SUMIFS(Technologia[Koszt kooperacji],Technologia[Obszar],"Śrutowanie",Technologia[KOD WYROB],wycena!$B162)</f>
        <v>0</v>
      </c>
      <c r="CD162" s="372">
        <f t="shared" si="199"/>
        <v>0</v>
      </c>
      <c r="CE162" s="372">
        <f t="shared" si="270"/>
        <v>0</v>
      </c>
      <c r="CF162" s="381">
        <f>COUNTIFS(Technologia[KOD WYROB],B162,Technologia[Obszar],"kooperacja")+SUMIF($C:$C,$B162,CF:CF)</f>
        <v>0</v>
      </c>
      <c r="CG162" s="382">
        <f>SUMIF(Tabela3[Dot. indeksu],B162,Tabela3[Wartość])+SUMIF(C:C,B162,DE:DE)</f>
        <v>0</v>
      </c>
      <c r="CH162" s="383">
        <f>SUMIFS(NRC[Cena],NRC[Typ narzędzia],robocze!$AL$1,NRC[Dot. indeksu],wycena!$B162)+(SUMIF($C:$C,$B162,$DF:$DF))</f>
        <v>0</v>
      </c>
      <c r="CI162" s="372">
        <f>SUMIFS(NRC[Cena],NRC[Typ narzędzia],robocze!$AL$2,NRC[Dot. indeksu],wycena!$B162)+(SUMIF($C:$C,$B162,$DG:$DG))</f>
        <v>0</v>
      </c>
      <c r="CJ162" s="372">
        <f>SUMIFS(NRC[Cena],NRC[Typ narzędzia],robocze!$AL$3,NRC[Dot. indeksu],wycena!$B162)+(SUMIF($C:$C,$B162,$DH:$DH))</f>
        <v>0</v>
      </c>
      <c r="CK162" s="384">
        <f t="shared" si="252"/>
        <v>0</v>
      </c>
      <c r="CM162" s="373" t="str">
        <f t="shared" si="200"/>
        <v/>
      </c>
      <c r="CN162" s="374" t="str">
        <f t="shared" si="201"/>
        <v/>
      </c>
      <c r="CO162" s="372" t="str">
        <f t="shared" si="202"/>
        <v/>
      </c>
      <c r="CP162" s="372" t="str">
        <f t="shared" si="271"/>
        <v/>
      </c>
      <c r="CQ162" s="371" t="str">
        <f t="shared" si="203"/>
        <v/>
      </c>
      <c r="CR162" s="371" t="str">
        <f t="shared" si="272"/>
        <v/>
      </c>
      <c r="CS162" s="371" t="str">
        <f t="shared" si="204"/>
        <v/>
      </c>
      <c r="CT162" s="371" t="str">
        <f t="shared" si="205"/>
        <v/>
      </c>
      <c r="CU162" s="371" t="str">
        <f t="shared" si="206"/>
        <v/>
      </c>
      <c r="CV162" s="371" t="str">
        <f t="shared" si="207"/>
        <v/>
      </c>
      <c r="CW162" s="371" t="str">
        <f t="shared" si="208"/>
        <v/>
      </c>
      <c r="CX162" s="371" t="str">
        <f t="shared" si="209"/>
        <v/>
      </c>
      <c r="CY162" s="371" t="str">
        <f t="shared" si="210"/>
        <v/>
      </c>
      <c r="CZ162" s="371" t="str">
        <f t="shared" si="211"/>
        <v/>
      </c>
      <c r="DA162" s="371" t="str">
        <f t="shared" si="253"/>
        <v/>
      </c>
      <c r="DB162" s="371" t="str">
        <f t="shared" si="254"/>
        <v/>
      </c>
      <c r="DC162" s="371" t="str">
        <f t="shared" si="255"/>
        <v/>
      </c>
      <c r="DD162" s="334" t="str">
        <f t="shared" si="212"/>
        <v/>
      </c>
      <c r="DE162" s="334" t="str">
        <f t="shared" si="213"/>
        <v/>
      </c>
      <c r="DF162" s="372">
        <f t="shared" si="273"/>
        <v>0</v>
      </c>
      <c r="DG162" s="372">
        <f t="shared" si="274"/>
        <v>0</v>
      </c>
      <c r="DH162" s="372">
        <f t="shared" si="275"/>
        <v>0</v>
      </c>
      <c r="DI162" s="375"/>
      <c r="DJ162" s="319">
        <f>AK162/3600*Stawki!$A$4</f>
        <v>0</v>
      </c>
      <c r="DK162" s="317">
        <f>AO162/3600*Stawki!$B$4</f>
        <v>0</v>
      </c>
      <c r="DL162" s="317">
        <f>AR162/3600*Stawki!$C$4</f>
        <v>0</v>
      </c>
      <c r="DM162" s="317">
        <f>AU162/3600*Stawki!$D$4</f>
        <v>0</v>
      </c>
      <c r="DN162" s="317">
        <f>AX162/3600*Stawki!$E$4</f>
        <v>0</v>
      </c>
      <c r="DO162" s="317">
        <f>BA162/3600*Stawki!$F$4</f>
        <v>0</v>
      </c>
      <c r="DP162" s="317">
        <f>BD162/3600*Stawki!$G$4</f>
        <v>0</v>
      </c>
      <c r="DQ162" s="317">
        <f>BG162/3600*Stawki!$H$4</f>
        <v>0</v>
      </c>
      <c r="DR162" s="317">
        <f>BJ162/3600*Stawki!$J$4</f>
        <v>0</v>
      </c>
      <c r="DS162" s="317">
        <f>BL162/3600*Stawki!$I$4</f>
        <v>0</v>
      </c>
      <c r="DT162" s="317">
        <f>BP162/3600*Stawki!$K$4</f>
        <v>0</v>
      </c>
      <c r="DU162" s="320">
        <f>BS162/3600*Stawki!$M$4</f>
        <v>0</v>
      </c>
      <c r="DV162" s="320">
        <f>BV162/3600*Stawki!$L$4</f>
        <v>0</v>
      </c>
      <c r="DW162" s="321">
        <f t="shared" si="256"/>
        <v>0</v>
      </c>
      <c r="DX162" s="322" t="e" cm="1">
        <f t="array" ref="DX162">IF(BX162&lt;1,INDEX(tblSimple[],MATCH(F162,simp_il_proj,1)+1,MATCH(BW162,simp_il_oper,1)+1)+VLOOKUP($H$6,tblKlient[[Klient]:[Dodatkowy narzut Simple]],2,0),INDEX(tblComplex[],MATCH(F162,comp_il_projekt,1)+1,MATCH(BX162,comp_ile_sklad,1)+1)+VLOOKUP($H$6,tblKlient[[Klient]:[Dodatkowy narzut Complex]],3,0))</f>
        <v>#VALUE!</v>
      </c>
      <c r="DY162" s="323" t="str">
        <f t="shared" si="257"/>
        <v/>
      </c>
      <c r="DZ162" s="318" t="e">
        <f t="shared" si="214"/>
        <v>#VALUE!</v>
      </c>
      <c r="EA162" s="324" t="e">
        <f t="shared" si="215"/>
        <v>#VALUE!</v>
      </c>
      <c r="EC162" s="340">
        <f>IFERROR((Y162*AA162)*IF(X162="NIE",$EC$17+Stawki!$L$30,$EC$17)+SUMIF($C:$C,$B162,CP:CP),0)</f>
        <v>0</v>
      </c>
      <c r="ED162" s="341">
        <f t="shared" si="216"/>
        <v>0</v>
      </c>
      <c r="EE162" s="341">
        <f t="shared" si="217"/>
        <v>0</v>
      </c>
      <c r="EF162" s="341" t="e">
        <f t="shared" si="218"/>
        <v>#VALUE!</v>
      </c>
      <c r="EG162" s="341" t="e">
        <f>DY162*(1+wycena!$EG$17)</f>
        <v>#VALUE!</v>
      </c>
      <c r="EH162" s="341" t="e">
        <f>EG162*(1+wycena!$EH$17)</f>
        <v>#VALUE!</v>
      </c>
      <c r="EI162" s="341" t="e">
        <f t="shared" si="258"/>
        <v>#VALUE!</v>
      </c>
      <c r="EJ162" s="341" t="e">
        <f t="shared" si="276"/>
        <v>#VALUE!</v>
      </c>
      <c r="EK162" s="342">
        <f t="shared" si="219"/>
        <v>0</v>
      </c>
      <c r="EL162" s="343">
        <v>0</v>
      </c>
      <c r="EM162" s="344" t="e">
        <f t="shared" si="277"/>
        <v>#VALUE!</v>
      </c>
      <c r="EN162" s="345" t="e">
        <f t="shared" si="220"/>
        <v>#VALUE!</v>
      </c>
      <c r="EO162" s="346">
        <f t="shared" si="221"/>
        <v>0</v>
      </c>
      <c r="EP162" s="347">
        <f t="shared" si="222"/>
        <v>0</v>
      </c>
      <c r="EQ162" s="348">
        <f t="shared" si="259"/>
        <v>0</v>
      </c>
      <c r="ER162" s="349" t="e">
        <f t="shared" si="223"/>
        <v>#VALUE!</v>
      </c>
      <c r="ES162" s="350" t="e">
        <f t="shared" si="224"/>
        <v>#VALUE!</v>
      </c>
      <c r="ET162" s="62"/>
      <c r="EU162" s="399">
        <f t="shared" si="260"/>
        <v>0</v>
      </c>
      <c r="EV162" s="400">
        <f t="shared" si="261"/>
        <v>0</v>
      </c>
      <c r="EW162" s="400">
        <f t="shared" si="262"/>
        <v>0</v>
      </c>
      <c r="EX162" s="400">
        <f t="shared" si="263"/>
        <v>0</v>
      </c>
      <c r="EY162" s="400">
        <f t="shared" si="264"/>
        <v>0</v>
      </c>
      <c r="EZ162" s="401">
        <f t="shared" si="265"/>
        <v>0</v>
      </c>
      <c r="FA162" s="62"/>
      <c r="FB162" s="153">
        <f t="shared" si="225"/>
        <v>0</v>
      </c>
      <c r="FC162" s="154">
        <f t="shared" si="226"/>
        <v>0</v>
      </c>
      <c r="FD162" s="154">
        <f t="shared" si="227"/>
        <v>0</v>
      </c>
      <c r="FE162" s="154">
        <f t="shared" si="228"/>
        <v>0</v>
      </c>
      <c r="FF162" s="154">
        <f t="shared" si="229"/>
        <v>0</v>
      </c>
      <c r="FG162" s="154">
        <f t="shared" si="230"/>
        <v>0</v>
      </c>
      <c r="FH162" s="154">
        <f t="shared" si="231"/>
        <v>0</v>
      </c>
      <c r="FI162" s="154">
        <f t="shared" si="232"/>
        <v>0</v>
      </c>
      <c r="FJ162" s="154">
        <f t="shared" si="233"/>
        <v>0</v>
      </c>
      <c r="FK162" s="147">
        <f t="shared" si="234"/>
        <v>0</v>
      </c>
      <c r="FL162" s="147">
        <f t="shared" si="235"/>
        <v>0</v>
      </c>
      <c r="FM162" s="146">
        <f t="shared" si="236"/>
        <v>0</v>
      </c>
      <c r="FN162" s="146">
        <f t="shared" si="237"/>
        <v>0</v>
      </c>
      <c r="FO162" s="146">
        <f t="shared" si="238"/>
        <v>0</v>
      </c>
      <c r="FP162" s="146">
        <f t="shared" si="239"/>
        <v>0</v>
      </c>
      <c r="FQ162" s="146" t="e">
        <f t="shared" si="240"/>
        <v>#VALUE!</v>
      </c>
      <c r="FR162" s="146" t="e">
        <f t="shared" si="241"/>
        <v>#VALUE!</v>
      </c>
      <c r="FS162" s="146">
        <f t="shared" si="242"/>
        <v>0</v>
      </c>
      <c r="FT162" s="146">
        <f t="shared" si="243"/>
        <v>0</v>
      </c>
      <c r="FU162" s="146">
        <f t="shared" si="244"/>
        <v>0</v>
      </c>
      <c r="FV162" s="146" t="e">
        <f t="shared" si="245"/>
        <v>#VALUE!</v>
      </c>
      <c r="FW162" s="146" t="e">
        <f t="shared" si="266"/>
        <v>#VALUE!</v>
      </c>
      <c r="FX162" s="146" t="e">
        <f t="shared" si="267"/>
        <v>#VALUE!</v>
      </c>
      <c r="FY162" s="146" t="e">
        <f t="shared" si="268"/>
        <v>#VALUE!</v>
      </c>
      <c r="FZ162" s="155">
        <f t="shared" si="278"/>
        <v>0</v>
      </c>
    </row>
    <row r="163" spans="1:182">
      <c r="A163" s="143">
        <v>145</v>
      </c>
      <c r="B163" s="123"/>
      <c r="C163" s="123"/>
      <c r="D163" s="123"/>
      <c r="E163" s="181"/>
      <c r="F163" s="123"/>
      <c r="G163" s="123"/>
      <c r="H163" s="123"/>
      <c r="I163" s="120"/>
      <c r="J163" s="121"/>
      <c r="K163" s="123"/>
      <c r="L163" s="123"/>
      <c r="M163" s="172" t="str">
        <f>ryzyka!$X147</f>
        <v/>
      </c>
      <c r="N163" s="173" t="str">
        <f>ryzyka!Y147</f>
        <v/>
      </c>
      <c r="O163" s="123"/>
      <c r="P163" s="123"/>
      <c r="Q163" s="138"/>
      <c r="R163" s="121"/>
      <c r="S163" s="123"/>
      <c r="T163" s="122"/>
      <c r="U163" s="123"/>
      <c r="V163" s="285" t="str">
        <f t="shared" si="246"/>
        <v/>
      </c>
      <c r="W163" s="285" t="str">
        <f t="shared" si="247"/>
        <v/>
      </c>
      <c r="X163" s="123"/>
      <c r="Y163" s="65"/>
      <c r="Z163" s="176">
        <f t="shared" si="189"/>
        <v>0</v>
      </c>
      <c r="AA163" s="124"/>
      <c r="AB163" s="124"/>
      <c r="AC163" s="125"/>
      <c r="AD163" s="125"/>
      <c r="AE163" s="126"/>
      <c r="AF163" s="124"/>
      <c r="AG163" s="127"/>
      <c r="AH163" s="128"/>
      <c r="AI163" s="137"/>
      <c r="AJ163" s="126"/>
      <c r="AK163" s="335">
        <f t="shared" si="190"/>
        <v>0</v>
      </c>
      <c r="AL163" s="138"/>
      <c r="AM163" s="121"/>
      <c r="AN163" s="123"/>
      <c r="AO163" s="332">
        <f t="shared" si="269"/>
        <v>0</v>
      </c>
      <c r="AP163" s="333">
        <f>SUMIFS(Technologia[tpz '[s']],Technologia[Obszar],"Obróbka skrawaniem",Technologia[KOD WYROB],wycena!$B163)</f>
        <v>0</v>
      </c>
      <c r="AQ163" s="334">
        <f>SUMIFS(Technologia[tpj '[s']],Technologia[Obszar],"Obróbka skrawaniem",Technologia[KOD WYROB],wycena!$B163)</f>
        <v>0</v>
      </c>
      <c r="AR163" s="335">
        <f t="shared" si="191"/>
        <v>0</v>
      </c>
      <c r="AS163" s="334">
        <f>SUMIFS(Technologia[tpz '[s']],Technologia[Obszar],"Ukosowanie",Technologia[KOD WYROB],wycena!$B163)</f>
        <v>0</v>
      </c>
      <c r="AT163" s="334">
        <f>SUMIFS(Technologia[tpj '[s']],Technologia[Obszar],"Ukosowanie",Technologia[KOD WYROB],wycena!$B163)</f>
        <v>0</v>
      </c>
      <c r="AU163" s="335">
        <f t="shared" si="192"/>
        <v>0</v>
      </c>
      <c r="AV163" s="334">
        <f>SUMIFS(Technologia[tpz '[s']],Technologia[Obszar],"Prasa",Technologia[KOD WYROB],wycena!$B163)</f>
        <v>0</v>
      </c>
      <c r="AW163" s="334">
        <f>SUMIFS(Technologia[tpj '[s']],Technologia[Obszar],"Prasa",Technologia[KOD WYROB],wycena!$B163)</f>
        <v>0</v>
      </c>
      <c r="AX163" s="335">
        <f t="shared" si="193"/>
        <v>0</v>
      </c>
      <c r="AY163" s="334">
        <f>SUMIFS(Technologia[tpz '[s']],Technologia[Obszar],"Spawanie ręczne",Technologia[KOD WYROB],wycena!$B163)</f>
        <v>0</v>
      </c>
      <c r="AZ163" s="334">
        <f>SUMIFS(Technologia[tpj '[s']],Technologia[Obszar],"Spawanie ręczne",Technologia[KOD WYROB],wycena!$B163)</f>
        <v>0</v>
      </c>
      <c r="BA163" s="335">
        <f t="shared" si="194"/>
        <v>0</v>
      </c>
      <c r="BB163" s="334">
        <f>SUMIFS(Technologia[tpz '[s']],Technologia[Obszar],"Spawanie robotem",Technologia[KOD WYROB],wycena!$B163)</f>
        <v>0</v>
      </c>
      <c r="BC163" s="334">
        <f>SUMIFS(Technologia[tpj '[s']],Technologia[Obszar],"Spawanie robotem",Technologia[KOD WYROB],wycena!$B163)</f>
        <v>0</v>
      </c>
      <c r="BD163" s="335">
        <f t="shared" si="195"/>
        <v>0</v>
      </c>
      <c r="BE163" s="334">
        <f>SUMIFS(Technologia[tpz '[s']],Technologia[Obszar],"Ślusarnia",Technologia[KOD WYROB],wycena!$B163)</f>
        <v>0</v>
      </c>
      <c r="BF163" s="334">
        <f>SUMIFS(Technologia[tpj '[s']],Technologia[Obszar],"Ślusarnia",Technologia[KOD WYROB],wycena!$B163)</f>
        <v>0</v>
      </c>
      <c r="BG163" s="335">
        <f t="shared" si="196"/>
        <v>0</v>
      </c>
      <c r="BH163" s="334">
        <f>SUMIFS(Technologia[tpz '[s']],Technologia[Obszar],"Montaż",Technologia[KOD WYROB],wycena!$B163)</f>
        <v>0</v>
      </c>
      <c r="BI163" s="334">
        <f>SUMIFS(Technologia[tpj '[s']],Technologia[Obszar],"Montaż",Technologia[KOD WYROB],wycena!$B163)</f>
        <v>0</v>
      </c>
      <c r="BJ163" s="335">
        <f t="shared" si="197"/>
        <v>0</v>
      </c>
      <c r="BK163" s="334">
        <f>SUMIFS(Technologia[tpz '[s']],Technologia[Obszar],"Klejenie",Technologia[KOD WYROB],wycena!$B163)</f>
        <v>0</v>
      </c>
      <c r="BL163" s="334">
        <f>SUMIFS(Technologia[tpj '[s']],Technologia[Obszar],"Klejenie",Technologia[KOD WYROB],wycena!$B163)</f>
        <v>0</v>
      </c>
      <c r="BM163" s="335">
        <f t="shared" si="198"/>
        <v>0</v>
      </c>
      <c r="BN163" s="334">
        <f>SUMIFS(Technologia[tpz '[s']],Technologia[Obszar],"Śrutowanie",Technologia[KOD WYROB],wycena!$B163)</f>
        <v>0</v>
      </c>
      <c r="BO163" s="334">
        <f>SUMIFS(Technologia[tpj '[s']],Technologia[Obszar],"Śrutowanie",Technologia[KOD WYROB],wycena!$B163)</f>
        <v>0</v>
      </c>
      <c r="BP163" s="332">
        <f t="shared" si="248"/>
        <v>0</v>
      </c>
      <c r="BQ163" s="334">
        <f>SUMIFS(Technologia[tpz '[s']],Technologia[Obszar],"Prostowanie",Technologia[KOD WYROB],wycena!$B163)</f>
        <v>0</v>
      </c>
      <c r="BR163" s="334">
        <f>SUMIFS(Technologia[tpj '[s']],Technologia[Obszar],"Prostowanie",Technologia[KOD WYROB],wycena!$B163)</f>
        <v>0</v>
      </c>
      <c r="BS163" s="332">
        <f t="shared" si="249"/>
        <v>0</v>
      </c>
      <c r="BT163" s="334">
        <f>SUMIFS(Technologia[tpz '[s']],Technologia[Obszar],"Gratowarka",Technologia[KOD WYROB],wycena!$B163)</f>
        <v>0</v>
      </c>
      <c r="BU163" s="334">
        <f>SUMIFS(Technologia[tpj '[s']],Technologia[Obszar],"Gratowarka",Technologia[KOD WYROB],wycena!$B163)</f>
        <v>0</v>
      </c>
      <c r="BV163" s="332">
        <f t="shared" si="250"/>
        <v>0</v>
      </c>
      <c r="BW163" s="332">
        <f>COUNTIF(Technologia[KOD WYROB],B163)</f>
        <v>0</v>
      </c>
      <c r="BX163" s="332">
        <f t="shared" si="251"/>
        <v>0</v>
      </c>
      <c r="BZ163" s="121"/>
      <c r="CA163" s="123"/>
      <c r="CB163" s="123"/>
      <c r="CC163" s="372">
        <f>SUMIFS(Technologia[Koszt kooperacji],Technologia[Obszar],"Kooperacja",Technologia[KOD WYROB],wycena!$B163)+SUMIFS(Technologia[Koszt kooperacji],Technologia[Obszar],"Śrutowanie",Technologia[KOD WYROB],wycena!$B163)</f>
        <v>0</v>
      </c>
      <c r="CD163" s="372">
        <f t="shared" si="199"/>
        <v>0</v>
      </c>
      <c r="CE163" s="372">
        <f t="shared" si="270"/>
        <v>0</v>
      </c>
      <c r="CF163" s="381">
        <f>COUNTIFS(Technologia[KOD WYROB],B163,Technologia[Obszar],"kooperacja")+SUMIF($C:$C,$B163,CF:CF)</f>
        <v>0</v>
      </c>
      <c r="CG163" s="382">
        <f>SUMIF(Tabela3[Dot. indeksu],B163,Tabela3[Wartość])+SUMIF(C:C,B163,DE:DE)</f>
        <v>0</v>
      </c>
      <c r="CH163" s="383">
        <f>SUMIFS(NRC[Cena],NRC[Typ narzędzia],robocze!$AL$1,NRC[Dot. indeksu],wycena!$B163)+(SUMIF($C:$C,$B163,$DF:$DF))</f>
        <v>0</v>
      </c>
      <c r="CI163" s="372">
        <f>SUMIFS(NRC[Cena],NRC[Typ narzędzia],robocze!$AL$2,NRC[Dot. indeksu],wycena!$B163)+(SUMIF($C:$C,$B163,$DG:$DG))</f>
        <v>0</v>
      </c>
      <c r="CJ163" s="372">
        <f>SUMIFS(NRC[Cena],NRC[Typ narzędzia],robocze!$AL$3,NRC[Dot. indeksu],wycena!$B163)+(SUMIF($C:$C,$B163,$DH:$DH))</f>
        <v>0</v>
      </c>
      <c r="CK163" s="384">
        <f t="shared" si="252"/>
        <v>0</v>
      </c>
      <c r="CM163" s="373" t="str">
        <f t="shared" si="200"/>
        <v/>
      </c>
      <c r="CN163" s="374" t="str">
        <f t="shared" si="201"/>
        <v/>
      </c>
      <c r="CO163" s="372" t="str">
        <f t="shared" si="202"/>
        <v/>
      </c>
      <c r="CP163" s="372" t="str">
        <f t="shared" si="271"/>
        <v/>
      </c>
      <c r="CQ163" s="371" t="str">
        <f t="shared" si="203"/>
        <v/>
      </c>
      <c r="CR163" s="371" t="str">
        <f t="shared" si="272"/>
        <v/>
      </c>
      <c r="CS163" s="371" t="str">
        <f t="shared" si="204"/>
        <v/>
      </c>
      <c r="CT163" s="371" t="str">
        <f t="shared" si="205"/>
        <v/>
      </c>
      <c r="CU163" s="371" t="str">
        <f t="shared" si="206"/>
        <v/>
      </c>
      <c r="CV163" s="371" t="str">
        <f t="shared" si="207"/>
        <v/>
      </c>
      <c r="CW163" s="371" t="str">
        <f t="shared" si="208"/>
        <v/>
      </c>
      <c r="CX163" s="371" t="str">
        <f t="shared" si="209"/>
        <v/>
      </c>
      <c r="CY163" s="371" t="str">
        <f t="shared" si="210"/>
        <v/>
      </c>
      <c r="CZ163" s="371" t="str">
        <f t="shared" si="211"/>
        <v/>
      </c>
      <c r="DA163" s="371" t="str">
        <f t="shared" si="253"/>
        <v/>
      </c>
      <c r="DB163" s="371" t="str">
        <f t="shared" si="254"/>
        <v/>
      </c>
      <c r="DC163" s="371" t="str">
        <f t="shared" si="255"/>
        <v/>
      </c>
      <c r="DD163" s="334" t="str">
        <f t="shared" si="212"/>
        <v/>
      </c>
      <c r="DE163" s="334" t="str">
        <f t="shared" si="213"/>
        <v/>
      </c>
      <c r="DF163" s="372">
        <f t="shared" si="273"/>
        <v>0</v>
      </c>
      <c r="DG163" s="372">
        <f t="shared" si="274"/>
        <v>0</v>
      </c>
      <c r="DH163" s="372">
        <f t="shared" si="275"/>
        <v>0</v>
      </c>
      <c r="DI163" s="375"/>
      <c r="DJ163" s="319">
        <f>AK163/3600*Stawki!$A$4</f>
        <v>0</v>
      </c>
      <c r="DK163" s="317">
        <f>AO163/3600*Stawki!$B$4</f>
        <v>0</v>
      </c>
      <c r="DL163" s="317">
        <f>AR163/3600*Stawki!$C$4</f>
        <v>0</v>
      </c>
      <c r="DM163" s="317">
        <f>AU163/3600*Stawki!$D$4</f>
        <v>0</v>
      </c>
      <c r="DN163" s="317">
        <f>AX163/3600*Stawki!$E$4</f>
        <v>0</v>
      </c>
      <c r="DO163" s="317">
        <f>BA163/3600*Stawki!$F$4</f>
        <v>0</v>
      </c>
      <c r="DP163" s="317">
        <f>BD163/3600*Stawki!$G$4</f>
        <v>0</v>
      </c>
      <c r="DQ163" s="317">
        <f>BG163/3600*Stawki!$H$4</f>
        <v>0</v>
      </c>
      <c r="DR163" s="317">
        <f>BJ163/3600*Stawki!$J$4</f>
        <v>0</v>
      </c>
      <c r="DS163" s="317">
        <f>BL163/3600*Stawki!$I$4</f>
        <v>0</v>
      </c>
      <c r="DT163" s="317">
        <f>BP163/3600*Stawki!$K$4</f>
        <v>0</v>
      </c>
      <c r="DU163" s="320">
        <f>BS163/3600*Stawki!$M$4</f>
        <v>0</v>
      </c>
      <c r="DV163" s="320">
        <f>BV163/3600*Stawki!$L$4</f>
        <v>0</v>
      </c>
      <c r="DW163" s="321">
        <f t="shared" si="256"/>
        <v>0</v>
      </c>
      <c r="DX163" s="322" t="e" cm="1">
        <f t="array" ref="DX163">IF(BX163&lt;1,INDEX(tblSimple[],MATCH(F163,simp_il_proj,1)+1,MATCH(BW163,simp_il_oper,1)+1)+VLOOKUP($H$6,tblKlient[[Klient]:[Dodatkowy narzut Simple]],2,0),INDEX(tblComplex[],MATCH(F163,comp_il_projekt,1)+1,MATCH(BX163,comp_ile_sklad,1)+1)+VLOOKUP($H$6,tblKlient[[Klient]:[Dodatkowy narzut Complex]],3,0))</f>
        <v>#VALUE!</v>
      </c>
      <c r="DY163" s="323" t="str">
        <f t="shared" si="257"/>
        <v/>
      </c>
      <c r="DZ163" s="318" t="e">
        <f t="shared" si="214"/>
        <v>#VALUE!</v>
      </c>
      <c r="EA163" s="324" t="e">
        <f t="shared" si="215"/>
        <v>#VALUE!</v>
      </c>
      <c r="EC163" s="340">
        <f>IFERROR((Y163*AA163)*IF(X163="NIE",$EC$17+Stawki!$L$30,$EC$17)+SUMIF($C:$C,$B163,CP:CP),0)</f>
        <v>0</v>
      </c>
      <c r="ED163" s="341">
        <f t="shared" si="216"/>
        <v>0</v>
      </c>
      <c r="EE163" s="341">
        <f t="shared" si="217"/>
        <v>0</v>
      </c>
      <c r="EF163" s="341" t="e">
        <f t="shared" si="218"/>
        <v>#VALUE!</v>
      </c>
      <c r="EG163" s="341" t="e">
        <f>DY163*(1+wycena!$EG$17)</f>
        <v>#VALUE!</v>
      </c>
      <c r="EH163" s="341" t="e">
        <f>EG163*(1+wycena!$EH$17)</f>
        <v>#VALUE!</v>
      </c>
      <c r="EI163" s="341" t="e">
        <f t="shared" si="258"/>
        <v>#VALUE!</v>
      </c>
      <c r="EJ163" s="341" t="e">
        <f t="shared" si="276"/>
        <v>#VALUE!</v>
      </c>
      <c r="EK163" s="342">
        <f t="shared" si="219"/>
        <v>0</v>
      </c>
      <c r="EL163" s="343">
        <v>0</v>
      </c>
      <c r="EM163" s="344" t="e">
        <f t="shared" si="277"/>
        <v>#VALUE!</v>
      </c>
      <c r="EN163" s="345" t="e">
        <f t="shared" si="220"/>
        <v>#VALUE!</v>
      </c>
      <c r="EO163" s="346">
        <f t="shared" si="221"/>
        <v>0</v>
      </c>
      <c r="EP163" s="347">
        <f t="shared" si="222"/>
        <v>0</v>
      </c>
      <c r="EQ163" s="348">
        <f t="shared" si="259"/>
        <v>0</v>
      </c>
      <c r="ER163" s="349" t="e">
        <f t="shared" si="223"/>
        <v>#VALUE!</v>
      </c>
      <c r="ES163" s="350" t="e">
        <f t="shared" si="224"/>
        <v>#VALUE!</v>
      </c>
      <c r="ET163" s="62"/>
      <c r="EU163" s="399">
        <f t="shared" si="260"/>
        <v>0</v>
      </c>
      <c r="EV163" s="400">
        <f t="shared" si="261"/>
        <v>0</v>
      </c>
      <c r="EW163" s="400">
        <f t="shared" si="262"/>
        <v>0</v>
      </c>
      <c r="EX163" s="400">
        <f t="shared" si="263"/>
        <v>0</v>
      </c>
      <c r="EY163" s="400">
        <f t="shared" si="264"/>
        <v>0</v>
      </c>
      <c r="EZ163" s="401">
        <f t="shared" si="265"/>
        <v>0</v>
      </c>
      <c r="FA163" s="62"/>
      <c r="FB163" s="153">
        <f t="shared" si="225"/>
        <v>0</v>
      </c>
      <c r="FC163" s="154">
        <f t="shared" si="226"/>
        <v>0</v>
      </c>
      <c r="FD163" s="154">
        <f t="shared" si="227"/>
        <v>0</v>
      </c>
      <c r="FE163" s="154">
        <f t="shared" si="228"/>
        <v>0</v>
      </c>
      <c r="FF163" s="154">
        <f t="shared" si="229"/>
        <v>0</v>
      </c>
      <c r="FG163" s="154">
        <f t="shared" si="230"/>
        <v>0</v>
      </c>
      <c r="FH163" s="154">
        <f t="shared" si="231"/>
        <v>0</v>
      </c>
      <c r="FI163" s="154">
        <f t="shared" si="232"/>
        <v>0</v>
      </c>
      <c r="FJ163" s="154">
        <f t="shared" si="233"/>
        <v>0</v>
      </c>
      <c r="FK163" s="147">
        <f t="shared" si="234"/>
        <v>0</v>
      </c>
      <c r="FL163" s="147">
        <f t="shared" si="235"/>
        <v>0</v>
      </c>
      <c r="FM163" s="146">
        <f t="shared" si="236"/>
        <v>0</v>
      </c>
      <c r="FN163" s="146">
        <f t="shared" si="237"/>
        <v>0</v>
      </c>
      <c r="FO163" s="146">
        <f t="shared" si="238"/>
        <v>0</v>
      </c>
      <c r="FP163" s="146">
        <f t="shared" si="239"/>
        <v>0</v>
      </c>
      <c r="FQ163" s="146" t="e">
        <f t="shared" si="240"/>
        <v>#VALUE!</v>
      </c>
      <c r="FR163" s="146" t="e">
        <f t="shared" si="241"/>
        <v>#VALUE!</v>
      </c>
      <c r="FS163" s="146">
        <f t="shared" si="242"/>
        <v>0</v>
      </c>
      <c r="FT163" s="146">
        <f t="shared" si="243"/>
        <v>0</v>
      </c>
      <c r="FU163" s="146">
        <f t="shared" si="244"/>
        <v>0</v>
      </c>
      <c r="FV163" s="146" t="e">
        <f t="shared" si="245"/>
        <v>#VALUE!</v>
      </c>
      <c r="FW163" s="146" t="e">
        <f t="shared" si="266"/>
        <v>#VALUE!</v>
      </c>
      <c r="FX163" s="146" t="e">
        <f t="shared" si="267"/>
        <v>#VALUE!</v>
      </c>
      <c r="FY163" s="146" t="e">
        <f t="shared" si="268"/>
        <v>#VALUE!</v>
      </c>
      <c r="FZ163" s="155">
        <f t="shared" si="278"/>
        <v>0</v>
      </c>
    </row>
    <row r="164" spans="1:182">
      <c r="A164" s="143">
        <v>146</v>
      </c>
      <c r="B164" s="123"/>
      <c r="C164" s="123"/>
      <c r="D164" s="123"/>
      <c r="E164" s="181"/>
      <c r="F164" s="123"/>
      <c r="G164" s="123"/>
      <c r="H164" s="123"/>
      <c r="I164" s="120"/>
      <c r="J164" s="121"/>
      <c r="K164" s="123"/>
      <c r="L164" s="123"/>
      <c r="M164" s="172" t="str">
        <f>ryzyka!$X148</f>
        <v/>
      </c>
      <c r="N164" s="173" t="str">
        <f>ryzyka!Y148</f>
        <v/>
      </c>
      <c r="O164" s="123"/>
      <c r="P164" s="123"/>
      <c r="Q164" s="138"/>
      <c r="R164" s="121"/>
      <c r="S164" s="123"/>
      <c r="T164" s="122"/>
      <c r="U164" s="123"/>
      <c r="V164" s="285" t="str">
        <f t="shared" si="246"/>
        <v/>
      </c>
      <c r="W164" s="285" t="str">
        <f t="shared" si="247"/>
        <v/>
      </c>
      <c r="X164" s="123"/>
      <c r="Y164" s="65"/>
      <c r="Z164" s="176">
        <f t="shared" si="189"/>
        <v>0</v>
      </c>
      <c r="AA164" s="124"/>
      <c r="AB164" s="124"/>
      <c r="AC164" s="125"/>
      <c r="AD164" s="125"/>
      <c r="AE164" s="126"/>
      <c r="AF164" s="124"/>
      <c r="AG164" s="127"/>
      <c r="AH164" s="128"/>
      <c r="AI164" s="137"/>
      <c r="AJ164" s="126"/>
      <c r="AK164" s="335">
        <f t="shared" si="190"/>
        <v>0</v>
      </c>
      <c r="AL164" s="138"/>
      <c r="AM164" s="121"/>
      <c r="AN164" s="123"/>
      <c r="AO164" s="332">
        <f t="shared" si="269"/>
        <v>0</v>
      </c>
      <c r="AP164" s="333">
        <f>SUMIFS(Technologia[tpz '[s']],Technologia[Obszar],"Obróbka skrawaniem",Technologia[KOD WYROB],wycena!$B164)</f>
        <v>0</v>
      </c>
      <c r="AQ164" s="334">
        <f>SUMIFS(Technologia[tpj '[s']],Technologia[Obszar],"Obróbka skrawaniem",Technologia[KOD WYROB],wycena!$B164)</f>
        <v>0</v>
      </c>
      <c r="AR164" s="335">
        <f t="shared" si="191"/>
        <v>0</v>
      </c>
      <c r="AS164" s="334">
        <f>SUMIFS(Technologia[tpz '[s']],Technologia[Obszar],"Ukosowanie",Technologia[KOD WYROB],wycena!$B164)</f>
        <v>0</v>
      </c>
      <c r="AT164" s="334">
        <f>SUMIFS(Technologia[tpj '[s']],Technologia[Obszar],"Ukosowanie",Technologia[KOD WYROB],wycena!$B164)</f>
        <v>0</v>
      </c>
      <c r="AU164" s="335">
        <f t="shared" si="192"/>
        <v>0</v>
      </c>
      <c r="AV164" s="334">
        <f>SUMIFS(Technologia[tpz '[s']],Technologia[Obszar],"Prasa",Technologia[KOD WYROB],wycena!$B164)</f>
        <v>0</v>
      </c>
      <c r="AW164" s="334">
        <f>SUMIFS(Technologia[tpj '[s']],Technologia[Obszar],"Prasa",Technologia[KOD WYROB],wycena!$B164)</f>
        <v>0</v>
      </c>
      <c r="AX164" s="335">
        <f t="shared" si="193"/>
        <v>0</v>
      </c>
      <c r="AY164" s="334">
        <f>SUMIFS(Technologia[tpz '[s']],Technologia[Obszar],"Spawanie ręczne",Technologia[KOD WYROB],wycena!$B164)</f>
        <v>0</v>
      </c>
      <c r="AZ164" s="334">
        <f>SUMIFS(Technologia[tpj '[s']],Technologia[Obszar],"Spawanie ręczne",Technologia[KOD WYROB],wycena!$B164)</f>
        <v>0</v>
      </c>
      <c r="BA164" s="335">
        <f t="shared" si="194"/>
        <v>0</v>
      </c>
      <c r="BB164" s="334">
        <f>SUMIFS(Technologia[tpz '[s']],Technologia[Obszar],"Spawanie robotem",Technologia[KOD WYROB],wycena!$B164)</f>
        <v>0</v>
      </c>
      <c r="BC164" s="334">
        <f>SUMIFS(Technologia[tpj '[s']],Technologia[Obszar],"Spawanie robotem",Technologia[KOD WYROB],wycena!$B164)</f>
        <v>0</v>
      </c>
      <c r="BD164" s="335">
        <f t="shared" si="195"/>
        <v>0</v>
      </c>
      <c r="BE164" s="334">
        <f>SUMIFS(Technologia[tpz '[s']],Technologia[Obszar],"Ślusarnia",Technologia[KOD WYROB],wycena!$B164)</f>
        <v>0</v>
      </c>
      <c r="BF164" s="334">
        <f>SUMIFS(Technologia[tpj '[s']],Technologia[Obszar],"Ślusarnia",Technologia[KOD WYROB],wycena!$B164)</f>
        <v>0</v>
      </c>
      <c r="BG164" s="335">
        <f t="shared" si="196"/>
        <v>0</v>
      </c>
      <c r="BH164" s="334">
        <f>SUMIFS(Technologia[tpz '[s']],Technologia[Obszar],"Montaż",Technologia[KOD WYROB],wycena!$B164)</f>
        <v>0</v>
      </c>
      <c r="BI164" s="334">
        <f>SUMIFS(Technologia[tpj '[s']],Technologia[Obszar],"Montaż",Technologia[KOD WYROB],wycena!$B164)</f>
        <v>0</v>
      </c>
      <c r="BJ164" s="335">
        <f t="shared" si="197"/>
        <v>0</v>
      </c>
      <c r="BK164" s="334">
        <f>SUMIFS(Technologia[tpz '[s']],Technologia[Obszar],"Klejenie",Technologia[KOD WYROB],wycena!$B164)</f>
        <v>0</v>
      </c>
      <c r="BL164" s="334">
        <f>SUMIFS(Technologia[tpj '[s']],Technologia[Obszar],"Klejenie",Technologia[KOD WYROB],wycena!$B164)</f>
        <v>0</v>
      </c>
      <c r="BM164" s="335">
        <f t="shared" si="198"/>
        <v>0</v>
      </c>
      <c r="BN164" s="334">
        <f>SUMIFS(Technologia[tpz '[s']],Technologia[Obszar],"Śrutowanie",Technologia[KOD WYROB],wycena!$B164)</f>
        <v>0</v>
      </c>
      <c r="BO164" s="334">
        <f>SUMIFS(Technologia[tpj '[s']],Technologia[Obszar],"Śrutowanie",Technologia[KOD WYROB],wycena!$B164)</f>
        <v>0</v>
      </c>
      <c r="BP164" s="332">
        <f t="shared" si="248"/>
        <v>0</v>
      </c>
      <c r="BQ164" s="334">
        <f>SUMIFS(Technologia[tpz '[s']],Technologia[Obszar],"Prostowanie",Technologia[KOD WYROB],wycena!$B164)</f>
        <v>0</v>
      </c>
      <c r="BR164" s="334">
        <f>SUMIFS(Technologia[tpj '[s']],Technologia[Obszar],"Prostowanie",Technologia[KOD WYROB],wycena!$B164)</f>
        <v>0</v>
      </c>
      <c r="BS164" s="332">
        <f t="shared" si="249"/>
        <v>0</v>
      </c>
      <c r="BT164" s="334">
        <f>SUMIFS(Technologia[tpz '[s']],Technologia[Obszar],"Gratowarka",Technologia[KOD WYROB],wycena!$B164)</f>
        <v>0</v>
      </c>
      <c r="BU164" s="334">
        <f>SUMIFS(Technologia[tpj '[s']],Technologia[Obszar],"Gratowarka",Technologia[KOD WYROB],wycena!$B164)</f>
        <v>0</v>
      </c>
      <c r="BV164" s="332">
        <f t="shared" si="250"/>
        <v>0</v>
      </c>
      <c r="BW164" s="332">
        <f>COUNTIF(Technologia[KOD WYROB],B164)</f>
        <v>0</v>
      </c>
      <c r="BX164" s="332">
        <f t="shared" si="251"/>
        <v>0</v>
      </c>
      <c r="BZ164" s="121"/>
      <c r="CA164" s="123"/>
      <c r="CB164" s="123"/>
      <c r="CC164" s="372">
        <f>SUMIFS(Technologia[Koszt kooperacji],Technologia[Obszar],"Kooperacja",Technologia[KOD WYROB],wycena!$B164)+SUMIFS(Technologia[Koszt kooperacji],Technologia[Obszar],"Śrutowanie",Technologia[KOD WYROB],wycena!$B164)</f>
        <v>0</v>
      </c>
      <c r="CD164" s="372">
        <f t="shared" si="199"/>
        <v>0</v>
      </c>
      <c r="CE164" s="372">
        <f t="shared" si="270"/>
        <v>0</v>
      </c>
      <c r="CF164" s="381">
        <f>COUNTIFS(Technologia[KOD WYROB],B164,Technologia[Obszar],"kooperacja")+SUMIF($C:$C,$B164,CF:CF)</f>
        <v>0</v>
      </c>
      <c r="CG164" s="382">
        <f>SUMIF(Tabela3[Dot. indeksu],B164,Tabela3[Wartość])+SUMIF(C:C,B164,DE:DE)</f>
        <v>0</v>
      </c>
      <c r="CH164" s="383">
        <f>SUMIFS(NRC[Cena],NRC[Typ narzędzia],robocze!$AL$1,NRC[Dot. indeksu],wycena!$B164)+(SUMIF($C:$C,$B164,$DF:$DF))</f>
        <v>0</v>
      </c>
      <c r="CI164" s="372">
        <f>SUMIFS(NRC[Cena],NRC[Typ narzędzia],robocze!$AL$2,NRC[Dot. indeksu],wycena!$B164)+(SUMIF($C:$C,$B164,$DG:$DG))</f>
        <v>0</v>
      </c>
      <c r="CJ164" s="372">
        <f>SUMIFS(NRC[Cena],NRC[Typ narzędzia],robocze!$AL$3,NRC[Dot. indeksu],wycena!$B164)+(SUMIF($C:$C,$B164,$DH:$DH))</f>
        <v>0</v>
      </c>
      <c r="CK164" s="384">
        <f t="shared" si="252"/>
        <v>0</v>
      </c>
      <c r="CM164" s="373" t="str">
        <f t="shared" si="200"/>
        <v/>
      </c>
      <c r="CN164" s="374" t="str">
        <f t="shared" si="201"/>
        <v/>
      </c>
      <c r="CO164" s="372" t="str">
        <f t="shared" si="202"/>
        <v/>
      </c>
      <c r="CP164" s="372" t="str">
        <f t="shared" si="271"/>
        <v/>
      </c>
      <c r="CQ164" s="371" t="str">
        <f t="shared" si="203"/>
        <v/>
      </c>
      <c r="CR164" s="371" t="str">
        <f t="shared" si="272"/>
        <v/>
      </c>
      <c r="CS164" s="371" t="str">
        <f t="shared" si="204"/>
        <v/>
      </c>
      <c r="CT164" s="371" t="str">
        <f t="shared" si="205"/>
        <v/>
      </c>
      <c r="CU164" s="371" t="str">
        <f t="shared" si="206"/>
        <v/>
      </c>
      <c r="CV164" s="371" t="str">
        <f t="shared" si="207"/>
        <v/>
      </c>
      <c r="CW164" s="371" t="str">
        <f t="shared" si="208"/>
        <v/>
      </c>
      <c r="CX164" s="371" t="str">
        <f t="shared" si="209"/>
        <v/>
      </c>
      <c r="CY164" s="371" t="str">
        <f t="shared" si="210"/>
        <v/>
      </c>
      <c r="CZ164" s="371" t="str">
        <f t="shared" si="211"/>
        <v/>
      </c>
      <c r="DA164" s="371" t="str">
        <f t="shared" si="253"/>
        <v/>
      </c>
      <c r="DB164" s="371" t="str">
        <f t="shared" si="254"/>
        <v/>
      </c>
      <c r="DC164" s="371" t="str">
        <f t="shared" si="255"/>
        <v/>
      </c>
      <c r="DD164" s="334" t="str">
        <f t="shared" si="212"/>
        <v/>
      </c>
      <c r="DE164" s="334" t="str">
        <f t="shared" si="213"/>
        <v/>
      </c>
      <c r="DF164" s="372">
        <f t="shared" si="273"/>
        <v>0</v>
      </c>
      <c r="DG164" s="372">
        <f t="shared" si="274"/>
        <v>0</v>
      </c>
      <c r="DH164" s="372">
        <f t="shared" si="275"/>
        <v>0</v>
      </c>
      <c r="DI164" s="375"/>
      <c r="DJ164" s="319">
        <f>AK164/3600*Stawki!$A$4</f>
        <v>0</v>
      </c>
      <c r="DK164" s="317">
        <f>AO164/3600*Stawki!$B$4</f>
        <v>0</v>
      </c>
      <c r="DL164" s="317">
        <f>AR164/3600*Stawki!$C$4</f>
        <v>0</v>
      </c>
      <c r="DM164" s="317">
        <f>AU164/3600*Stawki!$D$4</f>
        <v>0</v>
      </c>
      <c r="DN164" s="317">
        <f>AX164/3600*Stawki!$E$4</f>
        <v>0</v>
      </c>
      <c r="DO164" s="317">
        <f>BA164/3600*Stawki!$F$4</f>
        <v>0</v>
      </c>
      <c r="DP164" s="317">
        <f>BD164/3600*Stawki!$G$4</f>
        <v>0</v>
      </c>
      <c r="DQ164" s="317">
        <f>BG164/3600*Stawki!$H$4</f>
        <v>0</v>
      </c>
      <c r="DR164" s="317">
        <f>BJ164/3600*Stawki!$J$4</f>
        <v>0</v>
      </c>
      <c r="DS164" s="317">
        <f>BL164/3600*Stawki!$I$4</f>
        <v>0</v>
      </c>
      <c r="DT164" s="317">
        <f>BP164/3600*Stawki!$K$4</f>
        <v>0</v>
      </c>
      <c r="DU164" s="320">
        <f>BS164/3600*Stawki!$M$4</f>
        <v>0</v>
      </c>
      <c r="DV164" s="320">
        <f>BV164/3600*Stawki!$L$4</f>
        <v>0</v>
      </c>
      <c r="DW164" s="321">
        <f t="shared" si="256"/>
        <v>0</v>
      </c>
      <c r="DX164" s="322" t="e" cm="1">
        <f t="array" ref="DX164">IF(BX164&lt;1,INDEX(tblSimple[],MATCH(F164,simp_il_proj,1)+1,MATCH(BW164,simp_il_oper,1)+1)+VLOOKUP($H$6,tblKlient[[Klient]:[Dodatkowy narzut Simple]],2,0),INDEX(tblComplex[],MATCH(F164,comp_il_projekt,1)+1,MATCH(BX164,comp_ile_sklad,1)+1)+VLOOKUP($H$6,tblKlient[[Klient]:[Dodatkowy narzut Complex]],3,0))</f>
        <v>#VALUE!</v>
      </c>
      <c r="DY164" s="323" t="str">
        <f t="shared" si="257"/>
        <v/>
      </c>
      <c r="DZ164" s="318" t="e">
        <f t="shared" si="214"/>
        <v>#VALUE!</v>
      </c>
      <c r="EA164" s="324" t="e">
        <f t="shared" si="215"/>
        <v>#VALUE!</v>
      </c>
      <c r="EC164" s="340">
        <f>IFERROR((Y164*AA164)*IF(X164="NIE",$EC$17+Stawki!$L$30,$EC$17)+SUMIF($C:$C,$B164,CP:CP),0)</f>
        <v>0</v>
      </c>
      <c r="ED164" s="341">
        <f t="shared" si="216"/>
        <v>0</v>
      </c>
      <c r="EE164" s="341">
        <f t="shared" si="217"/>
        <v>0</v>
      </c>
      <c r="EF164" s="341" t="e">
        <f t="shared" si="218"/>
        <v>#VALUE!</v>
      </c>
      <c r="EG164" s="341" t="e">
        <f>DY164*(1+wycena!$EG$17)</f>
        <v>#VALUE!</v>
      </c>
      <c r="EH164" s="341" t="e">
        <f>EG164*(1+wycena!$EH$17)</f>
        <v>#VALUE!</v>
      </c>
      <c r="EI164" s="341" t="e">
        <f t="shared" si="258"/>
        <v>#VALUE!</v>
      </c>
      <c r="EJ164" s="341" t="e">
        <f t="shared" si="276"/>
        <v>#VALUE!</v>
      </c>
      <c r="EK164" s="342">
        <f t="shared" si="219"/>
        <v>0</v>
      </c>
      <c r="EL164" s="343">
        <v>0</v>
      </c>
      <c r="EM164" s="344" t="e">
        <f t="shared" si="277"/>
        <v>#VALUE!</v>
      </c>
      <c r="EN164" s="345" t="e">
        <f t="shared" si="220"/>
        <v>#VALUE!</v>
      </c>
      <c r="EO164" s="346">
        <f t="shared" si="221"/>
        <v>0</v>
      </c>
      <c r="EP164" s="347">
        <f t="shared" si="222"/>
        <v>0</v>
      </c>
      <c r="EQ164" s="348">
        <f t="shared" si="259"/>
        <v>0</v>
      </c>
      <c r="ER164" s="349" t="e">
        <f t="shared" si="223"/>
        <v>#VALUE!</v>
      </c>
      <c r="ES164" s="350" t="e">
        <f t="shared" si="224"/>
        <v>#VALUE!</v>
      </c>
      <c r="ET164" s="62"/>
      <c r="EU164" s="399">
        <f t="shared" si="260"/>
        <v>0</v>
      </c>
      <c r="EV164" s="400">
        <f t="shared" si="261"/>
        <v>0</v>
      </c>
      <c r="EW164" s="400">
        <f t="shared" si="262"/>
        <v>0</v>
      </c>
      <c r="EX164" s="400">
        <f t="shared" si="263"/>
        <v>0</v>
      </c>
      <c r="EY164" s="400">
        <f t="shared" si="264"/>
        <v>0</v>
      </c>
      <c r="EZ164" s="401">
        <f t="shared" si="265"/>
        <v>0</v>
      </c>
      <c r="FA164" s="62"/>
      <c r="FB164" s="153">
        <f t="shared" si="225"/>
        <v>0</v>
      </c>
      <c r="FC164" s="154">
        <f t="shared" si="226"/>
        <v>0</v>
      </c>
      <c r="FD164" s="154">
        <f t="shared" si="227"/>
        <v>0</v>
      </c>
      <c r="FE164" s="154">
        <f t="shared" si="228"/>
        <v>0</v>
      </c>
      <c r="FF164" s="154">
        <f t="shared" si="229"/>
        <v>0</v>
      </c>
      <c r="FG164" s="154">
        <f t="shared" si="230"/>
        <v>0</v>
      </c>
      <c r="FH164" s="154">
        <f t="shared" si="231"/>
        <v>0</v>
      </c>
      <c r="FI164" s="154">
        <f t="shared" si="232"/>
        <v>0</v>
      </c>
      <c r="FJ164" s="154">
        <f t="shared" si="233"/>
        <v>0</v>
      </c>
      <c r="FK164" s="147">
        <f t="shared" si="234"/>
        <v>0</v>
      </c>
      <c r="FL164" s="147">
        <f t="shared" si="235"/>
        <v>0</v>
      </c>
      <c r="FM164" s="146">
        <f t="shared" si="236"/>
        <v>0</v>
      </c>
      <c r="FN164" s="146">
        <f t="shared" si="237"/>
        <v>0</v>
      </c>
      <c r="FO164" s="146">
        <f t="shared" si="238"/>
        <v>0</v>
      </c>
      <c r="FP164" s="146">
        <f t="shared" si="239"/>
        <v>0</v>
      </c>
      <c r="FQ164" s="146" t="e">
        <f t="shared" si="240"/>
        <v>#VALUE!</v>
      </c>
      <c r="FR164" s="146" t="e">
        <f t="shared" si="241"/>
        <v>#VALUE!</v>
      </c>
      <c r="FS164" s="146">
        <f t="shared" si="242"/>
        <v>0</v>
      </c>
      <c r="FT164" s="146">
        <f t="shared" si="243"/>
        <v>0</v>
      </c>
      <c r="FU164" s="146">
        <f t="shared" si="244"/>
        <v>0</v>
      </c>
      <c r="FV164" s="146" t="e">
        <f t="shared" si="245"/>
        <v>#VALUE!</v>
      </c>
      <c r="FW164" s="146" t="e">
        <f t="shared" si="266"/>
        <v>#VALUE!</v>
      </c>
      <c r="FX164" s="146" t="e">
        <f t="shared" si="267"/>
        <v>#VALUE!</v>
      </c>
      <c r="FY164" s="146" t="e">
        <f t="shared" si="268"/>
        <v>#VALUE!</v>
      </c>
      <c r="FZ164" s="155">
        <f t="shared" si="278"/>
        <v>0</v>
      </c>
    </row>
    <row r="165" spans="1:182">
      <c r="A165" s="143">
        <v>147</v>
      </c>
      <c r="B165" s="123"/>
      <c r="C165" s="123"/>
      <c r="D165" s="123"/>
      <c r="E165" s="181"/>
      <c r="F165" s="123"/>
      <c r="G165" s="123"/>
      <c r="H165" s="123"/>
      <c r="I165" s="120"/>
      <c r="J165" s="121"/>
      <c r="K165" s="123"/>
      <c r="L165" s="123"/>
      <c r="M165" s="172" t="str">
        <f>ryzyka!$X149</f>
        <v/>
      </c>
      <c r="N165" s="173" t="str">
        <f>ryzyka!Y149</f>
        <v/>
      </c>
      <c r="O165" s="123"/>
      <c r="P165" s="123"/>
      <c r="Q165" s="138"/>
      <c r="R165" s="121"/>
      <c r="S165" s="123"/>
      <c r="T165" s="122"/>
      <c r="U165" s="123"/>
      <c r="V165" s="285" t="str">
        <f t="shared" si="246"/>
        <v/>
      </c>
      <c r="W165" s="285" t="str">
        <f t="shared" si="247"/>
        <v/>
      </c>
      <c r="X165" s="123"/>
      <c r="Y165" s="65"/>
      <c r="Z165" s="176">
        <f t="shared" si="189"/>
        <v>0</v>
      </c>
      <c r="AA165" s="124"/>
      <c r="AB165" s="124"/>
      <c r="AC165" s="125"/>
      <c r="AD165" s="125"/>
      <c r="AE165" s="126"/>
      <c r="AF165" s="124"/>
      <c r="AG165" s="127"/>
      <c r="AH165" s="128"/>
      <c r="AI165" s="137"/>
      <c r="AJ165" s="126"/>
      <c r="AK165" s="335">
        <f t="shared" si="190"/>
        <v>0</v>
      </c>
      <c r="AL165" s="138"/>
      <c r="AM165" s="121"/>
      <c r="AN165" s="123"/>
      <c r="AO165" s="332">
        <f t="shared" si="269"/>
        <v>0</v>
      </c>
      <c r="AP165" s="333">
        <f>SUMIFS(Technologia[tpz '[s']],Technologia[Obszar],"Obróbka skrawaniem",Technologia[KOD WYROB],wycena!$B165)</f>
        <v>0</v>
      </c>
      <c r="AQ165" s="334">
        <f>SUMIFS(Technologia[tpj '[s']],Technologia[Obszar],"Obróbka skrawaniem",Technologia[KOD WYROB],wycena!$B165)</f>
        <v>0</v>
      </c>
      <c r="AR165" s="335">
        <f t="shared" si="191"/>
        <v>0</v>
      </c>
      <c r="AS165" s="334">
        <f>SUMIFS(Technologia[tpz '[s']],Technologia[Obszar],"Ukosowanie",Technologia[KOD WYROB],wycena!$B165)</f>
        <v>0</v>
      </c>
      <c r="AT165" s="334">
        <f>SUMIFS(Technologia[tpj '[s']],Technologia[Obszar],"Ukosowanie",Technologia[KOD WYROB],wycena!$B165)</f>
        <v>0</v>
      </c>
      <c r="AU165" s="335">
        <f t="shared" si="192"/>
        <v>0</v>
      </c>
      <c r="AV165" s="334">
        <f>SUMIFS(Technologia[tpz '[s']],Technologia[Obszar],"Prasa",Technologia[KOD WYROB],wycena!$B165)</f>
        <v>0</v>
      </c>
      <c r="AW165" s="334">
        <f>SUMIFS(Technologia[tpj '[s']],Technologia[Obszar],"Prasa",Technologia[KOD WYROB],wycena!$B165)</f>
        <v>0</v>
      </c>
      <c r="AX165" s="335">
        <f t="shared" si="193"/>
        <v>0</v>
      </c>
      <c r="AY165" s="334">
        <f>SUMIFS(Technologia[tpz '[s']],Technologia[Obszar],"Spawanie ręczne",Technologia[KOD WYROB],wycena!$B165)</f>
        <v>0</v>
      </c>
      <c r="AZ165" s="334">
        <f>SUMIFS(Technologia[tpj '[s']],Technologia[Obszar],"Spawanie ręczne",Technologia[KOD WYROB],wycena!$B165)</f>
        <v>0</v>
      </c>
      <c r="BA165" s="335">
        <f t="shared" si="194"/>
        <v>0</v>
      </c>
      <c r="BB165" s="334">
        <f>SUMIFS(Technologia[tpz '[s']],Technologia[Obszar],"Spawanie robotem",Technologia[KOD WYROB],wycena!$B165)</f>
        <v>0</v>
      </c>
      <c r="BC165" s="334">
        <f>SUMIFS(Technologia[tpj '[s']],Technologia[Obszar],"Spawanie robotem",Technologia[KOD WYROB],wycena!$B165)</f>
        <v>0</v>
      </c>
      <c r="BD165" s="335">
        <f t="shared" si="195"/>
        <v>0</v>
      </c>
      <c r="BE165" s="334">
        <f>SUMIFS(Technologia[tpz '[s']],Technologia[Obszar],"Ślusarnia",Technologia[KOD WYROB],wycena!$B165)</f>
        <v>0</v>
      </c>
      <c r="BF165" s="334">
        <f>SUMIFS(Technologia[tpj '[s']],Technologia[Obszar],"Ślusarnia",Technologia[KOD WYROB],wycena!$B165)</f>
        <v>0</v>
      </c>
      <c r="BG165" s="335">
        <f t="shared" si="196"/>
        <v>0</v>
      </c>
      <c r="BH165" s="334">
        <f>SUMIFS(Technologia[tpz '[s']],Technologia[Obszar],"Montaż",Technologia[KOD WYROB],wycena!$B165)</f>
        <v>0</v>
      </c>
      <c r="BI165" s="334">
        <f>SUMIFS(Technologia[tpj '[s']],Technologia[Obszar],"Montaż",Technologia[KOD WYROB],wycena!$B165)</f>
        <v>0</v>
      </c>
      <c r="BJ165" s="335">
        <f t="shared" si="197"/>
        <v>0</v>
      </c>
      <c r="BK165" s="334">
        <f>SUMIFS(Technologia[tpz '[s']],Technologia[Obszar],"Klejenie",Technologia[KOD WYROB],wycena!$B165)</f>
        <v>0</v>
      </c>
      <c r="BL165" s="334">
        <f>SUMIFS(Technologia[tpj '[s']],Technologia[Obszar],"Klejenie",Technologia[KOD WYROB],wycena!$B165)</f>
        <v>0</v>
      </c>
      <c r="BM165" s="335">
        <f t="shared" si="198"/>
        <v>0</v>
      </c>
      <c r="BN165" s="334">
        <f>SUMIFS(Technologia[tpz '[s']],Technologia[Obszar],"Śrutowanie",Technologia[KOD WYROB],wycena!$B165)</f>
        <v>0</v>
      </c>
      <c r="BO165" s="334">
        <f>SUMIFS(Technologia[tpj '[s']],Technologia[Obszar],"Śrutowanie",Technologia[KOD WYROB],wycena!$B165)</f>
        <v>0</v>
      </c>
      <c r="BP165" s="332">
        <f t="shared" si="248"/>
        <v>0</v>
      </c>
      <c r="BQ165" s="334">
        <f>SUMIFS(Technologia[tpz '[s']],Technologia[Obszar],"Prostowanie",Technologia[KOD WYROB],wycena!$B165)</f>
        <v>0</v>
      </c>
      <c r="BR165" s="334">
        <f>SUMIFS(Technologia[tpj '[s']],Technologia[Obszar],"Prostowanie",Technologia[KOD WYROB],wycena!$B165)</f>
        <v>0</v>
      </c>
      <c r="BS165" s="332">
        <f t="shared" si="249"/>
        <v>0</v>
      </c>
      <c r="BT165" s="334">
        <f>SUMIFS(Technologia[tpz '[s']],Technologia[Obszar],"Gratowarka",Technologia[KOD WYROB],wycena!$B165)</f>
        <v>0</v>
      </c>
      <c r="BU165" s="334">
        <f>SUMIFS(Technologia[tpj '[s']],Technologia[Obszar],"Gratowarka",Technologia[KOD WYROB],wycena!$B165)</f>
        <v>0</v>
      </c>
      <c r="BV165" s="332">
        <f t="shared" si="250"/>
        <v>0</v>
      </c>
      <c r="BW165" s="332">
        <f>COUNTIF(Technologia[KOD WYROB],B165)</f>
        <v>0</v>
      </c>
      <c r="BX165" s="332">
        <f t="shared" si="251"/>
        <v>0</v>
      </c>
      <c r="BZ165" s="121"/>
      <c r="CA165" s="123"/>
      <c r="CB165" s="123"/>
      <c r="CC165" s="372">
        <f>SUMIFS(Technologia[Koszt kooperacji],Technologia[Obszar],"Kooperacja",Technologia[KOD WYROB],wycena!$B165)+SUMIFS(Technologia[Koszt kooperacji],Technologia[Obszar],"Śrutowanie",Technologia[KOD WYROB],wycena!$B165)</f>
        <v>0</v>
      </c>
      <c r="CD165" s="372">
        <f t="shared" si="199"/>
        <v>0</v>
      </c>
      <c r="CE165" s="372">
        <f t="shared" si="270"/>
        <v>0</v>
      </c>
      <c r="CF165" s="381">
        <f>COUNTIFS(Technologia[KOD WYROB],B165,Technologia[Obszar],"kooperacja")+SUMIF($C:$C,$B165,CF:CF)</f>
        <v>0</v>
      </c>
      <c r="CG165" s="382">
        <f>SUMIF(Tabela3[Dot. indeksu],B165,Tabela3[Wartość])+SUMIF(C:C,B165,DE:DE)</f>
        <v>0</v>
      </c>
      <c r="CH165" s="383">
        <f>SUMIFS(NRC[Cena],NRC[Typ narzędzia],robocze!$AL$1,NRC[Dot. indeksu],wycena!$B165)+(SUMIF($C:$C,$B165,$DF:$DF))</f>
        <v>0</v>
      </c>
      <c r="CI165" s="372">
        <f>SUMIFS(NRC[Cena],NRC[Typ narzędzia],robocze!$AL$2,NRC[Dot. indeksu],wycena!$B165)+(SUMIF($C:$C,$B165,$DG:$DG))</f>
        <v>0</v>
      </c>
      <c r="CJ165" s="372">
        <f>SUMIFS(NRC[Cena],NRC[Typ narzędzia],robocze!$AL$3,NRC[Dot. indeksu],wycena!$B165)+(SUMIF($C:$C,$B165,$DH:$DH))</f>
        <v>0</v>
      </c>
      <c r="CK165" s="384">
        <f t="shared" si="252"/>
        <v>0</v>
      </c>
      <c r="CM165" s="373" t="str">
        <f t="shared" si="200"/>
        <v/>
      </c>
      <c r="CN165" s="374" t="str">
        <f t="shared" si="201"/>
        <v/>
      </c>
      <c r="CO165" s="372" t="str">
        <f t="shared" si="202"/>
        <v/>
      </c>
      <c r="CP165" s="372" t="str">
        <f t="shared" si="271"/>
        <v/>
      </c>
      <c r="CQ165" s="371" t="str">
        <f t="shared" si="203"/>
        <v/>
      </c>
      <c r="CR165" s="371" t="str">
        <f t="shared" si="272"/>
        <v/>
      </c>
      <c r="CS165" s="371" t="str">
        <f t="shared" si="204"/>
        <v/>
      </c>
      <c r="CT165" s="371" t="str">
        <f t="shared" si="205"/>
        <v/>
      </c>
      <c r="CU165" s="371" t="str">
        <f t="shared" si="206"/>
        <v/>
      </c>
      <c r="CV165" s="371" t="str">
        <f t="shared" si="207"/>
        <v/>
      </c>
      <c r="CW165" s="371" t="str">
        <f t="shared" si="208"/>
        <v/>
      </c>
      <c r="CX165" s="371" t="str">
        <f t="shared" si="209"/>
        <v/>
      </c>
      <c r="CY165" s="371" t="str">
        <f t="shared" si="210"/>
        <v/>
      </c>
      <c r="CZ165" s="371" t="str">
        <f t="shared" si="211"/>
        <v/>
      </c>
      <c r="DA165" s="371" t="str">
        <f t="shared" si="253"/>
        <v/>
      </c>
      <c r="DB165" s="371" t="str">
        <f t="shared" si="254"/>
        <v/>
      </c>
      <c r="DC165" s="371" t="str">
        <f t="shared" si="255"/>
        <v/>
      </c>
      <c r="DD165" s="334" t="str">
        <f t="shared" si="212"/>
        <v/>
      </c>
      <c r="DE165" s="334" t="str">
        <f t="shared" si="213"/>
        <v/>
      </c>
      <c r="DF165" s="372">
        <f t="shared" si="273"/>
        <v>0</v>
      </c>
      <c r="DG165" s="372">
        <f t="shared" si="274"/>
        <v>0</v>
      </c>
      <c r="DH165" s="372">
        <f t="shared" si="275"/>
        <v>0</v>
      </c>
      <c r="DI165" s="375"/>
      <c r="DJ165" s="319">
        <f>AK165/3600*Stawki!$A$4</f>
        <v>0</v>
      </c>
      <c r="DK165" s="317">
        <f>AO165/3600*Stawki!$B$4</f>
        <v>0</v>
      </c>
      <c r="DL165" s="317">
        <f>AR165/3600*Stawki!$C$4</f>
        <v>0</v>
      </c>
      <c r="DM165" s="317">
        <f>AU165/3600*Stawki!$D$4</f>
        <v>0</v>
      </c>
      <c r="DN165" s="317">
        <f>AX165/3600*Stawki!$E$4</f>
        <v>0</v>
      </c>
      <c r="DO165" s="317">
        <f>BA165/3600*Stawki!$F$4</f>
        <v>0</v>
      </c>
      <c r="DP165" s="317">
        <f>BD165/3600*Stawki!$G$4</f>
        <v>0</v>
      </c>
      <c r="DQ165" s="317">
        <f>BG165/3600*Stawki!$H$4</f>
        <v>0</v>
      </c>
      <c r="DR165" s="317">
        <f>BJ165/3600*Stawki!$J$4</f>
        <v>0</v>
      </c>
      <c r="DS165" s="317">
        <f>BL165/3600*Stawki!$I$4</f>
        <v>0</v>
      </c>
      <c r="DT165" s="317">
        <f>BP165/3600*Stawki!$K$4</f>
        <v>0</v>
      </c>
      <c r="DU165" s="320">
        <f>BS165/3600*Stawki!$M$4</f>
        <v>0</v>
      </c>
      <c r="DV165" s="320">
        <f>BV165/3600*Stawki!$L$4</f>
        <v>0</v>
      </c>
      <c r="DW165" s="321">
        <f t="shared" si="256"/>
        <v>0</v>
      </c>
      <c r="DX165" s="322" t="e" cm="1">
        <f t="array" ref="DX165">IF(BX165&lt;1,INDEX(tblSimple[],MATCH(F165,simp_il_proj,1)+1,MATCH(BW165,simp_il_oper,1)+1)+VLOOKUP($H$6,tblKlient[[Klient]:[Dodatkowy narzut Simple]],2,0),INDEX(tblComplex[],MATCH(F165,comp_il_projekt,1)+1,MATCH(BX165,comp_ile_sklad,1)+1)+VLOOKUP($H$6,tblKlient[[Klient]:[Dodatkowy narzut Complex]],3,0))</f>
        <v>#VALUE!</v>
      </c>
      <c r="DY165" s="323" t="str">
        <f t="shared" si="257"/>
        <v/>
      </c>
      <c r="DZ165" s="318" t="e">
        <f t="shared" si="214"/>
        <v>#VALUE!</v>
      </c>
      <c r="EA165" s="324" t="e">
        <f t="shared" si="215"/>
        <v>#VALUE!</v>
      </c>
      <c r="EC165" s="340">
        <f>IFERROR((Y165*AA165)*IF(X165="NIE",$EC$17+Stawki!$L$30,$EC$17)+SUMIF($C:$C,$B165,CP:CP),0)</f>
        <v>0</v>
      </c>
      <c r="ED165" s="341">
        <f t="shared" si="216"/>
        <v>0</v>
      </c>
      <c r="EE165" s="341">
        <f t="shared" si="217"/>
        <v>0</v>
      </c>
      <c r="EF165" s="341" t="e">
        <f t="shared" si="218"/>
        <v>#VALUE!</v>
      </c>
      <c r="EG165" s="341" t="e">
        <f>DY165*(1+wycena!$EG$17)</f>
        <v>#VALUE!</v>
      </c>
      <c r="EH165" s="341" t="e">
        <f>EG165*(1+wycena!$EH$17)</f>
        <v>#VALUE!</v>
      </c>
      <c r="EI165" s="341" t="e">
        <f t="shared" si="258"/>
        <v>#VALUE!</v>
      </c>
      <c r="EJ165" s="341" t="e">
        <f t="shared" si="276"/>
        <v>#VALUE!</v>
      </c>
      <c r="EK165" s="342">
        <f t="shared" si="219"/>
        <v>0</v>
      </c>
      <c r="EL165" s="343">
        <v>0</v>
      </c>
      <c r="EM165" s="344" t="e">
        <f t="shared" si="277"/>
        <v>#VALUE!</v>
      </c>
      <c r="EN165" s="345" t="e">
        <f t="shared" si="220"/>
        <v>#VALUE!</v>
      </c>
      <c r="EO165" s="346">
        <f t="shared" si="221"/>
        <v>0</v>
      </c>
      <c r="EP165" s="347">
        <f t="shared" si="222"/>
        <v>0</v>
      </c>
      <c r="EQ165" s="348">
        <f t="shared" si="259"/>
        <v>0</v>
      </c>
      <c r="ER165" s="349" t="e">
        <f t="shared" si="223"/>
        <v>#VALUE!</v>
      </c>
      <c r="ES165" s="350" t="e">
        <f t="shared" si="224"/>
        <v>#VALUE!</v>
      </c>
      <c r="ET165" s="62"/>
      <c r="EU165" s="399">
        <f t="shared" si="260"/>
        <v>0</v>
      </c>
      <c r="EV165" s="400">
        <f t="shared" si="261"/>
        <v>0</v>
      </c>
      <c r="EW165" s="400">
        <f t="shared" si="262"/>
        <v>0</v>
      </c>
      <c r="EX165" s="400">
        <f t="shared" si="263"/>
        <v>0</v>
      </c>
      <c r="EY165" s="400">
        <f t="shared" si="264"/>
        <v>0</v>
      </c>
      <c r="EZ165" s="401">
        <f t="shared" si="265"/>
        <v>0</v>
      </c>
      <c r="FA165" s="62"/>
      <c r="FB165" s="153">
        <f t="shared" si="225"/>
        <v>0</v>
      </c>
      <c r="FC165" s="154">
        <f t="shared" si="226"/>
        <v>0</v>
      </c>
      <c r="FD165" s="154">
        <f t="shared" si="227"/>
        <v>0</v>
      </c>
      <c r="FE165" s="154">
        <f t="shared" si="228"/>
        <v>0</v>
      </c>
      <c r="FF165" s="154">
        <f t="shared" si="229"/>
        <v>0</v>
      </c>
      <c r="FG165" s="154">
        <f t="shared" si="230"/>
        <v>0</v>
      </c>
      <c r="FH165" s="154">
        <f t="shared" si="231"/>
        <v>0</v>
      </c>
      <c r="FI165" s="154">
        <f t="shared" si="232"/>
        <v>0</v>
      </c>
      <c r="FJ165" s="154">
        <f t="shared" si="233"/>
        <v>0</v>
      </c>
      <c r="FK165" s="147">
        <f t="shared" si="234"/>
        <v>0</v>
      </c>
      <c r="FL165" s="147">
        <f t="shared" si="235"/>
        <v>0</v>
      </c>
      <c r="FM165" s="146">
        <f t="shared" si="236"/>
        <v>0</v>
      </c>
      <c r="FN165" s="146">
        <f t="shared" si="237"/>
        <v>0</v>
      </c>
      <c r="FO165" s="146">
        <f t="shared" si="238"/>
        <v>0</v>
      </c>
      <c r="FP165" s="146">
        <f t="shared" si="239"/>
        <v>0</v>
      </c>
      <c r="FQ165" s="146" t="e">
        <f t="shared" si="240"/>
        <v>#VALUE!</v>
      </c>
      <c r="FR165" s="146" t="e">
        <f t="shared" si="241"/>
        <v>#VALUE!</v>
      </c>
      <c r="FS165" s="146">
        <f t="shared" si="242"/>
        <v>0</v>
      </c>
      <c r="FT165" s="146">
        <f t="shared" si="243"/>
        <v>0</v>
      </c>
      <c r="FU165" s="146">
        <f t="shared" si="244"/>
        <v>0</v>
      </c>
      <c r="FV165" s="146" t="e">
        <f t="shared" si="245"/>
        <v>#VALUE!</v>
      </c>
      <c r="FW165" s="146" t="e">
        <f t="shared" si="266"/>
        <v>#VALUE!</v>
      </c>
      <c r="FX165" s="146" t="e">
        <f t="shared" si="267"/>
        <v>#VALUE!</v>
      </c>
      <c r="FY165" s="146" t="e">
        <f t="shared" si="268"/>
        <v>#VALUE!</v>
      </c>
      <c r="FZ165" s="155">
        <f t="shared" si="278"/>
        <v>0</v>
      </c>
    </row>
    <row r="166" spans="1:182">
      <c r="A166" s="143">
        <v>148</v>
      </c>
      <c r="B166" s="123"/>
      <c r="C166" s="123"/>
      <c r="D166" s="123"/>
      <c r="E166" s="181"/>
      <c r="F166" s="123"/>
      <c r="G166" s="123"/>
      <c r="H166" s="123"/>
      <c r="I166" s="120"/>
      <c r="J166" s="121"/>
      <c r="K166" s="123"/>
      <c r="L166" s="123"/>
      <c r="M166" s="172" t="str">
        <f>ryzyka!$X150</f>
        <v/>
      </c>
      <c r="N166" s="173" t="str">
        <f>ryzyka!Y150</f>
        <v/>
      </c>
      <c r="O166" s="123"/>
      <c r="P166" s="123"/>
      <c r="Q166" s="138"/>
      <c r="R166" s="121"/>
      <c r="S166" s="123"/>
      <c r="T166" s="122"/>
      <c r="U166" s="123"/>
      <c r="V166" s="285" t="str">
        <f t="shared" si="246"/>
        <v/>
      </c>
      <c r="W166" s="285" t="str">
        <f t="shared" si="247"/>
        <v/>
      </c>
      <c r="X166" s="123"/>
      <c r="Y166" s="65"/>
      <c r="Z166" s="176">
        <f t="shared" si="189"/>
        <v>0</v>
      </c>
      <c r="AA166" s="124"/>
      <c r="AB166" s="124"/>
      <c r="AC166" s="125"/>
      <c r="AD166" s="125"/>
      <c r="AE166" s="126"/>
      <c r="AF166" s="124"/>
      <c r="AG166" s="127"/>
      <c r="AH166" s="128"/>
      <c r="AI166" s="137"/>
      <c r="AJ166" s="126"/>
      <c r="AK166" s="335">
        <f t="shared" si="190"/>
        <v>0</v>
      </c>
      <c r="AL166" s="138"/>
      <c r="AM166" s="121"/>
      <c r="AN166" s="123"/>
      <c r="AO166" s="332">
        <f t="shared" si="269"/>
        <v>0</v>
      </c>
      <c r="AP166" s="333">
        <f>SUMIFS(Technologia[tpz '[s']],Technologia[Obszar],"Obróbka skrawaniem",Technologia[KOD WYROB],wycena!$B166)</f>
        <v>0</v>
      </c>
      <c r="AQ166" s="334">
        <f>SUMIFS(Technologia[tpj '[s']],Technologia[Obszar],"Obróbka skrawaniem",Technologia[KOD WYROB],wycena!$B166)</f>
        <v>0</v>
      </c>
      <c r="AR166" s="335">
        <f t="shared" si="191"/>
        <v>0</v>
      </c>
      <c r="AS166" s="334">
        <f>SUMIFS(Technologia[tpz '[s']],Technologia[Obszar],"Ukosowanie",Technologia[KOD WYROB],wycena!$B166)</f>
        <v>0</v>
      </c>
      <c r="AT166" s="334">
        <f>SUMIFS(Technologia[tpj '[s']],Technologia[Obszar],"Ukosowanie",Technologia[KOD WYROB],wycena!$B166)</f>
        <v>0</v>
      </c>
      <c r="AU166" s="335">
        <f t="shared" si="192"/>
        <v>0</v>
      </c>
      <c r="AV166" s="334">
        <f>SUMIFS(Technologia[tpz '[s']],Technologia[Obszar],"Prasa",Technologia[KOD WYROB],wycena!$B166)</f>
        <v>0</v>
      </c>
      <c r="AW166" s="334">
        <f>SUMIFS(Technologia[tpj '[s']],Technologia[Obszar],"Prasa",Technologia[KOD WYROB],wycena!$B166)</f>
        <v>0</v>
      </c>
      <c r="AX166" s="335">
        <f t="shared" si="193"/>
        <v>0</v>
      </c>
      <c r="AY166" s="334">
        <f>SUMIFS(Technologia[tpz '[s']],Technologia[Obszar],"Spawanie ręczne",Technologia[KOD WYROB],wycena!$B166)</f>
        <v>0</v>
      </c>
      <c r="AZ166" s="334">
        <f>SUMIFS(Technologia[tpj '[s']],Technologia[Obszar],"Spawanie ręczne",Technologia[KOD WYROB],wycena!$B166)</f>
        <v>0</v>
      </c>
      <c r="BA166" s="335">
        <f t="shared" si="194"/>
        <v>0</v>
      </c>
      <c r="BB166" s="334">
        <f>SUMIFS(Technologia[tpz '[s']],Technologia[Obszar],"Spawanie robotem",Technologia[KOD WYROB],wycena!$B166)</f>
        <v>0</v>
      </c>
      <c r="BC166" s="334">
        <f>SUMIFS(Technologia[tpj '[s']],Technologia[Obszar],"Spawanie robotem",Technologia[KOD WYROB],wycena!$B166)</f>
        <v>0</v>
      </c>
      <c r="BD166" s="335">
        <f t="shared" si="195"/>
        <v>0</v>
      </c>
      <c r="BE166" s="334">
        <f>SUMIFS(Technologia[tpz '[s']],Technologia[Obszar],"Ślusarnia",Technologia[KOD WYROB],wycena!$B166)</f>
        <v>0</v>
      </c>
      <c r="BF166" s="334">
        <f>SUMIFS(Technologia[tpj '[s']],Technologia[Obszar],"Ślusarnia",Technologia[KOD WYROB],wycena!$B166)</f>
        <v>0</v>
      </c>
      <c r="BG166" s="335">
        <f t="shared" si="196"/>
        <v>0</v>
      </c>
      <c r="BH166" s="334">
        <f>SUMIFS(Technologia[tpz '[s']],Technologia[Obszar],"Montaż",Technologia[KOD WYROB],wycena!$B166)</f>
        <v>0</v>
      </c>
      <c r="BI166" s="334">
        <f>SUMIFS(Technologia[tpj '[s']],Technologia[Obszar],"Montaż",Technologia[KOD WYROB],wycena!$B166)</f>
        <v>0</v>
      </c>
      <c r="BJ166" s="335">
        <f t="shared" si="197"/>
        <v>0</v>
      </c>
      <c r="BK166" s="334">
        <f>SUMIFS(Technologia[tpz '[s']],Technologia[Obszar],"Klejenie",Technologia[KOD WYROB],wycena!$B166)</f>
        <v>0</v>
      </c>
      <c r="BL166" s="334">
        <f>SUMIFS(Technologia[tpj '[s']],Technologia[Obszar],"Klejenie",Technologia[KOD WYROB],wycena!$B166)</f>
        <v>0</v>
      </c>
      <c r="BM166" s="335">
        <f t="shared" si="198"/>
        <v>0</v>
      </c>
      <c r="BN166" s="334">
        <f>SUMIFS(Technologia[tpz '[s']],Technologia[Obszar],"Śrutowanie",Technologia[KOD WYROB],wycena!$B166)</f>
        <v>0</v>
      </c>
      <c r="BO166" s="334">
        <f>SUMIFS(Technologia[tpj '[s']],Technologia[Obszar],"Śrutowanie",Technologia[KOD WYROB],wycena!$B166)</f>
        <v>0</v>
      </c>
      <c r="BP166" s="332">
        <f t="shared" si="248"/>
        <v>0</v>
      </c>
      <c r="BQ166" s="334">
        <f>SUMIFS(Technologia[tpz '[s']],Technologia[Obszar],"Prostowanie",Technologia[KOD WYROB],wycena!$B166)</f>
        <v>0</v>
      </c>
      <c r="BR166" s="334">
        <f>SUMIFS(Technologia[tpj '[s']],Technologia[Obszar],"Prostowanie",Technologia[KOD WYROB],wycena!$B166)</f>
        <v>0</v>
      </c>
      <c r="BS166" s="332">
        <f t="shared" si="249"/>
        <v>0</v>
      </c>
      <c r="BT166" s="334">
        <f>SUMIFS(Technologia[tpz '[s']],Technologia[Obszar],"Gratowarka",Technologia[KOD WYROB],wycena!$B166)</f>
        <v>0</v>
      </c>
      <c r="BU166" s="334">
        <f>SUMIFS(Technologia[tpj '[s']],Technologia[Obszar],"Gratowarka",Technologia[KOD WYROB],wycena!$B166)</f>
        <v>0</v>
      </c>
      <c r="BV166" s="332">
        <f t="shared" si="250"/>
        <v>0</v>
      </c>
      <c r="BW166" s="332">
        <f>COUNTIF(Technologia[KOD WYROB],B166)</f>
        <v>0</v>
      </c>
      <c r="BX166" s="332">
        <f t="shared" si="251"/>
        <v>0</v>
      </c>
      <c r="BZ166" s="121"/>
      <c r="CA166" s="123"/>
      <c r="CB166" s="123"/>
      <c r="CC166" s="372">
        <f>SUMIFS(Technologia[Koszt kooperacji],Technologia[Obszar],"Kooperacja",Technologia[KOD WYROB],wycena!$B166)+SUMIFS(Technologia[Koszt kooperacji],Technologia[Obszar],"Śrutowanie",Technologia[KOD WYROB],wycena!$B166)</f>
        <v>0</v>
      </c>
      <c r="CD166" s="372">
        <f t="shared" si="199"/>
        <v>0</v>
      </c>
      <c r="CE166" s="372">
        <f t="shared" si="270"/>
        <v>0</v>
      </c>
      <c r="CF166" s="381">
        <f>COUNTIFS(Technologia[KOD WYROB],B166,Technologia[Obszar],"kooperacja")+SUMIF($C:$C,$B166,CF:CF)</f>
        <v>0</v>
      </c>
      <c r="CG166" s="382">
        <f>SUMIF(Tabela3[Dot. indeksu],B166,Tabela3[Wartość])+SUMIF(C:C,B166,DE:DE)</f>
        <v>0</v>
      </c>
      <c r="CH166" s="383">
        <f>SUMIFS(NRC[Cena],NRC[Typ narzędzia],robocze!$AL$1,NRC[Dot. indeksu],wycena!$B166)+(SUMIF($C:$C,$B166,$DF:$DF))</f>
        <v>0</v>
      </c>
      <c r="CI166" s="372">
        <f>SUMIFS(NRC[Cena],NRC[Typ narzędzia],robocze!$AL$2,NRC[Dot. indeksu],wycena!$B166)+(SUMIF($C:$C,$B166,$DG:$DG))</f>
        <v>0</v>
      </c>
      <c r="CJ166" s="372">
        <f>SUMIFS(NRC[Cena],NRC[Typ narzędzia],robocze!$AL$3,NRC[Dot. indeksu],wycena!$B166)+(SUMIF($C:$C,$B166,$DH:$DH))</f>
        <v>0</v>
      </c>
      <c r="CK166" s="384">
        <f t="shared" si="252"/>
        <v>0</v>
      </c>
      <c r="CM166" s="373" t="str">
        <f t="shared" si="200"/>
        <v/>
      </c>
      <c r="CN166" s="374" t="str">
        <f t="shared" si="201"/>
        <v/>
      </c>
      <c r="CO166" s="372" t="str">
        <f t="shared" si="202"/>
        <v/>
      </c>
      <c r="CP166" s="372" t="str">
        <f t="shared" si="271"/>
        <v/>
      </c>
      <c r="CQ166" s="371" t="str">
        <f t="shared" si="203"/>
        <v/>
      </c>
      <c r="CR166" s="371" t="str">
        <f t="shared" si="272"/>
        <v/>
      </c>
      <c r="CS166" s="371" t="str">
        <f t="shared" si="204"/>
        <v/>
      </c>
      <c r="CT166" s="371" t="str">
        <f t="shared" si="205"/>
        <v/>
      </c>
      <c r="CU166" s="371" t="str">
        <f t="shared" si="206"/>
        <v/>
      </c>
      <c r="CV166" s="371" t="str">
        <f t="shared" si="207"/>
        <v/>
      </c>
      <c r="CW166" s="371" t="str">
        <f t="shared" si="208"/>
        <v/>
      </c>
      <c r="CX166" s="371" t="str">
        <f t="shared" si="209"/>
        <v/>
      </c>
      <c r="CY166" s="371" t="str">
        <f t="shared" si="210"/>
        <v/>
      </c>
      <c r="CZ166" s="371" t="str">
        <f t="shared" si="211"/>
        <v/>
      </c>
      <c r="DA166" s="371" t="str">
        <f t="shared" si="253"/>
        <v/>
      </c>
      <c r="DB166" s="371" t="str">
        <f t="shared" si="254"/>
        <v/>
      </c>
      <c r="DC166" s="371" t="str">
        <f t="shared" si="255"/>
        <v/>
      </c>
      <c r="DD166" s="334" t="str">
        <f t="shared" si="212"/>
        <v/>
      </c>
      <c r="DE166" s="334" t="str">
        <f t="shared" si="213"/>
        <v/>
      </c>
      <c r="DF166" s="372">
        <f t="shared" si="273"/>
        <v>0</v>
      </c>
      <c r="DG166" s="372">
        <f t="shared" si="274"/>
        <v>0</v>
      </c>
      <c r="DH166" s="372">
        <f t="shared" si="275"/>
        <v>0</v>
      </c>
      <c r="DI166" s="375"/>
      <c r="DJ166" s="319">
        <f>AK166/3600*Stawki!$A$4</f>
        <v>0</v>
      </c>
      <c r="DK166" s="317">
        <f>AO166/3600*Stawki!$B$4</f>
        <v>0</v>
      </c>
      <c r="DL166" s="317">
        <f>AR166/3600*Stawki!$C$4</f>
        <v>0</v>
      </c>
      <c r="DM166" s="317">
        <f>AU166/3600*Stawki!$D$4</f>
        <v>0</v>
      </c>
      <c r="DN166" s="317">
        <f>AX166/3600*Stawki!$E$4</f>
        <v>0</v>
      </c>
      <c r="DO166" s="317">
        <f>BA166/3600*Stawki!$F$4</f>
        <v>0</v>
      </c>
      <c r="DP166" s="317">
        <f>BD166/3600*Stawki!$G$4</f>
        <v>0</v>
      </c>
      <c r="DQ166" s="317">
        <f>BG166/3600*Stawki!$H$4</f>
        <v>0</v>
      </c>
      <c r="DR166" s="317">
        <f>BJ166/3600*Stawki!$J$4</f>
        <v>0</v>
      </c>
      <c r="DS166" s="317">
        <f>BL166/3600*Stawki!$I$4</f>
        <v>0</v>
      </c>
      <c r="DT166" s="317">
        <f>BP166/3600*Stawki!$K$4</f>
        <v>0</v>
      </c>
      <c r="DU166" s="320">
        <f>BS166/3600*Stawki!$M$4</f>
        <v>0</v>
      </c>
      <c r="DV166" s="320">
        <f>BV166/3600*Stawki!$L$4</f>
        <v>0</v>
      </c>
      <c r="DW166" s="321">
        <f t="shared" si="256"/>
        <v>0</v>
      </c>
      <c r="DX166" s="322" t="e" cm="1">
        <f t="array" ref="DX166">IF(BX166&lt;1,INDEX(tblSimple[],MATCH(F166,simp_il_proj,1)+1,MATCH(BW166,simp_il_oper,1)+1)+VLOOKUP($H$6,tblKlient[[Klient]:[Dodatkowy narzut Simple]],2,0),INDEX(tblComplex[],MATCH(F166,comp_il_projekt,1)+1,MATCH(BX166,comp_ile_sklad,1)+1)+VLOOKUP($H$6,tblKlient[[Klient]:[Dodatkowy narzut Complex]],3,0))</f>
        <v>#VALUE!</v>
      </c>
      <c r="DY166" s="323" t="str">
        <f t="shared" si="257"/>
        <v/>
      </c>
      <c r="DZ166" s="318" t="e">
        <f t="shared" si="214"/>
        <v>#VALUE!</v>
      </c>
      <c r="EA166" s="324" t="e">
        <f t="shared" si="215"/>
        <v>#VALUE!</v>
      </c>
      <c r="EC166" s="340">
        <f>IFERROR((Y166*AA166)*IF(X166="NIE",$EC$17+Stawki!$L$30,$EC$17)+SUMIF($C:$C,$B166,CP:CP),0)</f>
        <v>0</v>
      </c>
      <c r="ED166" s="341">
        <f t="shared" si="216"/>
        <v>0</v>
      </c>
      <c r="EE166" s="341">
        <f t="shared" si="217"/>
        <v>0</v>
      </c>
      <c r="EF166" s="341" t="e">
        <f t="shared" si="218"/>
        <v>#VALUE!</v>
      </c>
      <c r="EG166" s="341" t="e">
        <f>DY166*(1+wycena!$EG$17)</f>
        <v>#VALUE!</v>
      </c>
      <c r="EH166" s="341" t="e">
        <f>EG166*(1+wycena!$EH$17)</f>
        <v>#VALUE!</v>
      </c>
      <c r="EI166" s="341" t="e">
        <f t="shared" si="258"/>
        <v>#VALUE!</v>
      </c>
      <c r="EJ166" s="341" t="e">
        <f t="shared" si="276"/>
        <v>#VALUE!</v>
      </c>
      <c r="EK166" s="342">
        <f t="shared" si="219"/>
        <v>0</v>
      </c>
      <c r="EL166" s="343">
        <v>0</v>
      </c>
      <c r="EM166" s="344" t="e">
        <f t="shared" si="277"/>
        <v>#VALUE!</v>
      </c>
      <c r="EN166" s="345" t="e">
        <f t="shared" si="220"/>
        <v>#VALUE!</v>
      </c>
      <c r="EO166" s="346">
        <f t="shared" si="221"/>
        <v>0</v>
      </c>
      <c r="EP166" s="347">
        <f t="shared" si="222"/>
        <v>0</v>
      </c>
      <c r="EQ166" s="348">
        <f t="shared" si="259"/>
        <v>0</v>
      </c>
      <c r="ER166" s="349" t="e">
        <f t="shared" si="223"/>
        <v>#VALUE!</v>
      </c>
      <c r="ES166" s="350" t="e">
        <f t="shared" si="224"/>
        <v>#VALUE!</v>
      </c>
      <c r="ET166" s="62"/>
      <c r="EU166" s="399">
        <f t="shared" si="260"/>
        <v>0</v>
      </c>
      <c r="EV166" s="400">
        <f t="shared" si="261"/>
        <v>0</v>
      </c>
      <c r="EW166" s="400">
        <f t="shared" si="262"/>
        <v>0</v>
      </c>
      <c r="EX166" s="400">
        <f t="shared" si="263"/>
        <v>0</v>
      </c>
      <c r="EY166" s="400">
        <f t="shared" si="264"/>
        <v>0</v>
      </c>
      <c r="EZ166" s="401">
        <f t="shared" si="265"/>
        <v>0</v>
      </c>
      <c r="FA166" s="62"/>
      <c r="FB166" s="153">
        <f t="shared" si="225"/>
        <v>0</v>
      </c>
      <c r="FC166" s="154">
        <f t="shared" si="226"/>
        <v>0</v>
      </c>
      <c r="FD166" s="154">
        <f t="shared" si="227"/>
        <v>0</v>
      </c>
      <c r="FE166" s="154">
        <f t="shared" si="228"/>
        <v>0</v>
      </c>
      <c r="FF166" s="154">
        <f t="shared" si="229"/>
        <v>0</v>
      </c>
      <c r="FG166" s="154">
        <f t="shared" si="230"/>
        <v>0</v>
      </c>
      <c r="FH166" s="154">
        <f t="shared" si="231"/>
        <v>0</v>
      </c>
      <c r="FI166" s="154">
        <f t="shared" si="232"/>
        <v>0</v>
      </c>
      <c r="FJ166" s="154">
        <f t="shared" si="233"/>
        <v>0</v>
      </c>
      <c r="FK166" s="147">
        <f t="shared" si="234"/>
        <v>0</v>
      </c>
      <c r="FL166" s="147">
        <f t="shared" si="235"/>
        <v>0</v>
      </c>
      <c r="FM166" s="146">
        <f t="shared" si="236"/>
        <v>0</v>
      </c>
      <c r="FN166" s="146">
        <f t="shared" si="237"/>
        <v>0</v>
      </c>
      <c r="FO166" s="146">
        <f t="shared" si="238"/>
        <v>0</v>
      </c>
      <c r="FP166" s="146">
        <f t="shared" si="239"/>
        <v>0</v>
      </c>
      <c r="FQ166" s="146" t="e">
        <f t="shared" si="240"/>
        <v>#VALUE!</v>
      </c>
      <c r="FR166" s="146" t="e">
        <f t="shared" si="241"/>
        <v>#VALUE!</v>
      </c>
      <c r="FS166" s="146">
        <f t="shared" si="242"/>
        <v>0</v>
      </c>
      <c r="FT166" s="146">
        <f t="shared" si="243"/>
        <v>0</v>
      </c>
      <c r="FU166" s="146">
        <f t="shared" si="244"/>
        <v>0</v>
      </c>
      <c r="FV166" s="146" t="e">
        <f t="shared" si="245"/>
        <v>#VALUE!</v>
      </c>
      <c r="FW166" s="146" t="e">
        <f t="shared" si="266"/>
        <v>#VALUE!</v>
      </c>
      <c r="FX166" s="146" t="e">
        <f t="shared" si="267"/>
        <v>#VALUE!</v>
      </c>
      <c r="FY166" s="146" t="e">
        <f t="shared" si="268"/>
        <v>#VALUE!</v>
      </c>
      <c r="FZ166" s="155">
        <f t="shared" si="278"/>
        <v>0</v>
      </c>
    </row>
    <row r="167" spans="1:182">
      <c r="A167" s="143">
        <v>149</v>
      </c>
      <c r="B167" s="123"/>
      <c r="C167" s="123"/>
      <c r="D167" s="123"/>
      <c r="E167" s="181"/>
      <c r="F167" s="123"/>
      <c r="G167" s="123"/>
      <c r="H167" s="123"/>
      <c r="I167" s="120"/>
      <c r="J167" s="121"/>
      <c r="K167" s="123"/>
      <c r="L167" s="123"/>
      <c r="M167" s="172" t="str">
        <f>ryzyka!$X151</f>
        <v/>
      </c>
      <c r="N167" s="173" t="str">
        <f>ryzyka!Y151</f>
        <v/>
      </c>
      <c r="O167" s="123"/>
      <c r="P167" s="123"/>
      <c r="Q167" s="138"/>
      <c r="R167" s="121"/>
      <c r="S167" s="123"/>
      <c r="T167" s="122"/>
      <c r="U167" s="123"/>
      <c r="V167" s="285" t="str">
        <f t="shared" si="246"/>
        <v/>
      </c>
      <c r="W167" s="285" t="str">
        <f t="shared" si="247"/>
        <v/>
      </c>
      <c r="X167" s="123"/>
      <c r="Y167" s="65"/>
      <c r="Z167" s="176">
        <f t="shared" si="189"/>
        <v>0</v>
      </c>
      <c r="AA167" s="124"/>
      <c r="AB167" s="124"/>
      <c r="AC167" s="125"/>
      <c r="AD167" s="125"/>
      <c r="AE167" s="126"/>
      <c r="AF167" s="124"/>
      <c r="AG167" s="127"/>
      <c r="AH167" s="128"/>
      <c r="AI167" s="137"/>
      <c r="AJ167" s="126"/>
      <c r="AK167" s="335">
        <f t="shared" si="190"/>
        <v>0</v>
      </c>
      <c r="AL167" s="138"/>
      <c r="AM167" s="121"/>
      <c r="AN167" s="123"/>
      <c r="AO167" s="332">
        <f t="shared" si="269"/>
        <v>0</v>
      </c>
      <c r="AP167" s="333">
        <f>SUMIFS(Technologia[tpz '[s']],Technologia[Obszar],"Obróbka skrawaniem",Technologia[KOD WYROB],wycena!$B167)</f>
        <v>0</v>
      </c>
      <c r="AQ167" s="334">
        <f>SUMIFS(Technologia[tpj '[s']],Technologia[Obszar],"Obróbka skrawaniem",Technologia[KOD WYROB],wycena!$B167)</f>
        <v>0</v>
      </c>
      <c r="AR167" s="335">
        <f t="shared" si="191"/>
        <v>0</v>
      </c>
      <c r="AS167" s="334">
        <f>SUMIFS(Technologia[tpz '[s']],Technologia[Obszar],"Ukosowanie",Technologia[KOD WYROB],wycena!$B167)</f>
        <v>0</v>
      </c>
      <c r="AT167" s="334">
        <f>SUMIFS(Technologia[tpj '[s']],Technologia[Obszar],"Ukosowanie",Technologia[KOD WYROB],wycena!$B167)</f>
        <v>0</v>
      </c>
      <c r="AU167" s="335">
        <f t="shared" si="192"/>
        <v>0</v>
      </c>
      <c r="AV167" s="334">
        <f>SUMIFS(Technologia[tpz '[s']],Technologia[Obszar],"Prasa",Technologia[KOD WYROB],wycena!$B167)</f>
        <v>0</v>
      </c>
      <c r="AW167" s="334">
        <f>SUMIFS(Technologia[tpj '[s']],Technologia[Obszar],"Prasa",Technologia[KOD WYROB],wycena!$B167)</f>
        <v>0</v>
      </c>
      <c r="AX167" s="335">
        <f t="shared" si="193"/>
        <v>0</v>
      </c>
      <c r="AY167" s="334">
        <f>SUMIFS(Technologia[tpz '[s']],Technologia[Obszar],"Spawanie ręczne",Technologia[KOD WYROB],wycena!$B167)</f>
        <v>0</v>
      </c>
      <c r="AZ167" s="334">
        <f>SUMIFS(Technologia[tpj '[s']],Technologia[Obszar],"Spawanie ręczne",Technologia[KOD WYROB],wycena!$B167)</f>
        <v>0</v>
      </c>
      <c r="BA167" s="335">
        <f t="shared" si="194"/>
        <v>0</v>
      </c>
      <c r="BB167" s="334">
        <f>SUMIFS(Technologia[tpz '[s']],Technologia[Obszar],"Spawanie robotem",Technologia[KOD WYROB],wycena!$B167)</f>
        <v>0</v>
      </c>
      <c r="BC167" s="334">
        <f>SUMIFS(Technologia[tpj '[s']],Technologia[Obszar],"Spawanie robotem",Technologia[KOD WYROB],wycena!$B167)</f>
        <v>0</v>
      </c>
      <c r="BD167" s="335">
        <f t="shared" si="195"/>
        <v>0</v>
      </c>
      <c r="BE167" s="334">
        <f>SUMIFS(Technologia[tpz '[s']],Technologia[Obszar],"Ślusarnia",Technologia[KOD WYROB],wycena!$B167)</f>
        <v>0</v>
      </c>
      <c r="BF167" s="334">
        <f>SUMIFS(Technologia[tpj '[s']],Technologia[Obszar],"Ślusarnia",Technologia[KOD WYROB],wycena!$B167)</f>
        <v>0</v>
      </c>
      <c r="BG167" s="335">
        <f t="shared" si="196"/>
        <v>0</v>
      </c>
      <c r="BH167" s="334">
        <f>SUMIFS(Technologia[tpz '[s']],Technologia[Obszar],"Montaż",Technologia[KOD WYROB],wycena!$B167)</f>
        <v>0</v>
      </c>
      <c r="BI167" s="334">
        <f>SUMIFS(Technologia[tpj '[s']],Technologia[Obszar],"Montaż",Technologia[KOD WYROB],wycena!$B167)</f>
        <v>0</v>
      </c>
      <c r="BJ167" s="335">
        <f t="shared" si="197"/>
        <v>0</v>
      </c>
      <c r="BK167" s="334">
        <f>SUMIFS(Technologia[tpz '[s']],Technologia[Obszar],"Klejenie",Technologia[KOD WYROB],wycena!$B167)</f>
        <v>0</v>
      </c>
      <c r="BL167" s="334">
        <f>SUMIFS(Technologia[tpj '[s']],Technologia[Obszar],"Klejenie",Technologia[KOD WYROB],wycena!$B167)</f>
        <v>0</v>
      </c>
      <c r="BM167" s="335">
        <f t="shared" si="198"/>
        <v>0</v>
      </c>
      <c r="BN167" s="334">
        <f>SUMIFS(Technologia[tpz '[s']],Technologia[Obszar],"Śrutowanie",Technologia[KOD WYROB],wycena!$B167)</f>
        <v>0</v>
      </c>
      <c r="BO167" s="334">
        <f>SUMIFS(Technologia[tpj '[s']],Technologia[Obszar],"Śrutowanie",Technologia[KOD WYROB],wycena!$B167)</f>
        <v>0</v>
      </c>
      <c r="BP167" s="332">
        <f t="shared" si="248"/>
        <v>0</v>
      </c>
      <c r="BQ167" s="334">
        <f>SUMIFS(Technologia[tpz '[s']],Technologia[Obszar],"Prostowanie",Technologia[KOD WYROB],wycena!$B167)</f>
        <v>0</v>
      </c>
      <c r="BR167" s="334">
        <f>SUMIFS(Technologia[tpj '[s']],Technologia[Obszar],"Prostowanie",Technologia[KOD WYROB],wycena!$B167)</f>
        <v>0</v>
      </c>
      <c r="BS167" s="332">
        <f t="shared" si="249"/>
        <v>0</v>
      </c>
      <c r="BT167" s="334">
        <f>SUMIFS(Technologia[tpz '[s']],Technologia[Obszar],"Gratowarka",Technologia[KOD WYROB],wycena!$B167)</f>
        <v>0</v>
      </c>
      <c r="BU167" s="334">
        <f>SUMIFS(Technologia[tpj '[s']],Technologia[Obszar],"Gratowarka",Technologia[KOD WYROB],wycena!$B167)</f>
        <v>0</v>
      </c>
      <c r="BV167" s="332">
        <f t="shared" si="250"/>
        <v>0</v>
      </c>
      <c r="BW167" s="332">
        <f>COUNTIF(Technologia[KOD WYROB],B167)</f>
        <v>0</v>
      </c>
      <c r="BX167" s="332">
        <f t="shared" si="251"/>
        <v>0</v>
      </c>
      <c r="BZ167" s="121"/>
      <c r="CA167" s="123"/>
      <c r="CB167" s="123"/>
      <c r="CC167" s="372">
        <f>SUMIFS(Technologia[Koszt kooperacji],Technologia[Obszar],"Kooperacja",Technologia[KOD WYROB],wycena!$B167)+SUMIFS(Technologia[Koszt kooperacji],Technologia[Obszar],"Śrutowanie",Technologia[KOD WYROB],wycena!$B167)</f>
        <v>0</v>
      </c>
      <c r="CD167" s="372">
        <f t="shared" si="199"/>
        <v>0</v>
      </c>
      <c r="CE167" s="372">
        <f t="shared" si="270"/>
        <v>0</v>
      </c>
      <c r="CF167" s="381">
        <f>COUNTIFS(Technologia[KOD WYROB],B167,Technologia[Obszar],"kooperacja")+SUMIF($C:$C,$B167,CF:CF)</f>
        <v>0</v>
      </c>
      <c r="CG167" s="382">
        <f>SUMIF(Tabela3[Dot. indeksu],B167,Tabela3[Wartość])+SUMIF(C:C,B167,DE:DE)</f>
        <v>0</v>
      </c>
      <c r="CH167" s="383">
        <f>SUMIFS(NRC[Cena],NRC[Typ narzędzia],robocze!$AL$1,NRC[Dot. indeksu],wycena!$B167)+(SUMIF($C:$C,$B167,$DF:$DF))</f>
        <v>0</v>
      </c>
      <c r="CI167" s="372">
        <f>SUMIFS(NRC[Cena],NRC[Typ narzędzia],robocze!$AL$2,NRC[Dot. indeksu],wycena!$B167)+(SUMIF($C:$C,$B167,$DG:$DG))</f>
        <v>0</v>
      </c>
      <c r="CJ167" s="372">
        <f>SUMIFS(NRC[Cena],NRC[Typ narzędzia],robocze!$AL$3,NRC[Dot. indeksu],wycena!$B167)+(SUMIF($C:$C,$B167,$DH:$DH))</f>
        <v>0</v>
      </c>
      <c r="CK167" s="384">
        <f t="shared" si="252"/>
        <v>0</v>
      </c>
      <c r="CM167" s="373" t="str">
        <f t="shared" si="200"/>
        <v/>
      </c>
      <c r="CN167" s="374" t="str">
        <f t="shared" si="201"/>
        <v/>
      </c>
      <c r="CO167" s="372" t="str">
        <f t="shared" si="202"/>
        <v/>
      </c>
      <c r="CP167" s="372" t="str">
        <f t="shared" si="271"/>
        <v/>
      </c>
      <c r="CQ167" s="371" t="str">
        <f t="shared" si="203"/>
        <v/>
      </c>
      <c r="CR167" s="371" t="str">
        <f t="shared" si="272"/>
        <v/>
      </c>
      <c r="CS167" s="371" t="str">
        <f t="shared" si="204"/>
        <v/>
      </c>
      <c r="CT167" s="371" t="str">
        <f t="shared" si="205"/>
        <v/>
      </c>
      <c r="CU167" s="371" t="str">
        <f t="shared" si="206"/>
        <v/>
      </c>
      <c r="CV167" s="371" t="str">
        <f t="shared" si="207"/>
        <v/>
      </c>
      <c r="CW167" s="371" t="str">
        <f t="shared" si="208"/>
        <v/>
      </c>
      <c r="CX167" s="371" t="str">
        <f t="shared" si="209"/>
        <v/>
      </c>
      <c r="CY167" s="371" t="str">
        <f t="shared" si="210"/>
        <v/>
      </c>
      <c r="CZ167" s="371" t="str">
        <f t="shared" si="211"/>
        <v/>
      </c>
      <c r="DA167" s="371" t="str">
        <f t="shared" si="253"/>
        <v/>
      </c>
      <c r="DB167" s="371" t="str">
        <f t="shared" si="254"/>
        <v/>
      </c>
      <c r="DC167" s="371" t="str">
        <f t="shared" si="255"/>
        <v/>
      </c>
      <c r="DD167" s="334" t="str">
        <f t="shared" si="212"/>
        <v/>
      </c>
      <c r="DE167" s="334" t="str">
        <f t="shared" si="213"/>
        <v/>
      </c>
      <c r="DF167" s="372">
        <f t="shared" si="273"/>
        <v>0</v>
      </c>
      <c r="DG167" s="372">
        <f t="shared" si="274"/>
        <v>0</v>
      </c>
      <c r="DH167" s="372">
        <f t="shared" si="275"/>
        <v>0</v>
      </c>
      <c r="DI167" s="375"/>
      <c r="DJ167" s="319">
        <f>AK167/3600*Stawki!$A$4</f>
        <v>0</v>
      </c>
      <c r="DK167" s="317">
        <f>AO167/3600*Stawki!$B$4</f>
        <v>0</v>
      </c>
      <c r="DL167" s="317">
        <f>AR167/3600*Stawki!$C$4</f>
        <v>0</v>
      </c>
      <c r="DM167" s="317">
        <f>AU167/3600*Stawki!$D$4</f>
        <v>0</v>
      </c>
      <c r="DN167" s="317">
        <f>AX167/3600*Stawki!$E$4</f>
        <v>0</v>
      </c>
      <c r="DO167" s="317">
        <f>BA167/3600*Stawki!$F$4</f>
        <v>0</v>
      </c>
      <c r="DP167" s="317">
        <f>BD167/3600*Stawki!$G$4</f>
        <v>0</v>
      </c>
      <c r="DQ167" s="317">
        <f>BG167/3600*Stawki!$H$4</f>
        <v>0</v>
      </c>
      <c r="DR167" s="317">
        <f>BJ167/3600*Stawki!$J$4</f>
        <v>0</v>
      </c>
      <c r="DS167" s="317">
        <f>BL167/3600*Stawki!$I$4</f>
        <v>0</v>
      </c>
      <c r="DT167" s="317">
        <f>BP167/3600*Stawki!$K$4</f>
        <v>0</v>
      </c>
      <c r="DU167" s="320">
        <f>BS167/3600*Stawki!$M$4</f>
        <v>0</v>
      </c>
      <c r="DV167" s="320">
        <f>BV167/3600*Stawki!$L$4</f>
        <v>0</v>
      </c>
      <c r="DW167" s="321">
        <f t="shared" si="256"/>
        <v>0</v>
      </c>
      <c r="DX167" s="322" t="e" cm="1">
        <f t="array" ref="DX167">IF(BX167&lt;1,INDEX(tblSimple[],MATCH(F167,simp_il_proj,1)+1,MATCH(BW167,simp_il_oper,1)+1)+VLOOKUP($H$6,tblKlient[[Klient]:[Dodatkowy narzut Simple]],2,0),INDEX(tblComplex[],MATCH(F167,comp_il_projekt,1)+1,MATCH(BX167,comp_ile_sklad,1)+1)+VLOOKUP($H$6,tblKlient[[Klient]:[Dodatkowy narzut Complex]],3,0))</f>
        <v>#VALUE!</v>
      </c>
      <c r="DY167" s="323" t="str">
        <f t="shared" si="257"/>
        <v/>
      </c>
      <c r="DZ167" s="318" t="e">
        <f t="shared" si="214"/>
        <v>#VALUE!</v>
      </c>
      <c r="EA167" s="324" t="e">
        <f t="shared" si="215"/>
        <v>#VALUE!</v>
      </c>
      <c r="EC167" s="340">
        <f>IFERROR((Y167*AA167)*IF(X167="NIE",$EC$17+Stawki!$L$30,$EC$17)+SUMIF($C:$C,$B167,CP:CP),0)</f>
        <v>0</v>
      </c>
      <c r="ED167" s="341">
        <f t="shared" si="216"/>
        <v>0</v>
      </c>
      <c r="EE167" s="341">
        <f t="shared" si="217"/>
        <v>0</v>
      </c>
      <c r="EF167" s="341" t="e">
        <f t="shared" si="218"/>
        <v>#VALUE!</v>
      </c>
      <c r="EG167" s="341" t="e">
        <f>DY167*(1+wycena!$EG$17)</f>
        <v>#VALUE!</v>
      </c>
      <c r="EH167" s="341" t="e">
        <f>EG167*(1+wycena!$EH$17)</f>
        <v>#VALUE!</v>
      </c>
      <c r="EI167" s="341" t="e">
        <f t="shared" si="258"/>
        <v>#VALUE!</v>
      </c>
      <c r="EJ167" s="341" t="e">
        <f t="shared" si="276"/>
        <v>#VALUE!</v>
      </c>
      <c r="EK167" s="342">
        <f t="shared" si="219"/>
        <v>0</v>
      </c>
      <c r="EL167" s="343">
        <v>0</v>
      </c>
      <c r="EM167" s="344" t="e">
        <f t="shared" si="277"/>
        <v>#VALUE!</v>
      </c>
      <c r="EN167" s="345" t="e">
        <f t="shared" si="220"/>
        <v>#VALUE!</v>
      </c>
      <c r="EO167" s="346">
        <f t="shared" si="221"/>
        <v>0</v>
      </c>
      <c r="EP167" s="347">
        <f t="shared" si="222"/>
        <v>0</v>
      </c>
      <c r="EQ167" s="348">
        <f t="shared" si="259"/>
        <v>0</v>
      </c>
      <c r="ER167" s="349" t="e">
        <f t="shared" si="223"/>
        <v>#VALUE!</v>
      </c>
      <c r="ES167" s="350" t="e">
        <f t="shared" si="224"/>
        <v>#VALUE!</v>
      </c>
      <c r="ET167" s="62"/>
      <c r="EU167" s="399">
        <f t="shared" si="260"/>
        <v>0</v>
      </c>
      <c r="EV167" s="400">
        <f t="shared" si="261"/>
        <v>0</v>
      </c>
      <c r="EW167" s="400">
        <f t="shared" si="262"/>
        <v>0</v>
      </c>
      <c r="EX167" s="400">
        <f t="shared" si="263"/>
        <v>0</v>
      </c>
      <c r="EY167" s="400">
        <f t="shared" si="264"/>
        <v>0</v>
      </c>
      <c r="EZ167" s="401">
        <f t="shared" si="265"/>
        <v>0</v>
      </c>
      <c r="FA167" s="62"/>
      <c r="FB167" s="153">
        <f t="shared" si="225"/>
        <v>0</v>
      </c>
      <c r="FC167" s="154">
        <f t="shared" si="226"/>
        <v>0</v>
      </c>
      <c r="FD167" s="154">
        <f t="shared" si="227"/>
        <v>0</v>
      </c>
      <c r="FE167" s="154">
        <f t="shared" si="228"/>
        <v>0</v>
      </c>
      <c r="FF167" s="154">
        <f t="shared" si="229"/>
        <v>0</v>
      </c>
      <c r="FG167" s="154">
        <f t="shared" si="230"/>
        <v>0</v>
      </c>
      <c r="FH167" s="154">
        <f t="shared" si="231"/>
        <v>0</v>
      </c>
      <c r="FI167" s="154">
        <f t="shared" si="232"/>
        <v>0</v>
      </c>
      <c r="FJ167" s="154">
        <f t="shared" si="233"/>
        <v>0</v>
      </c>
      <c r="FK167" s="147">
        <f t="shared" si="234"/>
        <v>0</v>
      </c>
      <c r="FL167" s="147">
        <f t="shared" si="235"/>
        <v>0</v>
      </c>
      <c r="FM167" s="146">
        <f t="shared" si="236"/>
        <v>0</v>
      </c>
      <c r="FN167" s="146">
        <f t="shared" si="237"/>
        <v>0</v>
      </c>
      <c r="FO167" s="146">
        <f t="shared" si="238"/>
        <v>0</v>
      </c>
      <c r="FP167" s="146">
        <f t="shared" si="239"/>
        <v>0</v>
      </c>
      <c r="FQ167" s="146" t="e">
        <f t="shared" si="240"/>
        <v>#VALUE!</v>
      </c>
      <c r="FR167" s="146" t="e">
        <f t="shared" si="241"/>
        <v>#VALUE!</v>
      </c>
      <c r="FS167" s="146">
        <f t="shared" si="242"/>
        <v>0</v>
      </c>
      <c r="FT167" s="146">
        <f t="shared" si="243"/>
        <v>0</v>
      </c>
      <c r="FU167" s="146">
        <f t="shared" si="244"/>
        <v>0</v>
      </c>
      <c r="FV167" s="146" t="e">
        <f t="shared" si="245"/>
        <v>#VALUE!</v>
      </c>
      <c r="FW167" s="146" t="e">
        <f t="shared" si="266"/>
        <v>#VALUE!</v>
      </c>
      <c r="FX167" s="146" t="e">
        <f t="shared" si="267"/>
        <v>#VALUE!</v>
      </c>
      <c r="FY167" s="146" t="e">
        <f t="shared" si="268"/>
        <v>#VALUE!</v>
      </c>
      <c r="FZ167" s="155">
        <f t="shared" si="278"/>
        <v>0</v>
      </c>
    </row>
    <row r="168" spans="1:182">
      <c r="A168" s="143">
        <v>150</v>
      </c>
      <c r="B168" s="123"/>
      <c r="C168" s="123"/>
      <c r="D168" s="123"/>
      <c r="E168" s="181"/>
      <c r="F168" s="123"/>
      <c r="G168" s="123"/>
      <c r="H168" s="123"/>
      <c r="I168" s="120"/>
      <c r="J168" s="121"/>
      <c r="K168" s="123"/>
      <c r="L168" s="123"/>
      <c r="M168" s="172" t="str">
        <f>ryzyka!$X152</f>
        <v/>
      </c>
      <c r="N168" s="173" t="str">
        <f>ryzyka!Y152</f>
        <v/>
      </c>
      <c r="O168" s="123"/>
      <c r="P168" s="123"/>
      <c r="Q168" s="138"/>
      <c r="R168" s="121"/>
      <c r="S168" s="123"/>
      <c r="T168" s="122"/>
      <c r="U168" s="123"/>
      <c r="V168" s="285" t="str">
        <f t="shared" si="246"/>
        <v/>
      </c>
      <c r="W168" s="285" t="str">
        <f t="shared" si="247"/>
        <v/>
      </c>
      <c r="X168" s="123"/>
      <c r="Y168" s="65"/>
      <c r="Z168" s="176">
        <f t="shared" si="189"/>
        <v>0</v>
      </c>
      <c r="AA168" s="124"/>
      <c r="AB168" s="124"/>
      <c r="AC168" s="125"/>
      <c r="AD168" s="125"/>
      <c r="AE168" s="126"/>
      <c r="AF168" s="124"/>
      <c r="AG168" s="127"/>
      <c r="AH168" s="128"/>
      <c r="AI168" s="137"/>
      <c r="AJ168" s="126"/>
      <c r="AK168" s="335">
        <f t="shared" si="190"/>
        <v>0</v>
      </c>
      <c r="AL168" s="138"/>
      <c r="AM168" s="121"/>
      <c r="AN168" s="123"/>
      <c r="AO168" s="332">
        <f t="shared" si="269"/>
        <v>0</v>
      </c>
      <c r="AP168" s="333">
        <f>SUMIFS(Technologia[tpz '[s']],Technologia[Obszar],"Obróbka skrawaniem",Technologia[KOD WYROB],wycena!$B168)</f>
        <v>0</v>
      </c>
      <c r="AQ168" s="334">
        <f>SUMIFS(Technologia[tpj '[s']],Technologia[Obszar],"Obróbka skrawaniem",Technologia[KOD WYROB],wycena!$B168)</f>
        <v>0</v>
      </c>
      <c r="AR168" s="335">
        <f t="shared" si="191"/>
        <v>0</v>
      </c>
      <c r="AS168" s="334">
        <f>SUMIFS(Technologia[tpz '[s']],Technologia[Obszar],"Ukosowanie",Technologia[KOD WYROB],wycena!$B168)</f>
        <v>0</v>
      </c>
      <c r="AT168" s="334">
        <f>SUMIFS(Technologia[tpj '[s']],Technologia[Obszar],"Ukosowanie",Technologia[KOD WYROB],wycena!$B168)</f>
        <v>0</v>
      </c>
      <c r="AU168" s="335">
        <f t="shared" si="192"/>
        <v>0</v>
      </c>
      <c r="AV168" s="334">
        <f>SUMIFS(Technologia[tpz '[s']],Technologia[Obszar],"Prasa",Technologia[KOD WYROB],wycena!$B168)</f>
        <v>0</v>
      </c>
      <c r="AW168" s="334">
        <f>SUMIFS(Technologia[tpj '[s']],Technologia[Obszar],"Prasa",Technologia[KOD WYROB],wycena!$B168)</f>
        <v>0</v>
      </c>
      <c r="AX168" s="335">
        <f t="shared" si="193"/>
        <v>0</v>
      </c>
      <c r="AY168" s="334">
        <f>SUMIFS(Technologia[tpz '[s']],Technologia[Obszar],"Spawanie ręczne",Technologia[KOD WYROB],wycena!$B168)</f>
        <v>0</v>
      </c>
      <c r="AZ168" s="334">
        <f>SUMIFS(Technologia[tpj '[s']],Technologia[Obszar],"Spawanie ręczne",Technologia[KOD WYROB],wycena!$B168)</f>
        <v>0</v>
      </c>
      <c r="BA168" s="335">
        <f t="shared" si="194"/>
        <v>0</v>
      </c>
      <c r="BB168" s="334">
        <f>SUMIFS(Technologia[tpz '[s']],Technologia[Obszar],"Spawanie robotem",Technologia[KOD WYROB],wycena!$B168)</f>
        <v>0</v>
      </c>
      <c r="BC168" s="334">
        <f>SUMIFS(Technologia[tpj '[s']],Technologia[Obszar],"Spawanie robotem",Technologia[KOD WYROB],wycena!$B168)</f>
        <v>0</v>
      </c>
      <c r="BD168" s="335">
        <f t="shared" si="195"/>
        <v>0</v>
      </c>
      <c r="BE168" s="334">
        <f>SUMIFS(Technologia[tpz '[s']],Technologia[Obszar],"Ślusarnia",Technologia[KOD WYROB],wycena!$B168)</f>
        <v>0</v>
      </c>
      <c r="BF168" s="334">
        <f>SUMIFS(Technologia[tpj '[s']],Technologia[Obszar],"Ślusarnia",Technologia[KOD WYROB],wycena!$B168)</f>
        <v>0</v>
      </c>
      <c r="BG168" s="335">
        <f t="shared" si="196"/>
        <v>0</v>
      </c>
      <c r="BH168" s="334">
        <f>SUMIFS(Technologia[tpz '[s']],Technologia[Obszar],"Montaż",Technologia[KOD WYROB],wycena!$B168)</f>
        <v>0</v>
      </c>
      <c r="BI168" s="334">
        <f>SUMIFS(Technologia[tpj '[s']],Technologia[Obszar],"Montaż",Technologia[KOD WYROB],wycena!$B168)</f>
        <v>0</v>
      </c>
      <c r="BJ168" s="335">
        <f t="shared" si="197"/>
        <v>0</v>
      </c>
      <c r="BK168" s="334">
        <f>SUMIFS(Technologia[tpz '[s']],Technologia[Obszar],"Klejenie",Technologia[KOD WYROB],wycena!$B168)</f>
        <v>0</v>
      </c>
      <c r="BL168" s="334">
        <f>SUMIFS(Technologia[tpj '[s']],Technologia[Obszar],"Klejenie",Technologia[KOD WYROB],wycena!$B168)</f>
        <v>0</v>
      </c>
      <c r="BM168" s="335">
        <f t="shared" si="198"/>
        <v>0</v>
      </c>
      <c r="BN168" s="334">
        <f>SUMIFS(Technologia[tpz '[s']],Technologia[Obszar],"Śrutowanie",Technologia[KOD WYROB],wycena!$B168)</f>
        <v>0</v>
      </c>
      <c r="BO168" s="334">
        <f>SUMIFS(Technologia[tpj '[s']],Technologia[Obszar],"Śrutowanie",Technologia[KOD WYROB],wycena!$B168)</f>
        <v>0</v>
      </c>
      <c r="BP168" s="332">
        <f t="shared" si="248"/>
        <v>0</v>
      </c>
      <c r="BQ168" s="334">
        <f>SUMIFS(Technologia[tpz '[s']],Technologia[Obszar],"Prostowanie",Technologia[KOD WYROB],wycena!$B168)</f>
        <v>0</v>
      </c>
      <c r="BR168" s="334">
        <f>SUMIFS(Technologia[tpj '[s']],Technologia[Obszar],"Prostowanie",Technologia[KOD WYROB],wycena!$B168)</f>
        <v>0</v>
      </c>
      <c r="BS168" s="332">
        <f t="shared" si="249"/>
        <v>0</v>
      </c>
      <c r="BT168" s="334">
        <f>SUMIFS(Technologia[tpz '[s']],Technologia[Obszar],"Gratowarka",Technologia[KOD WYROB],wycena!$B168)</f>
        <v>0</v>
      </c>
      <c r="BU168" s="334">
        <f>SUMIFS(Technologia[tpj '[s']],Technologia[Obszar],"Gratowarka",Technologia[KOD WYROB],wycena!$B168)</f>
        <v>0</v>
      </c>
      <c r="BV168" s="332">
        <f t="shared" si="250"/>
        <v>0</v>
      </c>
      <c r="BW168" s="332">
        <f>COUNTIF(Technologia[KOD WYROB],B168)</f>
        <v>0</v>
      </c>
      <c r="BX168" s="332">
        <f t="shared" si="251"/>
        <v>0</v>
      </c>
      <c r="BZ168" s="121"/>
      <c r="CA168" s="123"/>
      <c r="CB168" s="123"/>
      <c r="CC168" s="372">
        <f>SUMIFS(Technologia[Koszt kooperacji],Technologia[Obszar],"Kooperacja",Technologia[KOD WYROB],wycena!$B168)+SUMIFS(Technologia[Koszt kooperacji],Technologia[Obszar],"Śrutowanie",Technologia[KOD WYROB],wycena!$B168)</f>
        <v>0</v>
      </c>
      <c r="CD168" s="372">
        <f t="shared" si="199"/>
        <v>0</v>
      </c>
      <c r="CE168" s="372">
        <f t="shared" si="270"/>
        <v>0</v>
      </c>
      <c r="CF168" s="381">
        <f>COUNTIFS(Technologia[KOD WYROB],B168,Technologia[Obszar],"kooperacja")+SUMIF($C:$C,$B168,CF:CF)</f>
        <v>0</v>
      </c>
      <c r="CG168" s="382">
        <f>SUMIF(Tabela3[Dot. indeksu],B168,Tabela3[Wartość])+SUMIF(C:C,B168,DE:DE)</f>
        <v>0</v>
      </c>
      <c r="CH168" s="383">
        <f>SUMIFS(NRC[Cena],NRC[Typ narzędzia],robocze!$AL$1,NRC[Dot. indeksu],wycena!$B168)+(SUMIF($C:$C,$B168,$DF:$DF))</f>
        <v>0</v>
      </c>
      <c r="CI168" s="372">
        <f>SUMIFS(NRC[Cena],NRC[Typ narzędzia],robocze!$AL$2,NRC[Dot. indeksu],wycena!$B168)+(SUMIF($C:$C,$B168,$DG:$DG))</f>
        <v>0</v>
      </c>
      <c r="CJ168" s="372">
        <f>SUMIFS(NRC[Cena],NRC[Typ narzędzia],robocze!$AL$3,NRC[Dot. indeksu],wycena!$B168)+(SUMIF($C:$C,$B168,$DH:$DH))</f>
        <v>0</v>
      </c>
      <c r="CK168" s="384">
        <f t="shared" si="252"/>
        <v>0</v>
      </c>
      <c r="CM168" s="373" t="str">
        <f t="shared" si="200"/>
        <v/>
      </c>
      <c r="CN168" s="374" t="str">
        <f t="shared" si="201"/>
        <v/>
      </c>
      <c r="CO168" s="372" t="str">
        <f t="shared" si="202"/>
        <v/>
      </c>
      <c r="CP168" s="372" t="str">
        <f t="shared" si="271"/>
        <v/>
      </c>
      <c r="CQ168" s="371" t="str">
        <f t="shared" si="203"/>
        <v/>
      </c>
      <c r="CR168" s="371" t="str">
        <f t="shared" si="272"/>
        <v/>
      </c>
      <c r="CS168" s="371" t="str">
        <f t="shared" si="204"/>
        <v/>
      </c>
      <c r="CT168" s="371" t="str">
        <f t="shared" si="205"/>
        <v/>
      </c>
      <c r="CU168" s="371" t="str">
        <f t="shared" si="206"/>
        <v/>
      </c>
      <c r="CV168" s="371" t="str">
        <f t="shared" si="207"/>
        <v/>
      </c>
      <c r="CW168" s="371" t="str">
        <f t="shared" si="208"/>
        <v/>
      </c>
      <c r="CX168" s="371" t="str">
        <f t="shared" si="209"/>
        <v/>
      </c>
      <c r="CY168" s="371" t="str">
        <f t="shared" si="210"/>
        <v/>
      </c>
      <c r="CZ168" s="371" t="str">
        <f t="shared" si="211"/>
        <v/>
      </c>
      <c r="DA168" s="371" t="str">
        <f t="shared" si="253"/>
        <v/>
      </c>
      <c r="DB168" s="371" t="str">
        <f t="shared" si="254"/>
        <v/>
      </c>
      <c r="DC168" s="371" t="str">
        <f t="shared" si="255"/>
        <v/>
      </c>
      <c r="DD168" s="334" t="str">
        <f t="shared" si="212"/>
        <v/>
      </c>
      <c r="DE168" s="334" t="str">
        <f t="shared" si="213"/>
        <v/>
      </c>
      <c r="DF168" s="372">
        <f t="shared" si="273"/>
        <v>0</v>
      </c>
      <c r="DG168" s="372">
        <f t="shared" si="274"/>
        <v>0</v>
      </c>
      <c r="DH168" s="372">
        <f t="shared" si="275"/>
        <v>0</v>
      </c>
      <c r="DI168" s="375"/>
      <c r="DJ168" s="319">
        <f>AK168/3600*Stawki!$A$4</f>
        <v>0</v>
      </c>
      <c r="DK168" s="317">
        <f>AO168/3600*Stawki!$B$4</f>
        <v>0</v>
      </c>
      <c r="DL168" s="317">
        <f>AR168/3600*Stawki!$C$4</f>
        <v>0</v>
      </c>
      <c r="DM168" s="317">
        <f>AU168/3600*Stawki!$D$4</f>
        <v>0</v>
      </c>
      <c r="DN168" s="317">
        <f>AX168/3600*Stawki!$E$4</f>
        <v>0</v>
      </c>
      <c r="DO168" s="317">
        <f>BA168/3600*Stawki!$F$4</f>
        <v>0</v>
      </c>
      <c r="DP168" s="317">
        <f>BD168/3600*Stawki!$G$4</f>
        <v>0</v>
      </c>
      <c r="DQ168" s="317">
        <f>BG168/3600*Stawki!$H$4</f>
        <v>0</v>
      </c>
      <c r="DR168" s="317">
        <f>BJ168/3600*Stawki!$J$4</f>
        <v>0</v>
      </c>
      <c r="DS168" s="317">
        <f>BL168/3600*Stawki!$I$4</f>
        <v>0</v>
      </c>
      <c r="DT168" s="317">
        <f>BP168/3600*Stawki!$K$4</f>
        <v>0</v>
      </c>
      <c r="DU168" s="320">
        <f>BS168/3600*Stawki!$M$4</f>
        <v>0</v>
      </c>
      <c r="DV168" s="320">
        <f>BV168/3600*Stawki!$L$4</f>
        <v>0</v>
      </c>
      <c r="DW168" s="321">
        <f t="shared" si="256"/>
        <v>0</v>
      </c>
      <c r="DX168" s="322" t="e" cm="1">
        <f t="array" ref="DX168">IF(BX168&lt;1,INDEX(tblSimple[],MATCH(F168,simp_il_proj,1)+1,MATCH(BW168,simp_il_oper,1)+1)+VLOOKUP($H$6,tblKlient[[Klient]:[Dodatkowy narzut Simple]],2,0),INDEX(tblComplex[],MATCH(F168,comp_il_projekt,1)+1,MATCH(BX168,comp_ile_sklad,1)+1)+VLOOKUP($H$6,tblKlient[[Klient]:[Dodatkowy narzut Complex]],3,0))</f>
        <v>#VALUE!</v>
      </c>
      <c r="DY168" s="323" t="str">
        <f t="shared" si="257"/>
        <v/>
      </c>
      <c r="DZ168" s="318" t="e">
        <f t="shared" si="214"/>
        <v>#VALUE!</v>
      </c>
      <c r="EA168" s="324" t="e">
        <f t="shared" si="215"/>
        <v>#VALUE!</v>
      </c>
      <c r="EC168" s="340">
        <f>IFERROR((Y168*AA168)*IF(X168="NIE",$EC$17+Stawki!$L$30,$EC$17)+SUMIF($C:$C,$B168,CP:CP),0)</f>
        <v>0</v>
      </c>
      <c r="ED168" s="341">
        <f t="shared" si="216"/>
        <v>0</v>
      </c>
      <c r="EE168" s="341">
        <f t="shared" si="217"/>
        <v>0</v>
      </c>
      <c r="EF168" s="341" t="e">
        <f t="shared" si="218"/>
        <v>#VALUE!</v>
      </c>
      <c r="EG168" s="341" t="e">
        <f>DY168*(1+wycena!$EG$17)</f>
        <v>#VALUE!</v>
      </c>
      <c r="EH168" s="341" t="e">
        <f>EG168*(1+wycena!$EH$17)</f>
        <v>#VALUE!</v>
      </c>
      <c r="EI168" s="341" t="e">
        <f t="shared" si="258"/>
        <v>#VALUE!</v>
      </c>
      <c r="EJ168" s="341" t="e">
        <f t="shared" si="276"/>
        <v>#VALUE!</v>
      </c>
      <c r="EK168" s="342">
        <f t="shared" si="219"/>
        <v>0</v>
      </c>
      <c r="EL168" s="343">
        <v>0</v>
      </c>
      <c r="EM168" s="344" t="e">
        <f t="shared" si="277"/>
        <v>#VALUE!</v>
      </c>
      <c r="EN168" s="345" t="e">
        <f t="shared" si="220"/>
        <v>#VALUE!</v>
      </c>
      <c r="EO168" s="346">
        <f t="shared" si="221"/>
        <v>0</v>
      </c>
      <c r="EP168" s="347">
        <f t="shared" si="222"/>
        <v>0</v>
      </c>
      <c r="EQ168" s="348">
        <f t="shared" si="259"/>
        <v>0</v>
      </c>
      <c r="ER168" s="349" t="e">
        <f t="shared" si="223"/>
        <v>#VALUE!</v>
      </c>
      <c r="ES168" s="350" t="e">
        <f t="shared" si="224"/>
        <v>#VALUE!</v>
      </c>
      <c r="ET168" s="62"/>
      <c r="EU168" s="399">
        <f t="shared" si="260"/>
        <v>0</v>
      </c>
      <c r="EV168" s="400">
        <f t="shared" si="261"/>
        <v>0</v>
      </c>
      <c r="EW168" s="400">
        <f t="shared" si="262"/>
        <v>0</v>
      </c>
      <c r="EX168" s="400">
        <f t="shared" si="263"/>
        <v>0</v>
      </c>
      <c r="EY168" s="400">
        <f t="shared" si="264"/>
        <v>0</v>
      </c>
      <c r="EZ168" s="401">
        <f t="shared" si="265"/>
        <v>0</v>
      </c>
      <c r="FA168" s="62"/>
      <c r="FB168" s="153">
        <f t="shared" si="225"/>
        <v>0</v>
      </c>
      <c r="FC168" s="154">
        <f t="shared" si="226"/>
        <v>0</v>
      </c>
      <c r="FD168" s="154">
        <f t="shared" si="227"/>
        <v>0</v>
      </c>
      <c r="FE168" s="154">
        <f t="shared" si="228"/>
        <v>0</v>
      </c>
      <c r="FF168" s="154">
        <f t="shared" si="229"/>
        <v>0</v>
      </c>
      <c r="FG168" s="154">
        <f t="shared" si="230"/>
        <v>0</v>
      </c>
      <c r="FH168" s="154">
        <f t="shared" si="231"/>
        <v>0</v>
      </c>
      <c r="FI168" s="154">
        <f t="shared" si="232"/>
        <v>0</v>
      </c>
      <c r="FJ168" s="154">
        <f t="shared" si="233"/>
        <v>0</v>
      </c>
      <c r="FK168" s="147">
        <f t="shared" si="234"/>
        <v>0</v>
      </c>
      <c r="FL168" s="147">
        <f t="shared" si="235"/>
        <v>0</v>
      </c>
      <c r="FM168" s="146">
        <f t="shared" si="236"/>
        <v>0</v>
      </c>
      <c r="FN168" s="146">
        <f t="shared" si="237"/>
        <v>0</v>
      </c>
      <c r="FO168" s="146">
        <f t="shared" si="238"/>
        <v>0</v>
      </c>
      <c r="FP168" s="146">
        <f t="shared" si="239"/>
        <v>0</v>
      </c>
      <c r="FQ168" s="146" t="e">
        <f t="shared" si="240"/>
        <v>#VALUE!</v>
      </c>
      <c r="FR168" s="146" t="e">
        <f t="shared" si="241"/>
        <v>#VALUE!</v>
      </c>
      <c r="FS168" s="146">
        <f t="shared" si="242"/>
        <v>0</v>
      </c>
      <c r="FT168" s="146">
        <f t="shared" si="243"/>
        <v>0</v>
      </c>
      <c r="FU168" s="146">
        <f t="shared" si="244"/>
        <v>0</v>
      </c>
      <c r="FV168" s="146" t="e">
        <f t="shared" si="245"/>
        <v>#VALUE!</v>
      </c>
      <c r="FW168" s="146" t="e">
        <f t="shared" si="266"/>
        <v>#VALUE!</v>
      </c>
      <c r="FX168" s="146" t="e">
        <f t="shared" si="267"/>
        <v>#VALUE!</v>
      </c>
      <c r="FY168" s="146" t="e">
        <f t="shared" si="268"/>
        <v>#VALUE!</v>
      </c>
      <c r="FZ168" s="155">
        <f t="shared" si="278"/>
        <v>0</v>
      </c>
    </row>
    <row r="169" spans="1:182">
      <c r="A169" s="143">
        <v>151</v>
      </c>
      <c r="B169" s="123"/>
      <c r="C169" s="123"/>
      <c r="D169" s="123"/>
      <c r="E169" s="181"/>
      <c r="F169" s="123"/>
      <c r="G169" s="123"/>
      <c r="H169" s="123"/>
      <c r="I169" s="120"/>
      <c r="J169" s="121"/>
      <c r="K169" s="123"/>
      <c r="L169" s="123"/>
      <c r="M169" s="172" t="str">
        <f>ryzyka!$X153</f>
        <v/>
      </c>
      <c r="N169" s="173" t="str">
        <f>ryzyka!Y153</f>
        <v/>
      </c>
      <c r="O169" s="123"/>
      <c r="P169" s="123"/>
      <c r="Q169" s="138"/>
      <c r="R169" s="121"/>
      <c r="S169" s="123"/>
      <c r="T169" s="122"/>
      <c r="U169" s="123"/>
      <c r="V169" s="285" t="str">
        <f t="shared" si="246"/>
        <v/>
      </c>
      <c r="W169" s="285" t="str">
        <f t="shared" si="247"/>
        <v/>
      </c>
      <c r="X169" s="123"/>
      <c r="Y169" s="65"/>
      <c r="Z169" s="176">
        <f t="shared" si="189"/>
        <v>0</v>
      </c>
      <c r="AA169" s="124"/>
      <c r="AB169" s="124"/>
      <c r="AC169" s="125"/>
      <c r="AD169" s="125"/>
      <c r="AE169" s="126"/>
      <c r="AF169" s="124"/>
      <c r="AG169" s="127"/>
      <c r="AH169" s="128"/>
      <c r="AI169" s="137"/>
      <c r="AJ169" s="126"/>
      <c r="AK169" s="335">
        <f t="shared" si="190"/>
        <v>0</v>
      </c>
      <c r="AL169" s="138"/>
      <c r="AM169" s="121"/>
      <c r="AN169" s="123"/>
      <c r="AO169" s="332">
        <f t="shared" si="269"/>
        <v>0</v>
      </c>
      <c r="AP169" s="333">
        <f>SUMIFS(Technologia[tpz '[s']],Technologia[Obszar],"Obróbka skrawaniem",Technologia[KOD WYROB],wycena!$B169)</f>
        <v>0</v>
      </c>
      <c r="AQ169" s="334">
        <f>SUMIFS(Technologia[tpj '[s']],Technologia[Obszar],"Obróbka skrawaniem",Technologia[KOD WYROB],wycena!$B169)</f>
        <v>0</v>
      </c>
      <c r="AR169" s="335">
        <f t="shared" si="191"/>
        <v>0</v>
      </c>
      <c r="AS169" s="334">
        <f>SUMIFS(Technologia[tpz '[s']],Technologia[Obszar],"Ukosowanie",Technologia[KOD WYROB],wycena!$B169)</f>
        <v>0</v>
      </c>
      <c r="AT169" s="334">
        <f>SUMIFS(Technologia[tpj '[s']],Technologia[Obszar],"Ukosowanie",Technologia[KOD WYROB],wycena!$B169)</f>
        <v>0</v>
      </c>
      <c r="AU169" s="335">
        <f t="shared" si="192"/>
        <v>0</v>
      </c>
      <c r="AV169" s="334">
        <f>SUMIFS(Technologia[tpz '[s']],Technologia[Obszar],"Prasa",Technologia[KOD WYROB],wycena!$B169)</f>
        <v>0</v>
      </c>
      <c r="AW169" s="334">
        <f>SUMIFS(Technologia[tpj '[s']],Technologia[Obszar],"Prasa",Technologia[KOD WYROB],wycena!$B169)</f>
        <v>0</v>
      </c>
      <c r="AX169" s="335">
        <f t="shared" si="193"/>
        <v>0</v>
      </c>
      <c r="AY169" s="334">
        <f>SUMIFS(Technologia[tpz '[s']],Technologia[Obszar],"Spawanie ręczne",Technologia[KOD WYROB],wycena!$B169)</f>
        <v>0</v>
      </c>
      <c r="AZ169" s="334">
        <f>SUMIFS(Technologia[tpj '[s']],Technologia[Obszar],"Spawanie ręczne",Technologia[KOD WYROB],wycena!$B169)</f>
        <v>0</v>
      </c>
      <c r="BA169" s="335">
        <f t="shared" si="194"/>
        <v>0</v>
      </c>
      <c r="BB169" s="334">
        <f>SUMIFS(Technologia[tpz '[s']],Technologia[Obszar],"Spawanie robotem",Technologia[KOD WYROB],wycena!$B169)</f>
        <v>0</v>
      </c>
      <c r="BC169" s="334">
        <f>SUMIFS(Technologia[tpj '[s']],Technologia[Obszar],"Spawanie robotem",Technologia[KOD WYROB],wycena!$B169)</f>
        <v>0</v>
      </c>
      <c r="BD169" s="335">
        <f t="shared" si="195"/>
        <v>0</v>
      </c>
      <c r="BE169" s="334">
        <f>SUMIFS(Technologia[tpz '[s']],Technologia[Obszar],"Ślusarnia",Technologia[KOD WYROB],wycena!$B169)</f>
        <v>0</v>
      </c>
      <c r="BF169" s="334">
        <f>SUMIFS(Technologia[tpj '[s']],Technologia[Obszar],"Ślusarnia",Technologia[KOD WYROB],wycena!$B169)</f>
        <v>0</v>
      </c>
      <c r="BG169" s="335">
        <f t="shared" si="196"/>
        <v>0</v>
      </c>
      <c r="BH169" s="334">
        <f>SUMIFS(Technologia[tpz '[s']],Technologia[Obszar],"Montaż",Technologia[KOD WYROB],wycena!$B169)</f>
        <v>0</v>
      </c>
      <c r="BI169" s="334">
        <f>SUMIFS(Technologia[tpj '[s']],Technologia[Obszar],"Montaż",Technologia[KOD WYROB],wycena!$B169)</f>
        <v>0</v>
      </c>
      <c r="BJ169" s="335">
        <f t="shared" si="197"/>
        <v>0</v>
      </c>
      <c r="BK169" s="334">
        <f>SUMIFS(Technologia[tpz '[s']],Technologia[Obszar],"Klejenie",Technologia[KOD WYROB],wycena!$B169)</f>
        <v>0</v>
      </c>
      <c r="BL169" s="334">
        <f>SUMIFS(Technologia[tpj '[s']],Technologia[Obszar],"Klejenie",Technologia[KOD WYROB],wycena!$B169)</f>
        <v>0</v>
      </c>
      <c r="BM169" s="335">
        <f t="shared" si="198"/>
        <v>0</v>
      </c>
      <c r="BN169" s="334">
        <f>SUMIFS(Technologia[tpz '[s']],Technologia[Obszar],"Śrutowanie",Technologia[KOD WYROB],wycena!$B169)</f>
        <v>0</v>
      </c>
      <c r="BO169" s="334">
        <f>SUMIFS(Technologia[tpj '[s']],Technologia[Obszar],"Śrutowanie",Technologia[KOD WYROB],wycena!$B169)</f>
        <v>0</v>
      </c>
      <c r="BP169" s="332">
        <f t="shared" si="248"/>
        <v>0</v>
      </c>
      <c r="BQ169" s="334">
        <f>SUMIFS(Technologia[tpz '[s']],Technologia[Obszar],"Prostowanie",Technologia[KOD WYROB],wycena!$B169)</f>
        <v>0</v>
      </c>
      <c r="BR169" s="334">
        <f>SUMIFS(Technologia[tpj '[s']],Technologia[Obszar],"Prostowanie",Technologia[KOD WYROB],wycena!$B169)</f>
        <v>0</v>
      </c>
      <c r="BS169" s="332">
        <f t="shared" si="249"/>
        <v>0</v>
      </c>
      <c r="BT169" s="334">
        <f>SUMIFS(Technologia[tpz '[s']],Technologia[Obszar],"Gratowarka",Technologia[KOD WYROB],wycena!$B169)</f>
        <v>0</v>
      </c>
      <c r="BU169" s="334">
        <f>SUMIFS(Technologia[tpj '[s']],Technologia[Obszar],"Gratowarka",Technologia[KOD WYROB],wycena!$B169)</f>
        <v>0</v>
      </c>
      <c r="BV169" s="332">
        <f t="shared" si="250"/>
        <v>0</v>
      </c>
      <c r="BW169" s="332">
        <f>COUNTIF(Technologia[KOD WYROB],B169)</f>
        <v>0</v>
      </c>
      <c r="BX169" s="332">
        <f t="shared" si="251"/>
        <v>0</v>
      </c>
      <c r="BZ169" s="121"/>
      <c r="CA169" s="123"/>
      <c r="CB169" s="123"/>
      <c r="CC169" s="372">
        <f>SUMIFS(Technologia[Koszt kooperacji],Technologia[Obszar],"Kooperacja",Technologia[KOD WYROB],wycena!$B169)+SUMIFS(Technologia[Koszt kooperacji],Technologia[Obszar],"Śrutowanie",Technologia[KOD WYROB],wycena!$B169)</f>
        <v>0</v>
      </c>
      <c r="CD169" s="372">
        <f t="shared" si="199"/>
        <v>0</v>
      </c>
      <c r="CE169" s="372">
        <f t="shared" si="270"/>
        <v>0</v>
      </c>
      <c r="CF169" s="381">
        <f>COUNTIFS(Technologia[KOD WYROB],B169,Technologia[Obszar],"kooperacja")+SUMIF($C:$C,$B169,CF:CF)</f>
        <v>0</v>
      </c>
      <c r="CG169" s="382">
        <f>SUMIF(Tabela3[Dot. indeksu],B169,Tabela3[Wartość])+SUMIF(C:C,B169,DE:DE)</f>
        <v>0</v>
      </c>
      <c r="CH169" s="383">
        <f>SUMIFS(NRC[Cena],NRC[Typ narzędzia],robocze!$AL$1,NRC[Dot. indeksu],wycena!$B169)+(SUMIF($C:$C,$B169,$DF:$DF))</f>
        <v>0</v>
      </c>
      <c r="CI169" s="372">
        <f>SUMIFS(NRC[Cena],NRC[Typ narzędzia],robocze!$AL$2,NRC[Dot. indeksu],wycena!$B169)+(SUMIF($C:$C,$B169,$DG:$DG))</f>
        <v>0</v>
      </c>
      <c r="CJ169" s="372">
        <f>SUMIFS(NRC[Cena],NRC[Typ narzędzia],robocze!$AL$3,NRC[Dot. indeksu],wycena!$B169)+(SUMIF($C:$C,$B169,$DH:$DH))</f>
        <v>0</v>
      </c>
      <c r="CK169" s="384">
        <f t="shared" si="252"/>
        <v>0</v>
      </c>
      <c r="CM169" s="373" t="str">
        <f t="shared" si="200"/>
        <v/>
      </c>
      <c r="CN169" s="374" t="str">
        <f t="shared" si="201"/>
        <v/>
      </c>
      <c r="CO169" s="372" t="str">
        <f t="shared" si="202"/>
        <v/>
      </c>
      <c r="CP169" s="372" t="str">
        <f t="shared" si="271"/>
        <v/>
      </c>
      <c r="CQ169" s="371" t="str">
        <f t="shared" si="203"/>
        <v/>
      </c>
      <c r="CR169" s="371" t="str">
        <f t="shared" si="272"/>
        <v/>
      </c>
      <c r="CS169" s="371" t="str">
        <f t="shared" si="204"/>
        <v/>
      </c>
      <c r="CT169" s="371" t="str">
        <f t="shared" si="205"/>
        <v/>
      </c>
      <c r="CU169" s="371" t="str">
        <f t="shared" si="206"/>
        <v/>
      </c>
      <c r="CV169" s="371" t="str">
        <f t="shared" si="207"/>
        <v/>
      </c>
      <c r="CW169" s="371" t="str">
        <f t="shared" si="208"/>
        <v/>
      </c>
      <c r="CX169" s="371" t="str">
        <f t="shared" si="209"/>
        <v/>
      </c>
      <c r="CY169" s="371" t="str">
        <f t="shared" si="210"/>
        <v/>
      </c>
      <c r="CZ169" s="371" t="str">
        <f t="shared" si="211"/>
        <v/>
      </c>
      <c r="DA169" s="371" t="str">
        <f t="shared" si="253"/>
        <v/>
      </c>
      <c r="DB169" s="371" t="str">
        <f t="shared" si="254"/>
        <v/>
      </c>
      <c r="DC169" s="371" t="str">
        <f t="shared" si="255"/>
        <v/>
      </c>
      <c r="DD169" s="334" t="str">
        <f t="shared" si="212"/>
        <v/>
      </c>
      <c r="DE169" s="334" t="str">
        <f t="shared" si="213"/>
        <v/>
      </c>
      <c r="DF169" s="372">
        <f t="shared" si="273"/>
        <v>0</v>
      </c>
      <c r="DG169" s="372">
        <f t="shared" si="274"/>
        <v>0</v>
      </c>
      <c r="DH169" s="372">
        <f t="shared" si="275"/>
        <v>0</v>
      </c>
      <c r="DI169" s="375"/>
      <c r="DJ169" s="319">
        <f>AK169/3600*Stawki!$A$4</f>
        <v>0</v>
      </c>
      <c r="DK169" s="317">
        <f>AO169/3600*Stawki!$B$4</f>
        <v>0</v>
      </c>
      <c r="DL169" s="317">
        <f>AR169/3600*Stawki!$C$4</f>
        <v>0</v>
      </c>
      <c r="DM169" s="317">
        <f>AU169/3600*Stawki!$D$4</f>
        <v>0</v>
      </c>
      <c r="DN169" s="317">
        <f>AX169/3600*Stawki!$E$4</f>
        <v>0</v>
      </c>
      <c r="DO169" s="317">
        <f>BA169/3600*Stawki!$F$4</f>
        <v>0</v>
      </c>
      <c r="DP169" s="317">
        <f>BD169/3600*Stawki!$G$4</f>
        <v>0</v>
      </c>
      <c r="DQ169" s="317">
        <f>BG169/3600*Stawki!$H$4</f>
        <v>0</v>
      </c>
      <c r="DR169" s="317">
        <f>BJ169/3600*Stawki!$J$4</f>
        <v>0</v>
      </c>
      <c r="DS169" s="317">
        <f>BL169/3600*Stawki!$I$4</f>
        <v>0</v>
      </c>
      <c r="DT169" s="317">
        <f>BP169/3600*Stawki!$K$4</f>
        <v>0</v>
      </c>
      <c r="DU169" s="320">
        <f>BS169/3600*Stawki!$M$4</f>
        <v>0</v>
      </c>
      <c r="DV169" s="320">
        <f>BV169/3600*Stawki!$L$4</f>
        <v>0</v>
      </c>
      <c r="DW169" s="321">
        <f t="shared" si="256"/>
        <v>0</v>
      </c>
      <c r="DX169" s="322" t="e" cm="1">
        <f t="array" ref="DX169">IF(BX169&lt;1,INDEX(tblSimple[],MATCH(F169,simp_il_proj,1)+1,MATCH(BW169,simp_il_oper,1)+1)+VLOOKUP($H$6,tblKlient[[Klient]:[Dodatkowy narzut Simple]],2,0),INDEX(tblComplex[],MATCH(F169,comp_il_projekt,1)+1,MATCH(BX169,comp_ile_sklad,1)+1)+VLOOKUP($H$6,tblKlient[[Klient]:[Dodatkowy narzut Complex]],3,0))</f>
        <v>#VALUE!</v>
      </c>
      <c r="DY169" s="323" t="str">
        <f t="shared" si="257"/>
        <v/>
      </c>
      <c r="DZ169" s="318" t="e">
        <f t="shared" si="214"/>
        <v>#VALUE!</v>
      </c>
      <c r="EA169" s="324" t="e">
        <f t="shared" si="215"/>
        <v>#VALUE!</v>
      </c>
      <c r="EC169" s="340">
        <f>IFERROR((Y169*AA169)*IF(X169="NIE",$EC$17+Stawki!$L$30,$EC$17)+SUMIF($C:$C,$B169,CP:CP),0)</f>
        <v>0</v>
      </c>
      <c r="ED169" s="341">
        <f t="shared" si="216"/>
        <v>0</v>
      </c>
      <c r="EE169" s="341">
        <f t="shared" si="217"/>
        <v>0</v>
      </c>
      <c r="EF169" s="341" t="e">
        <f t="shared" si="218"/>
        <v>#VALUE!</v>
      </c>
      <c r="EG169" s="341" t="e">
        <f>DY169*(1+wycena!$EG$17)</f>
        <v>#VALUE!</v>
      </c>
      <c r="EH169" s="341" t="e">
        <f>EG169*(1+wycena!$EH$17)</f>
        <v>#VALUE!</v>
      </c>
      <c r="EI169" s="341" t="e">
        <f t="shared" si="258"/>
        <v>#VALUE!</v>
      </c>
      <c r="EJ169" s="341" t="e">
        <f t="shared" si="276"/>
        <v>#VALUE!</v>
      </c>
      <c r="EK169" s="342">
        <f t="shared" si="219"/>
        <v>0</v>
      </c>
      <c r="EL169" s="343">
        <v>0</v>
      </c>
      <c r="EM169" s="344" t="e">
        <f t="shared" si="277"/>
        <v>#VALUE!</v>
      </c>
      <c r="EN169" s="345" t="e">
        <f t="shared" si="220"/>
        <v>#VALUE!</v>
      </c>
      <c r="EO169" s="346">
        <f t="shared" si="221"/>
        <v>0</v>
      </c>
      <c r="EP169" s="347">
        <f t="shared" si="222"/>
        <v>0</v>
      </c>
      <c r="EQ169" s="348">
        <f t="shared" si="259"/>
        <v>0</v>
      </c>
      <c r="ER169" s="349" t="e">
        <f t="shared" si="223"/>
        <v>#VALUE!</v>
      </c>
      <c r="ES169" s="350" t="e">
        <f t="shared" si="224"/>
        <v>#VALUE!</v>
      </c>
      <c r="ET169" s="62"/>
      <c r="EU169" s="399">
        <f t="shared" si="260"/>
        <v>0</v>
      </c>
      <c r="EV169" s="400">
        <f t="shared" si="261"/>
        <v>0</v>
      </c>
      <c r="EW169" s="400">
        <f t="shared" si="262"/>
        <v>0</v>
      </c>
      <c r="EX169" s="400">
        <f t="shared" si="263"/>
        <v>0</v>
      </c>
      <c r="EY169" s="400">
        <f t="shared" si="264"/>
        <v>0</v>
      </c>
      <c r="EZ169" s="401">
        <f t="shared" si="265"/>
        <v>0</v>
      </c>
      <c r="FA169" s="62"/>
      <c r="FB169" s="153">
        <f t="shared" si="225"/>
        <v>0</v>
      </c>
      <c r="FC169" s="154">
        <f t="shared" si="226"/>
        <v>0</v>
      </c>
      <c r="FD169" s="154">
        <f t="shared" si="227"/>
        <v>0</v>
      </c>
      <c r="FE169" s="154">
        <f t="shared" si="228"/>
        <v>0</v>
      </c>
      <c r="FF169" s="154">
        <f t="shared" si="229"/>
        <v>0</v>
      </c>
      <c r="FG169" s="154">
        <f t="shared" si="230"/>
        <v>0</v>
      </c>
      <c r="FH169" s="154">
        <f t="shared" si="231"/>
        <v>0</v>
      </c>
      <c r="FI169" s="154">
        <f t="shared" si="232"/>
        <v>0</v>
      </c>
      <c r="FJ169" s="154">
        <f t="shared" si="233"/>
        <v>0</v>
      </c>
      <c r="FK169" s="147">
        <f t="shared" si="234"/>
        <v>0</v>
      </c>
      <c r="FL169" s="147">
        <f t="shared" si="235"/>
        <v>0</v>
      </c>
      <c r="FM169" s="146">
        <f t="shared" si="236"/>
        <v>0</v>
      </c>
      <c r="FN169" s="146">
        <f t="shared" si="237"/>
        <v>0</v>
      </c>
      <c r="FO169" s="146">
        <f t="shared" si="238"/>
        <v>0</v>
      </c>
      <c r="FP169" s="146">
        <f t="shared" si="239"/>
        <v>0</v>
      </c>
      <c r="FQ169" s="146" t="e">
        <f t="shared" si="240"/>
        <v>#VALUE!</v>
      </c>
      <c r="FR169" s="146" t="e">
        <f t="shared" si="241"/>
        <v>#VALUE!</v>
      </c>
      <c r="FS169" s="146">
        <f t="shared" si="242"/>
        <v>0</v>
      </c>
      <c r="FT169" s="146">
        <f t="shared" si="243"/>
        <v>0</v>
      </c>
      <c r="FU169" s="146">
        <f t="shared" si="244"/>
        <v>0</v>
      </c>
      <c r="FV169" s="146" t="e">
        <f t="shared" si="245"/>
        <v>#VALUE!</v>
      </c>
      <c r="FW169" s="146" t="e">
        <f t="shared" si="266"/>
        <v>#VALUE!</v>
      </c>
      <c r="FX169" s="146" t="e">
        <f t="shared" si="267"/>
        <v>#VALUE!</v>
      </c>
      <c r="FY169" s="146" t="e">
        <f t="shared" si="268"/>
        <v>#VALUE!</v>
      </c>
      <c r="FZ169" s="155">
        <f t="shared" si="278"/>
        <v>0</v>
      </c>
    </row>
    <row r="170" spans="1:182">
      <c r="A170" s="143">
        <v>152</v>
      </c>
      <c r="B170" s="123"/>
      <c r="C170" s="123"/>
      <c r="D170" s="123"/>
      <c r="E170" s="181"/>
      <c r="F170" s="123"/>
      <c r="G170" s="123"/>
      <c r="H170" s="123"/>
      <c r="I170" s="120"/>
      <c r="J170" s="121"/>
      <c r="K170" s="123"/>
      <c r="L170" s="123"/>
      <c r="M170" s="172" t="str">
        <f>ryzyka!$X154</f>
        <v/>
      </c>
      <c r="N170" s="173" t="str">
        <f>ryzyka!Y154</f>
        <v/>
      </c>
      <c r="O170" s="123"/>
      <c r="P170" s="123"/>
      <c r="Q170" s="138"/>
      <c r="R170" s="121"/>
      <c r="S170" s="123"/>
      <c r="T170" s="122"/>
      <c r="U170" s="123"/>
      <c r="V170" s="285" t="str">
        <f t="shared" si="246"/>
        <v/>
      </c>
      <c r="W170" s="285" t="str">
        <f t="shared" si="247"/>
        <v/>
      </c>
      <c r="X170" s="123"/>
      <c r="Y170" s="65"/>
      <c r="Z170" s="176">
        <f t="shared" si="189"/>
        <v>0</v>
      </c>
      <c r="AA170" s="124"/>
      <c r="AB170" s="124"/>
      <c r="AC170" s="125"/>
      <c r="AD170" s="125"/>
      <c r="AE170" s="126"/>
      <c r="AF170" s="124"/>
      <c r="AG170" s="127"/>
      <c r="AH170" s="128"/>
      <c r="AI170" s="137"/>
      <c r="AJ170" s="126"/>
      <c r="AK170" s="335">
        <f t="shared" si="190"/>
        <v>0</v>
      </c>
      <c r="AL170" s="138"/>
      <c r="AM170" s="121"/>
      <c r="AN170" s="123"/>
      <c r="AO170" s="332">
        <f t="shared" si="269"/>
        <v>0</v>
      </c>
      <c r="AP170" s="333">
        <f>SUMIFS(Technologia[tpz '[s']],Technologia[Obszar],"Obróbka skrawaniem",Technologia[KOD WYROB],wycena!$B170)</f>
        <v>0</v>
      </c>
      <c r="AQ170" s="334">
        <f>SUMIFS(Technologia[tpj '[s']],Technologia[Obszar],"Obróbka skrawaniem",Technologia[KOD WYROB],wycena!$B170)</f>
        <v>0</v>
      </c>
      <c r="AR170" s="335">
        <f t="shared" si="191"/>
        <v>0</v>
      </c>
      <c r="AS170" s="334">
        <f>SUMIFS(Technologia[tpz '[s']],Technologia[Obszar],"Ukosowanie",Technologia[KOD WYROB],wycena!$B170)</f>
        <v>0</v>
      </c>
      <c r="AT170" s="334">
        <f>SUMIFS(Technologia[tpj '[s']],Technologia[Obszar],"Ukosowanie",Technologia[KOD WYROB],wycena!$B170)</f>
        <v>0</v>
      </c>
      <c r="AU170" s="335">
        <f t="shared" si="192"/>
        <v>0</v>
      </c>
      <c r="AV170" s="334">
        <f>SUMIFS(Technologia[tpz '[s']],Technologia[Obszar],"Prasa",Technologia[KOD WYROB],wycena!$B170)</f>
        <v>0</v>
      </c>
      <c r="AW170" s="334">
        <f>SUMIFS(Technologia[tpj '[s']],Technologia[Obszar],"Prasa",Technologia[KOD WYROB],wycena!$B170)</f>
        <v>0</v>
      </c>
      <c r="AX170" s="335">
        <f t="shared" si="193"/>
        <v>0</v>
      </c>
      <c r="AY170" s="334">
        <f>SUMIFS(Technologia[tpz '[s']],Technologia[Obszar],"Spawanie ręczne",Technologia[KOD WYROB],wycena!$B170)</f>
        <v>0</v>
      </c>
      <c r="AZ170" s="334">
        <f>SUMIFS(Technologia[tpj '[s']],Technologia[Obszar],"Spawanie ręczne",Technologia[KOD WYROB],wycena!$B170)</f>
        <v>0</v>
      </c>
      <c r="BA170" s="335">
        <f t="shared" si="194"/>
        <v>0</v>
      </c>
      <c r="BB170" s="334">
        <f>SUMIFS(Technologia[tpz '[s']],Technologia[Obszar],"Spawanie robotem",Technologia[KOD WYROB],wycena!$B170)</f>
        <v>0</v>
      </c>
      <c r="BC170" s="334">
        <f>SUMIFS(Technologia[tpj '[s']],Technologia[Obszar],"Spawanie robotem",Technologia[KOD WYROB],wycena!$B170)</f>
        <v>0</v>
      </c>
      <c r="BD170" s="335">
        <f t="shared" si="195"/>
        <v>0</v>
      </c>
      <c r="BE170" s="334">
        <f>SUMIFS(Technologia[tpz '[s']],Technologia[Obszar],"Ślusarnia",Technologia[KOD WYROB],wycena!$B170)</f>
        <v>0</v>
      </c>
      <c r="BF170" s="334">
        <f>SUMIFS(Technologia[tpj '[s']],Technologia[Obszar],"Ślusarnia",Technologia[KOD WYROB],wycena!$B170)</f>
        <v>0</v>
      </c>
      <c r="BG170" s="335">
        <f t="shared" si="196"/>
        <v>0</v>
      </c>
      <c r="BH170" s="334">
        <f>SUMIFS(Technologia[tpz '[s']],Technologia[Obszar],"Montaż",Technologia[KOD WYROB],wycena!$B170)</f>
        <v>0</v>
      </c>
      <c r="BI170" s="334">
        <f>SUMIFS(Technologia[tpj '[s']],Technologia[Obszar],"Montaż",Technologia[KOD WYROB],wycena!$B170)</f>
        <v>0</v>
      </c>
      <c r="BJ170" s="335">
        <f t="shared" si="197"/>
        <v>0</v>
      </c>
      <c r="BK170" s="334">
        <f>SUMIFS(Technologia[tpz '[s']],Technologia[Obszar],"Klejenie",Technologia[KOD WYROB],wycena!$B170)</f>
        <v>0</v>
      </c>
      <c r="BL170" s="334">
        <f>SUMIFS(Technologia[tpj '[s']],Technologia[Obszar],"Klejenie",Technologia[KOD WYROB],wycena!$B170)</f>
        <v>0</v>
      </c>
      <c r="BM170" s="335">
        <f t="shared" si="198"/>
        <v>0</v>
      </c>
      <c r="BN170" s="334">
        <f>SUMIFS(Technologia[tpz '[s']],Technologia[Obszar],"Śrutowanie",Technologia[KOD WYROB],wycena!$B170)</f>
        <v>0</v>
      </c>
      <c r="BO170" s="334">
        <f>SUMIFS(Technologia[tpj '[s']],Technologia[Obszar],"Śrutowanie",Technologia[KOD WYROB],wycena!$B170)</f>
        <v>0</v>
      </c>
      <c r="BP170" s="332">
        <f t="shared" si="248"/>
        <v>0</v>
      </c>
      <c r="BQ170" s="334">
        <f>SUMIFS(Technologia[tpz '[s']],Technologia[Obszar],"Prostowanie",Technologia[KOD WYROB],wycena!$B170)</f>
        <v>0</v>
      </c>
      <c r="BR170" s="334">
        <f>SUMIFS(Technologia[tpj '[s']],Technologia[Obszar],"Prostowanie",Technologia[KOD WYROB],wycena!$B170)</f>
        <v>0</v>
      </c>
      <c r="BS170" s="332">
        <f t="shared" si="249"/>
        <v>0</v>
      </c>
      <c r="BT170" s="334">
        <f>SUMIFS(Technologia[tpz '[s']],Technologia[Obszar],"Gratowarka",Technologia[KOD WYROB],wycena!$B170)</f>
        <v>0</v>
      </c>
      <c r="BU170" s="334">
        <f>SUMIFS(Technologia[tpj '[s']],Technologia[Obszar],"Gratowarka",Technologia[KOD WYROB],wycena!$B170)</f>
        <v>0</v>
      </c>
      <c r="BV170" s="332">
        <f t="shared" si="250"/>
        <v>0</v>
      </c>
      <c r="BW170" s="332">
        <f>COUNTIF(Technologia[KOD WYROB],B170)</f>
        <v>0</v>
      </c>
      <c r="BX170" s="332">
        <f t="shared" si="251"/>
        <v>0</v>
      </c>
      <c r="BZ170" s="121"/>
      <c r="CA170" s="123"/>
      <c r="CB170" s="123"/>
      <c r="CC170" s="372">
        <f>SUMIFS(Technologia[Koszt kooperacji],Technologia[Obszar],"Kooperacja",Technologia[KOD WYROB],wycena!$B170)+SUMIFS(Technologia[Koszt kooperacji],Technologia[Obszar],"Śrutowanie",Technologia[KOD WYROB],wycena!$B170)</f>
        <v>0</v>
      </c>
      <c r="CD170" s="372">
        <f t="shared" si="199"/>
        <v>0</v>
      </c>
      <c r="CE170" s="372">
        <f t="shared" si="270"/>
        <v>0</v>
      </c>
      <c r="CF170" s="381">
        <f>COUNTIFS(Technologia[KOD WYROB],B170,Technologia[Obszar],"kooperacja")+SUMIF($C:$C,$B170,CF:CF)</f>
        <v>0</v>
      </c>
      <c r="CG170" s="382">
        <f>SUMIF(Tabela3[Dot. indeksu],B170,Tabela3[Wartość])+SUMIF(C:C,B170,DE:DE)</f>
        <v>0</v>
      </c>
      <c r="CH170" s="383">
        <f>SUMIFS(NRC[Cena],NRC[Typ narzędzia],robocze!$AL$1,NRC[Dot. indeksu],wycena!$B170)+(SUMIF($C:$C,$B170,$DF:$DF))</f>
        <v>0</v>
      </c>
      <c r="CI170" s="372">
        <f>SUMIFS(NRC[Cena],NRC[Typ narzędzia],robocze!$AL$2,NRC[Dot. indeksu],wycena!$B170)+(SUMIF($C:$C,$B170,$DG:$DG))</f>
        <v>0</v>
      </c>
      <c r="CJ170" s="372">
        <f>SUMIFS(NRC[Cena],NRC[Typ narzędzia],robocze!$AL$3,NRC[Dot. indeksu],wycena!$B170)+(SUMIF($C:$C,$B170,$DH:$DH))</f>
        <v>0</v>
      </c>
      <c r="CK170" s="384">
        <f t="shared" si="252"/>
        <v>0</v>
      </c>
      <c r="CM170" s="373" t="str">
        <f t="shared" si="200"/>
        <v/>
      </c>
      <c r="CN170" s="374" t="str">
        <f t="shared" si="201"/>
        <v/>
      </c>
      <c r="CO170" s="372" t="str">
        <f t="shared" si="202"/>
        <v/>
      </c>
      <c r="CP170" s="372" t="str">
        <f t="shared" si="271"/>
        <v/>
      </c>
      <c r="CQ170" s="371" t="str">
        <f t="shared" si="203"/>
        <v/>
      </c>
      <c r="CR170" s="371" t="str">
        <f t="shared" si="272"/>
        <v/>
      </c>
      <c r="CS170" s="371" t="str">
        <f t="shared" si="204"/>
        <v/>
      </c>
      <c r="CT170" s="371" t="str">
        <f t="shared" si="205"/>
        <v/>
      </c>
      <c r="CU170" s="371" t="str">
        <f t="shared" si="206"/>
        <v/>
      </c>
      <c r="CV170" s="371" t="str">
        <f t="shared" si="207"/>
        <v/>
      </c>
      <c r="CW170" s="371" t="str">
        <f t="shared" si="208"/>
        <v/>
      </c>
      <c r="CX170" s="371" t="str">
        <f t="shared" si="209"/>
        <v/>
      </c>
      <c r="CY170" s="371" t="str">
        <f t="shared" si="210"/>
        <v/>
      </c>
      <c r="CZ170" s="371" t="str">
        <f t="shared" si="211"/>
        <v/>
      </c>
      <c r="DA170" s="371" t="str">
        <f t="shared" si="253"/>
        <v/>
      </c>
      <c r="DB170" s="371" t="str">
        <f t="shared" si="254"/>
        <v/>
      </c>
      <c r="DC170" s="371" t="str">
        <f t="shared" si="255"/>
        <v/>
      </c>
      <c r="DD170" s="334" t="str">
        <f t="shared" si="212"/>
        <v/>
      </c>
      <c r="DE170" s="334" t="str">
        <f t="shared" si="213"/>
        <v/>
      </c>
      <c r="DF170" s="372">
        <f t="shared" si="273"/>
        <v>0</v>
      </c>
      <c r="DG170" s="372">
        <f t="shared" si="274"/>
        <v>0</v>
      </c>
      <c r="DH170" s="372">
        <f t="shared" si="275"/>
        <v>0</v>
      </c>
      <c r="DI170" s="375"/>
      <c r="DJ170" s="319">
        <f>AK170/3600*Stawki!$A$4</f>
        <v>0</v>
      </c>
      <c r="DK170" s="317">
        <f>AO170/3600*Stawki!$B$4</f>
        <v>0</v>
      </c>
      <c r="DL170" s="317">
        <f>AR170/3600*Stawki!$C$4</f>
        <v>0</v>
      </c>
      <c r="DM170" s="317">
        <f>AU170/3600*Stawki!$D$4</f>
        <v>0</v>
      </c>
      <c r="DN170" s="317">
        <f>AX170/3600*Stawki!$E$4</f>
        <v>0</v>
      </c>
      <c r="DO170" s="317">
        <f>BA170/3600*Stawki!$F$4</f>
        <v>0</v>
      </c>
      <c r="DP170" s="317">
        <f>BD170/3600*Stawki!$G$4</f>
        <v>0</v>
      </c>
      <c r="DQ170" s="317">
        <f>BG170/3600*Stawki!$H$4</f>
        <v>0</v>
      </c>
      <c r="DR170" s="317">
        <f>BJ170/3600*Stawki!$J$4</f>
        <v>0</v>
      </c>
      <c r="DS170" s="317">
        <f>BL170/3600*Stawki!$I$4</f>
        <v>0</v>
      </c>
      <c r="DT170" s="317">
        <f>BP170/3600*Stawki!$K$4</f>
        <v>0</v>
      </c>
      <c r="DU170" s="320">
        <f>BS170/3600*Stawki!$M$4</f>
        <v>0</v>
      </c>
      <c r="DV170" s="320">
        <f>BV170/3600*Stawki!$L$4</f>
        <v>0</v>
      </c>
      <c r="DW170" s="321">
        <f t="shared" si="256"/>
        <v>0</v>
      </c>
      <c r="DX170" s="322" t="e" cm="1">
        <f t="array" ref="DX170">IF(BX170&lt;1,INDEX(tblSimple[],MATCH(F170,simp_il_proj,1)+1,MATCH(BW170,simp_il_oper,1)+1)+VLOOKUP($H$6,tblKlient[[Klient]:[Dodatkowy narzut Simple]],2,0),INDEX(tblComplex[],MATCH(F170,comp_il_projekt,1)+1,MATCH(BX170,comp_ile_sklad,1)+1)+VLOOKUP($H$6,tblKlient[[Klient]:[Dodatkowy narzut Complex]],3,0))</f>
        <v>#VALUE!</v>
      </c>
      <c r="DY170" s="323" t="str">
        <f t="shared" si="257"/>
        <v/>
      </c>
      <c r="DZ170" s="318" t="e">
        <f t="shared" si="214"/>
        <v>#VALUE!</v>
      </c>
      <c r="EA170" s="324" t="e">
        <f t="shared" si="215"/>
        <v>#VALUE!</v>
      </c>
      <c r="EC170" s="340">
        <f>IFERROR((Y170*AA170)*IF(X170="NIE",$EC$17+Stawki!$L$30,$EC$17)+SUMIF($C:$C,$B170,CP:CP),0)</f>
        <v>0</v>
      </c>
      <c r="ED170" s="341">
        <f t="shared" si="216"/>
        <v>0</v>
      </c>
      <c r="EE170" s="341">
        <f t="shared" si="217"/>
        <v>0</v>
      </c>
      <c r="EF170" s="341" t="e">
        <f t="shared" si="218"/>
        <v>#VALUE!</v>
      </c>
      <c r="EG170" s="341" t="e">
        <f>DY170*(1+wycena!$EG$17)</f>
        <v>#VALUE!</v>
      </c>
      <c r="EH170" s="341" t="e">
        <f>EG170*(1+wycena!$EH$17)</f>
        <v>#VALUE!</v>
      </c>
      <c r="EI170" s="341" t="e">
        <f t="shared" si="258"/>
        <v>#VALUE!</v>
      </c>
      <c r="EJ170" s="341" t="e">
        <f t="shared" si="276"/>
        <v>#VALUE!</v>
      </c>
      <c r="EK170" s="342">
        <f t="shared" si="219"/>
        <v>0</v>
      </c>
      <c r="EL170" s="343">
        <v>0</v>
      </c>
      <c r="EM170" s="344" t="e">
        <f t="shared" si="277"/>
        <v>#VALUE!</v>
      </c>
      <c r="EN170" s="345" t="e">
        <f t="shared" si="220"/>
        <v>#VALUE!</v>
      </c>
      <c r="EO170" s="346">
        <f t="shared" si="221"/>
        <v>0</v>
      </c>
      <c r="EP170" s="347">
        <f t="shared" si="222"/>
        <v>0</v>
      </c>
      <c r="EQ170" s="348">
        <f t="shared" si="259"/>
        <v>0</v>
      </c>
      <c r="ER170" s="349" t="e">
        <f t="shared" si="223"/>
        <v>#VALUE!</v>
      </c>
      <c r="ES170" s="350" t="e">
        <f t="shared" si="224"/>
        <v>#VALUE!</v>
      </c>
      <c r="ET170" s="62"/>
      <c r="EU170" s="399">
        <f t="shared" si="260"/>
        <v>0</v>
      </c>
      <c r="EV170" s="400">
        <f t="shared" si="261"/>
        <v>0</v>
      </c>
      <c r="EW170" s="400">
        <f t="shared" si="262"/>
        <v>0</v>
      </c>
      <c r="EX170" s="400">
        <f t="shared" si="263"/>
        <v>0</v>
      </c>
      <c r="EY170" s="400">
        <f t="shared" si="264"/>
        <v>0</v>
      </c>
      <c r="EZ170" s="401">
        <f t="shared" si="265"/>
        <v>0</v>
      </c>
      <c r="FA170" s="62"/>
      <c r="FB170" s="153">
        <f t="shared" si="225"/>
        <v>0</v>
      </c>
      <c r="FC170" s="154">
        <f t="shared" si="226"/>
        <v>0</v>
      </c>
      <c r="FD170" s="154">
        <f t="shared" si="227"/>
        <v>0</v>
      </c>
      <c r="FE170" s="154">
        <f t="shared" si="228"/>
        <v>0</v>
      </c>
      <c r="FF170" s="154">
        <f t="shared" si="229"/>
        <v>0</v>
      </c>
      <c r="FG170" s="154">
        <f t="shared" si="230"/>
        <v>0</v>
      </c>
      <c r="FH170" s="154">
        <f t="shared" si="231"/>
        <v>0</v>
      </c>
      <c r="FI170" s="154">
        <f t="shared" si="232"/>
        <v>0</v>
      </c>
      <c r="FJ170" s="154">
        <f t="shared" si="233"/>
        <v>0</v>
      </c>
      <c r="FK170" s="147">
        <f t="shared" si="234"/>
        <v>0</v>
      </c>
      <c r="FL170" s="147">
        <f t="shared" si="235"/>
        <v>0</v>
      </c>
      <c r="FM170" s="146">
        <f t="shared" si="236"/>
        <v>0</v>
      </c>
      <c r="FN170" s="146">
        <f t="shared" si="237"/>
        <v>0</v>
      </c>
      <c r="FO170" s="146">
        <f t="shared" si="238"/>
        <v>0</v>
      </c>
      <c r="FP170" s="146">
        <f t="shared" si="239"/>
        <v>0</v>
      </c>
      <c r="FQ170" s="146" t="e">
        <f t="shared" si="240"/>
        <v>#VALUE!</v>
      </c>
      <c r="FR170" s="146" t="e">
        <f t="shared" si="241"/>
        <v>#VALUE!</v>
      </c>
      <c r="FS170" s="146">
        <f t="shared" si="242"/>
        <v>0</v>
      </c>
      <c r="FT170" s="146">
        <f t="shared" si="243"/>
        <v>0</v>
      </c>
      <c r="FU170" s="146">
        <f t="shared" si="244"/>
        <v>0</v>
      </c>
      <c r="FV170" s="146" t="e">
        <f t="shared" si="245"/>
        <v>#VALUE!</v>
      </c>
      <c r="FW170" s="146" t="e">
        <f t="shared" si="266"/>
        <v>#VALUE!</v>
      </c>
      <c r="FX170" s="146" t="e">
        <f t="shared" si="267"/>
        <v>#VALUE!</v>
      </c>
      <c r="FY170" s="146" t="e">
        <f t="shared" si="268"/>
        <v>#VALUE!</v>
      </c>
      <c r="FZ170" s="155">
        <f t="shared" si="278"/>
        <v>0</v>
      </c>
    </row>
    <row r="171" spans="1:182">
      <c r="A171" s="143">
        <v>153</v>
      </c>
      <c r="B171" s="123"/>
      <c r="C171" s="123"/>
      <c r="D171" s="123"/>
      <c r="E171" s="181"/>
      <c r="F171" s="123"/>
      <c r="G171" s="123"/>
      <c r="H171" s="123"/>
      <c r="I171" s="120"/>
      <c r="J171" s="121"/>
      <c r="K171" s="123"/>
      <c r="L171" s="123"/>
      <c r="M171" s="172" t="str">
        <f>ryzyka!$X155</f>
        <v/>
      </c>
      <c r="N171" s="173" t="str">
        <f>ryzyka!Y155</f>
        <v/>
      </c>
      <c r="O171" s="123"/>
      <c r="P171" s="123"/>
      <c r="Q171" s="138"/>
      <c r="R171" s="121"/>
      <c r="S171" s="123"/>
      <c r="T171" s="122"/>
      <c r="U171" s="123"/>
      <c r="V171" s="285" t="str">
        <f t="shared" si="246"/>
        <v/>
      </c>
      <c r="W171" s="285" t="str">
        <f t="shared" si="247"/>
        <v/>
      </c>
      <c r="X171" s="123"/>
      <c r="Y171" s="65"/>
      <c r="Z171" s="176">
        <f t="shared" si="189"/>
        <v>0</v>
      </c>
      <c r="AA171" s="124"/>
      <c r="AB171" s="124"/>
      <c r="AC171" s="125"/>
      <c r="AD171" s="125"/>
      <c r="AE171" s="126"/>
      <c r="AF171" s="124"/>
      <c r="AG171" s="127"/>
      <c r="AH171" s="128"/>
      <c r="AI171" s="137"/>
      <c r="AJ171" s="126"/>
      <c r="AK171" s="335">
        <f t="shared" si="190"/>
        <v>0</v>
      </c>
      <c r="AL171" s="138"/>
      <c r="AM171" s="121"/>
      <c r="AN171" s="123"/>
      <c r="AO171" s="332">
        <f t="shared" si="269"/>
        <v>0</v>
      </c>
      <c r="AP171" s="333">
        <f>SUMIFS(Technologia[tpz '[s']],Technologia[Obszar],"Obróbka skrawaniem",Technologia[KOD WYROB],wycena!$B171)</f>
        <v>0</v>
      </c>
      <c r="AQ171" s="334">
        <f>SUMIFS(Technologia[tpj '[s']],Technologia[Obszar],"Obróbka skrawaniem",Technologia[KOD WYROB],wycena!$B171)</f>
        <v>0</v>
      </c>
      <c r="AR171" s="335">
        <f t="shared" si="191"/>
        <v>0</v>
      </c>
      <c r="AS171" s="334">
        <f>SUMIFS(Technologia[tpz '[s']],Technologia[Obszar],"Ukosowanie",Technologia[KOD WYROB],wycena!$B171)</f>
        <v>0</v>
      </c>
      <c r="AT171" s="334">
        <f>SUMIFS(Technologia[tpj '[s']],Technologia[Obszar],"Ukosowanie",Technologia[KOD WYROB],wycena!$B171)</f>
        <v>0</v>
      </c>
      <c r="AU171" s="335">
        <f t="shared" si="192"/>
        <v>0</v>
      </c>
      <c r="AV171" s="334">
        <f>SUMIFS(Technologia[tpz '[s']],Technologia[Obszar],"Prasa",Technologia[KOD WYROB],wycena!$B171)</f>
        <v>0</v>
      </c>
      <c r="AW171" s="334">
        <f>SUMIFS(Technologia[tpj '[s']],Technologia[Obszar],"Prasa",Technologia[KOD WYROB],wycena!$B171)</f>
        <v>0</v>
      </c>
      <c r="AX171" s="335">
        <f t="shared" si="193"/>
        <v>0</v>
      </c>
      <c r="AY171" s="334">
        <f>SUMIFS(Technologia[tpz '[s']],Technologia[Obszar],"Spawanie ręczne",Technologia[KOD WYROB],wycena!$B171)</f>
        <v>0</v>
      </c>
      <c r="AZ171" s="334">
        <f>SUMIFS(Technologia[tpj '[s']],Technologia[Obszar],"Spawanie ręczne",Technologia[KOD WYROB],wycena!$B171)</f>
        <v>0</v>
      </c>
      <c r="BA171" s="335">
        <f t="shared" si="194"/>
        <v>0</v>
      </c>
      <c r="BB171" s="334">
        <f>SUMIFS(Technologia[tpz '[s']],Technologia[Obszar],"Spawanie robotem",Technologia[KOD WYROB],wycena!$B171)</f>
        <v>0</v>
      </c>
      <c r="BC171" s="334">
        <f>SUMIFS(Technologia[tpj '[s']],Technologia[Obszar],"Spawanie robotem",Technologia[KOD WYROB],wycena!$B171)</f>
        <v>0</v>
      </c>
      <c r="BD171" s="335">
        <f t="shared" si="195"/>
        <v>0</v>
      </c>
      <c r="BE171" s="334">
        <f>SUMIFS(Technologia[tpz '[s']],Technologia[Obszar],"Ślusarnia",Technologia[KOD WYROB],wycena!$B171)</f>
        <v>0</v>
      </c>
      <c r="BF171" s="334">
        <f>SUMIFS(Technologia[tpj '[s']],Technologia[Obszar],"Ślusarnia",Technologia[KOD WYROB],wycena!$B171)</f>
        <v>0</v>
      </c>
      <c r="BG171" s="335">
        <f t="shared" si="196"/>
        <v>0</v>
      </c>
      <c r="BH171" s="334">
        <f>SUMIFS(Technologia[tpz '[s']],Technologia[Obszar],"Montaż",Technologia[KOD WYROB],wycena!$B171)</f>
        <v>0</v>
      </c>
      <c r="BI171" s="334">
        <f>SUMIFS(Technologia[tpj '[s']],Technologia[Obszar],"Montaż",Technologia[KOD WYROB],wycena!$B171)</f>
        <v>0</v>
      </c>
      <c r="BJ171" s="335">
        <f t="shared" si="197"/>
        <v>0</v>
      </c>
      <c r="BK171" s="334">
        <f>SUMIFS(Technologia[tpz '[s']],Technologia[Obszar],"Klejenie",Technologia[KOD WYROB],wycena!$B171)</f>
        <v>0</v>
      </c>
      <c r="BL171" s="334">
        <f>SUMIFS(Technologia[tpj '[s']],Technologia[Obszar],"Klejenie",Technologia[KOD WYROB],wycena!$B171)</f>
        <v>0</v>
      </c>
      <c r="BM171" s="335">
        <f t="shared" si="198"/>
        <v>0</v>
      </c>
      <c r="BN171" s="334">
        <f>SUMIFS(Technologia[tpz '[s']],Technologia[Obszar],"Śrutowanie",Technologia[KOD WYROB],wycena!$B171)</f>
        <v>0</v>
      </c>
      <c r="BO171" s="334">
        <f>SUMIFS(Technologia[tpj '[s']],Technologia[Obszar],"Śrutowanie",Technologia[KOD WYROB],wycena!$B171)</f>
        <v>0</v>
      </c>
      <c r="BP171" s="332">
        <f t="shared" si="248"/>
        <v>0</v>
      </c>
      <c r="BQ171" s="334">
        <f>SUMIFS(Technologia[tpz '[s']],Technologia[Obszar],"Prostowanie",Technologia[KOD WYROB],wycena!$B171)</f>
        <v>0</v>
      </c>
      <c r="BR171" s="334">
        <f>SUMIFS(Technologia[tpj '[s']],Technologia[Obszar],"Prostowanie",Technologia[KOD WYROB],wycena!$B171)</f>
        <v>0</v>
      </c>
      <c r="BS171" s="332">
        <f t="shared" si="249"/>
        <v>0</v>
      </c>
      <c r="BT171" s="334">
        <f>SUMIFS(Technologia[tpz '[s']],Technologia[Obszar],"Gratowarka",Technologia[KOD WYROB],wycena!$B171)</f>
        <v>0</v>
      </c>
      <c r="BU171" s="334">
        <f>SUMIFS(Technologia[tpj '[s']],Technologia[Obszar],"Gratowarka",Technologia[KOD WYROB],wycena!$B171)</f>
        <v>0</v>
      </c>
      <c r="BV171" s="332">
        <f t="shared" si="250"/>
        <v>0</v>
      </c>
      <c r="BW171" s="332">
        <f>COUNTIF(Technologia[KOD WYROB],B171)</f>
        <v>0</v>
      </c>
      <c r="BX171" s="332">
        <f t="shared" si="251"/>
        <v>0</v>
      </c>
      <c r="BZ171" s="121"/>
      <c r="CA171" s="123"/>
      <c r="CB171" s="123"/>
      <c r="CC171" s="372">
        <f>SUMIFS(Technologia[Koszt kooperacji],Technologia[Obszar],"Kooperacja",Technologia[KOD WYROB],wycena!$B171)+SUMIFS(Technologia[Koszt kooperacji],Technologia[Obszar],"Śrutowanie",Technologia[KOD WYROB],wycena!$B171)</f>
        <v>0</v>
      </c>
      <c r="CD171" s="372">
        <f t="shared" si="199"/>
        <v>0</v>
      </c>
      <c r="CE171" s="372">
        <f t="shared" si="270"/>
        <v>0</v>
      </c>
      <c r="CF171" s="381">
        <f>COUNTIFS(Technologia[KOD WYROB],B171,Technologia[Obszar],"kooperacja")+SUMIF($C:$C,$B171,CF:CF)</f>
        <v>0</v>
      </c>
      <c r="CG171" s="382">
        <f>SUMIF(Tabela3[Dot. indeksu],B171,Tabela3[Wartość])+SUMIF(C:C,B171,DE:DE)</f>
        <v>0</v>
      </c>
      <c r="CH171" s="383">
        <f>SUMIFS(NRC[Cena],NRC[Typ narzędzia],robocze!$AL$1,NRC[Dot. indeksu],wycena!$B171)+(SUMIF($C:$C,$B171,$DF:$DF))</f>
        <v>0</v>
      </c>
      <c r="CI171" s="372">
        <f>SUMIFS(NRC[Cena],NRC[Typ narzędzia],robocze!$AL$2,NRC[Dot. indeksu],wycena!$B171)+(SUMIF($C:$C,$B171,$DG:$DG))</f>
        <v>0</v>
      </c>
      <c r="CJ171" s="372">
        <f>SUMIFS(NRC[Cena],NRC[Typ narzędzia],robocze!$AL$3,NRC[Dot. indeksu],wycena!$B171)+(SUMIF($C:$C,$B171,$DH:$DH))</f>
        <v>0</v>
      </c>
      <c r="CK171" s="384">
        <f t="shared" si="252"/>
        <v>0</v>
      </c>
      <c r="CM171" s="373" t="str">
        <f t="shared" si="200"/>
        <v/>
      </c>
      <c r="CN171" s="374" t="str">
        <f t="shared" si="201"/>
        <v/>
      </c>
      <c r="CO171" s="372" t="str">
        <f t="shared" si="202"/>
        <v/>
      </c>
      <c r="CP171" s="372" t="str">
        <f t="shared" si="271"/>
        <v/>
      </c>
      <c r="CQ171" s="371" t="str">
        <f t="shared" si="203"/>
        <v/>
      </c>
      <c r="CR171" s="371" t="str">
        <f t="shared" si="272"/>
        <v/>
      </c>
      <c r="CS171" s="371" t="str">
        <f t="shared" si="204"/>
        <v/>
      </c>
      <c r="CT171" s="371" t="str">
        <f t="shared" si="205"/>
        <v/>
      </c>
      <c r="CU171" s="371" t="str">
        <f t="shared" si="206"/>
        <v/>
      </c>
      <c r="CV171" s="371" t="str">
        <f t="shared" si="207"/>
        <v/>
      </c>
      <c r="CW171" s="371" t="str">
        <f t="shared" si="208"/>
        <v/>
      </c>
      <c r="CX171" s="371" t="str">
        <f t="shared" si="209"/>
        <v/>
      </c>
      <c r="CY171" s="371" t="str">
        <f t="shared" si="210"/>
        <v/>
      </c>
      <c r="CZ171" s="371" t="str">
        <f t="shared" si="211"/>
        <v/>
      </c>
      <c r="DA171" s="371" t="str">
        <f t="shared" si="253"/>
        <v/>
      </c>
      <c r="DB171" s="371" t="str">
        <f t="shared" si="254"/>
        <v/>
      </c>
      <c r="DC171" s="371" t="str">
        <f t="shared" si="255"/>
        <v/>
      </c>
      <c r="DD171" s="334" t="str">
        <f t="shared" si="212"/>
        <v/>
      </c>
      <c r="DE171" s="334" t="str">
        <f t="shared" si="213"/>
        <v/>
      </c>
      <c r="DF171" s="372">
        <f t="shared" si="273"/>
        <v>0</v>
      </c>
      <c r="DG171" s="372">
        <f t="shared" si="274"/>
        <v>0</v>
      </c>
      <c r="DH171" s="372">
        <f t="shared" si="275"/>
        <v>0</v>
      </c>
      <c r="DI171" s="375"/>
      <c r="DJ171" s="319">
        <f>AK171/3600*Stawki!$A$4</f>
        <v>0</v>
      </c>
      <c r="DK171" s="317">
        <f>AO171/3600*Stawki!$B$4</f>
        <v>0</v>
      </c>
      <c r="DL171" s="317">
        <f>AR171/3600*Stawki!$C$4</f>
        <v>0</v>
      </c>
      <c r="DM171" s="317">
        <f>AU171/3600*Stawki!$D$4</f>
        <v>0</v>
      </c>
      <c r="DN171" s="317">
        <f>AX171/3600*Stawki!$E$4</f>
        <v>0</v>
      </c>
      <c r="DO171" s="317">
        <f>BA171/3600*Stawki!$F$4</f>
        <v>0</v>
      </c>
      <c r="DP171" s="317">
        <f>BD171/3600*Stawki!$G$4</f>
        <v>0</v>
      </c>
      <c r="DQ171" s="317">
        <f>BG171/3600*Stawki!$H$4</f>
        <v>0</v>
      </c>
      <c r="DR171" s="317">
        <f>BJ171/3600*Stawki!$J$4</f>
        <v>0</v>
      </c>
      <c r="DS171" s="317">
        <f>BL171/3600*Stawki!$I$4</f>
        <v>0</v>
      </c>
      <c r="DT171" s="317">
        <f>BP171/3600*Stawki!$K$4</f>
        <v>0</v>
      </c>
      <c r="DU171" s="320">
        <f>BS171/3600*Stawki!$M$4</f>
        <v>0</v>
      </c>
      <c r="DV171" s="320">
        <f>BV171/3600*Stawki!$L$4</f>
        <v>0</v>
      </c>
      <c r="DW171" s="321">
        <f t="shared" si="256"/>
        <v>0</v>
      </c>
      <c r="DX171" s="322" t="e" cm="1">
        <f t="array" ref="DX171">IF(BX171&lt;1,INDEX(tblSimple[],MATCH(F171,simp_il_proj,1)+1,MATCH(BW171,simp_il_oper,1)+1)+VLOOKUP($H$6,tblKlient[[Klient]:[Dodatkowy narzut Simple]],2,0),INDEX(tblComplex[],MATCH(F171,comp_il_projekt,1)+1,MATCH(BX171,comp_ile_sklad,1)+1)+VLOOKUP($H$6,tblKlient[[Klient]:[Dodatkowy narzut Complex]],3,0))</f>
        <v>#VALUE!</v>
      </c>
      <c r="DY171" s="323" t="str">
        <f t="shared" si="257"/>
        <v/>
      </c>
      <c r="DZ171" s="318" t="e">
        <f t="shared" si="214"/>
        <v>#VALUE!</v>
      </c>
      <c r="EA171" s="324" t="e">
        <f t="shared" si="215"/>
        <v>#VALUE!</v>
      </c>
      <c r="EC171" s="340">
        <f>IFERROR((Y171*AA171)*IF(X171="NIE",$EC$17+Stawki!$L$30,$EC$17)+SUMIF($C:$C,$B171,CP:CP),0)</f>
        <v>0</v>
      </c>
      <c r="ED171" s="341">
        <f t="shared" si="216"/>
        <v>0</v>
      </c>
      <c r="EE171" s="341">
        <f t="shared" si="217"/>
        <v>0</v>
      </c>
      <c r="EF171" s="341" t="e">
        <f t="shared" si="218"/>
        <v>#VALUE!</v>
      </c>
      <c r="EG171" s="341" t="e">
        <f>DY171*(1+wycena!$EG$17)</f>
        <v>#VALUE!</v>
      </c>
      <c r="EH171" s="341" t="e">
        <f>EG171*(1+wycena!$EH$17)</f>
        <v>#VALUE!</v>
      </c>
      <c r="EI171" s="341" t="e">
        <f t="shared" si="258"/>
        <v>#VALUE!</v>
      </c>
      <c r="EJ171" s="341" t="e">
        <f t="shared" si="276"/>
        <v>#VALUE!</v>
      </c>
      <c r="EK171" s="342">
        <f t="shared" si="219"/>
        <v>0</v>
      </c>
      <c r="EL171" s="343">
        <v>0</v>
      </c>
      <c r="EM171" s="344" t="e">
        <f t="shared" si="277"/>
        <v>#VALUE!</v>
      </c>
      <c r="EN171" s="345" t="e">
        <f t="shared" si="220"/>
        <v>#VALUE!</v>
      </c>
      <c r="EO171" s="346">
        <f t="shared" si="221"/>
        <v>0</v>
      </c>
      <c r="EP171" s="347">
        <f t="shared" si="222"/>
        <v>0</v>
      </c>
      <c r="EQ171" s="348">
        <f t="shared" si="259"/>
        <v>0</v>
      </c>
      <c r="ER171" s="349" t="e">
        <f t="shared" si="223"/>
        <v>#VALUE!</v>
      </c>
      <c r="ES171" s="350" t="e">
        <f t="shared" si="224"/>
        <v>#VALUE!</v>
      </c>
      <c r="ET171" s="62"/>
      <c r="EU171" s="399">
        <f t="shared" si="260"/>
        <v>0</v>
      </c>
      <c r="EV171" s="400">
        <f t="shared" si="261"/>
        <v>0</v>
      </c>
      <c r="EW171" s="400">
        <f t="shared" si="262"/>
        <v>0</v>
      </c>
      <c r="EX171" s="400">
        <f t="shared" si="263"/>
        <v>0</v>
      </c>
      <c r="EY171" s="400">
        <f t="shared" si="264"/>
        <v>0</v>
      </c>
      <c r="EZ171" s="401">
        <f t="shared" si="265"/>
        <v>0</v>
      </c>
      <c r="FA171" s="62"/>
      <c r="FB171" s="153">
        <f t="shared" si="225"/>
        <v>0</v>
      </c>
      <c r="FC171" s="154">
        <f t="shared" si="226"/>
        <v>0</v>
      </c>
      <c r="FD171" s="154">
        <f t="shared" si="227"/>
        <v>0</v>
      </c>
      <c r="FE171" s="154">
        <f t="shared" si="228"/>
        <v>0</v>
      </c>
      <c r="FF171" s="154">
        <f t="shared" si="229"/>
        <v>0</v>
      </c>
      <c r="FG171" s="154">
        <f t="shared" si="230"/>
        <v>0</v>
      </c>
      <c r="FH171" s="154">
        <f t="shared" si="231"/>
        <v>0</v>
      </c>
      <c r="FI171" s="154">
        <f t="shared" si="232"/>
        <v>0</v>
      </c>
      <c r="FJ171" s="154">
        <f t="shared" si="233"/>
        <v>0</v>
      </c>
      <c r="FK171" s="147">
        <f t="shared" si="234"/>
        <v>0</v>
      </c>
      <c r="FL171" s="147">
        <f t="shared" si="235"/>
        <v>0</v>
      </c>
      <c r="FM171" s="146">
        <f t="shared" si="236"/>
        <v>0</v>
      </c>
      <c r="FN171" s="146">
        <f t="shared" si="237"/>
        <v>0</v>
      </c>
      <c r="FO171" s="146">
        <f t="shared" si="238"/>
        <v>0</v>
      </c>
      <c r="FP171" s="146">
        <f t="shared" si="239"/>
        <v>0</v>
      </c>
      <c r="FQ171" s="146" t="e">
        <f t="shared" si="240"/>
        <v>#VALUE!</v>
      </c>
      <c r="FR171" s="146" t="e">
        <f t="shared" si="241"/>
        <v>#VALUE!</v>
      </c>
      <c r="FS171" s="146">
        <f t="shared" si="242"/>
        <v>0</v>
      </c>
      <c r="FT171" s="146">
        <f t="shared" si="243"/>
        <v>0</v>
      </c>
      <c r="FU171" s="146">
        <f t="shared" si="244"/>
        <v>0</v>
      </c>
      <c r="FV171" s="146" t="e">
        <f t="shared" si="245"/>
        <v>#VALUE!</v>
      </c>
      <c r="FW171" s="146" t="e">
        <f t="shared" si="266"/>
        <v>#VALUE!</v>
      </c>
      <c r="FX171" s="146" t="e">
        <f t="shared" si="267"/>
        <v>#VALUE!</v>
      </c>
      <c r="FY171" s="146" t="e">
        <f t="shared" si="268"/>
        <v>#VALUE!</v>
      </c>
      <c r="FZ171" s="155">
        <f t="shared" si="278"/>
        <v>0</v>
      </c>
    </row>
    <row r="172" spans="1:182">
      <c r="A172" s="143">
        <v>154</v>
      </c>
      <c r="B172" s="123"/>
      <c r="C172" s="123"/>
      <c r="D172" s="123"/>
      <c r="E172" s="181"/>
      <c r="F172" s="123"/>
      <c r="G172" s="123"/>
      <c r="H172" s="123"/>
      <c r="I172" s="120"/>
      <c r="J172" s="121"/>
      <c r="K172" s="123"/>
      <c r="L172" s="123"/>
      <c r="M172" s="172" t="str">
        <f>ryzyka!$X156</f>
        <v/>
      </c>
      <c r="N172" s="173" t="str">
        <f>ryzyka!Y156</f>
        <v/>
      </c>
      <c r="O172" s="123"/>
      <c r="P172" s="123"/>
      <c r="Q172" s="138"/>
      <c r="R172" s="121"/>
      <c r="S172" s="123"/>
      <c r="T172" s="122"/>
      <c r="U172" s="123"/>
      <c r="V172" s="285" t="str">
        <f t="shared" si="246"/>
        <v/>
      </c>
      <c r="W172" s="285" t="str">
        <f t="shared" si="247"/>
        <v/>
      </c>
      <c r="X172" s="123"/>
      <c r="Y172" s="65"/>
      <c r="Z172" s="176">
        <f t="shared" si="189"/>
        <v>0</v>
      </c>
      <c r="AA172" s="124"/>
      <c r="AB172" s="124"/>
      <c r="AC172" s="125"/>
      <c r="AD172" s="125"/>
      <c r="AE172" s="126"/>
      <c r="AF172" s="124"/>
      <c r="AG172" s="127"/>
      <c r="AH172" s="128"/>
      <c r="AI172" s="137"/>
      <c r="AJ172" s="126"/>
      <c r="AK172" s="335">
        <f t="shared" si="190"/>
        <v>0</v>
      </c>
      <c r="AL172" s="138"/>
      <c r="AM172" s="121"/>
      <c r="AN172" s="123"/>
      <c r="AO172" s="332">
        <f t="shared" si="269"/>
        <v>0</v>
      </c>
      <c r="AP172" s="333">
        <f>SUMIFS(Technologia[tpz '[s']],Technologia[Obszar],"Obróbka skrawaniem",Technologia[KOD WYROB],wycena!$B172)</f>
        <v>0</v>
      </c>
      <c r="AQ172" s="334">
        <f>SUMIFS(Technologia[tpj '[s']],Technologia[Obszar],"Obróbka skrawaniem",Technologia[KOD WYROB],wycena!$B172)</f>
        <v>0</v>
      </c>
      <c r="AR172" s="335">
        <f t="shared" si="191"/>
        <v>0</v>
      </c>
      <c r="AS172" s="334">
        <f>SUMIFS(Technologia[tpz '[s']],Technologia[Obszar],"Ukosowanie",Technologia[KOD WYROB],wycena!$B172)</f>
        <v>0</v>
      </c>
      <c r="AT172" s="334">
        <f>SUMIFS(Technologia[tpj '[s']],Technologia[Obszar],"Ukosowanie",Technologia[KOD WYROB],wycena!$B172)</f>
        <v>0</v>
      </c>
      <c r="AU172" s="335">
        <f t="shared" si="192"/>
        <v>0</v>
      </c>
      <c r="AV172" s="334">
        <f>SUMIFS(Technologia[tpz '[s']],Technologia[Obszar],"Prasa",Technologia[KOD WYROB],wycena!$B172)</f>
        <v>0</v>
      </c>
      <c r="AW172" s="334">
        <f>SUMIFS(Technologia[tpj '[s']],Technologia[Obszar],"Prasa",Technologia[KOD WYROB],wycena!$B172)</f>
        <v>0</v>
      </c>
      <c r="AX172" s="335">
        <f t="shared" si="193"/>
        <v>0</v>
      </c>
      <c r="AY172" s="334">
        <f>SUMIFS(Technologia[tpz '[s']],Technologia[Obszar],"Spawanie ręczne",Technologia[KOD WYROB],wycena!$B172)</f>
        <v>0</v>
      </c>
      <c r="AZ172" s="334">
        <f>SUMIFS(Technologia[tpj '[s']],Technologia[Obszar],"Spawanie ręczne",Technologia[KOD WYROB],wycena!$B172)</f>
        <v>0</v>
      </c>
      <c r="BA172" s="335">
        <f t="shared" si="194"/>
        <v>0</v>
      </c>
      <c r="BB172" s="334">
        <f>SUMIFS(Technologia[tpz '[s']],Technologia[Obszar],"Spawanie robotem",Technologia[KOD WYROB],wycena!$B172)</f>
        <v>0</v>
      </c>
      <c r="BC172" s="334">
        <f>SUMIFS(Technologia[tpj '[s']],Technologia[Obszar],"Spawanie robotem",Technologia[KOD WYROB],wycena!$B172)</f>
        <v>0</v>
      </c>
      <c r="BD172" s="335">
        <f t="shared" si="195"/>
        <v>0</v>
      </c>
      <c r="BE172" s="334">
        <f>SUMIFS(Technologia[tpz '[s']],Technologia[Obszar],"Ślusarnia",Technologia[KOD WYROB],wycena!$B172)</f>
        <v>0</v>
      </c>
      <c r="BF172" s="334">
        <f>SUMIFS(Technologia[tpj '[s']],Technologia[Obszar],"Ślusarnia",Technologia[KOD WYROB],wycena!$B172)</f>
        <v>0</v>
      </c>
      <c r="BG172" s="335">
        <f t="shared" si="196"/>
        <v>0</v>
      </c>
      <c r="BH172" s="334">
        <f>SUMIFS(Technologia[tpz '[s']],Technologia[Obszar],"Montaż",Technologia[KOD WYROB],wycena!$B172)</f>
        <v>0</v>
      </c>
      <c r="BI172" s="334">
        <f>SUMIFS(Technologia[tpj '[s']],Technologia[Obszar],"Montaż",Technologia[KOD WYROB],wycena!$B172)</f>
        <v>0</v>
      </c>
      <c r="BJ172" s="335">
        <f t="shared" si="197"/>
        <v>0</v>
      </c>
      <c r="BK172" s="334">
        <f>SUMIFS(Technologia[tpz '[s']],Technologia[Obszar],"Klejenie",Technologia[KOD WYROB],wycena!$B172)</f>
        <v>0</v>
      </c>
      <c r="BL172" s="334">
        <f>SUMIFS(Technologia[tpj '[s']],Technologia[Obszar],"Klejenie",Technologia[KOD WYROB],wycena!$B172)</f>
        <v>0</v>
      </c>
      <c r="BM172" s="335">
        <f t="shared" si="198"/>
        <v>0</v>
      </c>
      <c r="BN172" s="334">
        <f>SUMIFS(Technologia[tpz '[s']],Technologia[Obszar],"Śrutowanie",Technologia[KOD WYROB],wycena!$B172)</f>
        <v>0</v>
      </c>
      <c r="BO172" s="334">
        <f>SUMIFS(Technologia[tpj '[s']],Technologia[Obszar],"Śrutowanie",Technologia[KOD WYROB],wycena!$B172)</f>
        <v>0</v>
      </c>
      <c r="BP172" s="332">
        <f t="shared" si="248"/>
        <v>0</v>
      </c>
      <c r="BQ172" s="334">
        <f>SUMIFS(Technologia[tpz '[s']],Technologia[Obszar],"Prostowanie",Technologia[KOD WYROB],wycena!$B172)</f>
        <v>0</v>
      </c>
      <c r="BR172" s="334">
        <f>SUMIFS(Technologia[tpj '[s']],Technologia[Obszar],"Prostowanie",Technologia[KOD WYROB],wycena!$B172)</f>
        <v>0</v>
      </c>
      <c r="BS172" s="332">
        <f t="shared" si="249"/>
        <v>0</v>
      </c>
      <c r="BT172" s="334">
        <f>SUMIFS(Technologia[tpz '[s']],Technologia[Obszar],"Gratowarka",Technologia[KOD WYROB],wycena!$B172)</f>
        <v>0</v>
      </c>
      <c r="BU172" s="334">
        <f>SUMIFS(Technologia[tpj '[s']],Technologia[Obszar],"Gratowarka",Technologia[KOD WYROB],wycena!$B172)</f>
        <v>0</v>
      </c>
      <c r="BV172" s="332">
        <f t="shared" si="250"/>
        <v>0</v>
      </c>
      <c r="BW172" s="332">
        <f>COUNTIF(Technologia[KOD WYROB],B172)</f>
        <v>0</v>
      </c>
      <c r="BX172" s="332">
        <f t="shared" si="251"/>
        <v>0</v>
      </c>
      <c r="BZ172" s="121"/>
      <c r="CA172" s="123"/>
      <c r="CB172" s="123"/>
      <c r="CC172" s="372">
        <f>SUMIFS(Technologia[Koszt kooperacji],Technologia[Obszar],"Kooperacja",Technologia[KOD WYROB],wycena!$B172)+SUMIFS(Technologia[Koszt kooperacji],Technologia[Obszar],"Śrutowanie",Technologia[KOD WYROB],wycena!$B172)</f>
        <v>0</v>
      </c>
      <c r="CD172" s="372">
        <f t="shared" si="199"/>
        <v>0</v>
      </c>
      <c r="CE172" s="372">
        <f t="shared" si="270"/>
        <v>0</v>
      </c>
      <c r="CF172" s="381">
        <f>COUNTIFS(Technologia[KOD WYROB],B172,Technologia[Obszar],"kooperacja")+SUMIF($C:$C,$B172,CF:CF)</f>
        <v>0</v>
      </c>
      <c r="CG172" s="382">
        <f>SUMIF(Tabela3[Dot. indeksu],B172,Tabela3[Wartość])+SUMIF(C:C,B172,DE:DE)</f>
        <v>0</v>
      </c>
      <c r="CH172" s="383">
        <f>SUMIFS(NRC[Cena],NRC[Typ narzędzia],robocze!$AL$1,NRC[Dot. indeksu],wycena!$B172)+(SUMIF($C:$C,$B172,$DF:$DF))</f>
        <v>0</v>
      </c>
      <c r="CI172" s="372">
        <f>SUMIFS(NRC[Cena],NRC[Typ narzędzia],robocze!$AL$2,NRC[Dot. indeksu],wycena!$B172)+(SUMIF($C:$C,$B172,$DG:$DG))</f>
        <v>0</v>
      </c>
      <c r="CJ172" s="372">
        <f>SUMIFS(NRC[Cena],NRC[Typ narzędzia],robocze!$AL$3,NRC[Dot. indeksu],wycena!$B172)+(SUMIF($C:$C,$B172,$DH:$DH))</f>
        <v>0</v>
      </c>
      <c r="CK172" s="384">
        <f t="shared" si="252"/>
        <v>0</v>
      </c>
      <c r="CM172" s="373" t="str">
        <f t="shared" si="200"/>
        <v/>
      </c>
      <c r="CN172" s="374" t="str">
        <f t="shared" si="201"/>
        <v/>
      </c>
      <c r="CO172" s="372" t="str">
        <f t="shared" si="202"/>
        <v/>
      </c>
      <c r="CP172" s="372" t="str">
        <f t="shared" si="271"/>
        <v/>
      </c>
      <c r="CQ172" s="371" t="str">
        <f t="shared" si="203"/>
        <v/>
      </c>
      <c r="CR172" s="371" t="str">
        <f t="shared" si="272"/>
        <v/>
      </c>
      <c r="CS172" s="371" t="str">
        <f t="shared" si="204"/>
        <v/>
      </c>
      <c r="CT172" s="371" t="str">
        <f t="shared" si="205"/>
        <v/>
      </c>
      <c r="CU172" s="371" t="str">
        <f t="shared" si="206"/>
        <v/>
      </c>
      <c r="CV172" s="371" t="str">
        <f t="shared" si="207"/>
        <v/>
      </c>
      <c r="CW172" s="371" t="str">
        <f t="shared" si="208"/>
        <v/>
      </c>
      <c r="CX172" s="371" t="str">
        <f t="shared" si="209"/>
        <v/>
      </c>
      <c r="CY172" s="371" t="str">
        <f t="shared" si="210"/>
        <v/>
      </c>
      <c r="CZ172" s="371" t="str">
        <f t="shared" si="211"/>
        <v/>
      </c>
      <c r="DA172" s="371" t="str">
        <f t="shared" si="253"/>
        <v/>
      </c>
      <c r="DB172" s="371" t="str">
        <f t="shared" si="254"/>
        <v/>
      </c>
      <c r="DC172" s="371" t="str">
        <f t="shared" si="255"/>
        <v/>
      </c>
      <c r="DD172" s="334" t="str">
        <f t="shared" si="212"/>
        <v/>
      </c>
      <c r="DE172" s="334" t="str">
        <f t="shared" si="213"/>
        <v/>
      </c>
      <c r="DF172" s="372">
        <f t="shared" si="273"/>
        <v>0</v>
      </c>
      <c r="DG172" s="372">
        <f t="shared" si="274"/>
        <v>0</v>
      </c>
      <c r="DH172" s="372">
        <f t="shared" si="275"/>
        <v>0</v>
      </c>
      <c r="DI172" s="375"/>
      <c r="DJ172" s="319">
        <f>AK172/3600*Stawki!$A$4</f>
        <v>0</v>
      </c>
      <c r="DK172" s="317">
        <f>AO172/3600*Stawki!$B$4</f>
        <v>0</v>
      </c>
      <c r="DL172" s="317">
        <f>AR172/3600*Stawki!$C$4</f>
        <v>0</v>
      </c>
      <c r="DM172" s="317">
        <f>AU172/3600*Stawki!$D$4</f>
        <v>0</v>
      </c>
      <c r="DN172" s="317">
        <f>AX172/3600*Stawki!$E$4</f>
        <v>0</v>
      </c>
      <c r="DO172" s="317">
        <f>BA172/3600*Stawki!$F$4</f>
        <v>0</v>
      </c>
      <c r="DP172" s="317">
        <f>BD172/3600*Stawki!$G$4</f>
        <v>0</v>
      </c>
      <c r="DQ172" s="317">
        <f>BG172/3600*Stawki!$H$4</f>
        <v>0</v>
      </c>
      <c r="DR172" s="317">
        <f>BJ172/3600*Stawki!$J$4</f>
        <v>0</v>
      </c>
      <c r="DS172" s="317">
        <f>BL172/3600*Stawki!$I$4</f>
        <v>0</v>
      </c>
      <c r="DT172" s="317">
        <f>BP172/3600*Stawki!$K$4</f>
        <v>0</v>
      </c>
      <c r="DU172" s="320">
        <f>BS172/3600*Stawki!$M$4</f>
        <v>0</v>
      </c>
      <c r="DV172" s="320">
        <f>BV172/3600*Stawki!$L$4</f>
        <v>0</v>
      </c>
      <c r="DW172" s="321">
        <f t="shared" si="256"/>
        <v>0</v>
      </c>
      <c r="DX172" s="322" t="e" cm="1">
        <f t="array" ref="DX172">IF(BX172&lt;1,INDEX(tblSimple[],MATCH(F172,simp_il_proj,1)+1,MATCH(BW172,simp_il_oper,1)+1)+VLOOKUP($H$6,tblKlient[[Klient]:[Dodatkowy narzut Simple]],2,0),INDEX(tblComplex[],MATCH(F172,comp_il_projekt,1)+1,MATCH(BX172,comp_ile_sklad,1)+1)+VLOOKUP($H$6,tblKlient[[Klient]:[Dodatkowy narzut Complex]],3,0))</f>
        <v>#VALUE!</v>
      </c>
      <c r="DY172" s="323" t="str">
        <f t="shared" si="257"/>
        <v/>
      </c>
      <c r="DZ172" s="318" t="e">
        <f t="shared" si="214"/>
        <v>#VALUE!</v>
      </c>
      <c r="EA172" s="324" t="e">
        <f t="shared" si="215"/>
        <v>#VALUE!</v>
      </c>
      <c r="EC172" s="340">
        <f>IFERROR((Y172*AA172)*IF(X172="NIE",$EC$17+Stawki!$L$30,$EC$17)+SUMIF($C:$C,$B172,CP:CP),0)</f>
        <v>0</v>
      </c>
      <c r="ED172" s="341">
        <f t="shared" si="216"/>
        <v>0</v>
      </c>
      <c r="EE172" s="341">
        <f t="shared" si="217"/>
        <v>0</v>
      </c>
      <c r="EF172" s="341" t="e">
        <f t="shared" si="218"/>
        <v>#VALUE!</v>
      </c>
      <c r="EG172" s="341" t="e">
        <f>DY172*(1+wycena!$EG$17)</f>
        <v>#VALUE!</v>
      </c>
      <c r="EH172" s="341" t="e">
        <f>EG172*(1+wycena!$EH$17)</f>
        <v>#VALUE!</v>
      </c>
      <c r="EI172" s="341" t="e">
        <f t="shared" si="258"/>
        <v>#VALUE!</v>
      </c>
      <c r="EJ172" s="341" t="e">
        <f t="shared" si="276"/>
        <v>#VALUE!</v>
      </c>
      <c r="EK172" s="342">
        <f t="shared" si="219"/>
        <v>0</v>
      </c>
      <c r="EL172" s="343">
        <v>0</v>
      </c>
      <c r="EM172" s="344" t="e">
        <f t="shared" si="277"/>
        <v>#VALUE!</v>
      </c>
      <c r="EN172" s="345" t="e">
        <f t="shared" si="220"/>
        <v>#VALUE!</v>
      </c>
      <c r="EO172" s="346">
        <f t="shared" si="221"/>
        <v>0</v>
      </c>
      <c r="EP172" s="347">
        <f t="shared" si="222"/>
        <v>0</v>
      </c>
      <c r="EQ172" s="348">
        <f t="shared" si="259"/>
        <v>0</v>
      </c>
      <c r="ER172" s="349" t="e">
        <f t="shared" si="223"/>
        <v>#VALUE!</v>
      </c>
      <c r="ES172" s="350" t="e">
        <f t="shared" si="224"/>
        <v>#VALUE!</v>
      </c>
      <c r="ET172" s="62"/>
      <c r="EU172" s="399">
        <f t="shared" si="260"/>
        <v>0</v>
      </c>
      <c r="EV172" s="400">
        <f t="shared" si="261"/>
        <v>0</v>
      </c>
      <c r="EW172" s="400">
        <f t="shared" si="262"/>
        <v>0</v>
      </c>
      <c r="EX172" s="400">
        <f t="shared" si="263"/>
        <v>0</v>
      </c>
      <c r="EY172" s="400">
        <f t="shared" si="264"/>
        <v>0</v>
      </c>
      <c r="EZ172" s="401">
        <f t="shared" si="265"/>
        <v>0</v>
      </c>
      <c r="FA172" s="62"/>
      <c r="FB172" s="153">
        <f t="shared" si="225"/>
        <v>0</v>
      </c>
      <c r="FC172" s="154">
        <f t="shared" si="226"/>
        <v>0</v>
      </c>
      <c r="FD172" s="154">
        <f t="shared" si="227"/>
        <v>0</v>
      </c>
      <c r="FE172" s="154">
        <f t="shared" si="228"/>
        <v>0</v>
      </c>
      <c r="FF172" s="154">
        <f t="shared" si="229"/>
        <v>0</v>
      </c>
      <c r="FG172" s="154">
        <f t="shared" si="230"/>
        <v>0</v>
      </c>
      <c r="FH172" s="154">
        <f t="shared" si="231"/>
        <v>0</v>
      </c>
      <c r="FI172" s="154">
        <f t="shared" si="232"/>
        <v>0</v>
      </c>
      <c r="FJ172" s="154">
        <f t="shared" si="233"/>
        <v>0</v>
      </c>
      <c r="FK172" s="147">
        <f t="shared" si="234"/>
        <v>0</v>
      </c>
      <c r="FL172" s="147">
        <f t="shared" si="235"/>
        <v>0</v>
      </c>
      <c r="FM172" s="146">
        <f t="shared" si="236"/>
        <v>0</v>
      </c>
      <c r="FN172" s="146">
        <f t="shared" si="237"/>
        <v>0</v>
      </c>
      <c r="FO172" s="146">
        <f t="shared" si="238"/>
        <v>0</v>
      </c>
      <c r="FP172" s="146">
        <f t="shared" si="239"/>
        <v>0</v>
      </c>
      <c r="FQ172" s="146" t="e">
        <f t="shared" si="240"/>
        <v>#VALUE!</v>
      </c>
      <c r="FR172" s="146" t="e">
        <f t="shared" si="241"/>
        <v>#VALUE!</v>
      </c>
      <c r="FS172" s="146">
        <f t="shared" si="242"/>
        <v>0</v>
      </c>
      <c r="FT172" s="146">
        <f t="shared" si="243"/>
        <v>0</v>
      </c>
      <c r="FU172" s="146">
        <f t="shared" si="244"/>
        <v>0</v>
      </c>
      <c r="FV172" s="146" t="e">
        <f t="shared" si="245"/>
        <v>#VALUE!</v>
      </c>
      <c r="FW172" s="146" t="e">
        <f t="shared" si="266"/>
        <v>#VALUE!</v>
      </c>
      <c r="FX172" s="146" t="e">
        <f t="shared" si="267"/>
        <v>#VALUE!</v>
      </c>
      <c r="FY172" s="146" t="e">
        <f t="shared" si="268"/>
        <v>#VALUE!</v>
      </c>
      <c r="FZ172" s="155">
        <f t="shared" si="278"/>
        <v>0</v>
      </c>
    </row>
    <row r="173" spans="1:182">
      <c r="A173" s="143">
        <v>155</v>
      </c>
      <c r="B173" s="123"/>
      <c r="C173" s="123"/>
      <c r="D173" s="123"/>
      <c r="E173" s="181"/>
      <c r="F173" s="123"/>
      <c r="G173" s="123"/>
      <c r="H173" s="123"/>
      <c r="I173" s="120"/>
      <c r="J173" s="121"/>
      <c r="K173" s="123"/>
      <c r="L173" s="123"/>
      <c r="M173" s="172" t="str">
        <f>ryzyka!$X157</f>
        <v/>
      </c>
      <c r="N173" s="173" t="str">
        <f>ryzyka!Y157</f>
        <v/>
      </c>
      <c r="O173" s="123"/>
      <c r="P173" s="123"/>
      <c r="Q173" s="138"/>
      <c r="R173" s="121"/>
      <c r="S173" s="123"/>
      <c r="T173" s="122"/>
      <c r="U173" s="123"/>
      <c r="V173" s="285" t="str">
        <f t="shared" si="246"/>
        <v/>
      </c>
      <c r="W173" s="285" t="str">
        <f t="shared" si="247"/>
        <v/>
      </c>
      <c r="X173" s="123"/>
      <c r="Y173" s="65"/>
      <c r="Z173" s="176">
        <f t="shared" si="189"/>
        <v>0</v>
      </c>
      <c r="AA173" s="124"/>
      <c r="AB173" s="124"/>
      <c r="AC173" s="125"/>
      <c r="AD173" s="125"/>
      <c r="AE173" s="126"/>
      <c r="AF173" s="124"/>
      <c r="AG173" s="127"/>
      <c r="AH173" s="128"/>
      <c r="AI173" s="137"/>
      <c r="AJ173" s="126"/>
      <c r="AK173" s="335">
        <f t="shared" si="190"/>
        <v>0</v>
      </c>
      <c r="AL173" s="138"/>
      <c r="AM173" s="121"/>
      <c r="AN173" s="123"/>
      <c r="AO173" s="332">
        <f t="shared" si="269"/>
        <v>0</v>
      </c>
      <c r="AP173" s="333">
        <f>SUMIFS(Technologia[tpz '[s']],Technologia[Obszar],"Obróbka skrawaniem",Technologia[KOD WYROB],wycena!$B173)</f>
        <v>0</v>
      </c>
      <c r="AQ173" s="334">
        <f>SUMIFS(Technologia[tpj '[s']],Technologia[Obszar],"Obróbka skrawaniem",Technologia[KOD WYROB],wycena!$B173)</f>
        <v>0</v>
      </c>
      <c r="AR173" s="335">
        <f t="shared" si="191"/>
        <v>0</v>
      </c>
      <c r="AS173" s="334">
        <f>SUMIFS(Technologia[tpz '[s']],Technologia[Obszar],"Ukosowanie",Technologia[KOD WYROB],wycena!$B173)</f>
        <v>0</v>
      </c>
      <c r="AT173" s="334">
        <f>SUMIFS(Technologia[tpj '[s']],Technologia[Obszar],"Ukosowanie",Technologia[KOD WYROB],wycena!$B173)</f>
        <v>0</v>
      </c>
      <c r="AU173" s="335">
        <f t="shared" si="192"/>
        <v>0</v>
      </c>
      <c r="AV173" s="334">
        <f>SUMIFS(Technologia[tpz '[s']],Technologia[Obszar],"Prasa",Technologia[KOD WYROB],wycena!$B173)</f>
        <v>0</v>
      </c>
      <c r="AW173" s="334">
        <f>SUMIFS(Technologia[tpj '[s']],Technologia[Obszar],"Prasa",Technologia[KOD WYROB],wycena!$B173)</f>
        <v>0</v>
      </c>
      <c r="AX173" s="335">
        <f t="shared" si="193"/>
        <v>0</v>
      </c>
      <c r="AY173" s="334">
        <f>SUMIFS(Technologia[tpz '[s']],Technologia[Obszar],"Spawanie ręczne",Technologia[KOD WYROB],wycena!$B173)</f>
        <v>0</v>
      </c>
      <c r="AZ173" s="334">
        <f>SUMIFS(Technologia[tpj '[s']],Technologia[Obszar],"Spawanie ręczne",Technologia[KOD WYROB],wycena!$B173)</f>
        <v>0</v>
      </c>
      <c r="BA173" s="335">
        <f t="shared" si="194"/>
        <v>0</v>
      </c>
      <c r="BB173" s="334">
        <f>SUMIFS(Technologia[tpz '[s']],Technologia[Obszar],"Spawanie robotem",Technologia[KOD WYROB],wycena!$B173)</f>
        <v>0</v>
      </c>
      <c r="BC173" s="334">
        <f>SUMIFS(Technologia[tpj '[s']],Technologia[Obszar],"Spawanie robotem",Technologia[KOD WYROB],wycena!$B173)</f>
        <v>0</v>
      </c>
      <c r="BD173" s="335">
        <f t="shared" si="195"/>
        <v>0</v>
      </c>
      <c r="BE173" s="334">
        <f>SUMIFS(Technologia[tpz '[s']],Technologia[Obszar],"Ślusarnia",Technologia[KOD WYROB],wycena!$B173)</f>
        <v>0</v>
      </c>
      <c r="BF173" s="334">
        <f>SUMIFS(Technologia[tpj '[s']],Technologia[Obszar],"Ślusarnia",Technologia[KOD WYROB],wycena!$B173)</f>
        <v>0</v>
      </c>
      <c r="BG173" s="335">
        <f t="shared" si="196"/>
        <v>0</v>
      </c>
      <c r="BH173" s="334">
        <f>SUMIFS(Technologia[tpz '[s']],Technologia[Obszar],"Montaż",Technologia[KOD WYROB],wycena!$B173)</f>
        <v>0</v>
      </c>
      <c r="BI173" s="334">
        <f>SUMIFS(Technologia[tpj '[s']],Technologia[Obszar],"Montaż",Technologia[KOD WYROB],wycena!$B173)</f>
        <v>0</v>
      </c>
      <c r="BJ173" s="335">
        <f t="shared" si="197"/>
        <v>0</v>
      </c>
      <c r="BK173" s="334">
        <f>SUMIFS(Technologia[tpz '[s']],Technologia[Obszar],"Klejenie",Technologia[KOD WYROB],wycena!$B173)</f>
        <v>0</v>
      </c>
      <c r="BL173" s="334">
        <f>SUMIFS(Technologia[tpj '[s']],Technologia[Obszar],"Klejenie",Technologia[KOD WYROB],wycena!$B173)</f>
        <v>0</v>
      </c>
      <c r="BM173" s="335">
        <f t="shared" si="198"/>
        <v>0</v>
      </c>
      <c r="BN173" s="334">
        <f>SUMIFS(Technologia[tpz '[s']],Technologia[Obszar],"Śrutowanie",Technologia[KOD WYROB],wycena!$B173)</f>
        <v>0</v>
      </c>
      <c r="BO173" s="334">
        <f>SUMIFS(Technologia[tpj '[s']],Technologia[Obszar],"Śrutowanie",Technologia[KOD WYROB],wycena!$B173)</f>
        <v>0</v>
      </c>
      <c r="BP173" s="332">
        <f t="shared" si="248"/>
        <v>0</v>
      </c>
      <c r="BQ173" s="334">
        <f>SUMIFS(Technologia[tpz '[s']],Technologia[Obszar],"Prostowanie",Technologia[KOD WYROB],wycena!$B173)</f>
        <v>0</v>
      </c>
      <c r="BR173" s="334">
        <f>SUMIFS(Technologia[tpj '[s']],Technologia[Obszar],"Prostowanie",Technologia[KOD WYROB],wycena!$B173)</f>
        <v>0</v>
      </c>
      <c r="BS173" s="332">
        <f t="shared" si="249"/>
        <v>0</v>
      </c>
      <c r="BT173" s="334">
        <f>SUMIFS(Technologia[tpz '[s']],Technologia[Obszar],"Gratowarka",Technologia[KOD WYROB],wycena!$B173)</f>
        <v>0</v>
      </c>
      <c r="BU173" s="334">
        <f>SUMIFS(Technologia[tpj '[s']],Technologia[Obszar],"Gratowarka",Technologia[KOD WYROB],wycena!$B173)</f>
        <v>0</v>
      </c>
      <c r="BV173" s="332">
        <f t="shared" si="250"/>
        <v>0</v>
      </c>
      <c r="BW173" s="332">
        <f>COUNTIF(Technologia[KOD WYROB],B173)</f>
        <v>0</v>
      </c>
      <c r="BX173" s="332">
        <f t="shared" si="251"/>
        <v>0</v>
      </c>
      <c r="BZ173" s="121"/>
      <c r="CA173" s="123"/>
      <c r="CB173" s="123"/>
      <c r="CC173" s="372">
        <f>SUMIFS(Technologia[Koszt kooperacji],Technologia[Obszar],"Kooperacja",Technologia[KOD WYROB],wycena!$B173)+SUMIFS(Technologia[Koszt kooperacji],Technologia[Obszar],"Śrutowanie",Technologia[KOD WYROB],wycena!$B173)</f>
        <v>0</v>
      </c>
      <c r="CD173" s="372">
        <f t="shared" si="199"/>
        <v>0</v>
      </c>
      <c r="CE173" s="372">
        <f t="shared" si="270"/>
        <v>0</v>
      </c>
      <c r="CF173" s="381">
        <f>COUNTIFS(Technologia[KOD WYROB],B173,Technologia[Obszar],"kooperacja")+SUMIF($C:$C,$B173,CF:CF)</f>
        <v>0</v>
      </c>
      <c r="CG173" s="382">
        <f>SUMIF(Tabela3[Dot. indeksu],B173,Tabela3[Wartość])+SUMIF(C:C,B173,DE:DE)</f>
        <v>0</v>
      </c>
      <c r="CH173" s="383">
        <f>SUMIFS(NRC[Cena],NRC[Typ narzędzia],robocze!$AL$1,NRC[Dot. indeksu],wycena!$B173)+(SUMIF($C:$C,$B173,$DF:$DF))</f>
        <v>0</v>
      </c>
      <c r="CI173" s="372">
        <f>SUMIFS(NRC[Cena],NRC[Typ narzędzia],robocze!$AL$2,NRC[Dot. indeksu],wycena!$B173)+(SUMIF($C:$C,$B173,$DG:$DG))</f>
        <v>0</v>
      </c>
      <c r="CJ173" s="372">
        <f>SUMIFS(NRC[Cena],NRC[Typ narzędzia],robocze!$AL$3,NRC[Dot. indeksu],wycena!$B173)+(SUMIF($C:$C,$B173,$DH:$DH))</f>
        <v>0</v>
      </c>
      <c r="CK173" s="384">
        <f t="shared" si="252"/>
        <v>0</v>
      </c>
      <c r="CM173" s="373" t="str">
        <f t="shared" si="200"/>
        <v/>
      </c>
      <c r="CN173" s="374" t="str">
        <f t="shared" si="201"/>
        <v/>
      </c>
      <c r="CO173" s="372" t="str">
        <f t="shared" si="202"/>
        <v/>
      </c>
      <c r="CP173" s="372" t="str">
        <f t="shared" si="271"/>
        <v/>
      </c>
      <c r="CQ173" s="371" t="str">
        <f t="shared" si="203"/>
        <v/>
      </c>
      <c r="CR173" s="371" t="str">
        <f t="shared" si="272"/>
        <v/>
      </c>
      <c r="CS173" s="371" t="str">
        <f t="shared" si="204"/>
        <v/>
      </c>
      <c r="CT173" s="371" t="str">
        <f t="shared" si="205"/>
        <v/>
      </c>
      <c r="CU173" s="371" t="str">
        <f t="shared" si="206"/>
        <v/>
      </c>
      <c r="CV173" s="371" t="str">
        <f t="shared" si="207"/>
        <v/>
      </c>
      <c r="CW173" s="371" t="str">
        <f t="shared" si="208"/>
        <v/>
      </c>
      <c r="CX173" s="371" t="str">
        <f t="shared" si="209"/>
        <v/>
      </c>
      <c r="CY173" s="371" t="str">
        <f t="shared" si="210"/>
        <v/>
      </c>
      <c r="CZ173" s="371" t="str">
        <f t="shared" si="211"/>
        <v/>
      </c>
      <c r="DA173" s="371" t="str">
        <f t="shared" si="253"/>
        <v/>
      </c>
      <c r="DB173" s="371" t="str">
        <f t="shared" si="254"/>
        <v/>
      </c>
      <c r="DC173" s="371" t="str">
        <f t="shared" si="255"/>
        <v/>
      </c>
      <c r="DD173" s="334" t="str">
        <f t="shared" si="212"/>
        <v/>
      </c>
      <c r="DE173" s="334" t="str">
        <f t="shared" si="213"/>
        <v/>
      </c>
      <c r="DF173" s="372">
        <f t="shared" si="273"/>
        <v>0</v>
      </c>
      <c r="DG173" s="372">
        <f t="shared" si="274"/>
        <v>0</v>
      </c>
      <c r="DH173" s="372">
        <f t="shared" si="275"/>
        <v>0</v>
      </c>
      <c r="DI173" s="375"/>
      <c r="DJ173" s="319">
        <f>AK173/3600*Stawki!$A$4</f>
        <v>0</v>
      </c>
      <c r="DK173" s="317">
        <f>AO173/3600*Stawki!$B$4</f>
        <v>0</v>
      </c>
      <c r="DL173" s="317">
        <f>AR173/3600*Stawki!$C$4</f>
        <v>0</v>
      </c>
      <c r="DM173" s="317">
        <f>AU173/3600*Stawki!$D$4</f>
        <v>0</v>
      </c>
      <c r="DN173" s="317">
        <f>AX173/3600*Stawki!$E$4</f>
        <v>0</v>
      </c>
      <c r="DO173" s="317">
        <f>BA173/3600*Stawki!$F$4</f>
        <v>0</v>
      </c>
      <c r="DP173" s="317">
        <f>BD173/3600*Stawki!$G$4</f>
        <v>0</v>
      </c>
      <c r="DQ173" s="317">
        <f>BG173/3600*Stawki!$H$4</f>
        <v>0</v>
      </c>
      <c r="DR173" s="317">
        <f>BJ173/3600*Stawki!$J$4</f>
        <v>0</v>
      </c>
      <c r="DS173" s="317">
        <f>BL173/3600*Stawki!$I$4</f>
        <v>0</v>
      </c>
      <c r="DT173" s="317">
        <f>BP173/3600*Stawki!$K$4</f>
        <v>0</v>
      </c>
      <c r="DU173" s="320">
        <f>BS173/3600*Stawki!$M$4</f>
        <v>0</v>
      </c>
      <c r="DV173" s="320">
        <f>BV173/3600*Stawki!$L$4</f>
        <v>0</v>
      </c>
      <c r="DW173" s="321">
        <f t="shared" si="256"/>
        <v>0</v>
      </c>
      <c r="DX173" s="322" t="e" cm="1">
        <f t="array" ref="DX173">IF(BX173&lt;1,INDEX(tblSimple[],MATCH(F173,simp_il_proj,1)+1,MATCH(BW173,simp_il_oper,1)+1)+VLOOKUP($H$6,tblKlient[[Klient]:[Dodatkowy narzut Simple]],2,0),INDEX(tblComplex[],MATCH(F173,comp_il_projekt,1)+1,MATCH(BX173,comp_ile_sklad,1)+1)+VLOOKUP($H$6,tblKlient[[Klient]:[Dodatkowy narzut Complex]],3,0))</f>
        <v>#VALUE!</v>
      </c>
      <c r="DY173" s="323" t="str">
        <f t="shared" si="257"/>
        <v/>
      </c>
      <c r="DZ173" s="318" t="e">
        <f t="shared" si="214"/>
        <v>#VALUE!</v>
      </c>
      <c r="EA173" s="324" t="e">
        <f t="shared" si="215"/>
        <v>#VALUE!</v>
      </c>
      <c r="EC173" s="340">
        <f>IFERROR((Y173*AA173)*IF(X173="NIE",$EC$17+Stawki!$L$30,$EC$17)+SUMIF($C:$C,$B173,CP:CP),0)</f>
        <v>0</v>
      </c>
      <c r="ED173" s="341">
        <f t="shared" si="216"/>
        <v>0</v>
      </c>
      <c r="EE173" s="341">
        <f t="shared" si="217"/>
        <v>0</v>
      </c>
      <c r="EF173" s="341" t="e">
        <f t="shared" si="218"/>
        <v>#VALUE!</v>
      </c>
      <c r="EG173" s="341" t="e">
        <f>DY173*(1+wycena!$EG$17)</f>
        <v>#VALUE!</v>
      </c>
      <c r="EH173" s="341" t="e">
        <f>EG173*(1+wycena!$EH$17)</f>
        <v>#VALUE!</v>
      </c>
      <c r="EI173" s="341" t="e">
        <f t="shared" si="258"/>
        <v>#VALUE!</v>
      </c>
      <c r="EJ173" s="341" t="e">
        <f t="shared" si="276"/>
        <v>#VALUE!</v>
      </c>
      <c r="EK173" s="342">
        <f t="shared" si="219"/>
        <v>0</v>
      </c>
      <c r="EL173" s="343">
        <v>0</v>
      </c>
      <c r="EM173" s="344" t="e">
        <f t="shared" si="277"/>
        <v>#VALUE!</v>
      </c>
      <c r="EN173" s="345" t="e">
        <f t="shared" si="220"/>
        <v>#VALUE!</v>
      </c>
      <c r="EO173" s="346">
        <f t="shared" si="221"/>
        <v>0</v>
      </c>
      <c r="EP173" s="347">
        <f t="shared" si="222"/>
        <v>0</v>
      </c>
      <c r="EQ173" s="348">
        <f t="shared" si="259"/>
        <v>0</v>
      </c>
      <c r="ER173" s="349" t="e">
        <f t="shared" si="223"/>
        <v>#VALUE!</v>
      </c>
      <c r="ES173" s="350" t="e">
        <f t="shared" si="224"/>
        <v>#VALUE!</v>
      </c>
      <c r="ET173" s="62"/>
      <c r="EU173" s="399">
        <f t="shared" si="260"/>
        <v>0</v>
      </c>
      <c r="EV173" s="400">
        <f t="shared" si="261"/>
        <v>0</v>
      </c>
      <c r="EW173" s="400">
        <f t="shared" si="262"/>
        <v>0</v>
      </c>
      <c r="EX173" s="400">
        <f t="shared" si="263"/>
        <v>0</v>
      </c>
      <c r="EY173" s="400">
        <f t="shared" si="264"/>
        <v>0</v>
      </c>
      <c r="EZ173" s="401">
        <f t="shared" si="265"/>
        <v>0</v>
      </c>
      <c r="FA173" s="62"/>
      <c r="FB173" s="153">
        <f t="shared" si="225"/>
        <v>0</v>
      </c>
      <c r="FC173" s="154">
        <f t="shared" si="226"/>
        <v>0</v>
      </c>
      <c r="FD173" s="154">
        <f t="shared" si="227"/>
        <v>0</v>
      </c>
      <c r="FE173" s="154">
        <f t="shared" si="228"/>
        <v>0</v>
      </c>
      <c r="FF173" s="154">
        <f t="shared" si="229"/>
        <v>0</v>
      </c>
      <c r="FG173" s="154">
        <f t="shared" si="230"/>
        <v>0</v>
      </c>
      <c r="FH173" s="154">
        <f t="shared" si="231"/>
        <v>0</v>
      </c>
      <c r="FI173" s="154">
        <f t="shared" si="232"/>
        <v>0</v>
      </c>
      <c r="FJ173" s="154">
        <f t="shared" si="233"/>
        <v>0</v>
      </c>
      <c r="FK173" s="147">
        <f t="shared" si="234"/>
        <v>0</v>
      </c>
      <c r="FL173" s="147">
        <f t="shared" si="235"/>
        <v>0</v>
      </c>
      <c r="FM173" s="146">
        <f t="shared" si="236"/>
        <v>0</v>
      </c>
      <c r="FN173" s="146">
        <f t="shared" si="237"/>
        <v>0</v>
      </c>
      <c r="FO173" s="146">
        <f t="shared" si="238"/>
        <v>0</v>
      </c>
      <c r="FP173" s="146">
        <f t="shared" si="239"/>
        <v>0</v>
      </c>
      <c r="FQ173" s="146" t="e">
        <f t="shared" si="240"/>
        <v>#VALUE!</v>
      </c>
      <c r="FR173" s="146" t="e">
        <f t="shared" si="241"/>
        <v>#VALUE!</v>
      </c>
      <c r="FS173" s="146">
        <f t="shared" si="242"/>
        <v>0</v>
      </c>
      <c r="FT173" s="146">
        <f t="shared" si="243"/>
        <v>0</v>
      </c>
      <c r="FU173" s="146">
        <f t="shared" si="244"/>
        <v>0</v>
      </c>
      <c r="FV173" s="146" t="e">
        <f t="shared" si="245"/>
        <v>#VALUE!</v>
      </c>
      <c r="FW173" s="146" t="e">
        <f t="shared" si="266"/>
        <v>#VALUE!</v>
      </c>
      <c r="FX173" s="146" t="e">
        <f t="shared" si="267"/>
        <v>#VALUE!</v>
      </c>
      <c r="FY173" s="146" t="e">
        <f t="shared" si="268"/>
        <v>#VALUE!</v>
      </c>
      <c r="FZ173" s="155">
        <f t="shared" si="278"/>
        <v>0</v>
      </c>
    </row>
    <row r="174" spans="1:182">
      <c r="A174" s="143">
        <v>156</v>
      </c>
      <c r="B174" s="123"/>
      <c r="C174" s="123"/>
      <c r="D174" s="123"/>
      <c r="E174" s="181"/>
      <c r="F174" s="123"/>
      <c r="G174" s="123"/>
      <c r="H174" s="123"/>
      <c r="I174" s="120"/>
      <c r="J174" s="121"/>
      <c r="K174" s="123"/>
      <c r="L174" s="123"/>
      <c r="M174" s="172" t="str">
        <f>ryzyka!$X158</f>
        <v/>
      </c>
      <c r="N174" s="173" t="str">
        <f>ryzyka!Y158</f>
        <v/>
      </c>
      <c r="O174" s="123"/>
      <c r="P174" s="123"/>
      <c r="Q174" s="138"/>
      <c r="R174" s="121"/>
      <c r="S174" s="123"/>
      <c r="T174" s="122"/>
      <c r="U174" s="123"/>
      <c r="V174" s="285" t="str">
        <f t="shared" si="246"/>
        <v/>
      </c>
      <c r="W174" s="285" t="str">
        <f t="shared" si="247"/>
        <v/>
      </c>
      <c r="X174" s="123"/>
      <c r="Y174" s="65"/>
      <c r="Z174" s="176">
        <f t="shared" si="189"/>
        <v>0</v>
      </c>
      <c r="AA174" s="124"/>
      <c r="AB174" s="124"/>
      <c r="AC174" s="125"/>
      <c r="AD174" s="125"/>
      <c r="AE174" s="126"/>
      <c r="AF174" s="124"/>
      <c r="AG174" s="127"/>
      <c r="AH174" s="128"/>
      <c r="AI174" s="137"/>
      <c r="AJ174" s="126"/>
      <c r="AK174" s="335">
        <f t="shared" si="190"/>
        <v>0</v>
      </c>
      <c r="AL174" s="138"/>
      <c r="AM174" s="121"/>
      <c r="AN174" s="123"/>
      <c r="AO174" s="332">
        <f t="shared" si="269"/>
        <v>0</v>
      </c>
      <c r="AP174" s="333">
        <f>SUMIFS(Technologia[tpz '[s']],Technologia[Obszar],"Obróbka skrawaniem",Technologia[KOD WYROB],wycena!$B174)</f>
        <v>0</v>
      </c>
      <c r="AQ174" s="334">
        <f>SUMIFS(Technologia[tpj '[s']],Technologia[Obszar],"Obróbka skrawaniem",Technologia[KOD WYROB],wycena!$B174)</f>
        <v>0</v>
      </c>
      <c r="AR174" s="335">
        <f t="shared" si="191"/>
        <v>0</v>
      </c>
      <c r="AS174" s="334">
        <f>SUMIFS(Technologia[tpz '[s']],Technologia[Obszar],"Ukosowanie",Technologia[KOD WYROB],wycena!$B174)</f>
        <v>0</v>
      </c>
      <c r="AT174" s="334">
        <f>SUMIFS(Technologia[tpj '[s']],Technologia[Obszar],"Ukosowanie",Technologia[KOD WYROB],wycena!$B174)</f>
        <v>0</v>
      </c>
      <c r="AU174" s="335">
        <f t="shared" si="192"/>
        <v>0</v>
      </c>
      <c r="AV174" s="334">
        <f>SUMIFS(Technologia[tpz '[s']],Technologia[Obszar],"Prasa",Technologia[KOD WYROB],wycena!$B174)</f>
        <v>0</v>
      </c>
      <c r="AW174" s="334">
        <f>SUMIFS(Technologia[tpj '[s']],Technologia[Obszar],"Prasa",Technologia[KOD WYROB],wycena!$B174)</f>
        <v>0</v>
      </c>
      <c r="AX174" s="335">
        <f t="shared" si="193"/>
        <v>0</v>
      </c>
      <c r="AY174" s="334">
        <f>SUMIFS(Technologia[tpz '[s']],Technologia[Obszar],"Spawanie ręczne",Technologia[KOD WYROB],wycena!$B174)</f>
        <v>0</v>
      </c>
      <c r="AZ174" s="334">
        <f>SUMIFS(Technologia[tpj '[s']],Technologia[Obszar],"Spawanie ręczne",Technologia[KOD WYROB],wycena!$B174)</f>
        <v>0</v>
      </c>
      <c r="BA174" s="335">
        <f t="shared" si="194"/>
        <v>0</v>
      </c>
      <c r="BB174" s="334">
        <f>SUMIFS(Technologia[tpz '[s']],Technologia[Obszar],"Spawanie robotem",Technologia[KOD WYROB],wycena!$B174)</f>
        <v>0</v>
      </c>
      <c r="BC174" s="334">
        <f>SUMIFS(Technologia[tpj '[s']],Technologia[Obszar],"Spawanie robotem",Technologia[KOD WYROB],wycena!$B174)</f>
        <v>0</v>
      </c>
      <c r="BD174" s="335">
        <f t="shared" si="195"/>
        <v>0</v>
      </c>
      <c r="BE174" s="334">
        <f>SUMIFS(Technologia[tpz '[s']],Technologia[Obszar],"Ślusarnia",Technologia[KOD WYROB],wycena!$B174)</f>
        <v>0</v>
      </c>
      <c r="BF174" s="334">
        <f>SUMIFS(Technologia[tpj '[s']],Technologia[Obszar],"Ślusarnia",Technologia[KOD WYROB],wycena!$B174)</f>
        <v>0</v>
      </c>
      <c r="BG174" s="335">
        <f t="shared" si="196"/>
        <v>0</v>
      </c>
      <c r="BH174" s="334">
        <f>SUMIFS(Technologia[tpz '[s']],Technologia[Obszar],"Montaż",Technologia[KOD WYROB],wycena!$B174)</f>
        <v>0</v>
      </c>
      <c r="BI174" s="334">
        <f>SUMIFS(Technologia[tpj '[s']],Technologia[Obszar],"Montaż",Technologia[KOD WYROB],wycena!$B174)</f>
        <v>0</v>
      </c>
      <c r="BJ174" s="335">
        <f t="shared" si="197"/>
        <v>0</v>
      </c>
      <c r="BK174" s="334">
        <f>SUMIFS(Technologia[tpz '[s']],Technologia[Obszar],"Klejenie",Technologia[KOD WYROB],wycena!$B174)</f>
        <v>0</v>
      </c>
      <c r="BL174" s="334">
        <f>SUMIFS(Technologia[tpj '[s']],Technologia[Obszar],"Klejenie",Technologia[KOD WYROB],wycena!$B174)</f>
        <v>0</v>
      </c>
      <c r="BM174" s="335">
        <f t="shared" si="198"/>
        <v>0</v>
      </c>
      <c r="BN174" s="334">
        <f>SUMIFS(Technologia[tpz '[s']],Technologia[Obszar],"Śrutowanie",Technologia[KOD WYROB],wycena!$B174)</f>
        <v>0</v>
      </c>
      <c r="BO174" s="334">
        <f>SUMIFS(Technologia[tpj '[s']],Technologia[Obszar],"Śrutowanie",Technologia[KOD WYROB],wycena!$B174)</f>
        <v>0</v>
      </c>
      <c r="BP174" s="332">
        <f t="shared" si="248"/>
        <v>0</v>
      </c>
      <c r="BQ174" s="334">
        <f>SUMIFS(Technologia[tpz '[s']],Technologia[Obszar],"Prostowanie",Technologia[KOD WYROB],wycena!$B174)</f>
        <v>0</v>
      </c>
      <c r="BR174" s="334">
        <f>SUMIFS(Technologia[tpj '[s']],Technologia[Obszar],"Prostowanie",Technologia[KOD WYROB],wycena!$B174)</f>
        <v>0</v>
      </c>
      <c r="BS174" s="332">
        <f t="shared" si="249"/>
        <v>0</v>
      </c>
      <c r="BT174" s="334">
        <f>SUMIFS(Technologia[tpz '[s']],Technologia[Obszar],"Gratowarka",Technologia[KOD WYROB],wycena!$B174)</f>
        <v>0</v>
      </c>
      <c r="BU174" s="334">
        <f>SUMIFS(Technologia[tpj '[s']],Technologia[Obszar],"Gratowarka",Technologia[KOD WYROB],wycena!$B174)</f>
        <v>0</v>
      </c>
      <c r="BV174" s="332">
        <f t="shared" si="250"/>
        <v>0</v>
      </c>
      <c r="BW174" s="332">
        <f>COUNTIF(Technologia[KOD WYROB],B174)</f>
        <v>0</v>
      </c>
      <c r="BX174" s="332">
        <f t="shared" si="251"/>
        <v>0</v>
      </c>
      <c r="BZ174" s="121"/>
      <c r="CA174" s="123"/>
      <c r="CB174" s="123"/>
      <c r="CC174" s="372">
        <f>SUMIFS(Technologia[Koszt kooperacji],Technologia[Obszar],"Kooperacja",Technologia[KOD WYROB],wycena!$B174)+SUMIFS(Technologia[Koszt kooperacji],Technologia[Obszar],"Śrutowanie",Technologia[KOD WYROB],wycena!$B174)</f>
        <v>0</v>
      </c>
      <c r="CD174" s="372">
        <f t="shared" si="199"/>
        <v>0</v>
      </c>
      <c r="CE174" s="372">
        <f t="shared" si="270"/>
        <v>0</v>
      </c>
      <c r="CF174" s="381">
        <f>COUNTIFS(Technologia[KOD WYROB],B174,Technologia[Obszar],"kooperacja")+SUMIF($C:$C,$B174,CF:CF)</f>
        <v>0</v>
      </c>
      <c r="CG174" s="382">
        <f>SUMIF(Tabela3[Dot. indeksu],B174,Tabela3[Wartość])+SUMIF(C:C,B174,DE:DE)</f>
        <v>0</v>
      </c>
      <c r="CH174" s="383">
        <f>SUMIFS(NRC[Cena],NRC[Typ narzędzia],robocze!$AL$1,NRC[Dot. indeksu],wycena!$B174)+(SUMIF($C:$C,$B174,$DF:$DF))</f>
        <v>0</v>
      </c>
      <c r="CI174" s="372">
        <f>SUMIFS(NRC[Cena],NRC[Typ narzędzia],robocze!$AL$2,NRC[Dot. indeksu],wycena!$B174)+(SUMIF($C:$C,$B174,$DG:$DG))</f>
        <v>0</v>
      </c>
      <c r="CJ174" s="372">
        <f>SUMIFS(NRC[Cena],NRC[Typ narzędzia],robocze!$AL$3,NRC[Dot. indeksu],wycena!$B174)+(SUMIF($C:$C,$B174,$DH:$DH))</f>
        <v>0</v>
      </c>
      <c r="CK174" s="384">
        <f t="shared" si="252"/>
        <v>0</v>
      </c>
      <c r="CM174" s="373" t="str">
        <f t="shared" si="200"/>
        <v/>
      </c>
      <c r="CN174" s="374" t="str">
        <f t="shared" si="201"/>
        <v/>
      </c>
      <c r="CO174" s="372" t="str">
        <f t="shared" si="202"/>
        <v/>
      </c>
      <c r="CP174" s="372" t="str">
        <f t="shared" si="271"/>
        <v/>
      </c>
      <c r="CQ174" s="371" t="str">
        <f t="shared" si="203"/>
        <v/>
      </c>
      <c r="CR174" s="371" t="str">
        <f t="shared" si="272"/>
        <v/>
      </c>
      <c r="CS174" s="371" t="str">
        <f t="shared" si="204"/>
        <v/>
      </c>
      <c r="CT174" s="371" t="str">
        <f t="shared" si="205"/>
        <v/>
      </c>
      <c r="CU174" s="371" t="str">
        <f t="shared" si="206"/>
        <v/>
      </c>
      <c r="CV174" s="371" t="str">
        <f t="shared" si="207"/>
        <v/>
      </c>
      <c r="CW174" s="371" t="str">
        <f t="shared" si="208"/>
        <v/>
      </c>
      <c r="CX174" s="371" t="str">
        <f t="shared" si="209"/>
        <v/>
      </c>
      <c r="CY174" s="371" t="str">
        <f t="shared" si="210"/>
        <v/>
      </c>
      <c r="CZ174" s="371" t="str">
        <f t="shared" si="211"/>
        <v/>
      </c>
      <c r="DA174" s="371" t="str">
        <f t="shared" si="253"/>
        <v/>
      </c>
      <c r="DB174" s="371" t="str">
        <f t="shared" si="254"/>
        <v/>
      </c>
      <c r="DC174" s="371" t="str">
        <f t="shared" si="255"/>
        <v/>
      </c>
      <c r="DD174" s="334" t="str">
        <f t="shared" si="212"/>
        <v/>
      </c>
      <c r="DE174" s="334" t="str">
        <f t="shared" si="213"/>
        <v/>
      </c>
      <c r="DF174" s="372">
        <f t="shared" si="273"/>
        <v>0</v>
      </c>
      <c r="DG174" s="372">
        <f t="shared" si="274"/>
        <v>0</v>
      </c>
      <c r="DH174" s="372">
        <f t="shared" si="275"/>
        <v>0</v>
      </c>
      <c r="DI174" s="375"/>
      <c r="DJ174" s="319">
        <f>AK174/3600*Stawki!$A$4</f>
        <v>0</v>
      </c>
      <c r="DK174" s="317">
        <f>AO174/3600*Stawki!$B$4</f>
        <v>0</v>
      </c>
      <c r="DL174" s="317">
        <f>AR174/3600*Stawki!$C$4</f>
        <v>0</v>
      </c>
      <c r="DM174" s="317">
        <f>AU174/3600*Stawki!$D$4</f>
        <v>0</v>
      </c>
      <c r="DN174" s="317">
        <f>AX174/3600*Stawki!$E$4</f>
        <v>0</v>
      </c>
      <c r="DO174" s="317">
        <f>BA174/3600*Stawki!$F$4</f>
        <v>0</v>
      </c>
      <c r="DP174" s="317">
        <f>BD174/3600*Stawki!$G$4</f>
        <v>0</v>
      </c>
      <c r="DQ174" s="317">
        <f>BG174/3600*Stawki!$H$4</f>
        <v>0</v>
      </c>
      <c r="DR174" s="317">
        <f>BJ174/3600*Stawki!$J$4</f>
        <v>0</v>
      </c>
      <c r="DS174" s="317">
        <f>BL174/3600*Stawki!$I$4</f>
        <v>0</v>
      </c>
      <c r="DT174" s="317">
        <f>BP174/3600*Stawki!$K$4</f>
        <v>0</v>
      </c>
      <c r="DU174" s="320">
        <f>BS174/3600*Stawki!$M$4</f>
        <v>0</v>
      </c>
      <c r="DV174" s="320">
        <f>BV174/3600*Stawki!$L$4</f>
        <v>0</v>
      </c>
      <c r="DW174" s="321">
        <f t="shared" si="256"/>
        <v>0</v>
      </c>
      <c r="DX174" s="322" t="e" cm="1">
        <f t="array" ref="DX174">IF(BX174&lt;1,INDEX(tblSimple[],MATCH(F174,simp_il_proj,1)+1,MATCH(BW174,simp_il_oper,1)+1)+VLOOKUP($H$6,tblKlient[[Klient]:[Dodatkowy narzut Simple]],2,0),INDEX(tblComplex[],MATCH(F174,comp_il_projekt,1)+1,MATCH(BX174,comp_ile_sklad,1)+1)+VLOOKUP($H$6,tblKlient[[Klient]:[Dodatkowy narzut Complex]],3,0))</f>
        <v>#VALUE!</v>
      </c>
      <c r="DY174" s="323" t="str">
        <f t="shared" si="257"/>
        <v/>
      </c>
      <c r="DZ174" s="318" t="e">
        <f t="shared" si="214"/>
        <v>#VALUE!</v>
      </c>
      <c r="EA174" s="324" t="e">
        <f t="shared" si="215"/>
        <v>#VALUE!</v>
      </c>
      <c r="EC174" s="340">
        <f>IFERROR((Y174*AA174)*IF(X174="NIE",$EC$17+Stawki!$L$30,$EC$17)+SUMIF($C:$C,$B174,CP:CP),0)</f>
        <v>0</v>
      </c>
      <c r="ED174" s="341">
        <f t="shared" si="216"/>
        <v>0</v>
      </c>
      <c r="EE174" s="341">
        <f t="shared" si="217"/>
        <v>0</v>
      </c>
      <c r="EF174" s="341" t="e">
        <f t="shared" si="218"/>
        <v>#VALUE!</v>
      </c>
      <c r="EG174" s="341" t="e">
        <f>DY174*(1+wycena!$EG$17)</f>
        <v>#VALUE!</v>
      </c>
      <c r="EH174" s="341" t="e">
        <f>EG174*(1+wycena!$EH$17)</f>
        <v>#VALUE!</v>
      </c>
      <c r="EI174" s="341" t="e">
        <f t="shared" si="258"/>
        <v>#VALUE!</v>
      </c>
      <c r="EJ174" s="341" t="e">
        <f t="shared" si="276"/>
        <v>#VALUE!</v>
      </c>
      <c r="EK174" s="342">
        <f t="shared" si="219"/>
        <v>0</v>
      </c>
      <c r="EL174" s="343">
        <v>0</v>
      </c>
      <c r="EM174" s="344" t="e">
        <f t="shared" si="277"/>
        <v>#VALUE!</v>
      </c>
      <c r="EN174" s="345" t="e">
        <f t="shared" si="220"/>
        <v>#VALUE!</v>
      </c>
      <c r="EO174" s="346">
        <f t="shared" si="221"/>
        <v>0</v>
      </c>
      <c r="EP174" s="347">
        <f t="shared" si="222"/>
        <v>0</v>
      </c>
      <c r="EQ174" s="348">
        <f t="shared" si="259"/>
        <v>0</v>
      </c>
      <c r="ER174" s="349" t="e">
        <f t="shared" si="223"/>
        <v>#VALUE!</v>
      </c>
      <c r="ES174" s="350" t="e">
        <f t="shared" si="224"/>
        <v>#VALUE!</v>
      </c>
      <c r="ET174" s="62"/>
      <c r="EU174" s="399">
        <f t="shared" si="260"/>
        <v>0</v>
      </c>
      <c r="EV174" s="400">
        <f t="shared" si="261"/>
        <v>0</v>
      </c>
      <c r="EW174" s="400">
        <f t="shared" si="262"/>
        <v>0</v>
      </c>
      <c r="EX174" s="400">
        <f t="shared" si="263"/>
        <v>0</v>
      </c>
      <c r="EY174" s="400">
        <f t="shared" si="264"/>
        <v>0</v>
      </c>
      <c r="EZ174" s="401">
        <f t="shared" si="265"/>
        <v>0</v>
      </c>
      <c r="FA174" s="62"/>
      <c r="FB174" s="153">
        <f t="shared" si="225"/>
        <v>0</v>
      </c>
      <c r="FC174" s="154">
        <f t="shared" si="226"/>
        <v>0</v>
      </c>
      <c r="FD174" s="154">
        <f t="shared" si="227"/>
        <v>0</v>
      </c>
      <c r="FE174" s="154">
        <f t="shared" si="228"/>
        <v>0</v>
      </c>
      <c r="FF174" s="154">
        <f t="shared" si="229"/>
        <v>0</v>
      </c>
      <c r="FG174" s="154">
        <f t="shared" si="230"/>
        <v>0</v>
      </c>
      <c r="FH174" s="154">
        <f t="shared" si="231"/>
        <v>0</v>
      </c>
      <c r="FI174" s="154">
        <f t="shared" si="232"/>
        <v>0</v>
      </c>
      <c r="FJ174" s="154">
        <f t="shared" si="233"/>
        <v>0</v>
      </c>
      <c r="FK174" s="147">
        <f t="shared" si="234"/>
        <v>0</v>
      </c>
      <c r="FL174" s="147">
        <f t="shared" si="235"/>
        <v>0</v>
      </c>
      <c r="FM174" s="146">
        <f t="shared" si="236"/>
        <v>0</v>
      </c>
      <c r="FN174" s="146">
        <f t="shared" si="237"/>
        <v>0</v>
      </c>
      <c r="FO174" s="146">
        <f t="shared" si="238"/>
        <v>0</v>
      </c>
      <c r="FP174" s="146">
        <f t="shared" si="239"/>
        <v>0</v>
      </c>
      <c r="FQ174" s="146" t="e">
        <f t="shared" si="240"/>
        <v>#VALUE!</v>
      </c>
      <c r="FR174" s="146" t="e">
        <f t="shared" si="241"/>
        <v>#VALUE!</v>
      </c>
      <c r="FS174" s="146">
        <f t="shared" si="242"/>
        <v>0</v>
      </c>
      <c r="FT174" s="146">
        <f t="shared" si="243"/>
        <v>0</v>
      </c>
      <c r="FU174" s="146">
        <f t="shared" si="244"/>
        <v>0</v>
      </c>
      <c r="FV174" s="146" t="e">
        <f t="shared" si="245"/>
        <v>#VALUE!</v>
      </c>
      <c r="FW174" s="146" t="e">
        <f t="shared" si="266"/>
        <v>#VALUE!</v>
      </c>
      <c r="FX174" s="146" t="e">
        <f t="shared" si="267"/>
        <v>#VALUE!</v>
      </c>
      <c r="FY174" s="146" t="e">
        <f t="shared" si="268"/>
        <v>#VALUE!</v>
      </c>
      <c r="FZ174" s="155">
        <f t="shared" si="278"/>
        <v>0</v>
      </c>
    </row>
    <row r="175" spans="1:182">
      <c r="A175" s="143">
        <v>157</v>
      </c>
      <c r="B175" s="123"/>
      <c r="C175" s="123"/>
      <c r="D175" s="123"/>
      <c r="E175" s="181"/>
      <c r="F175" s="123"/>
      <c r="G175" s="123"/>
      <c r="H175" s="123"/>
      <c r="I175" s="120"/>
      <c r="J175" s="121"/>
      <c r="K175" s="123"/>
      <c r="L175" s="123"/>
      <c r="M175" s="172" t="str">
        <f>ryzyka!$X159</f>
        <v/>
      </c>
      <c r="N175" s="173" t="str">
        <f>ryzyka!Y159</f>
        <v/>
      </c>
      <c r="O175" s="123"/>
      <c r="P175" s="123"/>
      <c r="Q175" s="138"/>
      <c r="R175" s="121"/>
      <c r="S175" s="123"/>
      <c r="T175" s="122"/>
      <c r="U175" s="123"/>
      <c r="V175" s="285" t="str">
        <f t="shared" si="246"/>
        <v/>
      </c>
      <c r="W175" s="285" t="str">
        <f t="shared" si="247"/>
        <v/>
      </c>
      <c r="X175" s="123"/>
      <c r="Y175" s="65"/>
      <c r="Z175" s="176">
        <f t="shared" si="189"/>
        <v>0</v>
      </c>
      <c r="AA175" s="124"/>
      <c r="AB175" s="124"/>
      <c r="AC175" s="125"/>
      <c r="AD175" s="125"/>
      <c r="AE175" s="126"/>
      <c r="AF175" s="124"/>
      <c r="AG175" s="127"/>
      <c r="AH175" s="128"/>
      <c r="AI175" s="137"/>
      <c r="AJ175" s="126"/>
      <c r="AK175" s="335">
        <f t="shared" si="190"/>
        <v>0</v>
      </c>
      <c r="AL175" s="138"/>
      <c r="AM175" s="121"/>
      <c r="AN175" s="123"/>
      <c r="AO175" s="332">
        <f t="shared" si="269"/>
        <v>0</v>
      </c>
      <c r="AP175" s="333">
        <f>SUMIFS(Technologia[tpz '[s']],Technologia[Obszar],"Obróbka skrawaniem",Technologia[KOD WYROB],wycena!$B175)</f>
        <v>0</v>
      </c>
      <c r="AQ175" s="334">
        <f>SUMIFS(Technologia[tpj '[s']],Technologia[Obszar],"Obróbka skrawaniem",Technologia[KOD WYROB],wycena!$B175)</f>
        <v>0</v>
      </c>
      <c r="AR175" s="335">
        <f t="shared" si="191"/>
        <v>0</v>
      </c>
      <c r="AS175" s="334">
        <f>SUMIFS(Technologia[tpz '[s']],Technologia[Obszar],"Ukosowanie",Technologia[KOD WYROB],wycena!$B175)</f>
        <v>0</v>
      </c>
      <c r="AT175" s="334">
        <f>SUMIFS(Technologia[tpj '[s']],Technologia[Obszar],"Ukosowanie",Technologia[KOD WYROB],wycena!$B175)</f>
        <v>0</v>
      </c>
      <c r="AU175" s="335">
        <f t="shared" si="192"/>
        <v>0</v>
      </c>
      <c r="AV175" s="334">
        <f>SUMIFS(Technologia[tpz '[s']],Technologia[Obszar],"Prasa",Technologia[KOD WYROB],wycena!$B175)</f>
        <v>0</v>
      </c>
      <c r="AW175" s="334">
        <f>SUMIFS(Technologia[tpj '[s']],Technologia[Obszar],"Prasa",Technologia[KOD WYROB],wycena!$B175)</f>
        <v>0</v>
      </c>
      <c r="AX175" s="335">
        <f t="shared" si="193"/>
        <v>0</v>
      </c>
      <c r="AY175" s="334">
        <f>SUMIFS(Technologia[tpz '[s']],Technologia[Obszar],"Spawanie ręczne",Technologia[KOD WYROB],wycena!$B175)</f>
        <v>0</v>
      </c>
      <c r="AZ175" s="334">
        <f>SUMIFS(Technologia[tpj '[s']],Technologia[Obszar],"Spawanie ręczne",Technologia[KOD WYROB],wycena!$B175)</f>
        <v>0</v>
      </c>
      <c r="BA175" s="335">
        <f t="shared" si="194"/>
        <v>0</v>
      </c>
      <c r="BB175" s="334">
        <f>SUMIFS(Technologia[tpz '[s']],Technologia[Obszar],"Spawanie robotem",Technologia[KOD WYROB],wycena!$B175)</f>
        <v>0</v>
      </c>
      <c r="BC175" s="334">
        <f>SUMIFS(Technologia[tpj '[s']],Technologia[Obszar],"Spawanie robotem",Technologia[KOD WYROB],wycena!$B175)</f>
        <v>0</v>
      </c>
      <c r="BD175" s="335">
        <f t="shared" si="195"/>
        <v>0</v>
      </c>
      <c r="BE175" s="334">
        <f>SUMIFS(Technologia[tpz '[s']],Technologia[Obszar],"Ślusarnia",Technologia[KOD WYROB],wycena!$B175)</f>
        <v>0</v>
      </c>
      <c r="BF175" s="334">
        <f>SUMIFS(Technologia[tpj '[s']],Technologia[Obszar],"Ślusarnia",Technologia[KOD WYROB],wycena!$B175)</f>
        <v>0</v>
      </c>
      <c r="BG175" s="335">
        <f t="shared" si="196"/>
        <v>0</v>
      </c>
      <c r="BH175" s="334">
        <f>SUMIFS(Technologia[tpz '[s']],Technologia[Obszar],"Montaż",Technologia[KOD WYROB],wycena!$B175)</f>
        <v>0</v>
      </c>
      <c r="BI175" s="334">
        <f>SUMIFS(Technologia[tpj '[s']],Technologia[Obszar],"Montaż",Technologia[KOD WYROB],wycena!$B175)</f>
        <v>0</v>
      </c>
      <c r="BJ175" s="335">
        <f t="shared" si="197"/>
        <v>0</v>
      </c>
      <c r="BK175" s="334">
        <f>SUMIFS(Technologia[tpz '[s']],Technologia[Obszar],"Klejenie",Technologia[KOD WYROB],wycena!$B175)</f>
        <v>0</v>
      </c>
      <c r="BL175" s="334">
        <f>SUMIFS(Technologia[tpj '[s']],Technologia[Obszar],"Klejenie",Technologia[KOD WYROB],wycena!$B175)</f>
        <v>0</v>
      </c>
      <c r="BM175" s="335">
        <f t="shared" si="198"/>
        <v>0</v>
      </c>
      <c r="BN175" s="334">
        <f>SUMIFS(Technologia[tpz '[s']],Technologia[Obszar],"Śrutowanie",Technologia[KOD WYROB],wycena!$B175)</f>
        <v>0</v>
      </c>
      <c r="BO175" s="334">
        <f>SUMIFS(Technologia[tpj '[s']],Technologia[Obszar],"Śrutowanie",Technologia[KOD WYROB],wycena!$B175)</f>
        <v>0</v>
      </c>
      <c r="BP175" s="332">
        <f t="shared" si="248"/>
        <v>0</v>
      </c>
      <c r="BQ175" s="334">
        <f>SUMIFS(Technologia[tpz '[s']],Technologia[Obszar],"Prostowanie",Technologia[KOD WYROB],wycena!$B175)</f>
        <v>0</v>
      </c>
      <c r="BR175" s="334">
        <f>SUMIFS(Technologia[tpj '[s']],Technologia[Obszar],"Prostowanie",Technologia[KOD WYROB],wycena!$B175)</f>
        <v>0</v>
      </c>
      <c r="BS175" s="332">
        <f t="shared" si="249"/>
        <v>0</v>
      </c>
      <c r="BT175" s="334">
        <f>SUMIFS(Technologia[tpz '[s']],Technologia[Obszar],"Gratowarka",Technologia[KOD WYROB],wycena!$B175)</f>
        <v>0</v>
      </c>
      <c r="BU175" s="334">
        <f>SUMIFS(Technologia[tpj '[s']],Technologia[Obszar],"Gratowarka",Technologia[KOD WYROB],wycena!$B175)</f>
        <v>0</v>
      </c>
      <c r="BV175" s="332">
        <f t="shared" si="250"/>
        <v>0</v>
      </c>
      <c r="BW175" s="332">
        <f>COUNTIF(Technologia[KOD WYROB],B175)</f>
        <v>0</v>
      </c>
      <c r="BX175" s="332">
        <f t="shared" si="251"/>
        <v>0</v>
      </c>
      <c r="BZ175" s="121"/>
      <c r="CA175" s="123"/>
      <c r="CB175" s="123"/>
      <c r="CC175" s="372">
        <f>SUMIFS(Technologia[Koszt kooperacji],Technologia[Obszar],"Kooperacja",Technologia[KOD WYROB],wycena!$B175)+SUMIFS(Technologia[Koszt kooperacji],Technologia[Obszar],"Śrutowanie",Technologia[KOD WYROB],wycena!$B175)</f>
        <v>0</v>
      </c>
      <c r="CD175" s="372">
        <f t="shared" si="199"/>
        <v>0</v>
      </c>
      <c r="CE175" s="372">
        <f t="shared" si="270"/>
        <v>0</v>
      </c>
      <c r="CF175" s="381">
        <f>COUNTIFS(Technologia[KOD WYROB],B175,Technologia[Obszar],"kooperacja")+SUMIF($C:$C,$B175,CF:CF)</f>
        <v>0</v>
      </c>
      <c r="CG175" s="382">
        <f>SUMIF(Tabela3[Dot. indeksu],B175,Tabela3[Wartość])+SUMIF(C:C,B175,DE:DE)</f>
        <v>0</v>
      </c>
      <c r="CH175" s="383">
        <f>SUMIFS(NRC[Cena],NRC[Typ narzędzia],robocze!$AL$1,NRC[Dot. indeksu],wycena!$B175)+(SUMIF($C:$C,$B175,$DF:$DF))</f>
        <v>0</v>
      </c>
      <c r="CI175" s="372">
        <f>SUMIFS(NRC[Cena],NRC[Typ narzędzia],robocze!$AL$2,NRC[Dot. indeksu],wycena!$B175)+(SUMIF($C:$C,$B175,$DG:$DG))</f>
        <v>0</v>
      </c>
      <c r="CJ175" s="372">
        <f>SUMIFS(NRC[Cena],NRC[Typ narzędzia],robocze!$AL$3,NRC[Dot. indeksu],wycena!$B175)+(SUMIF($C:$C,$B175,$DH:$DH))</f>
        <v>0</v>
      </c>
      <c r="CK175" s="384">
        <f t="shared" si="252"/>
        <v>0</v>
      </c>
      <c r="CM175" s="373" t="str">
        <f t="shared" si="200"/>
        <v/>
      </c>
      <c r="CN175" s="374" t="str">
        <f t="shared" si="201"/>
        <v/>
      </c>
      <c r="CO175" s="372" t="str">
        <f t="shared" si="202"/>
        <v/>
      </c>
      <c r="CP175" s="372" t="str">
        <f t="shared" si="271"/>
        <v/>
      </c>
      <c r="CQ175" s="371" t="str">
        <f t="shared" si="203"/>
        <v/>
      </c>
      <c r="CR175" s="371" t="str">
        <f t="shared" si="272"/>
        <v/>
      </c>
      <c r="CS175" s="371" t="str">
        <f t="shared" si="204"/>
        <v/>
      </c>
      <c r="CT175" s="371" t="str">
        <f t="shared" si="205"/>
        <v/>
      </c>
      <c r="CU175" s="371" t="str">
        <f t="shared" si="206"/>
        <v/>
      </c>
      <c r="CV175" s="371" t="str">
        <f t="shared" si="207"/>
        <v/>
      </c>
      <c r="CW175" s="371" t="str">
        <f t="shared" si="208"/>
        <v/>
      </c>
      <c r="CX175" s="371" t="str">
        <f t="shared" si="209"/>
        <v/>
      </c>
      <c r="CY175" s="371" t="str">
        <f t="shared" si="210"/>
        <v/>
      </c>
      <c r="CZ175" s="371" t="str">
        <f t="shared" si="211"/>
        <v/>
      </c>
      <c r="DA175" s="371" t="str">
        <f t="shared" si="253"/>
        <v/>
      </c>
      <c r="DB175" s="371" t="str">
        <f t="shared" si="254"/>
        <v/>
      </c>
      <c r="DC175" s="371" t="str">
        <f t="shared" si="255"/>
        <v/>
      </c>
      <c r="DD175" s="334" t="str">
        <f t="shared" si="212"/>
        <v/>
      </c>
      <c r="DE175" s="334" t="str">
        <f t="shared" si="213"/>
        <v/>
      </c>
      <c r="DF175" s="372">
        <f t="shared" si="273"/>
        <v>0</v>
      </c>
      <c r="DG175" s="372">
        <f t="shared" si="274"/>
        <v>0</v>
      </c>
      <c r="DH175" s="372">
        <f t="shared" si="275"/>
        <v>0</v>
      </c>
      <c r="DI175" s="375"/>
      <c r="DJ175" s="319">
        <f>AK175/3600*Stawki!$A$4</f>
        <v>0</v>
      </c>
      <c r="DK175" s="317">
        <f>AO175/3600*Stawki!$B$4</f>
        <v>0</v>
      </c>
      <c r="DL175" s="317">
        <f>AR175/3600*Stawki!$C$4</f>
        <v>0</v>
      </c>
      <c r="DM175" s="317">
        <f>AU175/3600*Stawki!$D$4</f>
        <v>0</v>
      </c>
      <c r="DN175" s="317">
        <f>AX175/3600*Stawki!$E$4</f>
        <v>0</v>
      </c>
      <c r="DO175" s="317">
        <f>BA175/3600*Stawki!$F$4</f>
        <v>0</v>
      </c>
      <c r="DP175" s="317">
        <f>BD175/3600*Stawki!$G$4</f>
        <v>0</v>
      </c>
      <c r="DQ175" s="317">
        <f>BG175/3600*Stawki!$H$4</f>
        <v>0</v>
      </c>
      <c r="DR175" s="317">
        <f>BJ175/3600*Stawki!$J$4</f>
        <v>0</v>
      </c>
      <c r="DS175" s="317">
        <f>BL175/3600*Stawki!$I$4</f>
        <v>0</v>
      </c>
      <c r="DT175" s="317">
        <f>BP175/3600*Stawki!$K$4</f>
        <v>0</v>
      </c>
      <c r="DU175" s="320">
        <f>BS175/3600*Stawki!$M$4</f>
        <v>0</v>
      </c>
      <c r="DV175" s="320">
        <f>BV175/3600*Stawki!$L$4</f>
        <v>0</v>
      </c>
      <c r="DW175" s="321">
        <f t="shared" si="256"/>
        <v>0</v>
      </c>
      <c r="DX175" s="322" t="e" cm="1">
        <f t="array" ref="DX175">IF(BX175&lt;1,INDEX(tblSimple[],MATCH(F175,simp_il_proj,1)+1,MATCH(BW175,simp_il_oper,1)+1)+VLOOKUP($H$6,tblKlient[[Klient]:[Dodatkowy narzut Simple]],2,0),INDEX(tblComplex[],MATCH(F175,comp_il_projekt,1)+1,MATCH(BX175,comp_ile_sklad,1)+1)+VLOOKUP($H$6,tblKlient[[Klient]:[Dodatkowy narzut Complex]],3,0))</f>
        <v>#VALUE!</v>
      </c>
      <c r="DY175" s="323" t="str">
        <f t="shared" si="257"/>
        <v/>
      </c>
      <c r="DZ175" s="318" t="e">
        <f t="shared" si="214"/>
        <v>#VALUE!</v>
      </c>
      <c r="EA175" s="324" t="e">
        <f t="shared" si="215"/>
        <v>#VALUE!</v>
      </c>
      <c r="EC175" s="340">
        <f>IFERROR((Y175*AA175)*IF(X175="NIE",$EC$17+Stawki!$L$30,$EC$17)+SUMIF($C:$C,$B175,CP:CP),0)</f>
        <v>0</v>
      </c>
      <c r="ED175" s="341">
        <f t="shared" si="216"/>
        <v>0</v>
      </c>
      <c r="EE175" s="341">
        <f t="shared" si="217"/>
        <v>0</v>
      </c>
      <c r="EF175" s="341" t="e">
        <f t="shared" si="218"/>
        <v>#VALUE!</v>
      </c>
      <c r="EG175" s="341" t="e">
        <f>DY175*(1+wycena!$EG$17)</f>
        <v>#VALUE!</v>
      </c>
      <c r="EH175" s="341" t="e">
        <f>EG175*(1+wycena!$EH$17)</f>
        <v>#VALUE!</v>
      </c>
      <c r="EI175" s="341" t="e">
        <f t="shared" si="258"/>
        <v>#VALUE!</v>
      </c>
      <c r="EJ175" s="341" t="e">
        <f t="shared" si="276"/>
        <v>#VALUE!</v>
      </c>
      <c r="EK175" s="342">
        <f t="shared" si="219"/>
        <v>0</v>
      </c>
      <c r="EL175" s="343">
        <v>0</v>
      </c>
      <c r="EM175" s="344" t="e">
        <f t="shared" si="277"/>
        <v>#VALUE!</v>
      </c>
      <c r="EN175" s="345" t="e">
        <f t="shared" si="220"/>
        <v>#VALUE!</v>
      </c>
      <c r="EO175" s="346">
        <f t="shared" si="221"/>
        <v>0</v>
      </c>
      <c r="EP175" s="347">
        <f t="shared" si="222"/>
        <v>0</v>
      </c>
      <c r="EQ175" s="348">
        <f t="shared" si="259"/>
        <v>0</v>
      </c>
      <c r="ER175" s="349" t="e">
        <f t="shared" si="223"/>
        <v>#VALUE!</v>
      </c>
      <c r="ES175" s="350" t="e">
        <f t="shared" si="224"/>
        <v>#VALUE!</v>
      </c>
      <c r="ET175" s="62"/>
      <c r="EU175" s="399">
        <f t="shared" si="260"/>
        <v>0</v>
      </c>
      <c r="EV175" s="400">
        <f t="shared" si="261"/>
        <v>0</v>
      </c>
      <c r="EW175" s="400">
        <f t="shared" si="262"/>
        <v>0</v>
      </c>
      <c r="EX175" s="400">
        <f t="shared" si="263"/>
        <v>0</v>
      </c>
      <c r="EY175" s="400">
        <f t="shared" si="264"/>
        <v>0</v>
      </c>
      <c r="EZ175" s="401">
        <f t="shared" si="265"/>
        <v>0</v>
      </c>
      <c r="FA175" s="62"/>
      <c r="FB175" s="153">
        <f t="shared" si="225"/>
        <v>0</v>
      </c>
      <c r="FC175" s="154">
        <f t="shared" si="226"/>
        <v>0</v>
      </c>
      <c r="FD175" s="154">
        <f t="shared" si="227"/>
        <v>0</v>
      </c>
      <c r="FE175" s="154">
        <f t="shared" si="228"/>
        <v>0</v>
      </c>
      <c r="FF175" s="154">
        <f t="shared" si="229"/>
        <v>0</v>
      </c>
      <c r="FG175" s="154">
        <f t="shared" si="230"/>
        <v>0</v>
      </c>
      <c r="FH175" s="154">
        <f t="shared" si="231"/>
        <v>0</v>
      </c>
      <c r="FI175" s="154">
        <f t="shared" si="232"/>
        <v>0</v>
      </c>
      <c r="FJ175" s="154">
        <f t="shared" si="233"/>
        <v>0</v>
      </c>
      <c r="FK175" s="147">
        <f t="shared" si="234"/>
        <v>0</v>
      </c>
      <c r="FL175" s="147">
        <f t="shared" si="235"/>
        <v>0</v>
      </c>
      <c r="FM175" s="146">
        <f t="shared" si="236"/>
        <v>0</v>
      </c>
      <c r="FN175" s="146">
        <f t="shared" si="237"/>
        <v>0</v>
      </c>
      <c r="FO175" s="146">
        <f t="shared" si="238"/>
        <v>0</v>
      </c>
      <c r="FP175" s="146">
        <f t="shared" si="239"/>
        <v>0</v>
      </c>
      <c r="FQ175" s="146" t="e">
        <f t="shared" si="240"/>
        <v>#VALUE!</v>
      </c>
      <c r="FR175" s="146" t="e">
        <f t="shared" si="241"/>
        <v>#VALUE!</v>
      </c>
      <c r="FS175" s="146">
        <f t="shared" si="242"/>
        <v>0</v>
      </c>
      <c r="FT175" s="146">
        <f t="shared" si="243"/>
        <v>0</v>
      </c>
      <c r="FU175" s="146">
        <f t="shared" si="244"/>
        <v>0</v>
      </c>
      <c r="FV175" s="146" t="e">
        <f t="shared" si="245"/>
        <v>#VALUE!</v>
      </c>
      <c r="FW175" s="146" t="e">
        <f t="shared" si="266"/>
        <v>#VALUE!</v>
      </c>
      <c r="FX175" s="146" t="e">
        <f t="shared" si="267"/>
        <v>#VALUE!</v>
      </c>
      <c r="FY175" s="146" t="e">
        <f t="shared" si="268"/>
        <v>#VALUE!</v>
      </c>
      <c r="FZ175" s="155">
        <f t="shared" si="278"/>
        <v>0</v>
      </c>
    </row>
    <row r="176" spans="1:182">
      <c r="A176" s="143">
        <v>158</v>
      </c>
      <c r="B176" s="123"/>
      <c r="C176" s="123"/>
      <c r="D176" s="123"/>
      <c r="E176" s="181"/>
      <c r="F176" s="123"/>
      <c r="G176" s="123"/>
      <c r="H176" s="123"/>
      <c r="I176" s="120"/>
      <c r="J176" s="121"/>
      <c r="K176" s="123"/>
      <c r="L176" s="123"/>
      <c r="M176" s="172" t="str">
        <f>ryzyka!$X160</f>
        <v/>
      </c>
      <c r="N176" s="173" t="str">
        <f>ryzyka!Y160</f>
        <v/>
      </c>
      <c r="O176" s="123"/>
      <c r="P176" s="123"/>
      <c r="Q176" s="138"/>
      <c r="R176" s="121"/>
      <c r="S176" s="123"/>
      <c r="T176" s="122"/>
      <c r="U176" s="123"/>
      <c r="V176" s="285" t="str">
        <f t="shared" si="246"/>
        <v/>
      </c>
      <c r="W176" s="285" t="str">
        <f t="shared" si="247"/>
        <v/>
      </c>
      <c r="X176" s="123"/>
      <c r="Y176" s="65"/>
      <c r="Z176" s="176">
        <f t="shared" si="189"/>
        <v>0</v>
      </c>
      <c r="AA176" s="124"/>
      <c r="AB176" s="124"/>
      <c r="AC176" s="125"/>
      <c r="AD176" s="125"/>
      <c r="AE176" s="126"/>
      <c r="AF176" s="124"/>
      <c r="AG176" s="127"/>
      <c r="AH176" s="128"/>
      <c r="AI176" s="137"/>
      <c r="AJ176" s="126"/>
      <c r="AK176" s="335">
        <f t="shared" si="190"/>
        <v>0</v>
      </c>
      <c r="AL176" s="138"/>
      <c r="AM176" s="121"/>
      <c r="AN176" s="123"/>
      <c r="AO176" s="332">
        <f t="shared" si="269"/>
        <v>0</v>
      </c>
      <c r="AP176" s="333">
        <f>SUMIFS(Technologia[tpz '[s']],Technologia[Obszar],"Obróbka skrawaniem",Technologia[KOD WYROB],wycena!$B176)</f>
        <v>0</v>
      </c>
      <c r="AQ176" s="334">
        <f>SUMIFS(Technologia[tpj '[s']],Technologia[Obszar],"Obróbka skrawaniem",Technologia[KOD WYROB],wycena!$B176)</f>
        <v>0</v>
      </c>
      <c r="AR176" s="335">
        <f t="shared" si="191"/>
        <v>0</v>
      </c>
      <c r="AS176" s="334">
        <f>SUMIFS(Technologia[tpz '[s']],Technologia[Obszar],"Ukosowanie",Technologia[KOD WYROB],wycena!$B176)</f>
        <v>0</v>
      </c>
      <c r="AT176" s="334">
        <f>SUMIFS(Technologia[tpj '[s']],Technologia[Obszar],"Ukosowanie",Technologia[KOD WYROB],wycena!$B176)</f>
        <v>0</v>
      </c>
      <c r="AU176" s="335">
        <f t="shared" si="192"/>
        <v>0</v>
      </c>
      <c r="AV176" s="334">
        <f>SUMIFS(Technologia[tpz '[s']],Technologia[Obszar],"Prasa",Technologia[KOD WYROB],wycena!$B176)</f>
        <v>0</v>
      </c>
      <c r="AW176" s="334">
        <f>SUMIFS(Technologia[tpj '[s']],Technologia[Obszar],"Prasa",Technologia[KOD WYROB],wycena!$B176)</f>
        <v>0</v>
      </c>
      <c r="AX176" s="335">
        <f t="shared" si="193"/>
        <v>0</v>
      </c>
      <c r="AY176" s="334">
        <f>SUMIFS(Technologia[tpz '[s']],Technologia[Obszar],"Spawanie ręczne",Technologia[KOD WYROB],wycena!$B176)</f>
        <v>0</v>
      </c>
      <c r="AZ176" s="334">
        <f>SUMIFS(Technologia[tpj '[s']],Technologia[Obszar],"Spawanie ręczne",Technologia[KOD WYROB],wycena!$B176)</f>
        <v>0</v>
      </c>
      <c r="BA176" s="335">
        <f t="shared" si="194"/>
        <v>0</v>
      </c>
      <c r="BB176" s="334">
        <f>SUMIFS(Technologia[tpz '[s']],Technologia[Obszar],"Spawanie robotem",Technologia[KOD WYROB],wycena!$B176)</f>
        <v>0</v>
      </c>
      <c r="BC176" s="334">
        <f>SUMIFS(Technologia[tpj '[s']],Technologia[Obszar],"Spawanie robotem",Technologia[KOD WYROB],wycena!$B176)</f>
        <v>0</v>
      </c>
      <c r="BD176" s="335">
        <f t="shared" si="195"/>
        <v>0</v>
      </c>
      <c r="BE176" s="334">
        <f>SUMIFS(Technologia[tpz '[s']],Technologia[Obszar],"Ślusarnia",Technologia[KOD WYROB],wycena!$B176)</f>
        <v>0</v>
      </c>
      <c r="BF176" s="334">
        <f>SUMIFS(Technologia[tpj '[s']],Technologia[Obszar],"Ślusarnia",Technologia[KOD WYROB],wycena!$B176)</f>
        <v>0</v>
      </c>
      <c r="BG176" s="335">
        <f t="shared" si="196"/>
        <v>0</v>
      </c>
      <c r="BH176" s="334">
        <f>SUMIFS(Technologia[tpz '[s']],Technologia[Obszar],"Montaż",Technologia[KOD WYROB],wycena!$B176)</f>
        <v>0</v>
      </c>
      <c r="BI176" s="334">
        <f>SUMIFS(Technologia[tpj '[s']],Technologia[Obszar],"Montaż",Technologia[KOD WYROB],wycena!$B176)</f>
        <v>0</v>
      </c>
      <c r="BJ176" s="335">
        <f t="shared" si="197"/>
        <v>0</v>
      </c>
      <c r="BK176" s="334">
        <f>SUMIFS(Technologia[tpz '[s']],Technologia[Obszar],"Klejenie",Technologia[KOD WYROB],wycena!$B176)</f>
        <v>0</v>
      </c>
      <c r="BL176" s="334">
        <f>SUMIFS(Technologia[tpj '[s']],Technologia[Obszar],"Klejenie",Technologia[KOD WYROB],wycena!$B176)</f>
        <v>0</v>
      </c>
      <c r="BM176" s="335">
        <f t="shared" si="198"/>
        <v>0</v>
      </c>
      <c r="BN176" s="334">
        <f>SUMIFS(Technologia[tpz '[s']],Technologia[Obszar],"Śrutowanie",Technologia[KOD WYROB],wycena!$B176)</f>
        <v>0</v>
      </c>
      <c r="BO176" s="334">
        <f>SUMIFS(Technologia[tpj '[s']],Technologia[Obszar],"Śrutowanie",Technologia[KOD WYROB],wycena!$B176)</f>
        <v>0</v>
      </c>
      <c r="BP176" s="332">
        <f t="shared" si="248"/>
        <v>0</v>
      </c>
      <c r="BQ176" s="334">
        <f>SUMIFS(Technologia[tpz '[s']],Technologia[Obszar],"Prostowanie",Technologia[KOD WYROB],wycena!$B176)</f>
        <v>0</v>
      </c>
      <c r="BR176" s="334">
        <f>SUMIFS(Technologia[tpj '[s']],Technologia[Obszar],"Prostowanie",Technologia[KOD WYROB],wycena!$B176)</f>
        <v>0</v>
      </c>
      <c r="BS176" s="332">
        <f t="shared" si="249"/>
        <v>0</v>
      </c>
      <c r="BT176" s="334">
        <f>SUMIFS(Technologia[tpz '[s']],Technologia[Obszar],"Gratowarka",Technologia[KOD WYROB],wycena!$B176)</f>
        <v>0</v>
      </c>
      <c r="BU176" s="334">
        <f>SUMIFS(Technologia[tpj '[s']],Technologia[Obszar],"Gratowarka",Technologia[KOD WYROB],wycena!$B176)</f>
        <v>0</v>
      </c>
      <c r="BV176" s="332">
        <f t="shared" si="250"/>
        <v>0</v>
      </c>
      <c r="BW176" s="332">
        <f>COUNTIF(Technologia[KOD WYROB],B176)</f>
        <v>0</v>
      </c>
      <c r="BX176" s="332">
        <f t="shared" si="251"/>
        <v>0</v>
      </c>
      <c r="BZ176" s="121"/>
      <c r="CA176" s="123"/>
      <c r="CB176" s="123"/>
      <c r="CC176" s="372">
        <f>SUMIFS(Technologia[Koszt kooperacji],Technologia[Obszar],"Kooperacja",Technologia[KOD WYROB],wycena!$B176)+SUMIFS(Technologia[Koszt kooperacji],Technologia[Obszar],"Śrutowanie",Technologia[KOD WYROB],wycena!$B176)</f>
        <v>0</v>
      </c>
      <c r="CD176" s="372">
        <f t="shared" si="199"/>
        <v>0</v>
      </c>
      <c r="CE176" s="372">
        <f t="shared" si="270"/>
        <v>0</v>
      </c>
      <c r="CF176" s="381">
        <f>COUNTIFS(Technologia[KOD WYROB],B176,Technologia[Obszar],"kooperacja")+SUMIF($C:$C,$B176,CF:CF)</f>
        <v>0</v>
      </c>
      <c r="CG176" s="382">
        <f>SUMIF(Tabela3[Dot. indeksu],B176,Tabela3[Wartość])+SUMIF(C:C,B176,DE:DE)</f>
        <v>0</v>
      </c>
      <c r="CH176" s="383">
        <f>SUMIFS(NRC[Cena],NRC[Typ narzędzia],robocze!$AL$1,NRC[Dot. indeksu],wycena!$B176)+(SUMIF($C:$C,$B176,$DF:$DF))</f>
        <v>0</v>
      </c>
      <c r="CI176" s="372">
        <f>SUMIFS(NRC[Cena],NRC[Typ narzędzia],robocze!$AL$2,NRC[Dot. indeksu],wycena!$B176)+(SUMIF($C:$C,$B176,$DG:$DG))</f>
        <v>0</v>
      </c>
      <c r="CJ176" s="372">
        <f>SUMIFS(NRC[Cena],NRC[Typ narzędzia],robocze!$AL$3,NRC[Dot. indeksu],wycena!$B176)+(SUMIF($C:$C,$B176,$DH:$DH))</f>
        <v>0</v>
      </c>
      <c r="CK176" s="384">
        <f t="shared" si="252"/>
        <v>0</v>
      </c>
      <c r="CM176" s="373" t="str">
        <f t="shared" si="200"/>
        <v/>
      </c>
      <c r="CN176" s="374" t="str">
        <f t="shared" si="201"/>
        <v/>
      </c>
      <c r="CO176" s="372" t="str">
        <f t="shared" si="202"/>
        <v/>
      </c>
      <c r="CP176" s="372" t="str">
        <f t="shared" si="271"/>
        <v/>
      </c>
      <c r="CQ176" s="371" t="str">
        <f t="shared" si="203"/>
        <v/>
      </c>
      <c r="CR176" s="371" t="str">
        <f t="shared" si="272"/>
        <v/>
      </c>
      <c r="CS176" s="371" t="str">
        <f t="shared" si="204"/>
        <v/>
      </c>
      <c r="CT176" s="371" t="str">
        <f t="shared" si="205"/>
        <v/>
      </c>
      <c r="CU176" s="371" t="str">
        <f t="shared" si="206"/>
        <v/>
      </c>
      <c r="CV176" s="371" t="str">
        <f t="shared" si="207"/>
        <v/>
      </c>
      <c r="CW176" s="371" t="str">
        <f t="shared" si="208"/>
        <v/>
      </c>
      <c r="CX176" s="371" t="str">
        <f t="shared" si="209"/>
        <v/>
      </c>
      <c r="CY176" s="371" t="str">
        <f t="shared" si="210"/>
        <v/>
      </c>
      <c r="CZ176" s="371" t="str">
        <f t="shared" si="211"/>
        <v/>
      </c>
      <c r="DA176" s="371" t="str">
        <f t="shared" si="253"/>
        <v/>
      </c>
      <c r="DB176" s="371" t="str">
        <f t="shared" si="254"/>
        <v/>
      </c>
      <c r="DC176" s="371" t="str">
        <f t="shared" si="255"/>
        <v/>
      </c>
      <c r="DD176" s="334" t="str">
        <f t="shared" si="212"/>
        <v/>
      </c>
      <c r="DE176" s="334" t="str">
        <f t="shared" si="213"/>
        <v/>
      </c>
      <c r="DF176" s="372">
        <f t="shared" si="273"/>
        <v>0</v>
      </c>
      <c r="DG176" s="372">
        <f t="shared" si="274"/>
        <v>0</v>
      </c>
      <c r="DH176" s="372">
        <f t="shared" si="275"/>
        <v>0</v>
      </c>
      <c r="DI176" s="375"/>
      <c r="DJ176" s="319">
        <f>AK176/3600*Stawki!$A$4</f>
        <v>0</v>
      </c>
      <c r="DK176" s="317">
        <f>AO176/3600*Stawki!$B$4</f>
        <v>0</v>
      </c>
      <c r="DL176" s="317">
        <f>AR176/3600*Stawki!$C$4</f>
        <v>0</v>
      </c>
      <c r="DM176" s="317">
        <f>AU176/3600*Stawki!$D$4</f>
        <v>0</v>
      </c>
      <c r="DN176" s="317">
        <f>AX176/3600*Stawki!$E$4</f>
        <v>0</v>
      </c>
      <c r="DO176" s="317">
        <f>BA176/3600*Stawki!$F$4</f>
        <v>0</v>
      </c>
      <c r="DP176" s="317">
        <f>BD176/3600*Stawki!$G$4</f>
        <v>0</v>
      </c>
      <c r="DQ176" s="317">
        <f>BG176/3600*Stawki!$H$4</f>
        <v>0</v>
      </c>
      <c r="DR176" s="317">
        <f>BJ176/3600*Stawki!$J$4</f>
        <v>0</v>
      </c>
      <c r="DS176" s="317">
        <f>BL176/3600*Stawki!$I$4</f>
        <v>0</v>
      </c>
      <c r="DT176" s="317">
        <f>BP176/3600*Stawki!$K$4</f>
        <v>0</v>
      </c>
      <c r="DU176" s="320">
        <f>BS176/3600*Stawki!$M$4</f>
        <v>0</v>
      </c>
      <c r="DV176" s="320">
        <f>BV176/3600*Stawki!$L$4</f>
        <v>0</v>
      </c>
      <c r="DW176" s="321">
        <f t="shared" si="256"/>
        <v>0</v>
      </c>
      <c r="DX176" s="322" t="e" cm="1">
        <f t="array" ref="DX176">IF(BX176&lt;1,INDEX(tblSimple[],MATCH(F176,simp_il_proj,1)+1,MATCH(BW176,simp_il_oper,1)+1)+VLOOKUP($H$6,tblKlient[[Klient]:[Dodatkowy narzut Simple]],2,0),INDEX(tblComplex[],MATCH(F176,comp_il_projekt,1)+1,MATCH(BX176,comp_ile_sklad,1)+1)+VLOOKUP($H$6,tblKlient[[Klient]:[Dodatkowy narzut Complex]],3,0))</f>
        <v>#VALUE!</v>
      </c>
      <c r="DY176" s="323" t="str">
        <f t="shared" si="257"/>
        <v/>
      </c>
      <c r="DZ176" s="318" t="e">
        <f t="shared" si="214"/>
        <v>#VALUE!</v>
      </c>
      <c r="EA176" s="324" t="e">
        <f t="shared" si="215"/>
        <v>#VALUE!</v>
      </c>
      <c r="EC176" s="340">
        <f>IFERROR((Y176*AA176)*IF(X176="NIE",$EC$17+Stawki!$L$30,$EC$17)+SUMIF($C:$C,$B176,CP:CP),0)</f>
        <v>0</v>
      </c>
      <c r="ED176" s="341">
        <f t="shared" si="216"/>
        <v>0</v>
      </c>
      <c r="EE176" s="341">
        <f t="shared" si="217"/>
        <v>0</v>
      </c>
      <c r="EF176" s="341" t="e">
        <f t="shared" si="218"/>
        <v>#VALUE!</v>
      </c>
      <c r="EG176" s="341" t="e">
        <f>DY176*(1+wycena!$EG$17)</f>
        <v>#VALUE!</v>
      </c>
      <c r="EH176" s="341" t="e">
        <f>EG176*(1+wycena!$EH$17)</f>
        <v>#VALUE!</v>
      </c>
      <c r="EI176" s="341" t="e">
        <f t="shared" si="258"/>
        <v>#VALUE!</v>
      </c>
      <c r="EJ176" s="341" t="e">
        <f t="shared" si="276"/>
        <v>#VALUE!</v>
      </c>
      <c r="EK176" s="342">
        <f t="shared" si="219"/>
        <v>0</v>
      </c>
      <c r="EL176" s="343">
        <v>0</v>
      </c>
      <c r="EM176" s="344" t="e">
        <f t="shared" si="277"/>
        <v>#VALUE!</v>
      </c>
      <c r="EN176" s="345" t="e">
        <f t="shared" si="220"/>
        <v>#VALUE!</v>
      </c>
      <c r="EO176" s="346">
        <f t="shared" si="221"/>
        <v>0</v>
      </c>
      <c r="EP176" s="347">
        <f t="shared" si="222"/>
        <v>0</v>
      </c>
      <c r="EQ176" s="348">
        <f t="shared" si="259"/>
        <v>0</v>
      </c>
      <c r="ER176" s="349" t="e">
        <f t="shared" si="223"/>
        <v>#VALUE!</v>
      </c>
      <c r="ES176" s="350" t="e">
        <f t="shared" si="224"/>
        <v>#VALUE!</v>
      </c>
      <c r="ET176" s="62"/>
      <c r="EU176" s="399">
        <f t="shared" si="260"/>
        <v>0</v>
      </c>
      <c r="EV176" s="400">
        <f t="shared" si="261"/>
        <v>0</v>
      </c>
      <c r="EW176" s="400">
        <f t="shared" si="262"/>
        <v>0</v>
      </c>
      <c r="EX176" s="400">
        <f t="shared" si="263"/>
        <v>0</v>
      </c>
      <c r="EY176" s="400">
        <f t="shared" si="264"/>
        <v>0</v>
      </c>
      <c r="EZ176" s="401">
        <f t="shared" si="265"/>
        <v>0</v>
      </c>
      <c r="FA176" s="62"/>
      <c r="FB176" s="153">
        <f t="shared" si="225"/>
        <v>0</v>
      </c>
      <c r="FC176" s="154">
        <f t="shared" si="226"/>
        <v>0</v>
      </c>
      <c r="FD176" s="154">
        <f t="shared" si="227"/>
        <v>0</v>
      </c>
      <c r="FE176" s="154">
        <f t="shared" si="228"/>
        <v>0</v>
      </c>
      <c r="FF176" s="154">
        <f t="shared" si="229"/>
        <v>0</v>
      </c>
      <c r="FG176" s="154">
        <f t="shared" si="230"/>
        <v>0</v>
      </c>
      <c r="FH176" s="154">
        <f t="shared" si="231"/>
        <v>0</v>
      </c>
      <c r="FI176" s="154">
        <f t="shared" si="232"/>
        <v>0</v>
      </c>
      <c r="FJ176" s="154">
        <f t="shared" si="233"/>
        <v>0</v>
      </c>
      <c r="FK176" s="147">
        <f t="shared" si="234"/>
        <v>0</v>
      </c>
      <c r="FL176" s="147">
        <f t="shared" si="235"/>
        <v>0</v>
      </c>
      <c r="FM176" s="146">
        <f t="shared" si="236"/>
        <v>0</v>
      </c>
      <c r="FN176" s="146">
        <f t="shared" si="237"/>
        <v>0</v>
      </c>
      <c r="FO176" s="146">
        <f t="shared" si="238"/>
        <v>0</v>
      </c>
      <c r="FP176" s="146">
        <f t="shared" si="239"/>
        <v>0</v>
      </c>
      <c r="FQ176" s="146" t="e">
        <f t="shared" si="240"/>
        <v>#VALUE!</v>
      </c>
      <c r="FR176" s="146" t="e">
        <f t="shared" si="241"/>
        <v>#VALUE!</v>
      </c>
      <c r="FS176" s="146">
        <f t="shared" si="242"/>
        <v>0</v>
      </c>
      <c r="FT176" s="146">
        <f t="shared" si="243"/>
        <v>0</v>
      </c>
      <c r="FU176" s="146">
        <f t="shared" si="244"/>
        <v>0</v>
      </c>
      <c r="FV176" s="146" t="e">
        <f t="shared" si="245"/>
        <v>#VALUE!</v>
      </c>
      <c r="FW176" s="146" t="e">
        <f t="shared" si="266"/>
        <v>#VALUE!</v>
      </c>
      <c r="FX176" s="146" t="e">
        <f t="shared" si="267"/>
        <v>#VALUE!</v>
      </c>
      <c r="FY176" s="146" t="e">
        <f t="shared" si="268"/>
        <v>#VALUE!</v>
      </c>
      <c r="FZ176" s="155">
        <f t="shared" si="278"/>
        <v>0</v>
      </c>
    </row>
    <row r="177" spans="1:182">
      <c r="A177" s="143">
        <v>159</v>
      </c>
      <c r="B177" s="123"/>
      <c r="C177" s="123"/>
      <c r="D177" s="123"/>
      <c r="E177" s="181"/>
      <c r="F177" s="123"/>
      <c r="G177" s="123"/>
      <c r="H177" s="123"/>
      <c r="I177" s="120"/>
      <c r="J177" s="121"/>
      <c r="K177" s="123"/>
      <c r="L177" s="123"/>
      <c r="M177" s="172" t="str">
        <f>ryzyka!$X161</f>
        <v/>
      </c>
      <c r="N177" s="173" t="str">
        <f>ryzyka!Y161</f>
        <v/>
      </c>
      <c r="O177" s="123"/>
      <c r="P177" s="123"/>
      <c r="Q177" s="138"/>
      <c r="R177" s="121"/>
      <c r="S177" s="123"/>
      <c r="T177" s="122"/>
      <c r="U177" s="123"/>
      <c r="V177" s="285" t="str">
        <f t="shared" si="246"/>
        <v/>
      </c>
      <c r="W177" s="285" t="str">
        <f t="shared" si="247"/>
        <v/>
      </c>
      <c r="X177" s="123"/>
      <c r="Y177" s="65"/>
      <c r="Z177" s="176">
        <f t="shared" si="189"/>
        <v>0</v>
      </c>
      <c r="AA177" s="124"/>
      <c r="AB177" s="124"/>
      <c r="AC177" s="125"/>
      <c r="AD177" s="125"/>
      <c r="AE177" s="126"/>
      <c r="AF177" s="124"/>
      <c r="AG177" s="127"/>
      <c r="AH177" s="128"/>
      <c r="AI177" s="137"/>
      <c r="AJ177" s="126"/>
      <c r="AK177" s="335">
        <f t="shared" si="190"/>
        <v>0</v>
      </c>
      <c r="AL177" s="138"/>
      <c r="AM177" s="121"/>
      <c r="AN177" s="123"/>
      <c r="AO177" s="332">
        <f t="shared" si="269"/>
        <v>0</v>
      </c>
      <c r="AP177" s="333">
        <f>SUMIFS(Technologia[tpz '[s']],Technologia[Obszar],"Obróbka skrawaniem",Technologia[KOD WYROB],wycena!$B177)</f>
        <v>0</v>
      </c>
      <c r="AQ177" s="334">
        <f>SUMIFS(Technologia[tpj '[s']],Technologia[Obszar],"Obróbka skrawaniem",Technologia[KOD WYROB],wycena!$B177)</f>
        <v>0</v>
      </c>
      <c r="AR177" s="335">
        <f t="shared" si="191"/>
        <v>0</v>
      </c>
      <c r="AS177" s="334">
        <f>SUMIFS(Technologia[tpz '[s']],Technologia[Obszar],"Ukosowanie",Technologia[KOD WYROB],wycena!$B177)</f>
        <v>0</v>
      </c>
      <c r="AT177" s="334">
        <f>SUMIFS(Technologia[tpj '[s']],Technologia[Obszar],"Ukosowanie",Technologia[KOD WYROB],wycena!$B177)</f>
        <v>0</v>
      </c>
      <c r="AU177" s="335">
        <f t="shared" si="192"/>
        <v>0</v>
      </c>
      <c r="AV177" s="334">
        <f>SUMIFS(Technologia[tpz '[s']],Technologia[Obszar],"Prasa",Technologia[KOD WYROB],wycena!$B177)</f>
        <v>0</v>
      </c>
      <c r="AW177" s="334">
        <f>SUMIFS(Technologia[tpj '[s']],Technologia[Obszar],"Prasa",Technologia[KOD WYROB],wycena!$B177)</f>
        <v>0</v>
      </c>
      <c r="AX177" s="335">
        <f t="shared" si="193"/>
        <v>0</v>
      </c>
      <c r="AY177" s="334">
        <f>SUMIFS(Technologia[tpz '[s']],Technologia[Obszar],"Spawanie ręczne",Technologia[KOD WYROB],wycena!$B177)</f>
        <v>0</v>
      </c>
      <c r="AZ177" s="334">
        <f>SUMIFS(Technologia[tpj '[s']],Technologia[Obszar],"Spawanie ręczne",Technologia[KOD WYROB],wycena!$B177)</f>
        <v>0</v>
      </c>
      <c r="BA177" s="335">
        <f t="shared" si="194"/>
        <v>0</v>
      </c>
      <c r="BB177" s="334">
        <f>SUMIFS(Technologia[tpz '[s']],Technologia[Obszar],"Spawanie robotem",Technologia[KOD WYROB],wycena!$B177)</f>
        <v>0</v>
      </c>
      <c r="BC177" s="334">
        <f>SUMIFS(Technologia[tpj '[s']],Technologia[Obszar],"Spawanie robotem",Technologia[KOD WYROB],wycena!$B177)</f>
        <v>0</v>
      </c>
      <c r="BD177" s="335">
        <f t="shared" si="195"/>
        <v>0</v>
      </c>
      <c r="BE177" s="334">
        <f>SUMIFS(Technologia[tpz '[s']],Technologia[Obszar],"Ślusarnia",Technologia[KOD WYROB],wycena!$B177)</f>
        <v>0</v>
      </c>
      <c r="BF177" s="334">
        <f>SUMIFS(Technologia[tpj '[s']],Technologia[Obszar],"Ślusarnia",Technologia[KOD WYROB],wycena!$B177)</f>
        <v>0</v>
      </c>
      <c r="BG177" s="335">
        <f t="shared" si="196"/>
        <v>0</v>
      </c>
      <c r="BH177" s="334">
        <f>SUMIFS(Technologia[tpz '[s']],Technologia[Obszar],"Montaż",Technologia[KOD WYROB],wycena!$B177)</f>
        <v>0</v>
      </c>
      <c r="BI177" s="334">
        <f>SUMIFS(Technologia[tpj '[s']],Technologia[Obszar],"Montaż",Technologia[KOD WYROB],wycena!$B177)</f>
        <v>0</v>
      </c>
      <c r="BJ177" s="335">
        <f t="shared" si="197"/>
        <v>0</v>
      </c>
      <c r="BK177" s="334">
        <f>SUMIFS(Technologia[tpz '[s']],Technologia[Obszar],"Klejenie",Technologia[KOD WYROB],wycena!$B177)</f>
        <v>0</v>
      </c>
      <c r="BL177" s="334">
        <f>SUMIFS(Technologia[tpj '[s']],Technologia[Obszar],"Klejenie",Technologia[KOD WYROB],wycena!$B177)</f>
        <v>0</v>
      </c>
      <c r="BM177" s="335">
        <f t="shared" si="198"/>
        <v>0</v>
      </c>
      <c r="BN177" s="334">
        <f>SUMIFS(Technologia[tpz '[s']],Technologia[Obszar],"Śrutowanie",Technologia[KOD WYROB],wycena!$B177)</f>
        <v>0</v>
      </c>
      <c r="BO177" s="334">
        <f>SUMIFS(Technologia[tpj '[s']],Technologia[Obszar],"Śrutowanie",Technologia[KOD WYROB],wycena!$B177)</f>
        <v>0</v>
      </c>
      <c r="BP177" s="332">
        <f t="shared" si="248"/>
        <v>0</v>
      </c>
      <c r="BQ177" s="334">
        <f>SUMIFS(Technologia[tpz '[s']],Technologia[Obszar],"Prostowanie",Technologia[KOD WYROB],wycena!$B177)</f>
        <v>0</v>
      </c>
      <c r="BR177" s="334">
        <f>SUMIFS(Technologia[tpj '[s']],Technologia[Obszar],"Prostowanie",Technologia[KOD WYROB],wycena!$B177)</f>
        <v>0</v>
      </c>
      <c r="BS177" s="332">
        <f t="shared" si="249"/>
        <v>0</v>
      </c>
      <c r="BT177" s="334">
        <f>SUMIFS(Technologia[tpz '[s']],Technologia[Obszar],"Gratowarka",Technologia[KOD WYROB],wycena!$B177)</f>
        <v>0</v>
      </c>
      <c r="BU177" s="334">
        <f>SUMIFS(Technologia[tpj '[s']],Technologia[Obszar],"Gratowarka",Technologia[KOD WYROB],wycena!$B177)</f>
        <v>0</v>
      </c>
      <c r="BV177" s="332">
        <f t="shared" si="250"/>
        <v>0</v>
      </c>
      <c r="BW177" s="332">
        <f>COUNTIF(Technologia[KOD WYROB],B177)</f>
        <v>0</v>
      </c>
      <c r="BX177" s="332">
        <f t="shared" si="251"/>
        <v>0</v>
      </c>
      <c r="BZ177" s="121"/>
      <c r="CA177" s="123"/>
      <c r="CB177" s="123"/>
      <c r="CC177" s="372">
        <f>SUMIFS(Technologia[Koszt kooperacji],Technologia[Obszar],"Kooperacja",Technologia[KOD WYROB],wycena!$B177)+SUMIFS(Technologia[Koszt kooperacji],Technologia[Obszar],"Śrutowanie",Technologia[KOD WYROB],wycena!$B177)</f>
        <v>0</v>
      </c>
      <c r="CD177" s="372">
        <f t="shared" si="199"/>
        <v>0</v>
      </c>
      <c r="CE177" s="372">
        <f t="shared" si="270"/>
        <v>0</v>
      </c>
      <c r="CF177" s="381">
        <f>COUNTIFS(Technologia[KOD WYROB],B177,Technologia[Obszar],"kooperacja")+SUMIF($C:$C,$B177,CF:CF)</f>
        <v>0</v>
      </c>
      <c r="CG177" s="382">
        <f>SUMIF(Tabela3[Dot. indeksu],B177,Tabela3[Wartość])+SUMIF(C:C,B177,DE:DE)</f>
        <v>0</v>
      </c>
      <c r="CH177" s="383">
        <f>SUMIFS(NRC[Cena],NRC[Typ narzędzia],robocze!$AL$1,NRC[Dot. indeksu],wycena!$B177)+(SUMIF($C:$C,$B177,$DF:$DF))</f>
        <v>0</v>
      </c>
      <c r="CI177" s="372">
        <f>SUMIFS(NRC[Cena],NRC[Typ narzędzia],robocze!$AL$2,NRC[Dot. indeksu],wycena!$B177)+(SUMIF($C:$C,$B177,$DG:$DG))</f>
        <v>0</v>
      </c>
      <c r="CJ177" s="372">
        <f>SUMIFS(NRC[Cena],NRC[Typ narzędzia],robocze!$AL$3,NRC[Dot. indeksu],wycena!$B177)+(SUMIF($C:$C,$B177,$DH:$DH))</f>
        <v>0</v>
      </c>
      <c r="CK177" s="384">
        <f t="shared" si="252"/>
        <v>0</v>
      </c>
      <c r="CM177" s="373" t="str">
        <f t="shared" si="200"/>
        <v/>
      </c>
      <c r="CN177" s="374" t="str">
        <f t="shared" si="201"/>
        <v/>
      </c>
      <c r="CO177" s="372" t="str">
        <f t="shared" si="202"/>
        <v/>
      </c>
      <c r="CP177" s="372" t="str">
        <f t="shared" si="271"/>
        <v/>
      </c>
      <c r="CQ177" s="371" t="str">
        <f t="shared" si="203"/>
        <v/>
      </c>
      <c r="CR177" s="371" t="str">
        <f t="shared" si="272"/>
        <v/>
      </c>
      <c r="CS177" s="371" t="str">
        <f t="shared" si="204"/>
        <v/>
      </c>
      <c r="CT177" s="371" t="str">
        <f t="shared" si="205"/>
        <v/>
      </c>
      <c r="CU177" s="371" t="str">
        <f t="shared" si="206"/>
        <v/>
      </c>
      <c r="CV177" s="371" t="str">
        <f t="shared" si="207"/>
        <v/>
      </c>
      <c r="CW177" s="371" t="str">
        <f t="shared" si="208"/>
        <v/>
      </c>
      <c r="CX177" s="371" t="str">
        <f t="shared" si="209"/>
        <v/>
      </c>
      <c r="CY177" s="371" t="str">
        <f t="shared" si="210"/>
        <v/>
      </c>
      <c r="CZ177" s="371" t="str">
        <f t="shared" si="211"/>
        <v/>
      </c>
      <c r="DA177" s="371" t="str">
        <f t="shared" si="253"/>
        <v/>
      </c>
      <c r="DB177" s="371" t="str">
        <f t="shared" si="254"/>
        <v/>
      </c>
      <c r="DC177" s="371" t="str">
        <f t="shared" si="255"/>
        <v/>
      </c>
      <c r="DD177" s="334" t="str">
        <f t="shared" si="212"/>
        <v/>
      </c>
      <c r="DE177" s="334" t="str">
        <f t="shared" si="213"/>
        <v/>
      </c>
      <c r="DF177" s="372">
        <f t="shared" si="273"/>
        <v>0</v>
      </c>
      <c r="DG177" s="372">
        <f t="shared" si="274"/>
        <v>0</v>
      </c>
      <c r="DH177" s="372">
        <f t="shared" si="275"/>
        <v>0</v>
      </c>
      <c r="DI177" s="375"/>
      <c r="DJ177" s="319">
        <f>AK177/3600*Stawki!$A$4</f>
        <v>0</v>
      </c>
      <c r="DK177" s="317">
        <f>AO177/3600*Stawki!$B$4</f>
        <v>0</v>
      </c>
      <c r="DL177" s="317">
        <f>AR177/3600*Stawki!$C$4</f>
        <v>0</v>
      </c>
      <c r="DM177" s="317">
        <f>AU177/3600*Stawki!$D$4</f>
        <v>0</v>
      </c>
      <c r="DN177" s="317">
        <f>AX177/3600*Stawki!$E$4</f>
        <v>0</v>
      </c>
      <c r="DO177" s="317">
        <f>BA177/3600*Stawki!$F$4</f>
        <v>0</v>
      </c>
      <c r="DP177" s="317">
        <f>BD177/3600*Stawki!$G$4</f>
        <v>0</v>
      </c>
      <c r="DQ177" s="317">
        <f>BG177/3600*Stawki!$H$4</f>
        <v>0</v>
      </c>
      <c r="DR177" s="317">
        <f>BJ177/3600*Stawki!$J$4</f>
        <v>0</v>
      </c>
      <c r="DS177" s="317">
        <f>BL177/3600*Stawki!$I$4</f>
        <v>0</v>
      </c>
      <c r="DT177" s="317">
        <f>BP177/3600*Stawki!$K$4</f>
        <v>0</v>
      </c>
      <c r="DU177" s="320">
        <f>BS177/3600*Stawki!$M$4</f>
        <v>0</v>
      </c>
      <c r="DV177" s="320">
        <f>BV177/3600*Stawki!$L$4</f>
        <v>0</v>
      </c>
      <c r="DW177" s="321">
        <f t="shared" si="256"/>
        <v>0</v>
      </c>
      <c r="DX177" s="322" t="e" cm="1">
        <f t="array" ref="DX177">IF(BX177&lt;1,INDEX(tblSimple[],MATCH(F177,simp_il_proj,1)+1,MATCH(BW177,simp_il_oper,1)+1)+VLOOKUP($H$6,tblKlient[[Klient]:[Dodatkowy narzut Simple]],2,0),INDEX(tblComplex[],MATCH(F177,comp_il_projekt,1)+1,MATCH(BX177,comp_ile_sklad,1)+1)+VLOOKUP($H$6,tblKlient[[Klient]:[Dodatkowy narzut Complex]],3,0))</f>
        <v>#VALUE!</v>
      </c>
      <c r="DY177" s="323" t="str">
        <f t="shared" si="257"/>
        <v/>
      </c>
      <c r="DZ177" s="318" t="e">
        <f t="shared" si="214"/>
        <v>#VALUE!</v>
      </c>
      <c r="EA177" s="324" t="e">
        <f t="shared" si="215"/>
        <v>#VALUE!</v>
      </c>
      <c r="EC177" s="340">
        <f>IFERROR((Y177*AA177)*IF(X177="NIE",$EC$17+Stawki!$L$30,$EC$17)+SUMIF($C:$C,$B177,CP:CP),0)</f>
        <v>0</v>
      </c>
      <c r="ED177" s="341">
        <f t="shared" si="216"/>
        <v>0</v>
      </c>
      <c r="EE177" s="341">
        <f t="shared" si="217"/>
        <v>0</v>
      </c>
      <c r="EF177" s="341" t="e">
        <f t="shared" si="218"/>
        <v>#VALUE!</v>
      </c>
      <c r="EG177" s="341" t="e">
        <f>DY177*(1+wycena!$EG$17)</f>
        <v>#VALUE!</v>
      </c>
      <c r="EH177" s="341" t="e">
        <f>EG177*(1+wycena!$EH$17)</f>
        <v>#VALUE!</v>
      </c>
      <c r="EI177" s="341" t="e">
        <f t="shared" si="258"/>
        <v>#VALUE!</v>
      </c>
      <c r="EJ177" s="341" t="e">
        <f t="shared" si="276"/>
        <v>#VALUE!</v>
      </c>
      <c r="EK177" s="342">
        <f t="shared" si="219"/>
        <v>0</v>
      </c>
      <c r="EL177" s="343">
        <v>0</v>
      </c>
      <c r="EM177" s="344" t="e">
        <f t="shared" si="277"/>
        <v>#VALUE!</v>
      </c>
      <c r="EN177" s="345" t="e">
        <f t="shared" si="220"/>
        <v>#VALUE!</v>
      </c>
      <c r="EO177" s="346">
        <f t="shared" si="221"/>
        <v>0</v>
      </c>
      <c r="EP177" s="347">
        <f t="shared" si="222"/>
        <v>0</v>
      </c>
      <c r="EQ177" s="348">
        <f t="shared" si="259"/>
        <v>0</v>
      </c>
      <c r="ER177" s="349" t="e">
        <f t="shared" si="223"/>
        <v>#VALUE!</v>
      </c>
      <c r="ES177" s="350" t="e">
        <f t="shared" si="224"/>
        <v>#VALUE!</v>
      </c>
      <c r="ET177" s="62"/>
      <c r="EU177" s="399">
        <f t="shared" si="260"/>
        <v>0</v>
      </c>
      <c r="EV177" s="400">
        <f t="shared" si="261"/>
        <v>0</v>
      </c>
      <c r="EW177" s="400">
        <f t="shared" si="262"/>
        <v>0</v>
      </c>
      <c r="EX177" s="400">
        <f t="shared" si="263"/>
        <v>0</v>
      </c>
      <c r="EY177" s="400">
        <f t="shared" si="264"/>
        <v>0</v>
      </c>
      <c r="EZ177" s="401">
        <f t="shared" si="265"/>
        <v>0</v>
      </c>
      <c r="FA177" s="62"/>
      <c r="FB177" s="153">
        <f t="shared" si="225"/>
        <v>0</v>
      </c>
      <c r="FC177" s="154">
        <f t="shared" si="226"/>
        <v>0</v>
      </c>
      <c r="FD177" s="154">
        <f t="shared" si="227"/>
        <v>0</v>
      </c>
      <c r="FE177" s="154">
        <f t="shared" si="228"/>
        <v>0</v>
      </c>
      <c r="FF177" s="154">
        <f t="shared" si="229"/>
        <v>0</v>
      </c>
      <c r="FG177" s="154">
        <f t="shared" si="230"/>
        <v>0</v>
      </c>
      <c r="FH177" s="154">
        <f t="shared" si="231"/>
        <v>0</v>
      </c>
      <c r="FI177" s="154">
        <f t="shared" si="232"/>
        <v>0</v>
      </c>
      <c r="FJ177" s="154">
        <f t="shared" si="233"/>
        <v>0</v>
      </c>
      <c r="FK177" s="147">
        <f t="shared" si="234"/>
        <v>0</v>
      </c>
      <c r="FL177" s="147">
        <f t="shared" si="235"/>
        <v>0</v>
      </c>
      <c r="FM177" s="146">
        <f t="shared" si="236"/>
        <v>0</v>
      </c>
      <c r="FN177" s="146">
        <f t="shared" si="237"/>
        <v>0</v>
      </c>
      <c r="FO177" s="146">
        <f t="shared" si="238"/>
        <v>0</v>
      </c>
      <c r="FP177" s="146">
        <f t="shared" si="239"/>
        <v>0</v>
      </c>
      <c r="FQ177" s="146" t="e">
        <f t="shared" si="240"/>
        <v>#VALUE!</v>
      </c>
      <c r="FR177" s="146" t="e">
        <f t="shared" si="241"/>
        <v>#VALUE!</v>
      </c>
      <c r="FS177" s="146">
        <f t="shared" si="242"/>
        <v>0</v>
      </c>
      <c r="FT177" s="146">
        <f t="shared" si="243"/>
        <v>0</v>
      </c>
      <c r="FU177" s="146">
        <f t="shared" si="244"/>
        <v>0</v>
      </c>
      <c r="FV177" s="146" t="e">
        <f t="shared" si="245"/>
        <v>#VALUE!</v>
      </c>
      <c r="FW177" s="146" t="e">
        <f t="shared" si="266"/>
        <v>#VALUE!</v>
      </c>
      <c r="FX177" s="146" t="e">
        <f t="shared" si="267"/>
        <v>#VALUE!</v>
      </c>
      <c r="FY177" s="146" t="e">
        <f t="shared" si="268"/>
        <v>#VALUE!</v>
      </c>
      <c r="FZ177" s="155">
        <f t="shared" si="278"/>
        <v>0</v>
      </c>
    </row>
    <row r="178" spans="1:182">
      <c r="A178" s="143">
        <v>160</v>
      </c>
      <c r="B178" s="123"/>
      <c r="C178" s="123"/>
      <c r="D178" s="123"/>
      <c r="E178" s="181"/>
      <c r="F178" s="123"/>
      <c r="G178" s="123"/>
      <c r="H178" s="123"/>
      <c r="I178" s="120"/>
      <c r="J178" s="121"/>
      <c r="K178" s="123"/>
      <c r="L178" s="123"/>
      <c r="M178" s="172" t="str">
        <f>ryzyka!$X162</f>
        <v/>
      </c>
      <c r="N178" s="173" t="str">
        <f>ryzyka!Y162</f>
        <v/>
      </c>
      <c r="O178" s="123"/>
      <c r="P178" s="123"/>
      <c r="Q178" s="138"/>
      <c r="R178" s="121"/>
      <c r="S178" s="123"/>
      <c r="T178" s="122"/>
      <c r="U178" s="123"/>
      <c r="V178" s="285" t="str">
        <f t="shared" si="246"/>
        <v/>
      </c>
      <c r="W178" s="285" t="str">
        <f t="shared" si="247"/>
        <v/>
      </c>
      <c r="X178" s="123"/>
      <c r="Y178" s="65"/>
      <c r="Z178" s="176">
        <f t="shared" si="189"/>
        <v>0</v>
      </c>
      <c r="AA178" s="124"/>
      <c r="AB178" s="124"/>
      <c r="AC178" s="125"/>
      <c r="AD178" s="125"/>
      <c r="AE178" s="126"/>
      <c r="AF178" s="124"/>
      <c r="AG178" s="127"/>
      <c r="AH178" s="128"/>
      <c r="AI178" s="137"/>
      <c r="AJ178" s="126"/>
      <c r="AK178" s="335">
        <f t="shared" si="190"/>
        <v>0</v>
      </c>
      <c r="AL178" s="138"/>
      <c r="AM178" s="121"/>
      <c r="AN178" s="123"/>
      <c r="AO178" s="332">
        <f t="shared" si="269"/>
        <v>0</v>
      </c>
      <c r="AP178" s="333">
        <f>SUMIFS(Technologia[tpz '[s']],Technologia[Obszar],"Obróbka skrawaniem",Technologia[KOD WYROB],wycena!$B178)</f>
        <v>0</v>
      </c>
      <c r="AQ178" s="334">
        <f>SUMIFS(Technologia[tpj '[s']],Technologia[Obszar],"Obróbka skrawaniem",Technologia[KOD WYROB],wycena!$B178)</f>
        <v>0</v>
      </c>
      <c r="AR178" s="335">
        <f t="shared" si="191"/>
        <v>0</v>
      </c>
      <c r="AS178" s="334">
        <f>SUMIFS(Technologia[tpz '[s']],Technologia[Obszar],"Ukosowanie",Technologia[KOD WYROB],wycena!$B178)</f>
        <v>0</v>
      </c>
      <c r="AT178" s="334">
        <f>SUMIFS(Technologia[tpj '[s']],Technologia[Obszar],"Ukosowanie",Technologia[KOD WYROB],wycena!$B178)</f>
        <v>0</v>
      </c>
      <c r="AU178" s="335">
        <f t="shared" si="192"/>
        <v>0</v>
      </c>
      <c r="AV178" s="334">
        <f>SUMIFS(Technologia[tpz '[s']],Technologia[Obszar],"Prasa",Technologia[KOD WYROB],wycena!$B178)</f>
        <v>0</v>
      </c>
      <c r="AW178" s="334">
        <f>SUMIFS(Technologia[tpj '[s']],Technologia[Obszar],"Prasa",Technologia[KOD WYROB],wycena!$B178)</f>
        <v>0</v>
      </c>
      <c r="AX178" s="335">
        <f t="shared" si="193"/>
        <v>0</v>
      </c>
      <c r="AY178" s="334">
        <f>SUMIFS(Technologia[tpz '[s']],Technologia[Obszar],"Spawanie ręczne",Technologia[KOD WYROB],wycena!$B178)</f>
        <v>0</v>
      </c>
      <c r="AZ178" s="334">
        <f>SUMIFS(Technologia[tpj '[s']],Technologia[Obszar],"Spawanie ręczne",Technologia[KOD WYROB],wycena!$B178)</f>
        <v>0</v>
      </c>
      <c r="BA178" s="335">
        <f t="shared" si="194"/>
        <v>0</v>
      </c>
      <c r="BB178" s="334">
        <f>SUMIFS(Technologia[tpz '[s']],Technologia[Obszar],"Spawanie robotem",Technologia[KOD WYROB],wycena!$B178)</f>
        <v>0</v>
      </c>
      <c r="BC178" s="334">
        <f>SUMIFS(Technologia[tpj '[s']],Technologia[Obszar],"Spawanie robotem",Technologia[KOD WYROB],wycena!$B178)</f>
        <v>0</v>
      </c>
      <c r="BD178" s="335">
        <f t="shared" si="195"/>
        <v>0</v>
      </c>
      <c r="BE178" s="334">
        <f>SUMIFS(Technologia[tpz '[s']],Technologia[Obszar],"Ślusarnia",Technologia[KOD WYROB],wycena!$B178)</f>
        <v>0</v>
      </c>
      <c r="BF178" s="334">
        <f>SUMIFS(Technologia[tpj '[s']],Technologia[Obszar],"Ślusarnia",Technologia[KOD WYROB],wycena!$B178)</f>
        <v>0</v>
      </c>
      <c r="BG178" s="335">
        <f t="shared" si="196"/>
        <v>0</v>
      </c>
      <c r="BH178" s="334">
        <f>SUMIFS(Technologia[tpz '[s']],Technologia[Obszar],"Montaż",Technologia[KOD WYROB],wycena!$B178)</f>
        <v>0</v>
      </c>
      <c r="BI178" s="334">
        <f>SUMIFS(Technologia[tpj '[s']],Technologia[Obszar],"Montaż",Technologia[KOD WYROB],wycena!$B178)</f>
        <v>0</v>
      </c>
      <c r="BJ178" s="335">
        <f t="shared" si="197"/>
        <v>0</v>
      </c>
      <c r="BK178" s="334">
        <f>SUMIFS(Technologia[tpz '[s']],Technologia[Obszar],"Klejenie",Technologia[KOD WYROB],wycena!$B178)</f>
        <v>0</v>
      </c>
      <c r="BL178" s="334">
        <f>SUMIFS(Technologia[tpj '[s']],Technologia[Obszar],"Klejenie",Technologia[KOD WYROB],wycena!$B178)</f>
        <v>0</v>
      </c>
      <c r="BM178" s="335">
        <f t="shared" si="198"/>
        <v>0</v>
      </c>
      <c r="BN178" s="334">
        <f>SUMIFS(Technologia[tpz '[s']],Technologia[Obszar],"Śrutowanie",Technologia[KOD WYROB],wycena!$B178)</f>
        <v>0</v>
      </c>
      <c r="BO178" s="334">
        <f>SUMIFS(Technologia[tpj '[s']],Technologia[Obszar],"Śrutowanie",Technologia[KOD WYROB],wycena!$B178)</f>
        <v>0</v>
      </c>
      <c r="BP178" s="332">
        <f t="shared" si="248"/>
        <v>0</v>
      </c>
      <c r="BQ178" s="334">
        <f>SUMIFS(Technologia[tpz '[s']],Technologia[Obszar],"Prostowanie",Technologia[KOD WYROB],wycena!$B178)</f>
        <v>0</v>
      </c>
      <c r="BR178" s="334">
        <f>SUMIFS(Technologia[tpj '[s']],Technologia[Obszar],"Prostowanie",Technologia[KOD WYROB],wycena!$B178)</f>
        <v>0</v>
      </c>
      <c r="BS178" s="332">
        <f t="shared" si="249"/>
        <v>0</v>
      </c>
      <c r="BT178" s="334">
        <f>SUMIFS(Technologia[tpz '[s']],Technologia[Obszar],"Gratowarka",Technologia[KOD WYROB],wycena!$B178)</f>
        <v>0</v>
      </c>
      <c r="BU178" s="334">
        <f>SUMIFS(Technologia[tpj '[s']],Technologia[Obszar],"Gratowarka",Technologia[KOD WYROB],wycena!$B178)</f>
        <v>0</v>
      </c>
      <c r="BV178" s="332">
        <f t="shared" si="250"/>
        <v>0</v>
      </c>
      <c r="BW178" s="332">
        <f>COUNTIF(Technologia[KOD WYROB],B178)</f>
        <v>0</v>
      </c>
      <c r="BX178" s="332">
        <f t="shared" si="251"/>
        <v>0</v>
      </c>
      <c r="BZ178" s="121"/>
      <c r="CA178" s="123"/>
      <c r="CB178" s="123"/>
      <c r="CC178" s="372">
        <f>SUMIFS(Technologia[Koszt kooperacji],Technologia[Obszar],"Kooperacja",Technologia[KOD WYROB],wycena!$B178)+SUMIFS(Technologia[Koszt kooperacji],Technologia[Obszar],"Śrutowanie",Technologia[KOD WYROB],wycena!$B178)</f>
        <v>0</v>
      </c>
      <c r="CD178" s="372">
        <f t="shared" si="199"/>
        <v>0</v>
      </c>
      <c r="CE178" s="372">
        <f t="shared" si="270"/>
        <v>0</v>
      </c>
      <c r="CF178" s="381">
        <f>COUNTIFS(Technologia[KOD WYROB],B178,Technologia[Obszar],"kooperacja")+SUMIF($C:$C,$B178,CF:CF)</f>
        <v>0</v>
      </c>
      <c r="CG178" s="382">
        <f>SUMIF(Tabela3[Dot. indeksu],B178,Tabela3[Wartość])+SUMIF(C:C,B178,DE:DE)</f>
        <v>0</v>
      </c>
      <c r="CH178" s="383">
        <f>SUMIFS(NRC[Cena],NRC[Typ narzędzia],robocze!$AL$1,NRC[Dot. indeksu],wycena!$B178)+(SUMIF($C:$C,$B178,$DF:$DF))</f>
        <v>0</v>
      </c>
      <c r="CI178" s="372">
        <f>SUMIFS(NRC[Cena],NRC[Typ narzędzia],robocze!$AL$2,NRC[Dot. indeksu],wycena!$B178)+(SUMIF($C:$C,$B178,$DG:$DG))</f>
        <v>0</v>
      </c>
      <c r="CJ178" s="372">
        <f>SUMIFS(NRC[Cena],NRC[Typ narzędzia],robocze!$AL$3,NRC[Dot. indeksu],wycena!$B178)+(SUMIF($C:$C,$B178,$DH:$DH))</f>
        <v>0</v>
      </c>
      <c r="CK178" s="384">
        <f t="shared" si="252"/>
        <v>0</v>
      </c>
      <c r="CM178" s="373" t="str">
        <f t="shared" si="200"/>
        <v/>
      </c>
      <c r="CN178" s="374" t="str">
        <f t="shared" si="201"/>
        <v/>
      </c>
      <c r="CO178" s="372" t="str">
        <f t="shared" si="202"/>
        <v/>
      </c>
      <c r="CP178" s="372" t="str">
        <f t="shared" si="271"/>
        <v/>
      </c>
      <c r="CQ178" s="371" t="str">
        <f t="shared" si="203"/>
        <v/>
      </c>
      <c r="CR178" s="371" t="str">
        <f t="shared" si="272"/>
        <v/>
      </c>
      <c r="CS178" s="371" t="str">
        <f t="shared" si="204"/>
        <v/>
      </c>
      <c r="CT178" s="371" t="str">
        <f t="shared" si="205"/>
        <v/>
      </c>
      <c r="CU178" s="371" t="str">
        <f t="shared" si="206"/>
        <v/>
      </c>
      <c r="CV178" s="371" t="str">
        <f t="shared" si="207"/>
        <v/>
      </c>
      <c r="CW178" s="371" t="str">
        <f t="shared" si="208"/>
        <v/>
      </c>
      <c r="CX178" s="371" t="str">
        <f t="shared" si="209"/>
        <v/>
      </c>
      <c r="CY178" s="371" t="str">
        <f t="shared" si="210"/>
        <v/>
      </c>
      <c r="CZ178" s="371" t="str">
        <f t="shared" si="211"/>
        <v/>
      </c>
      <c r="DA178" s="371" t="str">
        <f t="shared" si="253"/>
        <v/>
      </c>
      <c r="DB178" s="371" t="str">
        <f t="shared" si="254"/>
        <v/>
      </c>
      <c r="DC178" s="371" t="str">
        <f t="shared" si="255"/>
        <v/>
      </c>
      <c r="DD178" s="334" t="str">
        <f t="shared" si="212"/>
        <v/>
      </c>
      <c r="DE178" s="334" t="str">
        <f t="shared" si="213"/>
        <v/>
      </c>
      <c r="DF178" s="372">
        <f t="shared" si="273"/>
        <v>0</v>
      </c>
      <c r="DG178" s="372">
        <f t="shared" si="274"/>
        <v>0</v>
      </c>
      <c r="DH178" s="372">
        <f t="shared" si="275"/>
        <v>0</v>
      </c>
      <c r="DI178" s="375"/>
      <c r="DJ178" s="319">
        <f>AK178/3600*Stawki!$A$4</f>
        <v>0</v>
      </c>
      <c r="DK178" s="317">
        <f>AO178/3600*Stawki!$B$4</f>
        <v>0</v>
      </c>
      <c r="DL178" s="317">
        <f>AR178/3600*Stawki!$C$4</f>
        <v>0</v>
      </c>
      <c r="DM178" s="317">
        <f>AU178/3600*Stawki!$D$4</f>
        <v>0</v>
      </c>
      <c r="DN178" s="317">
        <f>AX178/3600*Stawki!$E$4</f>
        <v>0</v>
      </c>
      <c r="DO178" s="317">
        <f>BA178/3600*Stawki!$F$4</f>
        <v>0</v>
      </c>
      <c r="DP178" s="317">
        <f>BD178/3600*Stawki!$G$4</f>
        <v>0</v>
      </c>
      <c r="DQ178" s="317">
        <f>BG178/3600*Stawki!$H$4</f>
        <v>0</v>
      </c>
      <c r="DR178" s="317">
        <f>BJ178/3600*Stawki!$J$4</f>
        <v>0</v>
      </c>
      <c r="DS178" s="317">
        <f>BL178/3600*Stawki!$I$4</f>
        <v>0</v>
      </c>
      <c r="DT178" s="317">
        <f>BP178/3600*Stawki!$K$4</f>
        <v>0</v>
      </c>
      <c r="DU178" s="320">
        <f>BS178/3600*Stawki!$M$4</f>
        <v>0</v>
      </c>
      <c r="DV178" s="320">
        <f>BV178/3600*Stawki!$L$4</f>
        <v>0</v>
      </c>
      <c r="DW178" s="321">
        <f t="shared" si="256"/>
        <v>0</v>
      </c>
      <c r="DX178" s="322" t="e" cm="1">
        <f t="array" ref="DX178">IF(BX178&lt;1,INDEX(tblSimple[],MATCH(F178,simp_il_proj,1)+1,MATCH(BW178,simp_il_oper,1)+1)+VLOOKUP($H$6,tblKlient[[Klient]:[Dodatkowy narzut Simple]],2,0),INDEX(tblComplex[],MATCH(F178,comp_il_projekt,1)+1,MATCH(BX178,comp_ile_sklad,1)+1)+VLOOKUP($H$6,tblKlient[[Klient]:[Dodatkowy narzut Complex]],3,0))</f>
        <v>#VALUE!</v>
      </c>
      <c r="DY178" s="323" t="str">
        <f t="shared" si="257"/>
        <v/>
      </c>
      <c r="DZ178" s="318" t="e">
        <f t="shared" si="214"/>
        <v>#VALUE!</v>
      </c>
      <c r="EA178" s="324" t="e">
        <f t="shared" si="215"/>
        <v>#VALUE!</v>
      </c>
      <c r="EC178" s="340">
        <f>IFERROR((Y178*AA178)*IF(X178="NIE",$EC$17+Stawki!$L$30,$EC$17)+SUMIF($C:$C,$B178,CP:CP),0)</f>
        <v>0</v>
      </c>
      <c r="ED178" s="341">
        <f t="shared" si="216"/>
        <v>0</v>
      </c>
      <c r="EE178" s="341">
        <f t="shared" si="217"/>
        <v>0</v>
      </c>
      <c r="EF178" s="341" t="e">
        <f t="shared" si="218"/>
        <v>#VALUE!</v>
      </c>
      <c r="EG178" s="341" t="e">
        <f>DY178*(1+wycena!$EG$17)</f>
        <v>#VALUE!</v>
      </c>
      <c r="EH178" s="341" t="e">
        <f>EG178*(1+wycena!$EH$17)</f>
        <v>#VALUE!</v>
      </c>
      <c r="EI178" s="341" t="e">
        <f t="shared" si="258"/>
        <v>#VALUE!</v>
      </c>
      <c r="EJ178" s="341" t="e">
        <f t="shared" si="276"/>
        <v>#VALUE!</v>
      </c>
      <c r="EK178" s="342">
        <f t="shared" si="219"/>
        <v>0</v>
      </c>
      <c r="EL178" s="343">
        <v>0</v>
      </c>
      <c r="EM178" s="344" t="e">
        <f t="shared" si="277"/>
        <v>#VALUE!</v>
      </c>
      <c r="EN178" s="345" t="e">
        <f t="shared" si="220"/>
        <v>#VALUE!</v>
      </c>
      <c r="EO178" s="346">
        <f t="shared" si="221"/>
        <v>0</v>
      </c>
      <c r="EP178" s="347">
        <f t="shared" si="222"/>
        <v>0</v>
      </c>
      <c r="EQ178" s="348">
        <f t="shared" si="259"/>
        <v>0</v>
      </c>
      <c r="ER178" s="349" t="e">
        <f t="shared" si="223"/>
        <v>#VALUE!</v>
      </c>
      <c r="ES178" s="350" t="e">
        <f t="shared" si="224"/>
        <v>#VALUE!</v>
      </c>
      <c r="ET178" s="62"/>
      <c r="EU178" s="399">
        <f t="shared" si="260"/>
        <v>0</v>
      </c>
      <c r="EV178" s="400">
        <f t="shared" si="261"/>
        <v>0</v>
      </c>
      <c r="EW178" s="400">
        <f t="shared" si="262"/>
        <v>0</v>
      </c>
      <c r="EX178" s="400">
        <f t="shared" si="263"/>
        <v>0</v>
      </c>
      <c r="EY178" s="400">
        <f t="shared" si="264"/>
        <v>0</v>
      </c>
      <c r="EZ178" s="401">
        <f t="shared" si="265"/>
        <v>0</v>
      </c>
      <c r="FA178" s="62"/>
      <c r="FB178" s="153">
        <f t="shared" si="225"/>
        <v>0</v>
      </c>
      <c r="FC178" s="154">
        <f t="shared" si="226"/>
        <v>0</v>
      </c>
      <c r="FD178" s="154">
        <f t="shared" si="227"/>
        <v>0</v>
      </c>
      <c r="FE178" s="154">
        <f t="shared" si="228"/>
        <v>0</v>
      </c>
      <c r="FF178" s="154">
        <f t="shared" si="229"/>
        <v>0</v>
      </c>
      <c r="FG178" s="154">
        <f t="shared" si="230"/>
        <v>0</v>
      </c>
      <c r="FH178" s="154">
        <f t="shared" si="231"/>
        <v>0</v>
      </c>
      <c r="FI178" s="154">
        <f t="shared" si="232"/>
        <v>0</v>
      </c>
      <c r="FJ178" s="154">
        <f t="shared" si="233"/>
        <v>0</v>
      </c>
      <c r="FK178" s="147">
        <f t="shared" si="234"/>
        <v>0</v>
      </c>
      <c r="FL178" s="147">
        <f t="shared" si="235"/>
        <v>0</v>
      </c>
      <c r="FM178" s="146">
        <f t="shared" si="236"/>
        <v>0</v>
      </c>
      <c r="FN178" s="146">
        <f t="shared" si="237"/>
        <v>0</v>
      </c>
      <c r="FO178" s="146">
        <f t="shared" si="238"/>
        <v>0</v>
      </c>
      <c r="FP178" s="146">
        <f t="shared" si="239"/>
        <v>0</v>
      </c>
      <c r="FQ178" s="146" t="e">
        <f t="shared" si="240"/>
        <v>#VALUE!</v>
      </c>
      <c r="FR178" s="146" t="e">
        <f t="shared" si="241"/>
        <v>#VALUE!</v>
      </c>
      <c r="FS178" s="146">
        <f t="shared" si="242"/>
        <v>0</v>
      </c>
      <c r="FT178" s="146">
        <f t="shared" si="243"/>
        <v>0</v>
      </c>
      <c r="FU178" s="146">
        <f t="shared" si="244"/>
        <v>0</v>
      </c>
      <c r="FV178" s="146" t="e">
        <f t="shared" si="245"/>
        <v>#VALUE!</v>
      </c>
      <c r="FW178" s="146" t="e">
        <f t="shared" si="266"/>
        <v>#VALUE!</v>
      </c>
      <c r="FX178" s="146" t="e">
        <f t="shared" si="267"/>
        <v>#VALUE!</v>
      </c>
      <c r="FY178" s="146" t="e">
        <f t="shared" si="268"/>
        <v>#VALUE!</v>
      </c>
      <c r="FZ178" s="155">
        <f t="shared" si="278"/>
        <v>0</v>
      </c>
    </row>
    <row r="179" spans="1:182">
      <c r="A179" s="143">
        <v>161</v>
      </c>
      <c r="B179" s="123"/>
      <c r="C179" s="123"/>
      <c r="D179" s="123"/>
      <c r="E179" s="181"/>
      <c r="F179" s="123"/>
      <c r="G179" s="123"/>
      <c r="H179" s="123"/>
      <c r="I179" s="120"/>
      <c r="J179" s="121"/>
      <c r="K179" s="123"/>
      <c r="L179" s="123"/>
      <c r="M179" s="172" t="str">
        <f>ryzyka!$X163</f>
        <v/>
      </c>
      <c r="N179" s="173" t="str">
        <f>ryzyka!Y163</f>
        <v/>
      </c>
      <c r="O179" s="123"/>
      <c r="P179" s="123"/>
      <c r="Q179" s="138"/>
      <c r="R179" s="121"/>
      <c r="S179" s="123"/>
      <c r="T179" s="122"/>
      <c r="U179" s="123"/>
      <c r="V179" s="285" t="str">
        <f t="shared" si="246"/>
        <v/>
      </c>
      <c r="W179" s="285" t="str">
        <f t="shared" si="247"/>
        <v/>
      </c>
      <c r="X179" s="123"/>
      <c r="Y179" s="65"/>
      <c r="Z179" s="176">
        <f t="shared" si="189"/>
        <v>0</v>
      </c>
      <c r="AA179" s="124"/>
      <c r="AB179" s="124"/>
      <c r="AC179" s="125"/>
      <c r="AD179" s="125"/>
      <c r="AE179" s="126"/>
      <c r="AF179" s="124"/>
      <c r="AG179" s="127"/>
      <c r="AH179" s="128"/>
      <c r="AI179" s="137"/>
      <c r="AJ179" s="126"/>
      <c r="AK179" s="335">
        <f t="shared" si="190"/>
        <v>0</v>
      </c>
      <c r="AL179" s="138"/>
      <c r="AM179" s="121"/>
      <c r="AN179" s="123"/>
      <c r="AO179" s="332">
        <f t="shared" si="269"/>
        <v>0</v>
      </c>
      <c r="AP179" s="333">
        <f>SUMIFS(Technologia[tpz '[s']],Technologia[Obszar],"Obróbka skrawaniem",Technologia[KOD WYROB],wycena!$B179)</f>
        <v>0</v>
      </c>
      <c r="AQ179" s="334">
        <f>SUMIFS(Technologia[tpj '[s']],Technologia[Obszar],"Obróbka skrawaniem",Technologia[KOD WYROB],wycena!$B179)</f>
        <v>0</v>
      </c>
      <c r="AR179" s="335">
        <f t="shared" si="191"/>
        <v>0</v>
      </c>
      <c r="AS179" s="334">
        <f>SUMIFS(Technologia[tpz '[s']],Technologia[Obszar],"Ukosowanie",Technologia[KOD WYROB],wycena!$B179)</f>
        <v>0</v>
      </c>
      <c r="AT179" s="334">
        <f>SUMIFS(Technologia[tpj '[s']],Technologia[Obszar],"Ukosowanie",Technologia[KOD WYROB],wycena!$B179)</f>
        <v>0</v>
      </c>
      <c r="AU179" s="335">
        <f t="shared" si="192"/>
        <v>0</v>
      </c>
      <c r="AV179" s="334">
        <f>SUMIFS(Technologia[tpz '[s']],Technologia[Obszar],"Prasa",Technologia[KOD WYROB],wycena!$B179)</f>
        <v>0</v>
      </c>
      <c r="AW179" s="334">
        <f>SUMIFS(Technologia[tpj '[s']],Technologia[Obszar],"Prasa",Technologia[KOD WYROB],wycena!$B179)</f>
        <v>0</v>
      </c>
      <c r="AX179" s="335">
        <f t="shared" si="193"/>
        <v>0</v>
      </c>
      <c r="AY179" s="334">
        <f>SUMIFS(Technologia[tpz '[s']],Technologia[Obszar],"Spawanie ręczne",Technologia[KOD WYROB],wycena!$B179)</f>
        <v>0</v>
      </c>
      <c r="AZ179" s="334">
        <f>SUMIFS(Technologia[tpj '[s']],Technologia[Obszar],"Spawanie ręczne",Technologia[KOD WYROB],wycena!$B179)</f>
        <v>0</v>
      </c>
      <c r="BA179" s="335">
        <f t="shared" si="194"/>
        <v>0</v>
      </c>
      <c r="BB179" s="334">
        <f>SUMIFS(Technologia[tpz '[s']],Technologia[Obszar],"Spawanie robotem",Technologia[KOD WYROB],wycena!$B179)</f>
        <v>0</v>
      </c>
      <c r="BC179" s="334">
        <f>SUMIFS(Technologia[tpj '[s']],Technologia[Obszar],"Spawanie robotem",Technologia[KOD WYROB],wycena!$B179)</f>
        <v>0</v>
      </c>
      <c r="BD179" s="335">
        <f t="shared" si="195"/>
        <v>0</v>
      </c>
      <c r="BE179" s="334">
        <f>SUMIFS(Technologia[tpz '[s']],Technologia[Obszar],"Ślusarnia",Technologia[KOD WYROB],wycena!$B179)</f>
        <v>0</v>
      </c>
      <c r="BF179" s="334">
        <f>SUMIFS(Technologia[tpj '[s']],Technologia[Obszar],"Ślusarnia",Technologia[KOD WYROB],wycena!$B179)</f>
        <v>0</v>
      </c>
      <c r="BG179" s="335">
        <f t="shared" si="196"/>
        <v>0</v>
      </c>
      <c r="BH179" s="334">
        <f>SUMIFS(Technologia[tpz '[s']],Technologia[Obszar],"Montaż",Technologia[KOD WYROB],wycena!$B179)</f>
        <v>0</v>
      </c>
      <c r="BI179" s="334">
        <f>SUMIFS(Technologia[tpj '[s']],Technologia[Obszar],"Montaż",Technologia[KOD WYROB],wycena!$B179)</f>
        <v>0</v>
      </c>
      <c r="BJ179" s="335">
        <f t="shared" si="197"/>
        <v>0</v>
      </c>
      <c r="BK179" s="334">
        <f>SUMIFS(Technologia[tpz '[s']],Technologia[Obszar],"Klejenie",Technologia[KOD WYROB],wycena!$B179)</f>
        <v>0</v>
      </c>
      <c r="BL179" s="334">
        <f>SUMIFS(Technologia[tpj '[s']],Technologia[Obszar],"Klejenie",Technologia[KOD WYROB],wycena!$B179)</f>
        <v>0</v>
      </c>
      <c r="BM179" s="335">
        <f t="shared" si="198"/>
        <v>0</v>
      </c>
      <c r="BN179" s="334">
        <f>SUMIFS(Technologia[tpz '[s']],Technologia[Obszar],"Śrutowanie",Technologia[KOD WYROB],wycena!$B179)</f>
        <v>0</v>
      </c>
      <c r="BO179" s="334">
        <f>SUMIFS(Technologia[tpj '[s']],Technologia[Obszar],"Śrutowanie",Technologia[KOD WYROB],wycena!$B179)</f>
        <v>0</v>
      </c>
      <c r="BP179" s="332">
        <f t="shared" si="248"/>
        <v>0</v>
      </c>
      <c r="BQ179" s="334">
        <f>SUMIFS(Technologia[tpz '[s']],Technologia[Obszar],"Prostowanie",Technologia[KOD WYROB],wycena!$B179)</f>
        <v>0</v>
      </c>
      <c r="BR179" s="334">
        <f>SUMIFS(Technologia[tpj '[s']],Technologia[Obszar],"Prostowanie",Technologia[KOD WYROB],wycena!$B179)</f>
        <v>0</v>
      </c>
      <c r="BS179" s="332">
        <f t="shared" si="249"/>
        <v>0</v>
      </c>
      <c r="BT179" s="334">
        <f>SUMIFS(Technologia[tpz '[s']],Technologia[Obszar],"Gratowarka",Technologia[KOD WYROB],wycena!$B179)</f>
        <v>0</v>
      </c>
      <c r="BU179" s="334">
        <f>SUMIFS(Technologia[tpj '[s']],Technologia[Obszar],"Gratowarka",Technologia[KOD WYROB],wycena!$B179)</f>
        <v>0</v>
      </c>
      <c r="BV179" s="332">
        <f t="shared" si="250"/>
        <v>0</v>
      </c>
      <c r="BW179" s="332">
        <f>COUNTIF(Technologia[KOD WYROB],B179)</f>
        <v>0</v>
      </c>
      <c r="BX179" s="332">
        <f t="shared" si="251"/>
        <v>0</v>
      </c>
      <c r="BZ179" s="121"/>
      <c r="CA179" s="123"/>
      <c r="CB179" s="123"/>
      <c r="CC179" s="372">
        <f>SUMIFS(Technologia[Koszt kooperacji],Technologia[Obszar],"Kooperacja",Technologia[KOD WYROB],wycena!$B179)+SUMIFS(Technologia[Koszt kooperacji],Technologia[Obszar],"Śrutowanie",Technologia[KOD WYROB],wycena!$B179)</f>
        <v>0</v>
      </c>
      <c r="CD179" s="372">
        <f t="shared" si="199"/>
        <v>0</v>
      </c>
      <c r="CE179" s="372">
        <f t="shared" si="270"/>
        <v>0</v>
      </c>
      <c r="CF179" s="381">
        <f>COUNTIFS(Technologia[KOD WYROB],B179,Technologia[Obszar],"kooperacja")+SUMIF($C:$C,$B179,CF:CF)</f>
        <v>0</v>
      </c>
      <c r="CG179" s="382">
        <f>SUMIF(Tabela3[Dot. indeksu],B179,Tabela3[Wartość])+SUMIF(C:C,B179,DE:DE)</f>
        <v>0</v>
      </c>
      <c r="CH179" s="383">
        <f>SUMIFS(NRC[Cena],NRC[Typ narzędzia],robocze!$AL$1,NRC[Dot. indeksu],wycena!$B179)+(SUMIF($C:$C,$B179,$DF:$DF))</f>
        <v>0</v>
      </c>
      <c r="CI179" s="372">
        <f>SUMIFS(NRC[Cena],NRC[Typ narzędzia],robocze!$AL$2,NRC[Dot. indeksu],wycena!$B179)+(SUMIF($C:$C,$B179,$DG:$DG))</f>
        <v>0</v>
      </c>
      <c r="CJ179" s="372">
        <f>SUMIFS(NRC[Cena],NRC[Typ narzędzia],robocze!$AL$3,NRC[Dot. indeksu],wycena!$B179)+(SUMIF($C:$C,$B179,$DH:$DH))</f>
        <v>0</v>
      </c>
      <c r="CK179" s="384">
        <f t="shared" si="252"/>
        <v>0</v>
      </c>
      <c r="CM179" s="373" t="str">
        <f t="shared" si="200"/>
        <v/>
      </c>
      <c r="CN179" s="374" t="str">
        <f t="shared" si="201"/>
        <v/>
      </c>
      <c r="CO179" s="372" t="str">
        <f t="shared" si="202"/>
        <v/>
      </c>
      <c r="CP179" s="372" t="str">
        <f t="shared" si="271"/>
        <v/>
      </c>
      <c r="CQ179" s="371" t="str">
        <f t="shared" si="203"/>
        <v/>
      </c>
      <c r="CR179" s="371" t="str">
        <f t="shared" si="272"/>
        <v/>
      </c>
      <c r="CS179" s="371" t="str">
        <f t="shared" si="204"/>
        <v/>
      </c>
      <c r="CT179" s="371" t="str">
        <f t="shared" si="205"/>
        <v/>
      </c>
      <c r="CU179" s="371" t="str">
        <f t="shared" si="206"/>
        <v/>
      </c>
      <c r="CV179" s="371" t="str">
        <f t="shared" si="207"/>
        <v/>
      </c>
      <c r="CW179" s="371" t="str">
        <f t="shared" si="208"/>
        <v/>
      </c>
      <c r="CX179" s="371" t="str">
        <f t="shared" si="209"/>
        <v/>
      </c>
      <c r="CY179" s="371" t="str">
        <f t="shared" si="210"/>
        <v/>
      </c>
      <c r="CZ179" s="371" t="str">
        <f t="shared" si="211"/>
        <v/>
      </c>
      <c r="DA179" s="371" t="str">
        <f t="shared" si="253"/>
        <v/>
      </c>
      <c r="DB179" s="371" t="str">
        <f t="shared" si="254"/>
        <v/>
      </c>
      <c r="DC179" s="371" t="str">
        <f t="shared" si="255"/>
        <v/>
      </c>
      <c r="DD179" s="334" t="str">
        <f t="shared" si="212"/>
        <v/>
      </c>
      <c r="DE179" s="334" t="str">
        <f t="shared" si="213"/>
        <v/>
      </c>
      <c r="DF179" s="372">
        <f t="shared" si="273"/>
        <v>0</v>
      </c>
      <c r="DG179" s="372">
        <f t="shared" si="274"/>
        <v>0</v>
      </c>
      <c r="DH179" s="372">
        <f t="shared" si="275"/>
        <v>0</v>
      </c>
      <c r="DI179" s="375"/>
      <c r="DJ179" s="319">
        <f>AK179/3600*Stawki!$A$4</f>
        <v>0</v>
      </c>
      <c r="DK179" s="317">
        <f>AO179/3600*Stawki!$B$4</f>
        <v>0</v>
      </c>
      <c r="DL179" s="317">
        <f>AR179/3600*Stawki!$C$4</f>
        <v>0</v>
      </c>
      <c r="DM179" s="317">
        <f>AU179/3600*Stawki!$D$4</f>
        <v>0</v>
      </c>
      <c r="DN179" s="317">
        <f>AX179/3600*Stawki!$E$4</f>
        <v>0</v>
      </c>
      <c r="DO179" s="317">
        <f>BA179/3600*Stawki!$F$4</f>
        <v>0</v>
      </c>
      <c r="DP179" s="317">
        <f>BD179/3600*Stawki!$G$4</f>
        <v>0</v>
      </c>
      <c r="DQ179" s="317">
        <f>BG179/3600*Stawki!$H$4</f>
        <v>0</v>
      </c>
      <c r="DR179" s="317">
        <f>BJ179/3600*Stawki!$J$4</f>
        <v>0</v>
      </c>
      <c r="DS179" s="317">
        <f>BL179/3600*Stawki!$I$4</f>
        <v>0</v>
      </c>
      <c r="DT179" s="317">
        <f>BP179/3600*Stawki!$K$4</f>
        <v>0</v>
      </c>
      <c r="DU179" s="320">
        <f>BS179/3600*Stawki!$M$4</f>
        <v>0</v>
      </c>
      <c r="DV179" s="320">
        <f>BV179/3600*Stawki!$L$4</f>
        <v>0</v>
      </c>
      <c r="DW179" s="321">
        <f t="shared" si="256"/>
        <v>0</v>
      </c>
      <c r="DX179" s="322" t="e" cm="1">
        <f t="array" ref="DX179">IF(BX179&lt;1,INDEX(tblSimple[],MATCH(F179,simp_il_proj,1)+1,MATCH(BW179,simp_il_oper,1)+1)+VLOOKUP($H$6,tblKlient[[Klient]:[Dodatkowy narzut Simple]],2,0),INDEX(tblComplex[],MATCH(F179,comp_il_projekt,1)+1,MATCH(BX179,comp_ile_sklad,1)+1)+VLOOKUP($H$6,tblKlient[[Klient]:[Dodatkowy narzut Complex]],3,0))</f>
        <v>#VALUE!</v>
      </c>
      <c r="DY179" s="323" t="str">
        <f t="shared" si="257"/>
        <v/>
      </c>
      <c r="DZ179" s="318" t="e">
        <f t="shared" si="214"/>
        <v>#VALUE!</v>
      </c>
      <c r="EA179" s="324" t="e">
        <f t="shared" si="215"/>
        <v>#VALUE!</v>
      </c>
      <c r="EC179" s="340">
        <f>IFERROR((Y179*AA179)*IF(X179="NIE",$EC$17+Stawki!$L$30,$EC$17)+SUMIF($C:$C,$B179,CP:CP),0)</f>
        <v>0</v>
      </c>
      <c r="ED179" s="341">
        <f t="shared" si="216"/>
        <v>0</v>
      </c>
      <c r="EE179" s="341">
        <f t="shared" si="217"/>
        <v>0</v>
      </c>
      <c r="EF179" s="341" t="e">
        <f t="shared" si="218"/>
        <v>#VALUE!</v>
      </c>
      <c r="EG179" s="341" t="e">
        <f>DY179*(1+wycena!$EG$17)</f>
        <v>#VALUE!</v>
      </c>
      <c r="EH179" s="341" t="e">
        <f>EG179*(1+wycena!$EH$17)</f>
        <v>#VALUE!</v>
      </c>
      <c r="EI179" s="341" t="e">
        <f t="shared" si="258"/>
        <v>#VALUE!</v>
      </c>
      <c r="EJ179" s="341" t="e">
        <f t="shared" si="276"/>
        <v>#VALUE!</v>
      </c>
      <c r="EK179" s="342">
        <f t="shared" si="219"/>
        <v>0</v>
      </c>
      <c r="EL179" s="343">
        <v>0</v>
      </c>
      <c r="EM179" s="344" t="e">
        <f t="shared" si="277"/>
        <v>#VALUE!</v>
      </c>
      <c r="EN179" s="345" t="e">
        <f t="shared" si="220"/>
        <v>#VALUE!</v>
      </c>
      <c r="EO179" s="346">
        <f t="shared" si="221"/>
        <v>0</v>
      </c>
      <c r="EP179" s="347">
        <f t="shared" si="222"/>
        <v>0</v>
      </c>
      <c r="EQ179" s="348">
        <f t="shared" si="259"/>
        <v>0</v>
      </c>
      <c r="ER179" s="349" t="e">
        <f t="shared" si="223"/>
        <v>#VALUE!</v>
      </c>
      <c r="ES179" s="350" t="e">
        <f t="shared" si="224"/>
        <v>#VALUE!</v>
      </c>
      <c r="ET179" s="62"/>
      <c r="EU179" s="399">
        <f t="shared" si="260"/>
        <v>0</v>
      </c>
      <c r="EV179" s="400">
        <f t="shared" si="261"/>
        <v>0</v>
      </c>
      <c r="EW179" s="400">
        <f t="shared" si="262"/>
        <v>0</v>
      </c>
      <c r="EX179" s="400">
        <f t="shared" si="263"/>
        <v>0</v>
      </c>
      <c r="EY179" s="400">
        <f t="shared" si="264"/>
        <v>0</v>
      </c>
      <c r="EZ179" s="401">
        <f t="shared" si="265"/>
        <v>0</v>
      </c>
      <c r="FA179" s="62"/>
      <c r="FB179" s="153">
        <f t="shared" si="225"/>
        <v>0</v>
      </c>
      <c r="FC179" s="154">
        <f t="shared" si="226"/>
        <v>0</v>
      </c>
      <c r="FD179" s="154">
        <f t="shared" si="227"/>
        <v>0</v>
      </c>
      <c r="FE179" s="154">
        <f t="shared" si="228"/>
        <v>0</v>
      </c>
      <c r="FF179" s="154">
        <f t="shared" si="229"/>
        <v>0</v>
      </c>
      <c r="FG179" s="154">
        <f t="shared" si="230"/>
        <v>0</v>
      </c>
      <c r="FH179" s="154">
        <f t="shared" si="231"/>
        <v>0</v>
      </c>
      <c r="FI179" s="154">
        <f t="shared" si="232"/>
        <v>0</v>
      </c>
      <c r="FJ179" s="154">
        <f t="shared" si="233"/>
        <v>0</v>
      </c>
      <c r="FK179" s="147">
        <f t="shared" si="234"/>
        <v>0</v>
      </c>
      <c r="FL179" s="147">
        <f t="shared" si="235"/>
        <v>0</v>
      </c>
      <c r="FM179" s="146">
        <f t="shared" si="236"/>
        <v>0</v>
      </c>
      <c r="FN179" s="146">
        <f t="shared" si="237"/>
        <v>0</v>
      </c>
      <c r="FO179" s="146">
        <f t="shared" si="238"/>
        <v>0</v>
      </c>
      <c r="FP179" s="146">
        <f t="shared" si="239"/>
        <v>0</v>
      </c>
      <c r="FQ179" s="146" t="e">
        <f t="shared" si="240"/>
        <v>#VALUE!</v>
      </c>
      <c r="FR179" s="146" t="e">
        <f t="shared" si="241"/>
        <v>#VALUE!</v>
      </c>
      <c r="FS179" s="146">
        <f t="shared" si="242"/>
        <v>0</v>
      </c>
      <c r="FT179" s="146">
        <f t="shared" si="243"/>
        <v>0</v>
      </c>
      <c r="FU179" s="146">
        <f t="shared" si="244"/>
        <v>0</v>
      </c>
      <c r="FV179" s="146" t="e">
        <f t="shared" si="245"/>
        <v>#VALUE!</v>
      </c>
      <c r="FW179" s="146" t="e">
        <f t="shared" si="266"/>
        <v>#VALUE!</v>
      </c>
      <c r="FX179" s="146" t="e">
        <f t="shared" si="267"/>
        <v>#VALUE!</v>
      </c>
      <c r="FY179" s="146" t="e">
        <f t="shared" si="268"/>
        <v>#VALUE!</v>
      </c>
      <c r="FZ179" s="155">
        <f t="shared" si="278"/>
        <v>0</v>
      </c>
    </row>
    <row r="180" spans="1:182">
      <c r="A180" s="143">
        <v>162</v>
      </c>
      <c r="B180" s="123"/>
      <c r="C180" s="123"/>
      <c r="D180" s="123"/>
      <c r="E180" s="181"/>
      <c r="F180" s="123"/>
      <c r="G180" s="123"/>
      <c r="H180" s="123"/>
      <c r="I180" s="120"/>
      <c r="J180" s="121"/>
      <c r="K180" s="123"/>
      <c r="L180" s="123"/>
      <c r="M180" s="172" t="str">
        <f>ryzyka!$X164</f>
        <v/>
      </c>
      <c r="N180" s="173" t="str">
        <f>ryzyka!Y164</f>
        <v/>
      </c>
      <c r="O180" s="123"/>
      <c r="P180" s="123"/>
      <c r="Q180" s="138"/>
      <c r="R180" s="121"/>
      <c r="S180" s="123"/>
      <c r="T180" s="122"/>
      <c r="U180" s="123"/>
      <c r="V180" s="285" t="str">
        <f t="shared" si="246"/>
        <v/>
      </c>
      <c r="W180" s="285" t="str">
        <f t="shared" si="247"/>
        <v/>
      </c>
      <c r="X180" s="123"/>
      <c r="Y180" s="65"/>
      <c r="Z180" s="176">
        <f t="shared" si="189"/>
        <v>0</v>
      </c>
      <c r="AA180" s="124"/>
      <c r="AB180" s="124"/>
      <c r="AC180" s="125"/>
      <c r="AD180" s="125"/>
      <c r="AE180" s="126"/>
      <c r="AF180" s="124"/>
      <c r="AG180" s="127"/>
      <c r="AH180" s="128"/>
      <c r="AI180" s="137"/>
      <c r="AJ180" s="126"/>
      <c r="AK180" s="335">
        <f t="shared" si="190"/>
        <v>0</v>
      </c>
      <c r="AL180" s="138"/>
      <c r="AM180" s="121"/>
      <c r="AN180" s="123"/>
      <c r="AO180" s="332">
        <f t="shared" si="269"/>
        <v>0</v>
      </c>
      <c r="AP180" s="333">
        <f>SUMIFS(Technologia[tpz '[s']],Technologia[Obszar],"Obróbka skrawaniem",Technologia[KOD WYROB],wycena!$B180)</f>
        <v>0</v>
      </c>
      <c r="AQ180" s="334">
        <f>SUMIFS(Technologia[tpj '[s']],Technologia[Obszar],"Obróbka skrawaniem",Technologia[KOD WYROB],wycena!$B180)</f>
        <v>0</v>
      </c>
      <c r="AR180" s="335">
        <f t="shared" si="191"/>
        <v>0</v>
      </c>
      <c r="AS180" s="334">
        <f>SUMIFS(Technologia[tpz '[s']],Technologia[Obszar],"Ukosowanie",Technologia[KOD WYROB],wycena!$B180)</f>
        <v>0</v>
      </c>
      <c r="AT180" s="334">
        <f>SUMIFS(Technologia[tpj '[s']],Technologia[Obszar],"Ukosowanie",Technologia[KOD WYROB],wycena!$B180)</f>
        <v>0</v>
      </c>
      <c r="AU180" s="335">
        <f t="shared" si="192"/>
        <v>0</v>
      </c>
      <c r="AV180" s="334">
        <f>SUMIFS(Technologia[tpz '[s']],Technologia[Obszar],"Prasa",Technologia[KOD WYROB],wycena!$B180)</f>
        <v>0</v>
      </c>
      <c r="AW180" s="334">
        <f>SUMIFS(Technologia[tpj '[s']],Technologia[Obszar],"Prasa",Technologia[KOD WYROB],wycena!$B180)</f>
        <v>0</v>
      </c>
      <c r="AX180" s="335">
        <f t="shared" si="193"/>
        <v>0</v>
      </c>
      <c r="AY180" s="334">
        <f>SUMIFS(Technologia[tpz '[s']],Technologia[Obszar],"Spawanie ręczne",Technologia[KOD WYROB],wycena!$B180)</f>
        <v>0</v>
      </c>
      <c r="AZ180" s="334">
        <f>SUMIFS(Technologia[tpj '[s']],Technologia[Obszar],"Spawanie ręczne",Technologia[KOD WYROB],wycena!$B180)</f>
        <v>0</v>
      </c>
      <c r="BA180" s="335">
        <f t="shared" si="194"/>
        <v>0</v>
      </c>
      <c r="BB180" s="334">
        <f>SUMIFS(Technologia[tpz '[s']],Technologia[Obszar],"Spawanie robotem",Technologia[KOD WYROB],wycena!$B180)</f>
        <v>0</v>
      </c>
      <c r="BC180" s="334">
        <f>SUMIFS(Technologia[tpj '[s']],Technologia[Obszar],"Spawanie robotem",Technologia[KOD WYROB],wycena!$B180)</f>
        <v>0</v>
      </c>
      <c r="BD180" s="335">
        <f t="shared" si="195"/>
        <v>0</v>
      </c>
      <c r="BE180" s="334">
        <f>SUMIFS(Technologia[tpz '[s']],Technologia[Obszar],"Ślusarnia",Technologia[KOD WYROB],wycena!$B180)</f>
        <v>0</v>
      </c>
      <c r="BF180" s="334">
        <f>SUMIFS(Technologia[tpj '[s']],Technologia[Obszar],"Ślusarnia",Technologia[KOD WYROB],wycena!$B180)</f>
        <v>0</v>
      </c>
      <c r="BG180" s="335">
        <f t="shared" si="196"/>
        <v>0</v>
      </c>
      <c r="BH180" s="334">
        <f>SUMIFS(Technologia[tpz '[s']],Technologia[Obszar],"Montaż",Technologia[KOD WYROB],wycena!$B180)</f>
        <v>0</v>
      </c>
      <c r="BI180" s="334">
        <f>SUMIFS(Technologia[tpj '[s']],Technologia[Obszar],"Montaż",Technologia[KOD WYROB],wycena!$B180)</f>
        <v>0</v>
      </c>
      <c r="BJ180" s="335">
        <f t="shared" si="197"/>
        <v>0</v>
      </c>
      <c r="BK180" s="334">
        <f>SUMIFS(Technologia[tpz '[s']],Technologia[Obszar],"Klejenie",Technologia[KOD WYROB],wycena!$B180)</f>
        <v>0</v>
      </c>
      <c r="BL180" s="334">
        <f>SUMIFS(Technologia[tpj '[s']],Technologia[Obszar],"Klejenie",Technologia[KOD WYROB],wycena!$B180)</f>
        <v>0</v>
      </c>
      <c r="BM180" s="335">
        <f t="shared" si="198"/>
        <v>0</v>
      </c>
      <c r="BN180" s="334">
        <f>SUMIFS(Technologia[tpz '[s']],Technologia[Obszar],"Śrutowanie",Technologia[KOD WYROB],wycena!$B180)</f>
        <v>0</v>
      </c>
      <c r="BO180" s="334">
        <f>SUMIFS(Technologia[tpj '[s']],Technologia[Obszar],"Śrutowanie",Technologia[KOD WYROB],wycena!$B180)</f>
        <v>0</v>
      </c>
      <c r="BP180" s="332">
        <f t="shared" si="248"/>
        <v>0</v>
      </c>
      <c r="BQ180" s="334">
        <f>SUMIFS(Technologia[tpz '[s']],Technologia[Obszar],"Prostowanie",Technologia[KOD WYROB],wycena!$B180)</f>
        <v>0</v>
      </c>
      <c r="BR180" s="334">
        <f>SUMIFS(Technologia[tpj '[s']],Technologia[Obszar],"Prostowanie",Technologia[KOD WYROB],wycena!$B180)</f>
        <v>0</v>
      </c>
      <c r="BS180" s="332">
        <f t="shared" si="249"/>
        <v>0</v>
      </c>
      <c r="BT180" s="334">
        <f>SUMIFS(Technologia[tpz '[s']],Technologia[Obszar],"Gratowarka",Technologia[KOD WYROB],wycena!$B180)</f>
        <v>0</v>
      </c>
      <c r="BU180" s="334">
        <f>SUMIFS(Technologia[tpj '[s']],Technologia[Obszar],"Gratowarka",Technologia[KOD WYROB],wycena!$B180)</f>
        <v>0</v>
      </c>
      <c r="BV180" s="332">
        <f t="shared" si="250"/>
        <v>0</v>
      </c>
      <c r="BW180" s="332">
        <f>COUNTIF(Technologia[KOD WYROB],B180)</f>
        <v>0</v>
      </c>
      <c r="BX180" s="332">
        <f t="shared" si="251"/>
        <v>0</v>
      </c>
      <c r="BZ180" s="121"/>
      <c r="CA180" s="123"/>
      <c r="CB180" s="123"/>
      <c r="CC180" s="372">
        <f>SUMIFS(Technologia[Koszt kooperacji],Technologia[Obszar],"Kooperacja",Technologia[KOD WYROB],wycena!$B180)+SUMIFS(Technologia[Koszt kooperacji],Technologia[Obszar],"Śrutowanie",Technologia[KOD WYROB],wycena!$B180)</f>
        <v>0</v>
      </c>
      <c r="CD180" s="372">
        <f t="shared" si="199"/>
        <v>0</v>
      </c>
      <c r="CE180" s="372">
        <f t="shared" si="270"/>
        <v>0</v>
      </c>
      <c r="CF180" s="381">
        <f>COUNTIFS(Technologia[KOD WYROB],B180,Technologia[Obszar],"kooperacja")+SUMIF($C:$C,$B180,CF:CF)</f>
        <v>0</v>
      </c>
      <c r="CG180" s="382">
        <f>SUMIF(Tabela3[Dot. indeksu],B180,Tabela3[Wartość])+SUMIF(C:C,B180,DE:DE)</f>
        <v>0</v>
      </c>
      <c r="CH180" s="383">
        <f>SUMIFS(NRC[Cena],NRC[Typ narzędzia],robocze!$AL$1,NRC[Dot. indeksu],wycena!$B180)+(SUMIF($C:$C,$B180,$DF:$DF))</f>
        <v>0</v>
      </c>
      <c r="CI180" s="372">
        <f>SUMIFS(NRC[Cena],NRC[Typ narzędzia],robocze!$AL$2,NRC[Dot. indeksu],wycena!$B180)+(SUMIF($C:$C,$B180,$DG:$DG))</f>
        <v>0</v>
      </c>
      <c r="CJ180" s="372">
        <f>SUMIFS(NRC[Cena],NRC[Typ narzędzia],robocze!$AL$3,NRC[Dot. indeksu],wycena!$B180)+(SUMIF($C:$C,$B180,$DH:$DH))</f>
        <v>0</v>
      </c>
      <c r="CK180" s="384">
        <f t="shared" si="252"/>
        <v>0</v>
      </c>
      <c r="CM180" s="373" t="str">
        <f t="shared" si="200"/>
        <v/>
      </c>
      <c r="CN180" s="374" t="str">
        <f t="shared" si="201"/>
        <v/>
      </c>
      <c r="CO180" s="372" t="str">
        <f t="shared" si="202"/>
        <v/>
      </c>
      <c r="CP180" s="372" t="str">
        <f t="shared" si="271"/>
        <v/>
      </c>
      <c r="CQ180" s="371" t="str">
        <f t="shared" si="203"/>
        <v/>
      </c>
      <c r="CR180" s="371" t="str">
        <f t="shared" si="272"/>
        <v/>
      </c>
      <c r="CS180" s="371" t="str">
        <f t="shared" si="204"/>
        <v/>
      </c>
      <c r="CT180" s="371" t="str">
        <f t="shared" si="205"/>
        <v/>
      </c>
      <c r="CU180" s="371" t="str">
        <f t="shared" si="206"/>
        <v/>
      </c>
      <c r="CV180" s="371" t="str">
        <f t="shared" si="207"/>
        <v/>
      </c>
      <c r="CW180" s="371" t="str">
        <f t="shared" si="208"/>
        <v/>
      </c>
      <c r="CX180" s="371" t="str">
        <f t="shared" si="209"/>
        <v/>
      </c>
      <c r="CY180" s="371" t="str">
        <f t="shared" si="210"/>
        <v/>
      </c>
      <c r="CZ180" s="371" t="str">
        <f t="shared" si="211"/>
        <v/>
      </c>
      <c r="DA180" s="371" t="str">
        <f t="shared" si="253"/>
        <v/>
      </c>
      <c r="DB180" s="371" t="str">
        <f t="shared" si="254"/>
        <v/>
      </c>
      <c r="DC180" s="371" t="str">
        <f t="shared" si="255"/>
        <v/>
      </c>
      <c r="DD180" s="334" t="str">
        <f t="shared" si="212"/>
        <v/>
      </c>
      <c r="DE180" s="334" t="str">
        <f t="shared" si="213"/>
        <v/>
      </c>
      <c r="DF180" s="372">
        <f t="shared" si="273"/>
        <v>0</v>
      </c>
      <c r="DG180" s="372">
        <f t="shared" si="274"/>
        <v>0</v>
      </c>
      <c r="DH180" s="372">
        <f t="shared" si="275"/>
        <v>0</v>
      </c>
      <c r="DI180" s="375"/>
      <c r="DJ180" s="319">
        <f>AK180/3600*Stawki!$A$4</f>
        <v>0</v>
      </c>
      <c r="DK180" s="317">
        <f>AO180/3600*Stawki!$B$4</f>
        <v>0</v>
      </c>
      <c r="DL180" s="317">
        <f>AR180/3600*Stawki!$C$4</f>
        <v>0</v>
      </c>
      <c r="DM180" s="317">
        <f>AU180/3600*Stawki!$D$4</f>
        <v>0</v>
      </c>
      <c r="DN180" s="317">
        <f>AX180/3600*Stawki!$E$4</f>
        <v>0</v>
      </c>
      <c r="DO180" s="317">
        <f>BA180/3600*Stawki!$F$4</f>
        <v>0</v>
      </c>
      <c r="DP180" s="317">
        <f>BD180/3600*Stawki!$G$4</f>
        <v>0</v>
      </c>
      <c r="DQ180" s="317">
        <f>BG180/3600*Stawki!$H$4</f>
        <v>0</v>
      </c>
      <c r="DR180" s="317">
        <f>BJ180/3600*Stawki!$J$4</f>
        <v>0</v>
      </c>
      <c r="DS180" s="317">
        <f>BL180/3600*Stawki!$I$4</f>
        <v>0</v>
      </c>
      <c r="DT180" s="317">
        <f>BP180/3600*Stawki!$K$4</f>
        <v>0</v>
      </c>
      <c r="DU180" s="320">
        <f>BS180/3600*Stawki!$M$4</f>
        <v>0</v>
      </c>
      <c r="DV180" s="320">
        <f>BV180/3600*Stawki!$L$4</f>
        <v>0</v>
      </c>
      <c r="DW180" s="321">
        <f t="shared" si="256"/>
        <v>0</v>
      </c>
      <c r="DX180" s="322" t="e" cm="1">
        <f t="array" ref="DX180">IF(BX180&lt;1,INDEX(tblSimple[],MATCH(F180,simp_il_proj,1)+1,MATCH(BW180,simp_il_oper,1)+1)+VLOOKUP($H$6,tblKlient[[Klient]:[Dodatkowy narzut Simple]],2,0),INDEX(tblComplex[],MATCH(F180,comp_il_projekt,1)+1,MATCH(BX180,comp_ile_sklad,1)+1)+VLOOKUP($H$6,tblKlient[[Klient]:[Dodatkowy narzut Complex]],3,0))</f>
        <v>#VALUE!</v>
      </c>
      <c r="DY180" s="323" t="str">
        <f t="shared" si="257"/>
        <v/>
      </c>
      <c r="DZ180" s="318" t="e">
        <f t="shared" si="214"/>
        <v>#VALUE!</v>
      </c>
      <c r="EA180" s="324" t="e">
        <f t="shared" si="215"/>
        <v>#VALUE!</v>
      </c>
      <c r="EC180" s="340">
        <f>IFERROR((Y180*AA180)*IF(X180="NIE",$EC$17+Stawki!$L$30,$EC$17)+SUMIF($C:$C,$B180,CP:CP),0)</f>
        <v>0</v>
      </c>
      <c r="ED180" s="341">
        <f t="shared" si="216"/>
        <v>0</v>
      </c>
      <c r="EE180" s="341">
        <f t="shared" si="217"/>
        <v>0</v>
      </c>
      <c r="EF180" s="341" t="e">
        <f t="shared" si="218"/>
        <v>#VALUE!</v>
      </c>
      <c r="EG180" s="341" t="e">
        <f>DY180*(1+wycena!$EG$17)</f>
        <v>#VALUE!</v>
      </c>
      <c r="EH180" s="341" t="e">
        <f>EG180*(1+wycena!$EH$17)</f>
        <v>#VALUE!</v>
      </c>
      <c r="EI180" s="341" t="e">
        <f t="shared" si="258"/>
        <v>#VALUE!</v>
      </c>
      <c r="EJ180" s="341" t="e">
        <f t="shared" si="276"/>
        <v>#VALUE!</v>
      </c>
      <c r="EK180" s="342">
        <f t="shared" si="219"/>
        <v>0</v>
      </c>
      <c r="EL180" s="343">
        <v>0</v>
      </c>
      <c r="EM180" s="344" t="e">
        <f t="shared" si="277"/>
        <v>#VALUE!</v>
      </c>
      <c r="EN180" s="345" t="e">
        <f t="shared" si="220"/>
        <v>#VALUE!</v>
      </c>
      <c r="EO180" s="346">
        <f t="shared" si="221"/>
        <v>0</v>
      </c>
      <c r="EP180" s="347">
        <f t="shared" si="222"/>
        <v>0</v>
      </c>
      <c r="EQ180" s="348">
        <f t="shared" si="259"/>
        <v>0</v>
      </c>
      <c r="ER180" s="349" t="e">
        <f t="shared" si="223"/>
        <v>#VALUE!</v>
      </c>
      <c r="ES180" s="350" t="e">
        <f t="shared" si="224"/>
        <v>#VALUE!</v>
      </c>
      <c r="ET180" s="62"/>
      <c r="EU180" s="399">
        <f t="shared" si="260"/>
        <v>0</v>
      </c>
      <c r="EV180" s="400">
        <f t="shared" si="261"/>
        <v>0</v>
      </c>
      <c r="EW180" s="400">
        <f t="shared" si="262"/>
        <v>0</v>
      </c>
      <c r="EX180" s="400">
        <f t="shared" si="263"/>
        <v>0</v>
      </c>
      <c r="EY180" s="400">
        <f t="shared" si="264"/>
        <v>0</v>
      </c>
      <c r="EZ180" s="401">
        <f t="shared" si="265"/>
        <v>0</v>
      </c>
      <c r="FA180" s="62"/>
      <c r="FB180" s="153">
        <f t="shared" si="225"/>
        <v>0</v>
      </c>
      <c r="FC180" s="154">
        <f t="shared" si="226"/>
        <v>0</v>
      </c>
      <c r="FD180" s="154">
        <f t="shared" si="227"/>
        <v>0</v>
      </c>
      <c r="FE180" s="154">
        <f t="shared" si="228"/>
        <v>0</v>
      </c>
      <c r="FF180" s="154">
        <f t="shared" si="229"/>
        <v>0</v>
      </c>
      <c r="FG180" s="154">
        <f t="shared" si="230"/>
        <v>0</v>
      </c>
      <c r="FH180" s="154">
        <f t="shared" si="231"/>
        <v>0</v>
      </c>
      <c r="FI180" s="154">
        <f t="shared" si="232"/>
        <v>0</v>
      </c>
      <c r="FJ180" s="154">
        <f t="shared" si="233"/>
        <v>0</v>
      </c>
      <c r="FK180" s="147">
        <f t="shared" si="234"/>
        <v>0</v>
      </c>
      <c r="FL180" s="147">
        <f t="shared" si="235"/>
        <v>0</v>
      </c>
      <c r="FM180" s="146">
        <f t="shared" si="236"/>
        <v>0</v>
      </c>
      <c r="FN180" s="146">
        <f t="shared" si="237"/>
        <v>0</v>
      </c>
      <c r="FO180" s="146">
        <f t="shared" si="238"/>
        <v>0</v>
      </c>
      <c r="FP180" s="146">
        <f t="shared" si="239"/>
        <v>0</v>
      </c>
      <c r="FQ180" s="146" t="e">
        <f t="shared" si="240"/>
        <v>#VALUE!</v>
      </c>
      <c r="FR180" s="146" t="e">
        <f t="shared" si="241"/>
        <v>#VALUE!</v>
      </c>
      <c r="FS180" s="146">
        <f t="shared" si="242"/>
        <v>0</v>
      </c>
      <c r="FT180" s="146">
        <f t="shared" si="243"/>
        <v>0</v>
      </c>
      <c r="FU180" s="146">
        <f t="shared" si="244"/>
        <v>0</v>
      </c>
      <c r="FV180" s="146" t="e">
        <f t="shared" si="245"/>
        <v>#VALUE!</v>
      </c>
      <c r="FW180" s="146" t="e">
        <f t="shared" si="266"/>
        <v>#VALUE!</v>
      </c>
      <c r="FX180" s="146" t="e">
        <f t="shared" si="267"/>
        <v>#VALUE!</v>
      </c>
      <c r="FY180" s="146" t="e">
        <f t="shared" si="268"/>
        <v>#VALUE!</v>
      </c>
      <c r="FZ180" s="155">
        <f t="shared" si="278"/>
        <v>0</v>
      </c>
    </row>
    <row r="181" spans="1:182">
      <c r="A181" s="143">
        <v>163</v>
      </c>
      <c r="B181" s="123"/>
      <c r="C181" s="123"/>
      <c r="D181" s="123"/>
      <c r="E181" s="181"/>
      <c r="F181" s="123"/>
      <c r="G181" s="123"/>
      <c r="H181" s="123"/>
      <c r="I181" s="120"/>
      <c r="J181" s="121"/>
      <c r="K181" s="123"/>
      <c r="L181" s="123"/>
      <c r="M181" s="172" t="str">
        <f>ryzyka!$X165</f>
        <v/>
      </c>
      <c r="N181" s="173" t="str">
        <f>ryzyka!Y165</f>
        <v/>
      </c>
      <c r="O181" s="123"/>
      <c r="P181" s="123"/>
      <c r="Q181" s="138"/>
      <c r="R181" s="121"/>
      <c r="S181" s="123"/>
      <c r="T181" s="122"/>
      <c r="U181" s="123"/>
      <c r="V181" s="285" t="str">
        <f t="shared" si="246"/>
        <v/>
      </c>
      <c r="W181" s="285" t="str">
        <f t="shared" si="247"/>
        <v/>
      </c>
      <c r="X181" s="123"/>
      <c r="Y181" s="65"/>
      <c r="Z181" s="176">
        <f t="shared" si="189"/>
        <v>0</v>
      </c>
      <c r="AA181" s="124"/>
      <c r="AB181" s="124"/>
      <c r="AC181" s="125"/>
      <c r="AD181" s="125"/>
      <c r="AE181" s="126"/>
      <c r="AF181" s="124"/>
      <c r="AG181" s="127"/>
      <c r="AH181" s="128"/>
      <c r="AI181" s="137"/>
      <c r="AJ181" s="126"/>
      <c r="AK181" s="335">
        <f t="shared" si="190"/>
        <v>0</v>
      </c>
      <c r="AL181" s="138"/>
      <c r="AM181" s="121"/>
      <c r="AN181" s="123"/>
      <c r="AO181" s="332">
        <f t="shared" si="269"/>
        <v>0</v>
      </c>
      <c r="AP181" s="333">
        <f>SUMIFS(Technologia[tpz '[s']],Technologia[Obszar],"Obróbka skrawaniem",Technologia[KOD WYROB],wycena!$B181)</f>
        <v>0</v>
      </c>
      <c r="AQ181" s="334">
        <f>SUMIFS(Technologia[tpj '[s']],Technologia[Obszar],"Obróbka skrawaniem",Technologia[KOD WYROB],wycena!$B181)</f>
        <v>0</v>
      </c>
      <c r="AR181" s="335">
        <f t="shared" si="191"/>
        <v>0</v>
      </c>
      <c r="AS181" s="334">
        <f>SUMIFS(Technologia[tpz '[s']],Technologia[Obszar],"Ukosowanie",Technologia[KOD WYROB],wycena!$B181)</f>
        <v>0</v>
      </c>
      <c r="AT181" s="334">
        <f>SUMIFS(Technologia[tpj '[s']],Technologia[Obszar],"Ukosowanie",Technologia[KOD WYROB],wycena!$B181)</f>
        <v>0</v>
      </c>
      <c r="AU181" s="335">
        <f t="shared" si="192"/>
        <v>0</v>
      </c>
      <c r="AV181" s="334">
        <f>SUMIFS(Technologia[tpz '[s']],Technologia[Obszar],"Prasa",Technologia[KOD WYROB],wycena!$B181)</f>
        <v>0</v>
      </c>
      <c r="AW181" s="334">
        <f>SUMIFS(Technologia[tpj '[s']],Technologia[Obszar],"Prasa",Technologia[KOD WYROB],wycena!$B181)</f>
        <v>0</v>
      </c>
      <c r="AX181" s="335">
        <f t="shared" si="193"/>
        <v>0</v>
      </c>
      <c r="AY181" s="334">
        <f>SUMIFS(Technologia[tpz '[s']],Technologia[Obszar],"Spawanie ręczne",Technologia[KOD WYROB],wycena!$B181)</f>
        <v>0</v>
      </c>
      <c r="AZ181" s="334">
        <f>SUMIFS(Technologia[tpj '[s']],Technologia[Obszar],"Spawanie ręczne",Technologia[KOD WYROB],wycena!$B181)</f>
        <v>0</v>
      </c>
      <c r="BA181" s="335">
        <f t="shared" si="194"/>
        <v>0</v>
      </c>
      <c r="BB181" s="334">
        <f>SUMIFS(Technologia[tpz '[s']],Technologia[Obszar],"Spawanie robotem",Technologia[KOD WYROB],wycena!$B181)</f>
        <v>0</v>
      </c>
      <c r="BC181" s="334">
        <f>SUMIFS(Technologia[tpj '[s']],Technologia[Obszar],"Spawanie robotem",Technologia[KOD WYROB],wycena!$B181)</f>
        <v>0</v>
      </c>
      <c r="BD181" s="335">
        <f t="shared" si="195"/>
        <v>0</v>
      </c>
      <c r="BE181" s="334">
        <f>SUMIFS(Technologia[tpz '[s']],Technologia[Obszar],"Ślusarnia",Technologia[KOD WYROB],wycena!$B181)</f>
        <v>0</v>
      </c>
      <c r="BF181" s="334">
        <f>SUMIFS(Technologia[tpj '[s']],Technologia[Obszar],"Ślusarnia",Technologia[KOD WYROB],wycena!$B181)</f>
        <v>0</v>
      </c>
      <c r="BG181" s="335">
        <f t="shared" si="196"/>
        <v>0</v>
      </c>
      <c r="BH181" s="334">
        <f>SUMIFS(Technologia[tpz '[s']],Technologia[Obszar],"Montaż",Technologia[KOD WYROB],wycena!$B181)</f>
        <v>0</v>
      </c>
      <c r="BI181" s="334">
        <f>SUMIFS(Technologia[tpj '[s']],Technologia[Obszar],"Montaż",Technologia[KOD WYROB],wycena!$B181)</f>
        <v>0</v>
      </c>
      <c r="BJ181" s="335">
        <f t="shared" si="197"/>
        <v>0</v>
      </c>
      <c r="BK181" s="334">
        <f>SUMIFS(Technologia[tpz '[s']],Technologia[Obszar],"Klejenie",Technologia[KOD WYROB],wycena!$B181)</f>
        <v>0</v>
      </c>
      <c r="BL181" s="334">
        <f>SUMIFS(Technologia[tpj '[s']],Technologia[Obszar],"Klejenie",Technologia[KOD WYROB],wycena!$B181)</f>
        <v>0</v>
      </c>
      <c r="BM181" s="335">
        <f t="shared" si="198"/>
        <v>0</v>
      </c>
      <c r="BN181" s="334">
        <f>SUMIFS(Technologia[tpz '[s']],Technologia[Obszar],"Śrutowanie",Technologia[KOD WYROB],wycena!$B181)</f>
        <v>0</v>
      </c>
      <c r="BO181" s="334">
        <f>SUMIFS(Technologia[tpj '[s']],Technologia[Obszar],"Śrutowanie",Technologia[KOD WYROB],wycena!$B181)</f>
        <v>0</v>
      </c>
      <c r="BP181" s="332">
        <f t="shared" si="248"/>
        <v>0</v>
      </c>
      <c r="BQ181" s="334">
        <f>SUMIFS(Technologia[tpz '[s']],Technologia[Obszar],"Prostowanie",Technologia[KOD WYROB],wycena!$B181)</f>
        <v>0</v>
      </c>
      <c r="BR181" s="334">
        <f>SUMIFS(Technologia[tpj '[s']],Technologia[Obszar],"Prostowanie",Technologia[KOD WYROB],wycena!$B181)</f>
        <v>0</v>
      </c>
      <c r="BS181" s="332">
        <f t="shared" si="249"/>
        <v>0</v>
      </c>
      <c r="BT181" s="334">
        <f>SUMIFS(Technologia[tpz '[s']],Technologia[Obszar],"Gratowarka",Technologia[KOD WYROB],wycena!$B181)</f>
        <v>0</v>
      </c>
      <c r="BU181" s="334">
        <f>SUMIFS(Technologia[tpj '[s']],Technologia[Obszar],"Gratowarka",Technologia[KOD WYROB],wycena!$B181)</f>
        <v>0</v>
      </c>
      <c r="BV181" s="332">
        <f t="shared" si="250"/>
        <v>0</v>
      </c>
      <c r="BW181" s="332">
        <f>COUNTIF(Technologia[KOD WYROB],B181)</f>
        <v>0</v>
      </c>
      <c r="BX181" s="332">
        <f t="shared" si="251"/>
        <v>0</v>
      </c>
      <c r="BZ181" s="121"/>
      <c r="CA181" s="123"/>
      <c r="CB181" s="123"/>
      <c r="CC181" s="372">
        <f>SUMIFS(Technologia[Koszt kooperacji],Technologia[Obszar],"Kooperacja",Technologia[KOD WYROB],wycena!$B181)+SUMIFS(Technologia[Koszt kooperacji],Technologia[Obszar],"Śrutowanie",Technologia[KOD WYROB],wycena!$B181)</f>
        <v>0</v>
      </c>
      <c r="CD181" s="372">
        <f t="shared" si="199"/>
        <v>0</v>
      </c>
      <c r="CE181" s="372">
        <f t="shared" si="270"/>
        <v>0</v>
      </c>
      <c r="CF181" s="381">
        <f>COUNTIFS(Technologia[KOD WYROB],B181,Technologia[Obszar],"kooperacja")+SUMIF($C:$C,$B181,CF:CF)</f>
        <v>0</v>
      </c>
      <c r="CG181" s="382">
        <f>SUMIF(Tabela3[Dot. indeksu],B181,Tabela3[Wartość])+SUMIF(C:C,B181,DE:DE)</f>
        <v>0</v>
      </c>
      <c r="CH181" s="383">
        <f>SUMIFS(NRC[Cena],NRC[Typ narzędzia],robocze!$AL$1,NRC[Dot. indeksu],wycena!$B181)+(SUMIF($C:$C,$B181,$DF:$DF))</f>
        <v>0</v>
      </c>
      <c r="CI181" s="372">
        <f>SUMIFS(NRC[Cena],NRC[Typ narzędzia],robocze!$AL$2,NRC[Dot. indeksu],wycena!$B181)+(SUMIF($C:$C,$B181,$DG:$DG))</f>
        <v>0</v>
      </c>
      <c r="CJ181" s="372">
        <f>SUMIFS(NRC[Cena],NRC[Typ narzędzia],robocze!$AL$3,NRC[Dot. indeksu],wycena!$B181)+(SUMIF($C:$C,$B181,$DH:$DH))</f>
        <v>0</v>
      </c>
      <c r="CK181" s="384">
        <f t="shared" si="252"/>
        <v>0</v>
      </c>
      <c r="CM181" s="373" t="str">
        <f t="shared" si="200"/>
        <v/>
      </c>
      <c r="CN181" s="374" t="str">
        <f t="shared" si="201"/>
        <v/>
      </c>
      <c r="CO181" s="372" t="str">
        <f t="shared" si="202"/>
        <v/>
      </c>
      <c r="CP181" s="372" t="str">
        <f t="shared" si="271"/>
        <v/>
      </c>
      <c r="CQ181" s="371" t="str">
        <f t="shared" si="203"/>
        <v/>
      </c>
      <c r="CR181" s="371" t="str">
        <f t="shared" si="272"/>
        <v/>
      </c>
      <c r="CS181" s="371" t="str">
        <f t="shared" si="204"/>
        <v/>
      </c>
      <c r="CT181" s="371" t="str">
        <f t="shared" si="205"/>
        <v/>
      </c>
      <c r="CU181" s="371" t="str">
        <f t="shared" si="206"/>
        <v/>
      </c>
      <c r="CV181" s="371" t="str">
        <f t="shared" si="207"/>
        <v/>
      </c>
      <c r="CW181" s="371" t="str">
        <f t="shared" si="208"/>
        <v/>
      </c>
      <c r="CX181" s="371" t="str">
        <f t="shared" si="209"/>
        <v/>
      </c>
      <c r="CY181" s="371" t="str">
        <f t="shared" si="210"/>
        <v/>
      </c>
      <c r="CZ181" s="371" t="str">
        <f t="shared" si="211"/>
        <v/>
      </c>
      <c r="DA181" s="371" t="str">
        <f t="shared" si="253"/>
        <v/>
      </c>
      <c r="DB181" s="371" t="str">
        <f t="shared" si="254"/>
        <v/>
      </c>
      <c r="DC181" s="371" t="str">
        <f t="shared" si="255"/>
        <v/>
      </c>
      <c r="DD181" s="334" t="str">
        <f t="shared" si="212"/>
        <v/>
      </c>
      <c r="DE181" s="334" t="str">
        <f t="shared" si="213"/>
        <v/>
      </c>
      <c r="DF181" s="372">
        <f t="shared" si="273"/>
        <v>0</v>
      </c>
      <c r="DG181" s="372">
        <f t="shared" si="274"/>
        <v>0</v>
      </c>
      <c r="DH181" s="372">
        <f t="shared" si="275"/>
        <v>0</v>
      </c>
      <c r="DI181" s="375"/>
      <c r="DJ181" s="319">
        <f>AK181/3600*Stawki!$A$4</f>
        <v>0</v>
      </c>
      <c r="DK181" s="317">
        <f>AO181/3600*Stawki!$B$4</f>
        <v>0</v>
      </c>
      <c r="DL181" s="317">
        <f>AR181/3600*Stawki!$C$4</f>
        <v>0</v>
      </c>
      <c r="DM181" s="317">
        <f>AU181/3600*Stawki!$D$4</f>
        <v>0</v>
      </c>
      <c r="DN181" s="317">
        <f>AX181/3600*Stawki!$E$4</f>
        <v>0</v>
      </c>
      <c r="DO181" s="317">
        <f>BA181/3600*Stawki!$F$4</f>
        <v>0</v>
      </c>
      <c r="DP181" s="317">
        <f>BD181/3600*Stawki!$G$4</f>
        <v>0</v>
      </c>
      <c r="DQ181" s="317">
        <f>BG181/3600*Stawki!$H$4</f>
        <v>0</v>
      </c>
      <c r="DR181" s="317">
        <f>BJ181/3600*Stawki!$J$4</f>
        <v>0</v>
      </c>
      <c r="DS181" s="317">
        <f>BL181/3600*Stawki!$I$4</f>
        <v>0</v>
      </c>
      <c r="DT181" s="317">
        <f>BP181/3600*Stawki!$K$4</f>
        <v>0</v>
      </c>
      <c r="DU181" s="320">
        <f>BS181/3600*Stawki!$M$4</f>
        <v>0</v>
      </c>
      <c r="DV181" s="320">
        <f>BV181/3600*Stawki!$L$4</f>
        <v>0</v>
      </c>
      <c r="DW181" s="321">
        <f t="shared" si="256"/>
        <v>0</v>
      </c>
      <c r="DX181" s="322" t="e" cm="1">
        <f t="array" ref="DX181">IF(BX181&lt;1,INDEX(tblSimple[],MATCH(F181,simp_il_proj,1)+1,MATCH(BW181,simp_il_oper,1)+1)+VLOOKUP($H$6,tblKlient[[Klient]:[Dodatkowy narzut Simple]],2,0),INDEX(tblComplex[],MATCH(F181,comp_il_projekt,1)+1,MATCH(BX181,comp_ile_sklad,1)+1)+VLOOKUP($H$6,tblKlient[[Klient]:[Dodatkowy narzut Complex]],3,0))</f>
        <v>#VALUE!</v>
      </c>
      <c r="DY181" s="323" t="str">
        <f t="shared" si="257"/>
        <v/>
      </c>
      <c r="DZ181" s="318" t="e">
        <f t="shared" si="214"/>
        <v>#VALUE!</v>
      </c>
      <c r="EA181" s="324" t="e">
        <f t="shared" si="215"/>
        <v>#VALUE!</v>
      </c>
      <c r="EC181" s="340">
        <f>IFERROR((Y181*AA181)*IF(X181="NIE",$EC$17+Stawki!$L$30,$EC$17)+SUMIF($C:$C,$B181,CP:CP),0)</f>
        <v>0</v>
      </c>
      <c r="ED181" s="341">
        <f t="shared" si="216"/>
        <v>0</v>
      </c>
      <c r="EE181" s="341">
        <f t="shared" si="217"/>
        <v>0</v>
      </c>
      <c r="EF181" s="341" t="e">
        <f t="shared" si="218"/>
        <v>#VALUE!</v>
      </c>
      <c r="EG181" s="341" t="e">
        <f>DY181*(1+wycena!$EG$17)</f>
        <v>#VALUE!</v>
      </c>
      <c r="EH181" s="341" t="e">
        <f>EG181*(1+wycena!$EH$17)</f>
        <v>#VALUE!</v>
      </c>
      <c r="EI181" s="341" t="e">
        <f t="shared" si="258"/>
        <v>#VALUE!</v>
      </c>
      <c r="EJ181" s="341" t="e">
        <f t="shared" si="276"/>
        <v>#VALUE!</v>
      </c>
      <c r="EK181" s="342">
        <f t="shared" si="219"/>
        <v>0</v>
      </c>
      <c r="EL181" s="343">
        <v>0</v>
      </c>
      <c r="EM181" s="344" t="e">
        <f t="shared" si="277"/>
        <v>#VALUE!</v>
      </c>
      <c r="EN181" s="345" t="e">
        <f t="shared" si="220"/>
        <v>#VALUE!</v>
      </c>
      <c r="EO181" s="346">
        <f t="shared" si="221"/>
        <v>0</v>
      </c>
      <c r="EP181" s="347">
        <f t="shared" si="222"/>
        <v>0</v>
      </c>
      <c r="EQ181" s="348">
        <f t="shared" si="259"/>
        <v>0</v>
      </c>
      <c r="ER181" s="349" t="e">
        <f t="shared" si="223"/>
        <v>#VALUE!</v>
      </c>
      <c r="ES181" s="350" t="e">
        <f t="shared" si="224"/>
        <v>#VALUE!</v>
      </c>
      <c r="ET181" s="62"/>
      <c r="EU181" s="399">
        <f t="shared" si="260"/>
        <v>0</v>
      </c>
      <c r="EV181" s="400">
        <f t="shared" si="261"/>
        <v>0</v>
      </c>
      <c r="EW181" s="400">
        <f t="shared" si="262"/>
        <v>0</v>
      </c>
      <c r="EX181" s="400">
        <f t="shared" si="263"/>
        <v>0</v>
      </c>
      <c r="EY181" s="400">
        <f t="shared" si="264"/>
        <v>0</v>
      </c>
      <c r="EZ181" s="401">
        <f t="shared" si="265"/>
        <v>0</v>
      </c>
      <c r="FA181" s="62"/>
      <c r="FB181" s="153">
        <f t="shared" si="225"/>
        <v>0</v>
      </c>
      <c r="FC181" s="154">
        <f t="shared" si="226"/>
        <v>0</v>
      </c>
      <c r="FD181" s="154">
        <f t="shared" si="227"/>
        <v>0</v>
      </c>
      <c r="FE181" s="154">
        <f t="shared" si="228"/>
        <v>0</v>
      </c>
      <c r="FF181" s="154">
        <f t="shared" si="229"/>
        <v>0</v>
      </c>
      <c r="FG181" s="154">
        <f t="shared" si="230"/>
        <v>0</v>
      </c>
      <c r="FH181" s="154">
        <f t="shared" si="231"/>
        <v>0</v>
      </c>
      <c r="FI181" s="154">
        <f t="shared" si="232"/>
        <v>0</v>
      </c>
      <c r="FJ181" s="154">
        <f t="shared" si="233"/>
        <v>0</v>
      </c>
      <c r="FK181" s="147">
        <f t="shared" si="234"/>
        <v>0</v>
      </c>
      <c r="FL181" s="147">
        <f t="shared" si="235"/>
        <v>0</v>
      </c>
      <c r="FM181" s="146">
        <f t="shared" si="236"/>
        <v>0</v>
      </c>
      <c r="FN181" s="146">
        <f t="shared" si="237"/>
        <v>0</v>
      </c>
      <c r="FO181" s="146">
        <f t="shared" si="238"/>
        <v>0</v>
      </c>
      <c r="FP181" s="146">
        <f t="shared" si="239"/>
        <v>0</v>
      </c>
      <c r="FQ181" s="146" t="e">
        <f t="shared" si="240"/>
        <v>#VALUE!</v>
      </c>
      <c r="FR181" s="146" t="e">
        <f t="shared" si="241"/>
        <v>#VALUE!</v>
      </c>
      <c r="FS181" s="146">
        <f t="shared" si="242"/>
        <v>0</v>
      </c>
      <c r="FT181" s="146">
        <f t="shared" si="243"/>
        <v>0</v>
      </c>
      <c r="FU181" s="146">
        <f t="shared" si="244"/>
        <v>0</v>
      </c>
      <c r="FV181" s="146" t="e">
        <f t="shared" si="245"/>
        <v>#VALUE!</v>
      </c>
      <c r="FW181" s="146" t="e">
        <f t="shared" si="266"/>
        <v>#VALUE!</v>
      </c>
      <c r="FX181" s="146" t="e">
        <f t="shared" si="267"/>
        <v>#VALUE!</v>
      </c>
      <c r="FY181" s="146" t="e">
        <f t="shared" si="268"/>
        <v>#VALUE!</v>
      </c>
      <c r="FZ181" s="155">
        <f t="shared" si="278"/>
        <v>0</v>
      </c>
    </row>
    <row r="182" spans="1:182">
      <c r="A182" s="143">
        <v>164</v>
      </c>
      <c r="B182" s="123"/>
      <c r="C182" s="123"/>
      <c r="D182" s="123"/>
      <c r="E182" s="181"/>
      <c r="F182" s="123"/>
      <c r="G182" s="123"/>
      <c r="H182" s="123"/>
      <c r="I182" s="120"/>
      <c r="J182" s="121"/>
      <c r="K182" s="123"/>
      <c r="L182" s="123"/>
      <c r="M182" s="172" t="str">
        <f>ryzyka!$X166</f>
        <v/>
      </c>
      <c r="N182" s="173" t="str">
        <f>ryzyka!Y166</f>
        <v/>
      </c>
      <c r="O182" s="123"/>
      <c r="P182" s="123"/>
      <c r="Q182" s="138"/>
      <c r="R182" s="121"/>
      <c r="S182" s="123"/>
      <c r="T182" s="122"/>
      <c r="U182" s="123"/>
      <c r="V182" s="285" t="str">
        <f t="shared" si="246"/>
        <v/>
      </c>
      <c r="W182" s="285" t="str">
        <f t="shared" si="247"/>
        <v/>
      </c>
      <c r="X182" s="123"/>
      <c r="Y182" s="65"/>
      <c r="Z182" s="176">
        <f t="shared" si="189"/>
        <v>0</v>
      </c>
      <c r="AA182" s="124"/>
      <c r="AB182" s="124"/>
      <c r="AC182" s="125"/>
      <c r="AD182" s="125"/>
      <c r="AE182" s="126"/>
      <c r="AF182" s="124"/>
      <c r="AG182" s="127"/>
      <c r="AH182" s="128"/>
      <c r="AI182" s="137"/>
      <c r="AJ182" s="126"/>
      <c r="AK182" s="335">
        <f t="shared" si="190"/>
        <v>0</v>
      </c>
      <c r="AL182" s="138"/>
      <c r="AM182" s="121"/>
      <c r="AN182" s="123"/>
      <c r="AO182" s="332">
        <f t="shared" si="269"/>
        <v>0</v>
      </c>
      <c r="AP182" s="333">
        <f>SUMIFS(Technologia[tpz '[s']],Technologia[Obszar],"Obróbka skrawaniem",Technologia[KOD WYROB],wycena!$B182)</f>
        <v>0</v>
      </c>
      <c r="AQ182" s="334">
        <f>SUMIFS(Technologia[tpj '[s']],Technologia[Obszar],"Obróbka skrawaniem",Technologia[KOD WYROB],wycena!$B182)</f>
        <v>0</v>
      </c>
      <c r="AR182" s="335">
        <f t="shared" si="191"/>
        <v>0</v>
      </c>
      <c r="AS182" s="334">
        <f>SUMIFS(Technologia[tpz '[s']],Technologia[Obszar],"Ukosowanie",Technologia[KOD WYROB],wycena!$B182)</f>
        <v>0</v>
      </c>
      <c r="AT182" s="334">
        <f>SUMIFS(Technologia[tpj '[s']],Technologia[Obszar],"Ukosowanie",Technologia[KOD WYROB],wycena!$B182)</f>
        <v>0</v>
      </c>
      <c r="AU182" s="335">
        <f t="shared" si="192"/>
        <v>0</v>
      </c>
      <c r="AV182" s="334">
        <f>SUMIFS(Technologia[tpz '[s']],Technologia[Obszar],"Prasa",Technologia[KOD WYROB],wycena!$B182)</f>
        <v>0</v>
      </c>
      <c r="AW182" s="334">
        <f>SUMIFS(Technologia[tpj '[s']],Technologia[Obszar],"Prasa",Technologia[KOD WYROB],wycena!$B182)</f>
        <v>0</v>
      </c>
      <c r="AX182" s="335">
        <f t="shared" si="193"/>
        <v>0</v>
      </c>
      <c r="AY182" s="334">
        <f>SUMIFS(Technologia[tpz '[s']],Technologia[Obszar],"Spawanie ręczne",Technologia[KOD WYROB],wycena!$B182)</f>
        <v>0</v>
      </c>
      <c r="AZ182" s="334">
        <f>SUMIFS(Technologia[tpj '[s']],Technologia[Obszar],"Spawanie ręczne",Technologia[KOD WYROB],wycena!$B182)</f>
        <v>0</v>
      </c>
      <c r="BA182" s="335">
        <f t="shared" si="194"/>
        <v>0</v>
      </c>
      <c r="BB182" s="334">
        <f>SUMIFS(Technologia[tpz '[s']],Technologia[Obszar],"Spawanie robotem",Technologia[KOD WYROB],wycena!$B182)</f>
        <v>0</v>
      </c>
      <c r="BC182" s="334">
        <f>SUMIFS(Technologia[tpj '[s']],Technologia[Obszar],"Spawanie robotem",Technologia[KOD WYROB],wycena!$B182)</f>
        <v>0</v>
      </c>
      <c r="BD182" s="335">
        <f t="shared" si="195"/>
        <v>0</v>
      </c>
      <c r="BE182" s="334">
        <f>SUMIFS(Technologia[tpz '[s']],Technologia[Obszar],"Ślusarnia",Technologia[KOD WYROB],wycena!$B182)</f>
        <v>0</v>
      </c>
      <c r="BF182" s="334">
        <f>SUMIFS(Technologia[tpj '[s']],Technologia[Obszar],"Ślusarnia",Technologia[KOD WYROB],wycena!$B182)</f>
        <v>0</v>
      </c>
      <c r="BG182" s="335">
        <f t="shared" si="196"/>
        <v>0</v>
      </c>
      <c r="BH182" s="334">
        <f>SUMIFS(Technologia[tpz '[s']],Technologia[Obszar],"Montaż",Technologia[KOD WYROB],wycena!$B182)</f>
        <v>0</v>
      </c>
      <c r="BI182" s="334">
        <f>SUMIFS(Technologia[tpj '[s']],Technologia[Obszar],"Montaż",Technologia[KOD WYROB],wycena!$B182)</f>
        <v>0</v>
      </c>
      <c r="BJ182" s="335">
        <f t="shared" si="197"/>
        <v>0</v>
      </c>
      <c r="BK182" s="334">
        <f>SUMIFS(Technologia[tpz '[s']],Technologia[Obszar],"Klejenie",Technologia[KOD WYROB],wycena!$B182)</f>
        <v>0</v>
      </c>
      <c r="BL182" s="334">
        <f>SUMIFS(Technologia[tpj '[s']],Technologia[Obszar],"Klejenie",Technologia[KOD WYROB],wycena!$B182)</f>
        <v>0</v>
      </c>
      <c r="BM182" s="335">
        <f t="shared" si="198"/>
        <v>0</v>
      </c>
      <c r="BN182" s="334">
        <f>SUMIFS(Technologia[tpz '[s']],Technologia[Obszar],"Śrutowanie",Technologia[KOD WYROB],wycena!$B182)</f>
        <v>0</v>
      </c>
      <c r="BO182" s="334">
        <f>SUMIFS(Technologia[tpj '[s']],Technologia[Obszar],"Śrutowanie",Technologia[KOD WYROB],wycena!$B182)</f>
        <v>0</v>
      </c>
      <c r="BP182" s="332">
        <f t="shared" si="248"/>
        <v>0</v>
      </c>
      <c r="BQ182" s="334">
        <f>SUMIFS(Technologia[tpz '[s']],Technologia[Obszar],"Prostowanie",Technologia[KOD WYROB],wycena!$B182)</f>
        <v>0</v>
      </c>
      <c r="BR182" s="334">
        <f>SUMIFS(Technologia[tpj '[s']],Technologia[Obszar],"Prostowanie",Technologia[KOD WYROB],wycena!$B182)</f>
        <v>0</v>
      </c>
      <c r="BS182" s="332">
        <f t="shared" si="249"/>
        <v>0</v>
      </c>
      <c r="BT182" s="334">
        <f>SUMIFS(Technologia[tpz '[s']],Technologia[Obszar],"Gratowarka",Technologia[KOD WYROB],wycena!$B182)</f>
        <v>0</v>
      </c>
      <c r="BU182" s="334">
        <f>SUMIFS(Technologia[tpj '[s']],Technologia[Obszar],"Gratowarka",Technologia[KOD WYROB],wycena!$B182)</f>
        <v>0</v>
      </c>
      <c r="BV182" s="332">
        <f t="shared" si="250"/>
        <v>0</v>
      </c>
      <c r="BW182" s="332">
        <f>COUNTIF(Technologia[KOD WYROB],B182)</f>
        <v>0</v>
      </c>
      <c r="BX182" s="332">
        <f t="shared" si="251"/>
        <v>0</v>
      </c>
      <c r="BZ182" s="121"/>
      <c r="CA182" s="123"/>
      <c r="CB182" s="123"/>
      <c r="CC182" s="372">
        <f>SUMIFS(Technologia[Koszt kooperacji],Technologia[Obszar],"Kooperacja",Technologia[KOD WYROB],wycena!$B182)+SUMIFS(Technologia[Koszt kooperacji],Technologia[Obszar],"Śrutowanie",Technologia[KOD WYROB],wycena!$B182)</f>
        <v>0</v>
      </c>
      <c r="CD182" s="372">
        <f t="shared" si="199"/>
        <v>0</v>
      </c>
      <c r="CE182" s="372">
        <f t="shared" si="270"/>
        <v>0</v>
      </c>
      <c r="CF182" s="381">
        <f>COUNTIFS(Technologia[KOD WYROB],B182,Technologia[Obszar],"kooperacja")+SUMIF($C:$C,$B182,CF:CF)</f>
        <v>0</v>
      </c>
      <c r="CG182" s="382">
        <f>SUMIF(Tabela3[Dot. indeksu],B182,Tabela3[Wartość])+SUMIF(C:C,B182,DE:DE)</f>
        <v>0</v>
      </c>
      <c r="CH182" s="383">
        <f>SUMIFS(NRC[Cena],NRC[Typ narzędzia],robocze!$AL$1,NRC[Dot. indeksu],wycena!$B182)+(SUMIF($C:$C,$B182,$DF:$DF))</f>
        <v>0</v>
      </c>
      <c r="CI182" s="372">
        <f>SUMIFS(NRC[Cena],NRC[Typ narzędzia],robocze!$AL$2,NRC[Dot. indeksu],wycena!$B182)+(SUMIF($C:$C,$B182,$DG:$DG))</f>
        <v>0</v>
      </c>
      <c r="CJ182" s="372">
        <f>SUMIFS(NRC[Cena],NRC[Typ narzędzia],robocze!$AL$3,NRC[Dot. indeksu],wycena!$B182)+(SUMIF($C:$C,$B182,$DH:$DH))</f>
        <v>0</v>
      </c>
      <c r="CK182" s="384">
        <f t="shared" si="252"/>
        <v>0</v>
      </c>
      <c r="CM182" s="373" t="str">
        <f t="shared" si="200"/>
        <v/>
      </c>
      <c r="CN182" s="374" t="str">
        <f t="shared" si="201"/>
        <v/>
      </c>
      <c r="CO182" s="372" t="str">
        <f t="shared" si="202"/>
        <v/>
      </c>
      <c r="CP182" s="372" t="str">
        <f t="shared" si="271"/>
        <v/>
      </c>
      <c r="CQ182" s="371" t="str">
        <f t="shared" si="203"/>
        <v/>
      </c>
      <c r="CR182" s="371" t="str">
        <f t="shared" si="272"/>
        <v/>
      </c>
      <c r="CS182" s="371" t="str">
        <f t="shared" si="204"/>
        <v/>
      </c>
      <c r="CT182" s="371" t="str">
        <f t="shared" si="205"/>
        <v/>
      </c>
      <c r="CU182" s="371" t="str">
        <f t="shared" si="206"/>
        <v/>
      </c>
      <c r="CV182" s="371" t="str">
        <f t="shared" si="207"/>
        <v/>
      </c>
      <c r="CW182" s="371" t="str">
        <f t="shared" si="208"/>
        <v/>
      </c>
      <c r="CX182" s="371" t="str">
        <f t="shared" si="209"/>
        <v/>
      </c>
      <c r="CY182" s="371" t="str">
        <f t="shared" si="210"/>
        <v/>
      </c>
      <c r="CZ182" s="371" t="str">
        <f t="shared" si="211"/>
        <v/>
      </c>
      <c r="DA182" s="371" t="str">
        <f t="shared" si="253"/>
        <v/>
      </c>
      <c r="DB182" s="371" t="str">
        <f t="shared" si="254"/>
        <v/>
      </c>
      <c r="DC182" s="371" t="str">
        <f t="shared" si="255"/>
        <v/>
      </c>
      <c r="DD182" s="334" t="str">
        <f t="shared" si="212"/>
        <v/>
      </c>
      <c r="DE182" s="334" t="str">
        <f t="shared" si="213"/>
        <v/>
      </c>
      <c r="DF182" s="372">
        <f t="shared" si="273"/>
        <v>0</v>
      </c>
      <c r="DG182" s="372">
        <f t="shared" si="274"/>
        <v>0</v>
      </c>
      <c r="DH182" s="372">
        <f t="shared" si="275"/>
        <v>0</v>
      </c>
      <c r="DI182" s="375"/>
      <c r="DJ182" s="319">
        <f>AK182/3600*Stawki!$A$4</f>
        <v>0</v>
      </c>
      <c r="DK182" s="317">
        <f>AO182/3600*Stawki!$B$4</f>
        <v>0</v>
      </c>
      <c r="DL182" s="317">
        <f>AR182/3600*Stawki!$C$4</f>
        <v>0</v>
      </c>
      <c r="DM182" s="317">
        <f>AU182/3600*Stawki!$D$4</f>
        <v>0</v>
      </c>
      <c r="DN182" s="317">
        <f>AX182/3600*Stawki!$E$4</f>
        <v>0</v>
      </c>
      <c r="DO182" s="317">
        <f>BA182/3600*Stawki!$F$4</f>
        <v>0</v>
      </c>
      <c r="DP182" s="317">
        <f>BD182/3600*Stawki!$G$4</f>
        <v>0</v>
      </c>
      <c r="DQ182" s="317">
        <f>BG182/3600*Stawki!$H$4</f>
        <v>0</v>
      </c>
      <c r="DR182" s="317">
        <f>BJ182/3600*Stawki!$J$4</f>
        <v>0</v>
      </c>
      <c r="DS182" s="317">
        <f>BL182/3600*Stawki!$I$4</f>
        <v>0</v>
      </c>
      <c r="DT182" s="317">
        <f>BP182/3600*Stawki!$K$4</f>
        <v>0</v>
      </c>
      <c r="DU182" s="320">
        <f>BS182/3600*Stawki!$M$4</f>
        <v>0</v>
      </c>
      <c r="DV182" s="320">
        <f>BV182/3600*Stawki!$L$4</f>
        <v>0</v>
      </c>
      <c r="DW182" s="321">
        <f t="shared" si="256"/>
        <v>0</v>
      </c>
      <c r="DX182" s="322" t="e" cm="1">
        <f t="array" ref="DX182">IF(BX182&lt;1,INDEX(tblSimple[],MATCH(F182,simp_il_proj,1)+1,MATCH(BW182,simp_il_oper,1)+1)+VLOOKUP($H$6,tblKlient[[Klient]:[Dodatkowy narzut Simple]],2,0),INDEX(tblComplex[],MATCH(F182,comp_il_projekt,1)+1,MATCH(BX182,comp_ile_sklad,1)+1)+VLOOKUP($H$6,tblKlient[[Klient]:[Dodatkowy narzut Complex]],3,0))</f>
        <v>#VALUE!</v>
      </c>
      <c r="DY182" s="323" t="str">
        <f t="shared" si="257"/>
        <v/>
      </c>
      <c r="DZ182" s="318" t="e">
        <f t="shared" si="214"/>
        <v>#VALUE!</v>
      </c>
      <c r="EA182" s="324" t="e">
        <f t="shared" si="215"/>
        <v>#VALUE!</v>
      </c>
      <c r="EC182" s="340">
        <f>IFERROR((Y182*AA182)*IF(X182="NIE",$EC$17+Stawki!$L$30,$EC$17)+SUMIF($C:$C,$B182,CP:CP),0)</f>
        <v>0</v>
      </c>
      <c r="ED182" s="341">
        <f t="shared" si="216"/>
        <v>0</v>
      </c>
      <c r="EE182" s="341">
        <f t="shared" si="217"/>
        <v>0</v>
      </c>
      <c r="EF182" s="341" t="e">
        <f t="shared" si="218"/>
        <v>#VALUE!</v>
      </c>
      <c r="EG182" s="341" t="e">
        <f>DY182*(1+wycena!$EG$17)</f>
        <v>#VALUE!</v>
      </c>
      <c r="EH182" s="341" t="e">
        <f>EG182*(1+wycena!$EH$17)</f>
        <v>#VALUE!</v>
      </c>
      <c r="EI182" s="341" t="e">
        <f t="shared" si="258"/>
        <v>#VALUE!</v>
      </c>
      <c r="EJ182" s="341" t="e">
        <f t="shared" si="276"/>
        <v>#VALUE!</v>
      </c>
      <c r="EK182" s="342">
        <f t="shared" si="219"/>
        <v>0</v>
      </c>
      <c r="EL182" s="343">
        <v>0</v>
      </c>
      <c r="EM182" s="344" t="e">
        <f t="shared" si="277"/>
        <v>#VALUE!</v>
      </c>
      <c r="EN182" s="345" t="e">
        <f t="shared" si="220"/>
        <v>#VALUE!</v>
      </c>
      <c r="EO182" s="346">
        <f t="shared" si="221"/>
        <v>0</v>
      </c>
      <c r="EP182" s="347">
        <f t="shared" si="222"/>
        <v>0</v>
      </c>
      <c r="EQ182" s="348">
        <f t="shared" si="259"/>
        <v>0</v>
      </c>
      <c r="ER182" s="349" t="e">
        <f t="shared" si="223"/>
        <v>#VALUE!</v>
      </c>
      <c r="ES182" s="350" t="e">
        <f t="shared" si="224"/>
        <v>#VALUE!</v>
      </c>
      <c r="ET182" s="62"/>
      <c r="EU182" s="399">
        <f t="shared" si="260"/>
        <v>0</v>
      </c>
      <c r="EV182" s="400">
        <f t="shared" si="261"/>
        <v>0</v>
      </c>
      <c r="EW182" s="400">
        <f t="shared" si="262"/>
        <v>0</v>
      </c>
      <c r="EX182" s="400">
        <f t="shared" si="263"/>
        <v>0</v>
      </c>
      <c r="EY182" s="400">
        <f t="shared" si="264"/>
        <v>0</v>
      </c>
      <c r="EZ182" s="401">
        <f t="shared" si="265"/>
        <v>0</v>
      </c>
      <c r="FA182" s="62"/>
      <c r="FB182" s="153">
        <f t="shared" si="225"/>
        <v>0</v>
      </c>
      <c r="FC182" s="154">
        <f t="shared" si="226"/>
        <v>0</v>
      </c>
      <c r="FD182" s="154">
        <f t="shared" si="227"/>
        <v>0</v>
      </c>
      <c r="FE182" s="154">
        <f t="shared" si="228"/>
        <v>0</v>
      </c>
      <c r="FF182" s="154">
        <f t="shared" si="229"/>
        <v>0</v>
      </c>
      <c r="FG182" s="154">
        <f t="shared" si="230"/>
        <v>0</v>
      </c>
      <c r="FH182" s="154">
        <f t="shared" si="231"/>
        <v>0</v>
      </c>
      <c r="FI182" s="154">
        <f t="shared" si="232"/>
        <v>0</v>
      </c>
      <c r="FJ182" s="154">
        <f t="shared" si="233"/>
        <v>0</v>
      </c>
      <c r="FK182" s="147">
        <f t="shared" si="234"/>
        <v>0</v>
      </c>
      <c r="FL182" s="147">
        <f t="shared" si="235"/>
        <v>0</v>
      </c>
      <c r="FM182" s="146">
        <f t="shared" si="236"/>
        <v>0</v>
      </c>
      <c r="FN182" s="146">
        <f t="shared" si="237"/>
        <v>0</v>
      </c>
      <c r="FO182" s="146">
        <f t="shared" si="238"/>
        <v>0</v>
      </c>
      <c r="FP182" s="146">
        <f t="shared" si="239"/>
        <v>0</v>
      </c>
      <c r="FQ182" s="146" t="e">
        <f t="shared" si="240"/>
        <v>#VALUE!</v>
      </c>
      <c r="FR182" s="146" t="e">
        <f t="shared" si="241"/>
        <v>#VALUE!</v>
      </c>
      <c r="FS182" s="146">
        <f t="shared" si="242"/>
        <v>0</v>
      </c>
      <c r="FT182" s="146">
        <f t="shared" si="243"/>
        <v>0</v>
      </c>
      <c r="FU182" s="146">
        <f t="shared" si="244"/>
        <v>0</v>
      </c>
      <c r="FV182" s="146" t="e">
        <f t="shared" si="245"/>
        <v>#VALUE!</v>
      </c>
      <c r="FW182" s="146" t="e">
        <f t="shared" si="266"/>
        <v>#VALUE!</v>
      </c>
      <c r="FX182" s="146" t="e">
        <f t="shared" si="267"/>
        <v>#VALUE!</v>
      </c>
      <c r="FY182" s="146" t="e">
        <f t="shared" si="268"/>
        <v>#VALUE!</v>
      </c>
      <c r="FZ182" s="155">
        <f t="shared" si="278"/>
        <v>0</v>
      </c>
    </row>
    <row r="183" spans="1:182">
      <c r="A183" s="143">
        <v>165</v>
      </c>
      <c r="B183" s="123"/>
      <c r="C183" s="123"/>
      <c r="D183" s="123"/>
      <c r="E183" s="181"/>
      <c r="F183" s="123"/>
      <c r="G183" s="123"/>
      <c r="H183" s="123"/>
      <c r="I183" s="120"/>
      <c r="J183" s="121"/>
      <c r="K183" s="123"/>
      <c r="L183" s="123"/>
      <c r="M183" s="172" t="str">
        <f>ryzyka!$X167</f>
        <v/>
      </c>
      <c r="N183" s="173" t="str">
        <f>ryzyka!Y167</f>
        <v/>
      </c>
      <c r="O183" s="123"/>
      <c r="P183" s="123"/>
      <c r="Q183" s="138"/>
      <c r="R183" s="121"/>
      <c r="S183" s="123"/>
      <c r="T183" s="122"/>
      <c r="U183" s="123"/>
      <c r="V183" s="285" t="str">
        <f t="shared" si="246"/>
        <v/>
      </c>
      <c r="W183" s="285" t="str">
        <f t="shared" si="247"/>
        <v/>
      </c>
      <c r="X183" s="123"/>
      <c r="Y183" s="65"/>
      <c r="Z183" s="176">
        <f t="shared" si="189"/>
        <v>0</v>
      </c>
      <c r="AA183" s="124"/>
      <c r="AB183" s="124"/>
      <c r="AC183" s="125"/>
      <c r="AD183" s="125"/>
      <c r="AE183" s="126"/>
      <c r="AF183" s="124"/>
      <c r="AG183" s="127"/>
      <c r="AH183" s="128"/>
      <c r="AI183" s="137"/>
      <c r="AJ183" s="126"/>
      <c r="AK183" s="335">
        <f t="shared" si="190"/>
        <v>0</v>
      </c>
      <c r="AL183" s="138"/>
      <c r="AM183" s="121"/>
      <c r="AN183" s="123"/>
      <c r="AO183" s="332">
        <f t="shared" si="269"/>
        <v>0</v>
      </c>
      <c r="AP183" s="333">
        <f>SUMIFS(Technologia[tpz '[s']],Technologia[Obszar],"Obróbka skrawaniem",Technologia[KOD WYROB],wycena!$B183)</f>
        <v>0</v>
      </c>
      <c r="AQ183" s="334">
        <f>SUMIFS(Technologia[tpj '[s']],Technologia[Obszar],"Obróbka skrawaniem",Technologia[KOD WYROB],wycena!$B183)</f>
        <v>0</v>
      </c>
      <c r="AR183" s="335">
        <f t="shared" si="191"/>
        <v>0</v>
      </c>
      <c r="AS183" s="334">
        <f>SUMIFS(Technologia[tpz '[s']],Technologia[Obszar],"Ukosowanie",Technologia[KOD WYROB],wycena!$B183)</f>
        <v>0</v>
      </c>
      <c r="AT183" s="334">
        <f>SUMIFS(Technologia[tpj '[s']],Technologia[Obszar],"Ukosowanie",Technologia[KOD WYROB],wycena!$B183)</f>
        <v>0</v>
      </c>
      <c r="AU183" s="335">
        <f t="shared" si="192"/>
        <v>0</v>
      </c>
      <c r="AV183" s="334">
        <f>SUMIFS(Technologia[tpz '[s']],Technologia[Obszar],"Prasa",Technologia[KOD WYROB],wycena!$B183)</f>
        <v>0</v>
      </c>
      <c r="AW183" s="334">
        <f>SUMIFS(Technologia[tpj '[s']],Technologia[Obszar],"Prasa",Technologia[KOD WYROB],wycena!$B183)</f>
        <v>0</v>
      </c>
      <c r="AX183" s="335">
        <f t="shared" si="193"/>
        <v>0</v>
      </c>
      <c r="AY183" s="334">
        <f>SUMIFS(Technologia[tpz '[s']],Technologia[Obszar],"Spawanie ręczne",Technologia[KOD WYROB],wycena!$B183)</f>
        <v>0</v>
      </c>
      <c r="AZ183" s="334">
        <f>SUMIFS(Technologia[tpj '[s']],Technologia[Obszar],"Spawanie ręczne",Technologia[KOD WYROB],wycena!$B183)</f>
        <v>0</v>
      </c>
      <c r="BA183" s="335">
        <f t="shared" si="194"/>
        <v>0</v>
      </c>
      <c r="BB183" s="334">
        <f>SUMIFS(Technologia[tpz '[s']],Technologia[Obszar],"Spawanie robotem",Technologia[KOD WYROB],wycena!$B183)</f>
        <v>0</v>
      </c>
      <c r="BC183" s="334">
        <f>SUMIFS(Technologia[tpj '[s']],Technologia[Obszar],"Spawanie robotem",Technologia[KOD WYROB],wycena!$B183)</f>
        <v>0</v>
      </c>
      <c r="BD183" s="335">
        <f t="shared" si="195"/>
        <v>0</v>
      </c>
      <c r="BE183" s="334">
        <f>SUMIFS(Technologia[tpz '[s']],Technologia[Obszar],"Ślusarnia",Technologia[KOD WYROB],wycena!$B183)</f>
        <v>0</v>
      </c>
      <c r="BF183" s="334">
        <f>SUMIFS(Technologia[tpj '[s']],Technologia[Obszar],"Ślusarnia",Technologia[KOD WYROB],wycena!$B183)</f>
        <v>0</v>
      </c>
      <c r="BG183" s="335">
        <f t="shared" si="196"/>
        <v>0</v>
      </c>
      <c r="BH183" s="334">
        <f>SUMIFS(Technologia[tpz '[s']],Technologia[Obszar],"Montaż",Technologia[KOD WYROB],wycena!$B183)</f>
        <v>0</v>
      </c>
      <c r="BI183" s="334">
        <f>SUMIFS(Technologia[tpj '[s']],Technologia[Obszar],"Montaż",Technologia[KOD WYROB],wycena!$B183)</f>
        <v>0</v>
      </c>
      <c r="BJ183" s="335">
        <f t="shared" si="197"/>
        <v>0</v>
      </c>
      <c r="BK183" s="334">
        <f>SUMIFS(Technologia[tpz '[s']],Technologia[Obszar],"Klejenie",Technologia[KOD WYROB],wycena!$B183)</f>
        <v>0</v>
      </c>
      <c r="BL183" s="334">
        <f>SUMIFS(Technologia[tpj '[s']],Technologia[Obszar],"Klejenie",Technologia[KOD WYROB],wycena!$B183)</f>
        <v>0</v>
      </c>
      <c r="BM183" s="335">
        <f t="shared" si="198"/>
        <v>0</v>
      </c>
      <c r="BN183" s="334">
        <f>SUMIFS(Technologia[tpz '[s']],Technologia[Obszar],"Śrutowanie",Technologia[KOD WYROB],wycena!$B183)</f>
        <v>0</v>
      </c>
      <c r="BO183" s="334">
        <f>SUMIFS(Technologia[tpj '[s']],Technologia[Obszar],"Śrutowanie",Technologia[KOD WYROB],wycena!$B183)</f>
        <v>0</v>
      </c>
      <c r="BP183" s="332">
        <f t="shared" si="248"/>
        <v>0</v>
      </c>
      <c r="BQ183" s="334">
        <f>SUMIFS(Technologia[tpz '[s']],Technologia[Obszar],"Prostowanie",Technologia[KOD WYROB],wycena!$B183)</f>
        <v>0</v>
      </c>
      <c r="BR183" s="334">
        <f>SUMIFS(Technologia[tpj '[s']],Technologia[Obszar],"Prostowanie",Technologia[KOD WYROB],wycena!$B183)</f>
        <v>0</v>
      </c>
      <c r="BS183" s="332">
        <f t="shared" si="249"/>
        <v>0</v>
      </c>
      <c r="BT183" s="334">
        <f>SUMIFS(Technologia[tpz '[s']],Technologia[Obszar],"Gratowarka",Technologia[KOD WYROB],wycena!$B183)</f>
        <v>0</v>
      </c>
      <c r="BU183" s="334">
        <f>SUMIFS(Technologia[tpj '[s']],Technologia[Obszar],"Gratowarka",Technologia[KOD WYROB],wycena!$B183)</f>
        <v>0</v>
      </c>
      <c r="BV183" s="332">
        <f t="shared" si="250"/>
        <v>0</v>
      </c>
      <c r="BW183" s="332">
        <f>COUNTIF(Technologia[KOD WYROB],B183)</f>
        <v>0</v>
      </c>
      <c r="BX183" s="332">
        <f t="shared" si="251"/>
        <v>0</v>
      </c>
      <c r="BZ183" s="121"/>
      <c r="CA183" s="123"/>
      <c r="CB183" s="123"/>
      <c r="CC183" s="372">
        <f>SUMIFS(Technologia[Koszt kooperacji],Technologia[Obszar],"Kooperacja",Technologia[KOD WYROB],wycena!$B183)+SUMIFS(Technologia[Koszt kooperacji],Technologia[Obszar],"Śrutowanie",Technologia[KOD WYROB],wycena!$B183)</f>
        <v>0</v>
      </c>
      <c r="CD183" s="372">
        <f t="shared" si="199"/>
        <v>0</v>
      </c>
      <c r="CE183" s="372">
        <f t="shared" si="270"/>
        <v>0</v>
      </c>
      <c r="CF183" s="381">
        <f>COUNTIFS(Technologia[KOD WYROB],B183,Technologia[Obszar],"kooperacja")+SUMIF($C:$C,$B183,CF:CF)</f>
        <v>0</v>
      </c>
      <c r="CG183" s="382">
        <f>SUMIF(Tabela3[Dot. indeksu],B183,Tabela3[Wartość])+SUMIF(C:C,B183,DE:DE)</f>
        <v>0</v>
      </c>
      <c r="CH183" s="383">
        <f>SUMIFS(NRC[Cena],NRC[Typ narzędzia],robocze!$AL$1,NRC[Dot. indeksu],wycena!$B183)+(SUMIF($C:$C,$B183,$DF:$DF))</f>
        <v>0</v>
      </c>
      <c r="CI183" s="372">
        <f>SUMIFS(NRC[Cena],NRC[Typ narzędzia],robocze!$AL$2,NRC[Dot. indeksu],wycena!$B183)+(SUMIF($C:$C,$B183,$DG:$DG))</f>
        <v>0</v>
      </c>
      <c r="CJ183" s="372">
        <f>SUMIFS(NRC[Cena],NRC[Typ narzędzia],robocze!$AL$3,NRC[Dot. indeksu],wycena!$B183)+(SUMIF($C:$C,$B183,$DH:$DH))</f>
        <v>0</v>
      </c>
      <c r="CK183" s="384">
        <f t="shared" si="252"/>
        <v>0</v>
      </c>
      <c r="CM183" s="373" t="str">
        <f t="shared" si="200"/>
        <v/>
      </c>
      <c r="CN183" s="374" t="str">
        <f t="shared" si="201"/>
        <v/>
      </c>
      <c r="CO183" s="372" t="str">
        <f t="shared" si="202"/>
        <v/>
      </c>
      <c r="CP183" s="372" t="str">
        <f t="shared" si="271"/>
        <v/>
      </c>
      <c r="CQ183" s="371" t="str">
        <f t="shared" si="203"/>
        <v/>
      </c>
      <c r="CR183" s="371" t="str">
        <f t="shared" si="272"/>
        <v/>
      </c>
      <c r="CS183" s="371" t="str">
        <f t="shared" si="204"/>
        <v/>
      </c>
      <c r="CT183" s="371" t="str">
        <f t="shared" si="205"/>
        <v/>
      </c>
      <c r="CU183" s="371" t="str">
        <f t="shared" si="206"/>
        <v/>
      </c>
      <c r="CV183" s="371" t="str">
        <f t="shared" si="207"/>
        <v/>
      </c>
      <c r="CW183" s="371" t="str">
        <f t="shared" si="208"/>
        <v/>
      </c>
      <c r="CX183" s="371" t="str">
        <f t="shared" si="209"/>
        <v/>
      </c>
      <c r="CY183" s="371" t="str">
        <f t="shared" si="210"/>
        <v/>
      </c>
      <c r="CZ183" s="371" t="str">
        <f t="shared" si="211"/>
        <v/>
      </c>
      <c r="DA183" s="371" t="str">
        <f t="shared" si="253"/>
        <v/>
      </c>
      <c r="DB183" s="371" t="str">
        <f t="shared" si="254"/>
        <v/>
      </c>
      <c r="DC183" s="371" t="str">
        <f t="shared" si="255"/>
        <v/>
      </c>
      <c r="DD183" s="334" t="str">
        <f t="shared" si="212"/>
        <v/>
      </c>
      <c r="DE183" s="334" t="str">
        <f t="shared" si="213"/>
        <v/>
      </c>
      <c r="DF183" s="372">
        <f t="shared" si="273"/>
        <v>0</v>
      </c>
      <c r="DG183" s="372">
        <f t="shared" si="274"/>
        <v>0</v>
      </c>
      <c r="DH183" s="372">
        <f t="shared" si="275"/>
        <v>0</v>
      </c>
      <c r="DI183" s="375"/>
      <c r="DJ183" s="319">
        <f>AK183/3600*Stawki!$A$4</f>
        <v>0</v>
      </c>
      <c r="DK183" s="317">
        <f>AO183/3600*Stawki!$B$4</f>
        <v>0</v>
      </c>
      <c r="DL183" s="317">
        <f>AR183/3600*Stawki!$C$4</f>
        <v>0</v>
      </c>
      <c r="DM183" s="317">
        <f>AU183/3600*Stawki!$D$4</f>
        <v>0</v>
      </c>
      <c r="DN183" s="317">
        <f>AX183/3600*Stawki!$E$4</f>
        <v>0</v>
      </c>
      <c r="DO183" s="317">
        <f>BA183/3600*Stawki!$F$4</f>
        <v>0</v>
      </c>
      <c r="DP183" s="317">
        <f>BD183/3600*Stawki!$G$4</f>
        <v>0</v>
      </c>
      <c r="DQ183" s="317">
        <f>BG183/3600*Stawki!$H$4</f>
        <v>0</v>
      </c>
      <c r="DR183" s="317">
        <f>BJ183/3600*Stawki!$J$4</f>
        <v>0</v>
      </c>
      <c r="DS183" s="317">
        <f>BL183/3600*Stawki!$I$4</f>
        <v>0</v>
      </c>
      <c r="DT183" s="317">
        <f>BP183/3600*Stawki!$K$4</f>
        <v>0</v>
      </c>
      <c r="DU183" s="320">
        <f>BS183/3600*Stawki!$M$4</f>
        <v>0</v>
      </c>
      <c r="DV183" s="320">
        <f>BV183/3600*Stawki!$L$4</f>
        <v>0</v>
      </c>
      <c r="DW183" s="321">
        <f t="shared" si="256"/>
        <v>0</v>
      </c>
      <c r="DX183" s="322" t="e" cm="1">
        <f t="array" ref="DX183">IF(BX183&lt;1,INDEX(tblSimple[],MATCH(F183,simp_il_proj,1)+1,MATCH(BW183,simp_il_oper,1)+1)+VLOOKUP($H$6,tblKlient[[Klient]:[Dodatkowy narzut Simple]],2,0),INDEX(tblComplex[],MATCH(F183,comp_il_projekt,1)+1,MATCH(BX183,comp_ile_sklad,1)+1)+VLOOKUP($H$6,tblKlient[[Klient]:[Dodatkowy narzut Complex]],3,0))</f>
        <v>#VALUE!</v>
      </c>
      <c r="DY183" s="323" t="str">
        <f t="shared" si="257"/>
        <v/>
      </c>
      <c r="DZ183" s="318" t="e">
        <f t="shared" si="214"/>
        <v>#VALUE!</v>
      </c>
      <c r="EA183" s="324" t="e">
        <f t="shared" si="215"/>
        <v>#VALUE!</v>
      </c>
      <c r="EC183" s="340">
        <f>IFERROR((Y183*AA183)*IF(X183="NIE",$EC$17+Stawki!$L$30,$EC$17)+SUMIF($C:$C,$B183,CP:CP),0)</f>
        <v>0</v>
      </c>
      <c r="ED183" s="341">
        <f t="shared" si="216"/>
        <v>0</v>
      </c>
      <c r="EE183" s="341">
        <f t="shared" si="217"/>
        <v>0</v>
      </c>
      <c r="EF183" s="341" t="e">
        <f t="shared" si="218"/>
        <v>#VALUE!</v>
      </c>
      <c r="EG183" s="341" t="e">
        <f>DY183*(1+wycena!$EG$17)</f>
        <v>#VALUE!</v>
      </c>
      <c r="EH183" s="341" t="e">
        <f>EG183*(1+wycena!$EH$17)</f>
        <v>#VALUE!</v>
      </c>
      <c r="EI183" s="341" t="e">
        <f t="shared" si="258"/>
        <v>#VALUE!</v>
      </c>
      <c r="EJ183" s="341" t="e">
        <f t="shared" si="276"/>
        <v>#VALUE!</v>
      </c>
      <c r="EK183" s="342">
        <f t="shared" si="219"/>
        <v>0</v>
      </c>
      <c r="EL183" s="343">
        <v>0</v>
      </c>
      <c r="EM183" s="344" t="e">
        <f t="shared" si="277"/>
        <v>#VALUE!</v>
      </c>
      <c r="EN183" s="345" t="e">
        <f t="shared" si="220"/>
        <v>#VALUE!</v>
      </c>
      <c r="EO183" s="346">
        <f t="shared" si="221"/>
        <v>0</v>
      </c>
      <c r="EP183" s="347">
        <f t="shared" si="222"/>
        <v>0</v>
      </c>
      <c r="EQ183" s="348">
        <f t="shared" si="259"/>
        <v>0</v>
      </c>
      <c r="ER183" s="349" t="e">
        <f t="shared" si="223"/>
        <v>#VALUE!</v>
      </c>
      <c r="ES183" s="350" t="e">
        <f t="shared" si="224"/>
        <v>#VALUE!</v>
      </c>
      <c r="ET183" s="62"/>
      <c r="EU183" s="399">
        <f t="shared" si="260"/>
        <v>0</v>
      </c>
      <c r="EV183" s="400">
        <f t="shared" si="261"/>
        <v>0</v>
      </c>
      <c r="EW183" s="400">
        <f t="shared" si="262"/>
        <v>0</v>
      </c>
      <c r="EX183" s="400">
        <f t="shared" si="263"/>
        <v>0</v>
      </c>
      <c r="EY183" s="400">
        <f t="shared" si="264"/>
        <v>0</v>
      </c>
      <c r="EZ183" s="401">
        <f t="shared" si="265"/>
        <v>0</v>
      </c>
      <c r="FA183" s="62"/>
      <c r="FB183" s="153">
        <f t="shared" si="225"/>
        <v>0</v>
      </c>
      <c r="FC183" s="154">
        <f t="shared" si="226"/>
        <v>0</v>
      </c>
      <c r="FD183" s="154">
        <f t="shared" si="227"/>
        <v>0</v>
      </c>
      <c r="FE183" s="154">
        <f t="shared" si="228"/>
        <v>0</v>
      </c>
      <c r="FF183" s="154">
        <f t="shared" si="229"/>
        <v>0</v>
      </c>
      <c r="FG183" s="154">
        <f t="shared" si="230"/>
        <v>0</v>
      </c>
      <c r="FH183" s="154">
        <f t="shared" si="231"/>
        <v>0</v>
      </c>
      <c r="FI183" s="154">
        <f t="shared" si="232"/>
        <v>0</v>
      </c>
      <c r="FJ183" s="154">
        <f t="shared" si="233"/>
        <v>0</v>
      </c>
      <c r="FK183" s="147">
        <f t="shared" si="234"/>
        <v>0</v>
      </c>
      <c r="FL183" s="147">
        <f t="shared" si="235"/>
        <v>0</v>
      </c>
      <c r="FM183" s="146">
        <f t="shared" si="236"/>
        <v>0</v>
      </c>
      <c r="FN183" s="146">
        <f t="shared" si="237"/>
        <v>0</v>
      </c>
      <c r="FO183" s="146">
        <f t="shared" si="238"/>
        <v>0</v>
      </c>
      <c r="FP183" s="146">
        <f t="shared" si="239"/>
        <v>0</v>
      </c>
      <c r="FQ183" s="146" t="e">
        <f t="shared" si="240"/>
        <v>#VALUE!</v>
      </c>
      <c r="FR183" s="146" t="e">
        <f t="shared" si="241"/>
        <v>#VALUE!</v>
      </c>
      <c r="FS183" s="146">
        <f t="shared" si="242"/>
        <v>0</v>
      </c>
      <c r="FT183" s="146">
        <f t="shared" si="243"/>
        <v>0</v>
      </c>
      <c r="FU183" s="146">
        <f t="shared" si="244"/>
        <v>0</v>
      </c>
      <c r="FV183" s="146" t="e">
        <f t="shared" si="245"/>
        <v>#VALUE!</v>
      </c>
      <c r="FW183" s="146" t="e">
        <f t="shared" si="266"/>
        <v>#VALUE!</v>
      </c>
      <c r="FX183" s="146" t="e">
        <f t="shared" si="267"/>
        <v>#VALUE!</v>
      </c>
      <c r="FY183" s="146" t="e">
        <f t="shared" si="268"/>
        <v>#VALUE!</v>
      </c>
      <c r="FZ183" s="155">
        <f t="shared" si="278"/>
        <v>0</v>
      </c>
    </row>
    <row r="184" spans="1:182">
      <c r="A184" s="143">
        <v>166</v>
      </c>
      <c r="B184" s="123"/>
      <c r="C184" s="123"/>
      <c r="D184" s="123"/>
      <c r="E184" s="181"/>
      <c r="F184" s="123"/>
      <c r="G184" s="123"/>
      <c r="H184" s="123"/>
      <c r="I184" s="120"/>
      <c r="J184" s="121"/>
      <c r="K184" s="123"/>
      <c r="L184" s="123"/>
      <c r="M184" s="172" t="str">
        <f>ryzyka!$X168</f>
        <v/>
      </c>
      <c r="N184" s="173" t="str">
        <f>ryzyka!Y168</f>
        <v/>
      </c>
      <c r="O184" s="123"/>
      <c r="P184" s="123"/>
      <c r="Q184" s="138"/>
      <c r="R184" s="121"/>
      <c r="S184" s="123"/>
      <c r="T184" s="122"/>
      <c r="U184" s="123"/>
      <c r="V184" s="285" t="str">
        <f t="shared" si="246"/>
        <v/>
      </c>
      <c r="W184" s="285" t="str">
        <f t="shared" si="247"/>
        <v/>
      </c>
      <c r="X184" s="123"/>
      <c r="Y184" s="65"/>
      <c r="Z184" s="176">
        <f t="shared" si="189"/>
        <v>0</v>
      </c>
      <c r="AA184" s="124"/>
      <c r="AB184" s="124"/>
      <c r="AC184" s="125"/>
      <c r="AD184" s="125"/>
      <c r="AE184" s="126"/>
      <c r="AF184" s="124"/>
      <c r="AG184" s="127"/>
      <c r="AH184" s="128"/>
      <c r="AI184" s="137"/>
      <c r="AJ184" s="126"/>
      <c r="AK184" s="335">
        <f t="shared" si="190"/>
        <v>0</v>
      </c>
      <c r="AL184" s="138"/>
      <c r="AM184" s="121"/>
      <c r="AN184" s="123"/>
      <c r="AO184" s="332">
        <f t="shared" si="269"/>
        <v>0</v>
      </c>
      <c r="AP184" s="333">
        <f>SUMIFS(Technologia[tpz '[s']],Technologia[Obszar],"Obróbka skrawaniem",Technologia[KOD WYROB],wycena!$B184)</f>
        <v>0</v>
      </c>
      <c r="AQ184" s="334">
        <f>SUMIFS(Technologia[tpj '[s']],Technologia[Obszar],"Obróbka skrawaniem",Technologia[KOD WYROB],wycena!$B184)</f>
        <v>0</v>
      </c>
      <c r="AR184" s="335">
        <f t="shared" si="191"/>
        <v>0</v>
      </c>
      <c r="AS184" s="334">
        <f>SUMIFS(Technologia[tpz '[s']],Technologia[Obszar],"Ukosowanie",Technologia[KOD WYROB],wycena!$B184)</f>
        <v>0</v>
      </c>
      <c r="AT184" s="334">
        <f>SUMIFS(Technologia[tpj '[s']],Technologia[Obszar],"Ukosowanie",Technologia[KOD WYROB],wycena!$B184)</f>
        <v>0</v>
      </c>
      <c r="AU184" s="335">
        <f t="shared" si="192"/>
        <v>0</v>
      </c>
      <c r="AV184" s="334">
        <f>SUMIFS(Technologia[tpz '[s']],Technologia[Obszar],"Prasa",Technologia[KOD WYROB],wycena!$B184)</f>
        <v>0</v>
      </c>
      <c r="AW184" s="334">
        <f>SUMIFS(Technologia[tpj '[s']],Technologia[Obszar],"Prasa",Technologia[KOD WYROB],wycena!$B184)</f>
        <v>0</v>
      </c>
      <c r="AX184" s="335">
        <f t="shared" si="193"/>
        <v>0</v>
      </c>
      <c r="AY184" s="334">
        <f>SUMIFS(Technologia[tpz '[s']],Technologia[Obszar],"Spawanie ręczne",Technologia[KOD WYROB],wycena!$B184)</f>
        <v>0</v>
      </c>
      <c r="AZ184" s="334">
        <f>SUMIFS(Technologia[tpj '[s']],Technologia[Obszar],"Spawanie ręczne",Technologia[KOD WYROB],wycena!$B184)</f>
        <v>0</v>
      </c>
      <c r="BA184" s="335">
        <f t="shared" si="194"/>
        <v>0</v>
      </c>
      <c r="BB184" s="334">
        <f>SUMIFS(Technologia[tpz '[s']],Technologia[Obszar],"Spawanie robotem",Technologia[KOD WYROB],wycena!$B184)</f>
        <v>0</v>
      </c>
      <c r="BC184" s="334">
        <f>SUMIFS(Technologia[tpj '[s']],Technologia[Obszar],"Spawanie robotem",Technologia[KOD WYROB],wycena!$B184)</f>
        <v>0</v>
      </c>
      <c r="BD184" s="335">
        <f t="shared" si="195"/>
        <v>0</v>
      </c>
      <c r="BE184" s="334">
        <f>SUMIFS(Technologia[tpz '[s']],Technologia[Obszar],"Ślusarnia",Technologia[KOD WYROB],wycena!$B184)</f>
        <v>0</v>
      </c>
      <c r="BF184" s="334">
        <f>SUMIFS(Technologia[tpj '[s']],Technologia[Obszar],"Ślusarnia",Technologia[KOD WYROB],wycena!$B184)</f>
        <v>0</v>
      </c>
      <c r="BG184" s="335">
        <f t="shared" si="196"/>
        <v>0</v>
      </c>
      <c r="BH184" s="334">
        <f>SUMIFS(Technologia[tpz '[s']],Technologia[Obszar],"Montaż",Technologia[KOD WYROB],wycena!$B184)</f>
        <v>0</v>
      </c>
      <c r="BI184" s="334">
        <f>SUMIFS(Technologia[tpj '[s']],Technologia[Obszar],"Montaż",Technologia[KOD WYROB],wycena!$B184)</f>
        <v>0</v>
      </c>
      <c r="BJ184" s="335">
        <f t="shared" si="197"/>
        <v>0</v>
      </c>
      <c r="BK184" s="334">
        <f>SUMIFS(Technologia[tpz '[s']],Technologia[Obszar],"Klejenie",Technologia[KOD WYROB],wycena!$B184)</f>
        <v>0</v>
      </c>
      <c r="BL184" s="334">
        <f>SUMIFS(Technologia[tpj '[s']],Technologia[Obszar],"Klejenie",Technologia[KOD WYROB],wycena!$B184)</f>
        <v>0</v>
      </c>
      <c r="BM184" s="335">
        <f t="shared" si="198"/>
        <v>0</v>
      </c>
      <c r="BN184" s="334">
        <f>SUMIFS(Technologia[tpz '[s']],Technologia[Obszar],"Śrutowanie",Technologia[KOD WYROB],wycena!$B184)</f>
        <v>0</v>
      </c>
      <c r="BO184" s="334">
        <f>SUMIFS(Technologia[tpj '[s']],Technologia[Obszar],"Śrutowanie",Technologia[KOD WYROB],wycena!$B184)</f>
        <v>0</v>
      </c>
      <c r="BP184" s="332">
        <f t="shared" si="248"/>
        <v>0</v>
      </c>
      <c r="BQ184" s="334">
        <f>SUMIFS(Technologia[tpz '[s']],Technologia[Obszar],"Prostowanie",Technologia[KOD WYROB],wycena!$B184)</f>
        <v>0</v>
      </c>
      <c r="BR184" s="334">
        <f>SUMIFS(Technologia[tpj '[s']],Technologia[Obszar],"Prostowanie",Technologia[KOD WYROB],wycena!$B184)</f>
        <v>0</v>
      </c>
      <c r="BS184" s="332">
        <f t="shared" si="249"/>
        <v>0</v>
      </c>
      <c r="BT184" s="334">
        <f>SUMIFS(Technologia[tpz '[s']],Technologia[Obszar],"Gratowarka",Technologia[KOD WYROB],wycena!$B184)</f>
        <v>0</v>
      </c>
      <c r="BU184" s="334">
        <f>SUMIFS(Technologia[tpj '[s']],Technologia[Obszar],"Gratowarka",Technologia[KOD WYROB],wycena!$B184)</f>
        <v>0</v>
      </c>
      <c r="BV184" s="332">
        <f t="shared" si="250"/>
        <v>0</v>
      </c>
      <c r="BW184" s="332">
        <f>COUNTIF(Technologia[KOD WYROB],B184)</f>
        <v>0</v>
      </c>
      <c r="BX184" s="332">
        <f t="shared" si="251"/>
        <v>0</v>
      </c>
      <c r="BZ184" s="121"/>
      <c r="CA184" s="123"/>
      <c r="CB184" s="123"/>
      <c r="CC184" s="372">
        <f>SUMIFS(Technologia[Koszt kooperacji],Technologia[Obszar],"Kooperacja",Technologia[KOD WYROB],wycena!$B184)+SUMIFS(Technologia[Koszt kooperacji],Technologia[Obszar],"Śrutowanie",Technologia[KOD WYROB],wycena!$B184)</f>
        <v>0</v>
      </c>
      <c r="CD184" s="372">
        <f t="shared" si="199"/>
        <v>0</v>
      </c>
      <c r="CE184" s="372">
        <f t="shared" si="270"/>
        <v>0</v>
      </c>
      <c r="CF184" s="381">
        <f>COUNTIFS(Technologia[KOD WYROB],B184,Technologia[Obszar],"kooperacja")+SUMIF($C:$C,$B184,CF:CF)</f>
        <v>0</v>
      </c>
      <c r="CG184" s="382">
        <f>SUMIF(Tabela3[Dot. indeksu],B184,Tabela3[Wartość])+SUMIF(C:C,B184,DE:DE)</f>
        <v>0</v>
      </c>
      <c r="CH184" s="383">
        <f>SUMIFS(NRC[Cena],NRC[Typ narzędzia],robocze!$AL$1,NRC[Dot. indeksu],wycena!$B184)+(SUMIF($C:$C,$B184,$DF:$DF))</f>
        <v>0</v>
      </c>
      <c r="CI184" s="372">
        <f>SUMIFS(NRC[Cena],NRC[Typ narzędzia],robocze!$AL$2,NRC[Dot. indeksu],wycena!$B184)+(SUMIF($C:$C,$B184,$DG:$DG))</f>
        <v>0</v>
      </c>
      <c r="CJ184" s="372">
        <f>SUMIFS(NRC[Cena],NRC[Typ narzędzia],robocze!$AL$3,NRC[Dot. indeksu],wycena!$B184)+(SUMIF($C:$C,$B184,$DH:$DH))</f>
        <v>0</v>
      </c>
      <c r="CK184" s="384">
        <f t="shared" si="252"/>
        <v>0</v>
      </c>
      <c r="CM184" s="373" t="str">
        <f t="shared" si="200"/>
        <v/>
      </c>
      <c r="CN184" s="374" t="str">
        <f t="shared" si="201"/>
        <v/>
      </c>
      <c r="CO184" s="372" t="str">
        <f t="shared" si="202"/>
        <v/>
      </c>
      <c r="CP184" s="372" t="str">
        <f t="shared" si="271"/>
        <v/>
      </c>
      <c r="CQ184" s="371" t="str">
        <f t="shared" si="203"/>
        <v/>
      </c>
      <c r="CR184" s="371" t="str">
        <f t="shared" si="272"/>
        <v/>
      </c>
      <c r="CS184" s="371" t="str">
        <f t="shared" si="204"/>
        <v/>
      </c>
      <c r="CT184" s="371" t="str">
        <f t="shared" si="205"/>
        <v/>
      </c>
      <c r="CU184" s="371" t="str">
        <f t="shared" si="206"/>
        <v/>
      </c>
      <c r="CV184" s="371" t="str">
        <f t="shared" si="207"/>
        <v/>
      </c>
      <c r="CW184" s="371" t="str">
        <f t="shared" si="208"/>
        <v/>
      </c>
      <c r="CX184" s="371" t="str">
        <f t="shared" si="209"/>
        <v/>
      </c>
      <c r="CY184" s="371" t="str">
        <f t="shared" si="210"/>
        <v/>
      </c>
      <c r="CZ184" s="371" t="str">
        <f t="shared" si="211"/>
        <v/>
      </c>
      <c r="DA184" s="371" t="str">
        <f t="shared" si="253"/>
        <v/>
      </c>
      <c r="DB184" s="371" t="str">
        <f t="shared" si="254"/>
        <v/>
      </c>
      <c r="DC184" s="371" t="str">
        <f t="shared" si="255"/>
        <v/>
      </c>
      <c r="DD184" s="334" t="str">
        <f t="shared" si="212"/>
        <v/>
      </c>
      <c r="DE184" s="334" t="str">
        <f t="shared" si="213"/>
        <v/>
      </c>
      <c r="DF184" s="372">
        <f t="shared" si="273"/>
        <v>0</v>
      </c>
      <c r="DG184" s="372">
        <f t="shared" si="274"/>
        <v>0</v>
      </c>
      <c r="DH184" s="372">
        <f t="shared" si="275"/>
        <v>0</v>
      </c>
      <c r="DI184" s="375"/>
      <c r="DJ184" s="319">
        <f>AK184/3600*Stawki!$A$4</f>
        <v>0</v>
      </c>
      <c r="DK184" s="317">
        <f>AO184/3600*Stawki!$B$4</f>
        <v>0</v>
      </c>
      <c r="DL184" s="317">
        <f>AR184/3600*Stawki!$C$4</f>
        <v>0</v>
      </c>
      <c r="DM184" s="317">
        <f>AU184/3600*Stawki!$D$4</f>
        <v>0</v>
      </c>
      <c r="DN184" s="317">
        <f>AX184/3600*Stawki!$E$4</f>
        <v>0</v>
      </c>
      <c r="DO184" s="317">
        <f>BA184/3600*Stawki!$F$4</f>
        <v>0</v>
      </c>
      <c r="DP184" s="317">
        <f>BD184/3600*Stawki!$G$4</f>
        <v>0</v>
      </c>
      <c r="DQ184" s="317">
        <f>BG184/3600*Stawki!$H$4</f>
        <v>0</v>
      </c>
      <c r="DR184" s="317">
        <f>BJ184/3600*Stawki!$J$4</f>
        <v>0</v>
      </c>
      <c r="DS184" s="317">
        <f>BL184/3600*Stawki!$I$4</f>
        <v>0</v>
      </c>
      <c r="DT184" s="317">
        <f>BP184/3600*Stawki!$K$4</f>
        <v>0</v>
      </c>
      <c r="DU184" s="320">
        <f>BS184/3600*Stawki!$M$4</f>
        <v>0</v>
      </c>
      <c r="DV184" s="320">
        <f>BV184/3600*Stawki!$L$4</f>
        <v>0</v>
      </c>
      <c r="DW184" s="321">
        <f t="shared" si="256"/>
        <v>0</v>
      </c>
      <c r="DX184" s="322" t="e" cm="1">
        <f t="array" ref="DX184">IF(BX184&lt;1,INDEX(tblSimple[],MATCH(F184,simp_il_proj,1)+1,MATCH(BW184,simp_il_oper,1)+1)+VLOOKUP($H$6,tblKlient[[Klient]:[Dodatkowy narzut Simple]],2,0),INDEX(tblComplex[],MATCH(F184,comp_il_projekt,1)+1,MATCH(BX184,comp_ile_sklad,1)+1)+VLOOKUP($H$6,tblKlient[[Klient]:[Dodatkowy narzut Complex]],3,0))</f>
        <v>#VALUE!</v>
      </c>
      <c r="DY184" s="323" t="str">
        <f t="shared" si="257"/>
        <v/>
      </c>
      <c r="DZ184" s="318" t="e">
        <f t="shared" si="214"/>
        <v>#VALUE!</v>
      </c>
      <c r="EA184" s="324" t="e">
        <f t="shared" si="215"/>
        <v>#VALUE!</v>
      </c>
      <c r="EC184" s="340">
        <f>IFERROR((Y184*AA184)*IF(X184="NIE",$EC$17+Stawki!$L$30,$EC$17)+SUMIF($C:$C,$B184,CP:CP),0)</f>
        <v>0</v>
      </c>
      <c r="ED184" s="341">
        <f t="shared" si="216"/>
        <v>0</v>
      </c>
      <c r="EE184" s="341">
        <f t="shared" si="217"/>
        <v>0</v>
      </c>
      <c r="EF184" s="341" t="e">
        <f t="shared" si="218"/>
        <v>#VALUE!</v>
      </c>
      <c r="EG184" s="341" t="e">
        <f>DY184*(1+wycena!$EG$17)</f>
        <v>#VALUE!</v>
      </c>
      <c r="EH184" s="341" t="e">
        <f>EG184*(1+wycena!$EH$17)</f>
        <v>#VALUE!</v>
      </c>
      <c r="EI184" s="341" t="e">
        <f t="shared" si="258"/>
        <v>#VALUE!</v>
      </c>
      <c r="EJ184" s="341" t="e">
        <f t="shared" si="276"/>
        <v>#VALUE!</v>
      </c>
      <c r="EK184" s="342">
        <f t="shared" si="219"/>
        <v>0</v>
      </c>
      <c r="EL184" s="343">
        <v>0</v>
      </c>
      <c r="EM184" s="344" t="e">
        <f t="shared" si="277"/>
        <v>#VALUE!</v>
      </c>
      <c r="EN184" s="345" t="e">
        <f t="shared" si="220"/>
        <v>#VALUE!</v>
      </c>
      <c r="EO184" s="346">
        <f t="shared" si="221"/>
        <v>0</v>
      </c>
      <c r="EP184" s="347">
        <f t="shared" si="222"/>
        <v>0</v>
      </c>
      <c r="EQ184" s="348">
        <f t="shared" si="259"/>
        <v>0</v>
      </c>
      <c r="ER184" s="349" t="e">
        <f t="shared" si="223"/>
        <v>#VALUE!</v>
      </c>
      <c r="ES184" s="350" t="e">
        <f t="shared" si="224"/>
        <v>#VALUE!</v>
      </c>
      <c r="ET184" s="62"/>
      <c r="EU184" s="399">
        <f t="shared" si="260"/>
        <v>0</v>
      </c>
      <c r="EV184" s="400">
        <f t="shared" si="261"/>
        <v>0</v>
      </c>
      <c r="EW184" s="400">
        <f t="shared" si="262"/>
        <v>0</v>
      </c>
      <c r="EX184" s="400">
        <f t="shared" si="263"/>
        <v>0</v>
      </c>
      <c r="EY184" s="400">
        <f t="shared" si="264"/>
        <v>0</v>
      </c>
      <c r="EZ184" s="401">
        <f t="shared" si="265"/>
        <v>0</v>
      </c>
      <c r="FA184" s="62"/>
      <c r="FB184" s="153">
        <f t="shared" si="225"/>
        <v>0</v>
      </c>
      <c r="FC184" s="154">
        <f t="shared" si="226"/>
        <v>0</v>
      </c>
      <c r="FD184" s="154">
        <f t="shared" si="227"/>
        <v>0</v>
      </c>
      <c r="FE184" s="154">
        <f t="shared" si="228"/>
        <v>0</v>
      </c>
      <c r="FF184" s="154">
        <f t="shared" si="229"/>
        <v>0</v>
      </c>
      <c r="FG184" s="154">
        <f t="shared" si="230"/>
        <v>0</v>
      </c>
      <c r="FH184" s="154">
        <f t="shared" si="231"/>
        <v>0</v>
      </c>
      <c r="FI184" s="154">
        <f t="shared" si="232"/>
        <v>0</v>
      </c>
      <c r="FJ184" s="154">
        <f t="shared" si="233"/>
        <v>0</v>
      </c>
      <c r="FK184" s="147">
        <f t="shared" si="234"/>
        <v>0</v>
      </c>
      <c r="FL184" s="147">
        <f t="shared" si="235"/>
        <v>0</v>
      </c>
      <c r="FM184" s="146">
        <f t="shared" si="236"/>
        <v>0</v>
      </c>
      <c r="FN184" s="146">
        <f t="shared" si="237"/>
        <v>0</v>
      </c>
      <c r="FO184" s="146">
        <f t="shared" si="238"/>
        <v>0</v>
      </c>
      <c r="FP184" s="146">
        <f t="shared" si="239"/>
        <v>0</v>
      </c>
      <c r="FQ184" s="146" t="e">
        <f t="shared" si="240"/>
        <v>#VALUE!</v>
      </c>
      <c r="FR184" s="146" t="e">
        <f t="shared" si="241"/>
        <v>#VALUE!</v>
      </c>
      <c r="FS184" s="146">
        <f t="shared" si="242"/>
        <v>0</v>
      </c>
      <c r="FT184" s="146">
        <f t="shared" si="243"/>
        <v>0</v>
      </c>
      <c r="FU184" s="146">
        <f t="shared" si="244"/>
        <v>0</v>
      </c>
      <c r="FV184" s="146" t="e">
        <f t="shared" si="245"/>
        <v>#VALUE!</v>
      </c>
      <c r="FW184" s="146" t="e">
        <f t="shared" si="266"/>
        <v>#VALUE!</v>
      </c>
      <c r="FX184" s="146" t="e">
        <f t="shared" si="267"/>
        <v>#VALUE!</v>
      </c>
      <c r="FY184" s="146" t="e">
        <f t="shared" si="268"/>
        <v>#VALUE!</v>
      </c>
      <c r="FZ184" s="155">
        <f t="shared" si="278"/>
        <v>0</v>
      </c>
    </row>
    <row r="185" spans="1:182">
      <c r="A185" s="143">
        <v>167</v>
      </c>
      <c r="B185" s="123"/>
      <c r="C185" s="123"/>
      <c r="D185" s="123"/>
      <c r="E185" s="181"/>
      <c r="F185" s="123"/>
      <c r="G185" s="123"/>
      <c r="H185" s="123"/>
      <c r="I185" s="120"/>
      <c r="J185" s="121"/>
      <c r="K185" s="123"/>
      <c r="L185" s="123"/>
      <c r="M185" s="172" t="str">
        <f>ryzyka!$X169</f>
        <v/>
      </c>
      <c r="N185" s="173" t="str">
        <f>ryzyka!Y169</f>
        <v/>
      </c>
      <c r="O185" s="123"/>
      <c r="P185" s="123"/>
      <c r="Q185" s="138"/>
      <c r="R185" s="121"/>
      <c r="S185" s="123"/>
      <c r="T185" s="122"/>
      <c r="U185" s="123"/>
      <c r="V185" s="285" t="str">
        <f t="shared" si="246"/>
        <v/>
      </c>
      <c r="W185" s="285" t="str">
        <f t="shared" si="247"/>
        <v/>
      </c>
      <c r="X185" s="123"/>
      <c r="Y185" s="65"/>
      <c r="Z185" s="176">
        <f t="shared" si="189"/>
        <v>0</v>
      </c>
      <c r="AA185" s="124"/>
      <c r="AB185" s="124"/>
      <c r="AC185" s="125"/>
      <c r="AD185" s="125"/>
      <c r="AE185" s="126"/>
      <c r="AF185" s="124"/>
      <c r="AG185" s="127"/>
      <c r="AH185" s="128"/>
      <c r="AI185" s="137"/>
      <c r="AJ185" s="126"/>
      <c r="AK185" s="335">
        <f t="shared" si="190"/>
        <v>0</v>
      </c>
      <c r="AL185" s="138"/>
      <c r="AM185" s="121"/>
      <c r="AN185" s="123"/>
      <c r="AO185" s="332">
        <f t="shared" si="269"/>
        <v>0</v>
      </c>
      <c r="AP185" s="333">
        <f>SUMIFS(Technologia[tpz '[s']],Technologia[Obszar],"Obróbka skrawaniem",Technologia[KOD WYROB],wycena!$B185)</f>
        <v>0</v>
      </c>
      <c r="AQ185" s="334">
        <f>SUMIFS(Technologia[tpj '[s']],Technologia[Obszar],"Obróbka skrawaniem",Technologia[KOD WYROB],wycena!$B185)</f>
        <v>0</v>
      </c>
      <c r="AR185" s="335">
        <f t="shared" si="191"/>
        <v>0</v>
      </c>
      <c r="AS185" s="334">
        <f>SUMIFS(Technologia[tpz '[s']],Technologia[Obszar],"Ukosowanie",Technologia[KOD WYROB],wycena!$B185)</f>
        <v>0</v>
      </c>
      <c r="AT185" s="334">
        <f>SUMIFS(Technologia[tpj '[s']],Technologia[Obszar],"Ukosowanie",Technologia[KOD WYROB],wycena!$B185)</f>
        <v>0</v>
      </c>
      <c r="AU185" s="335">
        <f t="shared" si="192"/>
        <v>0</v>
      </c>
      <c r="AV185" s="334">
        <f>SUMIFS(Technologia[tpz '[s']],Technologia[Obszar],"Prasa",Technologia[KOD WYROB],wycena!$B185)</f>
        <v>0</v>
      </c>
      <c r="AW185" s="334">
        <f>SUMIFS(Technologia[tpj '[s']],Technologia[Obszar],"Prasa",Technologia[KOD WYROB],wycena!$B185)</f>
        <v>0</v>
      </c>
      <c r="AX185" s="335">
        <f t="shared" si="193"/>
        <v>0</v>
      </c>
      <c r="AY185" s="334">
        <f>SUMIFS(Technologia[tpz '[s']],Technologia[Obszar],"Spawanie ręczne",Technologia[KOD WYROB],wycena!$B185)</f>
        <v>0</v>
      </c>
      <c r="AZ185" s="334">
        <f>SUMIFS(Technologia[tpj '[s']],Technologia[Obszar],"Spawanie ręczne",Technologia[KOD WYROB],wycena!$B185)</f>
        <v>0</v>
      </c>
      <c r="BA185" s="335">
        <f t="shared" si="194"/>
        <v>0</v>
      </c>
      <c r="BB185" s="334">
        <f>SUMIFS(Technologia[tpz '[s']],Technologia[Obszar],"Spawanie robotem",Technologia[KOD WYROB],wycena!$B185)</f>
        <v>0</v>
      </c>
      <c r="BC185" s="334">
        <f>SUMIFS(Technologia[tpj '[s']],Technologia[Obszar],"Spawanie robotem",Technologia[KOD WYROB],wycena!$B185)</f>
        <v>0</v>
      </c>
      <c r="BD185" s="335">
        <f t="shared" si="195"/>
        <v>0</v>
      </c>
      <c r="BE185" s="334">
        <f>SUMIFS(Technologia[tpz '[s']],Technologia[Obszar],"Ślusarnia",Technologia[KOD WYROB],wycena!$B185)</f>
        <v>0</v>
      </c>
      <c r="BF185" s="334">
        <f>SUMIFS(Technologia[tpj '[s']],Technologia[Obszar],"Ślusarnia",Technologia[KOD WYROB],wycena!$B185)</f>
        <v>0</v>
      </c>
      <c r="BG185" s="335">
        <f t="shared" si="196"/>
        <v>0</v>
      </c>
      <c r="BH185" s="334">
        <f>SUMIFS(Technologia[tpz '[s']],Technologia[Obszar],"Montaż",Technologia[KOD WYROB],wycena!$B185)</f>
        <v>0</v>
      </c>
      <c r="BI185" s="334">
        <f>SUMIFS(Technologia[tpj '[s']],Technologia[Obszar],"Montaż",Technologia[KOD WYROB],wycena!$B185)</f>
        <v>0</v>
      </c>
      <c r="BJ185" s="335">
        <f t="shared" si="197"/>
        <v>0</v>
      </c>
      <c r="BK185" s="334">
        <f>SUMIFS(Technologia[tpz '[s']],Technologia[Obszar],"Klejenie",Technologia[KOD WYROB],wycena!$B185)</f>
        <v>0</v>
      </c>
      <c r="BL185" s="334">
        <f>SUMIFS(Technologia[tpj '[s']],Technologia[Obszar],"Klejenie",Technologia[KOD WYROB],wycena!$B185)</f>
        <v>0</v>
      </c>
      <c r="BM185" s="335">
        <f t="shared" si="198"/>
        <v>0</v>
      </c>
      <c r="BN185" s="334">
        <f>SUMIFS(Technologia[tpz '[s']],Technologia[Obszar],"Śrutowanie",Technologia[KOD WYROB],wycena!$B185)</f>
        <v>0</v>
      </c>
      <c r="BO185" s="334">
        <f>SUMIFS(Technologia[tpj '[s']],Technologia[Obszar],"Śrutowanie",Technologia[KOD WYROB],wycena!$B185)</f>
        <v>0</v>
      </c>
      <c r="BP185" s="332">
        <f t="shared" si="248"/>
        <v>0</v>
      </c>
      <c r="BQ185" s="334">
        <f>SUMIFS(Technologia[tpz '[s']],Technologia[Obszar],"Prostowanie",Technologia[KOD WYROB],wycena!$B185)</f>
        <v>0</v>
      </c>
      <c r="BR185" s="334">
        <f>SUMIFS(Technologia[tpj '[s']],Technologia[Obszar],"Prostowanie",Technologia[KOD WYROB],wycena!$B185)</f>
        <v>0</v>
      </c>
      <c r="BS185" s="332">
        <f t="shared" si="249"/>
        <v>0</v>
      </c>
      <c r="BT185" s="334">
        <f>SUMIFS(Technologia[tpz '[s']],Technologia[Obszar],"Gratowarka",Technologia[KOD WYROB],wycena!$B185)</f>
        <v>0</v>
      </c>
      <c r="BU185" s="334">
        <f>SUMIFS(Technologia[tpj '[s']],Technologia[Obszar],"Gratowarka",Technologia[KOD WYROB],wycena!$B185)</f>
        <v>0</v>
      </c>
      <c r="BV185" s="332">
        <f t="shared" si="250"/>
        <v>0</v>
      </c>
      <c r="BW185" s="332">
        <f>COUNTIF(Technologia[KOD WYROB],B185)</f>
        <v>0</v>
      </c>
      <c r="BX185" s="332">
        <f t="shared" si="251"/>
        <v>0</v>
      </c>
      <c r="BZ185" s="121"/>
      <c r="CA185" s="123"/>
      <c r="CB185" s="123"/>
      <c r="CC185" s="372">
        <f>SUMIFS(Technologia[Koszt kooperacji],Technologia[Obszar],"Kooperacja",Technologia[KOD WYROB],wycena!$B185)+SUMIFS(Technologia[Koszt kooperacji],Technologia[Obszar],"Śrutowanie",Technologia[KOD WYROB],wycena!$B185)</f>
        <v>0</v>
      </c>
      <c r="CD185" s="372">
        <f t="shared" si="199"/>
        <v>0</v>
      </c>
      <c r="CE185" s="372">
        <f t="shared" si="270"/>
        <v>0</v>
      </c>
      <c r="CF185" s="381">
        <f>COUNTIFS(Technologia[KOD WYROB],B185,Technologia[Obszar],"kooperacja")+SUMIF($C:$C,$B185,CF:CF)</f>
        <v>0</v>
      </c>
      <c r="CG185" s="382">
        <f>SUMIF(Tabela3[Dot. indeksu],B185,Tabela3[Wartość])+SUMIF(C:C,B185,DE:DE)</f>
        <v>0</v>
      </c>
      <c r="CH185" s="383">
        <f>SUMIFS(NRC[Cena],NRC[Typ narzędzia],robocze!$AL$1,NRC[Dot. indeksu],wycena!$B185)+(SUMIF($C:$C,$B185,$DF:$DF))</f>
        <v>0</v>
      </c>
      <c r="CI185" s="372">
        <f>SUMIFS(NRC[Cena],NRC[Typ narzędzia],robocze!$AL$2,NRC[Dot. indeksu],wycena!$B185)+(SUMIF($C:$C,$B185,$DG:$DG))</f>
        <v>0</v>
      </c>
      <c r="CJ185" s="372">
        <f>SUMIFS(NRC[Cena],NRC[Typ narzędzia],robocze!$AL$3,NRC[Dot. indeksu],wycena!$B185)+(SUMIF($C:$C,$B185,$DH:$DH))</f>
        <v>0</v>
      </c>
      <c r="CK185" s="384">
        <f t="shared" si="252"/>
        <v>0</v>
      </c>
      <c r="CM185" s="373" t="str">
        <f t="shared" si="200"/>
        <v/>
      </c>
      <c r="CN185" s="374" t="str">
        <f t="shared" si="201"/>
        <v/>
      </c>
      <c r="CO185" s="372" t="str">
        <f t="shared" si="202"/>
        <v/>
      </c>
      <c r="CP185" s="372" t="str">
        <f t="shared" si="271"/>
        <v/>
      </c>
      <c r="CQ185" s="371" t="str">
        <f t="shared" si="203"/>
        <v/>
      </c>
      <c r="CR185" s="371" t="str">
        <f t="shared" si="272"/>
        <v/>
      </c>
      <c r="CS185" s="371" t="str">
        <f t="shared" si="204"/>
        <v/>
      </c>
      <c r="CT185" s="371" t="str">
        <f t="shared" si="205"/>
        <v/>
      </c>
      <c r="CU185" s="371" t="str">
        <f t="shared" si="206"/>
        <v/>
      </c>
      <c r="CV185" s="371" t="str">
        <f t="shared" si="207"/>
        <v/>
      </c>
      <c r="CW185" s="371" t="str">
        <f t="shared" si="208"/>
        <v/>
      </c>
      <c r="CX185" s="371" t="str">
        <f t="shared" si="209"/>
        <v/>
      </c>
      <c r="CY185" s="371" t="str">
        <f t="shared" si="210"/>
        <v/>
      </c>
      <c r="CZ185" s="371" t="str">
        <f t="shared" si="211"/>
        <v/>
      </c>
      <c r="DA185" s="371" t="str">
        <f t="shared" si="253"/>
        <v/>
      </c>
      <c r="DB185" s="371" t="str">
        <f t="shared" si="254"/>
        <v/>
      </c>
      <c r="DC185" s="371" t="str">
        <f t="shared" si="255"/>
        <v/>
      </c>
      <c r="DD185" s="334" t="str">
        <f t="shared" si="212"/>
        <v/>
      </c>
      <c r="DE185" s="334" t="str">
        <f t="shared" si="213"/>
        <v/>
      </c>
      <c r="DF185" s="372">
        <f t="shared" si="273"/>
        <v>0</v>
      </c>
      <c r="DG185" s="372">
        <f t="shared" si="274"/>
        <v>0</v>
      </c>
      <c r="DH185" s="372">
        <f t="shared" si="275"/>
        <v>0</v>
      </c>
      <c r="DI185" s="375"/>
      <c r="DJ185" s="319">
        <f>AK185/3600*Stawki!$A$4</f>
        <v>0</v>
      </c>
      <c r="DK185" s="317">
        <f>AO185/3600*Stawki!$B$4</f>
        <v>0</v>
      </c>
      <c r="DL185" s="317">
        <f>AR185/3600*Stawki!$C$4</f>
        <v>0</v>
      </c>
      <c r="DM185" s="317">
        <f>AU185/3600*Stawki!$D$4</f>
        <v>0</v>
      </c>
      <c r="DN185" s="317">
        <f>AX185/3600*Stawki!$E$4</f>
        <v>0</v>
      </c>
      <c r="DO185" s="317">
        <f>BA185/3600*Stawki!$F$4</f>
        <v>0</v>
      </c>
      <c r="DP185" s="317">
        <f>BD185/3600*Stawki!$G$4</f>
        <v>0</v>
      </c>
      <c r="DQ185" s="317">
        <f>BG185/3600*Stawki!$H$4</f>
        <v>0</v>
      </c>
      <c r="DR185" s="317">
        <f>BJ185/3600*Stawki!$J$4</f>
        <v>0</v>
      </c>
      <c r="DS185" s="317">
        <f>BL185/3600*Stawki!$I$4</f>
        <v>0</v>
      </c>
      <c r="DT185" s="317">
        <f>BP185/3600*Stawki!$K$4</f>
        <v>0</v>
      </c>
      <c r="DU185" s="320">
        <f>BS185/3600*Stawki!$M$4</f>
        <v>0</v>
      </c>
      <c r="DV185" s="320">
        <f>BV185/3600*Stawki!$L$4</f>
        <v>0</v>
      </c>
      <c r="DW185" s="321">
        <f t="shared" si="256"/>
        <v>0</v>
      </c>
      <c r="DX185" s="322" t="e" cm="1">
        <f t="array" ref="DX185">IF(BX185&lt;1,INDEX(tblSimple[],MATCH(F185,simp_il_proj,1)+1,MATCH(BW185,simp_il_oper,1)+1)+VLOOKUP($H$6,tblKlient[[Klient]:[Dodatkowy narzut Simple]],2,0),INDEX(tblComplex[],MATCH(F185,comp_il_projekt,1)+1,MATCH(BX185,comp_ile_sklad,1)+1)+VLOOKUP($H$6,tblKlient[[Klient]:[Dodatkowy narzut Complex]],3,0))</f>
        <v>#VALUE!</v>
      </c>
      <c r="DY185" s="323" t="str">
        <f t="shared" si="257"/>
        <v/>
      </c>
      <c r="DZ185" s="318" t="e">
        <f t="shared" si="214"/>
        <v>#VALUE!</v>
      </c>
      <c r="EA185" s="324" t="e">
        <f t="shared" si="215"/>
        <v>#VALUE!</v>
      </c>
      <c r="EC185" s="340">
        <f>IFERROR((Y185*AA185)*IF(X185="NIE",$EC$17+Stawki!$L$30,$EC$17)+SUMIF($C:$C,$B185,CP:CP),0)</f>
        <v>0</v>
      </c>
      <c r="ED185" s="341">
        <f t="shared" si="216"/>
        <v>0</v>
      </c>
      <c r="EE185" s="341">
        <f t="shared" si="217"/>
        <v>0</v>
      </c>
      <c r="EF185" s="341" t="e">
        <f t="shared" si="218"/>
        <v>#VALUE!</v>
      </c>
      <c r="EG185" s="341" t="e">
        <f>DY185*(1+wycena!$EG$17)</f>
        <v>#VALUE!</v>
      </c>
      <c r="EH185" s="341" t="e">
        <f>EG185*(1+wycena!$EH$17)</f>
        <v>#VALUE!</v>
      </c>
      <c r="EI185" s="341" t="e">
        <f t="shared" si="258"/>
        <v>#VALUE!</v>
      </c>
      <c r="EJ185" s="341" t="e">
        <f t="shared" si="276"/>
        <v>#VALUE!</v>
      </c>
      <c r="EK185" s="342">
        <f t="shared" si="219"/>
        <v>0</v>
      </c>
      <c r="EL185" s="343">
        <v>0</v>
      </c>
      <c r="EM185" s="344" t="e">
        <f t="shared" si="277"/>
        <v>#VALUE!</v>
      </c>
      <c r="EN185" s="345" t="e">
        <f t="shared" si="220"/>
        <v>#VALUE!</v>
      </c>
      <c r="EO185" s="346">
        <f t="shared" si="221"/>
        <v>0</v>
      </c>
      <c r="EP185" s="347">
        <f t="shared" si="222"/>
        <v>0</v>
      </c>
      <c r="EQ185" s="348">
        <f t="shared" si="259"/>
        <v>0</v>
      </c>
      <c r="ER185" s="349" t="e">
        <f t="shared" si="223"/>
        <v>#VALUE!</v>
      </c>
      <c r="ES185" s="350" t="e">
        <f t="shared" si="224"/>
        <v>#VALUE!</v>
      </c>
      <c r="ET185" s="62"/>
      <c r="EU185" s="399">
        <f t="shared" si="260"/>
        <v>0</v>
      </c>
      <c r="EV185" s="400">
        <f t="shared" si="261"/>
        <v>0</v>
      </c>
      <c r="EW185" s="400">
        <f t="shared" si="262"/>
        <v>0</v>
      </c>
      <c r="EX185" s="400">
        <f t="shared" si="263"/>
        <v>0</v>
      </c>
      <c r="EY185" s="400">
        <f t="shared" si="264"/>
        <v>0</v>
      </c>
      <c r="EZ185" s="401">
        <f t="shared" si="265"/>
        <v>0</v>
      </c>
      <c r="FA185" s="62"/>
      <c r="FB185" s="153">
        <f t="shared" si="225"/>
        <v>0</v>
      </c>
      <c r="FC185" s="154">
        <f t="shared" si="226"/>
        <v>0</v>
      </c>
      <c r="FD185" s="154">
        <f t="shared" si="227"/>
        <v>0</v>
      </c>
      <c r="FE185" s="154">
        <f t="shared" si="228"/>
        <v>0</v>
      </c>
      <c r="FF185" s="154">
        <f t="shared" si="229"/>
        <v>0</v>
      </c>
      <c r="FG185" s="154">
        <f t="shared" si="230"/>
        <v>0</v>
      </c>
      <c r="FH185" s="154">
        <f t="shared" si="231"/>
        <v>0</v>
      </c>
      <c r="FI185" s="154">
        <f t="shared" si="232"/>
        <v>0</v>
      </c>
      <c r="FJ185" s="154">
        <f t="shared" si="233"/>
        <v>0</v>
      </c>
      <c r="FK185" s="147">
        <f t="shared" si="234"/>
        <v>0</v>
      </c>
      <c r="FL185" s="147">
        <f t="shared" si="235"/>
        <v>0</v>
      </c>
      <c r="FM185" s="146">
        <f t="shared" si="236"/>
        <v>0</v>
      </c>
      <c r="FN185" s="146">
        <f t="shared" si="237"/>
        <v>0</v>
      </c>
      <c r="FO185" s="146">
        <f t="shared" si="238"/>
        <v>0</v>
      </c>
      <c r="FP185" s="146">
        <f t="shared" si="239"/>
        <v>0</v>
      </c>
      <c r="FQ185" s="146" t="e">
        <f t="shared" si="240"/>
        <v>#VALUE!</v>
      </c>
      <c r="FR185" s="146" t="e">
        <f t="shared" si="241"/>
        <v>#VALUE!</v>
      </c>
      <c r="FS185" s="146">
        <f t="shared" si="242"/>
        <v>0</v>
      </c>
      <c r="FT185" s="146">
        <f t="shared" si="243"/>
        <v>0</v>
      </c>
      <c r="FU185" s="146">
        <f t="shared" si="244"/>
        <v>0</v>
      </c>
      <c r="FV185" s="146" t="e">
        <f t="shared" si="245"/>
        <v>#VALUE!</v>
      </c>
      <c r="FW185" s="146" t="e">
        <f t="shared" si="266"/>
        <v>#VALUE!</v>
      </c>
      <c r="FX185" s="146" t="e">
        <f t="shared" si="267"/>
        <v>#VALUE!</v>
      </c>
      <c r="FY185" s="146" t="e">
        <f t="shared" si="268"/>
        <v>#VALUE!</v>
      </c>
      <c r="FZ185" s="155">
        <f t="shared" si="278"/>
        <v>0</v>
      </c>
    </row>
    <row r="186" spans="1:182">
      <c r="A186" s="143">
        <v>168</v>
      </c>
      <c r="B186" s="123"/>
      <c r="C186" s="123"/>
      <c r="D186" s="123"/>
      <c r="E186" s="181"/>
      <c r="F186" s="123"/>
      <c r="G186" s="123"/>
      <c r="H186" s="123"/>
      <c r="I186" s="120"/>
      <c r="J186" s="121"/>
      <c r="K186" s="123"/>
      <c r="L186" s="123"/>
      <c r="M186" s="172" t="str">
        <f>ryzyka!$X170</f>
        <v/>
      </c>
      <c r="N186" s="173" t="str">
        <f>ryzyka!Y170</f>
        <v/>
      </c>
      <c r="O186" s="123"/>
      <c r="P186" s="123"/>
      <c r="Q186" s="138"/>
      <c r="R186" s="121"/>
      <c r="S186" s="123"/>
      <c r="T186" s="122"/>
      <c r="U186" s="123"/>
      <c r="V186" s="285" t="str">
        <f t="shared" si="246"/>
        <v/>
      </c>
      <c r="W186" s="285" t="str">
        <f t="shared" si="247"/>
        <v/>
      </c>
      <c r="X186" s="123"/>
      <c r="Y186" s="65"/>
      <c r="Z186" s="176">
        <f t="shared" si="189"/>
        <v>0</v>
      </c>
      <c r="AA186" s="124"/>
      <c r="AB186" s="124"/>
      <c r="AC186" s="125"/>
      <c r="AD186" s="125"/>
      <c r="AE186" s="126"/>
      <c r="AF186" s="124"/>
      <c r="AG186" s="127"/>
      <c r="AH186" s="128"/>
      <c r="AI186" s="137"/>
      <c r="AJ186" s="126"/>
      <c r="AK186" s="335">
        <f t="shared" si="190"/>
        <v>0</v>
      </c>
      <c r="AL186" s="138"/>
      <c r="AM186" s="121"/>
      <c r="AN186" s="123"/>
      <c r="AO186" s="332">
        <f t="shared" si="269"/>
        <v>0</v>
      </c>
      <c r="AP186" s="333">
        <f>SUMIFS(Technologia[tpz '[s']],Technologia[Obszar],"Obróbka skrawaniem",Technologia[KOD WYROB],wycena!$B186)</f>
        <v>0</v>
      </c>
      <c r="AQ186" s="334">
        <f>SUMIFS(Technologia[tpj '[s']],Technologia[Obszar],"Obróbka skrawaniem",Technologia[KOD WYROB],wycena!$B186)</f>
        <v>0</v>
      </c>
      <c r="AR186" s="335">
        <f t="shared" si="191"/>
        <v>0</v>
      </c>
      <c r="AS186" s="334">
        <f>SUMIFS(Technologia[tpz '[s']],Technologia[Obszar],"Ukosowanie",Technologia[KOD WYROB],wycena!$B186)</f>
        <v>0</v>
      </c>
      <c r="AT186" s="334">
        <f>SUMIFS(Technologia[tpj '[s']],Technologia[Obszar],"Ukosowanie",Technologia[KOD WYROB],wycena!$B186)</f>
        <v>0</v>
      </c>
      <c r="AU186" s="335">
        <f t="shared" si="192"/>
        <v>0</v>
      </c>
      <c r="AV186" s="334">
        <f>SUMIFS(Technologia[tpz '[s']],Technologia[Obszar],"Prasa",Technologia[KOD WYROB],wycena!$B186)</f>
        <v>0</v>
      </c>
      <c r="AW186" s="334">
        <f>SUMIFS(Technologia[tpj '[s']],Technologia[Obszar],"Prasa",Technologia[KOD WYROB],wycena!$B186)</f>
        <v>0</v>
      </c>
      <c r="AX186" s="335">
        <f t="shared" si="193"/>
        <v>0</v>
      </c>
      <c r="AY186" s="334">
        <f>SUMIFS(Technologia[tpz '[s']],Technologia[Obszar],"Spawanie ręczne",Technologia[KOD WYROB],wycena!$B186)</f>
        <v>0</v>
      </c>
      <c r="AZ186" s="334">
        <f>SUMIFS(Technologia[tpj '[s']],Technologia[Obszar],"Spawanie ręczne",Technologia[KOD WYROB],wycena!$B186)</f>
        <v>0</v>
      </c>
      <c r="BA186" s="335">
        <f t="shared" si="194"/>
        <v>0</v>
      </c>
      <c r="BB186" s="334">
        <f>SUMIFS(Technologia[tpz '[s']],Technologia[Obszar],"Spawanie robotem",Technologia[KOD WYROB],wycena!$B186)</f>
        <v>0</v>
      </c>
      <c r="BC186" s="334">
        <f>SUMIFS(Technologia[tpj '[s']],Technologia[Obszar],"Spawanie robotem",Technologia[KOD WYROB],wycena!$B186)</f>
        <v>0</v>
      </c>
      <c r="BD186" s="335">
        <f t="shared" si="195"/>
        <v>0</v>
      </c>
      <c r="BE186" s="334">
        <f>SUMIFS(Technologia[tpz '[s']],Technologia[Obszar],"Ślusarnia",Technologia[KOD WYROB],wycena!$B186)</f>
        <v>0</v>
      </c>
      <c r="BF186" s="334">
        <f>SUMIFS(Technologia[tpj '[s']],Technologia[Obszar],"Ślusarnia",Technologia[KOD WYROB],wycena!$B186)</f>
        <v>0</v>
      </c>
      <c r="BG186" s="335">
        <f t="shared" si="196"/>
        <v>0</v>
      </c>
      <c r="BH186" s="334">
        <f>SUMIFS(Technologia[tpz '[s']],Technologia[Obszar],"Montaż",Technologia[KOD WYROB],wycena!$B186)</f>
        <v>0</v>
      </c>
      <c r="BI186" s="334">
        <f>SUMIFS(Technologia[tpj '[s']],Technologia[Obszar],"Montaż",Technologia[KOD WYROB],wycena!$B186)</f>
        <v>0</v>
      </c>
      <c r="BJ186" s="335">
        <f t="shared" si="197"/>
        <v>0</v>
      </c>
      <c r="BK186" s="334">
        <f>SUMIFS(Technologia[tpz '[s']],Technologia[Obszar],"Klejenie",Technologia[KOD WYROB],wycena!$B186)</f>
        <v>0</v>
      </c>
      <c r="BL186" s="334">
        <f>SUMIFS(Technologia[tpj '[s']],Technologia[Obszar],"Klejenie",Technologia[KOD WYROB],wycena!$B186)</f>
        <v>0</v>
      </c>
      <c r="BM186" s="335">
        <f t="shared" si="198"/>
        <v>0</v>
      </c>
      <c r="BN186" s="334">
        <f>SUMIFS(Technologia[tpz '[s']],Technologia[Obszar],"Śrutowanie",Technologia[KOD WYROB],wycena!$B186)</f>
        <v>0</v>
      </c>
      <c r="BO186" s="334">
        <f>SUMIFS(Technologia[tpj '[s']],Technologia[Obszar],"Śrutowanie",Technologia[KOD WYROB],wycena!$B186)</f>
        <v>0</v>
      </c>
      <c r="BP186" s="332">
        <f t="shared" si="248"/>
        <v>0</v>
      </c>
      <c r="BQ186" s="334">
        <f>SUMIFS(Technologia[tpz '[s']],Technologia[Obszar],"Prostowanie",Technologia[KOD WYROB],wycena!$B186)</f>
        <v>0</v>
      </c>
      <c r="BR186" s="334">
        <f>SUMIFS(Technologia[tpj '[s']],Technologia[Obszar],"Prostowanie",Technologia[KOD WYROB],wycena!$B186)</f>
        <v>0</v>
      </c>
      <c r="BS186" s="332">
        <f t="shared" si="249"/>
        <v>0</v>
      </c>
      <c r="BT186" s="334">
        <f>SUMIFS(Technologia[tpz '[s']],Technologia[Obszar],"Gratowarka",Technologia[KOD WYROB],wycena!$B186)</f>
        <v>0</v>
      </c>
      <c r="BU186" s="334">
        <f>SUMIFS(Technologia[tpj '[s']],Technologia[Obszar],"Gratowarka",Technologia[KOD WYROB],wycena!$B186)</f>
        <v>0</v>
      </c>
      <c r="BV186" s="332">
        <f t="shared" si="250"/>
        <v>0</v>
      </c>
      <c r="BW186" s="332">
        <f>COUNTIF(Technologia[KOD WYROB],B186)</f>
        <v>0</v>
      </c>
      <c r="BX186" s="332">
        <f t="shared" si="251"/>
        <v>0</v>
      </c>
      <c r="BZ186" s="121"/>
      <c r="CA186" s="123"/>
      <c r="CB186" s="123"/>
      <c r="CC186" s="372">
        <f>SUMIFS(Technologia[Koszt kooperacji],Technologia[Obszar],"Kooperacja",Technologia[KOD WYROB],wycena!$B186)+SUMIFS(Technologia[Koszt kooperacji],Technologia[Obszar],"Śrutowanie",Technologia[KOD WYROB],wycena!$B186)</f>
        <v>0</v>
      </c>
      <c r="CD186" s="372">
        <f t="shared" si="199"/>
        <v>0</v>
      </c>
      <c r="CE186" s="372">
        <f t="shared" si="270"/>
        <v>0</v>
      </c>
      <c r="CF186" s="381">
        <f>COUNTIFS(Technologia[KOD WYROB],B186,Technologia[Obszar],"kooperacja")+SUMIF($C:$C,$B186,CF:CF)</f>
        <v>0</v>
      </c>
      <c r="CG186" s="382">
        <f>SUMIF(Tabela3[Dot. indeksu],B186,Tabela3[Wartość])+SUMIF(C:C,B186,DE:DE)</f>
        <v>0</v>
      </c>
      <c r="CH186" s="383">
        <f>SUMIFS(NRC[Cena],NRC[Typ narzędzia],robocze!$AL$1,NRC[Dot. indeksu],wycena!$B186)+(SUMIF($C:$C,$B186,$DF:$DF))</f>
        <v>0</v>
      </c>
      <c r="CI186" s="372">
        <f>SUMIFS(NRC[Cena],NRC[Typ narzędzia],robocze!$AL$2,NRC[Dot. indeksu],wycena!$B186)+(SUMIF($C:$C,$B186,$DG:$DG))</f>
        <v>0</v>
      </c>
      <c r="CJ186" s="372">
        <f>SUMIFS(NRC[Cena],NRC[Typ narzędzia],robocze!$AL$3,NRC[Dot. indeksu],wycena!$B186)+(SUMIF($C:$C,$B186,$DH:$DH))</f>
        <v>0</v>
      </c>
      <c r="CK186" s="384">
        <f t="shared" si="252"/>
        <v>0</v>
      </c>
      <c r="CM186" s="373" t="str">
        <f t="shared" si="200"/>
        <v/>
      </c>
      <c r="CN186" s="374" t="str">
        <f t="shared" si="201"/>
        <v/>
      </c>
      <c r="CO186" s="372" t="str">
        <f t="shared" si="202"/>
        <v/>
      </c>
      <c r="CP186" s="372" t="str">
        <f t="shared" si="271"/>
        <v/>
      </c>
      <c r="CQ186" s="371" t="str">
        <f t="shared" si="203"/>
        <v/>
      </c>
      <c r="CR186" s="371" t="str">
        <f t="shared" si="272"/>
        <v/>
      </c>
      <c r="CS186" s="371" t="str">
        <f t="shared" si="204"/>
        <v/>
      </c>
      <c r="CT186" s="371" t="str">
        <f t="shared" si="205"/>
        <v/>
      </c>
      <c r="CU186" s="371" t="str">
        <f t="shared" si="206"/>
        <v/>
      </c>
      <c r="CV186" s="371" t="str">
        <f t="shared" si="207"/>
        <v/>
      </c>
      <c r="CW186" s="371" t="str">
        <f t="shared" si="208"/>
        <v/>
      </c>
      <c r="CX186" s="371" t="str">
        <f t="shared" si="209"/>
        <v/>
      </c>
      <c r="CY186" s="371" t="str">
        <f t="shared" si="210"/>
        <v/>
      </c>
      <c r="CZ186" s="371" t="str">
        <f t="shared" si="211"/>
        <v/>
      </c>
      <c r="DA186" s="371" t="str">
        <f t="shared" si="253"/>
        <v/>
      </c>
      <c r="DB186" s="371" t="str">
        <f t="shared" si="254"/>
        <v/>
      </c>
      <c r="DC186" s="371" t="str">
        <f t="shared" si="255"/>
        <v/>
      </c>
      <c r="DD186" s="334" t="str">
        <f t="shared" si="212"/>
        <v/>
      </c>
      <c r="DE186" s="334" t="str">
        <f t="shared" si="213"/>
        <v/>
      </c>
      <c r="DF186" s="372">
        <f t="shared" si="273"/>
        <v>0</v>
      </c>
      <c r="DG186" s="372">
        <f t="shared" si="274"/>
        <v>0</v>
      </c>
      <c r="DH186" s="372">
        <f t="shared" si="275"/>
        <v>0</v>
      </c>
      <c r="DI186" s="375"/>
      <c r="DJ186" s="319">
        <f>AK186/3600*Stawki!$A$4</f>
        <v>0</v>
      </c>
      <c r="DK186" s="317">
        <f>AO186/3600*Stawki!$B$4</f>
        <v>0</v>
      </c>
      <c r="DL186" s="317">
        <f>AR186/3600*Stawki!$C$4</f>
        <v>0</v>
      </c>
      <c r="DM186" s="317">
        <f>AU186/3600*Stawki!$D$4</f>
        <v>0</v>
      </c>
      <c r="DN186" s="317">
        <f>AX186/3600*Stawki!$E$4</f>
        <v>0</v>
      </c>
      <c r="DO186" s="317">
        <f>BA186/3600*Stawki!$F$4</f>
        <v>0</v>
      </c>
      <c r="DP186" s="317">
        <f>BD186/3600*Stawki!$G$4</f>
        <v>0</v>
      </c>
      <c r="DQ186" s="317">
        <f>BG186/3600*Stawki!$H$4</f>
        <v>0</v>
      </c>
      <c r="DR186" s="317">
        <f>BJ186/3600*Stawki!$J$4</f>
        <v>0</v>
      </c>
      <c r="DS186" s="317">
        <f>BL186/3600*Stawki!$I$4</f>
        <v>0</v>
      </c>
      <c r="DT186" s="317">
        <f>BP186/3600*Stawki!$K$4</f>
        <v>0</v>
      </c>
      <c r="DU186" s="320">
        <f>BS186/3600*Stawki!$M$4</f>
        <v>0</v>
      </c>
      <c r="DV186" s="320">
        <f>BV186/3600*Stawki!$L$4</f>
        <v>0</v>
      </c>
      <c r="DW186" s="321">
        <f t="shared" si="256"/>
        <v>0</v>
      </c>
      <c r="DX186" s="322" t="e" cm="1">
        <f t="array" ref="DX186">IF(BX186&lt;1,INDEX(tblSimple[],MATCH(F186,simp_il_proj,1)+1,MATCH(BW186,simp_il_oper,1)+1)+VLOOKUP($H$6,tblKlient[[Klient]:[Dodatkowy narzut Simple]],2,0),INDEX(tblComplex[],MATCH(F186,comp_il_projekt,1)+1,MATCH(BX186,comp_ile_sklad,1)+1)+VLOOKUP($H$6,tblKlient[[Klient]:[Dodatkowy narzut Complex]],3,0))</f>
        <v>#VALUE!</v>
      </c>
      <c r="DY186" s="323" t="str">
        <f t="shared" si="257"/>
        <v/>
      </c>
      <c r="DZ186" s="318" t="e">
        <f t="shared" si="214"/>
        <v>#VALUE!</v>
      </c>
      <c r="EA186" s="324" t="e">
        <f t="shared" si="215"/>
        <v>#VALUE!</v>
      </c>
      <c r="EC186" s="340">
        <f>IFERROR((Y186*AA186)*IF(X186="NIE",$EC$17+Stawki!$L$30,$EC$17)+SUMIF($C:$C,$B186,CP:CP),0)</f>
        <v>0</v>
      </c>
      <c r="ED186" s="341">
        <f t="shared" si="216"/>
        <v>0</v>
      </c>
      <c r="EE186" s="341">
        <f t="shared" si="217"/>
        <v>0</v>
      </c>
      <c r="EF186" s="341" t="e">
        <f t="shared" si="218"/>
        <v>#VALUE!</v>
      </c>
      <c r="EG186" s="341" t="e">
        <f>DY186*(1+wycena!$EG$17)</f>
        <v>#VALUE!</v>
      </c>
      <c r="EH186" s="341" t="e">
        <f>EG186*(1+wycena!$EH$17)</f>
        <v>#VALUE!</v>
      </c>
      <c r="EI186" s="341" t="e">
        <f t="shared" si="258"/>
        <v>#VALUE!</v>
      </c>
      <c r="EJ186" s="341" t="e">
        <f t="shared" si="276"/>
        <v>#VALUE!</v>
      </c>
      <c r="EK186" s="342">
        <f t="shared" si="219"/>
        <v>0</v>
      </c>
      <c r="EL186" s="343">
        <v>0</v>
      </c>
      <c r="EM186" s="344" t="e">
        <f t="shared" si="277"/>
        <v>#VALUE!</v>
      </c>
      <c r="EN186" s="345" t="e">
        <f t="shared" si="220"/>
        <v>#VALUE!</v>
      </c>
      <c r="EO186" s="346">
        <f t="shared" si="221"/>
        <v>0</v>
      </c>
      <c r="EP186" s="347">
        <f t="shared" si="222"/>
        <v>0</v>
      </c>
      <c r="EQ186" s="348">
        <f t="shared" si="259"/>
        <v>0</v>
      </c>
      <c r="ER186" s="349" t="e">
        <f t="shared" si="223"/>
        <v>#VALUE!</v>
      </c>
      <c r="ES186" s="350" t="e">
        <f t="shared" si="224"/>
        <v>#VALUE!</v>
      </c>
      <c r="ET186" s="62"/>
      <c r="EU186" s="399">
        <f t="shared" si="260"/>
        <v>0</v>
      </c>
      <c r="EV186" s="400">
        <f t="shared" si="261"/>
        <v>0</v>
      </c>
      <c r="EW186" s="400">
        <f t="shared" si="262"/>
        <v>0</v>
      </c>
      <c r="EX186" s="400">
        <f t="shared" si="263"/>
        <v>0</v>
      </c>
      <c r="EY186" s="400">
        <f t="shared" si="264"/>
        <v>0</v>
      </c>
      <c r="EZ186" s="401">
        <f t="shared" si="265"/>
        <v>0</v>
      </c>
      <c r="FA186" s="62"/>
      <c r="FB186" s="153">
        <f t="shared" si="225"/>
        <v>0</v>
      </c>
      <c r="FC186" s="154">
        <f t="shared" si="226"/>
        <v>0</v>
      </c>
      <c r="FD186" s="154">
        <f t="shared" si="227"/>
        <v>0</v>
      </c>
      <c r="FE186" s="154">
        <f t="shared" si="228"/>
        <v>0</v>
      </c>
      <c r="FF186" s="154">
        <f t="shared" si="229"/>
        <v>0</v>
      </c>
      <c r="FG186" s="154">
        <f t="shared" si="230"/>
        <v>0</v>
      </c>
      <c r="FH186" s="154">
        <f t="shared" si="231"/>
        <v>0</v>
      </c>
      <c r="FI186" s="154">
        <f t="shared" si="232"/>
        <v>0</v>
      </c>
      <c r="FJ186" s="154">
        <f t="shared" si="233"/>
        <v>0</v>
      </c>
      <c r="FK186" s="147">
        <f t="shared" si="234"/>
        <v>0</v>
      </c>
      <c r="FL186" s="147">
        <f t="shared" si="235"/>
        <v>0</v>
      </c>
      <c r="FM186" s="146">
        <f t="shared" si="236"/>
        <v>0</v>
      </c>
      <c r="FN186" s="146">
        <f t="shared" si="237"/>
        <v>0</v>
      </c>
      <c r="FO186" s="146">
        <f t="shared" si="238"/>
        <v>0</v>
      </c>
      <c r="FP186" s="146">
        <f t="shared" si="239"/>
        <v>0</v>
      </c>
      <c r="FQ186" s="146" t="e">
        <f t="shared" si="240"/>
        <v>#VALUE!</v>
      </c>
      <c r="FR186" s="146" t="e">
        <f t="shared" si="241"/>
        <v>#VALUE!</v>
      </c>
      <c r="FS186" s="146">
        <f t="shared" si="242"/>
        <v>0</v>
      </c>
      <c r="FT186" s="146">
        <f t="shared" si="243"/>
        <v>0</v>
      </c>
      <c r="FU186" s="146">
        <f t="shared" si="244"/>
        <v>0</v>
      </c>
      <c r="FV186" s="146" t="e">
        <f t="shared" si="245"/>
        <v>#VALUE!</v>
      </c>
      <c r="FW186" s="146" t="e">
        <f t="shared" si="266"/>
        <v>#VALUE!</v>
      </c>
      <c r="FX186" s="146" t="e">
        <f t="shared" si="267"/>
        <v>#VALUE!</v>
      </c>
      <c r="FY186" s="146" t="e">
        <f t="shared" si="268"/>
        <v>#VALUE!</v>
      </c>
      <c r="FZ186" s="155">
        <f t="shared" si="278"/>
        <v>0</v>
      </c>
    </row>
    <row r="187" spans="1:182">
      <c r="A187" s="143">
        <v>169</v>
      </c>
      <c r="B187" s="123"/>
      <c r="C187" s="123"/>
      <c r="D187" s="123"/>
      <c r="E187" s="181"/>
      <c r="F187" s="123"/>
      <c r="G187" s="123"/>
      <c r="H187" s="123"/>
      <c r="I187" s="120"/>
      <c r="J187" s="121"/>
      <c r="K187" s="123"/>
      <c r="L187" s="123"/>
      <c r="M187" s="172" t="str">
        <f>ryzyka!$X171</f>
        <v/>
      </c>
      <c r="N187" s="173" t="str">
        <f>ryzyka!Y171</f>
        <v/>
      </c>
      <c r="O187" s="123"/>
      <c r="P187" s="123"/>
      <c r="Q187" s="138"/>
      <c r="R187" s="121"/>
      <c r="S187" s="123"/>
      <c r="T187" s="122"/>
      <c r="U187" s="123"/>
      <c r="V187" s="285" t="str">
        <f t="shared" si="246"/>
        <v/>
      </c>
      <c r="W187" s="285" t="str">
        <f t="shared" si="247"/>
        <v/>
      </c>
      <c r="X187" s="123"/>
      <c r="Y187" s="65"/>
      <c r="Z187" s="176">
        <f t="shared" si="189"/>
        <v>0</v>
      </c>
      <c r="AA187" s="124"/>
      <c r="AB187" s="124"/>
      <c r="AC187" s="125"/>
      <c r="AD187" s="125"/>
      <c r="AE187" s="126"/>
      <c r="AF187" s="124"/>
      <c r="AG187" s="127"/>
      <c r="AH187" s="128"/>
      <c r="AI187" s="137"/>
      <c r="AJ187" s="126"/>
      <c r="AK187" s="335">
        <f t="shared" si="190"/>
        <v>0</v>
      </c>
      <c r="AL187" s="138"/>
      <c r="AM187" s="121"/>
      <c r="AN187" s="123"/>
      <c r="AO187" s="332">
        <f t="shared" si="269"/>
        <v>0</v>
      </c>
      <c r="AP187" s="333">
        <f>SUMIFS(Technologia[tpz '[s']],Technologia[Obszar],"Obróbka skrawaniem",Technologia[KOD WYROB],wycena!$B187)</f>
        <v>0</v>
      </c>
      <c r="AQ187" s="334">
        <f>SUMIFS(Technologia[tpj '[s']],Technologia[Obszar],"Obróbka skrawaniem",Technologia[KOD WYROB],wycena!$B187)</f>
        <v>0</v>
      </c>
      <c r="AR187" s="335">
        <f t="shared" si="191"/>
        <v>0</v>
      </c>
      <c r="AS187" s="334">
        <f>SUMIFS(Technologia[tpz '[s']],Technologia[Obszar],"Ukosowanie",Technologia[KOD WYROB],wycena!$B187)</f>
        <v>0</v>
      </c>
      <c r="AT187" s="334">
        <f>SUMIFS(Technologia[tpj '[s']],Technologia[Obszar],"Ukosowanie",Technologia[KOD WYROB],wycena!$B187)</f>
        <v>0</v>
      </c>
      <c r="AU187" s="335">
        <f t="shared" si="192"/>
        <v>0</v>
      </c>
      <c r="AV187" s="334">
        <f>SUMIFS(Technologia[tpz '[s']],Technologia[Obszar],"Prasa",Technologia[KOD WYROB],wycena!$B187)</f>
        <v>0</v>
      </c>
      <c r="AW187" s="334">
        <f>SUMIFS(Technologia[tpj '[s']],Technologia[Obszar],"Prasa",Technologia[KOD WYROB],wycena!$B187)</f>
        <v>0</v>
      </c>
      <c r="AX187" s="335">
        <f t="shared" si="193"/>
        <v>0</v>
      </c>
      <c r="AY187" s="334">
        <f>SUMIFS(Technologia[tpz '[s']],Technologia[Obszar],"Spawanie ręczne",Technologia[KOD WYROB],wycena!$B187)</f>
        <v>0</v>
      </c>
      <c r="AZ187" s="334">
        <f>SUMIFS(Technologia[tpj '[s']],Technologia[Obszar],"Spawanie ręczne",Technologia[KOD WYROB],wycena!$B187)</f>
        <v>0</v>
      </c>
      <c r="BA187" s="335">
        <f t="shared" si="194"/>
        <v>0</v>
      </c>
      <c r="BB187" s="334">
        <f>SUMIFS(Technologia[tpz '[s']],Technologia[Obszar],"Spawanie robotem",Technologia[KOD WYROB],wycena!$B187)</f>
        <v>0</v>
      </c>
      <c r="BC187" s="334">
        <f>SUMIFS(Technologia[tpj '[s']],Technologia[Obszar],"Spawanie robotem",Technologia[KOD WYROB],wycena!$B187)</f>
        <v>0</v>
      </c>
      <c r="BD187" s="335">
        <f t="shared" si="195"/>
        <v>0</v>
      </c>
      <c r="BE187" s="334">
        <f>SUMIFS(Technologia[tpz '[s']],Technologia[Obszar],"Ślusarnia",Technologia[KOD WYROB],wycena!$B187)</f>
        <v>0</v>
      </c>
      <c r="BF187" s="334">
        <f>SUMIFS(Technologia[tpj '[s']],Technologia[Obszar],"Ślusarnia",Technologia[KOD WYROB],wycena!$B187)</f>
        <v>0</v>
      </c>
      <c r="BG187" s="335">
        <f t="shared" si="196"/>
        <v>0</v>
      </c>
      <c r="BH187" s="334">
        <f>SUMIFS(Technologia[tpz '[s']],Technologia[Obszar],"Montaż",Technologia[KOD WYROB],wycena!$B187)</f>
        <v>0</v>
      </c>
      <c r="BI187" s="334">
        <f>SUMIFS(Technologia[tpj '[s']],Technologia[Obszar],"Montaż",Technologia[KOD WYROB],wycena!$B187)</f>
        <v>0</v>
      </c>
      <c r="BJ187" s="335">
        <f t="shared" si="197"/>
        <v>0</v>
      </c>
      <c r="BK187" s="334">
        <f>SUMIFS(Technologia[tpz '[s']],Technologia[Obszar],"Klejenie",Technologia[KOD WYROB],wycena!$B187)</f>
        <v>0</v>
      </c>
      <c r="BL187" s="334">
        <f>SUMIFS(Technologia[tpj '[s']],Technologia[Obszar],"Klejenie",Technologia[KOD WYROB],wycena!$B187)</f>
        <v>0</v>
      </c>
      <c r="BM187" s="335">
        <f t="shared" si="198"/>
        <v>0</v>
      </c>
      <c r="BN187" s="334">
        <f>SUMIFS(Technologia[tpz '[s']],Technologia[Obszar],"Śrutowanie",Technologia[KOD WYROB],wycena!$B187)</f>
        <v>0</v>
      </c>
      <c r="BO187" s="334">
        <f>SUMIFS(Technologia[tpj '[s']],Technologia[Obszar],"Śrutowanie",Technologia[KOD WYROB],wycena!$B187)</f>
        <v>0</v>
      </c>
      <c r="BP187" s="332">
        <f t="shared" si="248"/>
        <v>0</v>
      </c>
      <c r="BQ187" s="334">
        <f>SUMIFS(Technologia[tpz '[s']],Technologia[Obszar],"Prostowanie",Technologia[KOD WYROB],wycena!$B187)</f>
        <v>0</v>
      </c>
      <c r="BR187" s="334">
        <f>SUMIFS(Technologia[tpj '[s']],Technologia[Obszar],"Prostowanie",Technologia[KOD WYROB],wycena!$B187)</f>
        <v>0</v>
      </c>
      <c r="BS187" s="332">
        <f t="shared" si="249"/>
        <v>0</v>
      </c>
      <c r="BT187" s="334">
        <f>SUMIFS(Technologia[tpz '[s']],Technologia[Obszar],"Gratowarka",Technologia[KOD WYROB],wycena!$B187)</f>
        <v>0</v>
      </c>
      <c r="BU187" s="334">
        <f>SUMIFS(Technologia[tpj '[s']],Technologia[Obszar],"Gratowarka",Technologia[KOD WYROB],wycena!$B187)</f>
        <v>0</v>
      </c>
      <c r="BV187" s="332">
        <f t="shared" si="250"/>
        <v>0</v>
      </c>
      <c r="BW187" s="332">
        <f>COUNTIF(Technologia[KOD WYROB],B187)</f>
        <v>0</v>
      </c>
      <c r="BX187" s="332">
        <f t="shared" si="251"/>
        <v>0</v>
      </c>
      <c r="BZ187" s="121"/>
      <c r="CA187" s="123"/>
      <c r="CB187" s="123"/>
      <c r="CC187" s="372">
        <f>SUMIFS(Technologia[Koszt kooperacji],Technologia[Obszar],"Kooperacja",Technologia[KOD WYROB],wycena!$B187)+SUMIFS(Technologia[Koszt kooperacji],Technologia[Obszar],"Śrutowanie",Technologia[KOD WYROB],wycena!$B187)</f>
        <v>0</v>
      </c>
      <c r="CD187" s="372">
        <f t="shared" si="199"/>
        <v>0</v>
      </c>
      <c r="CE187" s="372">
        <f t="shared" si="270"/>
        <v>0</v>
      </c>
      <c r="CF187" s="381">
        <f>COUNTIFS(Technologia[KOD WYROB],B187,Technologia[Obszar],"kooperacja")+SUMIF($C:$C,$B187,CF:CF)</f>
        <v>0</v>
      </c>
      <c r="CG187" s="382">
        <f>SUMIF(Tabela3[Dot. indeksu],B187,Tabela3[Wartość])+SUMIF(C:C,B187,DE:DE)</f>
        <v>0</v>
      </c>
      <c r="CH187" s="383">
        <f>SUMIFS(NRC[Cena],NRC[Typ narzędzia],robocze!$AL$1,NRC[Dot. indeksu],wycena!$B187)+(SUMIF($C:$C,$B187,$DF:$DF))</f>
        <v>0</v>
      </c>
      <c r="CI187" s="372">
        <f>SUMIFS(NRC[Cena],NRC[Typ narzędzia],robocze!$AL$2,NRC[Dot. indeksu],wycena!$B187)+(SUMIF($C:$C,$B187,$DG:$DG))</f>
        <v>0</v>
      </c>
      <c r="CJ187" s="372">
        <f>SUMIFS(NRC[Cena],NRC[Typ narzędzia],robocze!$AL$3,NRC[Dot. indeksu],wycena!$B187)+(SUMIF($C:$C,$B187,$DH:$DH))</f>
        <v>0</v>
      </c>
      <c r="CK187" s="384">
        <f t="shared" si="252"/>
        <v>0</v>
      </c>
      <c r="CM187" s="373" t="str">
        <f t="shared" si="200"/>
        <v/>
      </c>
      <c r="CN187" s="374" t="str">
        <f t="shared" si="201"/>
        <v/>
      </c>
      <c r="CO187" s="372" t="str">
        <f t="shared" si="202"/>
        <v/>
      </c>
      <c r="CP187" s="372" t="str">
        <f t="shared" si="271"/>
        <v/>
      </c>
      <c r="CQ187" s="371" t="str">
        <f t="shared" si="203"/>
        <v/>
      </c>
      <c r="CR187" s="371" t="str">
        <f t="shared" si="272"/>
        <v/>
      </c>
      <c r="CS187" s="371" t="str">
        <f t="shared" si="204"/>
        <v/>
      </c>
      <c r="CT187" s="371" t="str">
        <f t="shared" si="205"/>
        <v/>
      </c>
      <c r="CU187" s="371" t="str">
        <f t="shared" si="206"/>
        <v/>
      </c>
      <c r="CV187" s="371" t="str">
        <f t="shared" si="207"/>
        <v/>
      </c>
      <c r="CW187" s="371" t="str">
        <f t="shared" si="208"/>
        <v/>
      </c>
      <c r="CX187" s="371" t="str">
        <f t="shared" si="209"/>
        <v/>
      </c>
      <c r="CY187" s="371" t="str">
        <f t="shared" si="210"/>
        <v/>
      </c>
      <c r="CZ187" s="371" t="str">
        <f t="shared" si="211"/>
        <v/>
      </c>
      <c r="DA187" s="371" t="str">
        <f t="shared" si="253"/>
        <v/>
      </c>
      <c r="DB187" s="371" t="str">
        <f t="shared" si="254"/>
        <v/>
      </c>
      <c r="DC187" s="371" t="str">
        <f t="shared" si="255"/>
        <v/>
      </c>
      <c r="DD187" s="334" t="str">
        <f t="shared" si="212"/>
        <v/>
      </c>
      <c r="DE187" s="334" t="str">
        <f t="shared" si="213"/>
        <v/>
      </c>
      <c r="DF187" s="372">
        <f t="shared" si="273"/>
        <v>0</v>
      </c>
      <c r="DG187" s="372">
        <f t="shared" si="274"/>
        <v>0</v>
      </c>
      <c r="DH187" s="372">
        <f t="shared" si="275"/>
        <v>0</v>
      </c>
      <c r="DI187" s="375"/>
      <c r="DJ187" s="319">
        <f>AK187/3600*Stawki!$A$4</f>
        <v>0</v>
      </c>
      <c r="DK187" s="317">
        <f>AO187/3600*Stawki!$B$4</f>
        <v>0</v>
      </c>
      <c r="DL187" s="317">
        <f>AR187/3600*Stawki!$C$4</f>
        <v>0</v>
      </c>
      <c r="DM187" s="317">
        <f>AU187/3600*Stawki!$D$4</f>
        <v>0</v>
      </c>
      <c r="DN187" s="317">
        <f>AX187/3600*Stawki!$E$4</f>
        <v>0</v>
      </c>
      <c r="DO187" s="317">
        <f>BA187/3600*Stawki!$F$4</f>
        <v>0</v>
      </c>
      <c r="DP187" s="317">
        <f>BD187/3600*Stawki!$G$4</f>
        <v>0</v>
      </c>
      <c r="DQ187" s="317">
        <f>BG187/3600*Stawki!$H$4</f>
        <v>0</v>
      </c>
      <c r="DR187" s="317">
        <f>BJ187/3600*Stawki!$J$4</f>
        <v>0</v>
      </c>
      <c r="DS187" s="317">
        <f>BL187/3600*Stawki!$I$4</f>
        <v>0</v>
      </c>
      <c r="DT187" s="317">
        <f>BP187/3600*Stawki!$K$4</f>
        <v>0</v>
      </c>
      <c r="DU187" s="320">
        <f>BS187/3600*Stawki!$M$4</f>
        <v>0</v>
      </c>
      <c r="DV187" s="320">
        <f>BV187/3600*Stawki!$L$4</f>
        <v>0</v>
      </c>
      <c r="DW187" s="321">
        <f t="shared" si="256"/>
        <v>0</v>
      </c>
      <c r="DX187" s="322" t="e" cm="1">
        <f t="array" ref="DX187">IF(BX187&lt;1,INDEX(tblSimple[],MATCH(F187,simp_il_proj,1)+1,MATCH(BW187,simp_il_oper,1)+1)+VLOOKUP($H$6,tblKlient[[Klient]:[Dodatkowy narzut Simple]],2,0),INDEX(tblComplex[],MATCH(F187,comp_il_projekt,1)+1,MATCH(BX187,comp_ile_sklad,1)+1)+VLOOKUP($H$6,tblKlient[[Klient]:[Dodatkowy narzut Complex]],3,0))</f>
        <v>#VALUE!</v>
      </c>
      <c r="DY187" s="323" t="str">
        <f t="shared" si="257"/>
        <v/>
      </c>
      <c r="DZ187" s="318" t="e">
        <f t="shared" si="214"/>
        <v>#VALUE!</v>
      </c>
      <c r="EA187" s="324" t="e">
        <f t="shared" si="215"/>
        <v>#VALUE!</v>
      </c>
      <c r="EC187" s="340">
        <f>IFERROR((Y187*AA187)*IF(X187="NIE",$EC$17+Stawki!$L$30,$EC$17)+SUMIF($C:$C,$B187,CP:CP),0)</f>
        <v>0</v>
      </c>
      <c r="ED187" s="341">
        <f t="shared" si="216"/>
        <v>0</v>
      </c>
      <c r="EE187" s="341">
        <f t="shared" si="217"/>
        <v>0</v>
      </c>
      <c r="EF187" s="341" t="e">
        <f t="shared" si="218"/>
        <v>#VALUE!</v>
      </c>
      <c r="EG187" s="341" t="e">
        <f>DY187*(1+wycena!$EG$17)</f>
        <v>#VALUE!</v>
      </c>
      <c r="EH187" s="341" t="e">
        <f>EG187*(1+wycena!$EH$17)</f>
        <v>#VALUE!</v>
      </c>
      <c r="EI187" s="341" t="e">
        <f t="shared" si="258"/>
        <v>#VALUE!</v>
      </c>
      <c r="EJ187" s="341" t="e">
        <f t="shared" si="276"/>
        <v>#VALUE!</v>
      </c>
      <c r="EK187" s="342">
        <f t="shared" si="219"/>
        <v>0</v>
      </c>
      <c r="EL187" s="343">
        <v>0</v>
      </c>
      <c r="EM187" s="344" t="e">
        <f t="shared" si="277"/>
        <v>#VALUE!</v>
      </c>
      <c r="EN187" s="345" t="e">
        <f t="shared" si="220"/>
        <v>#VALUE!</v>
      </c>
      <c r="EO187" s="346">
        <f t="shared" si="221"/>
        <v>0</v>
      </c>
      <c r="EP187" s="347">
        <f t="shared" si="222"/>
        <v>0</v>
      </c>
      <c r="EQ187" s="348">
        <f t="shared" si="259"/>
        <v>0</v>
      </c>
      <c r="ER187" s="349" t="e">
        <f t="shared" si="223"/>
        <v>#VALUE!</v>
      </c>
      <c r="ES187" s="350" t="e">
        <f t="shared" si="224"/>
        <v>#VALUE!</v>
      </c>
      <c r="ET187" s="62"/>
      <c r="EU187" s="399">
        <f t="shared" si="260"/>
        <v>0</v>
      </c>
      <c r="EV187" s="400">
        <f t="shared" si="261"/>
        <v>0</v>
      </c>
      <c r="EW187" s="400">
        <f t="shared" si="262"/>
        <v>0</v>
      </c>
      <c r="EX187" s="400">
        <f t="shared" si="263"/>
        <v>0</v>
      </c>
      <c r="EY187" s="400">
        <f t="shared" si="264"/>
        <v>0</v>
      </c>
      <c r="EZ187" s="401">
        <f t="shared" si="265"/>
        <v>0</v>
      </c>
      <c r="FA187" s="62"/>
      <c r="FB187" s="153">
        <f t="shared" si="225"/>
        <v>0</v>
      </c>
      <c r="FC187" s="154">
        <f t="shared" si="226"/>
        <v>0</v>
      </c>
      <c r="FD187" s="154">
        <f t="shared" si="227"/>
        <v>0</v>
      </c>
      <c r="FE187" s="154">
        <f t="shared" si="228"/>
        <v>0</v>
      </c>
      <c r="FF187" s="154">
        <f t="shared" si="229"/>
        <v>0</v>
      </c>
      <c r="FG187" s="154">
        <f t="shared" si="230"/>
        <v>0</v>
      </c>
      <c r="FH187" s="154">
        <f t="shared" si="231"/>
        <v>0</v>
      </c>
      <c r="FI187" s="154">
        <f t="shared" si="232"/>
        <v>0</v>
      </c>
      <c r="FJ187" s="154">
        <f t="shared" si="233"/>
        <v>0</v>
      </c>
      <c r="FK187" s="147">
        <f t="shared" si="234"/>
        <v>0</v>
      </c>
      <c r="FL187" s="147">
        <f t="shared" si="235"/>
        <v>0</v>
      </c>
      <c r="FM187" s="146">
        <f t="shared" si="236"/>
        <v>0</v>
      </c>
      <c r="FN187" s="146">
        <f t="shared" si="237"/>
        <v>0</v>
      </c>
      <c r="FO187" s="146">
        <f t="shared" si="238"/>
        <v>0</v>
      </c>
      <c r="FP187" s="146">
        <f t="shared" si="239"/>
        <v>0</v>
      </c>
      <c r="FQ187" s="146" t="e">
        <f t="shared" si="240"/>
        <v>#VALUE!</v>
      </c>
      <c r="FR187" s="146" t="e">
        <f t="shared" si="241"/>
        <v>#VALUE!</v>
      </c>
      <c r="FS187" s="146">
        <f t="shared" si="242"/>
        <v>0</v>
      </c>
      <c r="FT187" s="146">
        <f t="shared" si="243"/>
        <v>0</v>
      </c>
      <c r="FU187" s="146">
        <f t="shared" si="244"/>
        <v>0</v>
      </c>
      <c r="FV187" s="146" t="e">
        <f t="shared" si="245"/>
        <v>#VALUE!</v>
      </c>
      <c r="FW187" s="146" t="e">
        <f t="shared" si="266"/>
        <v>#VALUE!</v>
      </c>
      <c r="FX187" s="146" t="e">
        <f t="shared" si="267"/>
        <v>#VALUE!</v>
      </c>
      <c r="FY187" s="146" t="e">
        <f t="shared" si="268"/>
        <v>#VALUE!</v>
      </c>
      <c r="FZ187" s="155">
        <f t="shared" si="278"/>
        <v>0</v>
      </c>
    </row>
    <row r="188" spans="1:182">
      <c r="A188" s="143">
        <v>170</v>
      </c>
      <c r="B188" s="123"/>
      <c r="C188" s="123"/>
      <c r="D188" s="123"/>
      <c r="E188" s="181"/>
      <c r="F188" s="123"/>
      <c r="G188" s="123"/>
      <c r="H188" s="123"/>
      <c r="I188" s="120"/>
      <c r="J188" s="121"/>
      <c r="K188" s="123"/>
      <c r="L188" s="123"/>
      <c r="M188" s="172" t="str">
        <f>ryzyka!$X172</f>
        <v/>
      </c>
      <c r="N188" s="173" t="str">
        <f>ryzyka!Y172</f>
        <v/>
      </c>
      <c r="O188" s="123"/>
      <c r="P188" s="123"/>
      <c r="Q188" s="138"/>
      <c r="R188" s="121"/>
      <c r="S188" s="123"/>
      <c r="T188" s="122"/>
      <c r="U188" s="123"/>
      <c r="V188" s="285" t="str">
        <f t="shared" si="246"/>
        <v/>
      </c>
      <c r="W188" s="285" t="str">
        <f t="shared" si="247"/>
        <v/>
      </c>
      <c r="X188" s="123"/>
      <c r="Y188" s="65"/>
      <c r="Z188" s="176">
        <f t="shared" si="189"/>
        <v>0</v>
      </c>
      <c r="AA188" s="124"/>
      <c r="AB188" s="124"/>
      <c r="AC188" s="125"/>
      <c r="AD188" s="125"/>
      <c r="AE188" s="126"/>
      <c r="AF188" s="124"/>
      <c r="AG188" s="127"/>
      <c r="AH188" s="128"/>
      <c r="AI188" s="137"/>
      <c r="AJ188" s="126"/>
      <c r="AK188" s="335">
        <f t="shared" si="190"/>
        <v>0</v>
      </c>
      <c r="AL188" s="138"/>
      <c r="AM188" s="121"/>
      <c r="AN188" s="123"/>
      <c r="AO188" s="332">
        <f t="shared" si="269"/>
        <v>0</v>
      </c>
      <c r="AP188" s="333">
        <f>SUMIFS(Technologia[tpz '[s']],Technologia[Obszar],"Obróbka skrawaniem",Technologia[KOD WYROB],wycena!$B188)</f>
        <v>0</v>
      </c>
      <c r="AQ188" s="334">
        <f>SUMIFS(Technologia[tpj '[s']],Technologia[Obszar],"Obróbka skrawaniem",Technologia[KOD WYROB],wycena!$B188)</f>
        <v>0</v>
      </c>
      <c r="AR188" s="335">
        <f t="shared" si="191"/>
        <v>0</v>
      </c>
      <c r="AS188" s="334">
        <f>SUMIFS(Technologia[tpz '[s']],Technologia[Obszar],"Ukosowanie",Technologia[KOD WYROB],wycena!$B188)</f>
        <v>0</v>
      </c>
      <c r="AT188" s="334">
        <f>SUMIFS(Technologia[tpj '[s']],Technologia[Obszar],"Ukosowanie",Technologia[KOD WYROB],wycena!$B188)</f>
        <v>0</v>
      </c>
      <c r="AU188" s="335">
        <f t="shared" si="192"/>
        <v>0</v>
      </c>
      <c r="AV188" s="334">
        <f>SUMIFS(Technologia[tpz '[s']],Technologia[Obszar],"Prasa",Technologia[KOD WYROB],wycena!$B188)</f>
        <v>0</v>
      </c>
      <c r="AW188" s="334">
        <f>SUMIFS(Technologia[tpj '[s']],Technologia[Obszar],"Prasa",Technologia[KOD WYROB],wycena!$B188)</f>
        <v>0</v>
      </c>
      <c r="AX188" s="335">
        <f t="shared" si="193"/>
        <v>0</v>
      </c>
      <c r="AY188" s="334">
        <f>SUMIFS(Technologia[tpz '[s']],Technologia[Obszar],"Spawanie ręczne",Technologia[KOD WYROB],wycena!$B188)</f>
        <v>0</v>
      </c>
      <c r="AZ188" s="334">
        <f>SUMIFS(Technologia[tpj '[s']],Technologia[Obszar],"Spawanie ręczne",Technologia[KOD WYROB],wycena!$B188)</f>
        <v>0</v>
      </c>
      <c r="BA188" s="335">
        <f t="shared" si="194"/>
        <v>0</v>
      </c>
      <c r="BB188" s="334">
        <f>SUMIFS(Technologia[tpz '[s']],Technologia[Obszar],"Spawanie robotem",Technologia[KOD WYROB],wycena!$B188)</f>
        <v>0</v>
      </c>
      <c r="BC188" s="334">
        <f>SUMIFS(Technologia[tpj '[s']],Technologia[Obszar],"Spawanie robotem",Technologia[KOD WYROB],wycena!$B188)</f>
        <v>0</v>
      </c>
      <c r="BD188" s="335">
        <f t="shared" si="195"/>
        <v>0</v>
      </c>
      <c r="BE188" s="334">
        <f>SUMIFS(Technologia[tpz '[s']],Technologia[Obszar],"Ślusarnia",Technologia[KOD WYROB],wycena!$B188)</f>
        <v>0</v>
      </c>
      <c r="BF188" s="334">
        <f>SUMIFS(Technologia[tpj '[s']],Technologia[Obszar],"Ślusarnia",Technologia[KOD WYROB],wycena!$B188)</f>
        <v>0</v>
      </c>
      <c r="BG188" s="335">
        <f t="shared" si="196"/>
        <v>0</v>
      </c>
      <c r="BH188" s="334">
        <f>SUMIFS(Technologia[tpz '[s']],Technologia[Obszar],"Montaż",Technologia[KOD WYROB],wycena!$B188)</f>
        <v>0</v>
      </c>
      <c r="BI188" s="334">
        <f>SUMIFS(Technologia[tpj '[s']],Technologia[Obszar],"Montaż",Technologia[KOD WYROB],wycena!$B188)</f>
        <v>0</v>
      </c>
      <c r="BJ188" s="335">
        <f t="shared" si="197"/>
        <v>0</v>
      </c>
      <c r="BK188" s="334">
        <f>SUMIFS(Technologia[tpz '[s']],Technologia[Obszar],"Klejenie",Technologia[KOD WYROB],wycena!$B188)</f>
        <v>0</v>
      </c>
      <c r="BL188" s="334">
        <f>SUMIFS(Technologia[tpj '[s']],Technologia[Obszar],"Klejenie",Technologia[KOD WYROB],wycena!$B188)</f>
        <v>0</v>
      </c>
      <c r="BM188" s="335">
        <f t="shared" si="198"/>
        <v>0</v>
      </c>
      <c r="BN188" s="334">
        <f>SUMIFS(Technologia[tpz '[s']],Technologia[Obszar],"Śrutowanie",Technologia[KOD WYROB],wycena!$B188)</f>
        <v>0</v>
      </c>
      <c r="BO188" s="334">
        <f>SUMIFS(Technologia[tpj '[s']],Technologia[Obszar],"Śrutowanie",Technologia[KOD WYROB],wycena!$B188)</f>
        <v>0</v>
      </c>
      <c r="BP188" s="332">
        <f t="shared" si="248"/>
        <v>0</v>
      </c>
      <c r="BQ188" s="334">
        <f>SUMIFS(Technologia[tpz '[s']],Technologia[Obszar],"Prostowanie",Technologia[KOD WYROB],wycena!$B188)</f>
        <v>0</v>
      </c>
      <c r="BR188" s="334">
        <f>SUMIFS(Technologia[tpj '[s']],Technologia[Obszar],"Prostowanie",Technologia[KOD WYROB],wycena!$B188)</f>
        <v>0</v>
      </c>
      <c r="BS188" s="332">
        <f t="shared" si="249"/>
        <v>0</v>
      </c>
      <c r="BT188" s="334">
        <f>SUMIFS(Technologia[tpz '[s']],Technologia[Obszar],"Gratowarka",Technologia[KOD WYROB],wycena!$B188)</f>
        <v>0</v>
      </c>
      <c r="BU188" s="334">
        <f>SUMIFS(Technologia[tpj '[s']],Technologia[Obszar],"Gratowarka",Technologia[KOD WYROB],wycena!$B188)</f>
        <v>0</v>
      </c>
      <c r="BV188" s="332">
        <f t="shared" si="250"/>
        <v>0</v>
      </c>
      <c r="BW188" s="332">
        <f>COUNTIF(Technologia[KOD WYROB],B188)</f>
        <v>0</v>
      </c>
      <c r="BX188" s="332">
        <f t="shared" si="251"/>
        <v>0</v>
      </c>
      <c r="BZ188" s="121"/>
      <c r="CA188" s="123"/>
      <c r="CB188" s="123"/>
      <c r="CC188" s="372">
        <f>SUMIFS(Technologia[Koszt kooperacji],Technologia[Obszar],"Kooperacja",Technologia[KOD WYROB],wycena!$B188)+SUMIFS(Technologia[Koszt kooperacji],Technologia[Obszar],"Śrutowanie",Technologia[KOD WYROB],wycena!$B188)</f>
        <v>0</v>
      </c>
      <c r="CD188" s="372">
        <f t="shared" si="199"/>
        <v>0</v>
      </c>
      <c r="CE188" s="372">
        <f t="shared" si="270"/>
        <v>0</v>
      </c>
      <c r="CF188" s="381">
        <f>COUNTIFS(Technologia[KOD WYROB],B188,Technologia[Obszar],"kooperacja")+SUMIF($C:$C,$B188,CF:CF)</f>
        <v>0</v>
      </c>
      <c r="CG188" s="382">
        <f>SUMIF(Tabela3[Dot. indeksu],B188,Tabela3[Wartość])+SUMIF(C:C,B188,DE:DE)</f>
        <v>0</v>
      </c>
      <c r="CH188" s="383">
        <f>SUMIFS(NRC[Cena],NRC[Typ narzędzia],robocze!$AL$1,NRC[Dot. indeksu],wycena!$B188)+(SUMIF($C:$C,$B188,$DF:$DF))</f>
        <v>0</v>
      </c>
      <c r="CI188" s="372">
        <f>SUMIFS(NRC[Cena],NRC[Typ narzędzia],robocze!$AL$2,NRC[Dot. indeksu],wycena!$B188)+(SUMIF($C:$C,$B188,$DG:$DG))</f>
        <v>0</v>
      </c>
      <c r="CJ188" s="372">
        <f>SUMIFS(NRC[Cena],NRC[Typ narzędzia],robocze!$AL$3,NRC[Dot. indeksu],wycena!$B188)+(SUMIF($C:$C,$B188,$DH:$DH))</f>
        <v>0</v>
      </c>
      <c r="CK188" s="384">
        <f t="shared" si="252"/>
        <v>0</v>
      </c>
      <c r="CM188" s="373" t="str">
        <f t="shared" si="200"/>
        <v/>
      </c>
      <c r="CN188" s="374" t="str">
        <f t="shared" si="201"/>
        <v/>
      </c>
      <c r="CO188" s="372" t="str">
        <f t="shared" si="202"/>
        <v/>
      </c>
      <c r="CP188" s="372" t="str">
        <f t="shared" si="271"/>
        <v/>
      </c>
      <c r="CQ188" s="371" t="str">
        <f t="shared" si="203"/>
        <v/>
      </c>
      <c r="CR188" s="371" t="str">
        <f t="shared" si="272"/>
        <v/>
      </c>
      <c r="CS188" s="371" t="str">
        <f t="shared" si="204"/>
        <v/>
      </c>
      <c r="CT188" s="371" t="str">
        <f t="shared" si="205"/>
        <v/>
      </c>
      <c r="CU188" s="371" t="str">
        <f t="shared" si="206"/>
        <v/>
      </c>
      <c r="CV188" s="371" t="str">
        <f t="shared" si="207"/>
        <v/>
      </c>
      <c r="CW188" s="371" t="str">
        <f t="shared" si="208"/>
        <v/>
      </c>
      <c r="CX188" s="371" t="str">
        <f t="shared" si="209"/>
        <v/>
      </c>
      <c r="CY188" s="371" t="str">
        <f t="shared" si="210"/>
        <v/>
      </c>
      <c r="CZ188" s="371" t="str">
        <f t="shared" si="211"/>
        <v/>
      </c>
      <c r="DA188" s="371" t="str">
        <f t="shared" si="253"/>
        <v/>
      </c>
      <c r="DB188" s="371" t="str">
        <f t="shared" si="254"/>
        <v/>
      </c>
      <c r="DC188" s="371" t="str">
        <f t="shared" si="255"/>
        <v/>
      </c>
      <c r="DD188" s="334" t="str">
        <f t="shared" si="212"/>
        <v/>
      </c>
      <c r="DE188" s="334" t="str">
        <f t="shared" si="213"/>
        <v/>
      </c>
      <c r="DF188" s="372">
        <f t="shared" si="273"/>
        <v>0</v>
      </c>
      <c r="DG188" s="372">
        <f t="shared" si="274"/>
        <v>0</v>
      </c>
      <c r="DH188" s="372">
        <f t="shared" si="275"/>
        <v>0</v>
      </c>
      <c r="DI188" s="375"/>
      <c r="DJ188" s="319">
        <f>AK188/3600*Stawki!$A$4</f>
        <v>0</v>
      </c>
      <c r="DK188" s="317">
        <f>AO188/3600*Stawki!$B$4</f>
        <v>0</v>
      </c>
      <c r="DL188" s="317">
        <f>AR188/3600*Stawki!$C$4</f>
        <v>0</v>
      </c>
      <c r="DM188" s="317">
        <f>AU188/3600*Stawki!$D$4</f>
        <v>0</v>
      </c>
      <c r="DN188" s="317">
        <f>AX188/3600*Stawki!$E$4</f>
        <v>0</v>
      </c>
      <c r="DO188" s="317">
        <f>BA188/3600*Stawki!$F$4</f>
        <v>0</v>
      </c>
      <c r="DP188" s="317">
        <f>BD188/3600*Stawki!$G$4</f>
        <v>0</v>
      </c>
      <c r="DQ188" s="317">
        <f>BG188/3600*Stawki!$H$4</f>
        <v>0</v>
      </c>
      <c r="DR188" s="317">
        <f>BJ188/3600*Stawki!$J$4</f>
        <v>0</v>
      </c>
      <c r="DS188" s="317">
        <f>BL188/3600*Stawki!$I$4</f>
        <v>0</v>
      </c>
      <c r="DT188" s="317">
        <f>BP188/3600*Stawki!$K$4</f>
        <v>0</v>
      </c>
      <c r="DU188" s="320">
        <f>BS188/3600*Stawki!$M$4</f>
        <v>0</v>
      </c>
      <c r="DV188" s="320">
        <f>BV188/3600*Stawki!$L$4</f>
        <v>0</v>
      </c>
      <c r="DW188" s="321">
        <f t="shared" si="256"/>
        <v>0</v>
      </c>
      <c r="DX188" s="322" t="e" cm="1">
        <f t="array" ref="DX188">IF(BX188&lt;1,INDEX(tblSimple[],MATCH(F188,simp_il_proj,1)+1,MATCH(BW188,simp_il_oper,1)+1)+VLOOKUP($H$6,tblKlient[[Klient]:[Dodatkowy narzut Simple]],2,0),INDEX(tblComplex[],MATCH(F188,comp_il_projekt,1)+1,MATCH(BX188,comp_ile_sklad,1)+1)+VLOOKUP($H$6,tblKlient[[Klient]:[Dodatkowy narzut Complex]],3,0))</f>
        <v>#VALUE!</v>
      </c>
      <c r="DY188" s="323" t="str">
        <f t="shared" si="257"/>
        <v/>
      </c>
      <c r="DZ188" s="318" t="e">
        <f t="shared" si="214"/>
        <v>#VALUE!</v>
      </c>
      <c r="EA188" s="324" t="e">
        <f t="shared" si="215"/>
        <v>#VALUE!</v>
      </c>
      <c r="EC188" s="340">
        <f>IFERROR((Y188*AA188)*IF(X188="NIE",$EC$17+Stawki!$L$30,$EC$17)+SUMIF($C:$C,$B188,CP:CP),0)</f>
        <v>0</v>
      </c>
      <c r="ED188" s="341">
        <f t="shared" si="216"/>
        <v>0</v>
      </c>
      <c r="EE188" s="341">
        <f t="shared" si="217"/>
        <v>0</v>
      </c>
      <c r="EF188" s="341" t="e">
        <f t="shared" si="218"/>
        <v>#VALUE!</v>
      </c>
      <c r="EG188" s="341" t="e">
        <f>DY188*(1+wycena!$EG$17)</f>
        <v>#VALUE!</v>
      </c>
      <c r="EH188" s="341" t="e">
        <f>EG188*(1+wycena!$EH$17)</f>
        <v>#VALUE!</v>
      </c>
      <c r="EI188" s="341" t="e">
        <f t="shared" si="258"/>
        <v>#VALUE!</v>
      </c>
      <c r="EJ188" s="341" t="e">
        <f t="shared" si="276"/>
        <v>#VALUE!</v>
      </c>
      <c r="EK188" s="342">
        <f t="shared" si="219"/>
        <v>0</v>
      </c>
      <c r="EL188" s="343">
        <v>0</v>
      </c>
      <c r="EM188" s="344" t="e">
        <f t="shared" si="277"/>
        <v>#VALUE!</v>
      </c>
      <c r="EN188" s="345" t="e">
        <f t="shared" si="220"/>
        <v>#VALUE!</v>
      </c>
      <c r="EO188" s="346">
        <f t="shared" si="221"/>
        <v>0</v>
      </c>
      <c r="EP188" s="347">
        <f t="shared" si="222"/>
        <v>0</v>
      </c>
      <c r="EQ188" s="348">
        <f t="shared" si="259"/>
        <v>0</v>
      </c>
      <c r="ER188" s="349" t="e">
        <f t="shared" si="223"/>
        <v>#VALUE!</v>
      </c>
      <c r="ES188" s="350" t="e">
        <f t="shared" si="224"/>
        <v>#VALUE!</v>
      </c>
      <c r="ET188" s="62"/>
      <c r="EU188" s="399">
        <f t="shared" si="260"/>
        <v>0</v>
      </c>
      <c r="EV188" s="400">
        <f t="shared" si="261"/>
        <v>0</v>
      </c>
      <c r="EW188" s="400">
        <f t="shared" si="262"/>
        <v>0</v>
      </c>
      <c r="EX188" s="400">
        <f t="shared" si="263"/>
        <v>0</v>
      </c>
      <c r="EY188" s="400">
        <f t="shared" si="264"/>
        <v>0</v>
      </c>
      <c r="EZ188" s="401">
        <f t="shared" si="265"/>
        <v>0</v>
      </c>
      <c r="FA188" s="62"/>
      <c r="FB188" s="153">
        <f t="shared" si="225"/>
        <v>0</v>
      </c>
      <c r="FC188" s="154">
        <f t="shared" si="226"/>
        <v>0</v>
      </c>
      <c r="FD188" s="154">
        <f t="shared" si="227"/>
        <v>0</v>
      </c>
      <c r="FE188" s="154">
        <f t="shared" si="228"/>
        <v>0</v>
      </c>
      <c r="FF188" s="154">
        <f t="shared" si="229"/>
        <v>0</v>
      </c>
      <c r="FG188" s="154">
        <f t="shared" si="230"/>
        <v>0</v>
      </c>
      <c r="FH188" s="154">
        <f t="shared" si="231"/>
        <v>0</v>
      </c>
      <c r="FI188" s="154">
        <f t="shared" si="232"/>
        <v>0</v>
      </c>
      <c r="FJ188" s="154">
        <f t="shared" si="233"/>
        <v>0</v>
      </c>
      <c r="FK188" s="147">
        <f t="shared" si="234"/>
        <v>0</v>
      </c>
      <c r="FL188" s="147">
        <f t="shared" si="235"/>
        <v>0</v>
      </c>
      <c r="FM188" s="146">
        <f t="shared" si="236"/>
        <v>0</v>
      </c>
      <c r="FN188" s="146">
        <f t="shared" si="237"/>
        <v>0</v>
      </c>
      <c r="FO188" s="146">
        <f t="shared" si="238"/>
        <v>0</v>
      </c>
      <c r="FP188" s="146">
        <f t="shared" si="239"/>
        <v>0</v>
      </c>
      <c r="FQ188" s="146" t="e">
        <f t="shared" si="240"/>
        <v>#VALUE!</v>
      </c>
      <c r="FR188" s="146" t="e">
        <f t="shared" si="241"/>
        <v>#VALUE!</v>
      </c>
      <c r="FS188" s="146">
        <f t="shared" si="242"/>
        <v>0</v>
      </c>
      <c r="FT188" s="146">
        <f t="shared" si="243"/>
        <v>0</v>
      </c>
      <c r="FU188" s="146">
        <f t="shared" si="244"/>
        <v>0</v>
      </c>
      <c r="FV188" s="146" t="e">
        <f t="shared" si="245"/>
        <v>#VALUE!</v>
      </c>
      <c r="FW188" s="146" t="e">
        <f t="shared" si="266"/>
        <v>#VALUE!</v>
      </c>
      <c r="FX188" s="146" t="e">
        <f t="shared" si="267"/>
        <v>#VALUE!</v>
      </c>
      <c r="FY188" s="146" t="e">
        <f t="shared" si="268"/>
        <v>#VALUE!</v>
      </c>
      <c r="FZ188" s="155">
        <f t="shared" si="278"/>
        <v>0</v>
      </c>
    </row>
    <row r="189" spans="1:182">
      <c r="A189" s="143">
        <v>171</v>
      </c>
      <c r="B189" s="123"/>
      <c r="C189" s="123"/>
      <c r="D189" s="123"/>
      <c r="E189" s="181"/>
      <c r="F189" s="123"/>
      <c r="G189" s="123"/>
      <c r="H189" s="123"/>
      <c r="I189" s="120"/>
      <c r="J189" s="121"/>
      <c r="K189" s="123"/>
      <c r="L189" s="123"/>
      <c r="M189" s="172" t="str">
        <f>ryzyka!$X173</f>
        <v/>
      </c>
      <c r="N189" s="173" t="str">
        <f>ryzyka!Y173</f>
        <v/>
      </c>
      <c r="O189" s="123"/>
      <c r="P189" s="123"/>
      <c r="Q189" s="138"/>
      <c r="R189" s="121"/>
      <c r="S189" s="123"/>
      <c r="T189" s="122"/>
      <c r="U189" s="123"/>
      <c r="V189" s="285" t="str">
        <f t="shared" si="246"/>
        <v/>
      </c>
      <c r="W189" s="285" t="str">
        <f t="shared" si="247"/>
        <v/>
      </c>
      <c r="X189" s="123"/>
      <c r="Y189" s="65"/>
      <c r="Z189" s="176">
        <f t="shared" si="189"/>
        <v>0</v>
      </c>
      <c r="AA189" s="124"/>
      <c r="AB189" s="124"/>
      <c r="AC189" s="125"/>
      <c r="AD189" s="125"/>
      <c r="AE189" s="126"/>
      <c r="AF189" s="124"/>
      <c r="AG189" s="127"/>
      <c r="AH189" s="128"/>
      <c r="AI189" s="137"/>
      <c r="AJ189" s="126"/>
      <c r="AK189" s="335">
        <f t="shared" si="190"/>
        <v>0</v>
      </c>
      <c r="AL189" s="138"/>
      <c r="AM189" s="121"/>
      <c r="AN189" s="123"/>
      <c r="AO189" s="332">
        <f t="shared" si="269"/>
        <v>0</v>
      </c>
      <c r="AP189" s="333">
        <f>SUMIFS(Technologia[tpz '[s']],Technologia[Obszar],"Obróbka skrawaniem",Technologia[KOD WYROB],wycena!$B189)</f>
        <v>0</v>
      </c>
      <c r="AQ189" s="334">
        <f>SUMIFS(Technologia[tpj '[s']],Technologia[Obszar],"Obróbka skrawaniem",Technologia[KOD WYROB],wycena!$B189)</f>
        <v>0</v>
      </c>
      <c r="AR189" s="335">
        <f t="shared" si="191"/>
        <v>0</v>
      </c>
      <c r="AS189" s="334">
        <f>SUMIFS(Technologia[tpz '[s']],Technologia[Obszar],"Ukosowanie",Technologia[KOD WYROB],wycena!$B189)</f>
        <v>0</v>
      </c>
      <c r="AT189" s="334">
        <f>SUMIFS(Technologia[tpj '[s']],Technologia[Obszar],"Ukosowanie",Technologia[KOD WYROB],wycena!$B189)</f>
        <v>0</v>
      </c>
      <c r="AU189" s="335">
        <f t="shared" si="192"/>
        <v>0</v>
      </c>
      <c r="AV189" s="334">
        <f>SUMIFS(Technologia[tpz '[s']],Technologia[Obszar],"Prasa",Technologia[KOD WYROB],wycena!$B189)</f>
        <v>0</v>
      </c>
      <c r="AW189" s="334">
        <f>SUMIFS(Technologia[tpj '[s']],Technologia[Obszar],"Prasa",Technologia[KOD WYROB],wycena!$B189)</f>
        <v>0</v>
      </c>
      <c r="AX189" s="335">
        <f t="shared" si="193"/>
        <v>0</v>
      </c>
      <c r="AY189" s="334">
        <f>SUMIFS(Technologia[tpz '[s']],Technologia[Obszar],"Spawanie ręczne",Technologia[KOD WYROB],wycena!$B189)</f>
        <v>0</v>
      </c>
      <c r="AZ189" s="334">
        <f>SUMIFS(Technologia[tpj '[s']],Technologia[Obszar],"Spawanie ręczne",Technologia[KOD WYROB],wycena!$B189)</f>
        <v>0</v>
      </c>
      <c r="BA189" s="335">
        <f t="shared" si="194"/>
        <v>0</v>
      </c>
      <c r="BB189" s="334">
        <f>SUMIFS(Technologia[tpz '[s']],Technologia[Obszar],"Spawanie robotem",Technologia[KOD WYROB],wycena!$B189)</f>
        <v>0</v>
      </c>
      <c r="BC189" s="334">
        <f>SUMIFS(Technologia[tpj '[s']],Technologia[Obszar],"Spawanie robotem",Technologia[KOD WYROB],wycena!$B189)</f>
        <v>0</v>
      </c>
      <c r="BD189" s="335">
        <f t="shared" si="195"/>
        <v>0</v>
      </c>
      <c r="BE189" s="334">
        <f>SUMIFS(Technologia[tpz '[s']],Technologia[Obszar],"Ślusarnia",Technologia[KOD WYROB],wycena!$B189)</f>
        <v>0</v>
      </c>
      <c r="BF189" s="334">
        <f>SUMIFS(Technologia[tpj '[s']],Technologia[Obszar],"Ślusarnia",Technologia[KOD WYROB],wycena!$B189)</f>
        <v>0</v>
      </c>
      <c r="BG189" s="335">
        <f t="shared" si="196"/>
        <v>0</v>
      </c>
      <c r="BH189" s="334">
        <f>SUMIFS(Technologia[tpz '[s']],Technologia[Obszar],"Montaż",Technologia[KOD WYROB],wycena!$B189)</f>
        <v>0</v>
      </c>
      <c r="BI189" s="334">
        <f>SUMIFS(Technologia[tpj '[s']],Technologia[Obszar],"Montaż",Technologia[KOD WYROB],wycena!$B189)</f>
        <v>0</v>
      </c>
      <c r="BJ189" s="335">
        <f t="shared" si="197"/>
        <v>0</v>
      </c>
      <c r="BK189" s="334">
        <f>SUMIFS(Technologia[tpz '[s']],Technologia[Obszar],"Klejenie",Technologia[KOD WYROB],wycena!$B189)</f>
        <v>0</v>
      </c>
      <c r="BL189" s="334">
        <f>SUMIFS(Technologia[tpj '[s']],Technologia[Obszar],"Klejenie",Technologia[KOD WYROB],wycena!$B189)</f>
        <v>0</v>
      </c>
      <c r="BM189" s="335">
        <f t="shared" si="198"/>
        <v>0</v>
      </c>
      <c r="BN189" s="334">
        <f>SUMIFS(Technologia[tpz '[s']],Technologia[Obszar],"Śrutowanie",Technologia[KOD WYROB],wycena!$B189)</f>
        <v>0</v>
      </c>
      <c r="BO189" s="334">
        <f>SUMIFS(Technologia[tpj '[s']],Technologia[Obszar],"Śrutowanie",Technologia[KOD WYROB],wycena!$B189)</f>
        <v>0</v>
      </c>
      <c r="BP189" s="332">
        <f t="shared" si="248"/>
        <v>0</v>
      </c>
      <c r="BQ189" s="334">
        <f>SUMIFS(Technologia[tpz '[s']],Technologia[Obszar],"Prostowanie",Technologia[KOD WYROB],wycena!$B189)</f>
        <v>0</v>
      </c>
      <c r="BR189" s="334">
        <f>SUMIFS(Technologia[tpj '[s']],Technologia[Obszar],"Prostowanie",Technologia[KOD WYROB],wycena!$B189)</f>
        <v>0</v>
      </c>
      <c r="BS189" s="332">
        <f t="shared" si="249"/>
        <v>0</v>
      </c>
      <c r="BT189" s="334">
        <f>SUMIFS(Technologia[tpz '[s']],Technologia[Obszar],"Gratowarka",Technologia[KOD WYROB],wycena!$B189)</f>
        <v>0</v>
      </c>
      <c r="BU189" s="334">
        <f>SUMIFS(Technologia[tpj '[s']],Technologia[Obszar],"Gratowarka",Technologia[KOD WYROB],wycena!$B189)</f>
        <v>0</v>
      </c>
      <c r="BV189" s="332">
        <f t="shared" si="250"/>
        <v>0</v>
      </c>
      <c r="BW189" s="332">
        <f>COUNTIF(Technologia[KOD WYROB],B189)</f>
        <v>0</v>
      </c>
      <c r="BX189" s="332">
        <f t="shared" si="251"/>
        <v>0</v>
      </c>
      <c r="BZ189" s="121"/>
      <c r="CA189" s="123"/>
      <c r="CB189" s="123"/>
      <c r="CC189" s="372">
        <f>SUMIFS(Technologia[Koszt kooperacji],Technologia[Obszar],"Kooperacja",Technologia[KOD WYROB],wycena!$B189)+SUMIFS(Technologia[Koszt kooperacji],Technologia[Obszar],"Śrutowanie",Technologia[KOD WYROB],wycena!$B189)</f>
        <v>0</v>
      </c>
      <c r="CD189" s="372">
        <f t="shared" si="199"/>
        <v>0</v>
      </c>
      <c r="CE189" s="372">
        <f t="shared" si="270"/>
        <v>0</v>
      </c>
      <c r="CF189" s="381">
        <f>COUNTIFS(Technologia[KOD WYROB],B189,Technologia[Obszar],"kooperacja")+SUMIF($C:$C,$B189,CF:CF)</f>
        <v>0</v>
      </c>
      <c r="CG189" s="382">
        <f>SUMIF(Tabela3[Dot. indeksu],B189,Tabela3[Wartość])+SUMIF(C:C,B189,DE:DE)</f>
        <v>0</v>
      </c>
      <c r="CH189" s="383">
        <f>SUMIFS(NRC[Cena],NRC[Typ narzędzia],robocze!$AL$1,NRC[Dot. indeksu],wycena!$B189)+(SUMIF($C:$C,$B189,$DF:$DF))</f>
        <v>0</v>
      </c>
      <c r="CI189" s="372">
        <f>SUMIFS(NRC[Cena],NRC[Typ narzędzia],robocze!$AL$2,NRC[Dot. indeksu],wycena!$B189)+(SUMIF($C:$C,$B189,$DG:$DG))</f>
        <v>0</v>
      </c>
      <c r="CJ189" s="372">
        <f>SUMIFS(NRC[Cena],NRC[Typ narzędzia],robocze!$AL$3,NRC[Dot. indeksu],wycena!$B189)+(SUMIF($C:$C,$B189,$DH:$DH))</f>
        <v>0</v>
      </c>
      <c r="CK189" s="384">
        <f t="shared" si="252"/>
        <v>0</v>
      </c>
      <c r="CM189" s="373" t="str">
        <f t="shared" si="200"/>
        <v/>
      </c>
      <c r="CN189" s="374" t="str">
        <f t="shared" si="201"/>
        <v/>
      </c>
      <c r="CO189" s="372" t="str">
        <f t="shared" si="202"/>
        <v/>
      </c>
      <c r="CP189" s="372" t="str">
        <f t="shared" si="271"/>
        <v/>
      </c>
      <c r="CQ189" s="371" t="str">
        <f t="shared" si="203"/>
        <v/>
      </c>
      <c r="CR189" s="371" t="str">
        <f t="shared" si="272"/>
        <v/>
      </c>
      <c r="CS189" s="371" t="str">
        <f t="shared" si="204"/>
        <v/>
      </c>
      <c r="CT189" s="371" t="str">
        <f t="shared" si="205"/>
        <v/>
      </c>
      <c r="CU189" s="371" t="str">
        <f t="shared" si="206"/>
        <v/>
      </c>
      <c r="CV189" s="371" t="str">
        <f t="shared" si="207"/>
        <v/>
      </c>
      <c r="CW189" s="371" t="str">
        <f t="shared" si="208"/>
        <v/>
      </c>
      <c r="CX189" s="371" t="str">
        <f t="shared" si="209"/>
        <v/>
      </c>
      <c r="CY189" s="371" t="str">
        <f t="shared" si="210"/>
        <v/>
      </c>
      <c r="CZ189" s="371" t="str">
        <f t="shared" si="211"/>
        <v/>
      </c>
      <c r="DA189" s="371" t="str">
        <f t="shared" si="253"/>
        <v/>
      </c>
      <c r="DB189" s="371" t="str">
        <f t="shared" si="254"/>
        <v/>
      </c>
      <c r="DC189" s="371" t="str">
        <f t="shared" si="255"/>
        <v/>
      </c>
      <c r="DD189" s="334" t="str">
        <f t="shared" si="212"/>
        <v/>
      </c>
      <c r="DE189" s="334" t="str">
        <f t="shared" si="213"/>
        <v/>
      </c>
      <c r="DF189" s="372">
        <f t="shared" si="273"/>
        <v>0</v>
      </c>
      <c r="DG189" s="372">
        <f t="shared" si="274"/>
        <v>0</v>
      </c>
      <c r="DH189" s="372">
        <f t="shared" si="275"/>
        <v>0</v>
      </c>
      <c r="DI189" s="375"/>
      <c r="DJ189" s="319">
        <f>AK189/3600*Stawki!$A$4</f>
        <v>0</v>
      </c>
      <c r="DK189" s="317">
        <f>AO189/3600*Stawki!$B$4</f>
        <v>0</v>
      </c>
      <c r="DL189" s="317">
        <f>AR189/3600*Stawki!$C$4</f>
        <v>0</v>
      </c>
      <c r="DM189" s="317">
        <f>AU189/3600*Stawki!$D$4</f>
        <v>0</v>
      </c>
      <c r="DN189" s="317">
        <f>AX189/3600*Stawki!$E$4</f>
        <v>0</v>
      </c>
      <c r="DO189" s="317">
        <f>BA189/3600*Stawki!$F$4</f>
        <v>0</v>
      </c>
      <c r="DP189" s="317">
        <f>BD189/3600*Stawki!$G$4</f>
        <v>0</v>
      </c>
      <c r="DQ189" s="317">
        <f>BG189/3600*Stawki!$H$4</f>
        <v>0</v>
      </c>
      <c r="DR189" s="317">
        <f>BJ189/3600*Stawki!$J$4</f>
        <v>0</v>
      </c>
      <c r="DS189" s="317">
        <f>BL189/3600*Stawki!$I$4</f>
        <v>0</v>
      </c>
      <c r="DT189" s="317">
        <f>BP189/3600*Stawki!$K$4</f>
        <v>0</v>
      </c>
      <c r="DU189" s="320">
        <f>BS189/3600*Stawki!$M$4</f>
        <v>0</v>
      </c>
      <c r="DV189" s="320">
        <f>BV189/3600*Stawki!$L$4</f>
        <v>0</v>
      </c>
      <c r="DW189" s="321">
        <f t="shared" si="256"/>
        <v>0</v>
      </c>
      <c r="DX189" s="322" t="e" cm="1">
        <f t="array" ref="DX189">IF(BX189&lt;1,INDEX(tblSimple[],MATCH(F189,simp_il_proj,1)+1,MATCH(BW189,simp_il_oper,1)+1)+VLOOKUP($H$6,tblKlient[[Klient]:[Dodatkowy narzut Simple]],2,0),INDEX(tblComplex[],MATCH(F189,comp_il_projekt,1)+1,MATCH(BX189,comp_ile_sklad,1)+1)+VLOOKUP($H$6,tblKlient[[Klient]:[Dodatkowy narzut Complex]],3,0))</f>
        <v>#VALUE!</v>
      </c>
      <c r="DY189" s="323" t="str">
        <f t="shared" si="257"/>
        <v/>
      </c>
      <c r="DZ189" s="318" t="e">
        <f t="shared" si="214"/>
        <v>#VALUE!</v>
      </c>
      <c r="EA189" s="324" t="e">
        <f t="shared" si="215"/>
        <v>#VALUE!</v>
      </c>
      <c r="EC189" s="340">
        <f>IFERROR((Y189*AA189)*IF(X189="NIE",$EC$17+Stawki!$L$30,$EC$17)+SUMIF($C:$C,$B189,CP:CP),0)</f>
        <v>0</v>
      </c>
      <c r="ED189" s="341">
        <f t="shared" si="216"/>
        <v>0</v>
      </c>
      <c r="EE189" s="341">
        <f t="shared" si="217"/>
        <v>0</v>
      </c>
      <c r="EF189" s="341" t="e">
        <f t="shared" si="218"/>
        <v>#VALUE!</v>
      </c>
      <c r="EG189" s="341" t="e">
        <f>DY189*(1+wycena!$EG$17)</f>
        <v>#VALUE!</v>
      </c>
      <c r="EH189" s="341" t="e">
        <f>EG189*(1+wycena!$EH$17)</f>
        <v>#VALUE!</v>
      </c>
      <c r="EI189" s="341" t="e">
        <f t="shared" si="258"/>
        <v>#VALUE!</v>
      </c>
      <c r="EJ189" s="341" t="e">
        <f t="shared" si="276"/>
        <v>#VALUE!</v>
      </c>
      <c r="EK189" s="342">
        <f t="shared" si="219"/>
        <v>0</v>
      </c>
      <c r="EL189" s="343">
        <v>0</v>
      </c>
      <c r="EM189" s="344" t="e">
        <f t="shared" si="277"/>
        <v>#VALUE!</v>
      </c>
      <c r="EN189" s="345" t="e">
        <f t="shared" si="220"/>
        <v>#VALUE!</v>
      </c>
      <c r="EO189" s="346">
        <f t="shared" si="221"/>
        <v>0</v>
      </c>
      <c r="EP189" s="347">
        <f t="shared" si="222"/>
        <v>0</v>
      </c>
      <c r="EQ189" s="348">
        <f t="shared" si="259"/>
        <v>0</v>
      </c>
      <c r="ER189" s="349" t="e">
        <f t="shared" si="223"/>
        <v>#VALUE!</v>
      </c>
      <c r="ES189" s="350" t="e">
        <f t="shared" si="224"/>
        <v>#VALUE!</v>
      </c>
      <c r="ET189" s="62"/>
      <c r="EU189" s="399">
        <f t="shared" si="260"/>
        <v>0</v>
      </c>
      <c r="EV189" s="400">
        <f t="shared" si="261"/>
        <v>0</v>
      </c>
      <c r="EW189" s="400">
        <f t="shared" si="262"/>
        <v>0</v>
      </c>
      <c r="EX189" s="400">
        <f t="shared" si="263"/>
        <v>0</v>
      </c>
      <c r="EY189" s="400">
        <f t="shared" si="264"/>
        <v>0</v>
      </c>
      <c r="EZ189" s="401">
        <f t="shared" si="265"/>
        <v>0</v>
      </c>
      <c r="FA189" s="62"/>
      <c r="FB189" s="153">
        <f t="shared" si="225"/>
        <v>0</v>
      </c>
      <c r="FC189" s="154">
        <f t="shared" si="226"/>
        <v>0</v>
      </c>
      <c r="FD189" s="154">
        <f t="shared" si="227"/>
        <v>0</v>
      </c>
      <c r="FE189" s="154">
        <f t="shared" si="228"/>
        <v>0</v>
      </c>
      <c r="FF189" s="154">
        <f t="shared" si="229"/>
        <v>0</v>
      </c>
      <c r="FG189" s="154">
        <f t="shared" si="230"/>
        <v>0</v>
      </c>
      <c r="FH189" s="154">
        <f t="shared" si="231"/>
        <v>0</v>
      </c>
      <c r="FI189" s="154">
        <f t="shared" si="232"/>
        <v>0</v>
      </c>
      <c r="FJ189" s="154">
        <f t="shared" si="233"/>
        <v>0</v>
      </c>
      <c r="FK189" s="147">
        <f t="shared" si="234"/>
        <v>0</v>
      </c>
      <c r="FL189" s="147">
        <f t="shared" si="235"/>
        <v>0</v>
      </c>
      <c r="FM189" s="146">
        <f t="shared" si="236"/>
        <v>0</v>
      </c>
      <c r="FN189" s="146">
        <f t="shared" si="237"/>
        <v>0</v>
      </c>
      <c r="FO189" s="146">
        <f t="shared" si="238"/>
        <v>0</v>
      </c>
      <c r="FP189" s="146">
        <f t="shared" si="239"/>
        <v>0</v>
      </c>
      <c r="FQ189" s="146" t="e">
        <f t="shared" si="240"/>
        <v>#VALUE!</v>
      </c>
      <c r="FR189" s="146" t="e">
        <f t="shared" si="241"/>
        <v>#VALUE!</v>
      </c>
      <c r="FS189" s="146">
        <f t="shared" si="242"/>
        <v>0</v>
      </c>
      <c r="FT189" s="146">
        <f t="shared" si="243"/>
        <v>0</v>
      </c>
      <c r="FU189" s="146">
        <f t="shared" si="244"/>
        <v>0</v>
      </c>
      <c r="FV189" s="146" t="e">
        <f t="shared" si="245"/>
        <v>#VALUE!</v>
      </c>
      <c r="FW189" s="146" t="e">
        <f t="shared" si="266"/>
        <v>#VALUE!</v>
      </c>
      <c r="FX189" s="146" t="e">
        <f t="shared" si="267"/>
        <v>#VALUE!</v>
      </c>
      <c r="FY189" s="146" t="e">
        <f t="shared" si="268"/>
        <v>#VALUE!</v>
      </c>
      <c r="FZ189" s="155">
        <f t="shared" si="278"/>
        <v>0</v>
      </c>
    </row>
    <row r="190" spans="1:182">
      <c r="A190" s="143">
        <v>172</v>
      </c>
      <c r="B190" s="123"/>
      <c r="C190" s="123"/>
      <c r="D190" s="123"/>
      <c r="E190" s="181"/>
      <c r="F190" s="123"/>
      <c r="G190" s="123"/>
      <c r="H190" s="123"/>
      <c r="I190" s="120"/>
      <c r="J190" s="121"/>
      <c r="K190" s="123"/>
      <c r="L190" s="123"/>
      <c r="M190" s="172" t="str">
        <f>ryzyka!$X174</f>
        <v/>
      </c>
      <c r="N190" s="173" t="str">
        <f>ryzyka!Y174</f>
        <v/>
      </c>
      <c r="O190" s="123"/>
      <c r="P190" s="123"/>
      <c r="Q190" s="138"/>
      <c r="R190" s="121"/>
      <c r="S190" s="123"/>
      <c r="T190" s="122"/>
      <c r="U190" s="123"/>
      <c r="V190" s="285" t="str">
        <f t="shared" si="246"/>
        <v/>
      </c>
      <c r="W190" s="285" t="str">
        <f t="shared" si="247"/>
        <v/>
      </c>
      <c r="X190" s="123"/>
      <c r="Y190" s="65"/>
      <c r="Z190" s="176">
        <f t="shared" si="189"/>
        <v>0</v>
      </c>
      <c r="AA190" s="124"/>
      <c r="AB190" s="124"/>
      <c r="AC190" s="125"/>
      <c r="AD190" s="125"/>
      <c r="AE190" s="126"/>
      <c r="AF190" s="124"/>
      <c r="AG190" s="127"/>
      <c r="AH190" s="128"/>
      <c r="AI190" s="137"/>
      <c r="AJ190" s="126"/>
      <c r="AK190" s="335">
        <f t="shared" si="190"/>
        <v>0</v>
      </c>
      <c r="AL190" s="138"/>
      <c r="AM190" s="121"/>
      <c r="AN190" s="123"/>
      <c r="AO190" s="332">
        <f t="shared" si="269"/>
        <v>0</v>
      </c>
      <c r="AP190" s="333">
        <f>SUMIFS(Technologia[tpz '[s']],Technologia[Obszar],"Obróbka skrawaniem",Technologia[KOD WYROB],wycena!$B190)</f>
        <v>0</v>
      </c>
      <c r="AQ190" s="334">
        <f>SUMIFS(Technologia[tpj '[s']],Technologia[Obszar],"Obróbka skrawaniem",Technologia[KOD WYROB],wycena!$B190)</f>
        <v>0</v>
      </c>
      <c r="AR190" s="335">
        <f t="shared" si="191"/>
        <v>0</v>
      </c>
      <c r="AS190" s="334">
        <f>SUMIFS(Technologia[tpz '[s']],Technologia[Obszar],"Ukosowanie",Technologia[KOD WYROB],wycena!$B190)</f>
        <v>0</v>
      </c>
      <c r="AT190" s="334">
        <f>SUMIFS(Technologia[tpj '[s']],Technologia[Obszar],"Ukosowanie",Technologia[KOD WYROB],wycena!$B190)</f>
        <v>0</v>
      </c>
      <c r="AU190" s="335">
        <f t="shared" si="192"/>
        <v>0</v>
      </c>
      <c r="AV190" s="334">
        <f>SUMIFS(Technologia[tpz '[s']],Technologia[Obszar],"Prasa",Technologia[KOD WYROB],wycena!$B190)</f>
        <v>0</v>
      </c>
      <c r="AW190" s="334">
        <f>SUMIFS(Technologia[tpj '[s']],Technologia[Obszar],"Prasa",Technologia[KOD WYROB],wycena!$B190)</f>
        <v>0</v>
      </c>
      <c r="AX190" s="335">
        <f t="shared" si="193"/>
        <v>0</v>
      </c>
      <c r="AY190" s="334">
        <f>SUMIFS(Technologia[tpz '[s']],Technologia[Obszar],"Spawanie ręczne",Technologia[KOD WYROB],wycena!$B190)</f>
        <v>0</v>
      </c>
      <c r="AZ190" s="334">
        <f>SUMIFS(Technologia[tpj '[s']],Technologia[Obszar],"Spawanie ręczne",Technologia[KOD WYROB],wycena!$B190)</f>
        <v>0</v>
      </c>
      <c r="BA190" s="335">
        <f t="shared" si="194"/>
        <v>0</v>
      </c>
      <c r="BB190" s="334">
        <f>SUMIFS(Technologia[tpz '[s']],Technologia[Obszar],"Spawanie robotem",Technologia[KOD WYROB],wycena!$B190)</f>
        <v>0</v>
      </c>
      <c r="BC190" s="334">
        <f>SUMIFS(Technologia[tpj '[s']],Technologia[Obszar],"Spawanie robotem",Technologia[KOD WYROB],wycena!$B190)</f>
        <v>0</v>
      </c>
      <c r="BD190" s="335">
        <f t="shared" si="195"/>
        <v>0</v>
      </c>
      <c r="BE190" s="334">
        <f>SUMIFS(Technologia[tpz '[s']],Technologia[Obszar],"Ślusarnia",Technologia[KOD WYROB],wycena!$B190)</f>
        <v>0</v>
      </c>
      <c r="BF190" s="334">
        <f>SUMIFS(Technologia[tpj '[s']],Technologia[Obszar],"Ślusarnia",Technologia[KOD WYROB],wycena!$B190)</f>
        <v>0</v>
      </c>
      <c r="BG190" s="335">
        <f t="shared" si="196"/>
        <v>0</v>
      </c>
      <c r="BH190" s="334">
        <f>SUMIFS(Technologia[tpz '[s']],Technologia[Obszar],"Montaż",Technologia[KOD WYROB],wycena!$B190)</f>
        <v>0</v>
      </c>
      <c r="BI190" s="334">
        <f>SUMIFS(Technologia[tpj '[s']],Technologia[Obszar],"Montaż",Technologia[KOD WYROB],wycena!$B190)</f>
        <v>0</v>
      </c>
      <c r="BJ190" s="335">
        <f t="shared" si="197"/>
        <v>0</v>
      </c>
      <c r="BK190" s="334">
        <f>SUMIFS(Technologia[tpz '[s']],Technologia[Obszar],"Klejenie",Technologia[KOD WYROB],wycena!$B190)</f>
        <v>0</v>
      </c>
      <c r="BL190" s="334">
        <f>SUMIFS(Technologia[tpj '[s']],Technologia[Obszar],"Klejenie",Technologia[KOD WYROB],wycena!$B190)</f>
        <v>0</v>
      </c>
      <c r="BM190" s="335">
        <f t="shared" si="198"/>
        <v>0</v>
      </c>
      <c r="BN190" s="334">
        <f>SUMIFS(Technologia[tpz '[s']],Technologia[Obszar],"Śrutowanie",Technologia[KOD WYROB],wycena!$B190)</f>
        <v>0</v>
      </c>
      <c r="BO190" s="334">
        <f>SUMIFS(Technologia[tpj '[s']],Technologia[Obszar],"Śrutowanie",Technologia[KOD WYROB],wycena!$B190)</f>
        <v>0</v>
      </c>
      <c r="BP190" s="332">
        <f t="shared" si="248"/>
        <v>0</v>
      </c>
      <c r="BQ190" s="334">
        <f>SUMIFS(Technologia[tpz '[s']],Technologia[Obszar],"Prostowanie",Technologia[KOD WYROB],wycena!$B190)</f>
        <v>0</v>
      </c>
      <c r="BR190" s="334">
        <f>SUMIFS(Technologia[tpj '[s']],Technologia[Obszar],"Prostowanie",Technologia[KOD WYROB],wycena!$B190)</f>
        <v>0</v>
      </c>
      <c r="BS190" s="332">
        <f t="shared" si="249"/>
        <v>0</v>
      </c>
      <c r="BT190" s="334">
        <f>SUMIFS(Technologia[tpz '[s']],Technologia[Obszar],"Gratowarka",Technologia[KOD WYROB],wycena!$B190)</f>
        <v>0</v>
      </c>
      <c r="BU190" s="334">
        <f>SUMIFS(Technologia[tpj '[s']],Technologia[Obszar],"Gratowarka",Technologia[KOD WYROB],wycena!$B190)</f>
        <v>0</v>
      </c>
      <c r="BV190" s="332">
        <f t="shared" si="250"/>
        <v>0</v>
      </c>
      <c r="BW190" s="332">
        <f>COUNTIF(Technologia[KOD WYROB],B190)</f>
        <v>0</v>
      </c>
      <c r="BX190" s="332">
        <f t="shared" si="251"/>
        <v>0</v>
      </c>
      <c r="BZ190" s="121"/>
      <c r="CA190" s="123"/>
      <c r="CB190" s="123"/>
      <c r="CC190" s="372">
        <f>SUMIFS(Technologia[Koszt kooperacji],Technologia[Obszar],"Kooperacja",Technologia[KOD WYROB],wycena!$B190)+SUMIFS(Technologia[Koszt kooperacji],Technologia[Obszar],"Śrutowanie",Technologia[KOD WYROB],wycena!$B190)</f>
        <v>0</v>
      </c>
      <c r="CD190" s="372">
        <f t="shared" si="199"/>
        <v>0</v>
      </c>
      <c r="CE190" s="372">
        <f t="shared" si="270"/>
        <v>0</v>
      </c>
      <c r="CF190" s="381">
        <f>COUNTIFS(Technologia[KOD WYROB],B190,Technologia[Obszar],"kooperacja")+SUMIF($C:$C,$B190,CF:CF)</f>
        <v>0</v>
      </c>
      <c r="CG190" s="382">
        <f>SUMIF(Tabela3[Dot. indeksu],B190,Tabela3[Wartość])+SUMIF(C:C,B190,DE:DE)</f>
        <v>0</v>
      </c>
      <c r="CH190" s="383">
        <f>SUMIFS(NRC[Cena],NRC[Typ narzędzia],robocze!$AL$1,NRC[Dot. indeksu],wycena!$B190)+(SUMIF($C:$C,$B190,$DF:$DF))</f>
        <v>0</v>
      </c>
      <c r="CI190" s="372">
        <f>SUMIFS(NRC[Cena],NRC[Typ narzędzia],robocze!$AL$2,NRC[Dot. indeksu],wycena!$B190)+(SUMIF($C:$C,$B190,$DG:$DG))</f>
        <v>0</v>
      </c>
      <c r="CJ190" s="372">
        <f>SUMIFS(NRC[Cena],NRC[Typ narzędzia],robocze!$AL$3,NRC[Dot. indeksu],wycena!$B190)+(SUMIF($C:$C,$B190,$DH:$DH))</f>
        <v>0</v>
      </c>
      <c r="CK190" s="384">
        <f t="shared" si="252"/>
        <v>0</v>
      </c>
      <c r="CM190" s="373" t="str">
        <f t="shared" si="200"/>
        <v/>
      </c>
      <c r="CN190" s="374" t="str">
        <f t="shared" si="201"/>
        <v/>
      </c>
      <c r="CO190" s="372" t="str">
        <f t="shared" si="202"/>
        <v/>
      </c>
      <c r="CP190" s="372" t="str">
        <f t="shared" si="271"/>
        <v/>
      </c>
      <c r="CQ190" s="371" t="str">
        <f t="shared" si="203"/>
        <v/>
      </c>
      <c r="CR190" s="371" t="str">
        <f t="shared" si="272"/>
        <v/>
      </c>
      <c r="CS190" s="371" t="str">
        <f t="shared" si="204"/>
        <v/>
      </c>
      <c r="CT190" s="371" t="str">
        <f t="shared" si="205"/>
        <v/>
      </c>
      <c r="CU190" s="371" t="str">
        <f t="shared" si="206"/>
        <v/>
      </c>
      <c r="CV190" s="371" t="str">
        <f t="shared" si="207"/>
        <v/>
      </c>
      <c r="CW190" s="371" t="str">
        <f t="shared" si="208"/>
        <v/>
      </c>
      <c r="CX190" s="371" t="str">
        <f t="shared" si="209"/>
        <v/>
      </c>
      <c r="CY190" s="371" t="str">
        <f t="shared" si="210"/>
        <v/>
      </c>
      <c r="CZ190" s="371" t="str">
        <f t="shared" si="211"/>
        <v/>
      </c>
      <c r="DA190" s="371" t="str">
        <f t="shared" si="253"/>
        <v/>
      </c>
      <c r="DB190" s="371" t="str">
        <f t="shared" si="254"/>
        <v/>
      </c>
      <c r="DC190" s="371" t="str">
        <f t="shared" si="255"/>
        <v/>
      </c>
      <c r="DD190" s="334" t="str">
        <f t="shared" si="212"/>
        <v/>
      </c>
      <c r="DE190" s="334" t="str">
        <f t="shared" si="213"/>
        <v/>
      </c>
      <c r="DF190" s="372">
        <f t="shared" si="273"/>
        <v>0</v>
      </c>
      <c r="DG190" s="372">
        <f t="shared" si="274"/>
        <v>0</v>
      </c>
      <c r="DH190" s="372">
        <f t="shared" si="275"/>
        <v>0</v>
      </c>
      <c r="DI190" s="375"/>
      <c r="DJ190" s="319">
        <f>AK190/3600*Stawki!$A$4</f>
        <v>0</v>
      </c>
      <c r="DK190" s="317">
        <f>AO190/3600*Stawki!$B$4</f>
        <v>0</v>
      </c>
      <c r="DL190" s="317">
        <f>AR190/3600*Stawki!$C$4</f>
        <v>0</v>
      </c>
      <c r="DM190" s="317">
        <f>AU190/3600*Stawki!$D$4</f>
        <v>0</v>
      </c>
      <c r="DN190" s="317">
        <f>AX190/3600*Stawki!$E$4</f>
        <v>0</v>
      </c>
      <c r="DO190" s="317">
        <f>BA190/3600*Stawki!$F$4</f>
        <v>0</v>
      </c>
      <c r="DP190" s="317">
        <f>BD190/3600*Stawki!$G$4</f>
        <v>0</v>
      </c>
      <c r="DQ190" s="317">
        <f>BG190/3600*Stawki!$H$4</f>
        <v>0</v>
      </c>
      <c r="DR190" s="317">
        <f>BJ190/3600*Stawki!$J$4</f>
        <v>0</v>
      </c>
      <c r="DS190" s="317">
        <f>BL190/3600*Stawki!$I$4</f>
        <v>0</v>
      </c>
      <c r="DT190" s="317">
        <f>BP190/3600*Stawki!$K$4</f>
        <v>0</v>
      </c>
      <c r="DU190" s="320">
        <f>BS190/3600*Stawki!$M$4</f>
        <v>0</v>
      </c>
      <c r="DV190" s="320">
        <f>BV190/3600*Stawki!$L$4</f>
        <v>0</v>
      </c>
      <c r="DW190" s="321">
        <f t="shared" si="256"/>
        <v>0</v>
      </c>
      <c r="DX190" s="322" t="e" cm="1">
        <f t="array" ref="DX190">IF(BX190&lt;1,INDEX(tblSimple[],MATCH(F190,simp_il_proj,1)+1,MATCH(BW190,simp_il_oper,1)+1)+VLOOKUP($H$6,tblKlient[[Klient]:[Dodatkowy narzut Simple]],2,0),INDEX(tblComplex[],MATCH(F190,comp_il_projekt,1)+1,MATCH(BX190,comp_ile_sklad,1)+1)+VLOOKUP($H$6,tblKlient[[Klient]:[Dodatkowy narzut Complex]],3,0))</f>
        <v>#VALUE!</v>
      </c>
      <c r="DY190" s="323" t="str">
        <f t="shared" si="257"/>
        <v/>
      </c>
      <c r="DZ190" s="318" t="e">
        <f t="shared" si="214"/>
        <v>#VALUE!</v>
      </c>
      <c r="EA190" s="324" t="e">
        <f t="shared" si="215"/>
        <v>#VALUE!</v>
      </c>
      <c r="EC190" s="340">
        <f>IFERROR((Y190*AA190)*IF(X190="NIE",$EC$17+Stawki!$L$30,$EC$17)+SUMIF($C:$C,$B190,CP:CP),0)</f>
        <v>0</v>
      </c>
      <c r="ED190" s="341">
        <f t="shared" si="216"/>
        <v>0</v>
      </c>
      <c r="EE190" s="341">
        <f t="shared" si="217"/>
        <v>0</v>
      </c>
      <c r="EF190" s="341" t="e">
        <f t="shared" si="218"/>
        <v>#VALUE!</v>
      </c>
      <c r="EG190" s="341" t="e">
        <f>DY190*(1+wycena!$EG$17)</f>
        <v>#VALUE!</v>
      </c>
      <c r="EH190" s="341" t="e">
        <f>EG190*(1+wycena!$EH$17)</f>
        <v>#VALUE!</v>
      </c>
      <c r="EI190" s="341" t="e">
        <f t="shared" si="258"/>
        <v>#VALUE!</v>
      </c>
      <c r="EJ190" s="341" t="e">
        <f t="shared" si="276"/>
        <v>#VALUE!</v>
      </c>
      <c r="EK190" s="342">
        <f t="shared" si="219"/>
        <v>0</v>
      </c>
      <c r="EL190" s="343">
        <v>0</v>
      </c>
      <c r="EM190" s="344" t="e">
        <f t="shared" si="277"/>
        <v>#VALUE!</v>
      </c>
      <c r="EN190" s="345" t="e">
        <f t="shared" si="220"/>
        <v>#VALUE!</v>
      </c>
      <c r="EO190" s="346">
        <f t="shared" si="221"/>
        <v>0</v>
      </c>
      <c r="EP190" s="347">
        <f t="shared" si="222"/>
        <v>0</v>
      </c>
      <c r="EQ190" s="348">
        <f t="shared" si="259"/>
        <v>0</v>
      </c>
      <c r="ER190" s="349" t="e">
        <f t="shared" si="223"/>
        <v>#VALUE!</v>
      </c>
      <c r="ES190" s="350" t="e">
        <f t="shared" si="224"/>
        <v>#VALUE!</v>
      </c>
      <c r="ET190" s="62"/>
      <c r="EU190" s="399">
        <f t="shared" si="260"/>
        <v>0</v>
      </c>
      <c r="EV190" s="400">
        <f t="shared" si="261"/>
        <v>0</v>
      </c>
      <c r="EW190" s="400">
        <f t="shared" si="262"/>
        <v>0</v>
      </c>
      <c r="EX190" s="400">
        <f t="shared" si="263"/>
        <v>0</v>
      </c>
      <c r="EY190" s="400">
        <f t="shared" si="264"/>
        <v>0</v>
      </c>
      <c r="EZ190" s="401">
        <f t="shared" si="265"/>
        <v>0</v>
      </c>
      <c r="FA190" s="62"/>
      <c r="FB190" s="153">
        <f t="shared" si="225"/>
        <v>0</v>
      </c>
      <c r="FC190" s="154">
        <f t="shared" si="226"/>
        <v>0</v>
      </c>
      <c r="FD190" s="154">
        <f t="shared" si="227"/>
        <v>0</v>
      </c>
      <c r="FE190" s="154">
        <f t="shared" si="228"/>
        <v>0</v>
      </c>
      <c r="FF190" s="154">
        <f t="shared" si="229"/>
        <v>0</v>
      </c>
      <c r="FG190" s="154">
        <f t="shared" si="230"/>
        <v>0</v>
      </c>
      <c r="FH190" s="154">
        <f t="shared" si="231"/>
        <v>0</v>
      </c>
      <c r="FI190" s="154">
        <f t="shared" si="232"/>
        <v>0</v>
      </c>
      <c r="FJ190" s="154">
        <f t="shared" si="233"/>
        <v>0</v>
      </c>
      <c r="FK190" s="147">
        <f t="shared" si="234"/>
        <v>0</v>
      </c>
      <c r="FL190" s="147">
        <f t="shared" si="235"/>
        <v>0</v>
      </c>
      <c r="FM190" s="146">
        <f t="shared" si="236"/>
        <v>0</v>
      </c>
      <c r="FN190" s="146">
        <f t="shared" si="237"/>
        <v>0</v>
      </c>
      <c r="FO190" s="146">
        <f t="shared" si="238"/>
        <v>0</v>
      </c>
      <c r="FP190" s="146">
        <f t="shared" si="239"/>
        <v>0</v>
      </c>
      <c r="FQ190" s="146" t="e">
        <f t="shared" si="240"/>
        <v>#VALUE!</v>
      </c>
      <c r="FR190" s="146" t="e">
        <f t="shared" si="241"/>
        <v>#VALUE!</v>
      </c>
      <c r="FS190" s="146">
        <f t="shared" si="242"/>
        <v>0</v>
      </c>
      <c r="FT190" s="146">
        <f t="shared" si="243"/>
        <v>0</v>
      </c>
      <c r="FU190" s="146">
        <f t="shared" si="244"/>
        <v>0</v>
      </c>
      <c r="FV190" s="146" t="e">
        <f t="shared" si="245"/>
        <v>#VALUE!</v>
      </c>
      <c r="FW190" s="146" t="e">
        <f t="shared" si="266"/>
        <v>#VALUE!</v>
      </c>
      <c r="FX190" s="146" t="e">
        <f t="shared" si="267"/>
        <v>#VALUE!</v>
      </c>
      <c r="FY190" s="146" t="e">
        <f t="shared" si="268"/>
        <v>#VALUE!</v>
      </c>
      <c r="FZ190" s="155">
        <f t="shared" si="278"/>
        <v>0</v>
      </c>
    </row>
    <row r="191" spans="1:182">
      <c r="A191" s="143">
        <v>173</v>
      </c>
      <c r="B191" s="123"/>
      <c r="C191" s="123"/>
      <c r="D191" s="123"/>
      <c r="E191" s="181"/>
      <c r="F191" s="123"/>
      <c r="G191" s="123"/>
      <c r="H191" s="123"/>
      <c r="I191" s="120"/>
      <c r="J191" s="121"/>
      <c r="K191" s="123"/>
      <c r="L191" s="123"/>
      <c r="M191" s="172" t="str">
        <f>ryzyka!$X175</f>
        <v/>
      </c>
      <c r="N191" s="173" t="str">
        <f>ryzyka!Y175</f>
        <v/>
      </c>
      <c r="O191" s="123"/>
      <c r="P191" s="123"/>
      <c r="Q191" s="138"/>
      <c r="R191" s="121"/>
      <c r="S191" s="123"/>
      <c r="T191" s="122"/>
      <c r="U191" s="123"/>
      <c r="V191" s="285" t="str">
        <f t="shared" si="246"/>
        <v/>
      </c>
      <c r="W191" s="285" t="str">
        <f t="shared" si="247"/>
        <v/>
      </c>
      <c r="X191" s="123"/>
      <c r="Y191" s="65"/>
      <c r="Z191" s="176">
        <f t="shared" si="189"/>
        <v>0</v>
      </c>
      <c r="AA191" s="124"/>
      <c r="AB191" s="124"/>
      <c r="AC191" s="125"/>
      <c r="AD191" s="125"/>
      <c r="AE191" s="126"/>
      <c r="AF191" s="124"/>
      <c r="AG191" s="127"/>
      <c r="AH191" s="128"/>
      <c r="AI191" s="137"/>
      <c r="AJ191" s="126"/>
      <c r="AK191" s="335">
        <f t="shared" si="190"/>
        <v>0</v>
      </c>
      <c r="AL191" s="138"/>
      <c r="AM191" s="121"/>
      <c r="AN191" s="123"/>
      <c r="AO191" s="332">
        <f t="shared" si="269"/>
        <v>0</v>
      </c>
      <c r="AP191" s="333">
        <f>SUMIFS(Technologia[tpz '[s']],Technologia[Obszar],"Obróbka skrawaniem",Technologia[KOD WYROB],wycena!$B191)</f>
        <v>0</v>
      </c>
      <c r="AQ191" s="334">
        <f>SUMIFS(Technologia[tpj '[s']],Technologia[Obszar],"Obróbka skrawaniem",Technologia[KOD WYROB],wycena!$B191)</f>
        <v>0</v>
      </c>
      <c r="AR191" s="335">
        <f t="shared" si="191"/>
        <v>0</v>
      </c>
      <c r="AS191" s="334">
        <f>SUMIFS(Technologia[tpz '[s']],Technologia[Obszar],"Ukosowanie",Technologia[KOD WYROB],wycena!$B191)</f>
        <v>0</v>
      </c>
      <c r="AT191" s="334">
        <f>SUMIFS(Technologia[tpj '[s']],Technologia[Obszar],"Ukosowanie",Technologia[KOD WYROB],wycena!$B191)</f>
        <v>0</v>
      </c>
      <c r="AU191" s="335">
        <f t="shared" si="192"/>
        <v>0</v>
      </c>
      <c r="AV191" s="334">
        <f>SUMIFS(Technologia[tpz '[s']],Technologia[Obszar],"Prasa",Technologia[KOD WYROB],wycena!$B191)</f>
        <v>0</v>
      </c>
      <c r="AW191" s="334">
        <f>SUMIFS(Technologia[tpj '[s']],Technologia[Obszar],"Prasa",Technologia[KOD WYROB],wycena!$B191)</f>
        <v>0</v>
      </c>
      <c r="AX191" s="335">
        <f t="shared" si="193"/>
        <v>0</v>
      </c>
      <c r="AY191" s="334">
        <f>SUMIFS(Technologia[tpz '[s']],Technologia[Obszar],"Spawanie ręczne",Technologia[KOD WYROB],wycena!$B191)</f>
        <v>0</v>
      </c>
      <c r="AZ191" s="334">
        <f>SUMIFS(Technologia[tpj '[s']],Technologia[Obszar],"Spawanie ręczne",Technologia[KOD WYROB],wycena!$B191)</f>
        <v>0</v>
      </c>
      <c r="BA191" s="335">
        <f t="shared" si="194"/>
        <v>0</v>
      </c>
      <c r="BB191" s="334">
        <f>SUMIFS(Technologia[tpz '[s']],Technologia[Obszar],"Spawanie robotem",Technologia[KOD WYROB],wycena!$B191)</f>
        <v>0</v>
      </c>
      <c r="BC191" s="334">
        <f>SUMIFS(Technologia[tpj '[s']],Technologia[Obszar],"Spawanie robotem",Technologia[KOD WYROB],wycena!$B191)</f>
        <v>0</v>
      </c>
      <c r="BD191" s="335">
        <f t="shared" si="195"/>
        <v>0</v>
      </c>
      <c r="BE191" s="334">
        <f>SUMIFS(Technologia[tpz '[s']],Technologia[Obszar],"Ślusarnia",Technologia[KOD WYROB],wycena!$B191)</f>
        <v>0</v>
      </c>
      <c r="BF191" s="334">
        <f>SUMIFS(Technologia[tpj '[s']],Technologia[Obszar],"Ślusarnia",Technologia[KOD WYROB],wycena!$B191)</f>
        <v>0</v>
      </c>
      <c r="BG191" s="335">
        <f t="shared" si="196"/>
        <v>0</v>
      </c>
      <c r="BH191" s="334">
        <f>SUMIFS(Technologia[tpz '[s']],Technologia[Obszar],"Montaż",Technologia[KOD WYROB],wycena!$B191)</f>
        <v>0</v>
      </c>
      <c r="BI191" s="334">
        <f>SUMIFS(Technologia[tpj '[s']],Technologia[Obszar],"Montaż",Technologia[KOD WYROB],wycena!$B191)</f>
        <v>0</v>
      </c>
      <c r="BJ191" s="335">
        <f t="shared" si="197"/>
        <v>0</v>
      </c>
      <c r="BK191" s="334">
        <f>SUMIFS(Technologia[tpz '[s']],Technologia[Obszar],"Klejenie",Technologia[KOD WYROB],wycena!$B191)</f>
        <v>0</v>
      </c>
      <c r="BL191" s="334">
        <f>SUMIFS(Technologia[tpj '[s']],Technologia[Obszar],"Klejenie",Technologia[KOD WYROB],wycena!$B191)</f>
        <v>0</v>
      </c>
      <c r="BM191" s="335">
        <f t="shared" si="198"/>
        <v>0</v>
      </c>
      <c r="BN191" s="334">
        <f>SUMIFS(Technologia[tpz '[s']],Technologia[Obszar],"Śrutowanie",Technologia[KOD WYROB],wycena!$B191)</f>
        <v>0</v>
      </c>
      <c r="BO191" s="334">
        <f>SUMIFS(Technologia[tpj '[s']],Technologia[Obszar],"Śrutowanie",Technologia[KOD WYROB],wycena!$B191)</f>
        <v>0</v>
      </c>
      <c r="BP191" s="332">
        <f t="shared" si="248"/>
        <v>0</v>
      </c>
      <c r="BQ191" s="334">
        <f>SUMIFS(Technologia[tpz '[s']],Technologia[Obszar],"Prostowanie",Technologia[KOD WYROB],wycena!$B191)</f>
        <v>0</v>
      </c>
      <c r="BR191" s="334">
        <f>SUMIFS(Technologia[tpj '[s']],Technologia[Obszar],"Prostowanie",Technologia[KOD WYROB],wycena!$B191)</f>
        <v>0</v>
      </c>
      <c r="BS191" s="332">
        <f t="shared" si="249"/>
        <v>0</v>
      </c>
      <c r="BT191" s="334">
        <f>SUMIFS(Technologia[tpz '[s']],Technologia[Obszar],"Gratowarka",Technologia[KOD WYROB],wycena!$B191)</f>
        <v>0</v>
      </c>
      <c r="BU191" s="334">
        <f>SUMIFS(Technologia[tpj '[s']],Technologia[Obszar],"Gratowarka",Technologia[KOD WYROB],wycena!$B191)</f>
        <v>0</v>
      </c>
      <c r="BV191" s="332">
        <f t="shared" si="250"/>
        <v>0</v>
      </c>
      <c r="BW191" s="332">
        <f>COUNTIF(Technologia[KOD WYROB],B191)</f>
        <v>0</v>
      </c>
      <c r="BX191" s="332">
        <f t="shared" si="251"/>
        <v>0</v>
      </c>
      <c r="BZ191" s="121"/>
      <c r="CA191" s="123"/>
      <c r="CB191" s="123"/>
      <c r="CC191" s="372">
        <f>SUMIFS(Technologia[Koszt kooperacji],Technologia[Obszar],"Kooperacja",Technologia[KOD WYROB],wycena!$B191)+SUMIFS(Technologia[Koszt kooperacji],Technologia[Obszar],"Śrutowanie",Technologia[KOD WYROB],wycena!$B191)</f>
        <v>0</v>
      </c>
      <c r="CD191" s="372">
        <f t="shared" si="199"/>
        <v>0</v>
      </c>
      <c r="CE191" s="372">
        <f t="shared" si="270"/>
        <v>0</v>
      </c>
      <c r="CF191" s="381">
        <f>COUNTIFS(Technologia[KOD WYROB],B191,Technologia[Obszar],"kooperacja")+SUMIF($C:$C,$B191,CF:CF)</f>
        <v>0</v>
      </c>
      <c r="CG191" s="382">
        <f>SUMIF(Tabela3[Dot. indeksu],B191,Tabela3[Wartość])+SUMIF(C:C,B191,DE:DE)</f>
        <v>0</v>
      </c>
      <c r="CH191" s="383">
        <f>SUMIFS(NRC[Cena],NRC[Typ narzędzia],robocze!$AL$1,NRC[Dot. indeksu],wycena!$B191)+(SUMIF($C:$C,$B191,$DF:$DF))</f>
        <v>0</v>
      </c>
      <c r="CI191" s="372">
        <f>SUMIFS(NRC[Cena],NRC[Typ narzędzia],robocze!$AL$2,NRC[Dot. indeksu],wycena!$B191)+(SUMIF($C:$C,$B191,$DG:$DG))</f>
        <v>0</v>
      </c>
      <c r="CJ191" s="372">
        <f>SUMIFS(NRC[Cena],NRC[Typ narzędzia],robocze!$AL$3,NRC[Dot. indeksu],wycena!$B191)+(SUMIF($C:$C,$B191,$DH:$DH))</f>
        <v>0</v>
      </c>
      <c r="CK191" s="384">
        <f t="shared" si="252"/>
        <v>0</v>
      </c>
      <c r="CM191" s="373" t="str">
        <f t="shared" si="200"/>
        <v/>
      </c>
      <c r="CN191" s="374" t="str">
        <f t="shared" si="201"/>
        <v/>
      </c>
      <c r="CO191" s="372" t="str">
        <f t="shared" si="202"/>
        <v/>
      </c>
      <c r="CP191" s="372" t="str">
        <f t="shared" si="271"/>
        <v/>
      </c>
      <c r="CQ191" s="371" t="str">
        <f t="shared" si="203"/>
        <v/>
      </c>
      <c r="CR191" s="371" t="str">
        <f t="shared" si="272"/>
        <v/>
      </c>
      <c r="CS191" s="371" t="str">
        <f t="shared" si="204"/>
        <v/>
      </c>
      <c r="CT191" s="371" t="str">
        <f t="shared" si="205"/>
        <v/>
      </c>
      <c r="CU191" s="371" t="str">
        <f t="shared" si="206"/>
        <v/>
      </c>
      <c r="CV191" s="371" t="str">
        <f t="shared" si="207"/>
        <v/>
      </c>
      <c r="CW191" s="371" t="str">
        <f t="shared" si="208"/>
        <v/>
      </c>
      <c r="CX191" s="371" t="str">
        <f t="shared" si="209"/>
        <v/>
      </c>
      <c r="CY191" s="371" t="str">
        <f t="shared" si="210"/>
        <v/>
      </c>
      <c r="CZ191" s="371" t="str">
        <f t="shared" si="211"/>
        <v/>
      </c>
      <c r="DA191" s="371" t="str">
        <f t="shared" si="253"/>
        <v/>
      </c>
      <c r="DB191" s="371" t="str">
        <f t="shared" si="254"/>
        <v/>
      </c>
      <c r="DC191" s="371" t="str">
        <f t="shared" si="255"/>
        <v/>
      </c>
      <c r="DD191" s="334" t="str">
        <f t="shared" si="212"/>
        <v/>
      </c>
      <c r="DE191" s="334" t="str">
        <f t="shared" si="213"/>
        <v/>
      </c>
      <c r="DF191" s="372">
        <f t="shared" si="273"/>
        <v>0</v>
      </c>
      <c r="DG191" s="372">
        <f t="shared" si="274"/>
        <v>0</v>
      </c>
      <c r="DH191" s="372">
        <f t="shared" si="275"/>
        <v>0</v>
      </c>
      <c r="DI191" s="375"/>
      <c r="DJ191" s="319">
        <f>AK191/3600*Stawki!$A$4</f>
        <v>0</v>
      </c>
      <c r="DK191" s="317">
        <f>AO191/3600*Stawki!$B$4</f>
        <v>0</v>
      </c>
      <c r="DL191" s="317">
        <f>AR191/3600*Stawki!$C$4</f>
        <v>0</v>
      </c>
      <c r="DM191" s="317">
        <f>AU191/3600*Stawki!$D$4</f>
        <v>0</v>
      </c>
      <c r="DN191" s="317">
        <f>AX191/3600*Stawki!$E$4</f>
        <v>0</v>
      </c>
      <c r="DO191" s="317">
        <f>BA191/3600*Stawki!$F$4</f>
        <v>0</v>
      </c>
      <c r="DP191" s="317">
        <f>BD191/3600*Stawki!$G$4</f>
        <v>0</v>
      </c>
      <c r="DQ191" s="317">
        <f>BG191/3600*Stawki!$H$4</f>
        <v>0</v>
      </c>
      <c r="DR191" s="317">
        <f>BJ191/3600*Stawki!$J$4</f>
        <v>0</v>
      </c>
      <c r="DS191" s="317">
        <f>BL191/3600*Stawki!$I$4</f>
        <v>0</v>
      </c>
      <c r="DT191" s="317">
        <f>BP191/3600*Stawki!$K$4</f>
        <v>0</v>
      </c>
      <c r="DU191" s="320">
        <f>BS191/3600*Stawki!$M$4</f>
        <v>0</v>
      </c>
      <c r="DV191" s="320">
        <f>BV191/3600*Stawki!$L$4</f>
        <v>0</v>
      </c>
      <c r="DW191" s="321">
        <f t="shared" si="256"/>
        <v>0</v>
      </c>
      <c r="DX191" s="322" t="e" cm="1">
        <f t="array" ref="DX191">IF(BX191&lt;1,INDEX(tblSimple[],MATCH(F191,simp_il_proj,1)+1,MATCH(BW191,simp_il_oper,1)+1)+VLOOKUP($H$6,tblKlient[[Klient]:[Dodatkowy narzut Simple]],2,0),INDEX(tblComplex[],MATCH(F191,comp_il_projekt,1)+1,MATCH(BX191,comp_ile_sklad,1)+1)+VLOOKUP($H$6,tblKlient[[Klient]:[Dodatkowy narzut Complex]],3,0))</f>
        <v>#VALUE!</v>
      </c>
      <c r="DY191" s="323" t="str">
        <f t="shared" si="257"/>
        <v/>
      </c>
      <c r="DZ191" s="318" t="e">
        <f t="shared" si="214"/>
        <v>#VALUE!</v>
      </c>
      <c r="EA191" s="324" t="e">
        <f t="shared" si="215"/>
        <v>#VALUE!</v>
      </c>
      <c r="EC191" s="340">
        <f>IFERROR((Y191*AA191)*IF(X191="NIE",$EC$17+Stawki!$L$30,$EC$17)+SUMIF($C:$C,$B191,CP:CP),0)</f>
        <v>0</v>
      </c>
      <c r="ED191" s="341">
        <f t="shared" si="216"/>
        <v>0</v>
      </c>
      <c r="EE191" s="341">
        <f t="shared" si="217"/>
        <v>0</v>
      </c>
      <c r="EF191" s="341" t="e">
        <f t="shared" si="218"/>
        <v>#VALUE!</v>
      </c>
      <c r="EG191" s="341" t="e">
        <f>DY191*(1+wycena!$EG$17)</f>
        <v>#VALUE!</v>
      </c>
      <c r="EH191" s="341" t="e">
        <f>EG191*(1+wycena!$EH$17)</f>
        <v>#VALUE!</v>
      </c>
      <c r="EI191" s="341" t="e">
        <f t="shared" si="258"/>
        <v>#VALUE!</v>
      </c>
      <c r="EJ191" s="341" t="e">
        <f t="shared" si="276"/>
        <v>#VALUE!</v>
      </c>
      <c r="EK191" s="342">
        <f t="shared" si="219"/>
        <v>0</v>
      </c>
      <c r="EL191" s="343">
        <v>0</v>
      </c>
      <c r="EM191" s="344" t="e">
        <f t="shared" si="277"/>
        <v>#VALUE!</v>
      </c>
      <c r="EN191" s="345" t="e">
        <f t="shared" si="220"/>
        <v>#VALUE!</v>
      </c>
      <c r="EO191" s="346">
        <f t="shared" si="221"/>
        <v>0</v>
      </c>
      <c r="EP191" s="347">
        <f t="shared" si="222"/>
        <v>0</v>
      </c>
      <c r="EQ191" s="348">
        <f t="shared" si="259"/>
        <v>0</v>
      </c>
      <c r="ER191" s="349" t="e">
        <f t="shared" si="223"/>
        <v>#VALUE!</v>
      </c>
      <c r="ES191" s="350" t="e">
        <f t="shared" si="224"/>
        <v>#VALUE!</v>
      </c>
      <c r="ET191" s="62"/>
      <c r="EU191" s="399">
        <f t="shared" si="260"/>
        <v>0</v>
      </c>
      <c r="EV191" s="400">
        <f t="shared" si="261"/>
        <v>0</v>
      </c>
      <c r="EW191" s="400">
        <f t="shared" si="262"/>
        <v>0</v>
      </c>
      <c r="EX191" s="400">
        <f t="shared" si="263"/>
        <v>0</v>
      </c>
      <c r="EY191" s="400">
        <f t="shared" si="264"/>
        <v>0</v>
      </c>
      <c r="EZ191" s="401">
        <f t="shared" si="265"/>
        <v>0</v>
      </c>
      <c r="FA191" s="62"/>
      <c r="FB191" s="153">
        <f t="shared" si="225"/>
        <v>0</v>
      </c>
      <c r="FC191" s="154">
        <f t="shared" si="226"/>
        <v>0</v>
      </c>
      <c r="FD191" s="154">
        <f t="shared" si="227"/>
        <v>0</v>
      </c>
      <c r="FE191" s="154">
        <f t="shared" si="228"/>
        <v>0</v>
      </c>
      <c r="FF191" s="154">
        <f t="shared" si="229"/>
        <v>0</v>
      </c>
      <c r="FG191" s="154">
        <f t="shared" si="230"/>
        <v>0</v>
      </c>
      <c r="FH191" s="154">
        <f t="shared" si="231"/>
        <v>0</v>
      </c>
      <c r="FI191" s="154">
        <f t="shared" si="232"/>
        <v>0</v>
      </c>
      <c r="FJ191" s="154">
        <f t="shared" si="233"/>
        <v>0</v>
      </c>
      <c r="FK191" s="147">
        <f t="shared" si="234"/>
        <v>0</v>
      </c>
      <c r="FL191" s="147">
        <f t="shared" si="235"/>
        <v>0</v>
      </c>
      <c r="FM191" s="146">
        <f t="shared" si="236"/>
        <v>0</v>
      </c>
      <c r="FN191" s="146">
        <f t="shared" si="237"/>
        <v>0</v>
      </c>
      <c r="FO191" s="146">
        <f t="shared" si="238"/>
        <v>0</v>
      </c>
      <c r="FP191" s="146">
        <f t="shared" si="239"/>
        <v>0</v>
      </c>
      <c r="FQ191" s="146" t="e">
        <f t="shared" si="240"/>
        <v>#VALUE!</v>
      </c>
      <c r="FR191" s="146" t="e">
        <f t="shared" si="241"/>
        <v>#VALUE!</v>
      </c>
      <c r="FS191" s="146">
        <f t="shared" si="242"/>
        <v>0</v>
      </c>
      <c r="FT191" s="146">
        <f t="shared" si="243"/>
        <v>0</v>
      </c>
      <c r="FU191" s="146">
        <f t="shared" si="244"/>
        <v>0</v>
      </c>
      <c r="FV191" s="146" t="e">
        <f t="shared" si="245"/>
        <v>#VALUE!</v>
      </c>
      <c r="FW191" s="146" t="e">
        <f t="shared" si="266"/>
        <v>#VALUE!</v>
      </c>
      <c r="FX191" s="146" t="e">
        <f t="shared" si="267"/>
        <v>#VALUE!</v>
      </c>
      <c r="FY191" s="146" t="e">
        <f t="shared" si="268"/>
        <v>#VALUE!</v>
      </c>
      <c r="FZ191" s="155">
        <f t="shared" si="278"/>
        <v>0</v>
      </c>
    </row>
    <row r="192" spans="1:182">
      <c r="A192" s="143">
        <v>174</v>
      </c>
      <c r="B192" s="123"/>
      <c r="C192" s="123"/>
      <c r="D192" s="123"/>
      <c r="E192" s="181"/>
      <c r="F192" s="123"/>
      <c r="G192" s="123"/>
      <c r="H192" s="123"/>
      <c r="I192" s="120"/>
      <c r="J192" s="121"/>
      <c r="K192" s="123"/>
      <c r="L192" s="123"/>
      <c r="M192" s="172" t="str">
        <f>ryzyka!$X176</f>
        <v/>
      </c>
      <c r="N192" s="173" t="str">
        <f>ryzyka!Y176</f>
        <v/>
      </c>
      <c r="O192" s="123"/>
      <c r="P192" s="123"/>
      <c r="Q192" s="138"/>
      <c r="R192" s="121"/>
      <c r="S192" s="123"/>
      <c r="T192" s="122"/>
      <c r="U192" s="123"/>
      <c r="V192" s="285" t="str">
        <f t="shared" si="246"/>
        <v/>
      </c>
      <c r="W192" s="285" t="str">
        <f t="shared" si="247"/>
        <v/>
      </c>
      <c r="X192" s="123"/>
      <c r="Y192" s="65"/>
      <c r="Z192" s="176">
        <f t="shared" si="189"/>
        <v>0</v>
      </c>
      <c r="AA192" s="124"/>
      <c r="AB192" s="124"/>
      <c r="AC192" s="125"/>
      <c r="AD192" s="125"/>
      <c r="AE192" s="126"/>
      <c r="AF192" s="124"/>
      <c r="AG192" s="127"/>
      <c r="AH192" s="128"/>
      <c r="AI192" s="137"/>
      <c r="AJ192" s="126"/>
      <c r="AK192" s="335">
        <f t="shared" si="190"/>
        <v>0</v>
      </c>
      <c r="AL192" s="138"/>
      <c r="AM192" s="121"/>
      <c r="AN192" s="123"/>
      <c r="AO192" s="332">
        <f t="shared" si="269"/>
        <v>0</v>
      </c>
      <c r="AP192" s="333">
        <f>SUMIFS(Technologia[tpz '[s']],Technologia[Obszar],"Obróbka skrawaniem",Technologia[KOD WYROB],wycena!$B192)</f>
        <v>0</v>
      </c>
      <c r="AQ192" s="334">
        <f>SUMIFS(Technologia[tpj '[s']],Technologia[Obszar],"Obróbka skrawaniem",Technologia[KOD WYROB],wycena!$B192)</f>
        <v>0</v>
      </c>
      <c r="AR192" s="335">
        <f t="shared" si="191"/>
        <v>0</v>
      </c>
      <c r="AS192" s="334">
        <f>SUMIFS(Technologia[tpz '[s']],Technologia[Obszar],"Ukosowanie",Technologia[KOD WYROB],wycena!$B192)</f>
        <v>0</v>
      </c>
      <c r="AT192" s="334">
        <f>SUMIFS(Technologia[tpj '[s']],Technologia[Obszar],"Ukosowanie",Technologia[KOD WYROB],wycena!$B192)</f>
        <v>0</v>
      </c>
      <c r="AU192" s="335">
        <f t="shared" si="192"/>
        <v>0</v>
      </c>
      <c r="AV192" s="334">
        <f>SUMIFS(Technologia[tpz '[s']],Technologia[Obszar],"Prasa",Technologia[KOD WYROB],wycena!$B192)</f>
        <v>0</v>
      </c>
      <c r="AW192" s="334">
        <f>SUMIFS(Technologia[tpj '[s']],Technologia[Obszar],"Prasa",Technologia[KOD WYROB],wycena!$B192)</f>
        <v>0</v>
      </c>
      <c r="AX192" s="335">
        <f t="shared" si="193"/>
        <v>0</v>
      </c>
      <c r="AY192" s="334">
        <f>SUMIFS(Technologia[tpz '[s']],Technologia[Obszar],"Spawanie ręczne",Technologia[KOD WYROB],wycena!$B192)</f>
        <v>0</v>
      </c>
      <c r="AZ192" s="334">
        <f>SUMIFS(Technologia[tpj '[s']],Technologia[Obszar],"Spawanie ręczne",Technologia[KOD WYROB],wycena!$B192)</f>
        <v>0</v>
      </c>
      <c r="BA192" s="335">
        <f t="shared" si="194"/>
        <v>0</v>
      </c>
      <c r="BB192" s="334">
        <f>SUMIFS(Technologia[tpz '[s']],Technologia[Obszar],"Spawanie robotem",Technologia[KOD WYROB],wycena!$B192)</f>
        <v>0</v>
      </c>
      <c r="BC192" s="334">
        <f>SUMIFS(Technologia[tpj '[s']],Technologia[Obszar],"Spawanie robotem",Technologia[KOD WYROB],wycena!$B192)</f>
        <v>0</v>
      </c>
      <c r="BD192" s="335">
        <f t="shared" si="195"/>
        <v>0</v>
      </c>
      <c r="BE192" s="334">
        <f>SUMIFS(Technologia[tpz '[s']],Technologia[Obszar],"Ślusarnia",Technologia[KOD WYROB],wycena!$B192)</f>
        <v>0</v>
      </c>
      <c r="BF192" s="334">
        <f>SUMIFS(Technologia[tpj '[s']],Technologia[Obszar],"Ślusarnia",Technologia[KOD WYROB],wycena!$B192)</f>
        <v>0</v>
      </c>
      <c r="BG192" s="335">
        <f t="shared" si="196"/>
        <v>0</v>
      </c>
      <c r="BH192" s="334">
        <f>SUMIFS(Technologia[tpz '[s']],Technologia[Obszar],"Montaż",Technologia[KOD WYROB],wycena!$B192)</f>
        <v>0</v>
      </c>
      <c r="BI192" s="334">
        <f>SUMIFS(Technologia[tpj '[s']],Technologia[Obszar],"Montaż",Technologia[KOD WYROB],wycena!$B192)</f>
        <v>0</v>
      </c>
      <c r="BJ192" s="335">
        <f t="shared" si="197"/>
        <v>0</v>
      </c>
      <c r="BK192" s="334">
        <f>SUMIFS(Technologia[tpz '[s']],Technologia[Obszar],"Klejenie",Technologia[KOD WYROB],wycena!$B192)</f>
        <v>0</v>
      </c>
      <c r="BL192" s="334">
        <f>SUMIFS(Technologia[tpj '[s']],Technologia[Obszar],"Klejenie",Technologia[KOD WYROB],wycena!$B192)</f>
        <v>0</v>
      </c>
      <c r="BM192" s="335">
        <f t="shared" si="198"/>
        <v>0</v>
      </c>
      <c r="BN192" s="334">
        <f>SUMIFS(Technologia[tpz '[s']],Technologia[Obszar],"Śrutowanie",Technologia[KOD WYROB],wycena!$B192)</f>
        <v>0</v>
      </c>
      <c r="BO192" s="334">
        <f>SUMIFS(Technologia[tpj '[s']],Technologia[Obszar],"Śrutowanie",Technologia[KOD WYROB],wycena!$B192)</f>
        <v>0</v>
      </c>
      <c r="BP192" s="332">
        <f t="shared" si="248"/>
        <v>0</v>
      </c>
      <c r="BQ192" s="334">
        <f>SUMIFS(Technologia[tpz '[s']],Technologia[Obszar],"Prostowanie",Technologia[KOD WYROB],wycena!$B192)</f>
        <v>0</v>
      </c>
      <c r="BR192" s="334">
        <f>SUMIFS(Technologia[tpj '[s']],Technologia[Obszar],"Prostowanie",Technologia[KOD WYROB],wycena!$B192)</f>
        <v>0</v>
      </c>
      <c r="BS192" s="332">
        <f t="shared" si="249"/>
        <v>0</v>
      </c>
      <c r="BT192" s="334">
        <f>SUMIFS(Technologia[tpz '[s']],Technologia[Obszar],"Gratowarka",Technologia[KOD WYROB],wycena!$B192)</f>
        <v>0</v>
      </c>
      <c r="BU192" s="334">
        <f>SUMIFS(Technologia[tpj '[s']],Technologia[Obszar],"Gratowarka",Technologia[KOD WYROB],wycena!$B192)</f>
        <v>0</v>
      </c>
      <c r="BV192" s="332">
        <f t="shared" si="250"/>
        <v>0</v>
      </c>
      <c r="BW192" s="332">
        <f>COUNTIF(Technologia[KOD WYROB],B192)</f>
        <v>0</v>
      </c>
      <c r="BX192" s="332">
        <f t="shared" si="251"/>
        <v>0</v>
      </c>
      <c r="BZ192" s="121"/>
      <c r="CA192" s="123"/>
      <c r="CB192" s="123"/>
      <c r="CC192" s="372">
        <f>SUMIFS(Technologia[Koszt kooperacji],Technologia[Obszar],"Kooperacja",Technologia[KOD WYROB],wycena!$B192)+SUMIFS(Technologia[Koszt kooperacji],Technologia[Obszar],"Śrutowanie",Technologia[KOD WYROB],wycena!$B192)</f>
        <v>0</v>
      </c>
      <c r="CD192" s="372">
        <f t="shared" si="199"/>
        <v>0</v>
      </c>
      <c r="CE192" s="372">
        <f t="shared" si="270"/>
        <v>0</v>
      </c>
      <c r="CF192" s="381">
        <f>COUNTIFS(Technologia[KOD WYROB],B192,Technologia[Obszar],"kooperacja")+SUMIF($C:$C,$B192,CF:CF)</f>
        <v>0</v>
      </c>
      <c r="CG192" s="382">
        <f>SUMIF(Tabela3[Dot. indeksu],B192,Tabela3[Wartość])+SUMIF(C:C,B192,DE:DE)</f>
        <v>0</v>
      </c>
      <c r="CH192" s="383">
        <f>SUMIFS(NRC[Cena],NRC[Typ narzędzia],robocze!$AL$1,NRC[Dot. indeksu],wycena!$B192)+(SUMIF($C:$C,$B192,$DF:$DF))</f>
        <v>0</v>
      </c>
      <c r="CI192" s="372">
        <f>SUMIFS(NRC[Cena],NRC[Typ narzędzia],robocze!$AL$2,NRC[Dot. indeksu],wycena!$B192)+(SUMIF($C:$C,$B192,$DG:$DG))</f>
        <v>0</v>
      </c>
      <c r="CJ192" s="372">
        <f>SUMIFS(NRC[Cena],NRC[Typ narzędzia],robocze!$AL$3,NRC[Dot. indeksu],wycena!$B192)+(SUMIF($C:$C,$B192,$DH:$DH))</f>
        <v>0</v>
      </c>
      <c r="CK192" s="384">
        <f t="shared" si="252"/>
        <v>0</v>
      </c>
      <c r="CM192" s="373" t="str">
        <f t="shared" si="200"/>
        <v/>
      </c>
      <c r="CN192" s="374" t="str">
        <f t="shared" si="201"/>
        <v/>
      </c>
      <c r="CO192" s="372" t="str">
        <f t="shared" si="202"/>
        <v/>
      </c>
      <c r="CP192" s="372" t="str">
        <f t="shared" si="271"/>
        <v/>
      </c>
      <c r="CQ192" s="371" t="str">
        <f t="shared" si="203"/>
        <v/>
      </c>
      <c r="CR192" s="371" t="str">
        <f t="shared" si="272"/>
        <v/>
      </c>
      <c r="CS192" s="371" t="str">
        <f t="shared" si="204"/>
        <v/>
      </c>
      <c r="CT192" s="371" t="str">
        <f t="shared" si="205"/>
        <v/>
      </c>
      <c r="CU192" s="371" t="str">
        <f t="shared" si="206"/>
        <v/>
      </c>
      <c r="CV192" s="371" t="str">
        <f t="shared" si="207"/>
        <v/>
      </c>
      <c r="CW192" s="371" t="str">
        <f t="shared" si="208"/>
        <v/>
      </c>
      <c r="CX192" s="371" t="str">
        <f t="shared" si="209"/>
        <v/>
      </c>
      <c r="CY192" s="371" t="str">
        <f t="shared" si="210"/>
        <v/>
      </c>
      <c r="CZ192" s="371" t="str">
        <f t="shared" si="211"/>
        <v/>
      </c>
      <c r="DA192" s="371" t="str">
        <f t="shared" si="253"/>
        <v/>
      </c>
      <c r="DB192" s="371" t="str">
        <f t="shared" si="254"/>
        <v/>
      </c>
      <c r="DC192" s="371" t="str">
        <f t="shared" si="255"/>
        <v/>
      </c>
      <c r="DD192" s="334" t="str">
        <f t="shared" si="212"/>
        <v/>
      </c>
      <c r="DE192" s="334" t="str">
        <f t="shared" si="213"/>
        <v/>
      </c>
      <c r="DF192" s="372">
        <f t="shared" si="273"/>
        <v>0</v>
      </c>
      <c r="DG192" s="372">
        <f t="shared" si="274"/>
        <v>0</v>
      </c>
      <c r="DH192" s="372">
        <f t="shared" si="275"/>
        <v>0</v>
      </c>
      <c r="DI192" s="375"/>
      <c r="DJ192" s="319">
        <f>AK192/3600*Stawki!$A$4</f>
        <v>0</v>
      </c>
      <c r="DK192" s="317">
        <f>AO192/3600*Stawki!$B$4</f>
        <v>0</v>
      </c>
      <c r="DL192" s="317">
        <f>AR192/3600*Stawki!$C$4</f>
        <v>0</v>
      </c>
      <c r="DM192" s="317">
        <f>AU192/3600*Stawki!$D$4</f>
        <v>0</v>
      </c>
      <c r="DN192" s="317">
        <f>AX192/3600*Stawki!$E$4</f>
        <v>0</v>
      </c>
      <c r="DO192" s="317">
        <f>BA192/3600*Stawki!$F$4</f>
        <v>0</v>
      </c>
      <c r="DP192" s="317">
        <f>BD192/3600*Stawki!$G$4</f>
        <v>0</v>
      </c>
      <c r="DQ192" s="317">
        <f>BG192/3600*Stawki!$H$4</f>
        <v>0</v>
      </c>
      <c r="DR192" s="317">
        <f>BJ192/3600*Stawki!$J$4</f>
        <v>0</v>
      </c>
      <c r="DS192" s="317">
        <f>BL192/3600*Stawki!$I$4</f>
        <v>0</v>
      </c>
      <c r="DT192" s="317">
        <f>BP192/3600*Stawki!$K$4</f>
        <v>0</v>
      </c>
      <c r="DU192" s="320">
        <f>BS192/3600*Stawki!$M$4</f>
        <v>0</v>
      </c>
      <c r="DV192" s="320">
        <f>BV192/3600*Stawki!$L$4</f>
        <v>0</v>
      </c>
      <c r="DW192" s="321">
        <f t="shared" si="256"/>
        <v>0</v>
      </c>
      <c r="DX192" s="322" t="e" cm="1">
        <f t="array" ref="DX192">IF(BX192&lt;1,INDEX(tblSimple[],MATCH(F192,simp_il_proj,1)+1,MATCH(BW192,simp_il_oper,1)+1)+VLOOKUP($H$6,tblKlient[[Klient]:[Dodatkowy narzut Simple]],2,0),INDEX(tblComplex[],MATCH(F192,comp_il_projekt,1)+1,MATCH(BX192,comp_ile_sklad,1)+1)+VLOOKUP($H$6,tblKlient[[Klient]:[Dodatkowy narzut Complex]],3,0))</f>
        <v>#VALUE!</v>
      </c>
      <c r="DY192" s="323" t="str">
        <f t="shared" si="257"/>
        <v/>
      </c>
      <c r="DZ192" s="318" t="e">
        <f t="shared" si="214"/>
        <v>#VALUE!</v>
      </c>
      <c r="EA192" s="324" t="e">
        <f t="shared" si="215"/>
        <v>#VALUE!</v>
      </c>
      <c r="EC192" s="340">
        <f>IFERROR((Y192*AA192)*IF(X192="NIE",$EC$17+Stawki!$L$30,$EC$17)+SUMIF($C:$C,$B192,CP:CP),0)</f>
        <v>0</v>
      </c>
      <c r="ED192" s="341">
        <f t="shared" si="216"/>
        <v>0</v>
      </c>
      <c r="EE192" s="341">
        <f t="shared" si="217"/>
        <v>0</v>
      </c>
      <c r="EF192" s="341" t="e">
        <f t="shared" si="218"/>
        <v>#VALUE!</v>
      </c>
      <c r="EG192" s="341" t="e">
        <f>DY192*(1+wycena!$EG$17)</f>
        <v>#VALUE!</v>
      </c>
      <c r="EH192" s="341" t="e">
        <f>EG192*(1+wycena!$EH$17)</f>
        <v>#VALUE!</v>
      </c>
      <c r="EI192" s="341" t="e">
        <f t="shared" si="258"/>
        <v>#VALUE!</v>
      </c>
      <c r="EJ192" s="341" t="e">
        <f t="shared" si="276"/>
        <v>#VALUE!</v>
      </c>
      <c r="EK192" s="342">
        <f t="shared" si="219"/>
        <v>0</v>
      </c>
      <c r="EL192" s="343">
        <v>0</v>
      </c>
      <c r="EM192" s="344" t="e">
        <f t="shared" si="277"/>
        <v>#VALUE!</v>
      </c>
      <c r="EN192" s="345" t="e">
        <f t="shared" si="220"/>
        <v>#VALUE!</v>
      </c>
      <c r="EO192" s="346">
        <f t="shared" si="221"/>
        <v>0</v>
      </c>
      <c r="EP192" s="347">
        <f t="shared" si="222"/>
        <v>0</v>
      </c>
      <c r="EQ192" s="348">
        <f t="shared" si="259"/>
        <v>0</v>
      </c>
      <c r="ER192" s="349" t="e">
        <f t="shared" si="223"/>
        <v>#VALUE!</v>
      </c>
      <c r="ES192" s="350" t="e">
        <f t="shared" si="224"/>
        <v>#VALUE!</v>
      </c>
      <c r="ET192" s="62"/>
      <c r="EU192" s="399">
        <f t="shared" si="260"/>
        <v>0</v>
      </c>
      <c r="EV192" s="400">
        <f t="shared" si="261"/>
        <v>0</v>
      </c>
      <c r="EW192" s="400">
        <f t="shared" si="262"/>
        <v>0</v>
      </c>
      <c r="EX192" s="400">
        <f t="shared" si="263"/>
        <v>0</v>
      </c>
      <c r="EY192" s="400">
        <f t="shared" si="264"/>
        <v>0</v>
      </c>
      <c r="EZ192" s="401">
        <f t="shared" si="265"/>
        <v>0</v>
      </c>
      <c r="FA192" s="62"/>
      <c r="FB192" s="153">
        <f t="shared" si="225"/>
        <v>0</v>
      </c>
      <c r="FC192" s="154">
        <f t="shared" si="226"/>
        <v>0</v>
      </c>
      <c r="FD192" s="154">
        <f t="shared" si="227"/>
        <v>0</v>
      </c>
      <c r="FE192" s="154">
        <f t="shared" si="228"/>
        <v>0</v>
      </c>
      <c r="FF192" s="154">
        <f t="shared" si="229"/>
        <v>0</v>
      </c>
      <c r="FG192" s="154">
        <f t="shared" si="230"/>
        <v>0</v>
      </c>
      <c r="FH192" s="154">
        <f t="shared" si="231"/>
        <v>0</v>
      </c>
      <c r="FI192" s="154">
        <f t="shared" si="232"/>
        <v>0</v>
      </c>
      <c r="FJ192" s="154">
        <f t="shared" si="233"/>
        <v>0</v>
      </c>
      <c r="FK192" s="147">
        <f t="shared" si="234"/>
        <v>0</v>
      </c>
      <c r="FL192" s="147">
        <f t="shared" si="235"/>
        <v>0</v>
      </c>
      <c r="FM192" s="146">
        <f t="shared" si="236"/>
        <v>0</v>
      </c>
      <c r="FN192" s="146">
        <f t="shared" si="237"/>
        <v>0</v>
      </c>
      <c r="FO192" s="146">
        <f t="shared" si="238"/>
        <v>0</v>
      </c>
      <c r="FP192" s="146">
        <f t="shared" si="239"/>
        <v>0</v>
      </c>
      <c r="FQ192" s="146" t="e">
        <f t="shared" si="240"/>
        <v>#VALUE!</v>
      </c>
      <c r="FR192" s="146" t="e">
        <f t="shared" si="241"/>
        <v>#VALUE!</v>
      </c>
      <c r="FS192" s="146">
        <f t="shared" si="242"/>
        <v>0</v>
      </c>
      <c r="FT192" s="146">
        <f t="shared" si="243"/>
        <v>0</v>
      </c>
      <c r="FU192" s="146">
        <f t="shared" si="244"/>
        <v>0</v>
      </c>
      <c r="FV192" s="146" t="e">
        <f t="shared" si="245"/>
        <v>#VALUE!</v>
      </c>
      <c r="FW192" s="146" t="e">
        <f t="shared" si="266"/>
        <v>#VALUE!</v>
      </c>
      <c r="FX192" s="146" t="e">
        <f t="shared" si="267"/>
        <v>#VALUE!</v>
      </c>
      <c r="FY192" s="146" t="e">
        <f t="shared" si="268"/>
        <v>#VALUE!</v>
      </c>
      <c r="FZ192" s="155">
        <f t="shared" si="278"/>
        <v>0</v>
      </c>
    </row>
    <row r="193" spans="1:182">
      <c r="A193" s="143">
        <v>175</v>
      </c>
      <c r="B193" s="123"/>
      <c r="C193" s="123"/>
      <c r="D193" s="123"/>
      <c r="E193" s="181"/>
      <c r="F193" s="123"/>
      <c r="G193" s="123"/>
      <c r="H193" s="123"/>
      <c r="I193" s="120"/>
      <c r="J193" s="121"/>
      <c r="K193" s="123"/>
      <c r="L193" s="123"/>
      <c r="M193" s="172" t="str">
        <f>ryzyka!$X177</f>
        <v/>
      </c>
      <c r="N193" s="173" t="str">
        <f>ryzyka!Y177</f>
        <v/>
      </c>
      <c r="O193" s="123"/>
      <c r="P193" s="123"/>
      <c r="Q193" s="138"/>
      <c r="R193" s="121"/>
      <c r="S193" s="123"/>
      <c r="T193" s="122"/>
      <c r="U193" s="123"/>
      <c r="V193" s="285" t="str">
        <f t="shared" si="246"/>
        <v/>
      </c>
      <c r="W193" s="285" t="str">
        <f t="shared" si="247"/>
        <v/>
      </c>
      <c r="X193" s="123"/>
      <c r="Y193" s="65"/>
      <c r="Z193" s="176">
        <f t="shared" si="189"/>
        <v>0</v>
      </c>
      <c r="AA193" s="124"/>
      <c r="AB193" s="124"/>
      <c r="AC193" s="125"/>
      <c r="AD193" s="125"/>
      <c r="AE193" s="126"/>
      <c r="AF193" s="124"/>
      <c r="AG193" s="127"/>
      <c r="AH193" s="128"/>
      <c r="AI193" s="137"/>
      <c r="AJ193" s="126"/>
      <c r="AK193" s="335">
        <f t="shared" si="190"/>
        <v>0</v>
      </c>
      <c r="AL193" s="138"/>
      <c r="AM193" s="121"/>
      <c r="AN193" s="123"/>
      <c r="AO193" s="332">
        <f t="shared" si="269"/>
        <v>0</v>
      </c>
      <c r="AP193" s="333">
        <f>SUMIFS(Technologia[tpz '[s']],Technologia[Obszar],"Obróbka skrawaniem",Technologia[KOD WYROB],wycena!$B193)</f>
        <v>0</v>
      </c>
      <c r="AQ193" s="334">
        <f>SUMIFS(Technologia[tpj '[s']],Technologia[Obszar],"Obróbka skrawaniem",Technologia[KOD WYROB],wycena!$B193)</f>
        <v>0</v>
      </c>
      <c r="AR193" s="335">
        <f t="shared" si="191"/>
        <v>0</v>
      </c>
      <c r="AS193" s="334">
        <f>SUMIFS(Technologia[tpz '[s']],Technologia[Obszar],"Ukosowanie",Technologia[KOD WYROB],wycena!$B193)</f>
        <v>0</v>
      </c>
      <c r="AT193" s="334">
        <f>SUMIFS(Technologia[tpj '[s']],Technologia[Obszar],"Ukosowanie",Technologia[KOD WYROB],wycena!$B193)</f>
        <v>0</v>
      </c>
      <c r="AU193" s="335">
        <f t="shared" si="192"/>
        <v>0</v>
      </c>
      <c r="AV193" s="334">
        <f>SUMIFS(Technologia[tpz '[s']],Technologia[Obszar],"Prasa",Technologia[KOD WYROB],wycena!$B193)</f>
        <v>0</v>
      </c>
      <c r="AW193" s="334">
        <f>SUMIFS(Technologia[tpj '[s']],Technologia[Obszar],"Prasa",Technologia[KOD WYROB],wycena!$B193)</f>
        <v>0</v>
      </c>
      <c r="AX193" s="335">
        <f t="shared" si="193"/>
        <v>0</v>
      </c>
      <c r="AY193" s="334">
        <f>SUMIFS(Technologia[tpz '[s']],Technologia[Obszar],"Spawanie ręczne",Technologia[KOD WYROB],wycena!$B193)</f>
        <v>0</v>
      </c>
      <c r="AZ193" s="334">
        <f>SUMIFS(Technologia[tpj '[s']],Technologia[Obszar],"Spawanie ręczne",Technologia[KOD WYROB],wycena!$B193)</f>
        <v>0</v>
      </c>
      <c r="BA193" s="335">
        <f t="shared" si="194"/>
        <v>0</v>
      </c>
      <c r="BB193" s="334">
        <f>SUMIFS(Technologia[tpz '[s']],Technologia[Obszar],"Spawanie robotem",Technologia[KOD WYROB],wycena!$B193)</f>
        <v>0</v>
      </c>
      <c r="BC193" s="334">
        <f>SUMIFS(Technologia[tpj '[s']],Technologia[Obszar],"Spawanie robotem",Technologia[KOD WYROB],wycena!$B193)</f>
        <v>0</v>
      </c>
      <c r="BD193" s="335">
        <f t="shared" si="195"/>
        <v>0</v>
      </c>
      <c r="BE193" s="334">
        <f>SUMIFS(Technologia[tpz '[s']],Technologia[Obszar],"Ślusarnia",Technologia[KOD WYROB],wycena!$B193)</f>
        <v>0</v>
      </c>
      <c r="BF193" s="334">
        <f>SUMIFS(Technologia[tpj '[s']],Technologia[Obszar],"Ślusarnia",Technologia[KOD WYROB],wycena!$B193)</f>
        <v>0</v>
      </c>
      <c r="BG193" s="335">
        <f t="shared" si="196"/>
        <v>0</v>
      </c>
      <c r="BH193" s="334">
        <f>SUMIFS(Technologia[tpz '[s']],Technologia[Obszar],"Montaż",Technologia[KOD WYROB],wycena!$B193)</f>
        <v>0</v>
      </c>
      <c r="BI193" s="334">
        <f>SUMIFS(Technologia[tpj '[s']],Technologia[Obszar],"Montaż",Technologia[KOD WYROB],wycena!$B193)</f>
        <v>0</v>
      </c>
      <c r="BJ193" s="335">
        <f t="shared" si="197"/>
        <v>0</v>
      </c>
      <c r="BK193" s="334">
        <f>SUMIFS(Technologia[tpz '[s']],Technologia[Obszar],"Klejenie",Technologia[KOD WYROB],wycena!$B193)</f>
        <v>0</v>
      </c>
      <c r="BL193" s="334">
        <f>SUMIFS(Technologia[tpj '[s']],Technologia[Obszar],"Klejenie",Technologia[KOD WYROB],wycena!$B193)</f>
        <v>0</v>
      </c>
      <c r="BM193" s="335">
        <f t="shared" si="198"/>
        <v>0</v>
      </c>
      <c r="BN193" s="334">
        <f>SUMIFS(Technologia[tpz '[s']],Technologia[Obszar],"Śrutowanie",Technologia[KOD WYROB],wycena!$B193)</f>
        <v>0</v>
      </c>
      <c r="BO193" s="334">
        <f>SUMIFS(Technologia[tpj '[s']],Technologia[Obszar],"Śrutowanie",Technologia[KOD WYROB],wycena!$B193)</f>
        <v>0</v>
      </c>
      <c r="BP193" s="332">
        <f t="shared" si="248"/>
        <v>0</v>
      </c>
      <c r="BQ193" s="334">
        <f>SUMIFS(Technologia[tpz '[s']],Technologia[Obszar],"Prostowanie",Technologia[KOD WYROB],wycena!$B193)</f>
        <v>0</v>
      </c>
      <c r="BR193" s="334">
        <f>SUMIFS(Technologia[tpj '[s']],Technologia[Obszar],"Prostowanie",Technologia[KOD WYROB],wycena!$B193)</f>
        <v>0</v>
      </c>
      <c r="BS193" s="332">
        <f t="shared" si="249"/>
        <v>0</v>
      </c>
      <c r="BT193" s="334">
        <f>SUMIFS(Technologia[tpz '[s']],Technologia[Obszar],"Gratowarka",Technologia[KOD WYROB],wycena!$B193)</f>
        <v>0</v>
      </c>
      <c r="BU193" s="334">
        <f>SUMIFS(Technologia[tpj '[s']],Technologia[Obszar],"Gratowarka",Technologia[KOD WYROB],wycena!$B193)</f>
        <v>0</v>
      </c>
      <c r="BV193" s="332">
        <f t="shared" si="250"/>
        <v>0</v>
      </c>
      <c r="BW193" s="332">
        <f>COUNTIF(Technologia[KOD WYROB],B193)</f>
        <v>0</v>
      </c>
      <c r="BX193" s="332">
        <f t="shared" si="251"/>
        <v>0</v>
      </c>
      <c r="BZ193" s="121"/>
      <c r="CA193" s="123"/>
      <c r="CB193" s="123"/>
      <c r="CC193" s="372">
        <f>SUMIFS(Technologia[Koszt kooperacji],Technologia[Obszar],"Kooperacja",Technologia[KOD WYROB],wycena!$B193)+SUMIFS(Technologia[Koszt kooperacji],Technologia[Obszar],"Śrutowanie",Technologia[KOD WYROB],wycena!$B193)</f>
        <v>0</v>
      </c>
      <c r="CD193" s="372">
        <f t="shared" si="199"/>
        <v>0</v>
      </c>
      <c r="CE193" s="372">
        <f t="shared" si="270"/>
        <v>0</v>
      </c>
      <c r="CF193" s="381">
        <f>COUNTIFS(Technologia[KOD WYROB],B193,Technologia[Obszar],"kooperacja")+SUMIF($C:$C,$B193,CF:CF)</f>
        <v>0</v>
      </c>
      <c r="CG193" s="382">
        <f>SUMIF(Tabela3[Dot. indeksu],B193,Tabela3[Wartość])+SUMIF(C:C,B193,DE:DE)</f>
        <v>0</v>
      </c>
      <c r="CH193" s="383">
        <f>SUMIFS(NRC[Cena],NRC[Typ narzędzia],robocze!$AL$1,NRC[Dot. indeksu],wycena!$B193)+(SUMIF($C:$C,$B193,$DF:$DF))</f>
        <v>0</v>
      </c>
      <c r="CI193" s="372">
        <f>SUMIFS(NRC[Cena],NRC[Typ narzędzia],robocze!$AL$2,NRC[Dot. indeksu],wycena!$B193)+(SUMIF($C:$C,$B193,$DG:$DG))</f>
        <v>0</v>
      </c>
      <c r="CJ193" s="372">
        <f>SUMIFS(NRC[Cena],NRC[Typ narzędzia],robocze!$AL$3,NRC[Dot. indeksu],wycena!$B193)+(SUMIF($C:$C,$B193,$DH:$DH))</f>
        <v>0</v>
      </c>
      <c r="CK193" s="384">
        <f t="shared" si="252"/>
        <v>0</v>
      </c>
      <c r="CM193" s="373" t="str">
        <f t="shared" si="200"/>
        <v/>
      </c>
      <c r="CN193" s="374" t="str">
        <f t="shared" si="201"/>
        <v/>
      </c>
      <c r="CO193" s="372" t="str">
        <f t="shared" si="202"/>
        <v/>
      </c>
      <c r="CP193" s="372" t="str">
        <f t="shared" si="271"/>
        <v/>
      </c>
      <c r="CQ193" s="371" t="str">
        <f t="shared" si="203"/>
        <v/>
      </c>
      <c r="CR193" s="371" t="str">
        <f t="shared" si="272"/>
        <v/>
      </c>
      <c r="CS193" s="371" t="str">
        <f t="shared" si="204"/>
        <v/>
      </c>
      <c r="CT193" s="371" t="str">
        <f t="shared" si="205"/>
        <v/>
      </c>
      <c r="CU193" s="371" t="str">
        <f t="shared" si="206"/>
        <v/>
      </c>
      <c r="CV193" s="371" t="str">
        <f t="shared" si="207"/>
        <v/>
      </c>
      <c r="CW193" s="371" t="str">
        <f t="shared" si="208"/>
        <v/>
      </c>
      <c r="CX193" s="371" t="str">
        <f t="shared" si="209"/>
        <v/>
      </c>
      <c r="CY193" s="371" t="str">
        <f t="shared" si="210"/>
        <v/>
      </c>
      <c r="CZ193" s="371" t="str">
        <f t="shared" si="211"/>
        <v/>
      </c>
      <c r="DA193" s="371" t="str">
        <f t="shared" si="253"/>
        <v/>
      </c>
      <c r="DB193" s="371" t="str">
        <f t="shared" si="254"/>
        <v/>
      </c>
      <c r="DC193" s="371" t="str">
        <f t="shared" si="255"/>
        <v/>
      </c>
      <c r="DD193" s="334" t="str">
        <f t="shared" si="212"/>
        <v/>
      </c>
      <c r="DE193" s="334" t="str">
        <f t="shared" si="213"/>
        <v/>
      </c>
      <c r="DF193" s="372">
        <f t="shared" si="273"/>
        <v>0</v>
      </c>
      <c r="DG193" s="372">
        <f t="shared" si="274"/>
        <v>0</v>
      </c>
      <c r="DH193" s="372">
        <f t="shared" si="275"/>
        <v>0</v>
      </c>
      <c r="DI193" s="375"/>
      <c r="DJ193" s="319">
        <f>AK193/3600*Stawki!$A$4</f>
        <v>0</v>
      </c>
      <c r="DK193" s="317">
        <f>AO193/3600*Stawki!$B$4</f>
        <v>0</v>
      </c>
      <c r="DL193" s="317">
        <f>AR193/3600*Stawki!$C$4</f>
        <v>0</v>
      </c>
      <c r="DM193" s="317">
        <f>AU193/3600*Stawki!$D$4</f>
        <v>0</v>
      </c>
      <c r="DN193" s="317">
        <f>AX193/3600*Stawki!$E$4</f>
        <v>0</v>
      </c>
      <c r="DO193" s="317">
        <f>BA193/3600*Stawki!$F$4</f>
        <v>0</v>
      </c>
      <c r="DP193" s="317">
        <f>BD193/3600*Stawki!$G$4</f>
        <v>0</v>
      </c>
      <c r="DQ193" s="317">
        <f>BG193/3600*Stawki!$H$4</f>
        <v>0</v>
      </c>
      <c r="DR193" s="317">
        <f>BJ193/3600*Stawki!$J$4</f>
        <v>0</v>
      </c>
      <c r="DS193" s="317">
        <f>BL193/3600*Stawki!$I$4</f>
        <v>0</v>
      </c>
      <c r="DT193" s="317">
        <f>BP193/3600*Stawki!$K$4</f>
        <v>0</v>
      </c>
      <c r="DU193" s="320">
        <f>BS193/3600*Stawki!$M$4</f>
        <v>0</v>
      </c>
      <c r="DV193" s="320">
        <f>BV193/3600*Stawki!$L$4</f>
        <v>0</v>
      </c>
      <c r="DW193" s="321">
        <f t="shared" si="256"/>
        <v>0</v>
      </c>
      <c r="DX193" s="322" t="e" cm="1">
        <f t="array" ref="DX193">IF(BX193&lt;1,INDEX(tblSimple[],MATCH(F193,simp_il_proj,1)+1,MATCH(BW193,simp_il_oper,1)+1)+VLOOKUP($H$6,tblKlient[[Klient]:[Dodatkowy narzut Simple]],2,0),INDEX(tblComplex[],MATCH(F193,comp_il_projekt,1)+1,MATCH(BX193,comp_ile_sklad,1)+1)+VLOOKUP($H$6,tblKlient[[Klient]:[Dodatkowy narzut Complex]],3,0))</f>
        <v>#VALUE!</v>
      </c>
      <c r="DY193" s="323" t="str">
        <f t="shared" si="257"/>
        <v/>
      </c>
      <c r="DZ193" s="318" t="e">
        <f t="shared" si="214"/>
        <v>#VALUE!</v>
      </c>
      <c r="EA193" s="324" t="e">
        <f t="shared" si="215"/>
        <v>#VALUE!</v>
      </c>
      <c r="EC193" s="340">
        <f>IFERROR((Y193*AA193)*IF(X193="NIE",$EC$17+Stawki!$L$30,$EC$17)+SUMIF($C:$C,$B193,CP:CP),0)</f>
        <v>0</v>
      </c>
      <c r="ED193" s="341">
        <f t="shared" si="216"/>
        <v>0</v>
      </c>
      <c r="EE193" s="341">
        <f t="shared" si="217"/>
        <v>0</v>
      </c>
      <c r="EF193" s="341" t="e">
        <f t="shared" si="218"/>
        <v>#VALUE!</v>
      </c>
      <c r="EG193" s="341" t="e">
        <f>DY193*(1+wycena!$EG$17)</f>
        <v>#VALUE!</v>
      </c>
      <c r="EH193" s="341" t="e">
        <f>EG193*(1+wycena!$EH$17)</f>
        <v>#VALUE!</v>
      </c>
      <c r="EI193" s="341" t="e">
        <f t="shared" si="258"/>
        <v>#VALUE!</v>
      </c>
      <c r="EJ193" s="341" t="e">
        <f t="shared" si="276"/>
        <v>#VALUE!</v>
      </c>
      <c r="EK193" s="342">
        <f t="shared" si="219"/>
        <v>0</v>
      </c>
      <c r="EL193" s="343">
        <v>0</v>
      </c>
      <c r="EM193" s="344" t="e">
        <f t="shared" si="277"/>
        <v>#VALUE!</v>
      </c>
      <c r="EN193" s="345" t="e">
        <f t="shared" si="220"/>
        <v>#VALUE!</v>
      </c>
      <c r="EO193" s="346">
        <f t="shared" si="221"/>
        <v>0</v>
      </c>
      <c r="EP193" s="347">
        <f t="shared" si="222"/>
        <v>0</v>
      </c>
      <c r="EQ193" s="348">
        <f t="shared" si="259"/>
        <v>0</v>
      </c>
      <c r="ER193" s="349" t="e">
        <f t="shared" si="223"/>
        <v>#VALUE!</v>
      </c>
      <c r="ES193" s="350" t="e">
        <f t="shared" si="224"/>
        <v>#VALUE!</v>
      </c>
      <c r="ET193" s="62"/>
      <c r="EU193" s="399">
        <f t="shared" si="260"/>
        <v>0</v>
      </c>
      <c r="EV193" s="400">
        <f t="shared" si="261"/>
        <v>0</v>
      </c>
      <c r="EW193" s="400">
        <f t="shared" si="262"/>
        <v>0</v>
      </c>
      <c r="EX193" s="400">
        <f t="shared" si="263"/>
        <v>0</v>
      </c>
      <c r="EY193" s="400">
        <f t="shared" si="264"/>
        <v>0</v>
      </c>
      <c r="EZ193" s="401">
        <f t="shared" si="265"/>
        <v>0</v>
      </c>
      <c r="FA193" s="62"/>
      <c r="FB193" s="153">
        <f t="shared" si="225"/>
        <v>0</v>
      </c>
      <c r="FC193" s="154">
        <f t="shared" si="226"/>
        <v>0</v>
      </c>
      <c r="FD193" s="154">
        <f t="shared" si="227"/>
        <v>0</v>
      </c>
      <c r="FE193" s="154">
        <f t="shared" si="228"/>
        <v>0</v>
      </c>
      <c r="FF193" s="154">
        <f t="shared" si="229"/>
        <v>0</v>
      </c>
      <c r="FG193" s="154">
        <f t="shared" si="230"/>
        <v>0</v>
      </c>
      <c r="FH193" s="154">
        <f t="shared" si="231"/>
        <v>0</v>
      </c>
      <c r="FI193" s="154">
        <f t="shared" si="232"/>
        <v>0</v>
      </c>
      <c r="FJ193" s="154">
        <f t="shared" si="233"/>
        <v>0</v>
      </c>
      <c r="FK193" s="147">
        <f t="shared" si="234"/>
        <v>0</v>
      </c>
      <c r="FL193" s="147">
        <f t="shared" si="235"/>
        <v>0</v>
      </c>
      <c r="FM193" s="146">
        <f t="shared" si="236"/>
        <v>0</v>
      </c>
      <c r="FN193" s="146">
        <f t="shared" si="237"/>
        <v>0</v>
      </c>
      <c r="FO193" s="146">
        <f t="shared" si="238"/>
        <v>0</v>
      </c>
      <c r="FP193" s="146">
        <f t="shared" si="239"/>
        <v>0</v>
      </c>
      <c r="FQ193" s="146" t="e">
        <f t="shared" si="240"/>
        <v>#VALUE!</v>
      </c>
      <c r="FR193" s="146" t="e">
        <f t="shared" si="241"/>
        <v>#VALUE!</v>
      </c>
      <c r="FS193" s="146">
        <f t="shared" si="242"/>
        <v>0</v>
      </c>
      <c r="FT193" s="146">
        <f t="shared" si="243"/>
        <v>0</v>
      </c>
      <c r="FU193" s="146">
        <f t="shared" si="244"/>
        <v>0</v>
      </c>
      <c r="FV193" s="146" t="e">
        <f t="shared" si="245"/>
        <v>#VALUE!</v>
      </c>
      <c r="FW193" s="146" t="e">
        <f t="shared" si="266"/>
        <v>#VALUE!</v>
      </c>
      <c r="FX193" s="146" t="e">
        <f t="shared" si="267"/>
        <v>#VALUE!</v>
      </c>
      <c r="FY193" s="146" t="e">
        <f t="shared" si="268"/>
        <v>#VALUE!</v>
      </c>
      <c r="FZ193" s="155">
        <f t="shared" si="278"/>
        <v>0</v>
      </c>
    </row>
    <row r="194" spans="1:182">
      <c r="A194" s="143">
        <v>176</v>
      </c>
      <c r="B194" s="123"/>
      <c r="C194" s="123"/>
      <c r="D194" s="123"/>
      <c r="E194" s="181"/>
      <c r="F194" s="123"/>
      <c r="G194" s="123"/>
      <c r="H194" s="123"/>
      <c r="I194" s="120"/>
      <c r="J194" s="121"/>
      <c r="K194" s="123"/>
      <c r="L194" s="123"/>
      <c r="M194" s="172" t="str">
        <f>ryzyka!$X178</f>
        <v/>
      </c>
      <c r="N194" s="173" t="str">
        <f>ryzyka!Y178</f>
        <v/>
      </c>
      <c r="O194" s="123"/>
      <c r="P194" s="123"/>
      <c r="Q194" s="138"/>
      <c r="R194" s="121"/>
      <c r="S194" s="123"/>
      <c r="T194" s="122"/>
      <c r="U194" s="123"/>
      <c r="V194" s="285" t="str">
        <f t="shared" si="246"/>
        <v/>
      </c>
      <c r="W194" s="285" t="str">
        <f t="shared" si="247"/>
        <v/>
      </c>
      <c r="X194" s="123"/>
      <c r="Y194" s="65"/>
      <c r="Z194" s="176">
        <f t="shared" si="189"/>
        <v>0</v>
      </c>
      <c r="AA194" s="124"/>
      <c r="AB194" s="124"/>
      <c r="AC194" s="125"/>
      <c r="AD194" s="125"/>
      <c r="AE194" s="126"/>
      <c r="AF194" s="124"/>
      <c r="AG194" s="127"/>
      <c r="AH194" s="128"/>
      <c r="AI194" s="137"/>
      <c r="AJ194" s="126"/>
      <c r="AK194" s="335">
        <f t="shared" si="190"/>
        <v>0</v>
      </c>
      <c r="AL194" s="138"/>
      <c r="AM194" s="121"/>
      <c r="AN194" s="123"/>
      <c r="AO194" s="332">
        <f t="shared" si="269"/>
        <v>0</v>
      </c>
      <c r="AP194" s="333">
        <f>SUMIFS(Technologia[tpz '[s']],Technologia[Obszar],"Obróbka skrawaniem",Technologia[KOD WYROB],wycena!$B194)</f>
        <v>0</v>
      </c>
      <c r="AQ194" s="334">
        <f>SUMIFS(Technologia[tpj '[s']],Technologia[Obszar],"Obróbka skrawaniem",Technologia[KOD WYROB],wycena!$B194)</f>
        <v>0</v>
      </c>
      <c r="AR194" s="335">
        <f t="shared" si="191"/>
        <v>0</v>
      </c>
      <c r="AS194" s="334">
        <f>SUMIFS(Technologia[tpz '[s']],Technologia[Obszar],"Ukosowanie",Technologia[KOD WYROB],wycena!$B194)</f>
        <v>0</v>
      </c>
      <c r="AT194" s="334">
        <f>SUMIFS(Technologia[tpj '[s']],Technologia[Obszar],"Ukosowanie",Technologia[KOD WYROB],wycena!$B194)</f>
        <v>0</v>
      </c>
      <c r="AU194" s="335">
        <f t="shared" si="192"/>
        <v>0</v>
      </c>
      <c r="AV194" s="334">
        <f>SUMIFS(Technologia[tpz '[s']],Technologia[Obszar],"Prasa",Technologia[KOD WYROB],wycena!$B194)</f>
        <v>0</v>
      </c>
      <c r="AW194" s="334">
        <f>SUMIFS(Technologia[tpj '[s']],Technologia[Obszar],"Prasa",Technologia[KOD WYROB],wycena!$B194)</f>
        <v>0</v>
      </c>
      <c r="AX194" s="335">
        <f t="shared" si="193"/>
        <v>0</v>
      </c>
      <c r="AY194" s="334">
        <f>SUMIFS(Technologia[tpz '[s']],Technologia[Obszar],"Spawanie ręczne",Technologia[KOD WYROB],wycena!$B194)</f>
        <v>0</v>
      </c>
      <c r="AZ194" s="334">
        <f>SUMIFS(Technologia[tpj '[s']],Technologia[Obszar],"Spawanie ręczne",Technologia[KOD WYROB],wycena!$B194)</f>
        <v>0</v>
      </c>
      <c r="BA194" s="335">
        <f t="shared" si="194"/>
        <v>0</v>
      </c>
      <c r="BB194" s="334">
        <f>SUMIFS(Technologia[tpz '[s']],Technologia[Obszar],"Spawanie robotem",Technologia[KOD WYROB],wycena!$B194)</f>
        <v>0</v>
      </c>
      <c r="BC194" s="334">
        <f>SUMIFS(Technologia[tpj '[s']],Technologia[Obszar],"Spawanie robotem",Technologia[KOD WYROB],wycena!$B194)</f>
        <v>0</v>
      </c>
      <c r="BD194" s="335">
        <f t="shared" si="195"/>
        <v>0</v>
      </c>
      <c r="BE194" s="334">
        <f>SUMIFS(Technologia[tpz '[s']],Technologia[Obszar],"Ślusarnia",Technologia[KOD WYROB],wycena!$B194)</f>
        <v>0</v>
      </c>
      <c r="BF194" s="334">
        <f>SUMIFS(Technologia[tpj '[s']],Technologia[Obszar],"Ślusarnia",Technologia[KOD WYROB],wycena!$B194)</f>
        <v>0</v>
      </c>
      <c r="BG194" s="335">
        <f t="shared" si="196"/>
        <v>0</v>
      </c>
      <c r="BH194" s="334">
        <f>SUMIFS(Technologia[tpz '[s']],Technologia[Obszar],"Montaż",Technologia[KOD WYROB],wycena!$B194)</f>
        <v>0</v>
      </c>
      <c r="BI194" s="334">
        <f>SUMIFS(Technologia[tpj '[s']],Technologia[Obszar],"Montaż",Technologia[KOD WYROB],wycena!$B194)</f>
        <v>0</v>
      </c>
      <c r="BJ194" s="335">
        <f t="shared" si="197"/>
        <v>0</v>
      </c>
      <c r="BK194" s="334">
        <f>SUMIFS(Technologia[tpz '[s']],Technologia[Obszar],"Klejenie",Technologia[KOD WYROB],wycena!$B194)</f>
        <v>0</v>
      </c>
      <c r="BL194" s="334">
        <f>SUMIFS(Technologia[tpj '[s']],Technologia[Obszar],"Klejenie",Technologia[KOD WYROB],wycena!$B194)</f>
        <v>0</v>
      </c>
      <c r="BM194" s="335">
        <f t="shared" si="198"/>
        <v>0</v>
      </c>
      <c r="BN194" s="334">
        <f>SUMIFS(Technologia[tpz '[s']],Technologia[Obszar],"Śrutowanie",Technologia[KOD WYROB],wycena!$B194)</f>
        <v>0</v>
      </c>
      <c r="BO194" s="334">
        <f>SUMIFS(Technologia[tpj '[s']],Technologia[Obszar],"Śrutowanie",Technologia[KOD WYROB],wycena!$B194)</f>
        <v>0</v>
      </c>
      <c r="BP194" s="332">
        <f t="shared" si="248"/>
        <v>0</v>
      </c>
      <c r="BQ194" s="334">
        <f>SUMIFS(Technologia[tpz '[s']],Technologia[Obszar],"Prostowanie",Technologia[KOD WYROB],wycena!$B194)</f>
        <v>0</v>
      </c>
      <c r="BR194" s="334">
        <f>SUMIFS(Technologia[tpj '[s']],Technologia[Obszar],"Prostowanie",Technologia[KOD WYROB],wycena!$B194)</f>
        <v>0</v>
      </c>
      <c r="BS194" s="332">
        <f t="shared" si="249"/>
        <v>0</v>
      </c>
      <c r="BT194" s="334">
        <f>SUMIFS(Technologia[tpz '[s']],Technologia[Obszar],"Gratowarka",Technologia[KOD WYROB],wycena!$B194)</f>
        <v>0</v>
      </c>
      <c r="BU194" s="334">
        <f>SUMIFS(Technologia[tpj '[s']],Technologia[Obszar],"Gratowarka",Technologia[KOD WYROB],wycena!$B194)</f>
        <v>0</v>
      </c>
      <c r="BV194" s="332">
        <f t="shared" si="250"/>
        <v>0</v>
      </c>
      <c r="BW194" s="332">
        <f>COUNTIF(Technologia[KOD WYROB],B194)</f>
        <v>0</v>
      </c>
      <c r="BX194" s="332">
        <f t="shared" si="251"/>
        <v>0</v>
      </c>
      <c r="BZ194" s="121"/>
      <c r="CA194" s="123"/>
      <c r="CB194" s="123"/>
      <c r="CC194" s="372">
        <f>SUMIFS(Technologia[Koszt kooperacji],Technologia[Obszar],"Kooperacja",Technologia[KOD WYROB],wycena!$B194)+SUMIFS(Technologia[Koszt kooperacji],Technologia[Obszar],"Śrutowanie",Technologia[KOD WYROB],wycena!$B194)</f>
        <v>0</v>
      </c>
      <c r="CD194" s="372">
        <f t="shared" si="199"/>
        <v>0</v>
      </c>
      <c r="CE194" s="372">
        <f t="shared" si="270"/>
        <v>0</v>
      </c>
      <c r="CF194" s="381">
        <f>COUNTIFS(Technologia[KOD WYROB],B194,Technologia[Obszar],"kooperacja")+SUMIF($C:$C,$B194,CF:CF)</f>
        <v>0</v>
      </c>
      <c r="CG194" s="382">
        <f>SUMIF(Tabela3[Dot. indeksu],B194,Tabela3[Wartość])+SUMIF(C:C,B194,DE:DE)</f>
        <v>0</v>
      </c>
      <c r="CH194" s="383">
        <f>SUMIFS(NRC[Cena],NRC[Typ narzędzia],robocze!$AL$1,NRC[Dot. indeksu],wycena!$B194)+(SUMIF($C:$C,$B194,$DF:$DF))</f>
        <v>0</v>
      </c>
      <c r="CI194" s="372">
        <f>SUMIFS(NRC[Cena],NRC[Typ narzędzia],robocze!$AL$2,NRC[Dot. indeksu],wycena!$B194)+(SUMIF($C:$C,$B194,$DG:$DG))</f>
        <v>0</v>
      </c>
      <c r="CJ194" s="372">
        <f>SUMIFS(NRC[Cena],NRC[Typ narzędzia],robocze!$AL$3,NRC[Dot. indeksu],wycena!$B194)+(SUMIF($C:$C,$B194,$DH:$DH))</f>
        <v>0</v>
      </c>
      <c r="CK194" s="384">
        <f t="shared" si="252"/>
        <v>0</v>
      </c>
      <c r="CM194" s="373" t="str">
        <f t="shared" si="200"/>
        <v/>
      </c>
      <c r="CN194" s="374" t="str">
        <f t="shared" si="201"/>
        <v/>
      </c>
      <c r="CO194" s="372" t="str">
        <f t="shared" si="202"/>
        <v/>
      </c>
      <c r="CP194" s="372" t="str">
        <f t="shared" si="271"/>
        <v/>
      </c>
      <c r="CQ194" s="371" t="str">
        <f t="shared" si="203"/>
        <v/>
      </c>
      <c r="CR194" s="371" t="str">
        <f t="shared" si="272"/>
        <v/>
      </c>
      <c r="CS194" s="371" t="str">
        <f t="shared" si="204"/>
        <v/>
      </c>
      <c r="CT194" s="371" t="str">
        <f t="shared" si="205"/>
        <v/>
      </c>
      <c r="CU194" s="371" t="str">
        <f t="shared" si="206"/>
        <v/>
      </c>
      <c r="CV194" s="371" t="str">
        <f t="shared" si="207"/>
        <v/>
      </c>
      <c r="CW194" s="371" t="str">
        <f t="shared" si="208"/>
        <v/>
      </c>
      <c r="CX194" s="371" t="str">
        <f t="shared" si="209"/>
        <v/>
      </c>
      <c r="CY194" s="371" t="str">
        <f t="shared" si="210"/>
        <v/>
      </c>
      <c r="CZ194" s="371" t="str">
        <f t="shared" si="211"/>
        <v/>
      </c>
      <c r="DA194" s="371" t="str">
        <f t="shared" si="253"/>
        <v/>
      </c>
      <c r="DB194" s="371" t="str">
        <f t="shared" si="254"/>
        <v/>
      </c>
      <c r="DC194" s="371" t="str">
        <f t="shared" si="255"/>
        <v/>
      </c>
      <c r="DD194" s="334" t="str">
        <f t="shared" si="212"/>
        <v/>
      </c>
      <c r="DE194" s="334" t="str">
        <f t="shared" si="213"/>
        <v/>
      </c>
      <c r="DF194" s="372">
        <f t="shared" si="273"/>
        <v>0</v>
      </c>
      <c r="DG194" s="372">
        <f t="shared" si="274"/>
        <v>0</v>
      </c>
      <c r="DH194" s="372">
        <f t="shared" si="275"/>
        <v>0</v>
      </c>
      <c r="DI194" s="375"/>
      <c r="DJ194" s="319">
        <f>AK194/3600*Stawki!$A$4</f>
        <v>0</v>
      </c>
      <c r="DK194" s="317">
        <f>AO194/3600*Stawki!$B$4</f>
        <v>0</v>
      </c>
      <c r="DL194" s="317">
        <f>AR194/3600*Stawki!$C$4</f>
        <v>0</v>
      </c>
      <c r="DM194" s="317">
        <f>AU194/3600*Stawki!$D$4</f>
        <v>0</v>
      </c>
      <c r="DN194" s="317">
        <f>AX194/3600*Stawki!$E$4</f>
        <v>0</v>
      </c>
      <c r="DO194" s="317">
        <f>BA194/3600*Stawki!$F$4</f>
        <v>0</v>
      </c>
      <c r="DP194" s="317">
        <f>BD194/3600*Stawki!$G$4</f>
        <v>0</v>
      </c>
      <c r="DQ194" s="317">
        <f>BG194/3600*Stawki!$H$4</f>
        <v>0</v>
      </c>
      <c r="DR194" s="317">
        <f>BJ194/3600*Stawki!$J$4</f>
        <v>0</v>
      </c>
      <c r="DS194" s="317">
        <f>BL194/3600*Stawki!$I$4</f>
        <v>0</v>
      </c>
      <c r="DT194" s="317">
        <f>BP194/3600*Stawki!$K$4</f>
        <v>0</v>
      </c>
      <c r="DU194" s="320">
        <f>BS194/3600*Stawki!$M$4</f>
        <v>0</v>
      </c>
      <c r="DV194" s="320">
        <f>BV194/3600*Stawki!$L$4</f>
        <v>0</v>
      </c>
      <c r="DW194" s="321">
        <f t="shared" si="256"/>
        <v>0</v>
      </c>
      <c r="DX194" s="322" t="e" cm="1">
        <f t="array" ref="DX194">IF(BX194&lt;1,INDEX(tblSimple[],MATCH(F194,simp_il_proj,1)+1,MATCH(BW194,simp_il_oper,1)+1)+VLOOKUP($H$6,tblKlient[[Klient]:[Dodatkowy narzut Simple]],2,0),INDEX(tblComplex[],MATCH(F194,comp_il_projekt,1)+1,MATCH(BX194,comp_ile_sklad,1)+1)+VLOOKUP($H$6,tblKlient[[Klient]:[Dodatkowy narzut Complex]],3,0))</f>
        <v>#VALUE!</v>
      </c>
      <c r="DY194" s="323" t="str">
        <f t="shared" si="257"/>
        <v/>
      </c>
      <c r="DZ194" s="318" t="e">
        <f t="shared" si="214"/>
        <v>#VALUE!</v>
      </c>
      <c r="EA194" s="324" t="e">
        <f t="shared" si="215"/>
        <v>#VALUE!</v>
      </c>
      <c r="EC194" s="340">
        <f>IFERROR((Y194*AA194)*IF(X194="NIE",$EC$17+Stawki!$L$30,$EC$17)+SUMIF($C:$C,$B194,CP:CP),0)</f>
        <v>0</v>
      </c>
      <c r="ED194" s="341">
        <f t="shared" si="216"/>
        <v>0</v>
      </c>
      <c r="EE194" s="341">
        <f t="shared" si="217"/>
        <v>0</v>
      </c>
      <c r="EF194" s="341" t="e">
        <f t="shared" si="218"/>
        <v>#VALUE!</v>
      </c>
      <c r="EG194" s="341" t="e">
        <f>DY194*(1+wycena!$EG$17)</f>
        <v>#VALUE!</v>
      </c>
      <c r="EH194" s="341" t="e">
        <f>EG194*(1+wycena!$EH$17)</f>
        <v>#VALUE!</v>
      </c>
      <c r="EI194" s="341" t="e">
        <f t="shared" si="258"/>
        <v>#VALUE!</v>
      </c>
      <c r="EJ194" s="341" t="e">
        <f t="shared" si="276"/>
        <v>#VALUE!</v>
      </c>
      <c r="EK194" s="342">
        <f t="shared" si="219"/>
        <v>0</v>
      </c>
      <c r="EL194" s="343">
        <v>0</v>
      </c>
      <c r="EM194" s="344" t="e">
        <f t="shared" si="277"/>
        <v>#VALUE!</v>
      </c>
      <c r="EN194" s="345" t="e">
        <f t="shared" si="220"/>
        <v>#VALUE!</v>
      </c>
      <c r="EO194" s="346">
        <f t="shared" si="221"/>
        <v>0</v>
      </c>
      <c r="EP194" s="347">
        <f t="shared" si="222"/>
        <v>0</v>
      </c>
      <c r="EQ194" s="348">
        <f t="shared" si="259"/>
        <v>0</v>
      </c>
      <c r="ER194" s="349" t="e">
        <f t="shared" si="223"/>
        <v>#VALUE!</v>
      </c>
      <c r="ES194" s="350" t="e">
        <f t="shared" si="224"/>
        <v>#VALUE!</v>
      </c>
      <c r="ET194" s="62"/>
      <c r="EU194" s="399">
        <f t="shared" si="260"/>
        <v>0</v>
      </c>
      <c r="EV194" s="400">
        <f t="shared" si="261"/>
        <v>0</v>
      </c>
      <c r="EW194" s="400">
        <f t="shared" si="262"/>
        <v>0</v>
      </c>
      <c r="EX194" s="400">
        <f t="shared" si="263"/>
        <v>0</v>
      </c>
      <c r="EY194" s="400">
        <f t="shared" si="264"/>
        <v>0</v>
      </c>
      <c r="EZ194" s="401">
        <f t="shared" si="265"/>
        <v>0</v>
      </c>
      <c r="FA194" s="62"/>
      <c r="FB194" s="153">
        <f t="shared" si="225"/>
        <v>0</v>
      </c>
      <c r="FC194" s="154">
        <f t="shared" si="226"/>
        <v>0</v>
      </c>
      <c r="FD194" s="154">
        <f t="shared" si="227"/>
        <v>0</v>
      </c>
      <c r="FE194" s="154">
        <f t="shared" si="228"/>
        <v>0</v>
      </c>
      <c r="FF194" s="154">
        <f t="shared" si="229"/>
        <v>0</v>
      </c>
      <c r="FG194" s="154">
        <f t="shared" si="230"/>
        <v>0</v>
      </c>
      <c r="FH194" s="154">
        <f t="shared" si="231"/>
        <v>0</v>
      </c>
      <c r="FI194" s="154">
        <f t="shared" si="232"/>
        <v>0</v>
      </c>
      <c r="FJ194" s="154">
        <f t="shared" si="233"/>
        <v>0</v>
      </c>
      <c r="FK194" s="147">
        <f t="shared" si="234"/>
        <v>0</v>
      </c>
      <c r="FL194" s="147">
        <f t="shared" si="235"/>
        <v>0</v>
      </c>
      <c r="FM194" s="146">
        <f t="shared" si="236"/>
        <v>0</v>
      </c>
      <c r="FN194" s="146">
        <f t="shared" si="237"/>
        <v>0</v>
      </c>
      <c r="FO194" s="146">
        <f t="shared" si="238"/>
        <v>0</v>
      </c>
      <c r="FP194" s="146">
        <f t="shared" si="239"/>
        <v>0</v>
      </c>
      <c r="FQ194" s="146" t="e">
        <f t="shared" si="240"/>
        <v>#VALUE!</v>
      </c>
      <c r="FR194" s="146" t="e">
        <f t="shared" si="241"/>
        <v>#VALUE!</v>
      </c>
      <c r="FS194" s="146">
        <f t="shared" si="242"/>
        <v>0</v>
      </c>
      <c r="FT194" s="146">
        <f t="shared" si="243"/>
        <v>0</v>
      </c>
      <c r="FU194" s="146">
        <f t="shared" si="244"/>
        <v>0</v>
      </c>
      <c r="FV194" s="146" t="e">
        <f t="shared" si="245"/>
        <v>#VALUE!</v>
      </c>
      <c r="FW194" s="146" t="e">
        <f t="shared" si="266"/>
        <v>#VALUE!</v>
      </c>
      <c r="FX194" s="146" t="e">
        <f t="shared" si="267"/>
        <v>#VALUE!</v>
      </c>
      <c r="FY194" s="146" t="e">
        <f t="shared" si="268"/>
        <v>#VALUE!</v>
      </c>
      <c r="FZ194" s="155">
        <f t="shared" si="278"/>
        <v>0</v>
      </c>
    </row>
    <row r="195" spans="1:182">
      <c r="A195" s="143">
        <v>177</v>
      </c>
      <c r="B195" s="123"/>
      <c r="C195" s="123"/>
      <c r="D195" s="123"/>
      <c r="E195" s="181"/>
      <c r="F195" s="123"/>
      <c r="G195" s="123"/>
      <c r="H195" s="123"/>
      <c r="I195" s="120"/>
      <c r="J195" s="121"/>
      <c r="K195" s="123"/>
      <c r="L195" s="123"/>
      <c r="M195" s="172" t="str">
        <f>ryzyka!$X179</f>
        <v/>
      </c>
      <c r="N195" s="173" t="str">
        <f>ryzyka!Y179</f>
        <v/>
      </c>
      <c r="O195" s="123"/>
      <c r="P195" s="123"/>
      <c r="Q195" s="138"/>
      <c r="R195" s="121"/>
      <c r="S195" s="123"/>
      <c r="T195" s="122"/>
      <c r="U195" s="123"/>
      <c r="V195" s="285" t="str">
        <f t="shared" si="246"/>
        <v/>
      </c>
      <c r="W195" s="285" t="str">
        <f t="shared" si="247"/>
        <v/>
      </c>
      <c r="X195" s="123"/>
      <c r="Y195" s="65"/>
      <c r="Z195" s="176">
        <f t="shared" si="189"/>
        <v>0</v>
      </c>
      <c r="AA195" s="124"/>
      <c r="AB195" s="124"/>
      <c r="AC195" s="125"/>
      <c r="AD195" s="125"/>
      <c r="AE195" s="126"/>
      <c r="AF195" s="124"/>
      <c r="AG195" s="127"/>
      <c r="AH195" s="128"/>
      <c r="AI195" s="137"/>
      <c r="AJ195" s="126"/>
      <c r="AK195" s="335">
        <f t="shared" si="190"/>
        <v>0</v>
      </c>
      <c r="AL195" s="138"/>
      <c r="AM195" s="121"/>
      <c r="AN195" s="123"/>
      <c r="AO195" s="332">
        <f t="shared" si="269"/>
        <v>0</v>
      </c>
      <c r="AP195" s="333">
        <f>SUMIFS(Technologia[tpz '[s']],Technologia[Obszar],"Obróbka skrawaniem",Technologia[KOD WYROB],wycena!$B195)</f>
        <v>0</v>
      </c>
      <c r="AQ195" s="334">
        <f>SUMIFS(Technologia[tpj '[s']],Technologia[Obszar],"Obróbka skrawaniem",Technologia[KOD WYROB],wycena!$B195)</f>
        <v>0</v>
      </c>
      <c r="AR195" s="335">
        <f t="shared" si="191"/>
        <v>0</v>
      </c>
      <c r="AS195" s="334">
        <f>SUMIFS(Technologia[tpz '[s']],Technologia[Obszar],"Ukosowanie",Technologia[KOD WYROB],wycena!$B195)</f>
        <v>0</v>
      </c>
      <c r="AT195" s="334">
        <f>SUMIFS(Technologia[tpj '[s']],Technologia[Obszar],"Ukosowanie",Technologia[KOD WYROB],wycena!$B195)</f>
        <v>0</v>
      </c>
      <c r="AU195" s="335">
        <f t="shared" si="192"/>
        <v>0</v>
      </c>
      <c r="AV195" s="334">
        <f>SUMIFS(Technologia[tpz '[s']],Technologia[Obszar],"Prasa",Technologia[KOD WYROB],wycena!$B195)</f>
        <v>0</v>
      </c>
      <c r="AW195" s="334">
        <f>SUMIFS(Technologia[tpj '[s']],Technologia[Obszar],"Prasa",Technologia[KOD WYROB],wycena!$B195)</f>
        <v>0</v>
      </c>
      <c r="AX195" s="335">
        <f t="shared" si="193"/>
        <v>0</v>
      </c>
      <c r="AY195" s="334">
        <f>SUMIFS(Technologia[tpz '[s']],Technologia[Obszar],"Spawanie ręczne",Technologia[KOD WYROB],wycena!$B195)</f>
        <v>0</v>
      </c>
      <c r="AZ195" s="334">
        <f>SUMIFS(Technologia[tpj '[s']],Technologia[Obszar],"Spawanie ręczne",Technologia[KOD WYROB],wycena!$B195)</f>
        <v>0</v>
      </c>
      <c r="BA195" s="335">
        <f t="shared" si="194"/>
        <v>0</v>
      </c>
      <c r="BB195" s="334">
        <f>SUMIFS(Technologia[tpz '[s']],Technologia[Obszar],"Spawanie robotem",Technologia[KOD WYROB],wycena!$B195)</f>
        <v>0</v>
      </c>
      <c r="BC195" s="334">
        <f>SUMIFS(Technologia[tpj '[s']],Technologia[Obszar],"Spawanie robotem",Technologia[KOD WYROB],wycena!$B195)</f>
        <v>0</v>
      </c>
      <c r="BD195" s="335">
        <f t="shared" si="195"/>
        <v>0</v>
      </c>
      <c r="BE195" s="334">
        <f>SUMIFS(Technologia[tpz '[s']],Technologia[Obszar],"Ślusarnia",Technologia[KOD WYROB],wycena!$B195)</f>
        <v>0</v>
      </c>
      <c r="BF195" s="334">
        <f>SUMIFS(Technologia[tpj '[s']],Technologia[Obszar],"Ślusarnia",Technologia[KOD WYROB],wycena!$B195)</f>
        <v>0</v>
      </c>
      <c r="BG195" s="335">
        <f t="shared" si="196"/>
        <v>0</v>
      </c>
      <c r="BH195" s="334">
        <f>SUMIFS(Technologia[tpz '[s']],Technologia[Obszar],"Montaż",Technologia[KOD WYROB],wycena!$B195)</f>
        <v>0</v>
      </c>
      <c r="BI195" s="334">
        <f>SUMIFS(Technologia[tpj '[s']],Technologia[Obszar],"Montaż",Technologia[KOD WYROB],wycena!$B195)</f>
        <v>0</v>
      </c>
      <c r="BJ195" s="335">
        <f t="shared" si="197"/>
        <v>0</v>
      </c>
      <c r="BK195" s="334">
        <f>SUMIFS(Technologia[tpz '[s']],Technologia[Obszar],"Klejenie",Technologia[KOD WYROB],wycena!$B195)</f>
        <v>0</v>
      </c>
      <c r="BL195" s="334">
        <f>SUMIFS(Technologia[tpj '[s']],Technologia[Obszar],"Klejenie",Technologia[KOD WYROB],wycena!$B195)</f>
        <v>0</v>
      </c>
      <c r="BM195" s="335">
        <f t="shared" si="198"/>
        <v>0</v>
      </c>
      <c r="BN195" s="334">
        <f>SUMIFS(Technologia[tpz '[s']],Technologia[Obszar],"Śrutowanie",Technologia[KOD WYROB],wycena!$B195)</f>
        <v>0</v>
      </c>
      <c r="BO195" s="334">
        <f>SUMIFS(Technologia[tpj '[s']],Technologia[Obszar],"Śrutowanie",Technologia[KOD WYROB],wycena!$B195)</f>
        <v>0</v>
      </c>
      <c r="BP195" s="332">
        <f t="shared" si="248"/>
        <v>0</v>
      </c>
      <c r="BQ195" s="334">
        <f>SUMIFS(Technologia[tpz '[s']],Technologia[Obszar],"Prostowanie",Technologia[KOD WYROB],wycena!$B195)</f>
        <v>0</v>
      </c>
      <c r="BR195" s="334">
        <f>SUMIFS(Technologia[tpj '[s']],Technologia[Obszar],"Prostowanie",Technologia[KOD WYROB],wycena!$B195)</f>
        <v>0</v>
      </c>
      <c r="BS195" s="332">
        <f t="shared" si="249"/>
        <v>0</v>
      </c>
      <c r="BT195" s="334">
        <f>SUMIFS(Technologia[tpz '[s']],Technologia[Obszar],"Gratowarka",Technologia[KOD WYROB],wycena!$B195)</f>
        <v>0</v>
      </c>
      <c r="BU195" s="334">
        <f>SUMIFS(Technologia[tpj '[s']],Technologia[Obszar],"Gratowarka",Technologia[KOD WYROB],wycena!$B195)</f>
        <v>0</v>
      </c>
      <c r="BV195" s="332">
        <f t="shared" si="250"/>
        <v>0</v>
      </c>
      <c r="BW195" s="332">
        <f>COUNTIF(Technologia[KOD WYROB],B195)</f>
        <v>0</v>
      </c>
      <c r="BX195" s="332">
        <f t="shared" si="251"/>
        <v>0</v>
      </c>
      <c r="BZ195" s="121"/>
      <c r="CA195" s="123"/>
      <c r="CB195" s="123"/>
      <c r="CC195" s="372">
        <f>SUMIFS(Technologia[Koszt kooperacji],Technologia[Obszar],"Kooperacja",Technologia[KOD WYROB],wycena!$B195)+SUMIFS(Technologia[Koszt kooperacji],Technologia[Obszar],"Śrutowanie",Technologia[KOD WYROB],wycena!$B195)</f>
        <v>0</v>
      </c>
      <c r="CD195" s="372">
        <f t="shared" si="199"/>
        <v>0</v>
      </c>
      <c r="CE195" s="372">
        <f t="shared" si="270"/>
        <v>0</v>
      </c>
      <c r="CF195" s="381">
        <f>COUNTIFS(Technologia[KOD WYROB],B195,Technologia[Obszar],"kooperacja")+SUMIF($C:$C,$B195,CF:CF)</f>
        <v>0</v>
      </c>
      <c r="CG195" s="382">
        <f>SUMIF(Tabela3[Dot. indeksu],B195,Tabela3[Wartość])+SUMIF(C:C,B195,DE:DE)</f>
        <v>0</v>
      </c>
      <c r="CH195" s="383">
        <f>SUMIFS(NRC[Cena],NRC[Typ narzędzia],robocze!$AL$1,NRC[Dot. indeksu],wycena!$B195)+(SUMIF($C:$C,$B195,$DF:$DF))</f>
        <v>0</v>
      </c>
      <c r="CI195" s="372">
        <f>SUMIFS(NRC[Cena],NRC[Typ narzędzia],robocze!$AL$2,NRC[Dot. indeksu],wycena!$B195)+(SUMIF($C:$C,$B195,$DG:$DG))</f>
        <v>0</v>
      </c>
      <c r="CJ195" s="372">
        <f>SUMIFS(NRC[Cena],NRC[Typ narzędzia],robocze!$AL$3,NRC[Dot. indeksu],wycena!$B195)+(SUMIF($C:$C,$B195,$DH:$DH))</f>
        <v>0</v>
      </c>
      <c r="CK195" s="384">
        <f t="shared" si="252"/>
        <v>0</v>
      </c>
      <c r="CM195" s="373" t="str">
        <f t="shared" si="200"/>
        <v/>
      </c>
      <c r="CN195" s="374" t="str">
        <f t="shared" si="201"/>
        <v/>
      </c>
      <c r="CO195" s="372" t="str">
        <f t="shared" si="202"/>
        <v/>
      </c>
      <c r="CP195" s="372" t="str">
        <f t="shared" si="271"/>
        <v/>
      </c>
      <c r="CQ195" s="371" t="str">
        <f t="shared" si="203"/>
        <v/>
      </c>
      <c r="CR195" s="371" t="str">
        <f t="shared" si="272"/>
        <v/>
      </c>
      <c r="CS195" s="371" t="str">
        <f t="shared" si="204"/>
        <v/>
      </c>
      <c r="CT195" s="371" t="str">
        <f t="shared" si="205"/>
        <v/>
      </c>
      <c r="CU195" s="371" t="str">
        <f t="shared" si="206"/>
        <v/>
      </c>
      <c r="CV195" s="371" t="str">
        <f t="shared" si="207"/>
        <v/>
      </c>
      <c r="CW195" s="371" t="str">
        <f t="shared" si="208"/>
        <v/>
      </c>
      <c r="CX195" s="371" t="str">
        <f t="shared" si="209"/>
        <v/>
      </c>
      <c r="CY195" s="371" t="str">
        <f t="shared" si="210"/>
        <v/>
      </c>
      <c r="CZ195" s="371" t="str">
        <f t="shared" si="211"/>
        <v/>
      </c>
      <c r="DA195" s="371" t="str">
        <f t="shared" si="253"/>
        <v/>
      </c>
      <c r="DB195" s="371" t="str">
        <f t="shared" si="254"/>
        <v/>
      </c>
      <c r="DC195" s="371" t="str">
        <f t="shared" si="255"/>
        <v/>
      </c>
      <c r="DD195" s="334" t="str">
        <f t="shared" si="212"/>
        <v/>
      </c>
      <c r="DE195" s="334" t="str">
        <f t="shared" si="213"/>
        <v/>
      </c>
      <c r="DF195" s="372">
        <f t="shared" si="273"/>
        <v>0</v>
      </c>
      <c r="DG195" s="372">
        <f t="shared" si="274"/>
        <v>0</v>
      </c>
      <c r="DH195" s="372">
        <f t="shared" si="275"/>
        <v>0</v>
      </c>
      <c r="DI195" s="375"/>
      <c r="DJ195" s="319">
        <f>AK195/3600*Stawki!$A$4</f>
        <v>0</v>
      </c>
      <c r="DK195" s="317">
        <f>AO195/3600*Stawki!$B$4</f>
        <v>0</v>
      </c>
      <c r="DL195" s="317">
        <f>AR195/3600*Stawki!$C$4</f>
        <v>0</v>
      </c>
      <c r="DM195" s="317">
        <f>AU195/3600*Stawki!$D$4</f>
        <v>0</v>
      </c>
      <c r="DN195" s="317">
        <f>AX195/3600*Stawki!$E$4</f>
        <v>0</v>
      </c>
      <c r="DO195" s="317">
        <f>BA195/3600*Stawki!$F$4</f>
        <v>0</v>
      </c>
      <c r="DP195" s="317">
        <f>BD195/3600*Stawki!$G$4</f>
        <v>0</v>
      </c>
      <c r="DQ195" s="317">
        <f>BG195/3600*Stawki!$H$4</f>
        <v>0</v>
      </c>
      <c r="DR195" s="317">
        <f>BJ195/3600*Stawki!$J$4</f>
        <v>0</v>
      </c>
      <c r="DS195" s="317">
        <f>BL195/3600*Stawki!$I$4</f>
        <v>0</v>
      </c>
      <c r="DT195" s="317">
        <f>BP195/3600*Stawki!$K$4</f>
        <v>0</v>
      </c>
      <c r="DU195" s="320">
        <f>BS195/3600*Stawki!$M$4</f>
        <v>0</v>
      </c>
      <c r="DV195" s="320">
        <f>BV195/3600*Stawki!$L$4</f>
        <v>0</v>
      </c>
      <c r="DW195" s="321">
        <f t="shared" si="256"/>
        <v>0</v>
      </c>
      <c r="DX195" s="322" t="e" cm="1">
        <f t="array" ref="DX195">IF(BX195&lt;1,INDEX(tblSimple[],MATCH(F195,simp_il_proj,1)+1,MATCH(BW195,simp_il_oper,1)+1)+VLOOKUP($H$6,tblKlient[[Klient]:[Dodatkowy narzut Simple]],2,0),INDEX(tblComplex[],MATCH(F195,comp_il_projekt,1)+1,MATCH(BX195,comp_ile_sklad,1)+1)+VLOOKUP($H$6,tblKlient[[Klient]:[Dodatkowy narzut Complex]],3,0))</f>
        <v>#VALUE!</v>
      </c>
      <c r="DY195" s="323" t="str">
        <f t="shared" si="257"/>
        <v/>
      </c>
      <c r="DZ195" s="318" t="e">
        <f t="shared" si="214"/>
        <v>#VALUE!</v>
      </c>
      <c r="EA195" s="324" t="e">
        <f t="shared" si="215"/>
        <v>#VALUE!</v>
      </c>
      <c r="EC195" s="340">
        <f>IFERROR((Y195*AA195)*IF(X195="NIE",$EC$17+Stawki!$L$30,$EC$17)+SUMIF($C:$C,$B195,CP:CP),0)</f>
        <v>0</v>
      </c>
      <c r="ED195" s="341">
        <f t="shared" si="216"/>
        <v>0</v>
      </c>
      <c r="EE195" s="341">
        <f t="shared" si="217"/>
        <v>0</v>
      </c>
      <c r="EF195" s="341" t="e">
        <f t="shared" si="218"/>
        <v>#VALUE!</v>
      </c>
      <c r="EG195" s="341" t="e">
        <f>DY195*(1+wycena!$EG$17)</f>
        <v>#VALUE!</v>
      </c>
      <c r="EH195" s="341" t="e">
        <f>EG195*(1+wycena!$EH$17)</f>
        <v>#VALUE!</v>
      </c>
      <c r="EI195" s="341" t="e">
        <f t="shared" si="258"/>
        <v>#VALUE!</v>
      </c>
      <c r="EJ195" s="341" t="e">
        <f t="shared" si="276"/>
        <v>#VALUE!</v>
      </c>
      <c r="EK195" s="342">
        <f t="shared" si="219"/>
        <v>0</v>
      </c>
      <c r="EL195" s="343">
        <v>0</v>
      </c>
      <c r="EM195" s="344" t="e">
        <f t="shared" si="277"/>
        <v>#VALUE!</v>
      </c>
      <c r="EN195" s="345" t="e">
        <f t="shared" si="220"/>
        <v>#VALUE!</v>
      </c>
      <c r="EO195" s="346">
        <f t="shared" si="221"/>
        <v>0</v>
      </c>
      <c r="EP195" s="347">
        <f t="shared" si="222"/>
        <v>0</v>
      </c>
      <c r="EQ195" s="348">
        <f t="shared" si="259"/>
        <v>0</v>
      </c>
      <c r="ER195" s="349" t="e">
        <f t="shared" si="223"/>
        <v>#VALUE!</v>
      </c>
      <c r="ES195" s="350" t="e">
        <f t="shared" si="224"/>
        <v>#VALUE!</v>
      </c>
      <c r="ET195" s="62"/>
      <c r="EU195" s="399">
        <f t="shared" si="260"/>
        <v>0</v>
      </c>
      <c r="EV195" s="400">
        <f t="shared" si="261"/>
        <v>0</v>
      </c>
      <c r="EW195" s="400">
        <f t="shared" si="262"/>
        <v>0</v>
      </c>
      <c r="EX195" s="400">
        <f t="shared" si="263"/>
        <v>0</v>
      </c>
      <c r="EY195" s="400">
        <f t="shared" si="264"/>
        <v>0</v>
      </c>
      <c r="EZ195" s="401">
        <f t="shared" si="265"/>
        <v>0</v>
      </c>
      <c r="FA195" s="62"/>
      <c r="FB195" s="153">
        <f t="shared" si="225"/>
        <v>0</v>
      </c>
      <c r="FC195" s="154">
        <f t="shared" si="226"/>
        <v>0</v>
      </c>
      <c r="FD195" s="154">
        <f t="shared" si="227"/>
        <v>0</v>
      </c>
      <c r="FE195" s="154">
        <f t="shared" si="228"/>
        <v>0</v>
      </c>
      <c r="FF195" s="154">
        <f t="shared" si="229"/>
        <v>0</v>
      </c>
      <c r="FG195" s="154">
        <f t="shared" si="230"/>
        <v>0</v>
      </c>
      <c r="FH195" s="154">
        <f t="shared" si="231"/>
        <v>0</v>
      </c>
      <c r="FI195" s="154">
        <f t="shared" si="232"/>
        <v>0</v>
      </c>
      <c r="FJ195" s="154">
        <f t="shared" si="233"/>
        <v>0</v>
      </c>
      <c r="FK195" s="147">
        <f t="shared" si="234"/>
        <v>0</v>
      </c>
      <c r="FL195" s="147">
        <f t="shared" si="235"/>
        <v>0</v>
      </c>
      <c r="FM195" s="146">
        <f t="shared" si="236"/>
        <v>0</v>
      </c>
      <c r="FN195" s="146">
        <f t="shared" si="237"/>
        <v>0</v>
      </c>
      <c r="FO195" s="146">
        <f t="shared" si="238"/>
        <v>0</v>
      </c>
      <c r="FP195" s="146">
        <f t="shared" si="239"/>
        <v>0</v>
      </c>
      <c r="FQ195" s="146" t="e">
        <f t="shared" si="240"/>
        <v>#VALUE!</v>
      </c>
      <c r="FR195" s="146" t="e">
        <f t="shared" si="241"/>
        <v>#VALUE!</v>
      </c>
      <c r="FS195" s="146">
        <f t="shared" si="242"/>
        <v>0</v>
      </c>
      <c r="FT195" s="146">
        <f t="shared" si="243"/>
        <v>0</v>
      </c>
      <c r="FU195" s="146">
        <f t="shared" si="244"/>
        <v>0</v>
      </c>
      <c r="FV195" s="146" t="e">
        <f t="shared" si="245"/>
        <v>#VALUE!</v>
      </c>
      <c r="FW195" s="146" t="e">
        <f t="shared" si="266"/>
        <v>#VALUE!</v>
      </c>
      <c r="FX195" s="146" t="e">
        <f t="shared" si="267"/>
        <v>#VALUE!</v>
      </c>
      <c r="FY195" s="146" t="e">
        <f t="shared" si="268"/>
        <v>#VALUE!</v>
      </c>
      <c r="FZ195" s="155">
        <f t="shared" si="278"/>
        <v>0</v>
      </c>
    </row>
    <row r="196" spans="1:182">
      <c r="A196" s="143">
        <v>178</v>
      </c>
      <c r="B196" s="123"/>
      <c r="C196" s="123"/>
      <c r="D196" s="123"/>
      <c r="E196" s="181"/>
      <c r="F196" s="123"/>
      <c r="G196" s="123"/>
      <c r="H196" s="123"/>
      <c r="I196" s="120"/>
      <c r="J196" s="121"/>
      <c r="K196" s="123"/>
      <c r="L196" s="123"/>
      <c r="M196" s="172" t="str">
        <f>ryzyka!$X180</f>
        <v/>
      </c>
      <c r="N196" s="173" t="str">
        <f>ryzyka!Y180</f>
        <v/>
      </c>
      <c r="O196" s="123"/>
      <c r="P196" s="123"/>
      <c r="Q196" s="138"/>
      <c r="R196" s="121"/>
      <c r="S196" s="123"/>
      <c r="T196" s="122"/>
      <c r="U196" s="123"/>
      <c r="V196" s="285" t="str">
        <f t="shared" si="246"/>
        <v/>
      </c>
      <c r="W196" s="285" t="str">
        <f t="shared" si="247"/>
        <v/>
      </c>
      <c r="X196" s="123"/>
      <c r="Y196" s="65"/>
      <c r="Z196" s="176">
        <f t="shared" si="189"/>
        <v>0</v>
      </c>
      <c r="AA196" s="124"/>
      <c r="AB196" s="124"/>
      <c r="AC196" s="125"/>
      <c r="AD196" s="125"/>
      <c r="AE196" s="126"/>
      <c r="AF196" s="124"/>
      <c r="AG196" s="127"/>
      <c r="AH196" s="128"/>
      <c r="AI196" s="137"/>
      <c r="AJ196" s="126"/>
      <c r="AK196" s="335">
        <f t="shared" si="190"/>
        <v>0</v>
      </c>
      <c r="AL196" s="138"/>
      <c r="AM196" s="121"/>
      <c r="AN196" s="123"/>
      <c r="AO196" s="332">
        <f t="shared" si="269"/>
        <v>0</v>
      </c>
      <c r="AP196" s="333">
        <f>SUMIFS(Technologia[tpz '[s']],Technologia[Obszar],"Obróbka skrawaniem",Technologia[KOD WYROB],wycena!$B196)</f>
        <v>0</v>
      </c>
      <c r="AQ196" s="334">
        <f>SUMIFS(Technologia[tpj '[s']],Technologia[Obszar],"Obróbka skrawaniem",Technologia[KOD WYROB],wycena!$B196)</f>
        <v>0</v>
      </c>
      <c r="AR196" s="335">
        <f t="shared" si="191"/>
        <v>0</v>
      </c>
      <c r="AS196" s="334">
        <f>SUMIFS(Technologia[tpz '[s']],Technologia[Obszar],"Ukosowanie",Technologia[KOD WYROB],wycena!$B196)</f>
        <v>0</v>
      </c>
      <c r="AT196" s="334">
        <f>SUMIFS(Technologia[tpj '[s']],Technologia[Obszar],"Ukosowanie",Technologia[KOD WYROB],wycena!$B196)</f>
        <v>0</v>
      </c>
      <c r="AU196" s="335">
        <f t="shared" si="192"/>
        <v>0</v>
      </c>
      <c r="AV196" s="334">
        <f>SUMIFS(Technologia[tpz '[s']],Technologia[Obszar],"Prasa",Technologia[KOD WYROB],wycena!$B196)</f>
        <v>0</v>
      </c>
      <c r="AW196" s="334">
        <f>SUMIFS(Technologia[tpj '[s']],Technologia[Obszar],"Prasa",Technologia[KOD WYROB],wycena!$B196)</f>
        <v>0</v>
      </c>
      <c r="AX196" s="335">
        <f t="shared" si="193"/>
        <v>0</v>
      </c>
      <c r="AY196" s="334">
        <f>SUMIFS(Technologia[tpz '[s']],Technologia[Obszar],"Spawanie ręczne",Technologia[KOD WYROB],wycena!$B196)</f>
        <v>0</v>
      </c>
      <c r="AZ196" s="334">
        <f>SUMIFS(Technologia[tpj '[s']],Technologia[Obszar],"Spawanie ręczne",Technologia[KOD WYROB],wycena!$B196)</f>
        <v>0</v>
      </c>
      <c r="BA196" s="335">
        <f t="shared" si="194"/>
        <v>0</v>
      </c>
      <c r="BB196" s="334">
        <f>SUMIFS(Technologia[tpz '[s']],Technologia[Obszar],"Spawanie robotem",Technologia[KOD WYROB],wycena!$B196)</f>
        <v>0</v>
      </c>
      <c r="BC196" s="334">
        <f>SUMIFS(Technologia[tpj '[s']],Technologia[Obszar],"Spawanie robotem",Technologia[KOD WYROB],wycena!$B196)</f>
        <v>0</v>
      </c>
      <c r="BD196" s="335">
        <f t="shared" si="195"/>
        <v>0</v>
      </c>
      <c r="BE196" s="334">
        <f>SUMIFS(Technologia[tpz '[s']],Technologia[Obszar],"Ślusarnia",Technologia[KOD WYROB],wycena!$B196)</f>
        <v>0</v>
      </c>
      <c r="BF196" s="334">
        <f>SUMIFS(Technologia[tpj '[s']],Technologia[Obszar],"Ślusarnia",Technologia[KOD WYROB],wycena!$B196)</f>
        <v>0</v>
      </c>
      <c r="BG196" s="335">
        <f t="shared" si="196"/>
        <v>0</v>
      </c>
      <c r="BH196" s="334">
        <f>SUMIFS(Technologia[tpz '[s']],Technologia[Obszar],"Montaż",Technologia[KOD WYROB],wycena!$B196)</f>
        <v>0</v>
      </c>
      <c r="BI196" s="334">
        <f>SUMIFS(Technologia[tpj '[s']],Technologia[Obszar],"Montaż",Technologia[KOD WYROB],wycena!$B196)</f>
        <v>0</v>
      </c>
      <c r="BJ196" s="335">
        <f t="shared" si="197"/>
        <v>0</v>
      </c>
      <c r="BK196" s="334">
        <f>SUMIFS(Technologia[tpz '[s']],Technologia[Obszar],"Klejenie",Technologia[KOD WYROB],wycena!$B196)</f>
        <v>0</v>
      </c>
      <c r="BL196" s="334">
        <f>SUMIFS(Technologia[tpj '[s']],Technologia[Obszar],"Klejenie",Technologia[KOD WYROB],wycena!$B196)</f>
        <v>0</v>
      </c>
      <c r="BM196" s="335">
        <f t="shared" si="198"/>
        <v>0</v>
      </c>
      <c r="BN196" s="334">
        <f>SUMIFS(Technologia[tpz '[s']],Technologia[Obszar],"Śrutowanie",Technologia[KOD WYROB],wycena!$B196)</f>
        <v>0</v>
      </c>
      <c r="BO196" s="334">
        <f>SUMIFS(Technologia[tpj '[s']],Technologia[Obszar],"Śrutowanie",Technologia[KOD WYROB],wycena!$B196)</f>
        <v>0</v>
      </c>
      <c r="BP196" s="332">
        <f t="shared" si="248"/>
        <v>0</v>
      </c>
      <c r="BQ196" s="334">
        <f>SUMIFS(Technologia[tpz '[s']],Technologia[Obszar],"Prostowanie",Technologia[KOD WYROB],wycena!$B196)</f>
        <v>0</v>
      </c>
      <c r="BR196" s="334">
        <f>SUMIFS(Technologia[tpj '[s']],Technologia[Obszar],"Prostowanie",Technologia[KOD WYROB],wycena!$B196)</f>
        <v>0</v>
      </c>
      <c r="BS196" s="332">
        <f t="shared" si="249"/>
        <v>0</v>
      </c>
      <c r="BT196" s="334">
        <f>SUMIFS(Technologia[tpz '[s']],Technologia[Obszar],"Gratowarka",Technologia[KOD WYROB],wycena!$B196)</f>
        <v>0</v>
      </c>
      <c r="BU196" s="334">
        <f>SUMIFS(Technologia[tpj '[s']],Technologia[Obszar],"Gratowarka",Technologia[KOD WYROB],wycena!$B196)</f>
        <v>0</v>
      </c>
      <c r="BV196" s="332">
        <f t="shared" si="250"/>
        <v>0</v>
      </c>
      <c r="BW196" s="332">
        <f>COUNTIF(Technologia[KOD WYROB],B196)</f>
        <v>0</v>
      </c>
      <c r="BX196" s="332">
        <f t="shared" si="251"/>
        <v>0</v>
      </c>
      <c r="BZ196" s="121"/>
      <c r="CA196" s="123"/>
      <c r="CB196" s="123"/>
      <c r="CC196" s="372">
        <f>SUMIFS(Technologia[Koszt kooperacji],Technologia[Obszar],"Kooperacja",Technologia[KOD WYROB],wycena!$B196)+SUMIFS(Technologia[Koszt kooperacji],Technologia[Obszar],"Śrutowanie",Technologia[KOD WYROB],wycena!$B196)</f>
        <v>0</v>
      </c>
      <c r="CD196" s="372">
        <f t="shared" si="199"/>
        <v>0</v>
      </c>
      <c r="CE196" s="372">
        <f t="shared" si="270"/>
        <v>0</v>
      </c>
      <c r="CF196" s="381">
        <f>COUNTIFS(Technologia[KOD WYROB],B196,Technologia[Obszar],"kooperacja")+SUMIF($C:$C,$B196,CF:CF)</f>
        <v>0</v>
      </c>
      <c r="CG196" s="382">
        <f>SUMIF(Tabela3[Dot. indeksu],B196,Tabela3[Wartość])+SUMIF(C:C,B196,DE:DE)</f>
        <v>0</v>
      </c>
      <c r="CH196" s="383">
        <f>SUMIFS(NRC[Cena],NRC[Typ narzędzia],robocze!$AL$1,NRC[Dot. indeksu],wycena!$B196)+(SUMIF($C:$C,$B196,$DF:$DF))</f>
        <v>0</v>
      </c>
      <c r="CI196" s="372">
        <f>SUMIFS(NRC[Cena],NRC[Typ narzędzia],robocze!$AL$2,NRC[Dot. indeksu],wycena!$B196)+(SUMIF($C:$C,$B196,$DG:$DG))</f>
        <v>0</v>
      </c>
      <c r="CJ196" s="372">
        <f>SUMIFS(NRC[Cena],NRC[Typ narzędzia],robocze!$AL$3,NRC[Dot. indeksu],wycena!$B196)+(SUMIF($C:$C,$B196,$DH:$DH))</f>
        <v>0</v>
      </c>
      <c r="CK196" s="384">
        <f t="shared" si="252"/>
        <v>0</v>
      </c>
      <c r="CM196" s="373" t="str">
        <f t="shared" si="200"/>
        <v/>
      </c>
      <c r="CN196" s="374" t="str">
        <f t="shared" si="201"/>
        <v/>
      </c>
      <c r="CO196" s="372" t="str">
        <f t="shared" si="202"/>
        <v/>
      </c>
      <c r="CP196" s="372" t="str">
        <f t="shared" si="271"/>
        <v/>
      </c>
      <c r="CQ196" s="371" t="str">
        <f t="shared" si="203"/>
        <v/>
      </c>
      <c r="CR196" s="371" t="str">
        <f t="shared" si="272"/>
        <v/>
      </c>
      <c r="CS196" s="371" t="str">
        <f t="shared" si="204"/>
        <v/>
      </c>
      <c r="CT196" s="371" t="str">
        <f t="shared" si="205"/>
        <v/>
      </c>
      <c r="CU196" s="371" t="str">
        <f t="shared" si="206"/>
        <v/>
      </c>
      <c r="CV196" s="371" t="str">
        <f t="shared" si="207"/>
        <v/>
      </c>
      <c r="CW196" s="371" t="str">
        <f t="shared" si="208"/>
        <v/>
      </c>
      <c r="CX196" s="371" t="str">
        <f t="shared" si="209"/>
        <v/>
      </c>
      <c r="CY196" s="371" t="str">
        <f t="shared" si="210"/>
        <v/>
      </c>
      <c r="CZ196" s="371" t="str">
        <f t="shared" si="211"/>
        <v/>
      </c>
      <c r="DA196" s="371" t="str">
        <f t="shared" si="253"/>
        <v/>
      </c>
      <c r="DB196" s="371" t="str">
        <f t="shared" si="254"/>
        <v/>
      </c>
      <c r="DC196" s="371" t="str">
        <f t="shared" si="255"/>
        <v/>
      </c>
      <c r="DD196" s="334" t="str">
        <f t="shared" si="212"/>
        <v/>
      </c>
      <c r="DE196" s="334" t="str">
        <f t="shared" si="213"/>
        <v/>
      </c>
      <c r="DF196" s="372">
        <f t="shared" si="273"/>
        <v>0</v>
      </c>
      <c r="DG196" s="372">
        <f t="shared" si="274"/>
        <v>0</v>
      </c>
      <c r="DH196" s="372">
        <f t="shared" si="275"/>
        <v>0</v>
      </c>
      <c r="DI196" s="375"/>
      <c r="DJ196" s="319">
        <f>AK196/3600*Stawki!$A$4</f>
        <v>0</v>
      </c>
      <c r="DK196" s="317">
        <f>AO196/3600*Stawki!$B$4</f>
        <v>0</v>
      </c>
      <c r="DL196" s="317">
        <f>AR196/3600*Stawki!$C$4</f>
        <v>0</v>
      </c>
      <c r="DM196" s="317">
        <f>AU196/3600*Stawki!$D$4</f>
        <v>0</v>
      </c>
      <c r="DN196" s="317">
        <f>AX196/3600*Stawki!$E$4</f>
        <v>0</v>
      </c>
      <c r="DO196" s="317">
        <f>BA196/3600*Stawki!$F$4</f>
        <v>0</v>
      </c>
      <c r="DP196" s="317">
        <f>BD196/3600*Stawki!$G$4</f>
        <v>0</v>
      </c>
      <c r="DQ196" s="317">
        <f>BG196/3600*Stawki!$H$4</f>
        <v>0</v>
      </c>
      <c r="DR196" s="317">
        <f>BJ196/3600*Stawki!$J$4</f>
        <v>0</v>
      </c>
      <c r="DS196" s="317">
        <f>BL196/3600*Stawki!$I$4</f>
        <v>0</v>
      </c>
      <c r="DT196" s="317">
        <f>BP196/3600*Stawki!$K$4</f>
        <v>0</v>
      </c>
      <c r="DU196" s="320">
        <f>BS196/3600*Stawki!$M$4</f>
        <v>0</v>
      </c>
      <c r="DV196" s="320">
        <f>BV196/3600*Stawki!$L$4</f>
        <v>0</v>
      </c>
      <c r="DW196" s="321">
        <f t="shared" si="256"/>
        <v>0</v>
      </c>
      <c r="DX196" s="322" t="e" cm="1">
        <f t="array" ref="DX196">IF(BX196&lt;1,INDEX(tblSimple[],MATCH(F196,simp_il_proj,1)+1,MATCH(BW196,simp_il_oper,1)+1)+VLOOKUP($H$6,tblKlient[[Klient]:[Dodatkowy narzut Simple]],2,0),INDEX(tblComplex[],MATCH(F196,comp_il_projekt,1)+1,MATCH(BX196,comp_ile_sklad,1)+1)+VLOOKUP($H$6,tblKlient[[Klient]:[Dodatkowy narzut Complex]],3,0))</f>
        <v>#VALUE!</v>
      </c>
      <c r="DY196" s="323" t="str">
        <f t="shared" si="257"/>
        <v/>
      </c>
      <c r="DZ196" s="318" t="e">
        <f t="shared" si="214"/>
        <v>#VALUE!</v>
      </c>
      <c r="EA196" s="324" t="e">
        <f t="shared" si="215"/>
        <v>#VALUE!</v>
      </c>
      <c r="EC196" s="340">
        <f>IFERROR((Y196*AA196)*IF(X196="NIE",$EC$17+Stawki!$L$30,$EC$17)+SUMIF($C:$C,$B196,CP:CP),0)</f>
        <v>0</v>
      </c>
      <c r="ED196" s="341">
        <f t="shared" si="216"/>
        <v>0</v>
      </c>
      <c r="EE196" s="341">
        <f t="shared" si="217"/>
        <v>0</v>
      </c>
      <c r="EF196" s="341" t="e">
        <f t="shared" si="218"/>
        <v>#VALUE!</v>
      </c>
      <c r="EG196" s="341" t="e">
        <f>DY196*(1+wycena!$EG$17)</f>
        <v>#VALUE!</v>
      </c>
      <c r="EH196" s="341" t="e">
        <f>EG196*(1+wycena!$EH$17)</f>
        <v>#VALUE!</v>
      </c>
      <c r="EI196" s="341" t="e">
        <f t="shared" si="258"/>
        <v>#VALUE!</v>
      </c>
      <c r="EJ196" s="341" t="e">
        <f t="shared" si="276"/>
        <v>#VALUE!</v>
      </c>
      <c r="EK196" s="342">
        <f t="shared" si="219"/>
        <v>0</v>
      </c>
      <c r="EL196" s="343">
        <v>0</v>
      </c>
      <c r="EM196" s="344" t="e">
        <f t="shared" si="277"/>
        <v>#VALUE!</v>
      </c>
      <c r="EN196" s="345" t="e">
        <f t="shared" si="220"/>
        <v>#VALUE!</v>
      </c>
      <c r="EO196" s="346">
        <f t="shared" si="221"/>
        <v>0</v>
      </c>
      <c r="EP196" s="347">
        <f t="shared" si="222"/>
        <v>0</v>
      </c>
      <c r="EQ196" s="348">
        <f t="shared" si="259"/>
        <v>0</v>
      </c>
      <c r="ER196" s="349" t="e">
        <f t="shared" si="223"/>
        <v>#VALUE!</v>
      </c>
      <c r="ES196" s="350" t="e">
        <f t="shared" si="224"/>
        <v>#VALUE!</v>
      </c>
      <c r="ET196" s="62"/>
      <c r="EU196" s="399">
        <f t="shared" si="260"/>
        <v>0</v>
      </c>
      <c r="EV196" s="400">
        <f t="shared" si="261"/>
        <v>0</v>
      </c>
      <c r="EW196" s="400">
        <f t="shared" si="262"/>
        <v>0</v>
      </c>
      <c r="EX196" s="400">
        <f t="shared" si="263"/>
        <v>0</v>
      </c>
      <c r="EY196" s="400">
        <f t="shared" si="264"/>
        <v>0</v>
      </c>
      <c r="EZ196" s="401">
        <f t="shared" si="265"/>
        <v>0</v>
      </c>
      <c r="FA196" s="62"/>
      <c r="FB196" s="153">
        <f t="shared" si="225"/>
        <v>0</v>
      </c>
      <c r="FC196" s="154">
        <f t="shared" si="226"/>
        <v>0</v>
      </c>
      <c r="FD196" s="154">
        <f t="shared" si="227"/>
        <v>0</v>
      </c>
      <c r="FE196" s="154">
        <f t="shared" si="228"/>
        <v>0</v>
      </c>
      <c r="FF196" s="154">
        <f t="shared" si="229"/>
        <v>0</v>
      </c>
      <c r="FG196" s="154">
        <f t="shared" si="230"/>
        <v>0</v>
      </c>
      <c r="FH196" s="154">
        <f t="shared" si="231"/>
        <v>0</v>
      </c>
      <c r="FI196" s="154">
        <f t="shared" si="232"/>
        <v>0</v>
      </c>
      <c r="FJ196" s="154">
        <f t="shared" si="233"/>
        <v>0</v>
      </c>
      <c r="FK196" s="147">
        <f t="shared" si="234"/>
        <v>0</v>
      </c>
      <c r="FL196" s="147">
        <f t="shared" si="235"/>
        <v>0</v>
      </c>
      <c r="FM196" s="146">
        <f t="shared" si="236"/>
        <v>0</v>
      </c>
      <c r="FN196" s="146">
        <f t="shared" si="237"/>
        <v>0</v>
      </c>
      <c r="FO196" s="146">
        <f t="shared" si="238"/>
        <v>0</v>
      </c>
      <c r="FP196" s="146">
        <f t="shared" si="239"/>
        <v>0</v>
      </c>
      <c r="FQ196" s="146" t="e">
        <f t="shared" si="240"/>
        <v>#VALUE!</v>
      </c>
      <c r="FR196" s="146" t="e">
        <f t="shared" si="241"/>
        <v>#VALUE!</v>
      </c>
      <c r="FS196" s="146">
        <f t="shared" si="242"/>
        <v>0</v>
      </c>
      <c r="FT196" s="146">
        <f t="shared" si="243"/>
        <v>0</v>
      </c>
      <c r="FU196" s="146">
        <f t="shared" si="244"/>
        <v>0</v>
      </c>
      <c r="FV196" s="146" t="e">
        <f t="shared" si="245"/>
        <v>#VALUE!</v>
      </c>
      <c r="FW196" s="146" t="e">
        <f t="shared" si="266"/>
        <v>#VALUE!</v>
      </c>
      <c r="FX196" s="146" t="e">
        <f t="shared" si="267"/>
        <v>#VALUE!</v>
      </c>
      <c r="FY196" s="146" t="e">
        <f t="shared" si="268"/>
        <v>#VALUE!</v>
      </c>
      <c r="FZ196" s="155">
        <f t="shared" si="278"/>
        <v>0</v>
      </c>
    </row>
    <row r="197" spans="1:182">
      <c r="A197" s="143">
        <v>179</v>
      </c>
      <c r="B197" s="123"/>
      <c r="C197" s="123"/>
      <c r="D197" s="123"/>
      <c r="E197" s="181"/>
      <c r="F197" s="123"/>
      <c r="G197" s="123"/>
      <c r="H197" s="123"/>
      <c r="I197" s="120"/>
      <c r="J197" s="121"/>
      <c r="K197" s="123"/>
      <c r="L197" s="123"/>
      <c r="M197" s="172" t="str">
        <f>ryzyka!$X181</f>
        <v/>
      </c>
      <c r="N197" s="173" t="str">
        <f>ryzyka!Y181</f>
        <v/>
      </c>
      <c r="O197" s="123"/>
      <c r="P197" s="123"/>
      <c r="Q197" s="138"/>
      <c r="R197" s="121"/>
      <c r="S197" s="123"/>
      <c r="T197" s="122"/>
      <c r="U197" s="123"/>
      <c r="V197" s="285" t="str">
        <f t="shared" si="246"/>
        <v/>
      </c>
      <c r="W197" s="285" t="str">
        <f t="shared" si="247"/>
        <v/>
      </c>
      <c r="X197" s="123"/>
      <c r="Y197" s="65"/>
      <c r="Z197" s="176">
        <f t="shared" si="189"/>
        <v>0</v>
      </c>
      <c r="AA197" s="124"/>
      <c r="AB197" s="124"/>
      <c r="AC197" s="125"/>
      <c r="AD197" s="125"/>
      <c r="AE197" s="126"/>
      <c r="AF197" s="124"/>
      <c r="AG197" s="127"/>
      <c r="AH197" s="128"/>
      <c r="AI197" s="137"/>
      <c r="AJ197" s="126"/>
      <c r="AK197" s="335">
        <f t="shared" si="190"/>
        <v>0</v>
      </c>
      <c r="AL197" s="138"/>
      <c r="AM197" s="121"/>
      <c r="AN197" s="123"/>
      <c r="AO197" s="332">
        <f t="shared" si="269"/>
        <v>0</v>
      </c>
      <c r="AP197" s="333">
        <f>SUMIFS(Technologia[tpz '[s']],Technologia[Obszar],"Obróbka skrawaniem",Technologia[KOD WYROB],wycena!$B197)</f>
        <v>0</v>
      </c>
      <c r="AQ197" s="334">
        <f>SUMIFS(Technologia[tpj '[s']],Technologia[Obszar],"Obróbka skrawaniem",Technologia[KOD WYROB],wycena!$B197)</f>
        <v>0</v>
      </c>
      <c r="AR197" s="335">
        <f t="shared" si="191"/>
        <v>0</v>
      </c>
      <c r="AS197" s="334">
        <f>SUMIFS(Technologia[tpz '[s']],Technologia[Obszar],"Ukosowanie",Technologia[KOD WYROB],wycena!$B197)</f>
        <v>0</v>
      </c>
      <c r="AT197" s="334">
        <f>SUMIFS(Technologia[tpj '[s']],Technologia[Obszar],"Ukosowanie",Technologia[KOD WYROB],wycena!$B197)</f>
        <v>0</v>
      </c>
      <c r="AU197" s="335">
        <f t="shared" si="192"/>
        <v>0</v>
      </c>
      <c r="AV197" s="334">
        <f>SUMIFS(Technologia[tpz '[s']],Technologia[Obszar],"Prasa",Technologia[KOD WYROB],wycena!$B197)</f>
        <v>0</v>
      </c>
      <c r="AW197" s="334">
        <f>SUMIFS(Technologia[tpj '[s']],Technologia[Obszar],"Prasa",Technologia[KOD WYROB],wycena!$B197)</f>
        <v>0</v>
      </c>
      <c r="AX197" s="335">
        <f t="shared" si="193"/>
        <v>0</v>
      </c>
      <c r="AY197" s="334">
        <f>SUMIFS(Technologia[tpz '[s']],Technologia[Obszar],"Spawanie ręczne",Technologia[KOD WYROB],wycena!$B197)</f>
        <v>0</v>
      </c>
      <c r="AZ197" s="334">
        <f>SUMIFS(Technologia[tpj '[s']],Technologia[Obszar],"Spawanie ręczne",Technologia[KOD WYROB],wycena!$B197)</f>
        <v>0</v>
      </c>
      <c r="BA197" s="335">
        <f t="shared" si="194"/>
        <v>0</v>
      </c>
      <c r="BB197" s="334">
        <f>SUMIFS(Technologia[tpz '[s']],Technologia[Obszar],"Spawanie robotem",Technologia[KOD WYROB],wycena!$B197)</f>
        <v>0</v>
      </c>
      <c r="BC197" s="334">
        <f>SUMIFS(Technologia[tpj '[s']],Technologia[Obszar],"Spawanie robotem",Technologia[KOD WYROB],wycena!$B197)</f>
        <v>0</v>
      </c>
      <c r="BD197" s="335">
        <f t="shared" si="195"/>
        <v>0</v>
      </c>
      <c r="BE197" s="334">
        <f>SUMIFS(Technologia[tpz '[s']],Technologia[Obszar],"Ślusarnia",Technologia[KOD WYROB],wycena!$B197)</f>
        <v>0</v>
      </c>
      <c r="BF197" s="334">
        <f>SUMIFS(Technologia[tpj '[s']],Technologia[Obszar],"Ślusarnia",Technologia[KOD WYROB],wycena!$B197)</f>
        <v>0</v>
      </c>
      <c r="BG197" s="335">
        <f t="shared" si="196"/>
        <v>0</v>
      </c>
      <c r="BH197" s="334">
        <f>SUMIFS(Technologia[tpz '[s']],Technologia[Obszar],"Montaż",Technologia[KOD WYROB],wycena!$B197)</f>
        <v>0</v>
      </c>
      <c r="BI197" s="334">
        <f>SUMIFS(Technologia[tpj '[s']],Technologia[Obszar],"Montaż",Technologia[KOD WYROB],wycena!$B197)</f>
        <v>0</v>
      </c>
      <c r="BJ197" s="335">
        <f t="shared" si="197"/>
        <v>0</v>
      </c>
      <c r="BK197" s="334">
        <f>SUMIFS(Technologia[tpz '[s']],Technologia[Obszar],"Klejenie",Technologia[KOD WYROB],wycena!$B197)</f>
        <v>0</v>
      </c>
      <c r="BL197" s="334">
        <f>SUMIFS(Technologia[tpj '[s']],Technologia[Obszar],"Klejenie",Technologia[KOD WYROB],wycena!$B197)</f>
        <v>0</v>
      </c>
      <c r="BM197" s="335">
        <f t="shared" si="198"/>
        <v>0</v>
      </c>
      <c r="BN197" s="334">
        <f>SUMIFS(Technologia[tpz '[s']],Technologia[Obszar],"Śrutowanie",Technologia[KOD WYROB],wycena!$B197)</f>
        <v>0</v>
      </c>
      <c r="BO197" s="334">
        <f>SUMIFS(Technologia[tpj '[s']],Technologia[Obszar],"Śrutowanie",Technologia[KOD WYROB],wycena!$B197)</f>
        <v>0</v>
      </c>
      <c r="BP197" s="332">
        <f t="shared" si="248"/>
        <v>0</v>
      </c>
      <c r="BQ197" s="334">
        <f>SUMIFS(Technologia[tpz '[s']],Technologia[Obszar],"Prostowanie",Technologia[KOD WYROB],wycena!$B197)</f>
        <v>0</v>
      </c>
      <c r="BR197" s="334">
        <f>SUMIFS(Technologia[tpj '[s']],Technologia[Obszar],"Prostowanie",Technologia[KOD WYROB],wycena!$B197)</f>
        <v>0</v>
      </c>
      <c r="BS197" s="332">
        <f t="shared" si="249"/>
        <v>0</v>
      </c>
      <c r="BT197" s="334">
        <f>SUMIFS(Technologia[tpz '[s']],Technologia[Obszar],"Gratowarka",Technologia[KOD WYROB],wycena!$B197)</f>
        <v>0</v>
      </c>
      <c r="BU197" s="334">
        <f>SUMIFS(Technologia[tpj '[s']],Technologia[Obszar],"Gratowarka",Technologia[KOD WYROB],wycena!$B197)</f>
        <v>0</v>
      </c>
      <c r="BV197" s="332">
        <f t="shared" si="250"/>
        <v>0</v>
      </c>
      <c r="BW197" s="332">
        <f>COUNTIF(Technologia[KOD WYROB],B197)</f>
        <v>0</v>
      </c>
      <c r="BX197" s="332">
        <f t="shared" si="251"/>
        <v>0</v>
      </c>
      <c r="BZ197" s="121"/>
      <c r="CA197" s="123"/>
      <c r="CB197" s="123"/>
      <c r="CC197" s="372">
        <f>SUMIFS(Technologia[Koszt kooperacji],Technologia[Obszar],"Kooperacja",Technologia[KOD WYROB],wycena!$B197)+SUMIFS(Technologia[Koszt kooperacji],Technologia[Obszar],"Śrutowanie",Technologia[KOD WYROB],wycena!$B197)</f>
        <v>0</v>
      </c>
      <c r="CD197" s="372">
        <f t="shared" si="199"/>
        <v>0</v>
      </c>
      <c r="CE197" s="372">
        <f t="shared" si="270"/>
        <v>0</v>
      </c>
      <c r="CF197" s="381">
        <f>COUNTIFS(Technologia[KOD WYROB],B197,Technologia[Obszar],"kooperacja")+SUMIF($C:$C,$B197,CF:CF)</f>
        <v>0</v>
      </c>
      <c r="CG197" s="382">
        <f>SUMIF(Tabela3[Dot. indeksu],B197,Tabela3[Wartość])+SUMIF(C:C,B197,DE:DE)</f>
        <v>0</v>
      </c>
      <c r="CH197" s="383">
        <f>SUMIFS(NRC[Cena],NRC[Typ narzędzia],robocze!$AL$1,NRC[Dot. indeksu],wycena!$B197)+(SUMIF($C:$C,$B197,$DF:$DF))</f>
        <v>0</v>
      </c>
      <c r="CI197" s="372">
        <f>SUMIFS(NRC[Cena],NRC[Typ narzędzia],robocze!$AL$2,NRC[Dot. indeksu],wycena!$B197)+(SUMIF($C:$C,$B197,$DG:$DG))</f>
        <v>0</v>
      </c>
      <c r="CJ197" s="372">
        <f>SUMIFS(NRC[Cena],NRC[Typ narzędzia],robocze!$AL$3,NRC[Dot. indeksu],wycena!$B197)+(SUMIF($C:$C,$B197,$DH:$DH))</f>
        <v>0</v>
      </c>
      <c r="CK197" s="384">
        <f t="shared" si="252"/>
        <v>0</v>
      </c>
      <c r="CM197" s="373" t="str">
        <f t="shared" si="200"/>
        <v/>
      </c>
      <c r="CN197" s="374" t="str">
        <f t="shared" si="201"/>
        <v/>
      </c>
      <c r="CO197" s="372" t="str">
        <f t="shared" si="202"/>
        <v/>
      </c>
      <c r="CP197" s="372" t="str">
        <f t="shared" si="271"/>
        <v/>
      </c>
      <c r="CQ197" s="371" t="str">
        <f t="shared" si="203"/>
        <v/>
      </c>
      <c r="CR197" s="371" t="str">
        <f t="shared" si="272"/>
        <v/>
      </c>
      <c r="CS197" s="371" t="str">
        <f t="shared" si="204"/>
        <v/>
      </c>
      <c r="CT197" s="371" t="str">
        <f t="shared" si="205"/>
        <v/>
      </c>
      <c r="CU197" s="371" t="str">
        <f t="shared" si="206"/>
        <v/>
      </c>
      <c r="CV197" s="371" t="str">
        <f t="shared" si="207"/>
        <v/>
      </c>
      <c r="CW197" s="371" t="str">
        <f t="shared" si="208"/>
        <v/>
      </c>
      <c r="CX197" s="371" t="str">
        <f t="shared" si="209"/>
        <v/>
      </c>
      <c r="CY197" s="371" t="str">
        <f t="shared" si="210"/>
        <v/>
      </c>
      <c r="CZ197" s="371" t="str">
        <f t="shared" si="211"/>
        <v/>
      </c>
      <c r="DA197" s="371" t="str">
        <f t="shared" si="253"/>
        <v/>
      </c>
      <c r="DB197" s="371" t="str">
        <f t="shared" si="254"/>
        <v/>
      </c>
      <c r="DC197" s="371" t="str">
        <f t="shared" si="255"/>
        <v/>
      </c>
      <c r="DD197" s="334" t="str">
        <f t="shared" si="212"/>
        <v/>
      </c>
      <c r="DE197" s="334" t="str">
        <f t="shared" si="213"/>
        <v/>
      </c>
      <c r="DF197" s="372">
        <f t="shared" si="273"/>
        <v>0</v>
      </c>
      <c r="DG197" s="372">
        <f t="shared" si="274"/>
        <v>0</v>
      </c>
      <c r="DH197" s="372">
        <f t="shared" si="275"/>
        <v>0</v>
      </c>
      <c r="DI197" s="375"/>
      <c r="DJ197" s="319">
        <f>AK197/3600*Stawki!$A$4</f>
        <v>0</v>
      </c>
      <c r="DK197" s="317">
        <f>AO197/3600*Stawki!$B$4</f>
        <v>0</v>
      </c>
      <c r="DL197" s="317">
        <f>AR197/3600*Stawki!$C$4</f>
        <v>0</v>
      </c>
      <c r="DM197" s="317">
        <f>AU197/3600*Stawki!$D$4</f>
        <v>0</v>
      </c>
      <c r="DN197" s="317">
        <f>AX197/3600*Stawki!$E$4</f>
        <v>0</v>
      </c>
      <c r="DO197" s="317">
        <f>BA197/3600*Stawki!$F$4</f>
        <v>0</v>
      </c>
      <c r="DP197" s="317">
        <f>BD197/3600*Stawki!$G$4</f>
        <v>0</v>
      </c>
      <c r="DQ197" s="317">
        <f>BG197/3600*Stawki!$H$4</f>
        <v>0</v>
      </c>
      <c r="DR197" s="317">
        <f>BJ197/3600*Stawki!$J$4</f>
        <v>0</v>
      </c>
      <c r="DS197" s="317">
        <f>BL197/3600*Stawki!$I$4</f>
        <v>0</v>
      </c>
      <c r="DT197" s="317">
        <f>BP197/3600*Stawki!$K$4</f>
        <v>0</v>
      </c>
      <c r="DU197" s="320">
        <f>BS197/3600*Stawki!$M$4</f>
        <v>0</v>
      </c>
      <c r="DV197" s="320">
        <f>BV197/3600*Stawki!$L$4</f>
        <v>0</v>
      </c>
      <c r="DW197" s="321">
        <f t="shared" si="256"/>
        <v>0</v>
      </c>
      <c r="DX197" s="322" t="e" cm="1">
        <f t="array" ref="DX197">IF(BX197&lt;1,INDEX(tblSimple[],MATCH(F197,simp_il_proj,1)+1,MATCH(BW197,simp_il_oper,1)+1)+VLOOKUP($H$6,tblKlient[[Klient]:[Dodatkowy narzut Simple]],2,0),INDEX(tblComplex[],MATCH(F197,comp_il_projekt,1)+1,MATCH(BX197,comp_ile_sklad,1)+1)+VLOOKUP($H$6,tblKlient[[Klient]:[Dodatkowy narzut Complex]],3,0))</f>
        <v>#VALUE!</v>
      </c>
      <c r="DY197" s="323" t="str">
        <f t="shared" si="257"/>
        <v/>
      </c>
      <c r="DZ197" s="318" t="e">
        <f t="shared" si="214"/>
        <v>#VALUE!</v>
      </c>
      <c r="EA197" s="324" t="e">
        <f t="shared" si="215"/>
        <v>#VALUE!</v>
      </c>
      <c r="EC197" s="340">
        <f>IFERROR((Y197*AA197)*IF(X197="NIE",$EC$17+Stawki!$L$30,$EC$17)+SUMIF($C:$C,$B197,CP:CP),0)</f>
        <v>0</v>
      </c>
      <c r="ED197" s="341">
        <f t="shared" si="216"/>
        <v>0</v>
      </c>
      <c r="EE197" s="341">
        <f t="shared" si="217"/>
        <v>0</v>
      </c>
      <c r="EF197" s="341" t="e">
        <f t="shared" si="218"/>
        <v>#VALUE!</v>
      </c>
      <c r="EG197" s="341" t="e">
        <f>DY197*(1+wycena!$EG$17)</f>
        <v>#VALUE!</v>
      </c>
      <c r="EH197" s="341" t="e">
        <f>EG197*(1+wycena!$EH$17)</f>
        <v>#VALUE!</v>
      </c>
      <c r="EI197" s="341" t="e">
        <f t="shared" si="258"/>
        <v>#VALUE!</v>
      </c>
      <c r="EJ197" s="341" t="e">
        <f t="shared" si="276"/>
        <v>#VALUE!</v>
      </c>
      <c r="EK197" s="342">
        <f t="shared" si="219"/>
        <v>0</v>
      </c>
      <c r="EL197" s="343">
        <v>0</v>
      </c>
      <c r="EM197" s="344" t="e">
        <f t="shared" si="277"/>
        <v>#VALUE!</v>
      </c>
      <c r="EN197" s="345" t="e">
        <f t="shared" si="220"/>
        <v>#VALUE!</v>
      </c>
      <c r="EO197" s="346">
        <f t="shared" si="221"/>
        <v>0</v>
      </c>
      <c r="EP197" s="347">
        <f t="shared" si="222"/>
        <v>0</v>
      </c>
      <c r="EQ197" s="348">
        <f t="shared" si="259"/>
        <v>0</v>
      </c>
      <c r="ER197" s="349" t="e">
        <f t="shared" si="223"/>
        <v>#VALUE!</v>
      </c>
      <c r="ES197" s="350" t="e">
        <f t="shared" si="224"/>
        <v>#VALUE!</v>
      </c>
      <c r="ET197" s="62"/>
      <c r="EU197" s="399">
        <f t="shared" si="260"/>
        <v>0</v>
      </c>
      <c r="EV197" s="400">
        <f t="shared" si="261"/>
        <v>0</v>
      </c>
      <c r="EW197" s="400">
        <f t="shared" si="262"/>
        <v>0</v>
      </c>
      <c r="EX197" s="400">
        <f t="shared" si="263"/>
        <v>0</v>
      </c>
      <c r="EY197" s="400">
        <f t="shared" si="264"/>
        <v>0</v>
      </c>
      <c r="EZ197" s="401">
        <f t="shared" si="265"/>
        <v>0</v>
      </c>
      <c r="FA197" s="62"/>
      <c r="FB197" s="153">
        <f t="shared" si="225"/>
        <v>0</v>
      </c>
      <c r="FC197" s="154">
        <f t="shared" si="226"/>
        <v>0</v>
      </c>
      <c r="FD197" s="154">
        <f t="shared" si="227"/>
        <v>0</v>
      </c>
      <c r="FE197" s="154">
        <f t="shared" si="228"/>
        <v>0</v>
      </c>
      <c r="FF197" s="154">
        <f t="shared" si="229"/>
        <v>0</v>
      </c>
      <c r="FG197" s="154">
        <f t="shared" si="230"/>
        <v>0</v>
      </c>
      <c r="FH197" s="154">
        <f t="shared" si="231"/>
        <v>0</v>
      </c>
      <c r="FI197" s="154">
        <f t="shared" si="232"/>
        <v>0</v>
      </c>
      <c r="FJ197" s="154">
        <f t="shared" si="233"/>
        <v>0</v>
      </c>
      <c r="FK197" s="147">
        <f t="shared" si="234"/>
        <v>0</v>
      </c>
      <c r="FL197" s="147">
        <f t="shared" si="235"/>
        <v>0</v>
      </c>
      <c r="FM197" s="146">
        <f t="shared" si="236"/>
        <v>0</v>
      </c>
      <c r="FN197" s="146">
        <f t="shared" si="237"/>
        <v>0</v>
      </c>
      <c r="FO197" s="146">
        <f t="shared" si="238"/>
        <v>0</v>
      </c>
      <c r="FP197" s="146">
        <f t="shared" si="239"/>
        <v>0</v>
      </c>
      <c r="FQ197" s="146" t="e">
        <f t="shared" si="240"/>
        <v>#VALUE!</v>
      </c>
      <c r="FR197" s="146" t="e">
        <f t="shared" si="241"/>
        <v>#VALUE!</v>
      </c>
      <c r="FS197" s="146">
        <f t="shared" si="242"/>
        <v>0</v>
      </c>
      <c r="FT197" s="146">
        <f t="shared" si="243"/>
        <v>0</v>
      </c>
      <c r="FU197" s="146">
        <f t="shared" si="244"/>
        <v>0</v>
      </c>
      <c r="FV197" s="146" t="e">
        <f t="shared" si="245"/>
        <v>#VALUE!</v>
      </c>
      <c r="FW197" s="146" t="e">
        <f t="shared" si="266"/>
        <v>#VALUE!</v>
      </c>
      <c r="FX197" s="146" t="e">
        <f t="shared" si="267"/>
        <v>#VALUE!</v>
      </c>
      <c r="FY197" s="146" t="e">
        <f t="shared" si="268"/>
        <v>#VALUE!</v>
      </c>
      <c r="FZ197" s="155">
        <f t="shared" si="278"/>
        <v>0</v>
      </c>
    </row>
    <row r="198" spans="1:182">
      <c r="A198" s="143">
        <v>180</v>
      </c>
      <c r="B198" s="123"/>
      <c r="C198" s="123"/>
      <c r="D198" s="123"/>
      <c r="E198" s="181"/>
      <c r="F198" s="123"/>
      <c r="G198" s="123"/>
      <c r="H198" s="123"/>
      <c r="I198" s="120"/>
      <c r="J198" s="121"/>
      <c r="K198" s="123"/>
      <c r="L198" s="123"/>
      <c r="M198" s="172" t="str">
        <f>ryzyka!$X182</f>
        <v/>
      </c>
      <c r="N198" s="173" t="str">
        <f>ryzyka!Y182</f>
        <v/>
      </c>
      <c r="O198" s="123"/>
      <c r="P198" s="123"/>
      <c r="Q198" s="138"/>
      <c r="R198" s="121"/>
      <c r="S198" s="123"/>
      <c r="T198" s="122"/>
      <c r="U198" s="123"/>
      <c r="V198" s="285" t="str">
        <f t="shared" si="246"/>
        <v/>
      </c>
      <c r="W198" s="285" t="str">
        <f t="shared" si="247"/>
        <v/>
      </c>
      <c r="X198" s="123"/>
      <c r="Y198" s="65"/>
      <c r="Z198" s="176">
        <f t="shared" si="189"/>
        <v>0</v>
      </c>
      <c r="AA198" s="124"/>
      <c r="AB198" s="124"/>
      <c r="AC198" s="125"/>
      <c r="AD198" s="125"/>
      <c r="AE198" s="126"/>
      <c r="AF198" s="124"/>
      <c r="AG198" s="127"/>
      <c r="AH198" s="128"/>
      <c r="AI198" s="137"/>
      <c r="AJ198" s="126"/>
      <c r="AK198" s="335">
        <f t="shared" si="190"/>
        <v>0</v>
      </c>
      <c r="AL198" s="138"/>
      <c r="AM198" s="121"/>
      <c r="AN198" s="123"/>
      <c r="AO198" s="332">
        <f t="shared" si="269"/>
        <v>0</v>
      </c>
      <c r="AP198" s="333">
        <f>SUMIFS(Technologia[tpz '[s']],Technologia[Obszar],"Obróbka skrawaniem",Technologia[KOD WYROB],wycena!$B198)</f>
        <v>0</v>
      </c>
      <c r="AQ198" s="334">
        <f>SUMIFS(Technologia[tpj '[s']],Technologia[Obszar],"Obróbka skrawaniem",Technologia[KOD WYROB],wycena!$B198)</f>
        <v>0</v>
      </c>
      <c r="AR198" s="335">
        <f t="shared" si="191"/>
        <v>0</v>
      </c>
      <c r="AS198" s="334">
        <f>SUMIFS(Technologia[tpz '[s']],Technologia[Obszar],"Ukosowanie",Technologia[KOD WYROB],wycena!$B198)</f>
        <v>0</v>
      </c>
      <c r="AT198" s="334">
        <f>SUMIFS(Technologia[tpj '[s']],Technologia[Obszar],"Ukosowanie",Technologia[KOD WYROB],wycena!$B198)</f>
        <v>0</v>
      </c>
      <c r="AU198" s="335">
        <f t="shared" si="192"/>
        <v>0</v>
      </c>
      <c r="AV198" s="334">
        <f>SUMIFS(Technologia[tpz '[s']],Technologia[Obszar],"Prasa",Technologia[KOD WYROB],wycena!$B198)</f>
        <v>0</v>
      </c>
      <c r="AW198" s="334">
        <f>SUMIFS(Technologia[tpj '[s']],Technologia[Obszar],"Prasa",Technologia[KOD WYROB],wycena!$B198)</f>
        <v>0</v>
      </c>
      <c r="AX198" s="335">
        <f t="shared" si="193"/>
        <v>0</v>
      </c>
      <c r="AY198" s="334">
        <f>SUMIFS(Technologia[tpz '[s']],Technologia[Obszar],"Spawanie ręczne",Technologia[KOD WYROB],wycena!$B198)</f>
        <v>0</v>
      </c>
      <c r="AZ198" s="334">
        <f>SUMIFS(Technologia[tpj '[s']],Technologia[Obszar],"Spawanie ręczne",Technologia[KOD WYROB],wycena!$B198)</f>
        <v>0</v>
      </c>
      <c r="BA198" s="335">
        <f t="shared" si="194"/>
        <v>0</v>
      </c>
      <c r="BB198" s="334">
        <f>SUMIFS(Technologia[tpz '[s']],Technologia[Obszar],"Spawanie robotem",Technologia[KOD WYROB],wycena!$B198)</f>
        <v>0</v>
      </c>
      <c r="BC198" s="334">
        <f>SUMIFS(Technologia[tpj '[s']],Technologia[Obszar],"Spawanie robotem",Technologia[KOD WYROB],wycena!$B198)</f>
        <v>0</v>
      </c>
      <c r="BD198" s="335">
        <f t="shared" si="195"/>
        <v>0</v>
      </c>
      <c r="BE198" s="334">
        <f>SUMIFS(Technologia[tpz '[s']],Technologia[Obszar],"Ślusarnia",Technologia[KOD WYROB],wycena!$B198)</f>
        <v>0</v>
      </c>
      <c r="BF198" s="334">
        <f>SUMIFS(Technologia[tpj '[s']],Technologia[Obszar],"Ślusarnia",Technologia[KOD WYROB],wycena!$B198)</f>
        <v>0</v>
      </c>
      <c r="BG198" s="335">
        <f t="shared" si="196"/>
        <v>0</v>
      </c>
      <c r="BH198" s="334">
        <f>SUMIFS(Technologia[tpz '[s']],Technologia[Obszar],"Montaż",Technologia[KOD WYROB],wycena!$B198)</f>
        <v>0</v>
      </c>
      <c r="BI198" s="334">
        <f>SUMIFS(Technologia[tpj '[s']],Technologia[Obszar],"Montaż",Technologia[KOD WYROB],wycena!$B198)</f>
        <v>0</v>
      </c>
      <c r="BJ198" s="335">
        <f t="shared" si="197"/>
        <v>0</v>
      </c>
      <c r="BK198" s="334">
        <f>SUMIFS(Technologia[tpz '[s']],Technologia[Obszar],"Klejenie",Technologia[KOD WYROB],wycena!$B198)</f>
        <v>0</v>
      </c>
      <c r="BL198" s="334">
        <f>SUMIFS(Technologia[tpj '[s']],Technologia[Obszar],"Klejenie",Technologia[KOD WYROB],wycena!$B198)</f>
        <v>0</v>
      </c>
      <c r="BM198" s="335">
        <f t="shared" si="198"/>
        <v>0</v>
      </c>
      <c r="BN198" s="334">
        <f>SUMIFS(Technologia[tpz '[s']],Technologia[Obszar],"Śrutowanie",Technologia[KOD WYROB],wycena!$B198)</f>
        <v>0</v>
      </c>
      <c r="BO198" s="334">
        <f>SUMIFS(Technologia[tpj '[s']],Technologia[Obszar],"Śrutowanie",Technologia[KOD WYROB],wycena!$B198)</f>
        <v>0</v>
      </c>
      <c r="BP198" s="332">
        <f t="shared" si="248"/>
        <v>0</v>
      </c>
      <c r="BQ198" s="334">
        <f>SUMIFS(Technologia[tpz '[s']],Technologia[Obszar],"Prostowanie",Technologia[KOD WYROB],wycena!$B198)</f>
        <v>0</v>
      </c>
      <c r="BR198" s="334">
        <f>SUMIFS(Technologia[tpj '[s']],Technologia[Obszar],"Prostowanie",Technologia[KOD WYROB],wycena!$B198)</f>
        <v>0</v>
      </c>
      <c r="BS198" s="332">
        <f t="shared" si="249"/>
        <v>0</v>
      </c>
      <c r="BT198" s="334">
        <f>SUMIFS(Technologia[tpz '[s']],Technologia[Obszar],"Gratowarka",Technologia[KOD WYROB],wycena!$B198)</f>
        <v>0</v>
      </c>
      <c r="BU198" s="334">
        <f>SUMIFS(Technologia[tpj '[s']],Technologia[Obszar],"Gratowarka",Technologia[KOD WYROB],wycena!$B198)</f>
        <v>0</v>
      </c>
      <c r="BV198" s="332">
        <f t="shared" si="250"/>
        <v>0</v>
      </c>
      <c r="BW198" s="332">
        <f>COUNTIF(Technologia[KOD WYROB],B198)</f>
        <v>0</v>
      </c>
      <c r="BX198" s="332">
        <f t="shared" si="251"/>
        <v>0</v>
      </c>
      <c r="BZ198" s="121"/>
      <c r="CA198" s="123"/>
      <c r="CB198" s="123"/>
      <c r="CC198" s="372">
        <f>SUMIFS(Technologia[Koszt kooperacji],Technologia[Obszar],"Kooperacja",Technologia[KOD WYROB],wycena!$B198)+SUMIFS(Technologia[Koszt kooperacji],Technologia[Obszar],"Śrutowanie",Technologia[KOD WYROB],wycena!$B198)</f>
        <v>0</v>
      </c>
      <c r="CD198" s="372">
        <f t="shared" si="199"/>
        <v>0</v>
      </c>
      <c r="CE198" s="372">
        <f t="shared" si="270"/>
        <v>0</v>
      </c>
      <c r="CF198" s="381">
        <f>COUNTIFS(Technologia[KOD WYROB],B198,Technologia[Obszar],"kooperacja")+SUMIF($C:$C,$B198,CF:CF)</f>
        <v>0</v>
      </c>
      <c r="CG198" s="382">
        <f>SUMIF(Tabela3[Dot. indeksu],B198,Tabela3[Wartość])+SUMIF(C:C,B198,DE:DE)</f>
        <v>0</v>
      </c>
      <c r="CH198" s="383">
        <f>SUMIFS(NRC[Cena],NRC[Typ narzędzia],robocze!$AL$1,NRC[Dot. indeksu],wycena!$B198)+(SUMIF($C:$C,$B198,$DF:$DF))</f>
        <v>0</v>
      </c>
      <c r="CI198" s="372">
        <f>SUMIFS(NRC[Cena],NRC[Typ narzędzia],robocze!$AL$2,NRC[Dot. indeksu],wycena!$B198)+(SUMIF($C:$C,$B198,$DG:$DG))</f>
        <v>0</v>
      </c>
      <c r="CJ198" s="372">
        <f>SUMIFS(NRC[Cena],NRC[Typ narzędzia],robocze!$AL$3,NRC[Dot. indeksu],wycena!$B198)+(SUMIF($C:$C,$B198,$DH:$DH))</f>
        <v>0</v>
      </c>
      <c r="CK198" s="384">
        <f t="shared" si="252"/>
        <v>0</v>
      </c>
      <c r="CM198" s="373" t="str">
        <f t="shared" si="200"/>
        <v/>
      </c>
      <c r="CN198" s="374" t="str">
        <f t="shared" si="201"/>
        <v/>
      </c>
      <c r="CO198" s="372" t="str">
        <f t="shared" si="202"/>
        <v/>
      </c>
      <c r="CP198" s="372" t="str">
        <f t="shared" si="271"/>
        <v/>
      </c>
      <c r="CQ198" s="371" t="str">
        <f t="shared" si="203"/>
        <v/>
      </c>
      <c r="CR198" s="371" t="str">
        <f t="shared" si="272"/>
        <v/>
      </c>
      <c r="CS198" s="371" t="str">
        <f t="shared" si="204"/>
        <v/>
      </c>
      <c r="CT198" s="371" t="str">
        <f t="shared" si="205"/>
        <v/>
      </c>
      <c r="CU198" s="371" t="str">
        <f t="shared" si="206"/>
        <v/>
      </c>
      <c r="CV198" s="371" t="str">
        <f t="shared" si="207"/>
        <v/>
      </c>
      <c r="CW198" s="371" t="str">
        <f t="shared" si="208"/>
        <v/>
      </c>
      <c r="CX198" s="371" t="str">
        <f t="shared" si="209"/>
        <v/>
      </c>
      <c r="CY198" s="371" t="str">
        <f t="shared" si="210"/>
        <v/>
      </c>
      <c r="CZ198" s="371" t="str">
        <f t="shared" si="211"/>
        <v/>
      </c>
      <c r="DA198" s="371" t="str">
        <f t="shared" si="253"/>
        <v/>
      </c>
      <c r="DB198" s="371" t="str">
        <f t="shared" si="254"/>
        <v/>
      </c>
      <c r="DC198" s="371" t="str">
        <f t="shared" si="255"/>
        <v/>
      </c>
      <c r="DD198" s="334" t="str">
        <f t="shared" si="212"/>
        <v/>
      </c>
      <c r="DE198" s="334" t="str">
        <f t="shared" si="213"/>
        <v/>
      </c>
      <c r="DF198" s="372">
        <f t="shared" si="273"/>
        <v>0</v>
      </c>
      <c r="DG198" s="372">
        <f t="shared" si="274"/>
        <v>0</v>
      </c>
      <c r="DH198" s="372">
        <f t="shared" si="275"/>
        <v>0</v>
      </c>
      <c r="DI198" s="375"/>
      <c r="DJ198" s="319">
        <f>AK198/3600*Stawki!$A$4</f>
        <v>0</v>
      </c>
      <c r="DK198" s="317">
        <f>AO198/3600*Stawki!$B$4</f>
        <v>0</v>
      </c>
      <c r="DL198" s="317">
        <f>AR198/3600*Stawki!$C$4</f>
        <v>0</v>
      </c>
      <c r="DM198" s="317">
        <f>AU198/3600*Stawki!$D$4</f>
        <v>0</v>
      </c>
      <c r="DN198" s="317">
        <f>AX198/3600*Stawki!$E$4</f>
        <v>0</v>
      </c>
      <c r="DO198" s="317">
        <f>BA198/3600*Stawki!$F$4</f>
        <v>0</v>
      </c>
      <c r="DP198" s="317">
        <f>BD198/3600*Stawki!$G$4</f>
        <v>0</v>
      </c>
      <c r="DQ198" s="317">
        <f>BG198/3600*Stawki!$H$4</f>
        <v>0</v>
      </c>
      <c r="DR198" s="317">
        <f>BJ198/3600*Stawki!$J$4</f>
        <v>0</v>
      </c>
      <c r="DS198" s="317">
        <f>BL198/3600*Stawki!$I$4</f>
        <v>0</v>
      </c>
      <c r="DT198" s="317">
        <f>BP198/3600*Stawki!$K$4</f>
        <v>0</v>
      </c>
      <c r="DU198" s="320">
        <f>BS198/3600*Stawki!$M$4</f>
        <v>0</v>
      </c>
      <c r="DV198" s="320">
        <f>BV198/3600*Stawki!$L$4</f>
        <v>0</v>
      </c>
      <c r="DW198" s="321">
        <f t="shared" si="256"/>
        <v>0</v>
      </c>
      <c r="DX198" s="322" t="e" cm="1">
        <f t="array" ref="DX198">IF(BX198&lt;1,INDEX(tblSimple[],MATCH(F198,simp_il_proj,1)+1,MATCH(BW198,simp_il_oper,1)+1)+VLOOKUP($H$6,tblKlient[[Klient]:[Dodatkowy narzut Simple]],2,0),INDEX(tblComplex[],MATCH(F198,comp_il_projekt,1)+1,MATCH(BX198,comp_ile_sklad,1)+1)+VLOOKUP($H$6,tblKlient[[Klient]:[Dodatkowy narzut Complex]],3,0))</f>
        <v>#VALUE!</v>
      </c>
      <c r="DY198" s="323" t="str">
        <f t="shared" si="257"/>
        <v/>
      </c>
      <c r="DZ198" s="318" t="e">
        <f t="shared" si="214"/>
        <v>#VALUE!</v>
      </c>
      <c r="EA198" s="324" t="e">
        <f t="shared" si="215"/>
        <v>#VALUE!</v>
      </c>
      <c r="EC198" s="340">
        <f>IFERROR((Y198*AA198)*IF(X198="NIE",$EC$17+Stawki!$L$30,$EC$17)+SUMIF($C:$C,$B198,CP:CP),0)</f>
        <v>0</v>
      </c>
      <c r="ED198" s="341">
        <f t="shared" si="216"/>
        <v>0</v>
      </c>
      <c r="EE198" s="341">
        <f t="shared" si="217"/>
        <v>0</v>
      </c>
      <c r="EF198" s="341" t="e">
        <f t="shared" si="218"/>
        <v>#VALUE!</v>
      </c>
      <c r="EG198" s="341" t="e">
        <f>DY198*(1+wycena!$EG$17)</f>
        <v>#VALUE!</v>
      </c>
      <c r="EH198" s="341" t="e">
        <f>EG198*(1+wycena!$EH$17)</f>
        <v>#VALUE!</v>
      </c>
      <c r="EI198" s="341" t="e">
        <f t="shared" si="258"/>
        <v>#VALUE!</v>
      </c>
      <c r="EJ198" s="341" t="e">
        <f t="shared" si="276"/>
        <v>#VALUE!</v>
      </c>
      <c r="EK198" s="342">
        <f t="shared" si="219"/>
        <v>0</v>
      </c>
      <c r="EL198" s="343">
        <v>0</v>
      </c>
      <c r="EM198" s="344" t="e">
        <f t="shared" si="277"/>
        <v>#VALUE!</v>
      </c>
      <c r="EN198" s="345" t="e">
        <f t="shared" si="220"/>
        <v>#VALUE!</v>
      </c>
      <c r="EO198" s="346">
        <f t="shared" si="221"/>
        <v>0</v>
      </c>
      <c r="EP198" s="347">
        <f t="shared" si="222"/>
        <v>0</v>
      </c>
      <c r="EQ198" s="348">
        <f t="shared" si="259"/>
        <v>0</v>
      </c>
      <c r="ER198" s="349" t="e">
        <f t="shared" si="223"/>
        <v>#VALUE!</v>
      </c>
      <c r="ES198" s="350" t="e">
        <f t="shared" si="224"/>
        <v>#VALUE!</v>
      </c>
      <c r="ET198" s="62"/>
      <c r="EU198" s="399">
        <f t="shared" si="260"/>
        <v>0</v>
      </c>
      <c r="EV198" s="400">
        <f t="shared" si="261"/>
        <v>0</v>
      </c>
      <c r="EW198" s="400">
        <f t="shared" si="262"/>
        <v>0</v>
      </c>
      <c r="EX198" s="400">
        <f t="shared" si="263"/>
        <v>0</v>
      </c>
      <c r="EY198" s="400">
        <f t="shared" si="264"/>
        <v>0</v>
      </c>
      <c r="EZ198" s="401">
        <f t="shared" si="265"/>
        <v>0</v>
      </c>
      <c r="FA198" s="62"/>
      <c r="FB198" s="153">
        <f t="shared" si="225"/>
        <v>0</v>
      </c>
      <c r="FC198" s="154">
        <f t="shared" si="226"/>
        <v>0</v>
      </c>
      <c r="FD198" s="154">
        <f t="shared" si="227"/>
        <v>0</v>
      </c>
      <c r="FE198" s="154">
        <f t="shared" si="228"/>
        <v>0</v>
      </c>
      <c r="FF198" s="154">
        <f t="shared" si="229"/>
        <v>0</v>
      </c>
      <c r="FG198" s="154">
        <f t="shared" si="230"/>
        <v>0</v>
      </c>
      <c r="FH198" s="154">
        <f t="shared" si="231"/>
        <v>0</v>
      </c>
      <c r="FI198" s="154">
        <f t="shared" si="232"/>
        <v>0</v>
      </c>
      <c r="FJ198" s="154">
        <f t="shared" si="233"/>
        <v>0</v>
      </c>
      <c r="FK198" s="147">
        <f t="shared" si="234"/>
        <v>0</v>
      </c>
      <c r="FL198" s="147">
        <f t="shared" si="235"/>
        <v>0</v>
      </c>
      <c r="FM198" s="146">
        <f t="shared" si="236"/>
        <v>0</v>
      </c>
      <c r="FN198" s="146">
        <f t="shared" si="237"/>
        <v>0</v>
      </c>
      <c r="FO198" s="146">
        <f t="shared" si="238"/>
        <v>0</v>
      </c>
      <c r="FP198" s="146">
        <f t="shared" si="239"/>
        <v>0</v>
      </c>
      <c r="FQ198" s="146" t="e">
        <f t="shared" si="240"/>
        <v>#VALUE!</v>
      </c>
      <c r="FR198" s="146" t="e">
        <f t="shared" si="241"/>
        <v>#VALUE!</v>
      </c>
      <c r="FS198" s="146">
        <f t="shared" si="242"/>
        <v>0</v>
      </c>
      <c r="FT198" s="146">
        <f t="shared" si="243"/>
        <v>0</v>
      </c>
      <c r="FU198" s="146">
        <f t="shared" si="244"/>
        <v>0</v>
      </c>
      <c r="FV198" s="146" t="e">
        <f t="shared" si="245"/>
        <v>#VALUE!</v>
      </c>
      <c r="FW198" s="146" t="e">
        <f t="shared" si="266"/>
        <v>#VALUE!</v>
      </c>
      <c r="FX198" s="146" t="e">
        <f t="shared" si="267"/>
        <v>#VALUE!</v>
      </c>
      <c r="FY198" s="146" t="e">
        <f t="shared" si="268"/>
        <v>#VALUE!</v>
      </c>
      <c r="FZ198" s="155">
        <f t="shared" si="278"/>
        <v>0</v>
      </c>
    </row>
    <row r="199" spans="1:182">
      <c r="A199" s="143">
        <v>181</v>
      </c>
      <c r="B199" s="123"/>
      <c r="C199" s="123"/>
      <c r="D199" s="123"/>
      <c r="E199" s="181"/>
      <c r="F199" s="123"/>
      <c r="G199" s="123"/>
      <c r="H199" s="123"/>
      <c r="I199" s="120"/>
      <c r="J199" s="121"/>
      <c r="K199" s="123"/>
      <c r="L199" s="123"/>
      <c r="M199" s="172" t="str">
        <f>ryzyka!$X183</f>
        <v/>
      </c>
      <c r="N199" s="173" t="str">
        <f>ryzyka!Y183</f>
        <v/>
      </c>
      <c r="O199" s="123"/>
      <c r="P199" s="123"/>
      <c r="Q199" s="138"/>
      <c r="R199" s="121"/>
      <c r="S199" s="123"/>
      <c r="T199" s="122"/>
      <c r="U199" s="123"/>
      <c r="V199" s="285" t="str">
        <f t="shared" si="246"/>
        <v/>
      </c>
      <c r="W199" s="285" t="str">
        <f t="shared" si="247"/>
        <v/>
      </c>
      <c r="X199" s="123"/>
      <c r="Y199" s="65"/>
      <c r="Z199" s="176">
        <f t="shared" si="189"/>
        <v>0</v>
      </c>
      <c r="AA199" s="124"/>
      <c r="AB199" s="124"/>
      <c r="AC199" s="125"/>
      <c r="AD199" s="125"/>
      <c r="AE199" s="126"/>
      <c r="AF199" s="124"/>
      <c r="AG199" s="127"/>
      <c r="AH199" s="128"/>
      <c r="AI199" s="137"/>
      <c r="AJ199" s="126"/>
      <c r="AK199" s="335">
        <f t="shared" si="190"/>
        <v>0</v>
      </c>
      <c r="AL199" s="138"/>
      <c r="AM199" s="121"/>
      <c r="AN199" s="123"/>
      <c r="AO199" s="332">
        <f t="shared" si="269"/>
        <v>0</v>
      </c>
      <c r="AP199" s="333">
        <f>SUMIFS(Technologia[tpz '[s']],Technologia[Obszar],"Obróbka skrawaniem",Technologia[KOD WYROB],wycena!$B199)</f>
        <v>0</v>
      </c>
      <c r="AQ199" s="334">
        <f>SUMIFS(Technologia[tpj '[s']],Technologia[Obszar],"Obróbka skrawaniem",Technologia[KOD WYROB],wycena!$B199)</f>
        <v>0</v>
      </c>
      <c r="AR199" s="335">
        <f t="shared" si="191"/>
        <v>0</v>
      </c>
      <c r="AS199" s="334">
        <f>SUMIFS(Technologia[tpz '[s']],Technologia[Obszar],"Ukosowanie",Technologia[KOD WYROB],wycena!$B199)</f>
        <v>0</v>
      </c>
      <c r="AT199" s="334">
        <f>SUMIFS(Technologia[tpj '[s']],Technologia[Obszar],"Ukosowanie",Technologia[KOD WYROB],wycena!$B199)</f>
        <v>0</v>
      </c>
      <c r="AU199" s="335">
        <f t="shared" si="192"/>
        <v>0</v>
      </c>
      <c r="AV199" s="334">
        <f>SUMIFS(Technologia[tpz '[s']],Technologia[Obszar],"Prasa",Technologia[KOD WYROB],wycena!$B199)</f>
        <v>0</v>
      </c>
      <c r="AW199" s="334">
        <f>SUMIFS(Technologia[tpj '[s']],Technologia[Obszar],"Prasa",Technologia[KOD WYROB],wycena!$B199)</f>
        <v>0</v>
      </c>
      <c r="AX199" s="335">
        <f t="shared" si="193"/>
        <v>0</v>
      </c>
      <c r="AY199" s="334">
        <f>SUMIFS(Technologia[tpz '[s']],Technologia[Obszar],"Spawanie ręczne",Technologia[KOD WYROB],wycena!$B199)</f>
        <v>0</v>
      </c>
      <c r="AZ199" s="334">
        <f>SUMIFS(Technologia[tpj '[s']],Technologia[Obszar],"Spawanie ręczne",Technologia[KOD WYROB],wycena!$B199)</f>
        <v>0</v>
      </c>
      <c r="BA199" s="335">
        <f t="shared" si="194"/>
        <v>0</v>
      </c>
      <c r="BB199" s="334">
        <f>SUMIFS(Technologia[tpz '[s']],Technologia[Obszar],"Spawanie robotem",Technologia[KOD WYROB],wycena!$B199)</f>
        <v>0</v>
      </c>
      <c r="BC199" s="334">
        <f>SUMIFS(Technologia[tpj '[s']],Technologia[Obszar],"Spawanie robotem",Technologia[KOD WYROB],wycena!$B199)</f>
        <v>0</v>
      </c>
      <c r="BD199" s="335">
        <f t="shared" si="195"/>
        <v>0</v>
      </c>
      <c r="BE199" s="334">
        <f>SUMIFS(Technologia[tpz '[s']],Technologia[Obszar],"Ślusarnia",Technologia[KOD WYROB],wycena!$B199)</f>
        <v>0</v>
      </c>
      <c r="BF199" s="334">
        <f>SUMIFS(Technologia[tpj '[s']],Technologia[Obszar],"Ślusarnia",Technologia[KOD WYROB],wycena!$B199)</f>
        <v>0</v>
      </c>
      <c r="BG199" s="335">
        <f t="shared" si="196"/>
        <v>0</v>
      </c>
      <c r="BH199" s="334">
        <f>SUMIFS(Technologia[tpz '[s']],Technologia[Obszar],"Montaż",Technologia[KOD WYROB],wycena!$B199)</f>
        <v>0</v>
      </c>
      <c r="BI199" s="334">
        <f>SUMIFS(Technologia[tpj '[s']],Technologia[Obszar],"Montaż",Technologia[KOD WYROB],wycena!$B199)</f>
        <v>0</v>
      </c>
      <c r="BJ199" s="335">
        <f t="shared" si="197"/>
        <v>0</v>
      </c>
      <c r="BK199" s="334">
        <f>SUMIFS(Technologia[tpz '[s']],Technologia[Obszar],"Klejenie",Technologia[KOD WYROB],wycena!$B199)</f>
        <v>0</v>
      </c>
      <c r="BL199" s="334">
        <f>SUMIFS(Technologia[tpj '[s']],Technologia[Obszar],"Klejenie",Technologia[KOD WYROB],wycena!$B199)</f>
        <v>0</v>
      </c>
      <c r="BM199" s="335">
        <f t="shared" si="198"/>
        <v>0</v>
      </c>
      <c r="BN199" s="334">
        <f>SUMIFS(Technologia[tpz '[s']],Technologia[Obszar],"Śrutowanie",Technologia[KOD WYROB],wycena!$B199)</f>
        <v>0</v>
      </c>
      <c r="BO199" s="334">
        <f>SUMIFS(Technologia[tpj '[s']],Technologia[Obszar],"Śrutowanie",Technologia[KOD WYROB],wycena!$B199)</f>
        <v>0</v>
      </c>
      <c r="BP199" s="332">
        <f t="shared" si="248"/>
        <v>0</v>
      </c>
      <c r="BQ199" s="334">
        <f>SUMIFS(Technologia[tpz '[s']],Technologia[Obszar],"Prostowanie",Technologia[KOD WYROB],wycena!$B199)</f>
        <v>0</v>
      </c>
      <c r="BR199" s="334">
        <f>SUMIFS(Technologia[tpj '[s']],Technologia[Obszar],"Prostowanie",Technologia[KOD WYROB],wycena!$B199)</f>
        <v>0</v>
      </c>
      <c r="BS199" s="332">
        <f t="shared" si="249"/>
        <v>0</v>
      </c>
      <c r="BT199" s="334">
        <f>SUMIFS(Technologia[tpz '[s']],Technologia[Obszar],"Gratowarka",Technologia[KOD WYROB],wycena!$B199)</f>
        <v>0</v>
      </c>
      <c r="BU199" s="334">
        <f>SUMIFS(Technologia[tpj '[s']],Technologia[Obszar],"Gratowarka",Technologia[KOD WYROB],wycena!$B199)</f>
        <v>0</v>
      </c>
      <c r="BV199" s="332">
        <f t="shared" si="250"/>
        <v>0</v>
      </c>
      <c r="BW199" s="332">
        <f>COUNTIF(Technologia[KOD WYROB],B199)</f>
        <v>0</v>
      </c>
      <c r="BX199" s="332">
        <f t="shared" si="251"/>
        <v>0</v>
      </c>
      <c r="BZ199" s="121"/>
      <c r="CA199" s="123"/>
      <c r="CB199" s="123"/>
      <c r="CC199" s="372">
        <f>SUMIFS(Technologia[Koszt kooperacji],Technologia[Obszar],"Kooperacja",Technologia[KOD WYROB],wycena!$B199)+SUMIFS(Technologia[Koszt kooperacji],Technologia[Obszar],"Śrutowanie",Technologia[KOD WYROB],wycena!$B199)</f>
        <v>0</v>
      </c>
      <c r="CD199" s="372">
        <f t="shared" si="199"/>
        <v>0</v>
      </c>
      <c r="CE199" s="372">
        <f t="shared" si="270"/>
        <v>0</v>
      </c>
      <c r="CF199" s="381">
        <f>COUNTIFS(Technologia[KOD WYROB],B199,Technologia[Obszar],"kooperacja")+SUMIF($C:$C,$B199,CF:CF)</f>
        <v>0</v>
      </c>
      <c r="CG199" s="382">
        <f>SUMIF(Tabela3[Dot. indeksu],B199,Tabela3[Wartość])+SUMIF(C:C,B199,DE:DE)</f>
        <v>0</v>
      </c>
      <c r="CH199" s="383">
        <f>SUMIFS(NRC[Cena],NRC[Typ narzędzia],robocze!$AL$1,NRC[Dot. indeksu],wycena!$B199)+(SUMIF($C:$C,$B199,$DF:$DF))</f>
        <v>0</v>
      </c>
      <c r="CI199" s="372">
        <f>SUMIFS(NRC[Cena],NRC[Typ narzędzia],robocze!$AL$2,NRC[Dot. indeksu],wycena!$B199)+(SUMIF($C:$C,$B199,$DG:$DG))</f>
        <v>0</v>
      </c>
      <c r="CJ199" s="372">
        <f>SUMIFS(NRC[Cena],NRC[Typ narzędzia],robocze!$AL$3,NRC[Dot. indeksu],wycena!$B199)+(SUMIF($C:$C,$B199,$DH:$DH))</f>
        <v>0</v>
      </c>
      <c r="CK199" s="384">
        <f t="shared" si="252"/>
        <v>0</v>
      </c>
      <c r="CM199" s="373" t="str">
        <f t="shared" si="200"/>
        <v/>
      </c>
      <c r="CN199" s="374" t="str">
        <f t="shared" si="201"/>
        <v/>
      </c>
      <c r="CO199" s="372" t="str">
        <f t="shared" si="202"/>
        <v/>
      </c>
      <c r="CP199" s="372" t="str">
        <f t="shared" si="271"/>
        <v/>
      </c>
      <c r="CQ199" s="371" t="str">
        <f t="shared" si="203"/>
        <v/>
      </c>
      <c r="CR199" s="371" t="str">
        <f t="shared" si="272"/>
        <v/>
      </c>
      <c r="CS199" s="371" t="str">
        <f t="shared" si="204"/>
        <v/>
      </c>
      <c r="CT199" s="371" t="str">
        <f t="shared" si="205"/>
        <v/>
      </c>
      <c r="CU199" s="371" t="str">
        <f t="shared" si="206"/>
        <v/>
      </c>
      <c r="CV199" s="371" t="str">
        <f t="shared" si="207"/>
        <v/>
      </c>
      <c r="CW199" s="371" t="str">
        <f t="shared" si="208"/>
        <v/>
      </c>
      <c r="CX199" s="371" t="str">
        <f t="shared" si="209"/>
        <v/>
      </c>
      <c r="CY199" s="371" t="str">
        <f t="shared" si="210"/>
        <v/>
      </c>
      <c r="CZ199" s="371" t="str">
        <f t="shared" si="211"/>
        <v/>
      </c>
      <c r="DA199" s="371" t="str">
        <f t="shared" si="253"/>
        <v/>
      </c>
      <c r="DB199" s="371" t="str">
        <f t="shared" si="254"/>
        <v/>
      </c>
      <c r="DC199" s="371" t="str">
        <f t="shared" si="255"/>
        <v/>
      </c>
      <c r="DD199" s="334" t="str">
        <f t="shared" si="212"/>
        <v/>
      </c>
      <c r="DE199" s="334" t="str">
        <f t="shared" si="213"/>
        <v/>
      </c>
      <c r="DF199" s="372">
        <f t="shared" si="273"/>
        <v>0</v>
      </c>
      <c r="DG199" s="372">
        <f t="shared" si="274"/>
        <v>0</v>
      </c>
      <c r="DH199" s="372">
        <f t="shared" si="275"/>
        <v>0</v>
      </c>
      <c r="DI199" s="375"/>
      <c r="DJ199" s="319">
        <f>AK199/3600*Stawki!$A$4</f>
        <v>0</v>
      </c>
      <c r="DK199" s="317">
        <f>AO199/3600*Stawki!$B$4</f>
        <v>0</v>
      </c>
      <c r="DL199" s="317">
        <f>AR199/3600*Stawki!$C$4</f>
        <v>0</v>
      </c>
      <c r="DM199" s="317">
        <f>AU199/3600*Stawki!$D$4</f>
        <v>0</v>
      </c>
      <c r="DN199" s="317">
        <f>AX199/3600*Stawki!$E$4</f>
        <v>0</v>
      </c>
      <c r="DO199" s="317">
        <f>BA199/3600*Stawki!$F$4</f>
        <v>0</v>
      </c>
      <c r="DP199" s="317">
        <f>BD199/3600*Stawki!$G$4</f>
        <v>0</v>
      </c>
      <c r="DQ199" s="317">
        <f>BG199/3600*Stawki!$H$4</f>
        <v>0</v>
      </c>
      <c r="DR199" s="317">
        <f>BJ199/3600*Stawki!$J$4</f>
        <v>0</v>
      </c>
      <c r="DS199" s="317">
        <f>BL199/3600*Stawki!$I$4</f>
        <v>0</v>
      </c>
      <c r="DT199" s="317">
        <f>BP199/3600*Stawki!$K$4</f>
        <v>0</v>
      </c>
      <c r="DU199" s="320">
        <f>BS199/3600*Stawki!$M$4</f>
        <v>0</v>
      </c>
      <c r="DV199" s="320">
        <f>BV199/3600*Stawki!$L$4</f>
        <v>0</v>
      </c>
      <c r="DW199" s="321">
        <f t="shared" si="256"/>
        <v>0</v>
      </c>
      <c r="DX199" s="322" t="e" cm="1">
        <f t="array" ref="DX199">IF(BX199&lt;1,INDEX(tblSimple[],MATCH(F199,simp_il_proj,1)+1,MATCH(BW199,simp_il_oper,1)+1)+VLOOKUP($H$6,tblKlient[[Klient]:[Dodatkowy narzut Simple]],2,0),INDEX(tblComplex[],MATCH(F199,comp_il_projekt,1)+1,MATCH(BX199,comp_ile_sklad,1)+1)+VLOOKUP($H$6,tblKlient[[Klient]:[Dodatkowy narzut Complex]],3,0))</f>
        <v>#VALUE!</v>
      </c>
      <c r="DY199" s="323" t="str">
        <f t="shared" si="257"/>
        <v/>
      </c>
      <c r="DZ199" s="318" t="e">
        <f t="shared" si="214"/>
        <v>#VALUE!</v>
      </c>
      <c r="EA199" s="324" t="e">
        <f t="shared" si="215"/>
        <v>#VALUE!</v>
      </c>
      <c r="EC199" s="340">
        <f>IFERROR((Y199*AA199)*IF(X199="NIE",$EC$17+Stawki!$L$30,$EC$17)+SUMIF($C:$C,$B199,CP:CP),0)</f>
        <v>0</v>
      </c>
      <c r="ED199" s="341">
        <f t="shared" si="216"/>
        <v>0</v>
      </c>
      <c r="EE199" s="341">
        <f t="shared" si="217"/>
        <v>0</v>
      </c>
      <c r="EF199" s="341" t="e">
        <f t="shared" si="218"/>
        <v>#VALUE!</v>
      </c>
      <c r="EG199" s="341" t="e">
        <f>DY199*(1+wycena!$EG$17)</f>
        <v>#VALUE!</v>
      </c>
      <c r="EH199" s="341" t="e">
        <f>EG199*(1+wycena!$EH$17)</f>
        <v>#VALUE!</v>
      </c>
      <c r="EI199" s="341" t="e">
        <f t="shared" si="258"/>
        <v>#VALUE!</v>
      </c>
      <c r="EJ199" s="341" t="e">
        <f t="shared" si="276"/>
        <v>#VALUE!</v>
      </c>
      <c r="EK199" s="342">
        <f t="shared" si="219"/>
        <v>0</v>
      </c>
      <c r="EL199" s="343">
        <v>0</v>
      </c>
      <c r="EM199" s="344" t="e">
        <f t="shared" si="277"/>
        <v>#VALUE!</v>
      </c>
      <c r="EN199" s="345" t="e">
        <f t="shared" si="220"/>
        <v>#VALUE!</v>
      </c>
      <c r="EO199" s="346">
        <f t="shared" si="221"/>
        <v>0</v>
      </c>
      <c r="EP199" s="347">
        <f t="shared" si="222"/>
        <v>0</v>
      </c>
      <c r="EQ199" s="348">
        <f t="shared" si="259"/>
        <v>0</v>
      </c>
      <c r="ER199" s="349" t="e">
        <f t="shared" si="223"/>
        <v>#VALUE!</v>
      </c>
      <c r="ES199" s="350" t="e">
        <f t="shared" si="224"/>
        <v>#VALUE!</v>
      </c>
      <c r="ET199" s="62"/>
      <c r="EU199" s="399">
        <f t="shared" si="260"/>
        <v>0</v>
      </c>
      <c r="EV199" s="400">
        <f t="shared" si="261"/>
        <v>0</v>
      </c>
      <c r="EW199" s="400">
        <f t="shared" si="262"/>
        <v>0</v>
      </c>
      <c r="EX199" s="400">
        <f t="shared" si="263"/>
        <v>0</v>
      </c>
      <c r="EY199" s="400">
        <f t="shared" si="264"/>
        <v>0</v>
      </c>
      <c r="EZ199" s="401">
        <f t="shared" si="265"/>
        <v>0</v>
      </c>
      <c r="FA199" s="62"/>
      <c r="FB199" s="153">
        <f t="shared" si="225"/>
        <v>0</v>
      </c>
      <c r="FC199" s="154">
        <f t="shared" si="226"/>
        <v>0</v>
      </c>
      <c r="FD199" s="154">
        <f t="shared" si="227"/>
        <v>0</v>
      </c>
      <c r="FE199" s="154">
        <f t="shared" si="228"/>
        <v>0</v>
      </c>
      <c r="FF199" s="154">
        <f t="shared" si="229"/>
        <v>0</v>
      </c>
      <c r="FG199" s="154">
        <f t="shared" si="230"/>
        <v>0</v>
      </c>
      <c r="FH199" s="154">
        <f t="shared" si="231"/>
        <v>0</v>
      </c>
      <c r="FI199" s="154">
        <f t="shared" si="232"/>
        <v>0</v>
      </c>
      <c r="FJ199" s="154">
        <f t="shared" si="233"/>
        <v>0</v>
      </c>
      <c r="FK199" s="147">
        <f t="shared" si="234"/>
        <v>0</v>
      </c>
      <c r="FL199" s="147">
        <f t="shared" si="235"/>
        <v>0</v>
      </c>
      <c r="FM199" s="146">
        <f t="shared" si="236"/>
        <v>0</v>
      </c>
      <c r="FN199" s="146">
        <f t="shared" si="237"/>
        <v>0</v>
      </c>
      <c r="FO199" s="146">
        <f t="shared" si="238"/>
        <v>0</v>
      </c>
      <c r="FP199" s="146">
        <f t="shared" si="239"/>
        <v>0</v>
      </c>
      <c r="FQ199" s="146" t="e">
        <f t="shared" si="240"/>
        <v>#VALUE!</v>
      </c>
      <c r="FR199" s="146" t="e">
        <f t="shared" si="241"/>
        <v>#VALUE!</v>
      </c>
      <c r="FS199" s="146">
        <f t="shared" si="242"/>
        <v>0</v>
      </c>
      <c r="FT199" s="146">
        <f t="shared" si="243"/>
        <v>0</v>
      </c>
      <c r="FU199" s="146">
        <f t="shared" si="244"/>
        <v>0</v>
      </c>
      <c r="FV199" s="146" t="e">
        <f t="shared" si="245"/>
        <v>#VALUE!</v>
      </c>
      <c r="FW199" s="146" t="e">
        <f t="shared" si="266"/>
        <v>#VALUE!</v>
      </c>
      <c r="FX199" s="146" t="e">
        <f t="shared" si="267"/>
        <v>#VALUE!</v>
      </c>
      <c r="FY199" s="146" t="e">
        <f t="shared" si="268"/>
        <v>#VALUE!</v>
      </c>
      <c r="FZ199" s="155">
        <f t="shared" si="278"/>
        <v>0</v>
      </c>
    </row>
    <row r="200" spans="1:182">
      <c r="A200" s="143">
        <v>182</v>
      </c>
      <c r="B200" s="123"/>
      <c r="C200" s="123"/>
      <c r="D200" s="123"/>
      <c r="E200" s="181"/>
      <c r="F200" s="123"/>
      <c r="G200" s="123"/>
      <c r="H200" s="123"/>
      <c r="I200" s="120"/>
      <c r="J200" s="121"/>
      <c r="K200" s="123"/>
      <c r="L200" s="123"/>
      <c r="M200" s="172" t="str">
        <f>ryzyka!$X184</f>
        <v/>
      </c>
      <c r="N200" s="173" t="str">
        <f>ryzyka!Y184</f>
        <v/>
      </c>
      <c r="O200" s="123"/>
      <c r="P200" s="123"/>
      <c r="Q200" s="138"/>
      <c r="R200" s="121"/>
      <c r="S200" s="123"/>
      <c r="T200" s="122"/>
      <c r="U200" s="123"/>
      <c r="V200" s="285" t="str">
        <f t="shared" si="246"/>
        <v/>
      </c>
      <c r="W200" s="285" t="str">
        <f t="shared" si="247"/>
        <v/>
      </c>
      <c r="X200" s="123"/>
      <c r="Y200" s="65"/>
      <c r="Z200" s="176">
        <f t="shared" si="189"/>
        <v>0</v>
      </c>
      <c r="AA200" s="124"/>
      <c r="AB200" s="124"/>
      <c r="AC200" s="125"/>
      <c r="AD200" s="125"/>
      <c r="AE200" s="126"/>
      <c r="AF200" s="124"/>
      <c r="AG200" s="127"/>
      <c r="AH200" s="128"/>
      <c r="AI200" s="137"/>
      <c r="AJ200" s="126"/>
      <c r="AK200" s="335">
        <f t="shared" si="190"/>
        <v>0</v>
      </c>
      <c r="AL200" s="138"/>
      <c r="AM200" s="121"/>
      <c r="AN200" s="123"/>
      <c r="AO200" s="332">
        <f t="shared" si="269"/>
        <v>0</v>
      </c>
      <c r="AP200" s="333">
        <f>SUMIFS(Technologia[tpz '[s']],Technologia[Obszar],"Obróbka skrawaniem",Technologia[KOD WYROB],wycena!$B200)</f>
        <v>0</v>
      </c>
      <c r="AQ200" s="334">
        <f>SUMIFS(Technologia[tpj '[s']],Technologia[Obszar],"Obróbka skrawaniem",Technologia[KOD WYROB],wycena!$B200)</f>
        <v>0</v>
      </c>
      <c r="AR200" s="335">
        <f t="shared" si="191"/>
        <v>0</v>
      </c>
      <c r="AS200" s="334">
        <f>SUMIFS(Technologia[tpz '[s']],Technologia[Obszar],"Ukosowanie",Technologia[KOD WYROB],wycena!$B200)</f>
        <v>0</v>
      </c>
      <c r="AT200" s="334">
        <f>SUMIFS(Technologia[tpj '[s']],Technologia[Obszar],"Ukosowanie",Technologia[KOD WYROB],wycena!$B200)</f>
        <v>0</v>
      </c>
      <c r="AU200" s="335">
        <f t="shared" si="192"/>
        <v>0</v>
      </c>
      <c r="AV200" s="334">
        <f>SUMIFS(Technologia[tpz '[s']],Technologia[Obszar],"Prasa",Technologia[KOD WYROB],wycena!$B200)</f>
        <v>0</v>
      </c>
      <c r="AW200" s="334">
        <f>SUMIFS(Technologia[tpj '[s']],Technologia[Obszar],"Prasa",Technologia[KOD WYROB],wycena!$B200)</f>
        <v>0</v>
      </c>
      <c r="AX200" s="335">
        <f t="shared" si="193"/>
        <v>0</v>
      </c>
      <c r="AY200" s="334">
        <f>SUMIFS(Technologia[tpz '[s']],Technologia[Obszar],"Spawanie ręczne",Technologia[KOD WYROB],wycena!$B200)</f>
        <v>0</v>
      </c>
      <c r="AZ200" s="334">
        <f>SUMIFS(Technologia[tpj '[s']],Technologia[Obszar],"Spawanie ręczne",Technologia[KOD WYROB],wycena!$B200)</f>
        <v>0</v>
      </c>
      <c r="BA200" s="335">
        <f t="shared" si="194"/>
        <v>0</v>
      </c>
      <c r="BB200" s="334">
        <f>SUMIFS(Technologia[tpz '[s']],Technologia[Obszar],"Spawanie robotem",Technologia[KOD WYROB],wycena!$B200)</f>
        <v>0</v>
      </c>
      <c r="BC200" s="334">
        <f>SUMIFS(Technologia[tpj '[s']],Technologia[Obszar],"Spawanie robotem",Technologia[KOD WYROB],wycena!$B200)</f>
        <v>0</v>
      </c>
      <c r="BD200" s="335">
        <f t="shared" si="195"/>
        <v>0</v>
      </c>
      <c r="BE200" s="334">
        <f>SUMIFS(Technologia[tpz '[s']],Technologia[Obszar],"Ślusarnia",Technologia[KOD WYROB],wycena!$B200)</f>
        <v>0</v>
      </c>
      <c r="BF200" s="334">
        <f>SUMIFS(Technologia[tpj '[s']],Technologia[Obszar],"Ślusarnia",Technologia[KOD WYROB],wycena!$B200)</f>
        <v>0</v>
      </c>
      <c r="BG200" s="335">
        <f t="shared" si="196"/>
        <v>0</v>
      </c>
      <c r="BH200" s="334">
        <f>SUMIFS(Technologia[tpz '[s']],Technologia[Obszar],"Montaż",Technologia[KOD WYROB],wycena!$B200)</f>
        <v>0</v>
      </c>
      <c r="BI200" s="334">
        <f>SUMIFS(Technologia[tpj '[s']],Technologia[Obszar],"Montaż",Technologia[KOD WYROB],wycena!$B200)</f>
        <v>0</v>
      </c>
      <c r="BJ200" s="335">
        <f t="shared" si="197"/>
        <v>0</v>
      </c>
      <c r="BK200" s="334">
        <f>SUMIFS(Technologia[tpz '[s']],Technologia[Obszar],"Klejenie",Technologia[KOD WYROB],wycena!$B200)</f>
        <v>0</v>
      </c>
      <c r="BL200" s="334">
        <f>SUMIFS(Technologia[tpj '[s']],Technologia[Obszar],"Klejenie",Technologia[KOD WYROB],wycena!$B200)</f>
        <v>0</v>
      </c>
      <c r="BM200" s="335">
        <f t="shared" si="198"/>
        <v>0</v>
      </c>
      <c r="BN200" s="334">
        <f>SUMIFS(Technologia[tpz '[s']],Technologia[Obszar],"Śrutowanie",Technologia[KOD WYROB],wycena!$B200)</f>
        <v>0</v>
      </c>
      <c r="BO200" s="334">
        <f>SUMIFS(Technologia[tpj '[s']],Technologia[Obszar],"Śrutowanie",Technologia[KOD WYROB],wycena!$B200)</f>
        <v>0</v>
      </c>
      <c r="BP200" s="332">
        <f t="shared" si="248"/>
        <v>0</v>
      </c>
      <c r="BQ200" s="334">
        <f>SUMIFS(Technologia[tpz '[s']],Technologia[Obszar],"Prostowanie",Technologia[KOD WYROB],wycena!$B200)</f>
        <v>0</v>
      </c>
      <c r="BR200" s="334">
        <f>SUMIFS(Technologia[tpj '[s']],Technologia[Obszar],"Prostowanie",Technologia[KOD WYROB],wycena!$B200)</f>
        <v>0</v>
      </c>
      <c r="BS200" s="332">
        <f t="shared" si="249"/>
        <v>0</v>
      </c>
      <c r="BT200" s="334">
        <f>SUMIFS(Technologia[tpz '[s']],Technologia[Obszar],"Gratowarka",Technologia[KOD WYROB],wycena!$B200)</f>
        <v>0</v>
      </c>
      <c r="BU200" s="334">
        <f>SUMIFS(Technologia[tpj '[s']],Technologia[Obszar],"Gratowarka",Technologia[KOD WYROB],wycena!$B200)</f>
        <v>0</v>
      </c>
      <c r="BV200" s="332">
        <f t="shared" si="250"/>
        <v>0</v>
      </c>
      <c r="BW200" s="332">
        <f>COUNTIF(Technologia[KOD WYROB],B200)</f>
        <v>0</v>
      </c>
      <c r="BX200" s="332">
        <f t="shared" si="251"/>
        <v>0</v>
      </c>
      <c r="BZ200" s="121"/>
      <c r="CA200" s="123"/>
      <c r="CB200" s="123"/>
      <c r="CC200" s="372">
        <f>SUMIFS(Technologia[Koszt kooperacji],Technologia[Obszar],"Kooperacja",Technologia[KOD WYROB],wycena!$B200)+SUMIFS(Technologia[Koszt kooperacji],Technologia[Obszar],"Śrutowanie",Technologia[KOD WYROB],wycena!$B200)</f>
        <v>0</v>
      </c>
      <c r="CD200" s="372">
        <f t="shared" si="199"/>
        <v>0</v>
      </c>
      <c r="CE200" s="372">
        <f t="shared" si="270"/>
        <v>0</v>
      </c>
      <c r="CF200" s="381">
        <f>COUNTIFS(Technologia[KOD WYROB],B200,Technologia[Obszar],"kooperacja")+SUMIF($C:$C,$B200,CF:CF)</f>
        <v>0</v>
      </c>
      <c r="CG200" s="382">
        <f>SUMIF(Tabela3[Dot. indeksu],B200,Tabela3[Wartość])+SUMIF(C:C,B200,DE:DE)</f>
        <v>0</v>
      </c>
      <c r="CH200" s="383">
        <f>SUMIFS(NRC[Cena],NRC[Typ narzędzia],robocze!$AL$1,NRC[Dot. indeksu],wycena!$B200)+(SUMIF($C:$C,$B200,$DF:$DF))</f>
        <v>0</v>
      </c>
      <c r="CI200" s="372">
        <f>SUMIFS(NRC[Cena],NRC[Typ narzędzia],robocze!$AL$2,NRC[Dot. indeksu],wycena!$B200)+(SUMIF($C:$C,$B200,$DG:$DG))</f>
        <v>0</v>
      </c>
      <c r="CJ200" s="372">
        <f>SUMIFS(NRC[Cena],NRC[Typ narzędzia],robocze!$AL$3,NRC[Dot. indeksu],wycena!$B200)+(SUMIF($C:$C,$B200,$DH:$DH))</f>
        <v>0</v>
      </c>
      <c r="CK200" s="384">
        <f t="shared" si="252"/>
        <v>0</v>
      </c>
      <c r="CM200" s="373" t="str">
        <f t="shared" si="200"/>
        <v/>
      </c>
      <c r="CN200" s="374" t="str">
        <f t="shared" si="201"/>
        <v/>
      </c>
      <c r="CO200" s="372" t="str">
        <f t="shared" si="202"/>
        <v/>
      </c>
      <c r="CP200" s="372" t="str">
        <f t="shared" si="271"/>
        <v/>
      </c>
      <c r="CQ200" s="371" t="str">
        <f t="shared" si="203"/>
        <v/>
      </c>
      <c r="CR200" s="371" t="str">
        <f t="shared" si="272"/>
        <v/>
      </c>
      <c r="CS200" s="371" t="str">
        <f t="shared" si="204"/>
        <v/>
      </c>
      <c r="CT200" s="371" t="str">
        <f t="shared" si="205"/>
        <v/>
      </c>
      <c r="CU200" s="371" t="str">
        <f t="shared" si="206"/>
        <v/>
      </c>
      <c r="CV200" s="371" t="str">
        <f t="shared" si="207"/>
        <v/>
      </c>
      <c r="CW200" s="371" t="str">
        <f t="shared" si="208"/>
        <v/>
      </c>
      <c r="CX200" s="371" t="str">
        <f t="shared" si="209"/>
        <v/>
      </c>
      <c r="CY200" s="371" t="str">
        <f t="shared" si="210"/>
        <v/>
      </c>
      <c r="CZ200" s="371" t="str">
        <f t="shared" si="211"/>
        <v/>
      </c>
      <c r="DA200" s="371" t="str">
        <f t="shared" si="253"/>
        <v/>
      </c>
      <c r="DB200" s="371" t="str">
        <f t="shared" si="254"/>
        <v/>
      </c>
      <c r="DC200" s="371" t="str">
        <f t="shared" si="255"/>
        <v/>
      </c>
      <c r="DD200" s="334" t="str">
        <f t="shared" si="212"/>
        <v/>
      </c>
      <c r="DE200" s="334" t="str">
        <f t="shared" si="213"/>
        <v/>
      </c>
      <c r="DF200" s="372">
        <f t="shared" si="273"/>
        <v>0</v>
      </c>
      <c r="DG200" s="372">
        <f t="shared" si="274"/>
        <v>0</v>
      </c>
      <c r="DH200" s="372">
        <f t="shared" si="275"/>
        <v>0</v>
      </c>
      <c r="DI200" s="375"/>
      <c r="DJ200" s="319">
        <f>AK200/3600*Stawki!$A$4</f>
        <v>0</v>
      </c>
      <c r="DK200" s="317">
        <f>AO200/3600*Stawki!$B$4</f>
        <v>0</v>
      </c>
      <c r="DL200" s="317">
        <f>AR200/3600*Stawki!$C$4</f>
        <v>0</v>
      </c>
      <c r="DM200" s="317">
        <f>AU200/3600*Stawki!$D$4</f>
        <v>0</v>
      </c>
      <c r="DN200" s="317">
        <f>AX200/3600*Stawki!$E$4</f>
        <v>0</v>
      </c>
      <c r="DO200" s="317">
        <f>BA200/3600*Stawki!$F$4</f>
        <v>0</v>
      </c>
      <c r="DP200" s="317">
        <f>BD200/3600*Stawki!$G$4</f>
        <v>0</v>
      </c>
      <c r="DQ200" s="317">
        <f>BG200/3600*Stawki!$H$4</f>
        <v>0</v>
      </c>
      <c r="DR200" s="317">
        <f>BJ200/3600*Stawki!$J$4</f>
        <v>0</v>
      </c>
      <c r="DS200" s="317">
        <f>BL200/3600*Stawki!$I$4</f>
        <v>0</v>
      </c>
      <c r="DT200" s="317">
        <f>BP200/3600*Stawki!$K$4</f>
        <v>0</v>
      </c>
      <c r="DU200" s="320">
        <f>BS200/3600*Stawki!$M$4</f>
        <v>0</v>
      </c>
      <c r="DV200" s="320">
        <f>BV200/3600*Stawki!$L$4</f>
        <v>0</v>
      </c>
      <c r="DW200" s="321">
        <f t="shared" si="256"/>
        <v>0</v>
      </c>
      <c r="DX200" s="322" t="e" cm="1">
        <f t="array" ref="DX200">IF(BX200&lt;1,INDEX(tblSimple[],MATCH(F200,simp_il_proj,1)+1,MATCH(BW200,simp_il_oper,1)+1)+VLOOKUP($H$6,tblKlient[[Klient]:[Dodatkowy narzut Simple]],2,0),INDEX(tblComplex[],MATCH(F200,comp_il_projekt,1)+1,MATCH(BX200,comp_ile_sklad,1)+1)+VLOOKUP($H$6,tblKlient[[Klient]:[Dodatkowy narzut Complex]],3,0))</f>
        <v>#VALUE!</v>
      </c>
      <c r="DY200" s="323" t="str">
        <f t="shared" si="257"/>
        <v/>
      </c>
      <c r="DZ200" s="318" t="e">
        <f t="shared" si="214"/>
        <v>#VALUE!</v>
      </c>
      <c r="EA200" s="324" t="e">
        <f t="shared" si="215"/>
        <v>#VALUE!</v>
      </c>
      <c r="EC200" s="340">
        <f>IFERROR((Y200*AA200)*IF(X200="NIE",$EC$17+Stawki!$L$30,$EC$17)+SUMIF($C:$C,$B200,CP:CP),0)</f>
        <v>0</v>
      </c>
      <c r="ED200" s="341">
        <f t="shared" si="216"/>
        <v>0</v>
      </c>
      <c r="EE200" s="341">
        <f t="shared" si="217"/>
        <v>0</v>
      </c>
      <c r="EF200" s="341" t="e">
        <f t="shared" si="218"/>
        <v>#VALUE!</v>
      </c>
      <c r="EG200" s="341" t="e">
        <f>DY200*(1+wycena!$EG$17)</f>
        <v>#VALUE!</v>
      </c>
      <c r="EH200" s="341" t="e">
        <f>EG200*(1+wycena!$EH$17)</f>
        <v>#VALUE!</v>
      </c>
      <c r="EI200" s="341" t="e">
        <f t="shared" si="258"/>
        <v>#VALUE!</v>
      </c>
      <c r="EJ200" s="341" t="e">
        <f t="shared" si="276"/>
        <v>#VALUE!</v>
      </c>
      <c r="EK200" s="342">
        <f t="shared" si="219"/>
        <v>0</v>
      </c>
      <c r="EL200" s="343">
        <v>0</v>
      </c>
      <c r="EM200" s="344" t="e">
        <f t="shared" si="277"/>
        <v>#VALUE!</v>
      </c>
      <c r="EN200" s="345" t="e">
        <f t="shared" si="220"/>
        <v>#VALUE!</v>
      </c>
      <c r="EO200" s="346">
        <f t="shared" si="221"/>
        <v>0</v>
      </c>
      <c r="EP200" s="347">
        <f t="shared" si="222"/>
        <v>0</v>
      </c>
      <c r="EQ200" s="348">
        <f t="shared" si="259"/>
        <v>0</v>
      </c>
      <c r="ER200" s="349" t="e">
        <f t="shared" si="223"/>
        <v>#VALUE!</v>
      </c>
      <c r="ES200" s="350" t="e">
        <f t="shared" si="224"/>
        <v>#VALUE!</v>
      </c>
      <c r="ET200" s="62"/>
      <c r="EU200" s="399">
        <f t="shared" si="260"/>
        <v>0</v>
      </c>
      <c r="EV200" s="400">
        <f t="shared" si="261"/>
        <v>0</v>
      </c>
      <c r="EW200" s="400">
        <f t="shared" si="262"/>
        <v>0</v>
      </c>
      <c r="EX200" s="400">
        <f t="shared" si="263"/>
        <v>0</v>
      </c>
      <c r="EY200" s="400">
        <f t="shared" si="264"/>
        <v>0</v>
      </c>
      <c r="EZ200" s="401">
        <f t="shared" si="265"/>
        <v>0</v>
      </c>
      <c r="FA200" s="62"/>
      <c r="FB200" s="153">
        <f t="shared" si="225"/>
        <v>0</v>
      </c>
      <c r="FC200" s="154">
        <f t="shared" si="226"/>
        <v>0</v>
      </c>
      <c r="FD200" s="154">
        <f t="shared" si="227"/>
        <v>0</v>
      </c>
      <c r="FE200" s="154">
        <f t="shared" si="228"/>
        <v>0</v>
      </c>
      <c r="FF200" s="154">
        <f t="shared" si="229"/>
        <v>0</v>
      </c>
      <c r="FG200" s="154">
        <f t="shared" si="230"/>
        <v>0</v>
      </c>
      <c r="FH200" s="154">
        <f t="shared" si="231"/>
        <v>0</v>
      </c>
      <c r="FI200" s="154">
        <f t="shared" si="232"/>
        <v>0</v>
      </c>
      <c r="FJ200" s="154">
        <f t="shared" si="233"/>
        <v>0</v>
      </c>
      <c r="FK200" s="147">
        <f t="shared" si="234"/>
        <v>0</v>
      </c>
      <c r="FL200" s="147">
        <f t="shared" si="235"/>
        <v>0</v>
      </c>
      <c r="FM200" s="146">
        <f t="shared" si="236"/>
        <v>0</v>
      </c>
      <c r="FN200" s="146">
        <f t="shared" si="237"/>
        <v>0</v>
      </c>
      <c r="FO200" s="146">
        <f t="shared" si="238"/>
        <v>0</v>
      </c>
      <c r="FP200" s="146">
        <f t="shared" si="239"/>
        <v>0</v>
      </c>
      <c r="FQ200" s="146" t="e">
        <f t="shared" si="240"/>
        <v>#VALUE!</v>
      </c>
      <c r="FR200" s="146" t="e">
        <f t="shared" si="241"/>
        <v>#VALUE!</v>
      </c>
      <c r="FS200" s="146">
        <f t="shared" si="242"/>
        <v>0</v>
      </c>
      <c r="FT200" s="146">
        <f t="shared" si="243"/>
        <v>0</v>
      </c>
      <c r="FU200" s="146">
        <f t="shared" si="244"/>
        <v>0</v>
      </c>
      <c r="FV200" s="146" t="e">
        <f t="shared" si="245"/>
        <v>#VALUE!</v>
      </c>
      <c r="FW200" s="146" t="e">
        <f t="shared" si="266"/>
        <v>#VALUE!</v>
      </c>
      <c r="FX200" s="146" t="e">
        <f t="shared" si="267"/>
        <v>#VALUE!</v>
      </c>
      <c r="FY200" s="146" t="e">
        <f t="shared" si="268"/>
        <v>#VALUE!</v>
      </c>
      <c r="FZ200" s="155">
        <f t="shared" si="278"/>
        <v>0</v>
      </c>
    </row>
    <row r="201" spans="1:182">
      <c r="A201" s="143">
        <v>183</v>
      </c>
      <c r="B201" s="123"/>
      <c r="C201" s="123"/>
      <c r="D201" s="123"/>
      <c r="E201" s="181"/>
      <c r="F201" s="123"/>
      <c r="G201" s="123"/>
      <c r="H201" s="123"/>
      <c r="I201" s="120"/>
      <c r="J201" s="121"/>
      <c r="K201" s="123"/>
      <c r="L201" s="123"/>
      <c r="M201" s="172" t="str">
        <f>ryzyka!$X185</f>
        <v/>
      </c>
      <c r="N201" s="173" t="str">
        <f>ryzyka!Y185</f>
        <v/>
      </c>
      <c r="O201" s="123"/>
      <c r="P201" s="123"/>
      <c r="Q201" s="138"/>
      <c r="R201" s="121"/>
      <c r="S201" s="123"/>
      <c r="T201" s="122"/>
      <c r="U201" s="123"/>
      <c r="V201" s="285" t="str">
        <f t="shared" si="246"/>
        <v/>
      </c>
      <c r="W201" s="285" t="str">
        <f t="shared" si="247"/>
        <v/>
      </c>
      <c r="X201" s="123"/>
      <c r="Y201" s="65"/>
      <c r="Z201" s="176">
        <f t="shared" si="189"/>
        <v>0</v>
      </c>
      <c r="AA201" s="124"/>
      <c r="AB201" s="124"/>
      <c r="AC201" s="125"/>
      <c r="AD201" s="125"/>
      <c r="AE201" s="126"/>
      <c r="AF201" s="124"/>
      <c r="AG201" s="127"/>
      <c r="AH201" s="128"/>
      <c r="AI201" s="137"/>
      <c r="AJ201" s="126"/>
      <c r="AK201" s="335">
        <f t="shared" si="190"/>
        <v>0</v>
      </c>
      <c r="AL201" s="138"/>
      <c r="AM201" s="121"/>
      <c r="AN201" s="123"/>
      <c r="AO201" s="332">
        <f t="shared" si="269"/>
        <v>0</v>
      </c>
      <c r="AP201" s="333">
        <f>SUMIFS(Technologia[tpz '[s']],Technologia[Obszar],"Obróbka skrawaniem",Technologia[KOD WYROB],wycena!$B201)</f>
        <v>0</v>
      </c>
      <c r="AQ201" s="334">
        <f>SUMIFS(Technologia[tpj '[s']],Technologia[Obszar],"Obróbka skrawaniem",Technologia[KOD WYROB],wycena!$B201)</f>
        <v>0</v>
      </c>
      <c r="AR201" s="335">
        <f t="shared" si="191"/>
        <v>0</v>
      </c>
      <c r="AS201" s="334">
        <f>SUMIFS(Technologia[tpz '[s']],Technologia[Obszar],"Ukosowanie",Technologia[KOD WYROB],wycena!$B201)</f>
        <v>0</v>
      </c>
      <c r="AT201" s="334">
        <f>SUMIFS(Technologia[tpj '[s']],Technologia[Obszar],"Ukosowanie",Technologia[KOD WYROB],wycena!$B201)</f>
        <v>0</v>
      </c>
      <c r="AU201" s="335">
        <f t="shared" si="192"/>
        <v>0</v>
      </c>
      <c r="AV201" s="334">
        <f>SUMIFS(Technologia[tpz '[s']],Technologia[Obszar],"Prasa",Technologia[KOD WYROB],wycena!$B201)</f>
        <v>0</v>
      </c>
      <c r="AW201" s="334">
        <f>SUMIFS(Technologia[tpj '[s']],Technologia[Obszar],"Prasa",Technologia[KOD WYROB],wycena!$B201)</f>
        <v>0</v>
      </c>
      <c r="AX201" s="335">
        <f t="shared" si="193"/>
        <v>0</v>
      </c>
      <c r="AY201" s="334">
        <f>SUMIFS(Technologia[tpz '[s']],Technologia[Obszar],"Spawanie ręczne",Technologia[KOD WYROB],wycena!$B201)</f>
        <v>0</v>
      </c>
      <c r="AZ201" s="334">
        <f>SUMIFS(Technologia[tpj '[s']],Technologia[Obszar],"Spawanie ręczne",Technologia[KOD WYROB],wycena!$B201)</f>
        <v>0</v>
      </c>
      <c r="BA201" s="335">
        <f t="shared" si="194"/>
        <v>0</v>
      </c>
      <c r="BB201" s="334">
        <f>SUMIFS(Technologia[tpz '[s']],Technologia[Obszar],"Spawanie robotem",Technologia[KOD WYROB],wycena!$B201)</f>
        <v>0</v>
      </c>
      <c r="BC201" s="334">
        <f>SUMIFS(Technologia[tpj '[s']],Technologia[Obszar],"Spawanie robotem",Technologia[KOD WYROB],wycena!$B201)</f>
        <v>0</v>
      </c>
      <c r="BD201" s="335">
        <f t="shared" si="195"/>
        <v>0</v>
      </c>
      <c r="BE201" s="334">
        <f>SUMIFS(Technologia[tpz '[s']],Technologia[Obszar],"Ślusarnia",Technologia[KOD WYROB],wycena!$B201)</f>
        <v>0</v>
      </c>
      <c r="BF201" s="334">
        <f>SUMIFS(Technologia[tpj '[s']],Technologia[Obszar],"Ślusarnia",Technologia[KOD WYROB],wycena!$B201)</f>
        <v>0</v>
      </c>
      <c r="BG201" s="335">
        <f t="shared" si="196"/>
        <v>0</v>
      </c>
      <c r="BH201" s="334">
        <f>SUMIFS(Technologia[tpz '[s']],Technologia[Obszar],"Montaż",Technologia[KOD WYROB],wycena!$B201)</f>
        <v>0</v>
      </c>
      <c r="BI201" s="334">
        <f>SUMIFS(Technologia[tpj '[s']],Technologia[Obszar],"Montaż",Technologia[KOD WYROB],wycena!$B201)</f>
        <v>0</v>
      </c>
      <c r="BJ201" s="335">
        <f t="shared" si="197"/>
        <v>0</v>
      </c>
      <c r="BK201" s="334">
        <f>SUMIFS(Technologia[tpz '[s']],Technologia[Obszar],"Klejenie",Technologia[KOD WYROB],wycena!$B201)</f>
        <v>0</v>
      </c>
      <c r="BL201" s="334">
        <f>SUMIFS(Technologia[tpj '[s']],Technologia[Obszar],"Klejenie",Technologia[KOD WYROB],wycena!$B201)</f>
        <v>0</v>
      </c>
      <c r="BM201" s="335">
        <f t="shared" si="198"/>
        <v>0</v>
      </c>
      <c r="BN201" s="334">
        <f>SUMIFS(Technologia[tpz '[s']],Technologia[Obszar],"Śrutowanie",Technologia[KOD WYROB],wycena!$B201)</f>
        <v>0</v>
      </c>
      <c r="BO201" s="334">
        <f>SUMIFS(Technologia[tpj '[s']],Technologia[Obszar],"Śrutowanie",Technologia[KOD WYROB],wycena!$B201)</f>
        <v>0</v>
      </c>
      <c r="BP201" s="332">
        <f t="shared" si="248"/>
        <v>0</v>
      </c>
      <c r="BQ201" s="334">
        <f>SUMIFS(Technologia[tpz '[s']],Technologia[Obszar],"Prostowanie",Technologia[KOD WYROB],wycena!$B201)</f>
        <v>0</v>
      </c>
      <c r="BR201" s="334">
        <f>SUMIFS(Technologia[tpj '[s']],Technologia[Obszar],"Prostowanie",Technologia[KOD WYROB],wycena!$B201)</f>
        <v>0</v>
      </c>
      <c r="BS201" s="332">
        <f t="shared" si="249"/>
        <v>0</v>
      </c>
      <c r="BT201" s="334">
        <f>SUMIFS(Technologia[tpz '[s']],Technologia[Obszar],"Gratowarka",Technologia[KOD WYROB],wycena!$B201)</f>
        <v>0</v>
      </c>
      <c r="BU201" s="334">
        <f>SUMIFS(Technologia[tpj '[s']],Technologia[Obszar],"Gratowarka",Technologia[KOD WYROB],wycena!$B201)</f>
        <v>0</v>
      </c>
      <c r="BV201" s="332">
        <f t="shared" si="250"/>
        <v>0</v>
      </c>
      <c r="BW201" s="332">
        <f>COUNTIF(Technologia[KOD WYROB],B201)</f>
        <v>0</v>
      </c>
      <c r="BX201" s="332">
        <f t="shared" si="251"/>
        <v>0</v>
      </c>
      <c r="BZ201" s="121"/>
      <c r="CA201" s="123"/>
      <c r="CB201" s="123"/>
      <c r="CC201" s="372">
        <f>SUMIFS(Technologia[Koszt kooperacji],Technologia[Obszar],"Kooperacja",Technologia[KOD WYROB],wycena!$B201)+SUMIFS(Technologia[Koszt kooperacji],Technologia[Obszar],"Śrutowanie",Technologia[KOD WYROB],wycena!$B201)</f>
        <v>0</v>
      </c>
      <c r="CD201" s="372">
        <f t="shared" si="199"/>
        <v>0</v>
      </c>
      <c r="CE201" s="372">
        <f t="shared" si="270"/>
        <v>0</v>
      </c>
      <c r="CF201" s="381">
        <f>COUNTIFS(Technologia[KOD WYROB],B201,Technologia[Obszar],"kooperacja")+SUMIF($C:$C,$B201,CF:CF)</f>
        <v>0</v>
      </c>
      <c r="CG201" s="382">
        <f>SUMIF(Tabela3[Dot. indeksu],B201,Tabela3[Wartość])+SUMIF(C:C,B201,DE:DE)</f>
        <v>0</v>
      </c>
      <c r="CH201" s="383">
        <f>SUMIFS(NRC[Cena],NRC[Typ narzędzia],robocze!$AL$1,NRC[Dot. indeksu],wycena!$B201)+(SUMIF($C:$C,$B201,$DF:$DF))</f>
        <v>0</v>
      </c>
      <c r="CI201" s="372">
        <f>SUMIFS(NRC[Cena],NRC[Typ narzędzia],robocze!$AL$2,NRC[Dot. indeksu],wycena!$B201)+(SUMIF($C:$C,$B201,$DG:$DG))</f>
        <v>0</v>
      </c>
      <c r="CJ201" s="372">
        <f>SUMIFS(NRC[Cena],NRC[Typ narzędzia],robocze!$AL$3,NRC[Dot. indeksu],wycena!$B201)+(SUMIF($C:$C,$B201,$DH:$DH))</f>
        <v>0</v>
      </c>
      <c r="CK201" s="384">
        <f t="shared" si="252"/>
        <v>0</v>
      </c>
      <c r="CM201" s="373" t="str">
        <f t="shared" si="200"/>
        <v/>
      </c>
      <c r="CN201" s="374" t="str">
        <f t="shared" si="201"/>
        <v/>
      </c>
      <c r="CO201" s="372" t="str">
        <f t="shared" si="202"/>
        <v/>
      </c>
      <c r="CP201" s="372" t="str">
        <f t="shared" si="271"/>
        <v/>
      </c>
      <c r="CQ201" s="371" t="str">
        <f t="shared" si="203"/>
        <v/>
      </c>
      <c r="CR201" s="371" t="str">
        <f t="shared" si="272"/>
        <v/>
      </c>
      <c r="CS201" s="371" t="str">
        <f t="shared" si="204"/>
        <v/>
      </c>
      <c r="CT201" s="371" t="str">
        <f t="shared" si="205"/>
        <v/>
      </c>
      <c r="CU201" s="371" t="str">
        <f t="shared" si="206"/>
        <v/>
      </c>
      <c r="CV201" s="371" t="str">
        <f t="shared" si="207"/>
        <v/>
      </c>
      <c r="CW201" s="371" t="str">
        <f t="shared" si="208"/>
        <v/>
      </c>
      <c r="CX201" s="371" t="str">
        <f t="shared" si="209"/>
        <v/>
      </c>
      <c r="CY201" s="371" t="str">
        <f t="shared" si="210"/>
        <v/>
      </c>
      <c r="CZ201" s="371" t="str">
        <f t="shared" si="211"/>
        <v/>
      </c>
      <c r="DA201" s="371" t="str">
        <f t="shared" si="253"/>
        <v/>
      </c>
      <c r="DB201" s="371" t="str">
        <f t="shared" si="254"/>
        <v/>
      </c>
      <c r="DC201" s="371" t="str">
        <f t="shared" si="255"/>
        <v/>
      </c>
      <c r="DD201" s="334" t="str">
        <f t="shared" si="212"/>
        <v/>
      </c>
      <c r="DE201" s="334" t="str">
        <f t="shared" si="213"/>
        <v/>
      </c>
      <c r="DF201" s="372">
        <f t="shared" si="273"/>
        <v>0</v>
      </c>
      <c r="DG201" s="372">
        <f t="shared" si="274"/>
        <v>0</v>
      </c>
      <c r="DH201" s="372">
        <f t="shared" si="275"/>
        <v>0</v>
      </c>
      <c r="DI201" s="375"/>
      <c r="DJ201" s="319">
        <f>AK201/3600*Stawki!$A$4</f>
        <v>0</v>
      </c>
      <c r="DK201" s="317">
        <f>AO201/3600*Stawki!$B$4</f>
        <v>0</v>
      </c>
      <c r="DL201" s="317">
        <f>AR201/3600*Stawki!$C$4</f>
        <v>0</v>
      </c>
      <c r="DM201" s="317">
        <f>AU201/3600*Stawki!$D$4</f>
        <v>0</v>
      </c>
      <c r="DN201" s="317">
        <f>AX201/3600*Stawki!$E$4</f>
        <v>0</v>
      </c>
      <c r="DO201" s="317">
        <f>BA201/3600*Stawki!$F$4</f>
        <v>0</v>
      </c>
      <c r="DP201" s="317">
        <f>BD201/3600*Stawki!$G$4</f>
        <v>0</v>
      </c>
      <c r="DQ201" s="317">
        <f>BG201/3600*Stawki!$H$4</f>
        <v>0</v>
      </c>
      <c r="DR201" s="317">
        <f>BJ201/3600*Stawki!$J$4</f>
        <v>0</v>
      </c>
      <c r="DS201" s="317">
        <f>BL201/3600*Stawki!$I$4</f>
        <v>0</v>
      </c>
      <c r="DT201" s="317">
        <f>BP201/3600*Stawki!$K$4</f>
        <v>0</v>
      </c>
      <c r="DU201" s="320">
        <f>BS201/3600*Stawki!$M$4</f>
        <v>0</v>
      </c>
      <c r="DV201" s="320">
        <f>BV201/3600*Stawki!$L$4</f>
        <v>0</v>
      </c>
      <c r="DW201" s="321">
        <f t="shared" si="256"/>
        <v>0</v>
      </c>
      <c r="DX201" s="322" t="e" cm="1">
        <f t="array" ref="DX201">IF(BX201&lt;1,INDEX(tblSimple[],MATCH(F201,simp_il_proj,1)+1,MATCH(BW201,simp_il_oper,1)+1)+VLOOKUP($H$6,tblKlient[[Klient]:[Dodatkowy narzut Simple]],2,0),INDEX(tblComplex[],MATCH(F201,comp_il_projekt,1)+1,MATCH(BX201,comp_ile_sklad,1)+1)+VLOOKUP($H$6,tblKlient[[Klient]:[Dodatkowy narzut Complex]],3,0))</f>
        <v>#VALUE!</v>
      </c>
      <c r="DY201" s="323" t="str">
        <f t="shared" si="257"/>
        <v/>
      </c>
      <c r="DZ201" s="318" t="e">
        <f t="shared" si="214"/>
        <v>#VALUE!</v>
      </c>
      <c r="EA201" s="324" t="e">
        <f t="shared" si="215"/>
        <v>#VALUE!</v>
      </c>
      <c r="EC201" s="340">
        <f>IFERROR((Y201*AA201)*IF(X201="NIE",$EC$17+Stawki!$L$30,$EC$17)+SUMIF($C:$C,$B201,CP:CP),0)</f>
        <v>0</v>
      </c>
      <c r="ED201" s="341">
        <f t="shared" si="216"/>
        <v>0</v>
      </c>
      <c r="EE201" s="341">
        <f t="shared" si="217"/>
        <v>0</v>
      </c>
      <c r="EF201" s="341" t="e">
        <f t="shared" si="218"/>
        <v>#VALUE!</v>
      </c>
      <c r="EG201" s="341" t="e">
        <f>DY201*(1+wycena!$EG$17)</f>
        <v>#VALUE!</v>
      </c>
      <c r="EH201" s="341" t="e">
        <f>EG201*(1+wycena!$EH$17)</f>
        <v>#VALUE!</v>
      </c>
      <c r="EI201" s="341" t="e">
        <f t="shared" si="258"/>
        <v>#VALUE!</v>
      </c>
      <c r="EJ201" s="341" t="e">
        <f t="shared" si="276"/>
        <v>#VALUE!</v>
      </c>
      <c r="EK201" s="342">
        <f t="shared" si="219"/>
        <v>0</v>
      </c>
      <c r="EL201" s="343">
        <v>0</v>
      </c>
      <c r="EM201" s="344" t="e">
        <f t="shared" si="277"/>
        <v>#VALUE!</v>
      </c>
      <c r="EN201" s="345" t="e">
        <f t="shared" si="220"/>
        <v>#VALUE!</v>
      </c>
      <c r="EO201" s="346">
        <f t="shared" si="221"/>
        <v>0</v>
      </c>
      <c r="EP201" s="347">
        <f t="shared" si="222"/>
        <v>0</v>
      </c>
      <c r="EQ201" s="348">
        <f t="shared" si="259"/>
        <v>0</v>
      </c>
      <c r="ER201" s="349" t="e">
        <f t="shared" si="223"/>
        <v>#VALUE!</v>
      </c>
      <c r="ES201" s="350" t="e">
        <f t="shared" si="224"/>
        <v>#VALUE!</v>
      </c>
      <c r="ET201" s="62"/>
      <c r="EU201" s="399">
        <f t="shared" si="260"/>
        <v>0</v>
      </c>
      <c r="EV201" s="400">
        <f t="shared" si="261"/>
        <v>0</v>
      </c>
      <c r="EW201" s="400">
        <f t="shared" si="262"/>
        <v>0</v>
      </c>
      <c r="EX201" s="400">
        <f t="shared" si="263"/>
        <v>0</v>
      </c>
      <c r="EY201" s="400">
        <f t="shared" si="264"/>
        <v>0</v>
      </c>
      <c r="EZ201" s="401">
        <f t="shared" si="265"/>
        <v>0</v>
      </c>
      <c r="FA201" s="62"/>
      <c r="FB201" s="153">
        <f t="shared" si="225"/>
        <v>0</v>
      </c>
      <c r="FC201" s="154">
        <f t="shared" si="226"/>
        <v>0</v>
      </c>
      <c r="FD201" s="154">
        <f t="shared" si="227"/>
        <v>0</v>
      </c>
      <c r="FE201" s="154">
        <f t="shared" si="228"/>
        <v>0</v>
      </c>
      <c r="FF201" s="154">
        <f t="shared" si="229"/>
        <v>0</v>
      </c>
      <c r="FG201" s="154">
        <f t="shared" si="230"/>
        <v>0</v>
      </c>
      <c r="FH201" s="154">
        <f t="shared" si="231"/>
        <v>0</v>
      </c>
      <c r="FI201" s="154">
        <f t="shared" si="232"/>
        <v>0</v>
      </c>
      <c r="FJ201" s="154">
        <f t="shared" si="233"/>
        <v>0</v>
      </c>
      <c r="FK201" s="147">
        <f t="shared" si="234"/>
        <v>0</v>
      </c>
      <c r="FL201" s="147">
        <f t="shared" si="235"/>
        <v>0</v>
      </c>
      <c r="FM201" s="146">
        <f t="shared" si="236"/>
        <v>0</v>
      </c>
      <c r="FN201" s="146">
        <f t="shared" si="237"/>
        <v>0</v>
      </c>
      <c r="FO201" s="146">
        <f t="shared" si="238"/>
        <v>0</v>
      </c>
      <c r="FP201" s="146">
        <f t="shared" si="239"/>
        <v>0</v>
      </c>
      <c r="FQ201" s="146" t="e">
        <f t="shared" si="240"/>
        <v>#VALUE!</v>
      </c>
      <c r="FR201" s="146" t="e">
        <f t="shared" si="241"/>
        <v>#VALUE!</v>
      </c>
      <c r="FS201" s="146">
        <f t="shared" si="242"/>
        <v>0</v>
      </c>
      <c r="FT201" s="146">
        <f t="shared" si="243"/>
        <v>0</v>
      </c>
      <c r="FU201" s="146">
        <f t="shared" si="244"/>
        <v>0</v>
      </c>
      <c r="FV201" s="146" t="e">
        <f t="shared" si="245"/>
        <v>#VALUE!</v>
      </c>
      <c r="FW201" s="146" t="e">
        <f t="shared" si="266"/>
        <v>#VALUE!</v>
      </c>
      <c r="FX201" s="146" t="e">
        <f t="shared" si="267"/>
        <v>#VALUE!</v>
      </c>
      <c r="FY201" s="146" t="e">
        <f t="shared" si="268"/>
        <v>#VALUE!</v>
      </c>
      <c r="FZ201" s="155">
        <f t="shared" si="278"/>
        <v>0</v>
      </c>
    </row>
    <row r="202" spans="1:182">
      <c r="A202" s="143">
        <v>184</v>
      </c>
      <c r="B202" s="123"/>
      <c r="C202" s="123"/>
      <c r="D202" s="123"/>
      <c r="E202" s="181"/>
      <c r="F202" s="123"/>
      <c r="G202" s="123"/>
      <c r="H202" s="123"/>
      <c r="I202" s="120"/>
      <c r="J202" s="121"/>
      <c r="K202" s="123"/>
      <c r="L202" s="123"/>
      <c r="M202" s="172" t="str">
        <f>ryzyka!$X186</f>
        <v/>
      </c>
      <c r="N202" s="173" t="str">
        <f>ryzyka!Y186</f>
        <v/>
      </c>
      <c r="O202" s="123"/>
      <c r="P202" s="123"/>
      <c r="Q202" s="138"/>
      <c r="R202" s="121"/>
      <c r="S202" s="123"/>
      <c r="T202" s="122"/>
      <c r="U202" s="123"/>
      <c r="V202" s="285" t="str">
        <f t="shared" si="246"/>
        <v/>
      </c>
      <c r="W202" s="285" t="str">
        <f t="shared" si="247"/>
        <v/>
      </c>
      <c r="X202" s="123"/>
      <c r="Y202" s="65"/>
      <c r="Z202" s="176">
        <f t="shared" si="189"/>
        <v>0</v>
      </c>
      <c r="AA202" s="124"/>
      <c r="AB202" s="124"/>
      <c r="AC202" s="125"/>
      <c r="AD202" s="125"/>
      <c r="AE202" s="126"/>
      <c r="AF202" s="124"/>
      <c r="AG202" s="127"/>
      <c r="AH202" s="128"/>
      <c r="AI202" s="137"/>
      <c r="AJ202" s="126"/>
      <c r="AK202" s="335">
        <f t="shared" si="190"/>
        <v>0</v>
      </c>
      <c r="AL202" s="138"/>
      <c r="AM202" s="121"/>
      <c r="AN202" s="123"/>
      <c r="AO202" s="332">
        <f t="shared" si="269"/>
        <v>0</v>
      </c>
      <c r="AP202" s="333">
        <f>SUMIFS(Technologia[tpz '[s']],Technologia[Obszar],"Obróbka skrawaniem",Technologia[KOD WYROB],wycena!$B202)</f>
        <v>0</v>
      </c>
      <c r="AQ202" s="334">
        <f>SUMIFS(Technologia[tpj '[s']],Technologia[Obszar],"Obróbka skrawaniem",Technologia[KOD WYROB],wycena!$B202)</f>
        <v>0</v>
      </c>
      <c r="AR202" s="335">
        <f t="shared" si="191"/>
        <v>0</v>
      </c>
      <c r="AS202" s="334">
        <f>SUMIFS(Technologia[tpz '[s']],Technologia[Obszar],"Ukosowanie",Technologia[KOD WYROB],wycena!$B202)</f>
        <v>0</v>
      </c>
      <c r="AT202" s="334">
        <f>SUMIFS(Technologia[tpj '[s']],Technologia[Obszar],"Ukosowanie",Technologia[KOD WYROB],wycena!$B202)</f>
        <v>0</v>
      </c>
      <c r="AU202" s="335">
        <f t="shared" si="192"/>
        <v>0</v>
      </c>
      <c r="AV202" s="334">
        <f>SUMIFS(Technologia[tpz '[s']],Technologia[Obszar],"Prasa",Technologia[KOD WYROB],wycena!$B202)</f>
        <v>0</v>
      </c>
      <c r="AW202" s="334">
        <f>SUMIFS(Technologia[tpj '[s']],Technologia[Obszar],"Prasa",Technologia[KOD WYROB],wycena!$B202)</f>
        <v>0</v>
      </c>
      <c r="AX202" s="335">
        <f t="shared" si="193"/>
        <v>0</v>
      </c>
      <c r="AY202" s="334">
        <f>SUMIFS(Technologia[tpz '[s']],Technologia[Obszar],"Spawanie ręczne",Technologia[KOD WYROB],wycena!$B202)</f>
        <v>0</v>
      </c>
      <c r="AZ202" s="334">
        <f>SUMIFS(Technologia[tpj '[s']],Technologia[Obszar],"Spawanie ręczne",Technologia[KOD WYROB],wycena!$B202)</f>
        <v>0</v>
      </c>
      <c r="BA202" s="335">
        <f t="shared" si="194"/>
        <v>0</v>
      </c>
      <c r="BB202" s="334">
        <f>SUMIFS(Technologia[tpz '[s']],Technologia[Obszar],"Spawanie robotem",Technologia[KOD WYROB],wycena!$B202)</f>
        <v>0</v>
      </c>
      <c r="BC202" s="334">
        <f>SUMIFS(Technologia[tpj '[s']],Technologia[Obszar],"Spawanie robotem",Technologia[KOD WYROB],wycena!$B202)</f>
        <v>0</v>
      </c>
      <c r="BD202" s="335">
        <f t="shared" si="195"/>
        <v>0</v>
      </c>
      <c r="BE202" s="334">
        <f>SUMIFS(Technologia[tpz '[s']],Technologia[Obszar],"Ślusarnia",Technologia[KOD WYROB],wycena!$B202)</f>
        <v>0</v>
      </c>
      <c r="BF202" s="334">
        <f>SUMIFS(Technologia[tpj '[s']],Technologia[Obszar],"Ślusarnia",Technologia[KOD WYROB],wycena!$B202)</f>
        <v>0</v>
      </c>
      <c r="BG202" s="335">
        <f t="shared" si="196"/>
        <v>0</v>
      </c>
      <c r="BH202" s="334">
        <f>SUMIFS(Technologia[tpz '[s']],Technologia[Obszar],"Montaż",Technologia[KOD WYROB],wycena!$B202)</f>
        <v>0</v>
      </c>
      <c r="BI202" s="334">
        <f>SUMIFS(Technologia[tpj '[s']],Technologia[Obszar],"Montaż",Technologia[KOD WYROB],wycena!$B202)</f>
        <v>0</v>
      </c>
      <c r="BJ202" s="335">
        <f t="shared" si="197"/>
        <v>0</v>
      </c>
      <c r="BK202" s="334">
        <f>SUMIFS(Technologia[tpz '[s']],Technologia[Obszar],"Klejenie",Technologia[KOD WYROB],wycena!$B202)</f>
        <v>0</v>
      </c>
      <c r="BL202" s="334">
        <f>SUMIFS(Technologia[tpj '[s']],Technologia[Obszar],"Klejenie",Technologia[KOD WYROB],wycena!$B202)</f>
        <v>0</v>
      </c>
      <c r="BM202" s="335">
        <f t="shared" si="198"/>
        <v>0</v>
      </c>
      <c r="BN202" s="334">
        <f>SUMIFS(Technologia[tpz '[s']],Technologia[Obszar],"Śrutowanie",Technologia[KOD WYROB],wycena!$B202)</f>
        <v>0</v>
      </c>
      <c r="BO202" s="334">
        <f>SUMIFS(Technologia[tpj '[s']],Technologia[Obszar],"Śrutowanie",Technologia[KOD WYROB],wycena!$B202)</f>
        <v>0</v>
      </c>
      <c r="BP202" s="332">
        <f t="shared" si="248"/>
        <v>0</v>
      </c>
      <c r="BQ202" s="334">
        <f>SUMIFS(Technologia[tpz '[s']],Technologia[Obszar],"Prostowanie",Technologia[KOD WYROB],wycena!$B202)</f>
        <v>0</v>
      </c>
      <c r="BR202" s="334">
        <f>SUMIFS(Technologia[tpj '[s']],Technologia[Obszar],"Prostowanie",Technologia[KOD WYROB],wycena!$B202)</f>
        <v>0</v>
      </c>
      <c r="BS202" s="332">
        <f t="shared" si="249"/>
        <v>0</v>
      </c>
      <c r="BT202" s="334">
        <f>SUMIFS(Technologia[tpz '[s']],Technologia[Obszar],"Gratowarka",Technologia[KOD WYROB],wycena!$B202)</f>
        <v>0</v>
      </c>
      <c r="BU202" s="334">
        <f>SUMIFS(Technologia[tpj '[s']],Technologia[Obszar],"Gratowarka",Technologia[KOD WYROB],wycena!$B202)</f>
        <v>0</v>
      </c>
      <c r="BV202" s="332">
        <f t="shared" si="250"/>
        <v>0</v>
      </c>
      <c r="BW202" s="332">
        <f>COUNTIF(Technologia[KOD WYROB],B202)</f>
        <v>0</v>
      </c>
      <c r="BX202" s="332">
        <f t="shared" si="251"/>
        <v>0</v>
      </c>
      <c r="BZ202" s="121"/>
      <c r="CA202" s="123"/>
      <c r="CB202" s="123"/>
      <c r="CC202" s="372">
        <f>SUMIFS(Technologia[Koszt kooperacji],Technologia[Obszar],"Kooperacja",Technologia[KOD WYROB],wycena!$B202)+SUMIFS(Technologia[Koszt kooperacji],Technologia[Obszar],"Śrutowanie",Technologia[KOD WYROB],wycena!$B202)</f>
        <v>0</v>
      </c>
      <c r="CD202" s="372">
        <f t="shared" si="199"/>
        <v>0</v>
      </c>
      <c r="CE202" s="372">
        <f t="shared" si="270"/>
        <v>0</v>
      </c>
      <c r="CF202" s="381">
        <f>COUNTIFS(Technologia[KOD WYROB],B202,Technologia[Obszar],"kooperacja")+SUMIF($C:$C,$B202,CF:CF)</f>
        <v>0</v>
      </c>
      <c r="CG202" s="382">
        <f>SUMIF(Tabela3[Dot. indeksu],B202,Tabela3[Wartość])+SUMIF(C:C,B202,DE:DE)</f>
        <v>0</v>
      </c>
      <c r="CH202" s="383">
        <f>SUMIFS(NRC[Cena],NRC[Typ narzędzia],robocze!$AL$1,NRC[Dot. indeksu],wycena!$B202)+(SUMIF($C:$C,$B202,$DF:$DF))</f>
        <v>0</v>
      </c>
      <c r="CI202" s="372">
        <f>SUMIFS(NRC[Cena],NRC[Typ narzędzia],robocze!$AL$2,NRC[Dot. indeksu],wycena!$B202)+(SUMIF($C:$C,$B202,$DG:$DG))</f>
        <v>0</v>
      </c>
      <c r="CJ202" s="372">
        <f>SUMIFS(NRC[Cena],NRC[Typ narzędzia],robocze!$AL$3,NRC[Dot. indeksu],wycena!$B202)+(SUMIF($C:$C,$B202,$DH:$DH))</f>
        <v>0</v>
      </c>
      <c r="CK202" s="384">
        <f t="shared" si="252"/>
        <v>0</v>
      </c>
      <c r="CM202" s="373" t="str">
        <f t="shared" si="200"/>
        <v/>
      </c>
      <c r="CN202" s="374" t="str">
        <f t="shared" si="201"/>
        <v/>
      </c>
      <c r="CO202" s="372" t="str">
        <f t="shared" si="202"/>
        <v/>
      </c>
      <c r="CP202" s="372" t="str">
        <f t="shared" si="271"/>
        <v/>
      </c>
      <c r="CQ202" s="371" t="str">
        <f t="shared" si="203"/>
        <v/>
      </c>
      <c r="CR202" s="371" t="str">
        <f t="shared" si="272"/>
        <v/>
      </c>
      <c r="CS202" s="371" t="str">
        <f t="shared" si="204"/>
        <v/>
      </c>
      <c r="CT202" s="371" t="str">
        <f t="shared" si="205"/>
        <v/>
      </c>
      <c r="CU202" s="371" t="str">
        <f t="shared" si="206"/>
        <v/>
      </c>
      <c r="CV202" s="371" t="str">
        <f t="shared" si="207"/>
        <v/>
      </c>
      <c r="CW202" s="371" t="str">
        <f t="shared" si="208"/>
        <v/>
      </c>
      <c r="CX202" s="371" t="str">
        <f t="shared" si="209"/>
        <v/>
      </c>
      <c r="CY202" s="371" t="str">
        <f t="shared" si="210"/>
        <v/>
      </c>
      <c r="CZ202" s="371" t="str">
        <f t="shared" si="211"/>
        <v/>
      </c>
      <c r="DA202" s="371" t="str">
        <f t="shared" si="253"/>
        <v/>
      </c>
      <c r="DB202" s="371" t="str">
        <f t="shared" si="254"/>
        <v/>
      </c>
      <c r="DC202" s="371" t="str">
        <f t="shared" si="255"/>
        <v/>
      </c>
      <c r="DD202" s="334" t="str">
        <f t="shared" si="212"/>
        <v/>
      </c>
      <c r="DE202" s="334" t="str">
        <f t="shared" si="213"/>
        <v/>
      </c>
      <c r="DF202" s="372">
        <f t="shared" si="273"/>
        <v>0</v>
      </c>
      <c r="DG202" s="372">
        <f t="shared" si="274"/>
        <v>0</v>
      </c>
      <c r="DH202" s="372">
        <f t="shared" si="275"/>
        <v>0</v>
      </c>
      <c r="DI202" s="375"/>
      <c r="DJ202" s="319">
        <f>AK202/3600*Stawki!$A$4</f>
        <v>0</v>
      </c>
      <c r="DK202" s="317">
        <f>AO202/3600*Stawki!$B$4</f>
        <v>0</v>
      </c>
      <c r="DL202" s="317">
        <f>AR202/3600*Stawki!$C$4</f>
        <v>0</v>
      </c>
      <c r="DM202" s="317">
        <f>AU202/3600*Stawki!$D$4</f>
        <v>0</v>
      </c>
      <c r="DN202" s="317">
        <f>AX202/3600*Stawki!$E$4</f>
        <v>0</v>
      </c>
      <c r="DO202" s="317">
        <f>BA202/3600*Stawki!$F$4</f>
        <v>0</v>
      </c>
      <c r="DP202" s="317">
        <f>BD202/3600*Stawki!$G$4</f>
        <v>0</v>
      </c>
      <c r="DQ202" s="317">
        <f>BG202/3600*Stawki!$H$4</f>
        <v>0</v>
      </c>
      <c r="DR202" s="317">
        <f>BJ202/3600*Stawki!$J$4</f>
        <v>0</v>
      </c>
      <c r="DS202" s="317">
        <f>BL202/3600*Stawki!$I$4</f>
        <v>0</v>
      </c>
      <c r="DT202" s="317">
        <f>BP202/3600*Stawki!$K$4</f>
        <v>0</v>
      </c>
      <c r="DU202" s="320">
        <f>BS202/3600*Stawki!$M$4</f>
        <v>0</v>
      </c>
      <c r="DV202" s="320">
        <f>BV202/3600*Stawki!$L$4</f>
        <v>0</v>
      </c>
      <c r="DW202" s="321">
        <f t="shared" si="256"/>
        <v>0</v>
      </c>
      <c r="DX202" s="322" t="e" cm="1">
        <f t="array" ref="DX202">IF(BX202&lt;1,INDEX(tblSimple[],MATCH(F202,simp_il_proj,1)+1,MATCH(BW202,simp_il_oper,1)+1)+VLOOKUP($H$6,tblKlient[[Klient]:[Dodatkowy narzut Simple]],2,0),INDEX(tblComplex[],MATCH(F202,comp_il_projekt,1)+1,MATCH(BX202,comp_ile_sklad,1)+1)+VLOOKUP($H$6,tblKlient[[Klient]:[Dodatkowy narzut Complex]],3,0))</f>
        <v>#VALUE!</v>
      </c>
      <c r="DY202" s="323" t="str">
        <f t="shared" si="257"/>
        <v/>
      </c>
      <c r="DZ202" s="318" t="e">
        <f t="shared" si="214"/>
        <v>#VALUE!</v>
      </c>
      <c r="EA202" s="324" t="e">
        <f t="shared" si="215"/>
        <v>#VALUE!</v>
      </c>
      <c r="EC202" s="340">
        <f>IFERROR((Y202*AA202)*IF(X202="NIE",$EC$17+Stawki!$L$30,$EC$17)+SUMIF($C:$C,$B202,CP:CP),0)</f>
        <v>0</v>
      </c>
      <c r="ED202" s="341">
        <f t="shared" si="216"/>
        <v>0</v>
      </c>
      <c r="EE202" s="341">
        <f t="shared" si="217"/>
        <v>0</v>
      </c>
      <c r="EF202" s="341" t="e">
        <f t="shared" si="218"/>
        <v>#VALUE!</v>
      </c>
      <c r="EG202" s="341" t="e">
        <f>DY202*(1+wycena!$EG$17)</f>
        <v>#VALUE!</v>
      </c>
      <c r="EH202" s="341" t="e">
        <f>EG202*(1+wycena!$EH$17)</f>
        <v>#VALUE!</v>
      </c>
      <c r="EI202" s="341" t="e">
        <f t="shared" si="258"/>
        <v>#VALUE!</v>
      </c>
      <c r="EJ202" s="341" t="e">
        <f t="shared" si="276"/>
        <v>#VALUE!</v>
      </c>
      <c r="EK202" s="342">
        <f t="shared" si="219"/>
        <v>0</v>
      </c>
      <c r="EL202" s="343">
        <v>0</v>
      </c>
      <c r="EM202" s="344" t="e">
        <f t="shared" si="277"/>
        <v>#VALUE!</v>
      </c>
      <c r="EN202" s="345" t="e">
        <f t="shared" si="220"/>
        <v>#VALUE!</v>
      </c>
      <c r="EO202" s="346">
        <f t="shared" si="221"/>
        <v>0</v>
      </c>
      <c r="EP202" s="347">
        <f t="shared" si="222"/>
        <v>0</v>
      </c>
      <c r="EQ202" s="348">
        <f t="shared" si="259"/>
        <v>0</v>
      </c>
      <c r="ER202" s="349" t="e">
        <f t="shared" si="223"/>
        <v>#VALUE!</v>
      </c>
      <c r="ES202" s="350" t="e">
        <f t="shared" si="224"/>
        <v>#VALUE!</v>
      </c>
      <c r="ET202" s="62"/>
      <c r="EU202" s="399">
        <f t="shared" si="260"/>
        <v>0</v>
      </c>
      <c r="EV202" s="400">
        <f t="shared" si="261"/>
        <v>0</v>
      </c>
      <c r="EW202" s="400">
        <f t="shared" si="262"/>
        <v>0</v>
      </c>
      <c r="EX202" s="400">
        <f t="shared" si="263"/>
        <v>0</v>
      </c>
      <c r="EY202" s="400">
        <f t="shared" si="264"/>
        <v>0</v>
      </c>
      <c r="EZ202" s="401">
        <f t="shared" si="265"/>
        <v>0</v>
      </c>
      <c r="FA202" s="62"/>
      <c r="FB202" s="153">
        <f t="shared" si="225"/>
        <v>0</v>
      </c>
      <c r="FC202" s="154">
        <f t="shared" si="226"/>
        <v>0</v>
      </c>
      <c r="FD202" s="154">
        <f t="shared" si="227"/>
        <v>0</v>
      </c>
      <c r="FE202" s="154">
        <f t="shared" si="228"/>
        <v>0</v>
      </c>
      <c r="FF202" s="154">
        <f t="shared" si="229"/>
        <v>0</v>
      </c>
      <c r="FG202" s="154">
        <f t="shared" si="230"/>
        <v>0</v>
      </c>
      <c r="FH202" s="154">
        <f t="shared" si="231"/>
        <v>0</v>
      </c>
      <c r="FI202" s="154">
        <f t="shared" si="232"/>
        <v>0</v>
      </c>
      <c r="FJ202" s="154">
        <f t="shared" si="233"/>
        <v>0</v>
      </c>
      <c r="FK202" s="147">
        <f t="shared" si="234"/>
        <v>0</v>
      </c>
      <c r="FL202" s="147">
        <f t="shared" si="235"/>
        <v>0</v>
      </c>
      <c r="FM202" s="146">
        <f t="shared" si="236"/>
        <v>0</v>
      </c>
      <c r="FN202" s="146">
        <f t="shared" si="237"/>
        <v>0</v>
      </c>
      <c r="FO202" s="146">
        <f t="shared" si="238"/>
        <v>0</v>
      </c>
      <c r="FP202" s="146">
        <f t="shared" si="239"/>
        <v>0</v>
      </c>
      <c r="FQ202" s="146" t="e">
        <f t="shared" si="240"/>
        <v>#VALUE!</v>
      </c>
      <c r="FR202" s="146" t="e">
        <f t="shared" si="241"/>
        <v>#VALUE!</v>
      </c>
      <c r="FS202" s="146">
        <f t="shared" si="242"/>
        <v>0</v>
      </c>
      <c r="FT202" s="146">
        <f t="shared" si="243"/>
        <v>0</v>
      </c>
      <c r="FU202" s="146">
        <f t="shared" si="244"/>
        <v>0</v>
      </c>
      <c r="FV202" s="146" t="e">
        <f t="shared" si="245"/>
        <v>#VALUE!</v>
      </c>
      <c r="FW202" s="146" t="e">
        <f t="shared" si="266"/>
        <v>#VALUE!</v>
      </c>
      <c r="FX202" s="146" t="e">
        <f t="shared" si="267"/>
        <v>#VALUE!</v>
      </c>
      <c r="FY202" s="146" t="e">
        <f t="shared" si="268"/>
        <v>#VALUE!</v>
      </c>
      <c r="FZ202" s="155">
        <f t="shared" si="278"/>
        <v>0</v>
      </c>
    </row>
    <row r="203" spans="1:182">
      <c r="A203" s="143">
        <v>185</v>
      </c>
      <c r="B203" s="123"/>
      <c r="C203" s="123"/>
      <c r="D203" s="123"/>
      <c r="E203" s="181"/>
      <c r="F203" s="123"/>
      <c r="G203" s="123"/>
      <c r="H203" s="123"/>
      <c r="I203" s="120"/>
      <c r="J203" s="121"/>
      <c r="K203" s="123"/>
      <c r="L203" s="123"/>
      <c r="M203" s="172" t="str">
        <f>ryzyka!$X187</f>
        <v/>
      </c>
      <c r="N203" s="173" t="str">
        <f>ryzyka!Y187</f>
        <v/>
      </c>
      <c r="O203" s="123"/>
      <c r="P203" s="123"/>
      <c r="Q203" s="138"/>
      <c r="R203" s="121"/>
      <c r="S203" s="123"/>
      <c r="T203" s="122"/>
      <c r="U203" s="123"/>
      <c r="V203" s="285" t="str">
        <f t="shared" si="246"/>
        <v/>
      </c>
      <c r="W203" s="285" t="str">
        <f t="shared" si="247"/>
        <v/>
      </c>
      <c r="X203" s="123"/>
      <c r="Y203" s="65"/>
      <c r="Z203" s="176">
        <f t="shared" si="189"/>
        <v>0</v>
      </c>
      <c r="AA203" s="124"/>
      <c r="AB203" s="124"/>
      <c r="AC203" s="125"/>
      <c r="AD203" s="125"/>
      <c r="AE203" s="126"/>
      <c r="AF203" s="124"/>
      <c r="AG203" s="127"/>
      <c r="AH203" s="128"/>
      <c r="AI203" s="137"/>
      <c r="AJ203" s="126"/>
      <c r="AK203" s="335">
        <f t="shared" si="190"/>
        <v>0</v>
      </c>
      <c r="AL203" s="138"/>
      <c r="AM203" s="121"/>
      <c r="AN203" s="123"/>
      <c r="AO203" s="332">
        <f t="shared" si="269"/>
        <v>0</v>
      </c>
      <c r="AP203" s="333">
        <f>SUMIFS(Technologia[tpz '[s']],Technologia[Obszar],"Obróbka skrawaniem",Technologia[KOD WYROB],wycena!$B203)</f>
        <v>0</v>
      </c>
      <c r="AQ203" s="334">
        <f>SUMIFS(Technologia[tpj '[s']],Technologia[Obszar],"Obróbka skrawaniem",Technologia[KOD WYROB],wycena!$B203)</f>
        <v>0</v>
      </c>
      <c r="AR203" s="335">
        <f t="shared" si="191"/>
        <v>0</v>
      </c>
      <c r="AS203" s="334">
        <f>SUMIFS(Technologia[tpz '[s']],Technologia[Obszar],"Ukosowanie",Technologia[KOD WYROB],wycena!$B203)</f>
        <v>0</v>
      </c>
      <c r="AT203" s="334">
        <f>SUMIFS(Technologia[tpj '[s']],Technologia[Obszar],"Ukosowanie",Technologia[KOD WYROB],wycena!$B203)</f>
        <v>0</v>
      </c>
      <c r="AU203" s="335">
        <f t="shared" si="192"/>
        <v>0</v>
      </c>
      <c r="AV203" s="334">
        <f>SUMIFS(Technologia[tpz '[s']],Technologia[Obszar],"Prasa",Technologia[KOD WYROB],wycena!$B203)</f>
        <v>0</v>
      </c>
      <c r="AW203" s="334">
        <f>SUMIFS(Technologia[tpj '[s']],Technologia[Obszar],"Prasa",Technologia[KOD WYROB],wycena!$B203)</f>
        <v>0</v>
      </c>
      <c r="AX203" s="335">
        <f t="shared" si="193"/>
        <v>0</v>
      </c>
      <c r="AY203" s="334">
        <f>SUMIFS(Technologia[tpz '[s']],Technologia[Obszar],"Spawanie ręczne",Technologia[KOD WYROB],wycena!$B203)</f>
        <v>0</v>
      </c>
      <c r="AZ203" s="334">
        <f>SUMIFS(Technologia[tpj '[s']],Technologia[Obszar],"Spawanie ręczne",Technologia[KOD WYROB],wycena!$B203)</f>
        <v>0</v>
      </c>
      <c r="BA203" s="335">
        <f t="shared" si="194"/>
        <v>0</v>
      </c>
      <c r="BB203" s="334">
        <f>SUMIFS(Technologia[tpz '[s']],Technologia[Obszar],"Spawanie robotem",Technologia[KOD WYROB],wycena!$B203)</f>
        <v>0</v>
      </c>
      <c r="BC203" s="334">
        <f>SUMIFS(Technologia[tpj '[s']],Technologia[Obszar],"Spawanie robotem",Technologia[KOD WYROB],wycena!$B203)</f>
        <v>0</v>
      </c>
      <c r="BD203" s="335">
        <f t="shared" si="195"/>
        <v>0</v>
      </c>
      <c r="BE203" s="334">
        <f>SUMIFS(Technologia[tpz '[s']],Technologia[Obszar],"Ślusarnia",Technologia[KOD WYROB],wycena!$B203)</f>
        <v>0</v>
      </c>
      <c r="BF203" s="334">
        <f>SUMIFS(Technologia[tpj '[s']],Technologia[Obszar],"Ślusarnia",Technologia[KOD WYROB],wycena!$B203)</f>
        <v>0</v>
      </c>
      <c r="BG203" s="335">
        <f t="shared" si="196"/>
        <v>0</v>
      </c>
      <c r="BH203" s="334">
        <f>SUMIFS(Technologia[tpz '[s']],Technologia[Obszar],"Montaż",Technologia[KOD WYROB],wycena!$B203)</f>
        <v>0</v>
      </c>
      <c r="BI203" s="334">
        <f>SUMIFS(Technologia[tpj '[s']],Technologia[Obszar],"Montaż",Technologia[KOD WYROB],wycena!$B203)</f>
        <v>0</v>
      </c>
      <c r="BJ203" s="335">
        <f t="shared" si="197"/>
        <v>0</v>
      </c>
      <c r="BK203" s="334">
        <f>SUMIFS(Technologia[tpz '[s']],Technologia[Obszar],"Klejenie",Technologia[KOD WYROB],wycena!$B203)</f>
        <v>0</v>
      </c>
      <c r="BL203" s="334">
        <f>SUMIFS(Technologia[tpj '[s']],Technologia[Obszar],"Klejenie",Technologia[KOD WYROB],wycena!$B203)</f>
        <v>0</v>
      </c>
      <c r="BM203" s="335">
        <f t="shared" si="198"/>
        <v>0</v>
      </c>
      <c r="BN203" s="334">
        <f>SUMIFS(Technologia[tpz '[s']],Technologia[Obszar],"Śrutowanie",Technologia[KOD WYROB],wycena!$B203)</f>
        <v>0</v>
      </c>
      <c r="BO203" s="334">
        <f>SUMIFS(Technologia[tpj '[s']],Technologia[Obszar],"Śrutowanie",Technologia[KOD WYROB],wycena!$B203)</f>
        <v>0</v>
      </c>
      <c r="BP203" s="332">
        <f t="shared" si="248"/>
        <v>0</v>
      </c>
      <c r="BQ203" s="334">
        <f>SUMIFS(Technologia[tpz '[s']],Technologia[Obszar],"Prostowanie",Technologia[KOD WYROB],wycena!$B203)</f>
        <v>0</v>
      </c>
      <c r="BR203" s="334">
        <f>SUMIFS(Technologia[tpj '[s']],Technologia[Obszar],"Prostowanie",Technologia[KOD WYROB],wycena!$B203)</f>
        <v>0</v>
      </c>
      <c r="BS203" s="332">
        <f t="shared" si="249"/>
        <v>0</v>
      </c>
      <c r="BT203" s="334">
        <f>SUMIFS(Technologia[tpz '[s']],Technologia[Obszar],"Gratowarka",Technologia[KOD WYROB],wycena!$B203)</f>
        <v>0</v>
      </c>
      <c r="BU203" s="334">
        <f>SUMIFS(Technologia[tpj '[s']],Technologia[Obszar],"Gratowarka",Technologia[KOD WYROB],wycena!$B203)</f>
        <v>0</v>
      </c>
      <c r="BV203" s="332">
        <f t="shared" si="250"/>
        <v>0</v>
      </c>
      <c r="BW203" s="332">
        <f>COUNTIF(Technologia[KOD WYROB],B203)</f>
        <v>0</v>
      </c>
      <c r="BX203" s="332">
        <f t="shared" si="251"/>
        <v>0</v>
      </c>
      <c r="BZ203" s="121"/>
      <c r="CA203" s="123"/>
      <c r="CB203" s="123"/>
      <c r="CC203" s="372">
        <f>SUMIFS(Technologia[Koszt kooperacji],Technologia[Obszar],"Kooperacja",Technologia[KOD WYROB],wycena!$B203)+SUMIFS(Technologia[Koszt kooperacji],Technologia[Obszar],"Śrutowanie",Technologia[KOD WYROB],wycena!$B203)</f>
        <v>0</v>
      </c>
      <c r="CD203" s="372">
        <f t="shared" si="199"/>
        <v>0</v>
      </c>
      <c r="CE203" s="372">
        <f t="shared" si="270"/>
        <v>0</v>
      </c>
      <c r="CF203" s="381">
        <f>COUNTIFS(Technologia[KOD WYROB],B203,Technologia[Obszar],"kooperacja")+SUMIF($C:$C,$B203,CF:CF)</f>
        <v>0</v>
      </c>
      <c r="CG203" s="382">
        <f>SUMIF(Tabela3[Dot. indeksu],B203,Tabela3[Wartość])+SUMIF(C:C,B203,DE:DE)</f>
        <v>0</v>
      </c>
      <c r="CH203" s="383">
        <f>SUMIFS(NRC[Cena],NRC[Typ narzędzia],robocze!$AL$1,NRC[Dot. indeksu],wycena!$B203)+(SUMIF($C:$C,$B203,$DF:$DF))</f>
        <v>0</v>
      </c>
      <c r="CI203" s="372">
        <f>SUMIFS(NRC[Cena],NRC[Typ narzędzia],robocze!$AL$2,NRC[Dot. indeksu],wycena!$B203)+(SUMIF($C:$C,$B203,$DG:$DG))</f>
        <v>0</v>
      </c>
      <c r="CJ203" s="372">
        <f>SUMIFS(NRC[Cena],NRC[Typ narzędzia],robocze!$AL$3,NRC[Dot. indeksu],wycena!$B203)+(SUMIF($C:$C,$B203,$DH:$DH))</f>
        <v>0</v>
      </c>
      <c r="CK203" s="384">
        <f t="shared" si="252"/>
        <v>0</v>
      </c>
      <c r="CM203" s="373" t="str">
        <f t="shared" si="200"/>
        <v/>
      </c>
      <c r="CN203" s="374" t="str">
        <f t="shared" si="201"/>
        <v/>
      </c>
      <c r="CO203" s="372" t="str">
        <f t="shared" si="202"/>
        <v/>
      </c>
      <c r="CP203" s="372" t="str">
        <f t="shared" si="271"/>
        <v/>
      </c>
      <c r="CQ203" s="371" t="str">
        <f t="shared" si="203"/>
        <v/>
      </c>
      <c r="CR203" s="371" t="str">
        <f t="shared" si="272"/>
        <v/>
      </c>
      <c r="CS203" s="371" t="str">
        <f t="shared" si="204"/>
        <v/>
      </c>
      <c r="CT203" s="371" t="str">
        <f t="shared" si="205"/>
        <v/>
      </c>
      <c r="CU203" s="371" t="str">
        <f t="shared" si="206"/>
        <v/>
      </c>
      <c r="CV203" s="371" t="str">
        <f t="shared" si="207"/>
        <v/>
      </c>
      <c r="CW203" s="371" t="str">
        <f t="shared" si="208"/>
        <v/>
      </c>
      <c r="CX203" s="371" t="str">
        <f t="shared" si="209"/>
        <v/>
      </c>
      <c r="CY203" s="371" t="str">
        <f t="shared" si="210"/>
        <v/>
      </c>
      <c r="CZ203" s="371" t="str">
        <f t="shared" si="211"/>
        <v/>
      </c>
      <c r="DA203" s="371" t="str">
        <f t="shared" si="253"/>
        <v/>
      </c>
      <c r="DB203" s="371" t="str">
        <f t="shared" si="254"/>
        <v/>
      </c>
      <c r="DC203" s="371" t="str">
        <f t="shared" si="255"/>
        <v/>
      </c>
      <c r="DD203" s="334" t="str">
        <f t="shared" si="212"/>
        <v/>
      </c>
      <c r="DE203" s="334" t="str">
        <f t="shared" si="213"/>
        <v/>
      </c>
      <c r="DF203" s="372">
        <f t="shared" si="273"/>
        <v>0</v>
      </c>
      <c r="DG203" s="372">
        <f t="shared" si="274"/>
        <v>0</v>
      </c>
      <c r="DH203" s="372">
        <f t="shared" si="275"/>
        <v>0</v>
      </c>
      <c r="DI203" s="375"/>
      <c r="DJ203" s="319">
        <f>AK203/3600*Stawki!$A$4</f>
        <v>0</v>
      </c>
      <c r="DK203" s="317">
        <f>AO203/3600*Stawki!$B$4</f>
        <v>0</v>
      </c>
      <c r="DL203" s="317">
        <f>AR203/3600*Stawki!$C$4</f>
        <v>0</v>
      </c>
      <c r="DM203" s="317">
        <f>AU203/3600*Stawki!$D$4</f>
        <v>0</v>
      </c>
      <c r="DN203" s="317">
        <f>AX203/3600*Stawki!$E$4</f>
        <v>0</v>
      </c>
      <c r="DO203" s="317">
        <f>BA203/3600*Stawki!$F$4</f>
        <v>0</v>
      </c>
      <c r="DP203" s="317">
        <f>BD203/3600*Stawki!$G$4</f>
        <v>0</v>
      </c>
      <c r="DQ203" s="317">
        <f>BG203/3600*Stawki!$H$4</f>
        <v>0</v>
      </c>
      <c r="DR203" s="317">
        <f>BJ203/3600*Stawki!$J$4</f>
        <v>0</v>
      </c>
      <c r="DS203" s="317">
        <f>BL203/3600*Stawki!$I$4</f>
        <v>0</v>
      </c>
      <c r="DT203" s="317">
        <f>BP203/3600*Stawki!$K$4</f>
        <v>0</v>
      </c>
      <c r="DU203" s="320">
        <f>BS203/3600*Stawki!$M$4</f>
        <v>0</v>
      </c>
      <c r="DV203" s="320">
        <f>BV203/3600*Stawki!$L$4</f>
        <v>0</v>
      </c>
      <c r="DW203" s="321">
        <f t="shared" si="256"/>
        <v>0</v>
      </c>
      <c r="DX203" s="322" t="e" cm="1">
        <f t="array" ref="DX203">IF(BX203&lt;1,INDEX(tblSimple[],MATCH(F203,simp_il_proj,1)+1,MATCH(BW203,simp_il_oper,1)+1)+VLOOKUP($H$6,tblKlient[[Klient]:[Dodatkowy narzut Simple]],2,0),INDEX(tblComplex[],MATCH(F203,comp_il_projekt,1)+1,MATCH(BX203,comp_ile_sklad,1)+1)+VLOOKUP($H$6,tblKlient[[Klient]:[Dodatkowy narzut Complex]],3,0))</f>
        <v>#VALUE!</v>
      </c>
      <c r="DY203" s="323" t="str">
        <f t="shared" si="257"/>
        <v/>
      </c>
      <c r="DZ203" s="318" t="e">
        <f t="shared" si="214"/>
        <v>#VALUE!</v>
      </c>
      <c r="EA203" s="324" t="e">
        <f t="shared" si="215"/>
        <v>#VALUE!</v>
      </c>
      <c r="EC203" s="340">
        <f>IFERROR((Y203*AA203)*IF(X203="NIE",$EC$17+Stawki!$L$30,$EC$17)+SUMIF($C:$C,$B203,CP:CP),0)</f>
        <v>0</v>
      </c>
      <c r="ED203" s="341">
        <f t="shared" si="216"/>
        <v>0</v>
      </c>
      <c r="EE203" s="341">
        <f t="shared" si="217"/>
        <v>0</v>
      </c>
      <c r="EF203" s="341" t="e">
        <f t="shared" si="218"/>
        <v>#VALUE!</v>
      </c>
      <c r="EG203" s="341" t="e">
        <f>DY203*(1+wycena!$EG$17)</f>
        <v>#VALUE!</v>
      </c>
      <c r="EH203" s="341" t="e">
        <f>EG203*(1+wycena!$EH$17)</f>
        <v>#VALUE!</v>
      </c>
      <c r="EI203" s="341" t="e">
        <f t="shared" si="258"/>
        <v>#VALUE!</v>
      </c>
      <c r="EJ203" s="341" t="e">
        <f t="shared" si="276"/>
        <v>#VALUE!</v>
      </c>
      <c r="EK203" s="342">
        <f t="shared" si="219"/>
        <v>0</v>
      </c>
      <c r="EL203" s="343">
        <v>0</v>
      </c>
      <c r="EM203" s="344" t="e">
        <f t="shared" si="277"/>
        <v>#VALUE!</v>
      </c>
      <c r="EN203" s="345" t="e">
        <f t="shared" si="220"/>
        <v>#VALUE!</v>
      </c>
      <c r="EO203" s="346">
        <f t="shared" si="221"/>
        <v>0</v>
      </c>
      <c r="EP203" s="347">
        <f t="shared" si="222"/>
        <v>0</v>
      </c>
      <c r="EQ203" s="348">
        <f t="shared" si="259"/>
        <v>0</v>
      </c>
      <c r="ER203" s="349" t="e">
        <f t="shared" si="223"/>
        <v>#VALUE!</v>
      </c>
      <c r="ES203" s="350" t="e">
        <f t="shared" si="224"/>
        <v>#VALUE!</v>
      </c>
      <c r="ET203" s="62"/>
      <c r="EU203" s="399">
        <f t="shared" si="260"/>
        <v>0</v>
      </c>
      <c r="EV203" s="400">
        <f t="shared" si="261"/>
        <v>0</v>
      </c>
      <c r="EW203" s="400">
        <f t="shared" si="262"/>
        <v>0</v>
      </c>
      <c r="EX203" s="400">
        <f t="shared" si="263"/>
        <v>0</v>
      </c>
      <c r="EY203" s="400">
        <f t="shared" si="264"/>
        <v>0</v>
      </c>
      <c r="EZ203" s="401">
        <f t="shared" si="265"/>
        <v>0</v>
      </c>
      <c r="FA203" s="62"/>
      <c r="FB203" s="153">
        <f t="shared" si="225"/>
        <v>0</v>
      </c>
      <c r="FC203" s="154">
        <f t="shared" si="226"/>
        <v>0</v>
      </c>
      <c r="FD203" s="154">
        <f t="shared" si="227"/>
        <v>0</v>
      </c>
      <c r="FE203" s="154">
        <f t="shared" si="228"/>
        <v>0</v>
      </c>
      <c r="FF203" s="154">
        <f t="shared" si="229"/>
        <v>0</v>
      </c>
      <c r="FG203" s="154">
        <f t="shared" si="230"/>
        <v>0</v>
      </c>
      <c r="FH203" s="154">
        <f t="shared" si="231"/>
        <v>0</v>
      </c>
      <c r="FI203" s="154">
        <f t="shared" si="232"/>
        <v>0</v>
      </c>
      <c r="FJ203" s="154">
        <f t="shared" si="233"/>
        <v>0</v>
      </c>
      <c r="FK203" s="147">
        <f t="shared" si="234"/>
        <v>0</v>
      </c>
      <c r="FL203" s="147">
        <f t="shared" si="235"/>
        <v>0</v>
      </c>
      <c r="FM203" s="146">
        <f t="shared" si="236"/>
        <v>0</v>
      </c>
      <c r="FN203" s="146">
        <f t="shared" si="237"/>
        <v>0</v>
      </c>
      <c r="FO203" s="146">
        <f t="shared" si="238"/>
        <v>0</v>
      </c>
      <c r="FP203" s="146">
        <f t="shared" si="239"/>
        <v>0</v>
      </c>
      <c r="FQ203" s="146" t="e">
        <f t="shared" si="240"/>
        <v>#VALUE!</v>
      </c>
      <c r="FR203" s="146" t="e">
        <f t="shared" si="241"/>
        <v>#VALUE!</v>
      </c>
      <c r="FS203" s="146">
        <f t="shared" si="242"/>
        <v>0</v>
      </c>
      <c r="FT203" s="146">
        <f t="shared" si="243"/>
        <v>0</v>
      </c>
      <c r="FU203" s="146">
        <f t="shared" si="244"/>
        <v>0</v>
      </c>
      <c r="FV203" s="146" t="e">
        <f t="shared" si="245"/>
        <v>#VALUE!</v>
      </c>
      <c r="FW203" s="146" t="e">
        <f t="shared" si="266"/>
        <v>#VALUE!</v>
      </c>
      <c r="FX203" s="146" t="e">
        <f t="shared" si="267"/>
        <v>#VALUE!</v>
      </c>
      <c r="FY203" s="146" t="e">
        <f t="shared" si="268"/>
        <v>#VALUE!</v>
      </c>
      <c r="FZ203" s="155">
        <f t="shared" si="278"/>
        <v>0</v>
      </c>
    </row>
    <row r="204" spans="1:182">
      <c r="A204" s="143">
        <v>186</v>
      </c>
      <c r="B204" s="123"/>
      <c r="C204" s="123"/>
      <c r="D204" s="123"/>
      <c r="E204" s="181"/>
      <c r="F204" s="123"/>
      <c r="G204" s="123"/>
      <c r="H204" s="123"/>
      <c r="I204" s="120"/>
      <c r="J204" s="121"/>
      <c r="K204" s="123"/>
      <c r="L204" s="123"/>
      <c r="M204" s="172" t="str">
        <f>ryzyka!$X188</f>
        <v/>
      </c>
      <c r="N204" s="173" t="str">
        <f>ryzyka!Y188</f>
        <v/>
      </c>
      <c r="O204" s="123"/>
      <c r="P204" s="123"/>
      <c r="Q204" s="138"/>
      <c r="R204" s="121"/>
      <c r="S204" s="123"/>
      <c r="T204" s="122"/>
      <c r="U204" s="123"/>
      <c r="V204" s="285" t="str">
        <f t="shared" si="246"/>
        <v/>
      </c>
      <c r="W204" s="285" t="str">
        <f t="shared" si="247"/>
        <v/>
      </c>
      <c r="X204" s="123"/>
      <c r="Y204" s="65"/>
      <c r="Z204" s="176">
        <f t="shared" si="189"/>
        <v>0</v>
      </c>
      <c r="AA204" s="124"/>
      <c r="AB204" s="124"/>
      <c r="AC204" s="125"/>
      <c r="AD204" s="125"/>
      <c r="AE204" s="126"/>
      <c r="AF204" s="124"/>
      <c r="AG204" s="127"/>
      <c r="AH204" s="128"/>
      <c r="AI204" s="137"/>
      <c r="AJ204" s="126"/>
      <c r="AK204" s="335">
        <f t="shared" si="190"/>
        <v>0</v>
      </c>
      <c r="AL204" s="138"/>
      <c r="AM204" s="121"/>
      <c r="AN204" s="123"/>
      <c r="AO204" s="332">
        <f t="shared" si="269"/>
        <v>0</v>
      </c>
      <c r="AP204" s="333">
        <f>SUMIFS(Technologia[tpz '[s']],Technologia[Obszar],"Obróbka skrawaniem",Technologia[KOD WYROB],wycena!$B204)</f>
        <v>0</v>
      </c>
      <c r="AQ204" s="334">
        <f>SUMIFS(Technologia[tpj '[s']],Technologia[Obszar],"Obróbka skrawaniem",Technologia[KOD WYROB],wycena!$B204)</f>
        <v>0</v>
      </c>
      <c r="AR204" s="335">
        <f t="shared" si="191"/>
        <v>0</v>
      </c>
      <c r="AS204" s="334">
        <f>SUMIFS(Technologia[tpz '[s']],Technologia[Obszar],"Ukosowanie",Technologia[KOD WYROB],wycena!$B204)</f>
        <v>0</v>
      </c>
      <c r="AT204" s="334">
        <f>SUMIFS(Technologia[tpj '[s']],Technologia[Obszar],"Ukosowanie",Technologia[KOD WYROB],wycena!$B204)</f>
        <v>0</v>
      </c>
      <c r="AU204" s="335">
        <f t="shared" si="192"/>
        <v>0</v>
      </c>
      <c r="AV204" s="334">
        <f>SUMIFS(Technologia[tpz '[s']],Technologia[Obszar],"Prasa",Technologia[KOD WYROB],wycena!$B204)</f>
        <v>0</v>
      </c>
      <c r="AW204" s="334">
        <f>SUMIFS(Technologia[tpj '[s']],Technologia[Obszar],"Prasa",Technologia[KOD WYROB],wycena!$B204)</f>
        <v>0</v>
      </c>
      <c r="AX204" s="335">
        <f t="shared" si="193"/>
        <v>0</v>
      </c>
      <c r="AY204" s="334">
        <f>SUMIFS(Technologia[tpz '[s']],Technologia[Obszar],"Spawanie ręczne",Technologia[KOD WYROB],wycena!$B204)</f>
        <v>0</v>
      </c>
      <c r="AZ204" s="334">
        <f>SUMIFS(Technologia[tpj '[s']],Technologia[Obszar],"Spawanie ręczne",Technologia[KOD WYROB],wycena!$B204)</f>
        <v>0</v>
      </c>
      <c r="BA204" s="335">
        <f t="shared" si="194"/>
        <v>0</v>
      </c>
      <c r="BB204" s="334">
        <f>SUMIFS(Technologia[tpz '[s']],Technologia[Obszar],"Spawanie robotem",Technologia[KOD WYROB],wycena!$B204)</f>
        <v>0</v>
      </c>
      <c r="BC204" s="334">
        <f>SUMIFS(Technologia[tpj '[s']],Technologia[Obszar],"Spawanie robotem",Technologia[KOD WYROB],wycena!$B204)</f>
        <v>0</v>
      </c>
      <c r="BD204" s="335">
        <f t="shared" si="195"/>
        <v>0</v>
      </c>
      <c r="BE204" s="334">
        <f>SUMIFS(Technologia[tpz '[s']],Technologia[Obszar],"Ślusarnia",Technologia[KOD WYROB],wycena!$B204)</f>
        <v>0</v>
      </c>
      <c r="BF204" s="334">
        <f>SUMIFS(Technologia[tpj '[s']],Technologia[Obszar],"Ślusarnia",Technologia[KOD WYROB],wycena!$B204)</f>
        <v>0</v>
      </c>
      <c r="BG204" s="335">
        <f t="shared" si="196"/>
        <v>0</v>
      </c>
      <c r="BH204" s="334">
        <f>SUMIFS(Technologia[tpz '[s']],Technologia[Obszar],"Montaż",Technologia[KOD WYROB],wycena!$B204)</f>
        <v>0</v>
      </c>
      <c r="BI204" s="334">
        <f>SUMIFS(Technologia[tpj '[s']],Technologia[Obszar],"Montaż",Technologia[KOD WYROB],wycena!$B204)</f>
        <v>0</v>
      </c>
      <c r="BJ204" s="335">
        <f t="shared" si="197"/>
        <v>0</v>
      </c>
      <c r="BK204" s="334">
        <f>SUMIFS(Technologia[tpz '[s']],Technologia[Obszar],"Klejenie",Technologia[KOD WYROB],wycena!$B204)</f>
        <v>0</v>
      </c>
      <c r="BL204" s="334">
        <f>SUMIFS(Technologia[tpj '[s']],Technologia[Obszar],"Klejenie",Technologia[KOD WYROB],wycena!$B204)</f>
        <v>0</v>
      </c>
      <c r="BM204" s="335">
        <f t="shared" si="198"/>
        <v>0</v>
      </c>
      <c r="BN204" s="334">
        <f>SUMIFS(Technologia[tpz '[s']],Technologia[Obszar],"Śrutowanie",Technologia[KOD WYROB],wycena!$B204)</f>
        <v>0</v>
      </c>
      <c r="BO204" s="334">
        <f>SUMIFS(Technologia[tpj '[s']],Technologia[Obszar],"Śrutowanie",Technologia[KOD WYROB],wycena!$B204)</f>
        <v>0</v>
      </c>
      <c r="BP204" s="332">
        <f t="shared" si="248"/>
        <v>0</v>
      </c>
      <c r="BQ204" s="334">
        <f>SUMIFS(Technologia[tpz '[s']],Technologia[Obszar],"Prostowanie",Technologia[KOD WYROB],wycena!$B204)</f>
        <v>0</v>
      </c>
      <c r="BR204" s="334">
        <f>SUMIFS(Technologia[tpj '[s']],Technologia[Obszar],"Prostowanie",Technologia[KOD WYROB],wycena!$B204)</f>
        <v>0</v>
      </c>
      <c r="BS204" s="332">
        <f t="shared" si="249"/>
        <v>0</v>
      </c>
      <c r="BT204" s="334">
        <f>SUMIFS(Technologia[tpz '[s']],Technologia[Obszar],"Gratowarka",Technologia[KOD WYROB],wycena!$B204)</f>
        <v>0</v>
      </c>
      <c r="BU204" s="334">
        <f>SUMIFS(Technologia[tpj '[s']],Technologia[Obszar],"Gratowarka",Technologia[KOD WYROB],wycena!$B204)</f>
        <v>0</v>
      </c>
      <c r="BV204" s="332">
        <f t="shared" si="250"/>
        <v>0</v>
      </c>
      <c r="BW204" s="332">
        <f>COUNTIF(Technologia[KOD WYROB],B204)</f>
        <v>0</v>
      </c>
      <c r="BX204" s="332">
        <f t="shared" si="251"/>
        <v>0</v>
      </c>
      <c r="BZ204" s="121"/>
      <c r="CA204" s="123"/>
      <c r="CB204" s="123"/>
      <c r="CC204" s="372">
        <f>SUMIFS(Technologia[Koszt kooperacji],Technologia[Obszar],"Kooperacja",Technologia[KOD WYROB],wycena!$B204)+SUMIFS(Technologia[Koszt kooperacji],Technologia[Obszar],"Śrutowanie",Technologia[KOD WYROB],wycena!$B204)</f>
        <v>0</v>
      </c>
      <c r="CD204" s="372">
        <f t="shared" si="199"/>
        <v>0</v>
      </c>
      <c r="CE204" s="372">
        <f t="shared" si="270"/>
        <v>0</v>
      </c>
      <c r="CF204" s="381">
        <f>COUNTIFS(Technologia[KOD WYROB],B204,Technologia[Obszar],"kooperacja")+SUMIF($C:$C,$B204,CF:CF)</f>
        <v>0</v>
      </c>
      <c r="CG204" s="382">
        <f>SUMIF(Tabela3[Dot. indeksu],B204,Tabela3[Wartość])+SUMIF(C:C,B204,DE:DE)</f>
        <v>0</v>
      </c>
      <c r="CH204" s="383">
        <f>SUMIFS(NRC[Cena],NRC[Typ narzędzia],robocze!$AL$1,NRC[Dot. indeksu],wycena!$B204)+(SUMIF($C:$C,$B204,$DF:$DF))</f>
        <v>0</v>
      </c>
      <c r="CI204" s="372">
        <f>SUMIFS(NRC[Cena],NRC[Typ narzędzia],robocze!$AL$2,NRC[Dot. indeksu],wycena!$B204)+(SUMIF($C:$C,$B204,$DG:$DG))</f>
        <v>0</v>
      </c>
      <c r="CJ204" s="372">
        <f>SUMIFS(NRC[Cena],NRC[Typ narzędzia],robocze!$AL$3,NRC[Dot. indeksu],wycena!$B204)+(SUMIF($C:$C,$B204,$DH:$DH))</f>
        <v>0</v>
      </c>
      <c r="CK204" s="384">
        <f t="shared" si="252"/>
        <v>0</v>
      </c>
      <c r="CM204" s="373" t="str">
        <f t="shared" si="200"/>
        <v/>
      </c>
      <c r="CN204" s="374" t="str">
        <f t="shared" si="201"/>
        <v/>
      </c>
      <c r="CO204" s="372" t="str">
        <f t="shared" si="202"/>
        <v/>
      </c>
      <c r="CP204" s="372" t="str">
        <f t="shared" si="271"/>
        <v/>
      </c>
      <c r="CQ204" s="371" t="str">
        <f t="shared" si="203"/>
        <v/>
      </c>
      <c r="CR204" s="371" t="str">
        <f t="shared" si="272"/>
        <v/>
      </c>
      <c r="CS204" s="371" t="str">
        <f t="shared" si="204"/>
        <v/>
      </c>
      <c r="CT204" s="371" t="str">
        <f t="shared" si="205"/>
        <v/>
      </c>
      <c r="CU204" s="371" t="str">
        <f t="shared" si="206"/>
        <v/>
      </c>
      <c r="CV204" s="371" t="str">
        <f t="shared" si="207"/>
        <v/>
      </c>
      <c r="CW204" s="371" t="str">
        <f t="shared" si="208"/>
        <v/>
      </c>
      <c r="CX204" s="371" t="str">
        <f t="shared" si="209"/>
        <v/>
      </c>
      <c r="CY204" s="371" t="str">
        <f t="shared" si="210"/>
        <v/>
      </c>
      <c r="CZ204" s="371" t="str">
        <f t="shared" si="211"/>
        <v/>
      </c>
      <c r="DA204" s="371" t="str">
        <f t="shared" si="253"/>
        <v/>
      </c>
      <c r="DB204" s="371" t="str">
        <f t="shared" si="254"/>
        <v/>
      </c>
      <c r="DC204" s="371" t="str">
        <f t="shared" si="255"/>
        <v/>
      </c>
      <c r="DD204" s="334" t="str">
        <f t="shared" si="212"/>
        <v/>
      </c>
      <c r="DE204" s="334" t="str">
        <f t="shared" si="213"/>
        <v/>
      </c>
      <c r="DF204" s="372">
        <f t="shared" si="273"/>
        <v>0</v>
      </c>
      <c r="DG204" s="372">
        <f t="shared" si="274"/>
        <v>0</v>
      </c>
      <c r="DH204" s="372">
        <f t="shared" si="275"/>
        <v>0</v>
      </c>
      <c r="DI204" s="375"/>
      <c r="DJ204" s="319">
        <f>AK204/3600*Stawki!$A$4</f>
        <v>0</v>
      </c>
      <c r="DK204" s="317">
        <f>AO204/3600*Stawki!$B$4</f>
        <v>0</v>
      </c>
      <c r="DL204" s="317">
        <f>AR204/3600*Stawki!$C$4</f>
        <v>0</v>
      </c>
      <c r="DM204" s="317">
        <f>AU204/3600*Stawki!$D$4</f>
        <v>0</v>
      </c>
      <c r="DN204" s="317">
        <f>AX204/3600*Stawki!$E$4</f>
        <v>0</v>
      </c>
      <c r="DO204" s="317">
        <f>BA204/3600*Stawki!$F$4</f>
        <v>0</v>
      </c>
      <c r="DP204" s="317">
        <f>BD204/3600*Stawki!$G$4</f>
        <v>0</v>
      </c>
      <c r="DQ204" s="317">
        <f>BG204/3600*Stawki!$H$4</f>
        <v>0</v>
      </c>
      <c r="DR204" s="317">
        <f>BJ204/3600*Stawki!$J$4</f>
        <v>0</v>
      </c>
      <c r="DS204" s="317">
        <f>BL204/3600*Stawki!$I$4</f>
        <v>0</v>
      </c>
      <c r="DT204" s="317">
        <f>BP204/3600*Stawki!$K$4</f>
        <v>0</v>
      </c>
      <c r="DU204" s="320">
        <f>BS204/3600*Stawki!$M$4</f>
        <v>0</v>
      </c>
      <c r="DV204" s="320">
        <f>BV204/3600*Stawki!$L$4</f>
        <v>0</v>
      </c>
      <c r="DW204" s="321">
        <f t="shared" si="256"/>
        <v>0</v>
      </c>
      <c r="DX204" s="322" t="e" cm="1">
        <f t="array" ref="DX204">IF(BX204&lt;1,INDEX(tblSimple[],MATCH(F204,simp_il_proj,1)+1,MATCH(BW204,simp_il_oper,1)+1)+VLOOKUP($H$6,tblKlient[[Klient]:[Dodatkowy narzut Simple]],2,0),INDEX(tblComplex[],MATCH(F204,comp_il_projekt,1)+1,MATCH(BX204,comp_ile_sklad,1)+1)+VLOOKUP($H$6,tblKlient[[Klient]:[Dodatkowy narzut Complex]],3,0))</f>
        <v>#VALUE!</v>
      </c>
      <c r="DY204" s="323" t="str">
        <f t="shared" si="257"/>
        <v/>
      </c>
      <c r="DZ204" s="318" t="e">
        <f t="shared" si="214"/>
        <v>#VALUE!</v>
      </c>
      <c r="EA204" s="324" t="e">
        <f t="shared" si="215"/>
        <v>#VALUE!</v>
      </c>
      <c r="EC204" s="340">
        <f>IFERROR((Y204*AA204)*IF(X204="NIE",$EC$17+Stawki!$L$30,$EC$17)+SUMIF($C:$C,$B204,CP:CP),0)</f>
        <v>0</v>
      </c>
      <c r="ED204" s="341">
        <f t="shared" si="216"/>
        <v>0</v>
      </c>
      <c r="EE204" s="341">
        <f t="shared" si="217"/>
        <v>0</v>
      </c>
      <c r="EF204" s="341" t="e">
        <f t="shared" si="218"/>
        <v>#VALUE!</v>
      </c>
      <c r="EG204" s="341" t="e">
        <f>DY204*(1+wycena!$EG$17)</f>
        <v>#VALUE!</v>
      </c>
      <c r="EH204" s="341" t="e">
        <f>EG204*(1+wycena!$EH$17)</f>
        <v>#VALUE!</v>
      </c>
      <c r="EI204" s="341" t="e">
        <f t="shared" si="258"/>
        <v>#VALUE!</v>
      </c>
      <c r="EJ204" s="341" t="e">
        <f t="shared" si="276"/>
        <v>#VALUE!</v>
      </c>
      <c r="EK204" s="342">
        <f t="shared" si="219"/>
        <v>0</v>
      </c>
      <c r="EL204" s="343">
        <v>0</v>
      </c>
      <c r="EM204" s="344" t="e">
        <f t="shared" si="277"/>
        <v>#VALUE!</v>
      </c>
      <c r="EN204" s="345" t="e">
        <f t="shared" si="220"/>
        <v>#VALUE!</v>
      </c>
      <c r="EO204" s="346">
        <f t="shared" si="221"/>
        <v>0</v>
      </c>
      <c r="EP204" s="347">
        <f t="shared" si="222"/>
        <v>0</v>
      </c>
      <c r="EQ204" s="348">
        <f t="shared" si="259"/>
        <v>0</v>
      </c>
      <c r="ER204" s="349" t="e">
        <f t="shared" si="223"/>
        <v>#VALUE!</v>
      </c>
      <c r="ES204" s="350" t="e">
        <f t="shared" si="224"/>
        <v>#VALUE!</v>
      </c>
      <c r="ET204" s="62"/>
      <c r="EU204" s="399">
        <f t="shared" si="260"/>
        <v>0</v>
      </c>
      <c r="EV204" s="400">
        <f t="shared" si="261"/>
        <v>0</v>
      </c>
      <c r="EW204" s="400">
        <f t="shared" si="262"/>
        <v>0</v>
      </c>
      <c r="EX204" s="400">
        <f t="shared" si="263"/>
        <v>0</v>
      </c>
      <c r="EY204" s="400">
        <f t="shared" si="264"/>
        <v>0</v>
      </c>
      <c r="EZ204" s="401">
        <f t="shared" si="265"/>
        <v>0</v>
      </c>
      <c r="FA204" s="62"/>
      <c r="FB204" s="153">
        <f t="shared" si="225"/>
        <v>0</v>
      </c>
      <c r="FC204" s="154">
        <f t="shared" si="226"/>
        <v>0</v>
      </c>
      <c r="FD204" s="154">
        <f t="shared" si="227"/>
        <v>0</v>
      </c>
      <c r="FE204" s="154">
        <f t="shared" si="228"/>
        <v>0</v>
      </c>
      <c r="FF204" s="154">
        <f t="shared" si="229"/>
        <v>0</v>
      </c>
      <c r="FG204" s="154">
        <f t="shared" si="230"/>
        <v>0</v>
      </c>
      <c r="FH204" s="154">
        <f t="shared" si="231"/>
        <v>0</v>
      </c>
      <c r="FI204" s="154">
        <f t="shared" si="232"/>
        <v>0</v>
      </c>
      <c r="FJ204" s="154">
        <f t="shared" si="233"/>
        <v>0</v>
      </c>
      <c r="FK204" s="147">
        <f t="shared" si="234"/>
        <v>0</v>
      </c>
      <c r="FL204" s="147">
        <f t="shared" si="235"/>
        <v>0</v>
      </c>
      <c r="FM204" s="146">
        <f t="shared" si="236"/>
        <v>0</v>
      </c>
      <c r="FN204" s="146">
        <f t="shared" si="237"/>
        <v>0</v>
      </c>
      <c r="FO204" s="146">
        <f t="shared" si="238"/>
        <v>0</v>
      </c>
      <c r="FP204" s="146">
        <f t="shared" si="239"/>
        <v>0</v>
      </c>
      <c r="FQ204" s="146" t="e">
        <f t="shared" si="240"/>
        <v>#VALUE!</v>
      </c>
      <c r="FR204" s="146" t="e">
        <f t="shared" si="241"/>
        <v>#VALUE!</v>
      </c>
      <c r="FS204" s="146">
        <f t="shared" si="242"/>
        <v>0</v>
      </c>
      <c r="FT204" s="146">
        <f t="shared" si="243"/>
        <v>0</v>
      </c>
      <c r="FU204" s="146">
        <f t="shared" si="244"/>
        <v>0</v>
      </c>
      <c r="FV204" s="146" t="e">
        <f t="shared" si="245"/>
        <v>#VALUE!</v>
      </c>
      <c r="FW204" s="146" t="e">
        <f t="shared" si="266"/>
        <v>#VALUE!</v>
      </c>
      <c r="FX204" s="146" t="e">
        <f t="shared" si="267"/>
        <v>#VALUE!</v>
      </c>
      <c r="FY204" s="146" t="e">
        <f t="shared" si="268"/>
        <v>#VALUE!</v>
      </c>
      <c r="FZ204" s="155">
        <f t="shared" si="278"/>
        <v>0</v>
      </c>
    </row>
    <row r="205" spans="1:182">
      <c r="A205" s="143">
        <v>187</v>
      </c>
      <c r="B205" s="123"/>
      <c r="C205" s="123"/>
      <c r="D205" s="123"/>
      <c r="E205" s="181"/>
      <c r="F205" s="123"/>
      <c r="G205" s="123"/>
      <c r="H205" s="123"/>
      <c r="I205" s="120"/>
      <c r="J205" s="121"/>
      <c r="K205" s="123"/>
      <c r="L205" s="123"/>
      <c r="M205" s="172" t="str">
        <f>ryzyka!$X189</f>
        <v/>
      </c>
      <c r="N205" s="173" t="str">
        <f>ryzyka!Y189</f>
        <v/>
      </c>
      <c r="O205" s="123"/>
      <c r="P205" s="123"/>
      <c r="Q205" s="138"/>
      <c r="R205" s="121"/>
      <c r="S205" s="123"/>
      <c r="T205" s="122"/>
      <c r="U205" s="123"/>
      <c r="V205" s="285" t="str">
        <f t="shared" si="246"/>
        <v/>
      </c>
      <c r="W205" s="285" t="str">
        <f t="shared" si="247"/>
        <v/>
      </c>
      <c r="X205" s="123"/>
      <c r="Y205" s="65"/>
      <c r="Z205" s="176">
        <f t="shared" si="189"/>
        <v>0</v>
      </c>
      <c r="AA205" s="124"/>
      <c r="AB205" s="124"/>
      <c r="AC205" s="125"/>
      <c r="AD205" s="125"/>
      <c r="AE205" s="126"/>
      <c r="AF205" s="124"/>
      <c r="AG205" s="127"/>
      <c r="AH205" s="128"/>
      <c r="AI205" s="137"/>
      <c r="AJ205" s="126"/>
      <c r="AK205" s="335">
        <f t="shared" si="190"/>
        <v>0</v>
      </c>
      <c r="AL205" s="138"/>
      <c r="AM205" s="121"/>
      <c r="AN205" s="123"/>
      <c r="AO205" s="332">
        <f t="shared" si="269"/>
        <v>0</v>
      </c>
      <c r="AP205" s="333">
        <f>SUMIFS(Technologia[tpz '[s']],Technologia[Obszar],"Obróbka skrawaniem",Technologia[KOD WYROB],wycena!$B205)</f>
        <v>0</v>
      </c>
      <c r="AQ205" s="334">
        <f>SUMIFS(Technologia[tpj '[s']],Technologia[Obszar],"Obróbka skrawaniem",Technologia[KOD WYROB],wycena!$B205)</f>
        <v>0</v>
      </c>
      <c r="AR205" s="335">
        <f t="shared" si="191"/>
        <v>0</v>
      </c>
      <c r="AS205" s="334">
        <f>SUMIFS(Technologia[tpz '[s']],Technologia[Obszar],"Ukosowanie",Technologia[KOD WYROB],wycena!$B205)</f>
        <v>0</v>
      </c>
      <c r="AT205" s="334">
        <f>SUMIFS(Technologia[tpj '[s']],Technologia[Obszar],"Ukosowanie",Technologia[KOD WYROB],wycena!$B205)</f>
        <v>0</v>
      </c>
      <c r="AU205" s="335">
        <f t="shared" si="192"/>
        <v>0</v>
      </c>
      <c r="AV205" s="334">
        <f>SUMIFS(Technologia[tpz '[s']],Technologia[Obszar],"Prasa",Technologia[KOD WYROB],wycena!$B205)</f>
        <v>0</v>
      </c>
      <c r="AW205" s="334">
        <f>SUMIFS(Technologia[tpj '[s']],Technologia[Obszar],"Prasa",Technologia[KOD WYROB],wycena!$B205)</f>
        <v>0</v>
      </c>
      <c r="AX205" s="335">
        <f t="shared" si="193"/>
        <v>0</v>
      </c>
      <c r="AY205" s="334">
        <f>SUMIFS(Technologia[tpz '[s']],Technologia[Obszar],"Spawanie ręczne",Technologia[KOD WYROB],wycena!$B205)</f>
        <v>0</v>
      </c>
      <c r="AZ205" s="334">
        <f>SUMIFS(Technologia[tpj '[s']],Technologia[Obszar],"Spawanie ręczne",Technologia[KOD WYROB],wycena!$B205)</f>
        <v>0</v>
      </c>
      <c r="BA205" s="335">
        <f t="shared" si="194"/>
        <v>0</v>
      </c>
      <c r="BB205" s="334">
        <f>SUMIFS(Technologia[tpz '[s']],Technologia[Obszar],"Spawanie robotem",Technologia[KOD WYROB],wycena!$B205)</f>
        <v>0</v>
      </c>
      <c r="BC205" s="334">
        <f>SUMIFS(Technologia[tpj '[s']],Technologia[Obszar],"Spawanie robotem",Technologia[KOD WYROB],wycena!$B205)</f>
        <v>0</v>
      </c>
      <c r="BD205" s="335">
        <f t="shared" si="195"/>
        <v>0</v>
      </c>
      <c r="BE205" s="334">
        <f>SUMIFS(Technologia[tpz '[s']],Technologia[Obszar],"Ślusarnia",Technologia[KOD WYROB],wycena!$B205)</f>
        <v>0</v>
      </c>
      <c r="BF205" s="334">
        <f>SUMIFS(Technologia[tpj '[s']],Technologia[Obszar],"Ślusarnia",Technologia[KOD WYROB],wycena!$B205)</f>
        <v>0</v>
      </c>
      <c r="BG205" s="335">
        <f t="shared" si="196"/>
        <v>0</v>
      </c>
      <c r="BH205" s="334">
        <f>SUMIFS(Technologia[tpz '[s']],Technologia[Obszar],"Montaż",Technologia[KOD WYROB],wycena!$B205)</f>
        <v>0</v>
      </c>
      <c r="BI205" s="334">
        <f>SUMIFS(Technologia[tpj '[s']],Technologia[Obszar],"Montaż",Technologia[KOD WYROB],wycena!$B205)</f>
        <v>0</v>
      </c>
      <c r="BJ205" s="335">
        <f t="shared" si="197"/>
        <v>0</v>
      </c>
      <c r="BK205" s="334">
        <f>SUMIFS(Technologia[tpz '[s']],Technologia[Obszar],"Klejenie",Technologia[KOD WYROB],wycena!$B205)</f>
        <v>0</v>
      </c>
      <c r="BL205" s="334">
        <f>SUMIFS(Technologia[tpj '[s']],Technologia[Obszar],"Klejenie",Technologia[KOD WYROB],wycena!$B205)</f>
        <v>0</v>
      </c>
      <c r="BM205" s="335">
        <f t="shared" si="198"/>
        <v>0</v>
      </c>
      <c r="BN205" s="334">
        <f>SUMIFS(Technologia[tpz '[s']],Technologia[Obszar],"Śrutowanie",Technologia[KOD WYROB],wycena!$B205)</f>
        <v>0</v>
      </c>
      <c r="BO205" s="334">
        <f>SUMIFS(Technologia[tpj '[s']],Technologia[Obszar],"Śrutowanie",Technologia[KOD WYROB],wycena!$B205)</f>
        <v>0</v>
      </c>
      <c r="BP205" s="332">
        <f t="shared" si="248"/>
        <v>0</v>
      </c>
      <c r="BQ205" s="334">
        <f>SUMIFS(Technologia[tpz '[s']],Technologia[Obszar],"Prostowanie",Technologia[KOD WYROB],wycena!$B205)</f>
        <v>0</v>
      </c>
      <c r="BR205" s="334">
        <f>SUMIFS(Technologia[tpj '[s']],Technologia[Obszar],"Prostowanie",Technologia[KOD WYROB],wycena!$B205)</f>
        <v>0</v>
      </c>
      <c r="BS205" s="332">
        <f t="shared" si="249"/>
        <v>0</v>
      </c>
      <c r="BT205" s="334">
        <f>SUMIFS(Technologia[tpz '[s']],Technologia[Obszar],"Gratowarka",Technologia[KOD WYROB],wycena!$B205)</f>
        <v>0</v>
      </c>
      <c r="BU205" s="334">
        <f>SUMIFS(Technologia[tpj '[s']],Technologia[Obszar],"Gratowarka",Technologia[KOD WYROB],wycena!$B205)</f>
        <v>0</v>
      </c>
      <c r="BV205" s="332">
        <f t="shared" si="250"/>
        <v>0</v>
      </c>
      <c r="BW205" s="332">
        <f>COUNTIF(Technologia[KOD WYROB],B205)</f>
        <v>0</v>
      </c>
      <c r="BX205" s="332">
        <f t="shared" si="251"/>
        <v>0</v>
      </c>
      <c r="BZ205" s="121"/>
      <c r="CA205" s="123"/>
      <c r="CB205" s="123"/>
      <c r="CC205" s="372">
        <f>SUMIFS(Technologia[Koszt kooperacji],Technologia[Obszar],"Kooperacja",Technologia[KOD WYROB],wycena!$B205)+SUMIFS(Technologia[Koszt kooperacji],Technologia[Obszar],"Śrutowanie",Technologia[KOD WYROB],wycena!$B205)</f>
        <v>0</v>
      </c>
      <c r="CD205" s="372">
        <f t="shared" si="199"/>
        <v>0</v>
      </c>
      <c r="CE205" s="372">
        <f t="shared" si="270"/>
        <v>0</v>
      </c>
      <c r="CF205" s="381">
        <f>COUNTIFS(Technologia[KOD WYROB],B205,Technologia[Obszar],"kooperacja")+SUMIF($C:$C,$B205,CF:CF)</f>
        <v>0</v>
      </c>
      <c r="CG205" s="382">
        <f>SUMIF(Tabela3[Dot. indeksu],B205,Tabela3[Wartość])+SUMIF(C:C,B205,DE:DE)</f>
        <v>0</v>
      </c>
      <c r="CH205" s="383">
        <f>SUMIFS(NRC[Cena],NRC[Typ narzędzia],robocze!$AL$1,NRC[Dot. indeksu],wycena!$B205)+(SUMIF($C:$C,$B205,$DF:$DF))</f>
        <v>0</v>
      </c>
      <c r="CI205" s="372">
        <f>SUMIFS(NRC[Cena],NRC[Typ narzędzia],robocze!$AL$2,NRC[Dot. indeksu],wycena!$B205)+(SUMIF($C:$C,$B205,$DG:$DG))</f>
        <v>0</v>
      </c>
      <c r="CJ205" s="372">
        <f>SUMIFS(NRC[Cena],NRC[Typ narzędzia],robocze!$AL$3,NRC[Dot. indeksu],wycena!$B205)+(SUMIF($C:$C,$B205,$DH:$DH))</f>
        <v>0</v>
      </c>
      <c r="CK205" s="384">
        <f t="shared" si="252"/>
        <v>0</v>
      </c>
      <c r="CM205" s="373" t="str">
        <f t="shared" si="200"/>
        <v/>
      </c>
      <c r="CN205" s="374" t="str">
        <f t="shared" si="201"/>
        <v/>
      </c>
      <c r="CO205" s="372" t="str">
        <f t="shared" si="202"/>
        <v/>
      </c>
      <c r="CP205" s="372" t="str">
        <f t="shared" si="271"/>
        <v/>
      </c>
      <c r="CQ205" s="371" t="str">
        <f t="shared" si="203"/>
        <v/>
      </c>
      <c r="CR205" s="371" t="str">
        <f t="shared" si="272"/>
        <v/>
      </c>
      <c r="CS205" s="371" t="str">
        <f t="shared" si="204"/>
        <v/>
      </c>
      <c r="CT205" s="371" t="str">
        <f t="shared" si="205"/>
        <v/>
      </c>
      <c r="CU205" s="371" t="str">
        <f t="shared" si="206"/>
        <v/>
      </c>
      <c r="CV205" s="371" t="str">
        <f t="shared" si="207"/>
        <v/>
      </c>
      <c r="CW205" s="371" t="str">
        <f t="shared" si="208"/>
        <v/>
      </c>
      <c r="CX205" s="371" t="str">
        <f t="shared" si="209"/>
        <v/>
      </c>
      <c r="CY205" s="371" t="str">
        <f t="shared" si="210"/>
        <v/>
      </c>
      <c r="CZ205" s="371" t="str">
        <f t="shared" si="211"/>
        <v/>
      </c>
      <c r="DA205" s="371" t="str">
        <f t="shared" si="253"/>
        <v/>
      </c>
      <c r="DB205" s="371" t="str">
        <f t="shared" si="254"/>
        <v/>
      </c>
      <c r="DC205" s="371" t="str">
        <f t="shared" si="255"/>
        <v/>
      </c>
      <c r="DD205" s="334" t="str">
        <f t="shared" si="212"/>
        <v/>
      </c>
      <c r="DE205" s="334" t="str">
        <f t="shared" si="213"/>
        <v/>
      </c>
      <c r="DF205" s="372">
        <f t="shared" si="273"/>
        <v>0</v>
      </c>
      <c r="DG205" s="372">
        <f t="shared" si="274"/>
        <v>0</v>
      </c>
      <c r="DH205" s="372">
        <f t="shared" si="275"/>
        <v>0</v>
      </c>
      <c r="DI205" s="375"/>
      <c r="DJ205" s="319">
        <f>AK205/3600*Stawki!$A$4</f>
        <v>0</v>
      </c>
      <c r="DK205" s="317">
        <f>AO205/3600*Stawki!$B$4</f>
        <v>0</v>
      </c>
      <c r="DL205" s="317">
        <f>AR205/3600*Stawki!$C$4</f>
        <v>0</v>
      </c>
      <c r="DM205" s="317">
        <f>AU205/3600*Stawki!$D$4</f>
        <v>0</v>
      </c>
      <c r="DN205" s="317">
        <f>AX205/3600*Stawki!$E$4</f>
        <v>0</v>
      </c>
      <c r="DO205" s="317">
        <f>BA205/3600*Stawki!$F$4</f>
        <v>0</v>
      </c>
      <c r="DP205" s="317">
        <f>BD205/3600*Stawki!$G$4</f>
        <v>0</v>
      </c>
      <c r="DQ205" s="317">
        <f>BG205/3600*Stawki!$H$4</f>
        <v>0</v>
      </c>
      <c r="DR205" s="317">
        <f>BJ205/3600*Stawki!$J$4</f>
        <v>0</v>
      </c>
      <c r="DS205" s="317">
        <f>BL205/3600*Stawki!$I$4</f>
        <v>0</v>
      </c>
      <c r="DT205" s="317">
        <f>BP205/3600*Stawki!$K$4</f>
        <v>0</v>
      </c>
      <c r="DU205" s="320">
        <f>BS205/3600*Stawki!$M$4</f>
        <v>0</v>
      </c>
      <c r="DV205" s="320">
        <f>BV205/3600*Stawki!$L$4</f>
        <v>0</v>
      </c>
      <c r="DW205" s="321">
        <f t="shared" si="256"/>
        <v>0</v>
      </c>
      <c r="DX205" s="322" t="e" cm="1">
        <f t="array" ref="DX205">IF(BX205&lt;1,INDEX(tblSimple[],MATCH(F205,simp_il_proj,1)+1,MATCH(BW205,simp_il_oper,1)+1)+VLOOKUP($H$6,tblKlient[[Klient]:[Dodatkowy narzut Simple]],2,0),INDEX(tblComplex[],MATCH(F205,comp_il_projekt,1)+1,MATCH(BX205,comp_ile_sklad,1)+1)+VLOOKUP($H$6,tblKlient[[Klient]:[Dodatkowy narzut Complex]],3,0))</f>
        <v>#VALUE!</v>
      </c>
      <c r="DY205" s="323" t="str">
        <f t="shared" si="257"/>
        <v/>
      </c>
      <c r="DZ205" s="318" t="e">
        <f t="shared" si="214"/>
        <v>#VALUE!</v>
      </c>
      <c r="EA205" s="324" t="e">
        <f t="shared" si="215"/>
        <v>#VALUE!</v>
      </c>
      <c r="EC205" s="340">
        <f>IFERROR((Y205*AA205)*IF(X205="NIE",$EC$17+Stawki!$L$30,$EC$17)+SUMIF($C:$C,$B205,CP:CP),0)</f>
        <v>0</v>
      </c>
      <c r="ED205" s="341">
        <f t="shared" si="216"/>
        <v>0</v>
      </c>
      <c r="EE205" s="341">
        <f t="shared" si="217"/>
        <v>0</v>
      </c>
      <c r="EF205" s="341" t="e">
        <f t="shared" si="218"/>
        <v>#VALUE!</v>
      </c>
      <c r="EG205" s="341" t="e">
        <f>DY205*(1+wycena!$EG$17)</f>
        <v>#VALUE!</v>
      </c>
      <c r="EH205" s="341" t="e">
        <f>EG205*(1+wycena!$EH$17)</f>
        <v>#VALUE!</v>
      </c>
      <c r="EI205" s="341" t="e">
        <f t="shared" si="258"/>
        <v>#VALUE!</v>
      </c>
      <c r="EJ205" s="341" t="e">
        <f t="shared" si="276"/>
        <v>#VALUE!</v>
      </c>
      <c r="EK205" s="342">
        <f t="shared" si="219"/>
        <v>0</v>
      </c>
      <c r="EL205" s="343">
        <v>0</v>
      </c>
      <c r="EM205" s="344" t="e">
        <f t="shared" si="277"/>
        <v>#VALUE!</v>
      </c>
      <c r="EN205" s="345" t="e">
        <f t="shared" si="220"/>
        <v>#VALUE!</v>
      </c>
      <c r="EO205" s="346">
        <f t="shared" si="221"/>
        <v>0</v>
      </c>
      <c r="EP205" s="347">
        <f t="shared" si="222"/>
        <v>0</v>
      </c>
      <c r="EQ205" s="348">
        <f t="shared" si="259"/>
        <v>0</v>
      </c>
      <c r="ER205" s="349" t="e">
        <f t="shared" si="223"/>
        <v>#VALUE!</v>
      </c>
      <c r="ES205" s="350" t="e">
        <f t="shared" si="224"/>
        <v>#VALUE!</v>
      </c>
      <c r="ET205" s="62"/>
      <c r="EU205" s="399">
        <f t="shared" si="260"/>
        <v>0</v>
      </c>
      <c r="EV205" s="400">
        <f t="shared" si="261"/>
        <v>0</v>
      </c>
      <c r="EW205" s="400">
        <f t="shared" si="262"/>
        <v>0</v>
      </c>
      <c r="EX205" s="400">
        <f t="shared" si="263"/>
        <v>0</v>
      </c>
      <c r="EY205" s="400">
        <f t="shared" si="264"/>
        <v>0</v>
      </c>
      <c r="EZ205" s="401">
        <f t="shared" si="265"/>
        <v>0</v>
      </c>
      <c r="FA205" s="62"/>
      <c r="FB205" s="153">
        <f t="shared" si="225"/>
        <v>0</v>
      </c>
      <c r="FC205" s="154">
        <f t="shared" si="226"/>
        <v>0</v>
      </c>
      <c r="FD205" s="154">
        <f t="shared" si="227"/>
        <v>0</v>
      </c>
      <c r="FE205" s="154">
        <f t="shared" si="228"/>
        <v>0</v>
      </c>
      <c r="FF205" s="154">
        <f t="shared" si="229"/>
        <v>0</v>
      </c>
      <c r="FG205" s="154">
        <f t="shared" si="230"/>
        <v>0</v>
      </c>
      <c r="FH205" s="154">
        <f t="shared" si="231"/>
        <v>0</v>
      </c>
      <c r="FI205" s="154">
        <f t="shared" si="232"/>
        <v>0</v>
      </c>
      <c r="FJ205" s="154">
        <f t="shared" si="233"/>
        <v>0</v>
      </c>
      <c r="FK205" s="147">
        <f t="shared" si="234"/>
        <v>0</v>
      </c>
      <c r="FL205" s="147">
        <f t="shared" si="235"/>
        <v>0</v>
      </c>
      <c r="FM205" s="146">
        <f t="shared" si="236"/>
        <v>0</v>
      </c>
      <c r="FN205" s="146">
        <f t="shared" si="237"/>
        <v>0</v>
      </c>
      <c r="FO205" s="146">
        <f t="shared" si="238"/>
        <v>0</v>
      </c>
      <c r="FP205" s="146">
        <f t="shared" si="239"/>
        <v>0</v>
      </c>
      <c r="FQ205" s="146" t="e">
        <f t="shared" si="240"/>
        <v>#VALUE!</v>
      </c>
      <c r="FR205" s="146" t="e">
        <f t="shared" si="241"/>
        <v>#VALUE!</v>
      </c>
      <c r="FS205" s="146">
        <f t="shared" si="242"/>
        <v>0</v>
      </c>
      <c r="FT205" s="146">
        <f t="shared" si="243"/>
        <v>0</v>
      </c>
      <c r="FU205" s="146">
        <f t="shared" si="244"/>
        <v>0</v>
      </c>
      <c r="FV205" s="146" t="e">
        <f t="shared" si="245"/>
        <v>#VALUE!</v>
      </c>
      <c r="FW205" s="146" t="e">
        <f t="shared" si="266"/>
        <v>#VALUE!</v>
      </c>
      <c r="FX205" s="146" t="e">
        <f t="shared" si="267"/>
        <v>#VALUE!</v>
      </c>
      <c r="FY205" s="146" t="e">
        <f t="shared" si="268"/>
        <v>#VALUE!</v>
      </c>
      <c r="FZ205" s="155">
        <f t="shared" si="278"/>
        <v>0</v>
      </c>
    </row>
    <row r="206" spans="1:182">
      <c r="A206" s="143">
        <v>188</v>
      </c>
      <c r="B206" s="123"/>
      <c r="C206" s="123"/>
      <c r="D206" s="123"/>
      <c r="E206" s="181"/>
      <c r="F206" s="123"/>
      <c r="G206" s="123"/>
      <c r="H206" s="123"/>
      <c r="I206" s="120"/>
      <c r="J206" s="121"/>
      <c r="K206" s="123"/>
      <c r="L206" s="123"/>
      <c r="M206" s="172" t="str">
        <f>ryzyka!$X190</f>
        <v/>
      </c>
      <c r="N206" s="173" t="str">
        <f>ryzyka!Y190</f>
        <v/>
      </c>
      <c r="O206" s="123"/>
      <c r="P206" s="123"/>
      <c r="Q206" s="138"/>
      <c r="R206" s="121"/>
      <c r="S206" s="123"/>
      <c r="T206" s="122"/>
      <c r="U206" s="123"/>
      <c r="V206" s="285" t="str">
        <f t="shared" si="246"/>
        <v/>
      </c>
      <c r="W206" s="285" t="str">
        <f t="shared" si="247"/>
        <v/>
      </c>
      <c r="X206" s="123"/>
      <c r="Y206" s="65"/>
      <c r="Z206" s="176">
        <f t="shared" si="189"/>
        <v>0</v>
      </c>
      <c r="AA206" s="124"/>
      <c r="AB206" s="124"/>
      <c r="AC206" s="125"/>
      <c r="AD206" s="125"/>
      <c r="AE206" s="126"/>
      <c r="AF206" s="124"/>
      <c r="AG206" s="127"/>
      <c r="AH206" s="128"/>
      <c r="AI206" s="137"/>
      <c r="AJ206" s="126"/>
      <c r="AK206" s="335">
        <f t="shared" si="190"/>
        <v>0</v>
      </c>
      <c r="AL206" s="138"/>
      <c r="AM206" s="121"/>
      <c r="AN206" s="123"/>
      <c r="AO206" s="332">
        <f t="shared" si="269"/>
        <v>0</v>
      </c>
      <c r="AP206" s="333">
        <f>SUMIFS(Technologia[tpz '[s']],Technologia[Obszar],"Obróbka skrawaniem",Technologia[KOD WYROB],wycena!$B206)</f>
        <v>0</v>
      </c>
      <c r="AQ206" s="334">
        <f>SUMIFS(Technologia[tpj '[s']],Technologia[Obszar],"Obróbka skrawaniem",Technologia[KOD WYROB],wycena!$B206)</f>
        <v>0</v>
      </c>
      <c r="AR206" s="335">
        <f t="shared" si="191"/>
        <v>0</v>
      </c>
      <c r="AS206" s="334">
        <f>SUMIFS(Technologia[tpz '[s']],Technologia[Obszar],"Ukosowanie",Technologia[KOD WYROB],wycena!$B206)</f>
        <v>0</v>
      </c>
      <c r="AT206" s="334">
        <f>SUMIFS(Technologia[tpj '[s']],Technologia[Obszar],"Ukosowanie",Technologia[KOD WYROB],wycena!$B206)</f>
        <v>0</v>
      </c>
      <c r="AU206" s="335">
        <f t="shared" si="192"/>
        <v>0</v>
      </c>
      <c r="AV206" s="334">
        <f>SUMIFS(Technologia[tpz '[s']],Technologia[Obszar],"Prasa",Technologia[KOD WYROB],wycena!$B206)</f>
        <v>0</v>
      </c>
      <c r="AW206" s="334">
        <f>SUMIFS(Technologia[tpj '[s']],Technologia[Obszar],"Prasa",Technologia[KOD WYROB],wycena!$B206)</f>
        <v>0</v>
      </c>
      <c r="AX206" s="335">
        <f t="shared" si="193"/>
        <v>0</v>
      </c>
      <c r="AY206" s="334">
        <f>SUMIFS(Technologia[tpz '[s']],Technologia[Obszar],"Spawanie ręczne",Technologia[KOD WYROB],wycena!$B206)</f>
        <v>0</v>
      </c>
      <c r="AZ206" s="334">
        <f>SUMIFS(Technologia[tpj '[s']],Technologia[Obszar],"Spawanie ręczne",Technologia[KOD WYROB],wycena!$B206)</f>
        <v>0</v>
      </c>
      <c r="BA206" s="335">
        <f t="shared" si="194"/>
        <v>0</v>
      </c>
      <c r="BB206" s="334">
        <f>SUMIFS(Technologia[tpz '[s']],Technologia[Obszar],"Spawanie robotem",Technologia[KOD WYROB],wycena!$B206)</f>
        <v>0</v>
      </c>
      <c r="BC206" s="334">
        <f>SUMIFS(Technologia[tpj '[s']],Technologia[Obszar],"Spawanie robotem",Technologia[KOD WYROB],wycena!$B206)</f>
        <v>0</v>
      </c>
      <c r="BD206" s="335">
        <f t="shared" si="195"/>
        <v>0</v>
      </c>
      <c r="BE206" s="334">
        <f>SUMIFS(Technologia[tpz '[s']],Technologia[Obszar],"Ślusarnia",Technologia[KOD WYROB],wycena!$B206)</f>
        <v>0</v>
      </c>
      <c r="BF206" s="334">
        <f>SUMIFS(Technologia[tpj '[s']],Technologia[Obszar],"Ślusarnia",Technologia[KOD WYROB],wycena!$B206)</f>
        <v>0</v>
      </c>
      <c r="BG206" s="335">
        <f t="shared" si="196"/>
        <v>0</v>
      </c>
      <c r="BH206" s="334">
        <f>SUMIFS(Technologia[tpz '[s']],Technologia[Obszar],"Montaż",Technologia[KOD WYROB],wycena!$B206)</f>
        <v>0</v>
      </c>
      <c r="BI206" s="334">
        <f>SUMIFS(Technologia[tpj '[s']],Technologia[Obszar],"Montaż",Technologia[KOD WYROB],wycena!$B206)</f>
        <v>0</v>
      </c>
      <c r="BJ206" s="335">
        <f t="shared" si="197"/>
        <v>0</v>
      </c>
      <c r="BK206" s="334">
        <f>SUMIFS(Technologia[tpz '[s']],Technologia[Obszar],"Klejenie",Technologia[KOD WYROB],wycena!$B206)</f>
        <v>0</v>
      </c>
      <c r="BL206" s="334">
        <f>SUMIFS(Technologia[tpj '[s']],Technologia[Obszar],"Klejenie",Technologia[KOD WYROB],wycena!$B206)</f>
        <v>0</v>
      </c>
      <c r="BM206" s="335">
        <f t="shared" si="198"/>
        <v>0</v>
      </c>
      <c r="BN206" s="334">
        <f>SUMIFS(Technologia[tpz '[s']],Technologia[Obszar],"Śrutowanie",Technologia[KOD WYROB],wycena!$B206)</f>
        <v>0</v>
      </c>
      <c r="BO206" s="334">
        <f>SUMIFS(Technologia[tpj '[s']],Technologia[Obszar],"Śrutowanie",Technologia[KOD WYROB],wycena!$B206)</f>
        <v>0</v>
      </c>
      <c r="BP206" s="332">
        <f t="shared" si="248"/>
        <v>0</v>
      </c>
      <c r="BQ206" s="334">
        <f>SUMIFS(Technologia[tpz '[s']],Technologia[Obszar],"Prostowanie",Technologia[KOD WYROB],wycena!$B206)</f>
        <v>0</v>
      </c>
      <c r="BR206" s="334">
        <f>SUMIFS(Technologia[tpj '[s']],Technologia[Obszar],"Prostowanie",Technologia[KOD WYROB],wycena!$B206)</f>
        <v>0</v>
      </c>
      <c r="BS206" s="332">
        <f t="shared" si="249"/>
        <v>0</v>
      </c>
      <c r="BT206" s="334">
        <f>SUMIFS(Technologia[tpz '[s']],Technologia[Obszar],"Gratowarka",Technologia[KOD WYROB],wycena!$B206)</f>
        <v>0</v>
      </c>
      <c r="BU206" s="334">
        <f>SUMIFS(Technologia[tpj '[s']],Technologia[Obszar],"Gratowarka",Technologia[KOD WYROB],wycena!$B206)</f>
        <v>0</v>
      </c>
      <c r="BV206" s="332">
        <f t="shared" si="250"/>
        <v>0</v>
      </c>
      <c r="BW206" s="332">
        <f>COUNTIF(Technologia[KOD WYROB],B206)</f>
        <v>0</v>
      </c>
      <c r="BX206" s="332">
        <f t="shared" si="251"/>
        <v>0</v>
      </c>
      <c r="BZ206" s="121"/>
      <c r="CA206" s="123"/>
      <c r="CB206" s="123"/>
      <c r="CC206" s="372">
        <f>SUMIFS(Technologia[Koszt kooperacji],Technologia[Obszar],"Kooperacja",Technologia[KOD WYROB],wycena!$B206)+SUMIFS(Technologia[Koszt kooperacji],Technologia[Obszar],"Śrutowanie",Technologia[KOD WYROB],wycena!$B206)</f>
        <v>0</v>
      </c>
      <c r="CD206" s="372">
        <f t="shared" si="199"/>
        <v>0</v>
      </c>
      <c r="CE206" s="372">
        <f t="shared" si="270"/>
        <v>0</v>
      </c>
      <c r="CF206" s="381">
        <f>COUNTIFS(Technologia[KOD WYROB],B206,Technologia[Obszar],"kooperacja")+SUMIF($C:$C,$B206,CF:CF)</f>
        <v>0</v>
      </c>
      <c r="CG206" s="382">
        <f>SUMIF(Tabela3[Dot. indeksu],B206,Tabela3[Wartość])+SUMIF(C:C,B206,DE:DE)</f>
        <v>0</v>
      </c>
      <c r="CH206" s="383">
        <f>SUMIFS(NRC[Cena],NRC[Typ narzędzia],robocze!$AL$1,NRC[Dot. indeksu],wycena!$B206)+(SUMIF($C:$C,$B206,$DF:$DF))</f>
        <v>0</v>
      </c>
      <c r="CI206" s="372">
        <f>SUMIFS(NRC[Cena],NRC[Typ narzędzia],robocze!$AL$2,NRC[Dot. indeksu],wycena!$B206)+(SUMIF($C:$C,$B206,$DG:$DG))</f>
        <v>0</v>
      </c>
      <c r="CJ206" s="372">
        <f>SUMIFS(NRC[Cena],NRC[Typ narzędzia],robocze!$AL$3,NRC[Dot. indeksu],wycena!$B206)+(SUMIF($C:$C,$B206,$DH:$DH))</f>
        <v>0</v>
      </c>
      <c r="CK206" s="384">
        <f t="shared" si="252"/>
        <v>0</v>
      </c>
      <c r="CM206" s="373" t="str">
        <f t="shared" si="200"/>
        <v/>
      </c>
      <c r="CN206" s="374" t="str">
        <f t="shared" si="201"/>
        <v/>
      </c>
      <c r="CO206" s="372" t="str">
        <f t="shared" si="202"/>
        <v/>
      </c>
      <c r="CP206" s="372" t="str">
        <f t="shared" si="271"/>
        <v/>
      </c>
      <c r="CQ206" s="371" t="str">
        <f t="shared" si="203"/>
        <v/>
      </c>
      <c r="CR206" s="371" t="str">
        <f t="shared" si="272"/>
        <v/>
      </c>
      <c r="CS206" s="371" t="str">
        <f t="shared" si="204"/>
        <v/>
      </c>
      <c r="CT206" s="371" t="str">
        <f t="shared" si="205"/>
        <v/>
      </c>
      <c r="CU206" s="371" t="str">
        <f t="shared" si="206"/>
        <v/>
      </c>
      <c r="CV206" s="371" t="str">
        <f t="shared" si="207"/>
        <v/>
      </c>
      <c r="CW206" s="371" t="str">
        <f t="shared" si="208"/>
        <v/>
      </c>
      <c r="CX206" s="371" t="str">
        <f t="shared" si="209"/>
        <v/>
      </c>
      <c r="CY206" s="371" t="str">
        <f t="shared" si="210"/>
        <v/>
      </c>
      <c r="CZ206" s="371" t="str">
        <f t="shared" si="211"/>
        <v/>
      </c>
      <c r="DA206" s="371" t="str">
        <f t="shared" si="253"/>
        <v/>
      </c>
      <c r="DB206" s="371" t="str">
        <f t="shared" si="254"/>
        <v/>
      </c>
      <c r="DC206" s="371" t="str">
        <f t="shared" si="255"/>
        <v/>
      </c>
      <c r="DD206" s="334" t="str">
        <f t="shared" si="212"/>
        <v/>
      </c>
      <c r="DE206" s="334" t="str">
        <f t="shared" si="213"/>
        <v/>
      </c>
      <c r="DF206" s="372">
        <f t="shared" si="273"/>
        <v>0</v>
      </c>
      <c r="DG206" s="372">
        <f t="shared" si="274"/>
        <v>0</v>
      </c>
      <c r="DH206" s="372">
        <f t="shared" si="275"/>
        <v>0</v>
      </c>
      <c r="DI206" s="375"/>
      <c r="DJ206" s="319">
        <f>AK206/3600*Stawki!$A$4</f>
        <v>0</v>
      </c>
      <c r="DK206" s="317">
        <f>AO206/3600*Stawki!$B$4</f>
        <v>0</v>
      </c>
      <c r="DL206" s="317">
        <f>AR206/3600*Stawki!$C$4</f>
        <v>0</v>
      </c>
      <c r="DM206" s="317">
        <f>AU206/3600*Stawki!$D$4</f>
        <v>0</v>
      </c>
      <c r="DN206" s="317">
        <f>AX206/3600*Stawki!$E$4</f>
        <v>0</v>
      </c>
      <c r="DO206" s="317">
        <f>BA206/3600*Stawki!$F$4</f>
        <v>0</v>
      </c>
      <c r="DP206" s="317">
        <f>BD206/3600*Stawki!$G$4</f>
        <v>0</v>
      </c>
      <c r="DQ206" s="317">
        <f>BG206/3600*Stawki!$H$4</f>
        <v>0</v>
      </c>
      <c r="DR206" s="317">
        <f>BJ206/3600*Stawki!$J$4</f>
        <v>0</v>
      </c>
      <c r="DS206" s="317">
        <f>BL206/3600*Stawki!$I$4</f>
        <v>0</v>
      </c>
      <c r="DT206" s="317">
        <f>BP206/3600*Stawki!$K$4</f>
        <v>0</v>
      </c>
      <c r="DU206" s="320">
        <f>BS206/3600*Stawki!$M$4</f>
        <v>0</v>
      </c>
      <c r="DV206" s="320">
        <f>BV206/3600*Stawki!$L$4</f>
        <v>0</v>
      </c>
      <c r="DW206" s="321">
        <f t="shared" si="256"/>
        <v>0</v>
      </c>
      <c r="DX206" s="322" t="e" cm="1">
        <f t="array" ref="DX206">IF(BX206&lt;1,INDEX(tblSimple[],MATCH(F206,simp_il_proj,1)+1,MATCH(BW206,simp_il_oper,1)+1)+VLOOKUP($H$6,tblKlient[[Klient]:[Dodatkowy narzut Simple]],2,0),INDEX(tblComplex[],MATCH(F206,comp_il_projekt,1)+1,MATCH(BX206,comp_ile_sklad,1)+1)+VLOOKUP($H$6,tblKlient[[Klient]:[Dodatkowy narzut Complex]],3,0))</f>
        <v>#VALUE!</v>
      </c>
      <c r="DY206" s="323" t="str">
        <f t="shared" si="257"/>
        <v/>
      </c>
      <c r="DZ206" s="318" t="e">
        <f t="shared" si="214"/>
        <v>#VALUE!</v>
      </c>
      <c r="EA206" s="324" t="e">
        <f t="shared" si="215"/>
        <v>#VALUE!</v>
      </c>
      <c r="EC206" s="340">
        <f>IFERROR((Y206*AA206)*IF(X206="NIE",$EC$17+Stawki!$L$30,$EC$17)+SUMIF($C:$C,$B206,CP:CP),0)</f>
        <v>0</v>
      </c>
      <c r="ED206" s="341">
        <f t="shared" si="216"/>
        <v>0</v>
      </c>
      <c r="EE206" s="341">
        <f t="shared" si="217"/>
        <v>0</v>
      </c>
      <c r="EF206" s="341" t="e">
        <f t="shared" si="218"/>
        <v>#VALUE!</v>
      </c>
      <c r="EG206" s="341" t="e">
        <f>DY206*(1+wycena!$EG$17)</f>
        <v>#VALUE!</v>
      </c>
      <c r="EH206" s="341" t="e">
        <f>EG206*(1+wycena!$EH$17)</f>
        <v>#VALUE!</v>
      </c>
      <c r="EI206" s="341" t="e">
        <f t="shared" si="258"/>
        <v>#VALUE!</v>
      </c>
      <c r="EJ206" s="341" t="e">
        <f t="shared" si="276"/>
        <v>#VALUE!</v>
      </c>
      <c r="EK206" s="342">
        <f t="shared" si="219"/>
        <v>0</v>
      </c>
      <c r="EL206" s="343">
        <v>0</v>
      </c>
      <c r="EM206" s="344" t="e">
        <f t="shared" si="277"/>
        <v>#VALUE!</v>
      </c>
      <c r="EN206" s="345" t="e">
        <f t="shared" si="220"/>
        <v>#VALUE!</v>
      </c>
      <c r="EO206" s="346">
        <f t="shared" si="221"/>
        <v>0</v>
      </c>
      <c r="EP206" s="347">
        <f t="shared" si="222"/>
        <v>0</v>
      </c>
      <c r="EQ206" s="348">
        <f t="shared" si="259"/>
        <v>0</v>
      </c>
      <c r="ER206" s="349" t="e">
        <f t="shared" si="223"/>
        <v>#VALUE!</v>
      </c>
      <c r="ES206" s="350" t="e">
        <f t="shared" si="224"/>
        <v>#VALUE!</v>
      </c>
      <c r="ET206" s="62"/>
      <c r="EU206" s="399">
        <f t="shared" si="260"/>
        <v>0</v>
      </c>
      <c r="EV206" s="400">
        <f t="shared" si="261"/>
        <v>0</v>
      </c>
      <c r="EW206" s="400">
        <f t="shared" si="262"/>
        <v>0</v>
      </c>
      <c r="EX206" s="400">
        <f t="shared" si="263"/>
        <v>0</v>
      </c>
      <c r="EY206" s="400">
        <f t="shared" si="264"/>
        <v>0</v>
      </c>
      <c r="EZ206" s="401">
        <f t="shared" si="265"/>
        <v>0</v>
      </c>
      <c r="FA206" s="62"/>
      <c r="FB206" s="153">
        <f t="shared" si="225"/>
        <v>0</v>
      </c>
      <c r="FC206" s="154">
        <f t="shared" si="226"/>
        <v>0</v>
      </c>
      <c r="FD206" s="154">
        <f t="shared" si="227"/>
        <v>0</v>
      </c>
      <c r="FE206" s="154">
        <f t="shared" si="228"/>
        <v>0</v>
      </c>
      <c r="FF206" s="154">
        <f t="shared" si="229"/>
        <v>0</v>
      </c>
      <c r="FG206" s="154">
        <f t="shared" si="230"/>
        <v>0</v>
      </c>
      <c r="FH206" s="154">
        <f t="shared" si="231"/>
        <v>0</v>
      </c>
      <c r="FI206" s="154">
        <f t="shared" si="232"/>
        <v>0</v>
      </c>
      <c r="FJ206" s="154">
        <f t="shared" si="233"/>
        <v>0</v>
      </c>
      <c r="FK206" s="147">
        <f t="shared" si="234"/>
        <v>0</v>
      </c>
      <c r="FL206" s="147">
        <f t="shared" si="235"/>
        <v>0</v>
      </c>
      <c r="FM206" s="146">
        <f t="shared" si="236"/>
        <v>0</v>
      </c>
      <c r="FN206" s="146">
        <f t="shared" si="237"/>
        <v>0</v>
      </c>
      <c r="FO206" s="146">
        <f t="shared" si="238"/>
        <v>0</v>
      </c>
      <c r="FP206" s="146">
        <f t="shared" si="239"/>
        <v>0</v>
      </c>
      <c r="FQ206" s="146" t="e">
        <f t="shared" si="240"/>
        <v>#VALUE!</v>
      </c>
      <c r="FR206" s="146" t="e">
        <f t="shared" si="241"/>
        <v>#VALUE!</v>
      </c>
      <c r="FS206" s="146">
        <f t="shared" si="242"/>
        <v>0</v>
      </c>
      <c r="FT206" s="146">
        <f t="shared" si="243"/>
        <v>0</v>
      </c>
      <c r="FU206" s="146">
        <f t="shared" si="244"/>
        <v>0</v>
      </c>
      <c r="FV206" s="146" t="e">
        <f t="shared" si="245"/>
        <v>#VALUE!</v>
      </c>
      <c r="FW206" s="146" t="e">
        <f t="shared" si="266"/>
        <v>#VALUE!</v>
      </c>
      <c r="FX206" s="146" t="e">
        <f t="shared" si="267"/>
        <v>#VALUE!</v>
      </c>
      <c r="FY206" s="146" t="e">
        <f t="shared" si="268"/>
        <v>#VALUE!</v>
      </c>
      <c r="FZ206" s="155">
        <f t="shared" si="278"/>
        <v>0</v>
      </c>
    </row>
    <row r="207" spans="1:182">
      <c r="A207" s="143">
        <v>189</v>
      </c>
      <c r="B207" s="123"/>
      <c r="C207" s="123"/>
      <c r="D207" s="123"/>
      <c r="E207" s="181"/>
      <c r="F207" s="123"/>
      <c r="G207" s="123"/>
      <c r="H207" s="123"/>
      <c r="I207" s="120"/>
      <c r="J207" s="121"/>
      <c r="K207" s="123"/>
      <c r="L207" s="123"/>
      <c r="M207" s="172" t="str">
        <f>ryzyka!$X191</f>
        <v/>
      </c>
      <c r="N207" s="173" t="str">
        <f>ryzyka!Y191</f>
        <v/>
      </c>
      <c r="O207" s="123"/>
      <c r="P207" s="123"/>
      <c r="Q207" s="138"/>
      <c r="R207" s="121"/>
      <c r="S207" s="123"/>
      <c r="T207" s="122"/>
      <c r="U207" s="123"/>
      <c r="V207" s="285" t="str">
        <f t="shared" si="246"/>
        <v/>
      </c>
      <c r="W207" s="285" t="str">
        <f t="shared" si="247"/>
        <v/>
      </c>
      <c r="X207" s="123"/>
      <c r="Y207" s="65"/>
      <c r="Z207" s="176">
        <f t="shared" si="189"/>
        <v>0</v>
      </c>
      <c r="AA207" s="124"/>
      <c r="AB207" s="124"/>
      <c r="AC207" s="125"/>
      <c r="AD207" s="125"/>
      <c r="AE207" s="126"/>
      <c r="AF207" s="124"/>
      <c r="AG207" s="127"/>
      <c r="AH207" s="128"/>
      <c r="AI207" s="137"/>
      <c r="AJ207" s="126"/>
      <c r="AK207" s="335">
        <f t="shared" si="190"/>
        <v>0</v>
      </c>
      <c r="AL207" s="138"/>
      <c r="AM207" s="121"/>
      <c r="AN207" s="123"/>
      <c r="AO207" s="332">
        <f t="shared" si="269"/>
        <v>0</v>
      </c>
      <c r="AP207" s="333">
        <f>SUMIFS(Technologia[tpz '[s']],Technologia[Obszar],"Obróbka skrawaniem",Technologia[KOD WYROB],wycena!$B207)</f>
        <v>0</v>
      </c>
      <c r="AQ207" s="334">
        <f>SUMIFS(Technologia[tpj '[s']],Technologia[Obszar],"Obróbka skrawaniem",Technologia[KOD WYROB],wycena!$B207)</f>
        <v>0</v>
      </c>
      <c r="AR207" s="335">
        <f t="shared" si="191"/>
        <v>0</v>
      </c>
      <c r="AS207" s="334">
        <f>SUMIFS(Technologia[tpz '[s']],Technologia[Obszar],"Ukosowanie",Technologia[KOD WYROB],wycena!$B207)</f>
        <v>0</v>
      </c>
      <c r="AT207" s="334">
        <f>SUMIFS(Technologia[tpj '[s']],Technologia[Obszar],"Ukosowanie",Technologia[KOD WYROB],wycena!$B207)</f>
        <v>0</v>
      </c>
      <c r="AU207" s="335">
        <f t="shared" si="192"/>
        <v>0</v>
      </c>
      <c r="AV207" s="334">
        <f>SUMIFS(Technologia[tpz '[s']],Technologia[Obszar],"Prasa",Technologia[KOD WYROB],wycena!$B207)</f>
        <v>0</v>
      </c>
      <c r="AW207" s="334">
        <f>SUMIFS(Technologia[tpj '[s']],Technologia[Obszar],"Prasa",Technologia[KOD WYROB],wycena!$B207)</f>
        <v>0</v>
      </c>
      <c r="AX207" s="335">
        <f t="shared" si="193"/>
        <v>0</v>
      </c>
      <c r="AY207" s="334">
        <f>SUMIFS(Technologia[tpz '[s']],Technologia[Obszar],"Spawanie ręczne",Technologia[KOD WYROB],wycena!$B207)</f>
        <v>0</v>
      </c>
      <c r="AZ207" s="334">
        <f>SUMIFS(Technologia[tpj '[s']],Technologia[Obszar],"Spawanie ręczne",Technologia[KOD WYROB],wycena!$B207)</f>
        <v>0</v>
      </c>
      <c r="BA207" s="335">
        <f t="shared" si="194"/>
        <v>0</v>
      </c>
      <c r="BB207" s="334">
        <f>SUMIFS(Technologia[tpz '[s']],Technologia[Obszar],"Spawanie robotem",Technologia[KOD WYROB],wycena!$B207)</f>
        <v>0</v>
      </c>
      <c r="BC207" s="334">
        <f>SUMIFS(Technologia[tpj '[s']],Technologia[Obszar],"Spawanie robotem",Technologia[KOD WYROB],wycena!$B207)</f>
        <v>0</v>
      </c>
      <c r="BD207" s="335">
        <f t="shared" si="195"/>
        <v>0</v>
      </c>
      <c r="BE207" s="334">
        <f>SUMIFS(Technologia[tpz '[s']],Technologia[Obszar],"Ślusarnia",Technologia[KOD WYROB],wycena!$B207)</f>
        <v>0</v>
      </c>
      <c r="BF207" s="334">
        <f>SUMIFS(Technologia[tpj '[s']],Technologia[Obszar],"Ślusarnia",Technologia[KOD WYROB],wycena!$B207)</f>
        <v>0</v>
      </c>
      <c r="BG207" s="335">
        <f t="shared" si="196"/>
        <v>0</v>
      </c>
      <c r="BH207" s="334">
        <f>SUMIFS(Technologia[tpz '[s']],Technologia[Obszar],"Montaż",Technologia[KOD WYROB],wycena!$B207)</f>
        <v>0</v>
      </c>
      <c r="BI207" s="334">
        <f>SUMIFS(Technologia[tpj '[s']],Technologia[Obszar],"Montaż",Technologia[KOD WYROB],wycena!$B207)</f>
        <v>0</v>
      </c>
      <c r="BJ207" s="335">
        <f t="shared" si="197"/>
        <v>0</v>
      </c>
      <c r="BK207" s="334">
        <f>SUMIFS(Technologia[tpz '[s']],Technologia[Obszar],"Klejenie",Technologia[KOD WYROB],wycena!$B207)</f>
        <v>0</v>
      </c>
      <c r="BL207" s="334">
        <f>SUMIFS(Technologia[tpj '[s']],Technologia[Obszar],"Klejenie",Technologia[KOD WYROB],wycena!$B207)</f>
        <v>0</v>
      </c>
      <c r="BM207" s="335">
        <f t="shared" si="198"/>
        <v>0</v>
      </c>
      <c r="BN207" s="334">
        <f>SUMIFS(Technologia[tpz '[s']],Technologia[Obszar],"Śrutowanie",Technologia[KOD WYROB],wycena!$B207)</f>
        <v>0</v>
      </c>
      <c r="BO207" s="334">
        <f>SUMIFS(Technologia[tpj '[s']],Technologia[Obszar],"Śrutowanie",Technologia[KOD WYROB],wycena!$B207)</f>
        <v>0</v>
      </c>
      <c r="BP207" s="332">
        <f t="shared" si="248"/>
        <v>0</v>
      </c>
      <c r="BQ207" s="334">
        <f>SUMIFS(Technologia[tpz '[s']],Technologia[Obszar],"Prostowanie",Technologia[KOD WYROB],wycena!$B207)</f>
        <v>0</v>
      </c>
      <c r="BR207" s="334">
        <f>SUMIFS(Technologia[tpj '[s']],Technologia[Obszar],"Prostowanie",Technologia[KOD WYROB],wycena!$B207)</f>
        <v>0</v>
      </c>
      <c r="BS207" s="332">
        <f t="shared" si="249"/>
        <v>0</v>
      </c>
      <c r="BT207" s="334">
        <f>SUMIFS(Technologia[tpz '[s']],Technologia[Obszar],"Gratowarka",Technologia[KOD WYROB],wycena!$B207)</f>
        <v>0</v>
      </c>
      <c r="BU207" s="334">
        <f>SUMIFS(Technologia[tpj '[s']],Technologia[Obszar],"Gratowarka",Technologia[KOD WYROB],wycena!$B207)</f>
        <v>0</v>
      </c>
      <c r="BV207" s="332">
        <f t="shared" si="250"/>
        <v>0</v>
      </c>
      <c r="BW207" s="332">
        <f>COUNTIF(Technologia[KOD WYROB],B207)</f>
        <v>0</v>
      </c>
      <c r="BX207" s="332">
        <f t="shared" si="251"/>
        <v>0</v>
      </c>
      <c r="BZ207" s="121"/>
      <c r="CA207" s="123"/>
      <c r="CB207" s="123"/>
      <c r="CC207" s="372">
        <f>SUMIFS(Technologia[Koszt kooperacji],Technologia[Obszar],"Kooperacja",Technologia[KOD WYROB],wycena!$B207)+SUMIFS(Technologia[Koszt kooperacji],Technologia[Obszar],"Śrutowanie",Technologia[KOD WYROB],wycena!$B207)</f>
        <v>0</v>
      </c>
      <c r="CD207" s="372">
        <f t="shared" si="199"/>
        <v>0</v>
      </c>
      <c r="CE207" s="372">
        <f t="shared" si="270"/>
        <v>0</v>
      </c>
      <c r="CF207" s="381">
        <f>COUNTIFS(Technologia[KOD WYROB],B207,Technologia[Obszar],"kooperacja")+SUMIF($C:$C,$B207,CF:CF)</f>
        <v>0</v>
      </c>
      <c r="CG207" s="382">
        <f>SUMIF(Tabela3[Dot. indeksu],B207,Tabela3[Wartość])+SUMIF(C:C,B207,DE:DE)</f>
        <v>0</v>
      </c>
      <c r="CH207" s="383">
        <f>SUMIFS(NRC[Cena],NRC[Typ narzędzia],robocze!$AL$1,NRC[Dot. indeksu],wycena!$B207)+(SUMIF($C:$C,$B207,$DF:$DF))</f>
        <v>0</v>
      </c>
      <c r="CI207" s="372">
        <f>SUMIFS(NRC[Cena],NRC[Typ narzędzia],robocze!$AL$2,NRC[Dot. indeksu],wycena!$B207)+(SUMIF($C:$C,$B207,$DG:$DG))</f>
        <v>0</v>
      </c>
      <c r="CJ207" s="372">
        <f>SUMIFS(NRC[Cena],NRC[Typ narzędzia],robocze!$AL$3,NRC[Dot. indeksu],wycena!$B207)+(SUMIF($C:$C,$B207,$DH:$DH))</f>
        <v>0</v>
      </c>
      <c r="CK207" s="384">
        <f t="shared" si="252"/>
        <v>0</v>
      </c>
      <c r="CM207" s="373" t="str">
        <f t="shared" si="200"/>
        <v/>
      </c>
      <c r="CN207" s="374" t="str">
        <f t="shared" si="201"/>
        <v/>
      </c>
      <c r="CO207" s="372" t="str">
        <f t="shared" si="202"/>
        <v/>
      </c>
      <c r="CP207" s="372" t="str">
        <f t="shared" si="271"/>
        <v/>
      </c>
      <c r="CQ207" s="371" t="str">
        <f t="shared" si="203"/>
        <v/>
      </c>
      <c r="CR207" s="371" t="str">
        <f t="shared" si="272"/>
        <v/>
      </c>
      <c r="CS207" s="371" t="str">
        <f t="shared" si="204"/>
        <v/>
      </c>
      <c r="CT207" s="371" t="str">
        <f t="shared" si="205"/>
        <v/>
      </c>
      <c r="CU207" s="371" t="str">
        <f t="shared" si="206"/>
        <v/>
      </c>
      <c r="CV207" s="371" t="str">
        <f t="shared" si="207"/>
        <v/>
      </c>
      <c r="CW207" s="371" t="str">
        <f t="shared" si="208"/>
        <v/>
      </c>
      <c r="CX207" s="371" t="str">
        <f t="shared" si="209"/>
        <v/>
      </c>
      <c r="CY207" s="371" t="str">
        <f t="shared" si="210"/>
        <v/>
      </c>
      <c r="CZ207" s="371" t="str">
        <f t="shared" si="211"/>
        <v/>
      </c>
      <c r="DA207" s="371" t="str">
        <f t="shared" si="253"/>
        <v/>
      </c>
      <c r="DB207" s="371" t="str">
        <f t="shared" si="254"/>
        <v/>
      </c>
      <c r="DC207" s="371" t="str">
        <f t="shared" si="255"/>
        <v/>
      </c>
      <c r="DD207" s="334" t="str">
        <f t="shared" si="212"/>
        <v/>
      </c>
      <c r="DE207" s="334" t="str">
        <f t="shared" si="213"/>
        <v/>
      </c>
      <c r="DF207" s="372">
        <f t="shared" si="273"/>
        <v>0</v>
      </c>
      <c r="DG207" s="372">
        <f t="shared" si="274"/>
        <v>0</v>
      </c>
      <c r="DH207" s="372">
        <f t="shared" si="275"/>
        <v>0</v>
      </c>
      <c r="DI207" s="375"/>
      <c r="DJ207" s="319">
        <f>AK207/3600*Stawki!$A$4</f>
        <v>0</v>
      </c>
      <c r="DK207" s="317">
        <f>AO207/3600*Stawki!$B$4</f>
        <v>0</v>
      </c>
      <c r="DL207" s="317">
        <f>AR207/3600*Stawki!$C$4</f>
        <v>0</v>
      </c>
      <c r="DM207" s="317">
        <f>AU207/3600*Stawki!$D$4</f>
        <v>0</v>
      </c>
      <c r="DN207" s="317">
        <f>AX207/3600*Stawki!$E$4</f>
        <v>0</v>
      </c>
      <c r="DO207" s="317">
        <f>BA207/3600*Stawki!$F$4</f>
        <v>0</v>
      </c>
      <c r="DP207" s="317">
        <f>BD207/3600*Stawki!$G$4</f>
        <v>0</v>
      </c>
      <c r="DQ207" s="317">
        <f>BG207/3600*Stawki!$H$4</f>
        <v>0</v>
      </c>
      <c r="DR207" s="317">
        <f>BJ207/3600*Stawki!$J$4</f>
        <v>0</v>
      </c>
      <c r="DS207" s="317">
        <f>BL207/3600*Stawki!$I$4</f>
        <v>0</v>
      </c>
      <c r="DT207" s="317">
        <f>BP207/3600*Stawki!$K$4</f>
        <v>0</v>
      </c>
      <c r="DU207" s="320">
        <f>BS207/3600*Stawki!$M$4</f>
        <v>0</v>
      </c>
      <c r="DV207" s="320">
        <f>BV207/3600*Stawki!$L$4</f>
        <v>0</v>
      </c>
      <c r="DW207" s="321">
        <f t="shared" si="256"/>
        <v>0</v>
      </c>
      <c r="DX207" s="322" t="e" cm="1">
        <f t="array" ref="DX207">IF(BX207&lt;1,INDEX(tblSimple[],MATCH(F207,simp_il_proj,1)+1,MATCH(BW207,simp_il_oper,1)+1)+VLOOKUP($H$6,tblKlient[[Klient]:[Dodatkowy narzut Simple]],2,0),INDEX(tblComplex[],MATCH(F207,comp_il_projekt,1)+1,MATCH(BX207,comp_ile_sklad,1)+1)+VLOOKUP($H$6,tblKlient[[Klient]:[Dodatkowy narzut Complex]],3,0))</f>
        <v>#VALUE!</v>
      </c>
      <c r="DY207" s="323" t="str">
        <f t="shared" si="257"/>
        <v/>
      </c>
      <c r="DZ207" s="318" t="e">
        <f t="shared" si="214"/>
        <v>#VALUE!</v>
      </c>
      <c r="EA207" s="324" t="e">
        <f t="shared" si="215"/>
        <v>#VALUE!</v>
      </c>
      <c r="EC207" s="340">
        <f>IFERROR((Y207*AA207)*IF(X207="NIE",$EC$17+Stawki!$L$30,$EC$17)+SUMIF($C:$C,$B207,CP:CP),0)</f>
        <v>0</v>
      </c>
      <c r="ED207" s="341">
        <f t="shared" si="216"/>
        <v>0</v>
      </c>
      <c r="EE207" s="341">
        <f t="shared" si="217"/>
        <v>0</v>
      </c>
      <c r="EF207" s="341" t="e">
        <f t="shared" si="218"/>
        <v>#VALUE!</v>
      </c>
      <c r="EG207" s="341" t="e">
        <f>DY207*(1+wycena!$EG$17)</f>
        <v>#VALUE!</v>
      </c>
      <c r="EH207" s="341" t="e">
        <f>EG207*(1+wycena!$EH$17)</f>
        <v>#VALUE!</v>
      </c>
      <c r="EI207" s="341" t="e">
        <f t="shared" si="258"/>
        <v>#VALUE!</v>
      </c>
      <c r="EJ207" s="341" t="e">
        <f t="shared" si="276"/>
        <v>#VALUE!</v>
      </c>
      <c r="EK207" s="342">
        <f t="shared" si="219"/>
        <v>0</v>
      </c>
      <c r="EL207" s="343">
        <v>0</v>
      </c>
      <c r="EM207" s="344" t="e">
        <f t="shared" si="277"/>
        <v>#VALUE!</v>
      </c>
      <c r="EN207" s="345" t="e">
        <f t="shared" si="220"/>
        <v>#VALUE!</v>
      </c>
      <c r="EO207" s="346">
        <f t="shared" si="221"/>
        <v>0</v>
      </c>
      <c r="EP207" s="347">
        <f t="shared" si="222"/>
        <v>0</v>
      </c>
      <c r="EQ207" s="348">
        <f t="shared" si="259"/>
        <v>0</v>
      </c>
      <c r="ER207" s="349" t="e">
        <f t="shared" si="223"/>
        <v>#VALUE!</v>
      </c>
      <c r="ES207" s="350" t="e">
        <f t="shared" si="224"/>
        <v>#VALUE!</v>
      </c>
      <c r="ET207" s="62"/>
      <c r="EU207" s="399">
        <f t="shared" si="260"/>
        <v>0</v>
      </c>
      <c r="EV207" s="400">
        <f t="shared" si="261"/>
        <v>0</v>
      </c>
      <c r="EW207" s="400">
        <f t="shared" si="262"/>
        <v>0</v>
      </c>
      <c r="EX207" s="400">
        <f t="shared" si="263"/>
        <v>0</v>
      </c>
      <c r="EY207" s="400">
        <f t="shared" si="264"/>
        <v>0</v>
      </c>
      <c r="EZ207" s="401">
        <f t="shared" si="265"/>
        <v>0</v>
      </c>
      <c r="FA207" s="62"/>
      <c r="FB207" s="153">
        <f t="shared" si="225"/>
        <v>0</v>
      </c>
      <c r="FC207" s="154">
        <f t="shared" si="226"/>
        <v>0</v>
      </c>
      <c r="FD207" s="154">
        <f t="shared" si="227"/>
        <v>0</v>
      </c>
      <c r="FE207" s="154">
        <f t="shared" si="228"/>
        <v>0</v>
      </c>
      <c r="FF207" s="154">
        <f t="shared" si="229"/>
        <v>0</v>
      </c>
      <c r="FG207" s="154">
        <f t="shared" si="230"/>
        <v>0</v>
      </c>
      <c r="FH207" s="154">
        <f t="shared" si="231"/>
        <v>0</v>
      </c>
      <c r="FI207" s="154">
        <f t="shared" si="232"/>
        <v>0</v>
      </c>
      <c r="FJ207" s="154">
        <f t="shared" si="233"/>
        <v>0</v>
      </c>
      <c r="FK207" s="147">
        <f t="shared" si="234"/>
        <v>0</v>
      </c>
      <c r="FL207" s="147">
        <f t="shared" si="235"/>
        <v>0</v>
      </c>
      <c r="FM207" s="146">
        <f t="shared" si="236"/>
        <v>0</v>
      </c>
      <c r="FN207" s="146">
        <f t="shared" si="237"/>
        <v>0</v>
      </c>
      <c r="FO207" s="146">
        <f t="shared" si="238"/>
        <v>0</v>
      </c>
      <c r="FP207" s="146">
        <f t="shared" si="239"/>
        <v>0</v>
      </c>
      <c r="FQ207" s="146" t="e">
        <f t="shared" si="240"/>
        <v>#VALUE!</v>
      </c>
      <c r="FR207" s="146" t="e">
        <f t="shared" si="241"/>
        <v>#VALUE!</v>
      </c>
      <c r="FS207" s="146">
        <f t="shared" si="242"/>
        <v>0</v>
      </c>
      <c r="FT207" s="146">
        <f t="shared" si="243"/>
        <v>0</v>
      </c>
      <c r="FU207" s="146">
        <f t="shared" si="244"/>
        <v>0</v>
      </c>
      <c r="FV207" s="146" t="e">
        <f t="shared" si="245"/>
        <v>#VALUE!</v>
      </c>
      <c r="FW207" s="146" t="e">
        <f t="shared" si="266"/>
        <v>#VALUE!</v>
      </c>
      <c r="FX207" s="146" t="e">
        <f t="shared" si="267"/>
        <v>#VALUE!</v>
      </c>
      <c r="FY207" s="146" t="e">
        <f t="shared" si="268"/>
        <v>#VALUE!</v>
      </c>
      <c r="FZ207" s="155">
        <f t="shared" si="278"/>
        <v>0</v>
      </c>
    </row>
    <row r="208" spans="1:182">
      <c r="A208" s="143">
        <v>190</v>
      </c>
      <c r="B208" s="123"/>
      <c r="C208" s="123"/>
      <c r="D208" s="123"/>
      <c r="E208" s="181"/>
      <c r="F208" s="123"/>
      <c r="G208" s="123"/>
      <c r="H208" s="123"/>
      <c r="I208" s="120"/>
      <c r="J208" s="121"/>
      <c r="K208" s="123"/>
      <c r="L208" s="123"/>
      <c r="M208" s="172" t="str">
        <f>ryzyka!$X192</f>
        <v/>
      </c>
      <c r="N208" s="173" t="str">
        <f>ryzyka!Y192</f>
        <v/>
      </c>
      <c r="O208" s="123"/>
      <c r="P208" s="123"/>
      <c r="Q208" s="138"/>
      <c r="R208" s="121"/>
      <c r="S208" s="123"/>
      <c r="T208" s="122"/>
      <c r="U208" s="123"/>
      <c r="V208" s="285" t="str">
        <f t="shared" si="246"/>
        <v/>
      </c>
      <c r="W208" s="285" t="str">
        <f t="shared" si="247"/>
        <v/>
      </c>
      <c r="X208" s="123"/>
      <c r="Y208" s="65"/>
      <c r="Z208" s="176">
        <f t="shared" si="189"/>
        <v>0</v>
      </c>
      <c r="AA208" s="124"/>
      <c r="AB208" s="124"/>
      <c r="AC208" s="125"/>
      <c r="AD208" s="125"/>
      <c r="AE208" s="126"/>
      <c r="AF208" s="124"/>
      <c r="AG208" s="127"/>
      <c r="AH208" s="128"/>
      <c r="AI208" s="137"/>
      <c r="AJ208" s="126"/>
      <c r="AK208" s="335">
        <f t="shared" si="190"/>
        <v>0</v>
      </c>
      <c r="AL208" s="138"/>
      <c r="AM208" s="121"/>
      <c r="AN208" s="123"/>
      <c r="AO208" s="332">
        <f t="shared" si="269"/>
        <v>0</v>
      </c>
      <c r="AP208" s="333">
        <f>SUMIFS(Technologia[tpz '[s']],Technologia[Obszar],"Obróbka skrawaniem",Technologia[KOD WYROB],wycena!$B208)</f>
        <v>0</v>
      </c>
      <c r="AQ208" s="334">
        <f>SUMIFS(Technologia[tpj '[s']],Technologia[Obszar],"Obróbka skrawaniem",Technologia[KOD WYROB],wycena!$B208)</f>
        <v>0</v>
      </c>
      <c r="AR208" s="335">
        <f t="shared" si="191"/>
        <v>0</v>
      </c>
      <c r="AS208" s="334">
        <f>SUMIFS(Technologia[tpz '[s']],Technologia[Obszar],"Ukosowanie",Technologia[KOD WYROB],wycena!$B208)</f>
        <v>0</v>
      </c>
      <c r="AT208" s="334">
        <f>SUMIFS(Technologia[tpj '[s']],Technologia[Obszar],"Ukosowanie",Technologia[KOD WYROB],wycena!$B208)</f>
        <v>0</v>
      </c>
      <c r="AU208" s="335">
        <f t="shared" si="192"/>
        <v>0</v>
      </c>
      <c r="AV208" s="334">
        <f>SUMIFS(Technologia[tpz '[s']],Technologia[Obszar],"Prasa",Technologia[KOD WYROB],wycena!$B208)</f>
        <v>0</v>
      </c>
      <c r="AW208" s="334">
        <f>SUMIFS(Technologia[tpj '[s']],Technologia[Obszar],"Prasa",Technologia[KOD WYROB],wycena!$B208)</f>
        <v>0</v>
      </c>
      <c r="AX208" s="335">
        <f t="shared" si="193"/>
        <v>0</v>
      </c>
      <c r="AY208" s="334">
        <f>SUMIFS(Technologia[tpz '[s']],Technologia[Obszar],"Spawanie ręczne",Technologia[KOD WYROB],wycena!$B208)</f>
        <v>0</v>
      </c>
      <c r="AZ208" s="334">
        <f>SUMIFS(Technologia[tpj '[s']],Technologia[Obszar],"Spawanie ręczne",Technologia[KOD WYROB],wycena!$B208)</f>
        <v>0</v>
      </c>
      <c r="BA208" s="335">
        <f t="shared" si="194"/>
        <v>0</v>
      </c>
      <c r="BB208" s="334">
        <f>SUMIFS(Technologia[tpz '[s']],Technologia[Obszar],"Spawanie robotem",Technologia[KOD WYROB],wycena!$B208)</f>
        <v>0</v>
      </c>
      <c r="BC208" s="334">
        <f>SUMIFS(Technologia[tpj '[s']],Technologia[Obszar],"Spawanie robotem",Technologia[KOD WYROB],wycena!$B208)</f>
        <v>0</v>
      </c>
      <c r="BD208" s="335">
        <f t="shared" si="195"/>
        <v>0</v>
      </c>
      <c r="BE208" s="334">
        <f>SUMIFS(Technologia[tpz '[s']],Technologia[Obszar],"Ślusarnia",Technologia[KOD WYROB],wycena!$B208)</f>
        <v>0</v>
      </c>
      <c r="BF208" s="334">
        <f>SUMIFS(Technologia[tpj '[s']],Technologia[Obszar],"Ślusarnia",Technologia[KOD WYROB],wycena!$B208)</f>
        <v>0</v>
      </c>
      <c r="BG208" s="335">
        <f t="shared" si="196"/>
        <v>0</v>
      </c>
      <c r="BH208" s="334">
        <f>SUMIFS(Technologia[tpz '[s']],Technologia[Obszar],"Montaż",Technologia[KOD WYROB],wycena!$B208)</f>
        <v>0</v>
      </c>
      <c r="BI208" s="334">
        <f>SUMIFS(Technologia[tpj '[s']],Technologia[Obszar],"Montaż",Technologia[KOD WYROB],wycena!$B208)</f>
        <v>0</v>
      </c>
      <c r="BJ208" s="335">
        <f t="shared" si="197"/>
        <v>0</v>
      </c>
      <c r="BK208" s="334">
        <f>SUMIFS(Technologia[tpz '[s']],Technologia[Obszar],"Klejenie",Technologia[KOD WYROB],wycena!$B208)</f>
        <v>0</v>
      </c>
      <c r="BL208" s="334">
        <f>SUMIFS(Technologia[tpj '[s']],Technologia[Obszar],"Klejenie",Technologia[KOD WYROB],wycena!$B208)</f>
        <v>0</v>
      </c>
      <c r="BM208" s="335">
        <f t="shared" si="198"/>
        <v>0</v>
      </c>
      <c r="BN208" s="334">
        <f>SUMIFS(Technologia[tpz '[s']],Technologia[Obszar],"Śrutowanie",Technologia[KOD WYROB],wycena!$B208)</f>
        <v>0</v>
      </c>
      <c r="BO208" s="334">
        <f>SUMIFS(Technologia[tpj '[s']],Technologia[Obszar],"Śrutowanie",Technologia[KOD WYROB],wycena!$B208)</f>
        <v>0</v>
      </c>
      <c r="BP208" s="332">
        <f t="shared" si="248"/>
        <v>0</v>
      </c>
      <c r="BQ208" s="334">
        <f>SUMIFS(Technologia[tpz '[s']],Technologia[Obszar],"Prostowanie",Technologia[KOD WYROB],wycena!$B208)</f>
        <v>0</v>
      </c>
      <c r="BR208" s="334">
        <f>SUMIFS(Technologia[tpj '[s']],Technologia[Obszar],"Prostowanie",Technologia[KOD WYROB],wycena!$B208)</f>
        <v>0</v>
      </c>
      <c r="BS208" s="332">
        <f t="shared" si="249"/>
        <v>0</v>
      </c>
      <c r="BT208" s="334">
        <f>SUMIFS(Technologia[tpz '[s']],Technologia[Obszar],"Gratowarka",Technologia[KOD WYROB],wycena!$B208)</f>
        <v>0</v>
      </c>
      <c r="BU208" s="334">
        <f>SUMIFS(Technologia[tpj '[s']],Technologia[Obszar],"Gratowarka",Technologia[KOD WYROB],wycena!$B208)</f>
        <v>0</v>
      </c>
      <c r="BV208" s="332">
        <f t="shared" si="250"/>
        <v>0</v>
      </c>
      <c r="BW208" s="332">
        <f>COUNTIF(Technologia[KOD WYROB],B208)</f>
        <v>0</v>
      </c>
      <c r="BX208" s="332">
        <f t="shared" si="251"/>
        <v>0</v>
      </c>
      <c r="BZ208" s="121"/>
      <c r="CA208" s="123"/>
      <c r="CB208" s="123"/>
      <c r="CC208" s="372">
        <f>SUMIFS(Technologia[Koszt kooperacji],Technologia[Obszar],"Kooperacja",Technologia[KOD WYROB],wycena!$B208)+SUMIFS(Technologia[Koszt kooperacji],Technologia[Obszar],"Śrutowanie",Technologia[KOD WYROB],wycena!$B208)</f>
        <v>0</v>
      </c>
      <c r="CD208" s="372">
        <f t="shared" si="199"/>
        <v>0</v>
      </c>
      <c r="CE208" s="372">
        <f t="shared" si="270"/>
        <v>0</v>
      </c>
      <c r="CF208" s="381">
        <f>COUNTIFS(Technologia[KOD WYROB],B208,Technologia[Obszar],"kooperacja")+SUMIF($C:$C,$B208,CF:CF)</f>
        <v>0</v>
      </c>
      <c r="CG208" s="382">
        <f>SUMIF(Tabela3[Dot. indeksu],B208,Tabela3[Wartość])+SUMIF(C:C,B208,DE:DE)</f>
        <v>0</v>
      </c>
      <c r="CH208" s="383">
        <f>SUMIFS(NRC[Cena],NRC[Typ narzędzia],robocze!$AL$1,NRC[Dot. indeksu],wycena!$B208)+(SUMIF($C:$C,$B208,$DF:$DF))</f>
        <v>0</v>
      </c>
      <c r="CI208" s="372">
        <f>SUMIFS(NRC[Cena],NRC[Typ narzędzia],robocze!$AL$2,NRC[Dot. indeksu],wycena!$B208)+(SUMIF($C:$C,$B208,$DG:$DG))</f>
        <v>0</v>
      </c>
      <c r="CJ208" s="372">
        <f>SUMIFS(NRC[Cena],NRC[Typ narzędzia],robocze!$AL$3,NRC[Dot. indeksu],wycena!$B208)+(SUMIF($C:$C,$B208,$DH:$DH))</f>
        <v>0</v>
      </c>
      <c r="CK208" s="384">
        <f t="shared" si="252"/>
        <v>0</v>
      </c>
      <c r="CM208" s="373" t="str">
        <f t="shared" si="200"/>
        <v/>
      </c>
      <c r="CN208" s="374" t="str">
        <f t="shared" si="201"/>
        <v/>
      </c>
      <c r="CO208" s="372" t="str">
        <f t="shared" si="202"/>
        <v/>
      </c>
      <c r="CP208" s="372" t="str">
        <f t="shared" si="271"/>
        <v/>
      </c>
      <c r="CQ208" s="371" t="str">
        <f t="shared" si="203"/>
        <v/>
      </c>
      <c r="CR208" s="371" t="str">
        <f t="shared" si="272"/>
        <v/>
      </c>
      <c r="CS208" s="371" t="str">
        <f t="shared" si="204"/>
        <v/>
      </c>
      <c r="CT208" s="371" t="str">
        <f t="shared" si="205"/>
        <v/>
      </c>
      <c r="CU208" s="371" t="str">
        <f t="shared" si="206"/>
        <v/>
      </c>
      <c r="CV208" s="371" t="str">
        <f t="shared" si="207"/>
        <v/>
      </c>
      <c r="CW208" s="371" t="str">
        <f t="shared" si="208"/>
        <v/>
      </c>
      <c r="CX208" s="371" t="str">
        <f t="shared" si="209"/>
        <v/>
      </c>
      <c r="CY208" s="371" t="str">
        <f t="shared" si="210"/>
        <v/>
      </c>
      <c r="CZ208" s="371" t="str">
        <f t="shared" si="211"/>
        <v/>
      </c>
      <c r="DA208" s="371" t="str">
        <f t="shared" si="253"/>
        <v/>
      </c>
      <c r="DB208" s="371" t="str">
        <f t="shared" si="254"/>
        <v/>
      </c>
      <c r="DC208" s="371" t="str">
        <f t="shared" si="255"/>
        <v/>
      </c>
      <c r="DD208" s="334" t="str">
        <f t="shared" si="212"/>
        <v/>
      </c>
      <c r="DE208" s="334" t="str">
        <f t="shared" si="213"/>
        <v/>
      </c>
      <c r="DF208" s="372">
        <f t="shared" si="273"/>
        <v>0</v>
      </c>
      <c r="DG208" s="372">
        <f t="shared" si="274"/>
        <v>0</v>
      </c>
      <c r="DH208" s="372">
        <f t="shared" si="275"/>
        <v>0</v>
      </c>
      <c r="DI208" s="375"/>
      <c r="DJ208" s="319">
        <f>AK208/3600*Stawki!$A$4</f>
        <v>0</v>
      </c>
      <c r="DK208" s="317">
        <f>AO208/3600*Stawki!$B$4</f>
        <v>0</v>
      </c>
      <c r="DL208" s="317">
        <f>AR208/3600*Stawki!$C$4</f>
        <v>0</v>
      </c>
      <c r="DM208" s="317">
        <f>AU208/3600*Stawki!$D$4</f>
        <v>0</v>
      </c>
      <c r="DN208" s="317">
        <f>AX208/3600*Stawki!$E$4</f>
        <v>0</v>
      </c>
      <c r="DO208" s="317">
        <f>BA208/3600*Stawki!$F$4</f>
        <v>0</v>
      </c>
      <c r="DP208" s="317">
        <f>BD208/3600*Stawki!$G$4</f>
        <v>0</v>
      </c>
      <c r="DQ208" s="317">
        <f>BG208/3600*Stawki!$H$4</f>
        <v>0</v>
      </c>
      <c r="DR208" s="317">
        <f>BJ208/3600*Stawki!$J$4</f>
        <v>0</v>
      </c>
      <c r="DS208" s="317">
        <f>BL208/3600*Stawki!$I$4</f>
        <v>0</v>
      </c>
      <c r="DT208" s="317">
        <f>BP208/3600*Stawki!$K$4</f>
        <v>0</v>
      </c>
      <c r="DU208" s="320">
        <f>BS208/3600*Stawki!$M$4</f>
        <v>0</v>
      </c>
      <c r="DV208" s="320">
        <f>BV208/3600*Stawki!$L$4</f>
        <v>0</v>
      </c>
      <c r="DW208" s="321">
        <f t="shared" si="256"/>
        <v>0</v>
      </c>
      <c r="DX208" s="322" t="e" cm="1">
        <f t="array" ref="DX208">IF(BX208&lt;1,INDEX(tblSimple[],MATCH(F208,simp_il_proj,1)+1,MATCH(BW208,simp_il_oper,1)+1)+VLOOKUP($H$6,tblKlient[[Klient]:[Dodatkowy narzut Simple]],2,0),INDEX(tblComplex[],MATCH(F208,comp_il_projekt,1)+1,MATCH(BX208,comp_ile_sklad,1)+1)+VLOOKUP($H$6,tblKlient[[Klient]:[Dodatkowy narzut Complex]],3,0))</f>
        <v>#VALUE!</v>
      </c>
      <c r="DY208" s="323" t="str">
        <f t="shared" si="257"/>
        <v/>
      </c>
      <c r="DZ208" s="318" t="e">
        <f t="shared" si="214"/>
        <v>#VALUE!</v>
      </c>
      <c r="EA208" s="324" t="e">
        <f t="shared" si="215"/>
        <v>#VALUE!</v>
      </c>
      <c r="EC208" s="340">
        <f>IFERROR((Y208*AA208)*IF(X208="NIE",$EC$17+Stawki!$L$30,$EC$17)+SUMIF($C:$C,$B208,CP:CP),0)</f>
        <v>0</v>
      </c>
      <c r="ED208" s="341">
        <f t="shared" si="216"/>
        <v>0</v>
      </c>
      <c r="EE208" s="341">
        <f t="shared" si="217"/>
        <v>0</v>
      </c>
      <c r="EF208" s="341" t="e">
        <f t="shared" si="218"/>
        <v>#VALUE!</v>
      </c>
      <c r="EG208" s="341" t="e">
        <f>DY208*(1+wycena!$EG$17)</f>
        <v>#VALUE!</v>
      </c>
      <c r="EH208" s="341" t="e">
        <f>EG208*(1+wycena!$EH$17)</f>
        <v>#VALUE!</v>
      </c>
      <c r="EI208" s="341" t="e">
        <f t="shared" si="258"/>
        <v>#VALUE!</v>
      </c>
      <c r="EJ208" s="341" t="e">
        <f t="shared" si="276"/>
        <v>#VALUE!</v>
      </c>
      <c r="EK208" s="342">
        <f t="shared" si="219"/>
        <v>0</v>
      </c>
      <c r="EL208" s="343">
        <v>0</v>
      </c>
      <c r="EM208" s="344" t="e">
        <f t="shared" si="277"/>
        <v>#VALUE!</v>
      </c>
      <c r="EN208" s="345" t="e">
        <f t="shared" si="220"/>
        <v>#VALUE!</v>
      </c>
      <c r="EO208" s="346">
        <f t="shared" si="221"/>
        <v>0</v>
      </c>
      <c r="EP208" s="347">
        <f t="shared" si="222"/>
        <v>0</v>
      </c>
      <c r="EQ208" s="348">
        <f t="shared" si="259"/>
        <v>0</v>
      </c>
      <c r="ER208" s="349" t="e">
        <f t="shared" si="223"/>
        <v>#VALUE!</v>
      </c>
      <c r="ES208" s="350" t="e">
        <f t="shared" si="224"/>
        <v>#VALUE!</v>
      </c>
      <c r="ET208" s="62"/>
      <c r="EU208" s="399">
        <f t="shared" si="260"/>
        <v>0</v>
      </c>
      <c r="EV208" s="400">
        <f t="shared" si="261"/>
        <v>0</v>
      </c>
      <c r="EW208" s="400">
        <f t="shared" si="262"/>
        <v>0</v>
      </c>
      <c r="EX208" s="400">
        <f t="shared" si="263"/>
        <v>0</v>
      </c>
      <c r="EY208" s="400">
        <f t="shared" si="264"/>
        <v>0</v>
      </c>
      <c r="EZ208" s="401">
        <f t="shared" si="265"/>
        <v>0</v>
      </c>
      <c r="FA208" s="62"/>
      <c r="FB208" s="153">
        <f t="shared" si="225"/>
        <v>0</v>
      </c>
      <c r="FC208" s="154">
        <f t="shared" si="226"/>
        <v>0</v>
      </c>
      <c r="FD208" s="154">
        <f t="shared" si="227"/>
        <v>0</v>
      </c>
      <c r="FE208" s="154">
        <f t="shared" si="228"/>
        <v>0</v>
      </c>
      <c r="FF208" s="154">
        <f t="shared" si="229"/>
        <v>0</v>
      </c>
      <c r="FG208" s="154">
        <f t="shared" si="230"/>
        <v>0</v>
      </c>
      <c r="FH208" s="154">
        <f t="shared" si="231"/>
        <v>0</v>
      </c>
      <c r="FI208" s="154">
        <f t="shared" si="232"/>
        <v>0</v>
      </c>
      <c r="FJ208" s="154">
        <f t="shared" si="233"/>
        <v>0</v>
      </c>
      <c r="FK208" s="147">
        <f t="shared" si="234"/>
        <v>0</v>
      </c>
      <c r="FL208" s="147">
        <f t="shared" si="235"/>
        <v>0</v>
      </c>
      <c r="FM208" s="146">
        <f t="shared" si="236"/>
        <v>0</v>
      </c>
      <c r="FN208" s="146">
        <f t="shared" si="237"/>
        <v>0</v>
      </c>
      <c r="FO208" s="146">
        <f t="shared" si="238"/>
        <v>0</v>
      </c>
      <c r="FP208" s="146">
        <f t="shared" si="239"/>
        <v>0</v>
      </c>
      <c r="FQ208" s="146" t="e">
        <f t="shared" si="240"/>
        <v>#VALUE!</v>
      </c>
      <c r="FR208" s="146" t="e">
        <f t="shared" si="241"/>
        <v>#VALUE!</v>
      </c>
      <c r="FS208" s="146">
        <f t="shared" si="242"/>
        <v>0</v>
      </c>
      <c r="FT208" s="146">
        <f t="shared" si="243"/>
        <v>0</v>
      </c>
      <c r="FU208" s="146">
        <f t="shared" si="244"/>
        <v>0</v>
      </c>
      <c r="FV208" s="146" t="e">
        <f t="shared" si="245"/>
        <v>#VALUE!</v>
      </c>
      <c r="FW208" s="146" t="e">
        <f t="shared" si="266"/>
        <v>#VALUE!</v>
      </c>
      <c r="FX208" s="146" t="e">
        <f t="shared" si="267"/>
        <v>#VALUE!</v>
      </c>
      <c r="FY208" s="146" t="e">
        <f t="shared" si="268"/>
        <v>#VALUE!</v>
      </c>
      <c r="FZ208" s="155">
        <f t="shared" si="278"/>
        <v>0</v>
      </c>
    </row>
    <row r="209" spans="1:182">
      <c r="A209" s="143">
        <v>191</v>
      </c>
      <c r="B209" s="123"/>
      <c r="C209" s="123"/>
      <c r="D209" s="123"/>
      <c r="E209" s="181"/>
      <c r="F209" s="123"/>
      <c r="G209" s="123"/>
      <c r="H209" s="123"/>
      <c r="I209" s="120"/>
      <c r="J209" s="121"/>
      <c r="K209" s="123"/>
      <c r="L209" s="123"/>
      <c r="M209" s="172" t="str">
        <f>ryzyka!$X193</f>
        <v/>
      </c>
      <c r="N209" s="173" t="str">
        <f>ryzyka!Y193</f>
        <v/>
      </c>
      <c r="O209" s="123"/>
      <c r="P209" s="123"/>
      <c r="Q209" s="138"/>
      <c r="R209" s="121"/>
      <c r="S209" s="123"/>
      <c r="T209" s="122"/>
      <c r="U209" s="123"/>
      <c r="V209" s="285" t="str">
        <f t="shared" si="246"/>
        <v/>
      </c>
      <c r="W209" s="285" t="str">
        <f t="shared" si="247"/>
        <v/>
      </c>
      <c r="X209" s="123"/>
      <c r="Y209" s="65"/>
      <c r="Z209" s="176">
        <f t="shared" si="189"/>
        <v>0</v>
      </c>
      <c r="AA209" s="124"/>
      <c r="AB209" s="124"/>
      <c r="AC209" s="125"/>
      <c r="AD209" s="125"/>
      <c r="AE209" s="126"/>
      <c r="AF209" s="124"/>
      <c r="AG209" s="127"/>
      <c r="AH209" s="128"/>
      <c r="AI209" s="137"/>
      <c r="AJ209" s="126"/>
      <c r="AK209" s="335">
        <f t="shared" si="190"/>
        <v>0</v>
      </c>
      <c r="AL209" s="138"/>
      <c r="AM209" s="121"/>
      <c r="AN209" s="123"/>
      <c r="AO209" s="332">
        <f t="shared" si="269"/>
        <v>0</v>
      </c>
      <c r="AP209" s="333">
        <f>SUMIFS(Technologia[tpz '[s']],Technologia[Obszar],"Obróbka skrawaniem",Technologia[KOD WYROB],wycena!$B209)</f>
        <v>0</v>
      </c>
      <c r="AQ209" s="334">
        <f>SUMIFS(Technologia[tpj '[s']],Technologia[Obszar],"Obróbka skrawaniem",Technologia[KOD WYROB],wycena!$B209)</f>
        <v>0</v>
      </c>
      <c r="AR209" s="335">
        <f t="shared" si="191"/>
        <v>0</v>
      </c>
      <c r="AS209" s="334">
        <f>SUMIFS(Technologia[tpz '[s']],Technologia[Obszar],"Ukosowanie",Technologia[KOD WYROB],wycena!$B209)</f>
        <v>0</v>
      </c>
      <c r="AT209" s="334">
        <f>SUMIFS(Technologia[tpj '[s']],Technologia[Obszar],"Ukosowanie",Technologia[KOD WYROB],wycena!$B209)</f>
        <v>0</v>
      </c>
      <c r="AU209" s="335">
        <f t="shared" si="192"/>
        <v>0</v>
      </c>
      <c r="AV209" s="334">
        <f>SUMIFS(Technologia[tpz '[s']],Technologia[Obszar],"Prasa",Technologia[KOD WYROB],wycena!$B209)</f>
        <v>0</v>
      </c>
      <c r="AW209" s="334">
        <f>SUMIFS(Technologia[tpj '[s']],Technologia[Obszar],"Prasa",Technologia[KOD WYROB],wycena!$B209)</f>
        <v>0</v>
      </c>
      <c r="AX209" s="335">
        <f t="shared" si="193"/>
        <v>0</v>
      </c>
      <c r="AY209" s="334">
        <f>SUMIFS(Technologia[tpz '[s']],Technologia[Obszar],"Spawanie ręczne",Technologia[KOD WYROB],wycena!$B209)</f>
        <v>0</v>
      </c>
      <c r="AZ209" s="334">
        <f>SUMIFS(Technologia[tpj '[s']],Technologia[Obszar],"Spawanie ręczne",Technologia[KOD WYROB],wycena!$B209)</f>
        <v>0</v>
      </c>
      <c r="BA209" s="335">
        <f t="shared" si="194"/>
        <v>0</v>
      </c>
      <c r="BB209" s="334">
        <f>SUMIFS(Technologia[tpz '[s']],Technologia[Obszar],"Spawanie robotem",Technologia[KOD WYROB],wycena!$B209)</f>
        <v>0</v>
      </c>
      <c r="BC209" s="334">
        <f>SUMIFS(Technologia[tpj '[s']],Technologia[Obszar],"Spawanie robotem",Technologia[KOD WYROB],wycena!$B209)</f>
        <v>0</v>
      </c>
      <c r="BD209" s="335">
        <f t="shared" si="195"/>
        <v>0</v>
      </c>
      <c r="BE209" s="334">
        <f>SUMIFS(Technologia[tpz '[s']],Technologia[Obszar],"Ślusarnia",Technologia[KOD WYROB],wycena!$B209)</f>
        <v>0</v>
      </c>
      <c r="BF209" s="334">
        <f>SUMIFS(Technologia[tpj '[s']],Technologia[Obszar],"Ślusarnia",Technologia[KOD WYROB],wycena!$B209)</f>
        <v>0</v>
      </c>
      <c r="BG209" s="335">
        <f t="shared" si="196"/>
        <v>0</v>
      </c>
      <c r="BH209" s="334">
        <f>SUMIFS(Technologia[tpz '[s']],Technologia[Obszar],"Montaż",Technologia[KOD WYROB],wycena!$B209)</f>
        <v>0</v>
      </c>
      <c r="BI209" s="334">
        <f>SUMIFS(Technologia[tpj '[s']],Technologia[Obszar],"Montaż",Technologia[KOD WYROB],wycena!$B209)</f>
        <v>0</v>
      </c>
      <c r="BJ209" s="335">
        <f t="shared" si="197"/>
        <v>0</v>
      </c>
      <c r="BK209" s="334">
        <f>SUMIFS(Technologia[tpz '[s']],Technologia[Obszar],"Klejenie",Technologia[KOD WYROB],wycena!$B209)</f>
        <v>0</v>
      </c>
      <c r="BL209" s="334">
        <f>SUMIFS(Technologia[tpj '[s']],Technologia[Obszar],"Klejenie",Technologia[KOD WYROB],wycena!$B209)</f>
        <v>0</v>
      </c>
      <c r="BM209" s="335">
        <f t="shared" si="198"/>
        <v>0</v>
      </c>
      <c r="BN209" s="334">
        <f>SUMIFS(Technologia[tpz '[s']],Technologia[Obszar],"Śrutowanie",Technologia[KOD WYROB],wycena!$B209)</f>
        <v>0</v>
      </c>
      <c r="BO209" s="334">
        <f>SUMIFS(Technologia[tpj '[s']],Technologia[Obszar],"Śrutowanie",Technologia[KOD WYROB],wycena!$B209)</f>
        <v>0</v>
      </c>
      <c r="BP209" s="332">
        <f t="shared" si="248"/>
        <v>0</v>
      </c>
      <c r="BQ209" s="334">
        <f>SUMIFS(Technologia[tpz '[s']],Technologia[Obszar],"Prostowanie",Technologia[KOD WYROB],wycena!$B209)</f>
        <v>0</v>
      </c>
      <c r="BR209" s="334">
        <f>SUMIFS(Technologia[tpj '[s']],Technologia[Obszar],"Prostowanie",Technologia[KOD WYROB],wycena!$B209)</f>
        <v>0</v>
      </c>
      <c r="BS209" s="332">
        <f t="shared" si="249"/>
        <v>0</v>
      </c>
      <c r="BT209" s="334">
        <f>SUMIFS(Technologia[tpz '[s']],Technologia[Obszar],"Gratowarka",Technologia[KOD WYROB],wycena!$B209)</f>
        <v>0</v>
      </c>
      <c r="BU209" s="334">
        <f>SUMIFS(Technologia[tpj '[s']],Technologia[Obszar],"Gratowarka",Technologia[KOD WYROB],wycena!$B209)</f>
        <v>0</v>
      </c>
      <c r="BV209" s="332">
        <f t="shared" si="250"/>
        <v>0</v>
      </c>
      <c r="BW209" s="332">
        <f>COUNTIF(Technologia[KOD WYROB],B209)</f>
        <v>0</v>
      </c>
      <c r="BX209" s="332">
        <f t="shared" si="251"/>
        <v>0</v>
      </c>
      <c r="BZ209" s="121"/>
      <c r="CA209" s="123"/>
      <c r="CB209" s="123"/>
      <c r="CC209" s="372">
        <f>SUMIFS(Technologia[Koszt kooperacji],Technologia[Obszar],"Kooperacja",Technologia[KOD WYROB],wycena!$B209)+SUMIFS(Technologia[Koszt kooperacji],Technologia[Obszar],"Śrutowanie",Technologia[KOD WYROB],wycena!$B209)</f>
        <v>0</v>
      </c>
      <c r="CD209" s="372">
        <f t="shared" si="199"/>
        <v>0</v>
      </c>
      <c r="CE209" s="372">
        <f t="shared" si="270"/>
        <v>0</v>
      </c>
      <c r="CF209" s="381">
        <f>COUNTIFS(Technologia[KOD WYROB],B209,Technologia[Obszar],"kooperacja")+SUMIF($C:$C,$B209,CF:CF)</f>
        <v>0</v>
      </c>
      <c r="CG209" s="382">
        <f>SUMIF(Tabela3[Dot. indeksu],B209,Tabela3[Wartość])+SUMIF(C:C,B209,DE:DE)</f>
        <v>0</v>
      </c>
      <c r="CH209" s="383">
        <f>SUMIFS(NRC[Cena],NRC[Typ narzędzia],robocze!$AL$1,NRC[Dot. indeksu],wycena!$B209)+(SUMIF($C:$C,$B209,$DF:$DF))</f>
        <v>0</v>
      </c>
      <c r="CI209" s="372">
        <f>SUMIFS(NRC[Cena],NRC[Typ narzędzia],robocze!$AL$2,NRC[Dot. indeksu],wycena!$B209)+(SUMIF($C:$C,$B209,$DG:$DG))</f>
        <v>0</v>
      </c>
      <c r="CJ209" s="372">
        <f>SUMIFS(NRC[Cena],NRC[Typ narzędzia],robocze!$AL$3,NRC[Dot. indeksu],wycena!$B209)+(SUMIF($C:$C,$B209,$DH:$DH))</f>
        <v>0</v>
      </c>
      <c r="CK209" s="384">
        <f t="shared" si="252"/>
        <v>0</v>
      </c>
      <c r="CM209" s="373" t="str">
        <f t="shared" si="200"/>
        <v/>
      </c>
      <c r="CN209" s="374" t="str">
        <f t="shared" si="201"/>
        <v/>
      </c>
      <c r="CO209" s="372" t="str">
        <f t="shared" si="202"/>
        <v/>
      </c>
      <c r="CP209" s="372" t="str">
        <f t="shared" si="271"/>
        <v/>
      </c>
      <c r="CQ209" s="371" t="str">
        <f t="shared" si="203"/>
        <v/>
      </c>
      <c r="CR209" s="371" t="str">
        <f t="shared" si="272"/>
        <v/>
      </c>
      <c r="CS209" s="371" t="str">
        <f t="shared" si="204"/>
        <v/>
      </c>
      <c r="CT209" s="371" t="str">
        <f t="shared" si="205"/>
        <v/>
      </c>
      <c r="CU209" s="371" t="str">
        <f t="shared" si="206"/>
        <v/>
      </c>
      <c r="CV209" s="371" t="str">
        <f t="shared" si="207"/>
        <v/>
      </c>
      <c r="CW209" s="371" t="str">
        <f t="shared" si="208"/>
        <v/>
      </c>
      <c r="CX209" s="371" t="str">
        <f t="shared" si="209"/>
        <v/>
      </c>
      <c r="CY209" s="371" t="str">
        <f t="shared" si="210"/>
        <v/>
      </c>
      <c r="CZ209" s="371" t="str">
        <f t="shared" si="211"/>
        <v/>
      </c>
      <c r="DA209" s="371" t="str">
        <f t="shared" si="253"/>
        <v/>
      </c>
      <c r="DB209" s="371" t="str">
        <f t="shared" si="254"/>
        <v/>
      </c>
      <c r="DC209" s="371" t="str">
        <f t="shared" si="255"/>
        <v/>
      </c>
      <c r="DD209" s="334" t="str">
        <f t="shared" si="212"/>
        <v/>
      </c>
      <c r="DE209" s="334" t="str">
        <f t="shared" si="213"/>
        <v/>
      </c>
      <c r="DF209" s="372">
        <f t="shared" si="273"/>
        <v>0</v>
      </c>
      <c r="DG209" s="372">
        <f t="shared" si="274"/>
        <v>0</v>
      </c>
      <c r="DH209" s="372">
        <f t="shared" si="275"/>
        <v>0</v>
      </c>
      <c r="DI209" s="375"/>
      <c r="DJ209" s="319">
        <f>AK209/3600*Stawki!$A$4</f>
        <v>0</v>
      </c>
      <c r="DK209" s="317">
        <f>AO209/3600*Stawki!$B$4</f>
        <v>0</v>
      </c>
      <c r="DL209" s="317">
        <f>AR209/3600*Stawki!$C$4</f>
        <v>0</v>
      </c>
      <c r="DM209" s="317">
        <f>AU209/3600*Stawki!$D$4</f>
        <v>0</v>
      </c>
      <c r="DN209" s="317">
        <f>AX209/3600*Stawki!$E$4</f>
        <v>0</v>
      </c>
      <c r="DO209" s="317">
        <f>BA209/3600*Stawki!$F$4</f>
        <v>0</v>
      </c>
      <c r="DP209" s="317">
        <f>BD209/3600*Stawki!$G$4</f>
        <v>0</v>
      </c>
      <c r="DQ209" s="317">
        <f>BG209/3600*Stawki!$H$4</f>
        <v>0</v>
      </c>
      <c r="DR209" s="317">
        <f>BJ209/3600*Stawki!$J$4</f>
        <v>0</v>
      </c>
      <c r="DS209" s="317">
        <f>BL209/3600*Stawki!$I$4</f>
        <v>0</v>
      </c>
      <c r="DT209" s="317">
        <f>BP209/3600*Stawki!$K$4</f>
        <v>0</v>
      </c>
      <c r="DU209" s="320">
        <f>BS209/3600*Stawki!$M$4</f>
        <v>0</v>
      </c>
      <c r="DV209" s="320">
        <f>BV209/3600*Stawki!$L$4</f>
        <v>0</v>
      </c>
      <c r="DW209" s="321">
        <f t="shared" si="256"/>
        <v>0</v>
      </c>
      <c r="DX209" s="322" t="e" cm="1">
        <f t="array" ref="DX209">IF(BX209&lt;1,INDEX(tblSimple[],MATCH(F209,simp_il_proj,1)+1,MATCH(BW209,simp_il_oper,1)+1)+VLOOKUP($H$6,tblKlient[[Klient]:[Dodatkowy narzut Simple]],2,0),INDEX(tblComplex[],MATCH(F209,comp_il_projekt,1)+1,MATCH(BX209,comp_ile_sklad,1)+1)+VLOOKUP($H$6,tblKlient[[Klient]:[Dodatkowy narzut Complex]],3,0))</f>
        <v>#VALUE!</v>
      </c>
      <c r="DY209" s="323" t="str">
        <f t="shared" si="257"/>
        <v/>
      </c>
      <c r="DZ209" s="318" t="e">
        <f t="shared" si="214"/>
        <v>#VALUE!</v>
      </c>
      <c r="EA209" s="324" t="e">
        <f t="shared" si="215"/>
        <v>#VALUE!</v>
      </c>
      <c r="EC209" s="340">
        <f>IFERROR((Y209*AA209)*IF(X209="NIE",$EC$17+Stawki!$L$30,$EC$17)+SUMIF($C:$C,$B209,CP:CP),0)</f>
        <v>0</v>
      </c>
      <c r="ED209" s="341">
        <f t="shared" si="216"/>
        <v>0</v>
      </c>
      <c r="EE209" s="341">
        <f t="shared" si="217"/>
        <v>0</v>
      </c>
      <c r="EF209" s="341" t="e">
        <f t="shared" si="218"/>
        <v>#VALUE!</v>
      </c>
      <c r="EG209" s="341" t="e">
        <f>DY209*(1+wycena!$EG$17)</f>
        <v>#VALUE!</v>
      </c>
      <c r="EH209" s="341" t="e">
        <f>EG209*(1+wycena!$EH$17)</f>
        <v>#VALUE!</v>
      </c>
      <c r="EI209" s="341" t="e">
        <f t="shared" si="258"/>
        <v>#VALUE!</v>
      </c>
      <c r="EJ209" s="341" t="e">
        <f t="shared" si="276"/>
        <v>#VALUE!</v>
      </c>
      <c r="EK209" s="342">
        <f t="shared" si="219"/>
        <v>0</v>
      </c>
      <c r="EL209" s="343">
        <v>0</v>
      </c>
      <c r="EM209" s="344" t="e">
        <f t="shared" si="277"/>
        <v>#VALUE!</v>
      </c>
      <c r="EN209" s="345" t="e">
        <f t="shared" si="220"/>
        <v>#VALUE!</v>
      </c>
      <c r="EO209" s="346">
        <f t="shared" si="221"/>
        <v>0</v>
      </c>
      <c r="EP209" s="347">
        <f t="shared" si="222"/>
        <v>0</v>
      </c>
      <c r="EQ209" s="348">
        <f t="shared" si="259"/>
        <v>0</v>
      </c>
      <c r="ER209" s="349" t="e">
        <f t="shared" si="223"/>
        <v>#VALUE!</v>
      </c>
      <c r="ES209" s="350" t="e">
        <f t="shared" si="224"/>
        <v>#VALUE!</v>
      </c>
      <c r="ET209" s="62"/>
      <c r="EU209" s="399">
        <f t="shared" si="260"/>
        <v>0</v>
      </c>
      <c r="EV209" s="400">
        <f t="shared" si="261"/>
        <v>0</v>
      </c>
      <c r="EW209" s="400">
        <f t="shared" si="262"/>
        <v>0</v>
      </c>
      <c r="EX209" s="400">
        <f t="shared" si="263"/>
        <v>0</v>
      </c>
      <c r="EY209" s="400">
        <f t="shared" si="264"/>
        <v>0</v>
      </c>
      <c r="EZ209" s="401">
        <f t="shared" si="265"/>
        <v>0</v>
      </c>
      <c r="FA209" s="62"/>
      <c r="FB209" s="153">
        <f t="shared" si="225"/>
        <v>0</v>
      </c>
      <c r="FC209" s="154">
        <f t="shared" si="226"/>
        <v>0</v>
      </c>
      <c r="FD209" s="154">
        <f t="shared" si="227"/>
        <v>0</v>
      </c>
      <c r="FE209" s="154">
        <f t="shared" si="228"/>
        <v>0</v>
      </c>
      <c r="FF209" s="154">
        <f t="shared" si="229"/>
        <v>0</v>
      </c>
      <c r="FG209" s="154">
        <f t="shared" si="230"/>
        <v>0</v>
      </c>
      <c r="FH209" s="154">
        <f t="shared" si="231"/>
        <v>0</v>
      </c>
      <c r="FI209" s="154">
        <f t="shared" si="232"/>
        <v>0</v>
      </c>
      <c r="FJ209" s="154">
        <f t="shared" si="233"/>
        <v>0</v>
      </c>
      <c r="FK209" s="147">
        <f t="shared" si="234"/>
        <v>0</v>
      </c>
      <c r="FL209" s="147">
        <f t="shared" si="235"/>
        <v>0</v>
      </c>
      <c r="FM209" s="146">
        <f t="shared" si="236"/>
        <v>0</v>
      </c>
      <c r="FN209" s="146">
        <f t="shared" si="237"/>
        <v>0</v>
      </c>
      <c r="FO209" s="146">
        <f t="shared" si="238"/>
        <v>0</v>
      </c>
      <c r="FP209" s="146">
        <f t="shared" si="239"/>
        <v>0</v>
      </c>
      <c r="FQ209" s="146" t="e">
        <f t="shared" si="240"/>
        <v>#VALUE!</v>
      </c>
      <c r="FR209" s="146" t="e">
        <f t="shared" si="241"/>
        <v>#VALUE!</v>
      </c>
      <c r="FS209" s="146">
        <f t="shared" si="242"/>
        <v>0</v>
      </c>
      <c r="FT209" s="146">
        <f t="shared" si="243"/>
        <v>0</v>
      </c>
      <c r="FU209" s="146">
        <f t="shared" si="244"/>
        <v>0</v>
      </c>
      <c r="FV209" s="146" t="e">
        <f t="shared" si="245"/>
        <v>#VALUE!</v>
      </c>
      <c r="FW209" s="146" t="e">
        <f t="shared" si="266"/>
        <v>#VALUE!</v>
      </c>
      <c r="FX209" s="146" t="e">
        <f t="shared" si="267"/>
        <v>#VALUE!</v>
      </c>
      <c r="FY209" s="146" t="e">
        <f t="shared" si="268"/>
        <v>#VALUE!</v>
      </c>
      <c r="FZ209" s="155">
        <f t="shared" si="278"/>
        <v>0</v>
      </c>
    </row>
    <row r="210" spans="1:182">
      <c r="A210" s="143">
        <v>192</v>
      </c>
      <c r="B210" s="123"/>
      <c r="C210" s="123"/>
      <c r="D210" s="123"/>
      <c r="E210" s="181"/>
      <c r="F210" s="123"/>
      <c r="G210" s="123"/>
      <c r="H210" s="123"/>
      <c r="I210" s="120"/>
      <c r="J210" s="121"/>
      <c r="K210" s="123"/>
      <c r="L210" s="123"/>
      <c r="M210" s="172" t="str">
        <f>ryzyka!$X194</f>
        <v/>
      </c>
      <c r="N210" s="173" t="str">
        <f>ryzyka!Y194</f>
        <v/>
      </c>
      <c r="O210" s="123"/>
      <c r="P210" s="123"/>
      <c r="Q210" s="138"/>
      <c r="R210" s="121"/>
      <c r="S210" s="123"/>
      <c r="T210" s="122"/>
      <c r="U210" s="123"/>
      <c r="V210" s="285" t="str">
        <f t="shared" si="246"/>
        <v/>
      </c>
      <c r="W210" s="285" t="str">
        <f t="shared" si="247"/>
        <v/>
      </c>
      <c r="X210" s="123"/>
      <c r="Y210" s="65"/>
      <c r="Z210" s="176">
        <f t="shared" si="189"/>
        <v>0</v>
      </c>
      <c r="AA210" s="124"/>
      <c r="AB210" s="124"/>
      <c r="AC210" s="125"/>
      <c r="AD210" s="125"/>
      <c r="AE210" s="126"/>
      <c r="AF210" s="124"/>
      <c r="AG210" s="127"/>
      <c r="AH210" s="128"/>
      <c r="AI210" s="137"/>
      <c r="AJ210" s="126"/>
      <c r="AK210" s="335">
        <f t="shared" si="190"/>
        <v>0</v>
      </c>
      <c r="AL210" s="138"/>
      <c r="AM210" s="121"/>
      <c r="AN210" s="123"/>
      <c r="AO210" s="332">
        <f t="shared" si="269"/>
        <v>0</v>
      </c>
      <c r="AP210" s="333">
        <f>SUMIFS(Technologia[tpz '[s']],Technologia[Obszar],"Obróbka skrawaniem",Technologia[KOD WYROB],wycena!$B210)</f>
        <v>0</v>
      </c>
      <c r="AQ210" s="334">
        <f>SUMIFS(Technologia[tpj '[s']],Technologia[Obszar],"Obróbka skrawaniem",Technologia[KOD WYROB],wycena!$B210)</f>
        <v>0</v>
      </c>
      <c r="AR210" s="335">
        <f t="shared" si="191"/>
        <v>0</v>
      </c>
      <c r="AS210" s="334">
        <f>SUMIFS(Technologia[tpz '[s']],Technologia[Obszar],"Ukosowanie",Technologia[KOD WYROB],wycena!$B210)</f>
        <v>0</v>
      </c>
      <c r="AT210" s="334">
        <f>SUMIFS(Technologia[tpj '[s']],Technologia[Obszar],"Ukosowanie",Technologia[KOD WYROB],wycena!$B210)</f>
        <v>0</v>
      </c>
      <c r="AU210" s="335">
        <f t="shared" si="192"/>
        <v>0</v>
      </c>
      <c r="AV210" s="334">
        <f>SUMIFS(Technologia[tpz '[s']],Technologia[Obszar],"Prasa",Technologia[KOD WYROB],wycena!$B210)</f>
        <v>0</v>
      </c>
      <c r="AW210" s="334">
        <f>SUMIFS(Technologia[tpj '[s']],Technologia[Obszar],"Prasa",Technologia[KOD WYROB],wycena!$B210)</f>
        <v>0</v>
      </c>
      <c r="AX210" s="335">
        <f t="shared" si="193"/>
        <v>0</v>
      </c>
      <c r="AY210" s="334">
        <f>SUMIFS(Technologia[tpz '[s']],Technologia[Obszar],"Spawanie ręczne",Technologia[KOD WYROB],wycena!$B210)</f>
        <v>0</v>
      </c>
      <c r="AZ210" s="334">
        <f>SUMIFS(Technologia[tpj '[s']],Technologia[Obszar],"Spawanie ręczne",Technologia[KOD WYROB],wycena!$B210)</f>
        <v>0</v>
      </c>
      <c r="BA210" s="335">
        <f t="shared" si="194"/>
        <v>0</v>
      </c>
      <c r="BB210" s="334">
        <f>SUMIFS(Technologia[tpz '[s']],Technologia[Obszar],"Spawanie robotem",Technologia[KOD WYROB],wycena!$B210)</f>
        <v>0</v>
      </c>
      <c r="BC210" s="334">
        <f>SUMIFS(Technologia[tpj '[s']],Technologia[Obszar],"Spawanie robotem",Technologia[KOD WYROB],wycena!$B210)</f>
        <v>0</v>
      </c>
      <c r="BD210" s="335">
        <f t="shared" si="195"/>
        <v>0</v>
      </c>
      <c r="BE210" s="334">
        <f>SUMIFS(Technologia[tpz '[s']],Technologia[Obszar],"Ślusarnia",Technologia[KOD WYROB],wycena!$B210)</f>
        <v>0</v>
      </c>
      <c r="BF210" s="334">
        <f>SUMIFS(Technologia[tpj '[s']],Technologia[Obszar],"Ślusarnia",Technologia[KOD WYROB],wycena!$B210)</f>
        <v>0</v>
      </c>
      <c r="BG210" s="335">
        <f t="shared" si="196"/>
        <v>0</v>
      </c>
      <c r="BH210" s="334">
        <f>SUMIFS(Technologia[tpz '[s']],Technologia[Obszar],"Montaż",Technologia[KOD WYROB],wycena!$B210)</f>
        <v>0</v>
      </c>
      <c r="BI210" s="334">
        <f>SUMIFS(Technologia[tpj '[s']],Technologia[Obszar],"Montaż",Technologia[KOD WYROB],wycena!$B210)</f>
        <v>0</v>
      </c>
      <c r="BJ210" s="335">
        <f t="shared" si="197"/>
        <v>0</v>
      </c>
      <c r="BK210" s="334">
        <f>SUMIFS(Technologia[tpz '[s']],Technologia[Obszar],"Klejenie",Technologia[KOD WYROB],wycena!$B210)</f>
        <v>0</v>
      </c>
      <c r="BL210" s="334">
        <f>SUMIFS(Technologia[tpj '[s']],Technologia[Obszar],"Klejenie",Technologia[KOD WYROB],wycena!$B210)</f>
        <v>0</v>
      </c>
      <c r="BM210" s="335">
        <f t="shared" si="198"/>
        <v>0</v>
      </c>
      <c r="BN210" s="334">
        <f>SUMIFS(Technologia[tpz '[s']],Technologia[Obszar],"Śrutowanie",Technologia[KOD WYROB],wycena!$B210)</f>
        <v>0</v>
      </c>
      <c r="BO210" s="334">
        <f>SUMIFS(Technologia[tpj '[s']],Technologia[Obszar],"Śrutowanie",Technologia[KOD WYROB],wycena!$B210)</f>
        <v>0</v>
      </c>
      <c r="BP210" s="332">
        <f t="shared" si="248"/>
        <v>0</v>
      </c>
      <c r="BQ210" s="334">
        <f>SUMIFS(Technologia[tpz '[s']],Technologia[Obszar],"Prostowanie",Technologia[KOD WYROB],wycena!$B210)</f>
        <v>0</v>
      </c>
      <c r="BR210" s="334">
        <f>SUMIFS(Technologia[tpj '[s']],Technologia[Obszar],"Prostowanie",Technologia[KOD WYROB],wycena!$B210)</f>
        <v>0</v>
      </c>
      <c r="BS210" s="332">
        <f t="shared" si="249"/>
        <v>0</v>
      </c>
      <c r="BT210" s="334">
        <f>SUMIFS(Technologia[tpz '[s']],Technologia[Obszar],"Gratowarka",Technologia[KOD WYROB],wycena!$B210)</f>
        <v>0</v>
      </c>
      <c r="BU210" s="334">
        <f>SUMIFS(Technologia[tpj '[s']],Technologia[Obszar],"Gratowarka",Technologia[KOD WYROB],wycena!$B210)</f>
        <v>0</v>
      </c>
      <c r="BV210" s="332">
        <f t="shared" si="250"/>
        <v>0</v>
      </c>
      <c r="BW210" s="332">
        <f>COUNTIF(Technologia[KOD WYROB],B210)</f>
        <v>0</v>
      </c>
      <c r="BX210" s="332">
        <f t="shared" si="251"/>
        <v>0</v>
      </c>
      <c r="BZ210" s="121"/>
      <c r="CA210" s="123"/>
      <c r="CB210" s="123"/>
      <c r="CC210" s="372">
        <f>SUMIFS(Technologia[Koszt kooperacji],Technologia[Obszar],"Kooperacja",Technologia[KOD WYROB],wycena!$B210)+SUMIFS(Technologia[Koszt kooperacji],Technologia[Obszar],"Śrutowanie",Technologia[KOD WYROB],wycena!$B210)</f>
        <v>0</v>
      </c>
      <c r="CD210" s="372">
        <f t="shared" si="199"/>
        <v>0</v>
      </c>
      <c r="CE210" s="372">
        <f t="shared" si="270"/>
        <v>0</v>
      </c>
      <c r="CF210" s="381">
        <f>COUNTIFS(Technologia[KOD WYROB],B210,Technologia[Obszar],"kooperacja")+SUMIF($C:$C,$B210,CF:CF)</f>
        <v>0</v>
      </c>
      <c r="CG210" s="382">
        <f>SUMIF(Tabela3[Dot. indeksu],B210,Tabela3[Wartość])+SUMIF(C:C,B210,DE:DE)</f>
        <v>0</v>
      </c>
      <c r="CH210" s="383">
        <f>SUMIFS(NRC[Cena],NRC[Typ narzędzia],robocze!$AL$1,NRC[Dot. indeksu],wycena!$B210)+(SUMIF($C:$C,$B210,$DF:$DF))</f>
        <v>0</v>
      </c>
      <c r="CI210" s="372">
        <f>SUMIFS(NRC[Cena],NRC[Typ narzędzia],robocze!$AL$2,NRC[Dot. indeksu],wycena!$B210)+(SUMIF($C:$C,$B210,$DG:$DG))</f>
        <v>0</v>
      </c>
      <c r="CJ210" s="372">
        <f>SUMIFS(NRC[Cena],NRC[Typ narzędzia],robocze!$AL$3,NRC[Dot. indeksu],wycena!$B210)+(SUMIF($C:$C,$B210,$DH:$DH))</f>
        <v>0</v>
      </c>
      <c r="CK210" s="384">
        <f t="shared" si="252"/>
        <v>0</v>
      </c>
      <c r="CM210" s="373" t="str">
        <f t="shared" si="200"/>
        <v/>
      </c>
      <c r="CN210" s="374" t="str">
        <f t="shared" si="201"/>
        <v/>
      </c>
      <c r="CO210" s="372" t="str">
        <f t="shared" si="202"/>
        <v/>
      </c>
      <c r="CP210" s="372" t="str">
        <f t="shared" si="271"/>
        <v/>
      </c>
      <c r="CQ210" s="371" t="str">
        <f t="shared" si="203"/>
        <v/>
      </c>
      <c r="CR210" s="371" t="str">
        <f t="shared" si="272"/>
        <v/>
      </c>
      <c r="CS210" s="371" t="str">
        <f t="shared" si="204"/>
        <v/>
      </c>
      <c r="CT210" s="371" t="str">
        <f t="shared" si="205"/>
        <v/>
      </c>
      <c r="CU210" s="371" t="str">
        <f t="shared" si="206"/>
        <v/>
      </c>
      <c r="CV210" s="371" t="str">
        <f t="shared" si="207"/>
        <v/>
      </c>
      <c r="CW210" s="371" t="str">
        <f t="shared" si="208"/>
        <v/>
      </c>
      <c r="CX210" s="371" t="str">
        <f t="shared" si="209"/>
        <v/>
      </c>
      <c r="CY210" s="371" t="str">
        <f t="shared" si="210"/>
        <v/>
      </c>
      <c r="CZ210" s="371" t="str">
        <f t="shared" si="211"/>
        <v/>
      </c>
      <c r="DA210" s="371" t="str">
        <f t="shared" si="253"/>
        <v/>
      </c>
      <c r="DB210" s="371" t="str">
        <f t="shared" si="254"/>
        <v/>
      </c>
      <c r="DC210" s="371" t="str">
        <f t="shared" si="255"/>
        <v/>
      </c>
      <c r="DD210" s="334" t="str">
        <f t="shared" si="212"/>
        <v/>
      </c>
      <c r="DE210" s="334" t="str">
        <f t="shared" si="213"/>
        <v/>
      </c>
      <c r="DF210" s="372">
        <f t="shared" si="273"/>
        <v>0</v>
      </c>
      <c r="DG210" s="372">
        <f t="shared" si="274"/>
        <v>0</v>
      </c>
      <c r="DH210" s="372">
        <f t="shared" si="275"/>
        <v>0</v>
      </c>
      <c r="DI210" s="375"/>
      <c r="DJ210" s="319">
        <f>AK210/3600*Stawki!$A$4</f>
        <v>0</v>
      </c>
      <c r="DK210" s="317">
        <f>AO210/3600*Stawki!$B$4</f>
        <v>0</v>
      </c>
      <c r="DL210" s="317">
        <f>AR210/3600*Stawki!$C$4</f>
        <v>0</v>
      </c>
      <c r="DM210" s="317">
        <f>AU210/3600*Stawki!$D$4</f>
        <v>0</v>
      </c>
      <c r="DN210" s="317">
        <f>AX210/3600*Stawki!$E$4</f>
        <v>0</v>
      </c>
      <c r="DO210" s="317">
        <f>BA210/3600*Stawki!$F$4</f>
        <v>0</v>
      </c>
      <c r="DP210" s="317">
        <f>BD210/3600*Stawki!$G$4</f>
        <v>0</v>
      </c>
      <c r="DQ210" s="317">
        <f>BG210/3600*Stawki!$H$4</f>
        <v>0</v>
      </c>
      <c r="DR210" s="317">
        <f>BJ210/3600*Stawki!$J$4</f>
        <v>0</v>
      </c>
      <c r="DS210" s="317">
        <f>BL210/3600*Stawki!$I$4</f>
        <v>0</v>
      </c>
      <c r="DT210" s="317">
        <f>BP210/3600*Stawki!$K$4</f>
        <v>0</v>
      </c>
      <c r="DU210" s="320">
        <f>BS210/3600*Stawki!$M$4</f>
        <v>0</v>
      </c>
      <c r="DV210" s="320">
        <f>BV210/3600*Stawki!$L$4</f>
        <v>0</v>
      </c>
      <c r="DW210" s="321">
        <f t="shared" si="256"/>
        <v>0</v>
      </c>
      <c r="DX210" s="322" t="e" cm="1">
        <f t="array" ref="DX210">IF(BX210&lt;1,INDEX(tblSimple[],MATCH(F210,simp_il_proj,1)+1,MATCH(BW210,simp_il_oper,1)+1)+VLOOKUP($H$6,tblKlient[[Klient]:[Dodatkowy narzut Simple]],2,0),INDEX(tblComplex[],MATCH(F210,comp_il_projekt,1)+1,MATCH(BX210,comp_ile_sklad,1)+1)+VLOOKUP($H$6,tblKlient[[Klient]:[Dodatkowy narzut Complex]],3,0))</f>
        <v>#VALUE!</v>
      </c>
      <c r="DY210" s="323" t="str">
        <f t="shared" si="257"/>
        <v/>
      </c>
      <c r="DZ210" s="318" t="e">
        <f t="shared" si="214"/>
        <v>#VALUE!</v>
      </c>
      <c r="EA210" s="324" t="e">
        <f t="shared" si="215"/>
        <v>#VALUE!</v>
      </c>
      <c r="EC210" s="340">
        <f>IFERROR((Y210*AA210)*IF(X210="NIE",$EC$17+Stawki!$L$30,$EC$17)+SUMIF($C:$C,$B210,CP:CP),0)</f>
        <v>0</v>
      </c>
      <c r="ED210" s="341">
        <f t="shared" si="216"/>
        <v>0</v>
      </c>
      <c r="EE210" s="341">
        <f t="shared" si="217"/>
        <v>0</v>
      </c>
      <c r="EF210" s="341" t="e">
        <f t="shared" si="218"/>
        <v>#VALUE!</v>
      </c>
      <c r="EG210" s="341" t="e">
        <f>DY210*(1+wycena!$EG$17)</f>
        <v>#VALUE!</v>
      </c>
      <c r="EH210" s="341" t="e">
        <f>EG210*(1+wycena!$EH$17)</f>
        <v>#VALUE!</v>
      </c>
      <c r="EI210" s="341" t="e">
        <f t="shared" si="258"/>
        <v>#VALUE!</v>
      </c>
      <c r="EJ210" s="341" t="e">
        <f t="shared" si="276"/>
        <v>#VALUE!</v>
      </c>
      <c r="EK210" s="342">
        <f t="shared" si="219"/>
        <v>0</v>
      </c>
      <c r="EL210" s="343">
        <v>0</v>
      </c>
      <c r="EM210" s="344" t="e">
        <f t="shared" si="277"/>
        <v>#VALUE!</v>
      </c>
      <c r="EN210" s="345" t="e">
        <f t="shared" si="220"/>
        <v>#VALUE!</v>
      </c>
      <c r="EO210" s="346">
        <f t="shared" si="221"/>
        <v>0</v>
      </c>
      <c r="EP210" s="347">
        <f t="shared" si="222"/>
        <v>0</v>
      </c>
      <c r="EQ210" s="348">
        <f t="shared" si="259"/>
        <v>0</v>
      </c>
      <c r="ER210" s="349" t="e">
        <f t="shared" si="223"/>
        <v>#VALUE!</v>
      </c>
      <c r="ES210" s="350" t="e">
        <f t="shared" si="224"/>
        <v>#VALUE!</v>
      </c>
      <c r="ET210" s="62"/>
      <c r="EU210" s="399">
        <f t="shared" si="260"/>
        <v>0</v>
      </c>
      <c r="EV210" s="400">
        <f t="shared" si="261"/>
        <v>0</v>
      </c>
      <c r="EW210" s="400">
        <f t="shared" si="262"/>
        <v>0</v>
      </c>
      <c r="EX210" s="400">
        <f t="shared" si="263"/>
        <v>0</v>
      </c>
      <c r="EY210" s="400">
        <f t="shared" si="264"/>
        <v>0</v>
      </c>
      <c r="EZ210" s="401">
        <f t="shared" si="265"/>
        <v>0</v>
      </c>
      <c r="FA210" s="62"/>
      <c r="FB210" s="153">
        <f t="shared" si="225"/>
        <v>0</v>
      </c>
      <c r="FC210" s="154">
        <f t="shared" si="226"/>
        <v>0</v>
      </c>
      <c r="FD210" s="154">
        <f t="shared" si="227"/>
        <v>0</v>
      </c>
      <c r="FE210" s="154">
        <f t="shared" si="228"/>
        <v>0</v>
      </c>
      <c r="FF210" s="154">
        <f t="shared" si="229"/>
        <v>0</v>
      </c>
      <c r="FG210" s="154">
        <f t="shared" si="230"/>
        <v>0</v>
      </c>
      <c r="FH210" s="154">
        <f t="shared" si="231"/>
        <v>0</v>
      </c>
      <c r="FI210" s="154">
        <f t="shared" si="232"/>
        <v>0</v>
      </c>
      <c r="FJ210" s="154">
        <f t="shared" si="233"/>
        <v>0</v>
      </c>
      <c r="FK210" s="147">
        <f t="shared" si="234"/>
        <v>0</v>
      </c>
      <c r="FL210" s="147">
        <f t="shared" si="235"/>
        <v>0</v>
      </c>
      <c r="FM210" s="146">
        <f t="shared" si="236"/>
        <v>0</v>
      </c>
      <c r="FN210" s="146">
        <f t="shared" si="237"/>
        <v>0</v>
      </c>
      <c r="FO210" s="146">
        <f t="shared" si="238"/>
        <v>0</v>
      </c>
      <c r="FP210" s="146">
        <f t="shared" si="239"/>
        <v>0</v>
      </c>
      <c r="FQ210" s="146" t="e">
        <f t="shared" si="240"/>
        <v>#VALUE!</v>
      </c>
      <c r="FR210" s="146" t="e">
        <f t="shared" si="241"/>
        <v>#VALUE!</v>
      </c>
      <c r="FS210" s="146">
        <f t="shared" si="242"/>
        <v>0</v>
      </c>
      <c r="FT210" s="146">
        <f t="shared" si="243"/>
        <v>0</v>
      </c>
      <c r="FU210" s="146">
        <f t="shared" si="244"/>
        <v>0</v>
      </c>
      <c r="FV210" s="146" t="e">
        <f t="shared" si="245"/>
        <v>#VALUE!</v>
      </c>
      <c r="FW210" s="146" t="e">
        <f t="shared" si="266"/>
        <v>#VALUE!</v>
      </c>
      <c r="FX210" s="146" t="e">
        <f t="shared" si="267"/>
        <v>#VALUE!</v>
      </c>
      <c r="FY210" s="146" t="e">
        <f t="shared" si="268"/>
        <v>#VALUE!</v>
      </c>
      <c r="FZ210" s="155">
        <f t="shared" si="278"/>
        <v>0</v>
      </c>
    </row>
    <row r="211" spans="1:182">
      <c r="A211" s="143">
        <v>193</v>
      </c>
      <c r="B211" s="123"/>
      <c r="C211" s="123"/>
      <c r="D211" s="123"/>
      <c r="E211" s="181"/>
      <c r="F211" s="123"/>
      <c r="G211" s="123"/>
      <c r="H211" s="123"/>
      <c r="I211" s="120"/>
      <c r="J211" s="121"/>
      <c r="K211" s="123"/>
      <c r="L211" s="123"/>
      <c r="M211" s="172" t="str">
        <f>ryzyka!$X195</f>
        <v/>
      </c>
      <c r="N211" s="173" t="str">
        <f>ryzyka!Y195</f>
        <v/>
      </c>
      <c r="O211" s="123"/>
      <c r="P211" s="123"/>
      <c r="Q211" s="138"/>
      <c r="R211" s="121"/>
      <c r="S211" s="123"/>
      <c r="T211" s="122"/>
      <c r="U211" s="123"/>
      <c r="V211" s="285" t="str">
        <f t="shared" si="246"/>
        <v/>
      </c>
      <c r="W211" s="285" t="str">
        <f t="shared" si="247"/>
        <v/>
      </c>
      <c r="X211" s="123"/>
      <c r="Y211" s="65"/>
      <c r="Z211" s="176">
        <f t="shared" ref="Z211:Z274" si="279">Y211*AA211+SUMIF($C:$C,$B211,CO:CO)</f>
        <v>0</v>
      </c>
      <c r="AA211" s="124"/>
      <c r="AB211" s="124"/>
      <c r="AC211" s="125"/>
      <c r="AD211" s="125"/>
      <c r="AE211" s="126"/>
      <c r="AF211" s="124"/>
      <c r="AG211" s="127"/>
      <c r="AH211" s="128"/>
      <c r="AI211" s="137"/>
      <c r="AJ211" s="126"/>
      <c r="AK211" s="335">
        <f t="shared" ref="AK211:AK274" si="280">AI211+AJ211+SUMIF($C:$C,$B211,CQ:CQ)</f>
        <v>0</v>
      </c>
      <c r="AL211" s="138"/>
      <c r="AM211" s="121"/>
      <c r="AN211" s="123"/>
      <c r="AO211" s="332">
        <f t="shared" si="269"/>
        <v>0</v>
      </c>
      <c r="AP211" s="333">
        <f>SUMIFS(Technologia[tpz '[s']],Technologia[Obszar],"Obróbka skrawaniem",Technologia[KOD WYROB],wycena!$B211)</f>
        <v>0</v>
      </c>
      <c r="AQ211" s="334">
        <f>SUMIFS(Technologia[tpj '[s']],Technologia[Obszar],"Obróbka skrawaniem",Technologia[KOD WYROB],wycena!$B211)</f>
        <v>0</v>
      </c>
      <c r="AR211" s="335">
        <f t="shared" ref="AR211:AR274" si="281">IFERROR(AP211/$G211+AQ211+SUMIF($C:$C,$B211,CS:CS),0)</f>
        <v>0</v>
      </c>
      <c r="AS211" s="334">
        <f>SUMIFS(Technologia[tpz '[s']],Technologia[Obszar],"Ukosowanie",Technologia[KOD WYROB],wycena!$B211)</f>
        <v>0</v>
      </c>
      <c r="AT211" s="334">
        <f>SUMIFS(Technologia[tpj '[s']],Technologia[Obszar],"Ukosowanie",Technologia[KOD WYROB],wycena!$B211)</f>
        <v>0</v>
      </c>
      <c r="AU211" s="335">
        <f t="shared" ref="AU211:AU274" si="282">IFERROR(IF(T211="inox",AS211/$G211+(2*AT211),AS211/$G211+AT211)+SUMIF($C:$C,$B211,CT:CT),0)</f>
        <v>0</v>
      </c>
      <c r="AV211" s="334">
        <f>SUMIFS(Technologia[tpz '[s']],Technologia[Obszar],"Prasa",Technologia[KOD WYROB],wycena!$B211)</f>
        <v>0</v>
      </c>
      <c r="AW211" s="334">
        <f>SUMIFS(Technologia[tpj '[s']],Technologia[Obszar],"Prasa",Technologia[KOD WYROB],wycena!$B211)</f>
        <v>0</v>
      </c>
      <c r="AX211" s="335">
        <f t="shared" ref="AX211:AX274" si="283">IFERROR(AV211/$G211+AW211+SUMIF($C:$C,$B211,CU:CU),0)</f>
        <v>0</v>
      </c>
      <c r="AY211" s="334">
        <f>SUMIFS(Technologia[tpz '[s']],Technologia[Obszar],"Spawanie ręczne",Technologia[KOD WYROB],wycena!$B211)</f>
        <v>0</v>
      </c>
      <c r="AZ211" s="334">
        <f>SUMIFS(Technologia[tpj '[s']],Technologia[Obszar],"Spawanie ręczne",Technologia[KOD WYROB],wycena!$B211)</f>
        <v>0</v>
      </c>
      <c r="BA211" s="335">
        <f t="shared" ref="BA211:BA274" si="284">IFERROR(AY211/$G211+AZ211+SUMIF($C:$C,$B211,CV:CV),0)</f>
        <v>0</v>
      </c>
      <c r="BB211" s="334">
        <f>SUMIFS(Technologia[tpz '[s']],Technologia[Obszar],"Spawanie robotem",Technologia[KOD WYROB],wycena!$B211)</f>
        <v>0</v>
      </c>
      <c r="BC211" s="334">
        <f>SUMIFS(Technologia[tpj '[s']],Technologia[Obszar],"Spawanie robotem",Technologia[KOD WYROB],wycena!$B211)</f>
        <v>0</v>
      </c>
      <c r="BD211" s="335">
        <f t="shared" ref="BD211:BD274" si="285">IFERROR(BB211/$G211+BC211+SUMIF($C:$C,$B211,CW:CW),0)</f>
        <v>0</v>
      </c>
      <c r="BE211" s="334">
        <f>SUMIFS(Technologia[tpz '[s']],Technologia[Obszar],"Ślusarnia",Technologia[KOD WYROB],wycena!$B211)</f>
        <v>0</v>
      </c>
      <c r="BF211" s="334">
        <f>SUMIFS(Technologia[tpj '[s']],Technologia[Obszar],"Ślusarnia",Technologia[KOD WYROB],wycena!$B211)</f>
        <v>0</v>
      </c>
      <c r="BG211" s="335">
        <f t="shared" ref="BG211:BG274" si="286">IFERROR(BE211/$G211+BF211+SUMIF($C:$C,$B211,CX:CX),0)</f>
        <v>0</v>
      </c>
      <c r="BH211" s="334">
        <f>SUMIFS(Technologia[tpz '[s']],Technologia[Obszar],"Montaż",Technologia[KOD WYROB],wycena!$B211)</f>
        <v>0</v>
      </c>
      <c r="BI211" s="334">
        <f>SUMIFS(Technologia[tpj '[s']],Technologia[Obszar],"Montaż",Technologia[KOD WYROB],wycena!$B211)</f>
        <v>0</v>
      </c>
      <c r="BJ211" s="335">
        <f t="shared" ref="BJ211:BJ274" si="287">IFERROR(BH211/$G211+BI211+SUMIF($C:$C,$B211,CY:CY),0)</f>
        <v>0</v>
      </c>
      <c r="BK211" s="334">
        <f>SUMIFS(Technologia[tpz '[s']],Technologia[Obszar],"Klejenie",Technologia[KOD WYROB],wycena!$B211)</f>
        <v>0</v>
      </c>
      <c r="BL211" s="334">
        <f>SUMIFS(Technologia[tpj '[s']],Technologia[Obszar],"Klejenie",Technologia[KOD WYROB],wycena!$B211)</f>
        <v>0</v>
      </c>
      <c r="BM211" s="335">
        <f t="shared" ref="BM211:BM274" si="288">IFERROR(BK211/$G211+BL211+SUMIF($C:$C,$B211,CZ:CZ),0)</f>
        <v>0</v>
      </c>
      <c r="BN211" s="334">
        <f>SUMIFS(Technologia[tpz '[s']],Technologia[Obszar],"Śrutowanie",Technologia[KOD WYROB],wycena!$B211)</f>
        <v>0</v>
      </c>
      <c r="BO211" s="334">
        <f>SUMIFS(Technologia[tpj '[s']],Technologia[Obszar],"Śrutowanie",Technologia[KOD WYROB],wycena!$B211)</f>
        <v>0</v>
      </c>
      <c r="BP211" s="332">
        <f t="shared" si="248"/>
        <v>0</v>
      </c>
      <c r="BQ211" s="334">
        <f>SUMIFS(Technologia[tpz '[s']],Technologia[Obszar],"Prostowanie",Technologia[KOD WYROB],wycena!$B211)</f>
        <v>0</v>
      </c>
      <c r="BR211" s="334">
        <f>SUMIFS(Technologia[tpj '[s']],Technologia[Obszar],"Prostowanie",Technologia[KOD WYROB],wycena!$B211)</f>
        <v>0</v>
      </c>
      <c r="BS211" s="332">
        <f t="shared" si="249"/>
        <v>0</v>
      </c>
      <c r="BT211" s="334">
        <f>SUMIFS(Technologia[tpz '[s']],Technologia[Obszar],"Gratowarka",Technologia[KOD WYROB],wycena!$B211)</f>
        <v>0</v>
      </c>
      <c r="BU211" s="334">
        <f>SUMIFS(Technologia[tpj '[s']],Technologia[Obszar],"Gratowarka",Technologia[KOD WYROB],wycena!$B211)</f>
        <v>0</v>
      </c>
      <c r="BV211" s="332">
        <f t="shared" si="250"/>
        <v>0</v>
      </c>
      <c r="BW211" s="332">
        <f>COUNTIF(Technologia[KOD WYROB],B211)</f>
        <v>0</v>
      </c>
      <c r="BX211" s="332">
        <f t="shared" si="251"/>
        <v>0</v>
      </c>
      <c r="BZ211" s="121"/>
      <c r="CA211" s="123"/>
      <c r="CB211" s="123"/>
      <c r="CC211" s="372">
        <f>SUMIFS(Technologia[Koszt kooperacji],Technologia[Obszar],"Kooperacja",Technologia[KOD WYROB],wycena!$B211)+SUMIFS(Technologia[Koszt kooperacji],Technologia[Obszar],"Śrutowanie",Technologia[KOD WYROB],wycena!$B211)</f>
        <v>0</v>
      </c>
      <c r="CD211" s="372">
        <f t="shared" ref="CD211:CD274" si="289">CC211+SUMIF(C:C,B211,DD:DD)</f>
        <v>0</v>
      </c>
      <c r="CE211" s="372">
        <f t="shared" si="270"/>
        <v>0</v>
      </c>
      <c r="CF211" s="381">
        <f>COUNTIFS(Technologia[KOD WYROB],B211,Technologia[Obszar],"kooperacja")+SUMIF($C:$C,$B211,CF:CF)</f>
        <v>0</v>
      </c>
      <c r="CG211" s="382">
        <f>SUMIF(Tabela3[Dot. indeksu],B211,Tabela3[Wartość])+SUMIF(C:C,B211,DE:DE)</f>
        <v>0</v>
      </c>
      <c r="CH211" s="383">
        <f>SUMIFS(NRC[Cena],NRC[Typ narzędzia],robocze!$AL$1,NRC[Dot. indeksu],wycena!$B211)+(SUMIF($C:$C,$B211,$DF:$DF))</f>
        <v>0</v>
      </c>
      <c r="CI211" s="372">
        <f>SUMIFS(NRC[Cena],NRC[Typ narzędzia],robocze!$AL$2,NRC[Dot. indeksu],wycena!$B211)+(SUMIF($C:$C,$B211,$DG:$DG))</f>
        <v>0</v>
      </c>
      <c r="CJ211" s="372">
        <f>SUMIFS(NRC[Cena],NRC[Typ narzędzia],robocze!$AL$3,NRC[Dot. indeksu],wycena!$B211)+(SUMIF($C:$C,$B211,$DH:$DH))</f>
        <v>0</v>
      </c>
      <c r="CK211" s="384">
        <f t="shared" si="252"/>
        <v>0</v>
      </c>
      <c r="CM211" s="373" t="str">
        <f t="shared" ref="CM211:CM274" si="290">IF($C211&lt;&gt;"",$H211*AA211,"")</f>
        <v/>
      </c>
      <c r="CN211" s="374" t="str">
        <f t="shared" ref="CN211:CN274" si="291">IF($C211&lt;&gt;"",$H211*AB211,"")</f>
        <v/>
      </c>
      <c r="CO211" s="372" t="str">
        <f t="shared" ref="CO211:CO274" si="292">IF($C211&lt;&gt;"",$H211*Z211,"")</f>
        <v/>
      </c>
      <c r="CP211" s="372" t="str">
        <f t="shared" si="271"/>
        <v/>
      </c>
      <c r="CQ211" s="371" t="str">
        <f t="shared" ref="CQ211:CQ274" si="293">IF($C211&lt;&gt;"",$H211*AK211,"")</f>
        <v/>
      </c>
      <c r="CR211" s="371" t="str">
        <f t="shared" si="272"/>
        <v/>
      </c>
      <c r="CS211" s="371" t="str">
        <f t="shared" ref="CS211:CS274" si="294">IF($C211&lt;&gt;"",$H211*AR211,"")</f>
        <v/>
      </c>
      <c r="CT211" s="371" t="str">
        <f t="shared" ref="CT211:CT274" si="295">IF($C211&lt;&gt;"",$H211*AU211,"")</f>
        <v/>
      </c>
      <c r="CU211" s="371" t="str">
        <f t="shared" ref="CU211:CU274" si="296">IF($C211&lt;&gt;"",$H211*AX211,"")</f>
        <v/>
      </c>
      <c r="CV211" s="371" t="str">
        <f t="shared" ref="CV211:CV274" si="297">IF($C211&lt;&gt;"",$H211*BA211,"")</f>
        <v/>
      </c>
      <c r="CW211" s="371" t="str">
        <f t="shared" ref="CW211:CW274" si="298">IF($C211&lt;&gt;"",$H211*BD211,"")</f>
        <v/>
      </c>
      <c r="CX211" s="371" t="str">
        <f t="shared" ref="CX211:CX274" si="299">IF($C211&lt;&gt;"",$H211*BG211,"")</f>
        <v/>
      </c>
      <c r="CY211" s="371" t="str">
        <f t="shared" ref="CY211:CY274" si="300">IF($C211&lt;&gt;"",$H211*BJ211,"")</f>
        <v/>
      </c>
      <c r="CZ211" s="371" t="str">
        <f t="shared" ref="CZ211:CZ274" si="301">IF($C211&lt;&gt;"",$H211*BM211,"")</f>
        <v/>
      </c>
      <c r="DA211" s="371" t="str">
        <f t="shared" si="253"/>
        <v/>
      </c>
      <c r="DB211" s="371" t="str">
        <f t="shared" si="254"/>
        <v/>
      </c>
      <c r="DC211" s="371" t="str">
        <f t="shared" si="255"/>
        <v/>
      </c>
      <c r="DD211" s="334" t="str">
        <f t="shared" ref="DD211:DD274" si="302">IF($C211&lt;&gt;"",$H211*CD211,"")</f>
        <v/>
      </c>
      <c r="DE211" s="334" t="str">
        <f t="shared" ref="DE211:DE274" si="303">IF($C211&lt;&gt;"",$H211*CG211,"")</f>
        <v/>
      </c>
      <c r="DF211" s="372">
        <f t="shared" si="273"/>
        <v>0</v>
      </c>
      <c r="DG211" s="372">
        <f t="shared" si="274"/>
        <v>0</v>
      </c>
      <c r="DH211" s="372">
        <f t="shared" si="275"/>
        <v>0</v>
      </c>
      <c r="DI211" s="375"/>
      <c r="DJ211" s="319">
        <f>AK211/3600*Stawki!$A$4</f>
        <v>0</v>
      </c>
      <c r="DK211" s="317">
        <f>AO211/3600*Stawki!$B$4</f>
        <v>0</v>
      </c>
      <c r="DL211" s="317">
        <f>AR211/3600*Stawki!$C$4</f>
        <v>0</v>
      </c>
      <c r="DM211" s="317">
        <f>AU211/3600*Stawki!$D$4</f>
        <v>0</v>
      </c>
      <c r="DN211" s="317">
        <f>AX211/3600*Stawki!$E$4</f>
        <v>0</v>
      </c>
      <c r="DO211" s="317">
        <f>BA211/3600*Stawki!$F$4</f>
        <v>0</v>
      </c>
      <c r="DP211" s="317">
        <f>BD211/3600*Stawki!$G$4</f>
        <v>0</v>
      </c>
      <c r="DQ211" s="317">
        <f>BG211/3600*Stawki!$H$4</f>
        <v>0</v>
      </c>
      <c r="DR211" s="317">
        <f>BJ211/3600*Stawki!$J$4</f>
        <v>0</v>
      </c>
      <c r="DS211" s="317">
        <f>BL211/3600*Stawki!$I$4</f>
        <v>0</v>
      </c>
      <c r="DT211" s="317">
        <f>BP211/3600*Stawki!$K$4</f>
        <v>0</v>
      </c>
      <c r="DU211" s="320">
        <f>BS211/3600*Stawki!$M$4</f>
        <v>0</v>
      </c>
      <c r="DV211" s="320">
        <f>BV211/3600*Stawki!$L$4</f>
        <v>0</v>
      </c>
      <c r="DW211" s="321">
        <f t="shared" si="256"/>
        <v>0</v>
      </c>
      <c r="DX211" s="322" t="e" cm="1">
        <f t="array" ref="DX211">IF(BX211&lt;1,INDEX(tblSimple[],MATCH(F211,simp_il_proj,1)+1,MATCH(BW211,simp_il_oper,1)+1)+VLOOKUP($H$6,tblKlient[[Klient]:[Dodatkowy narzut Simple]],2,0),INDEX(tblComplex[],MATCH(F211,comp_il_projekt,1)+1,MATCH(BX211,comp_ile_sklad,1)+1)+VLOOKUP($H$6,tblKlient[[Klient]:[Dodatkowy narzut Complex]],3,0))</f>
        <v>#VALUE!</v>
      </c>
      <c r="DY211" s="323" t="str">
        <f t="shared" si="257"/>
        <v/>
      </c>
      <c r="DZ211" s="318" t="e">
        <f t="shared" ref="DZ211:DZ274" si="304">Z211+CD211+CE211+CG211+DY211</f>
        <v>#VALUE!</v>
      </c>
      <c r="EA211" s="324" t="e">
        <f t="shared" ref="EA211:EA274" si="305">F211*DZ211</f>
        <v>#VALUE!</v>
      </c>
      <c r="EC211" s="340">
        <f>IFERROR((Y211*AA211)*IF(X211="NIE",$EC$17+Stawki!$L$30,$EC$17)+SUMIF($C:$C,$B211,CP:CP),0)</f>
        <v>0</v>
      </c>
      <c r="ED211" s="341">
        <f t="shared" ref="ED211:ED274" si="306">IFERROR((CD211+CE211)*$ED$17,0)</f>
        <v>0</v>
      </c>
      <c r="EE211" s="341">
        <f t="shared" ref="EE211:EE274" si="307">IFERROR((CK211*$EE$17),0)</f>
        <v>0</v>
      </c>
      <c r="EF211" s="341" t="e">
        <f t="shared" ref="EF211:EF274" si="308">DZ211+EC211+ED211-CG211</f>
        <v>#VALUE!</v>
      </c>
      <c r="EG211" s="341" t="e">
        <f>DY211*(1+wycena!$EG$17)</f>
        <v>#VALUE!</v>
      </c>
      <c r="EH211" s="341" t="e">
        <f>EG211*(1+wycena!$EH$17)</f>
        <v>#VALUE!</v>
      </c>
      <c r="EI211" s="341" t="e">
        <f t="shared" si="258"/>
        <v>#VALUE!</v>
      </c>
      <c r="EJ211" s="341" t="e">
        <f t="shared" si="276"/>
        <v>#VALUE!</v>
      </c>
      <c r="EK211" s="342">
        <f t="shared" ref="EK211:EK274" si="309">CG211*(1+$EK$17)</f>
        <v>0</v>
      </c>
      <c r="EL211" s="343">
        <v>0</v>
      </c>
      <c r="EM211" s="344" t="e">
        <f t="shared" si="277"/>
        <v>#VALUE!</v>
      </c>
      <c r="EN211" s="345" t="e">
        <f t="shared" ref="EN211:EN274" si="310">MROUND(EM211/$C$4,0.01)</f>
        <v>#VALUE!</v>
      </c>
      <c r="EO211" s="346">
        <f t="shared" ref="EO211:EO274" si="311">IFERROR((MROUND(EJ211*(1+$EL211),0.01)+(CK211+EE211)/F211),0)</f>
        <v>0</v>
      </c>
      <c r="EP211" s="347">
        <f t="shared" ref="EP211:EP274" si="312">MROUND(EO211/$C$4,0.01)</f>
        <v>0</v>
      </c>
      <c r="EQ211" s="348">
        <f t="shared" si="259"/>
        <v>0</v>
      </c>
      <c r="ER211" s="349" t="e">
        <f t="shared" ref="ER211:ER274" si="313">EM211*F211</f>
        <v>#VALUE!</v>
      </c>
      <c r="ES211" s="350" t="e">
        <f t="shared" ref="ES211:ES274" si="314">EN211*F211</f>
        <v>#VALUE!</v>
      </c>
      <c r="ET211" s="62"/>
      <c r="EU211" s="399">
        <f t="shared" si="260"/>
        <v>0</v>
      </c>
      <c r="EV211" s="400">
        <f t="shared" si="261"/>
        <v>0</v>
      </c>
      <c r="EW211" s="400">
        <f t="shared" si="262"/>
        <v>0</v>
      </c>
      <c r="EX211" s="400">
        <f t="shared" si="263"/>
        <v>0</v>
      </c>
      <c r="EY211" s="400">
        <f t="shared" si="264"/>
        <v>0</v>
      </c>
      <c r="EZ211" s="401">
        <f t="shared" si="265"/>
        <v>0</v>
      </c>
      <c r="FA211" s="62"/>
      <c r="FB211" s="153">
        <f t="shared" ref="FB211:FB274" si="315">AK211*$F211/3600</f>
        <v>0</v>
      </c>
      <c r="FC211" s="154">
        <f t="shared" ref="FC211:FC274" si="316">AR211*$F211/3600</f>
        <v>0</v>
      </c>
      <c r="FD211" s="154">
        <f t="shared" ref="FD211:FD274" si="317">AU211*$F211/3600</f>
        <v>0</v>
      </c>
      <c r="FE211" s="154">
        <f t="shared" ref="FE211:FE274" si="318">AX211*$F211/3600</f>
        <v>0</v>
      </c>
      <c r="FF211" s="154">
        <f t="shared" ref="FF211:FF274" si="319">BA211*$F211/3600</f>
        <v>0</v>
      </c>
      <c r="FG211" s="154">
        <f t="shared" ref="FG211:FG274" si="320">BD211*$F211/3600</f>
        <v>0</v>
      </c>
      <c r="FH211" s="154">
        <f t="shared" ref="FH211:FH274" si="321">BG211*$F211/3600</f>
        <v>0</v>
      </c>
      <c r="FI211" s="154">
        <f t="shared" ref="FI211:FI274" si="322">BJ211*$F211/3600</f>
        <v>0</v>
      </c>
      <c r="FJ211" s="154">
        <f t="shared" ref="FJ211:FJ274" si="323">BM211*$F211/3600</f>
        <v>0</v>
      </c>
      <c r="FK211" s="147">
        <f t="shared" ref="FK211:FK274" si="324">SUM(DJ211:DT211)*F211</f>
        <v>0</v>
      </c>
      <c r="FL211" s="147">
        <f t="shared" ref="FL211:FL274" si="325">Z211*F211</f>
        <v>0</v>
      </c>
      <c r="FM211" s="146">
        <f t="shared" ref="FM211:FM274" si="326">CD211*F211</f>
        <v>0</v>
      </c>
      <c r="FN211" s="146">
        <f t="shared" ref="FN211:FN274" si="327">CE211*F211</f>
        <v>0</v>
      </c>
      <c r="FO211" s="146">
        <f t="shared" ref="FO211:FO274" si="328">CG211*F211</f>
        <v>0</v>
      </c>
      <c r="FP211" s="146">
        <f t="shared" ref="FP211:FP274" si="329">CK211</f>
        <v>0</v>
      </c>
      <c r="FQ211" s="146" t="e">
        <f t="shared" ref="FQ211:FQ274" si="330">DY211*F211</f>
        <v>#VALUE!</v>
      </c>
      <c r="FR211" s="146" t="e">
        <f t="shared" ref="FR211:FR274" si="331">DZ211*F211</f>
        <v>#VALUE!</v>
      </c>
      <c r="FS211" s="146">
        <f t="shared" ref="FS211:FS274" si="332">EC211*F211</f>
        <v>0</v>
      </c>
      <c r="FT211" s="146">
        <f t="shared" ref="FT211:FT274" si="333">ED211*F211</f>
        <v>0</v>
      </c>
      <c r="FU211" s="146">
        <f t="shared" ref="FU211:FU274" si="334">EE211</f>
        <v>0</v>
      </c>
      <c r="FV211" s="146" t="e">
        <f t="shared" ref="FV211:FV274" si="335">EF211*F211</f>
        <v>#VALUE!</v>
      </c>
      <c r="FW211" s="146" t="e">
        <f t="shared" si="266"/>
        <v>#VALUE!</v>
      </c>
      <c r="FX211" s="146" t="e">
        <f t="shared" si="267"/>
        <v>#VALUE!</v>
      </c>
      <c r="FY211" s="146" t="e">
        <f t="shared" si="268"/>
        <v>#VALUE!</v>
      </c>
      <c r="FZ211" s="155">
        <f t="shared" si="278"/>
        <v>0</v>
      </c>
    </row>
    <row r="212" spans="1:182">
      <c r="A212" s="143">
        <v>194</v>
      </c>
      <c r="B212" s="123"/>
      <c r="C212" s="123"/>
      <c r="D212" s="123"/>
      <c r="E212" s="181"/>
      <c r="F212" s="123"/>
      <c r="G212" s="123"/>
      <c r="H212" s="123"/>
      <c r="I212" s="120"/>
      <c r="J212" s="121"/>
      <c r="K212" s="123"/>
      <c r="L212" s="123"/>
      <c r="M212" s="172" t="str">
        <f>ryzyka!$X196</f>
        <v/>
      </c>
      <c r="N212" s="173" t="str">
        <f>ryzyka!Y196</f>
        <v/>
      </c>
      <c r="O212" s="123"/>
      <c r="P212" s="123"/>
      <c r="Q212" s="138"/>
      <c r="R212" s="121"/>
      <c r="S212" s="123"/>
      <c r="T212" s="122"/>
      <c r="U212" s="123"/>
      <c r="V212" s="285" t="str">
        <f t="shared" ref="V212:V275" si="336">IF(AE212&lt;&gt;"",(G212*AA212)/(IF(T212="aluminium",2700,7850)*(AG212/1000)*(AH212/1000)*(AE212/1000)),"")</f>
        <v/>
      </c>
      <c r="W212" s="285" t="str">
        <f t="shared" ref="W212:W275" si="337">IF(AE212&lt;&gt;"",(F212*AA212)/(IF(T212="aluminium",2700,7850)*(AG212/1000)*(AH212/1000)*(AE212/1000)),"")</f>
        <v/>
      </c>
      <c r="X212" s="123"/>
      <c r="Y212" s="65"/>
      <c r="Z212" s="176">
        <f t="shared" si="279"/>
        <v>0</v>
      </c>
      <c r="AA212" s="124"/>
      <c r="AB212" s="124"/>
      <c r="AC212" s="125"/>
      <c r="AD212" s="125"/>
      <c r="AE212" s="126"/>
      <c r="AF212" s="124"/>
      <c r="AG212" s="127"/>
      <c r="AH212" s="128"/>
      <c r="AI212" s="137"/>
      <c r="AJ212" s="126"/>
      <c r="AK212" s="335">
        <f t="shared" si="280"/>
        <v>0</v>
      </c>
      <c r="AL212" s="138"/>
      <c r="AM212" s="121"/>
      <c r="AN212" s="123"/>
      <c r="AO212" s="332">
        <f t="shared" si="269"/>
        <v>0</v>
      </c>
      <c r="AP212" s="333">
        <f>SUMIFS(Technologia[tpz '[s']],Technologia[Obszar],"Obróbka skrawaniem",Technologia[KOD WYROB],wycena!$B212)</f>
        <v>0</v>
      </c>
      <c r="AQ212" s="334">
        <f>SUMIFS(Technologia[tpj '[s']],Technologia[Obszar],"Obróbka skrawaniem",Technologia[KOD WYROB],wycena!$B212)</f>
        <v>0</v>
      </c>
      <c r="AR212" s="335">
        <f t="shared" si="281"/>
        <v>0</v>
      </c>
      <c r="AS212" s="334">
        <f>SUMIFS(Technologia[tpz '[s']],Technologia[Obszar],"Ukosowanie",Technologia[KOD WYROB],wycena!$B212)</f>
        <v>0</v>
      </c>
      <c r="AT212" s="334">
        <f>SUMIFS(Technologia[tpj '[s']],Technologia[Obszar],"Ukosowanie",Technologia[KOD WYROB],wycena!$B212)</f>
        <v>0</v>
      </c>
      <c r="AU212" s="335">
        <f t="shared" si="282"/>
        <v>0</v>
      </c>
      <c r="AV212" s="334">
        <f>SUMIFS(Technologia[tpz '[s']],Technologia[Obszar],"Prasa",Technologia[KOD WYROB],wycena!$B212)</f>
        <v>0</v>
      </c>
      <c r="AW212" s="334">
        <f>SUMIFS(Technologia[tpj '[s']],Technologia[Obszar],"Prasa",Technologia[KOD WYROB],wycena!$B212)</f>
        <v>0</v>
      </c>
      <c r="AX212" s="335">
        <f t="shared" si="283"/>
        <v>0</v>
      </c>
      <c r="AY212" s="334">
        <f>SUMIFS(Technologia[tpz '[s']],Technologia[Obszar],"Spawanie ręczne",Technologia[KOD WYROB],wycena!$B212)</f>
        <v>0</v>
      </c>
      <c r="AZ212" s="334">
        <f>SUMIFS(Technologia[tpj '[s']],Technologia[Obszar],"Spawanie ręczne",Technologia[KOD WYROB],wycena!$B212)</f>
        <v>0</v>
      </c>
      <c r="BA212" s="335">
        <f t="shared" si="284"/>
        <v>0</v>
      </c>
      <c r="BB212" s="334">
        <f>SUMIFS(Technologia[tpz '[s']],Technologia[Obszar],"Spawanie robotem",Technologia[KOD WYROB],wycena!$B212)</f>
        <v>0</v>
      </c>
      <c r="BC212" s="334">
        <f>SUMIFS(Technologia[tpj '[s']],Technologia[Obszar],"Spawanie robotem",Technologia[KOD WYROB],wycena!$B212)</f>
        <v>0</v>
      </c>
      <c r="BD212" s="335">
        <f t="shared" si="285"/>
        <v>0</v>
      </c>
      <c r="BE212" s="334">
        <f>SUMIFS(Technologia[tpz '[s']],Technologia[Obszar],"Ślusarnia",Technologia[KOD WYROB],wycena!$B212)</f>
        <v>0</v>
      </c>
      <c r="BF212" s="334">
        <f>SUMIFS(Technologia[tpj '[s']],Technologia[Obszar],"Ślusarnia",Technologia[KOD WYROB],wycena!$B212)</f>
        <v>0</v>
      </c>
      <c r="BG212" s="335">
        <f t="shared" si="286"/>
        <v>0</v>
      </c>
      <c r="BH212" s="334">
        <f>SUMIFS(Technologia[tpz '[s']],Technologia[Obszar],"Montaż",Technologia[KOD WYROB],wycena!$B212)</f>
        <v>0</v>
      </c>
      <c r="BI212" s="334">
        <f>SUMIFS(Technologia[tpj '[s']],Technologia[Obszar],"Montaż",Technologia[KOD WYROB],wycena!$B212)</f>
        <v>0</v>
      </c>
      <c r="BJ212" s="335">
        <f t="shared" si="287"/>
        <v>0</v>
      </c>
      <c r="BK212" s="334">
        <f>SUMIFS(Technologia[tpz '[s']],Technologia[Obszar],"Klejenie",Technologia[KOD WYROB],wycena!$B212)</f>
        <v>0</v>
      </c>
      <c r="BL212" s="334">
        <f>SUMIFS(Technologia[tpj '[s']],Technologia[Obszar],"Klejenie",Technologia[KOD WYROB],wycena!$B212)</f>
        <v>0</v>
      </c>
      <c r="BM212" s="335">
        <f t="shared" si="288"/>
        <v>0</v>
      </c>
      <c r="BN212" s="334">
        <f>SUMIFS(Technologia[tpz '[s']],Technologia[Obszar],"Śrutowanie",Technologia[KOD WYROB],wycena!$B212)</f>
        <v>0</v>
      </c>
      <c r="BO212" s="334">
        <f>SUMIFS(Technologia[tpj '[s']],Technologia[Obszar],"Śrutowanie",Technologia[KOD WYROB],wycena!$B212)</f>
        <v>0</v>
      </c>
      <c r="BP212" s="332">
        <f t="shared" ref="BP212:BP275" si="338">IFERROR(BN212/$G212+BO212+SUMIF($C:$C,$B212,DA:DA),0)</f>
        <v>0</v>
      </c>
      <c r="BQ212" s="334">
        <f>SUMIFS(Technologia[tpz '[s']],Technologia[Obszar],"Prostowanie",Technologia[KOD WYROB],wycena!$B212)</f>
        <v>0</v>
      </c>
      <c r="BR212" s="334">
        <f>SUMIFS(Technologia[tpj '[s']],Technologia[Obszar],"Prostowanie",Technologia[KOD WYROB],wycena!$B212)</f>
        <v>0</v>
      </c>
      <c r="BS212" s="332">
        <f t="shared" ref="BS212:BS275" si="339">IFERROR(BQ212/$G212+BR212+SUMIF($C:$C,$B212,DB:DB),0)</f>
        <v>0</v>
      </c>
      <c r="BT212" s="334">
        <f>SUMIFS(Technologia[tpz '[s']],Technologia[Obszar],"Gratowarka",Technologia[KOD WYROB],wycena!$B212)</f>
        <v>0</v>
      </c>
      <c r="BU212" s="334">
        <f>SUMIFS(Technologia[tpj '[s']],Technologia[Obszar],"Gratowarka",Technologia[KOD WYROB],wycena!$B212)</f>
        <v>0</v>
      </c>
      <c r="BV212" s="332">
        <f t="shared" ref="BV212:BV275" si="340">IFERROR(BT212/$G212+BU212+SUMIF($C:$C,$B212,DC:DC),0)</f>
        <v>0</v>
      </c>
      <c r="BW212" s="332">
        <f>COUNTIF(Technologia[KOD WYROB],B212)</f>
        <v>0</v>
      </c>
      <c r="BX212" s="332">
        <f t="shared" ref="BX212:BX275" si="341">COUNTIF($C:$C,$B212)</f>
        <v>0</v>
      </c>
      <c r="BZ212" s="121"/>
      <c r="CA212" s="123"/>
      <c r="CB212" s="123"/>
      <c r="CC212" s="372">
        <f>SUMIFS(Technologia[Koszt kooperacji],Technologia[Obszar],"Kooperacja",Technologia[KOD WYROB],wycena!$B212)+SUMIFS(Technologia[Koszt kooperacji],Technologia[Obszar],"Śrutowanie",Technologia[KOD WYROB],wycena!$B212)</f>
        <v>0</v>
      </c>
      <c r="CD212" s="372">
        <f t="shared" si="289"/>
        <v>0</v>
      </c>
      <c r="CE212" s="372">
        <f t="shared" si="270"/>
        <v>0</v>
      </c>
      <c r="CF212" s="381">
        <f>COUNTIFS(Technologia[KOD WYROB],B212,Technologia[Obszar],"kooperacja")+SUMIF($C:$C,$B212,CF:CF)</f>
        <v>0</v>
      </c>
      <c r="CG212" s="382">
        <f>SUMIF(Tabela3[Dot. indeksu],B212,Tabela3[Wartość])+SUMIF(C:C,B212,DE:DE)</f>
        <v>0</v>
      </c>
      <c r="CH212" s="383">
        <f>SUMIFS(NRC[Cena],NRC[Typ narzędzia],robocze!$AL$1,NRC[Dot. indeksu],wycena!$B212)+(SUMIF($C:$C,$B212,$DF:$DF))</f>
        <v>0</v>
      </c>
      <c r="CI212" s="372">
        <f>SUMIFS(NRC[Cena],NRC[Typ narzędzia],robocze!$AL$2,NRC[Dot. indeksu],wycena!$B212)+(SUMIF($C:$C,$B212,$DG:$DG))</f>
        <v>0</v>
      </c>
      <c r="CJ212" s="372">
        <f>SUMIFS(NRC[Cena],NRC[Typ narzędzia],robocze!$AL$3,NRC[Dot. indeksu],wycena!$B212)+(SUMIF($C:$C,$B212,$DH:$DH))</f>
        <v>0</v>
      </c>
      <c r="CK212" s="384">
        <f t="shared" ref="CK212:CK275" si="342">CH212+CI212+CJ212</f>
        <v>0</v>
      </c>
      <c r="CM212" s="373" t="str">
        <f t="shared" si="290"/>
        <v/>
      </c>
      <c r="CN212" s="374" t="str">
        <f t="shared" si="291"/>
        <v/>
      </c>
      <c r="CO212" s="372" t="str">
        <f t="shared" si="292"/>
        <v/>
      </c>
      <c r="CP212" s="372" t="str">
        <f t="shared" si="271"/>
        <v/>
      </c>
      <c r="CQ212" s="371" t="str">
        <f t="shared" si="293"/>
        <v/>
      </c>
      <c r="CR212" s="371" t="str">
        <f t="shared" si="272"/>
        <v/>
      </c>
      <c r="CS212" s="371" t="str">
        <f t="shared" si="294"/>
        <v/>
      </c>
      <c r="CT212" s="371" t="str">
        <f t="shared" si="295"/>
        <v/>
      </c>
      <c r="CU212" s="371" t="str">
        <f t="shared" si="296"/>
        <v/>
      </c>
      <c r="CV212" s="371" t="str">
        <f t="shared" si="297"/>
        <v/>
      </c>
      <c r="CW212" s="371" t="str">
        <f t="shared" si="298"/>
        <v/>
      </c>
      <c r="CX212" s="371" t="str">
        <f t="shared" si="299"/>
        <v/>
      </c>
      <c r="CY212" s="371" t="str">
        <f t="shared" si="300"/>
        <v/>
      </c>
      <c r="CZ212" s="371" t="str">
        <f t="shared" si="301"/>
        <v/>
      </c>
      <c r="DA212" s="371" t="str">
        <f t="shared" ref="DA212:DA275" si="343">IF($C212&lt;&gt;"",$H212*BP212,"")</f>
        <v/>
      </c>
      <c r="DB212" s="371" t="str">
        <f t="shared" ref="DB212:DB275" si="344">IF($C212&lt;&gt;"",$H212*BS212,"")</f>
        <v/>
      </c>
      <c r="DC212" s="371" t="str">
        <f t="shared" ref="DC212:DC275" si="345">IF($C212&lt;&gt;"",$H212*BV212,"")</f>
        <v/>
      </c>
      <c r="DD212" s="334" t="str">
        <f t="shared" si="302"/>
        <v/>
      </c>
      <c r="DE212" s="334" t="str">
        <f t="shared" si="303"/>
        <v/>
      </c>
      <c r="DF212" s="372">
        <f t="shared" si="273"/>
        <v>0</v>
      </c>
      <c r="DG212" s="372">
        <f t="shared" si="274"/>
        <v>0</v>
      </c>
      <c r="DH212" s="372">
        <f t="shared" si="275"/>
        <v>0</v>
      </c>
      <c r="DI212" s="375"/>
      <c r="DJ212" s="319">
        <f>AK212/3600*Stawki!$A$4</f>
        <v>0</v>
      </c>
      <c r="DK212" s="317">
        <f>AO212/3600*Stawki!$B$4</f>
        <v>0</v>
      </c>
      <c r="DL212" s="317">
        <f>AR212/3600*Stawki!$C$4</f>
        <v>0</v>
      </c>
      <c r="DM212" s="317">
        <f>AU212/3600*Stawki!$D$4</f>
        <v>0</v>
      </c>
      <c r="DN212" s="317">
        <f>AX212/3600*Stawki!$E$4</f>
        <v>0</v>
      </c>
      <c r="DO212" s="317">
        <f>BA212/3600*Stawki!$F$4</f>
        <v>0</v>
      </c>
      <c r="DP212" s="317">
        <f>BD212/3600*Stawki!$G$4</f>
        <v>0</v>
      </c>
      <c r="DQ212" s="317">
        <f>BG212/3600*Stawki!$H$4</f>
        <v>0</v>
      </c>
      <c r="DR212" s="317">
        <f>BJ212/3600*Stawki!$J$4</f>
        <v>0</v>
      </c>
      <c r="DS212" s="317">
        <f>BL212/3600*Stawki!$I$4</f>
        <v>0</v>
      </c>
      <c r="DT212" s="317">
        <f>BP212/3600*Stawki!$K$4</f>
        <v>0</v>
      </c>
      <c r="DU212" s="320">
        <f>BS212/3600*Stawki!$M$4</f>
        <v>0</v>
      </c>
      <c r="DV212" s="320">
        <f>BV212/3600*Stawki!$L$4</f>
        <v>0</v>
      </c>
      <c r="DW212" s="321">
        <f t="shared" ref="DW212:DW275" si="346">IFERROR(DY212/DZ212,0)</f>
        <v>0</v>
      </c>
      <c r="DX212" s="322" t="e" cm="1">
        <f t="array" ref="DX212">IF(BX212&lt;1,INDEX(tblSimple[],MATCH(F212,simp_il_proj,1)+1,MATCH(BW212,simp_il_oper,1)+1)+VLOOKUP($H$6,tblKlient[[Klient]:[Dodatkowy narzut Simple]],2,0),INDEX(tblComplex[],MATCH(F212,comp_il_projekt,1)+1,MATCH(BX212,comp_ile_sklad,1)+1)+VLOOKUP($H$6,tblKlient[[Klient]:[Dodatkowy narzut Complex]],3,0))</f>
        <v>#VALUE!</v>
      </c>
      <c r="DY212" s="323" t="str">
        <f t="shared" ref="DY212:DY275" si="347">IFERROR(SUM($DJ212:$DV212)*(1+DX212),"")</f>
        <v/>
      </c>
      <c r="DZ212" s="318" t="e">
        <f t="shared" si="304"/>
        <v>#VALUE!</v>
      </c>
      <c r="EA212" s="324" t="e">
        <f t="shared" si="305"/>
        <v>#VALUE!</v>
      </c>
      <c r="EC212" s="340">
        <f>IFERROR((Y212*AA212)*IF(X212="NIE",$EC$17+Stawki!$L$30,$EC$17)+SUMIF($C:$C,$B212,CP:CP),0)</f>
        <v>0</v>
      </c>
      <c r="ED212" s="341">
        <f t="shared" si="306"/>
        <v>0</v>
      </c>
      <c r="EE212" s="341">
        <f t="shared" si="307"/>
        <v>0</v>
      </c>
      <c r="EF212" s="341" t="e">
        <f t="shared" si="308"/>
        <v>#VALUE!</v>
      </c>
      <c r="EG212" s="341" t="e">
        <f>DY212*(1+wycena!$EG$17)</f>
        <v>#VALUE!</v>
      </c>
      <c r="EH212" s="341" t="e">
        <f>EG212*(1+wycena!$EH$17)</f>
        <v>#VALUE!</v>
      </c>
      <c r="EI212" s="341" t="e">
        <f t="shared" ref="EI212:EI275" si="348">EH212*(1+$EI$17)</f>
        <v>#VALUE!</v>
      </c>
      <c r="EJ212" s="341" t="e">
        <f t="shared" si="276"/>
        <v>#VALUE!</v>
      </c>
      <c r="EK212" s="342">
        <f t="shared" si="309"/>
        <v>0</v>
      </c>
      <c r="EL212" s="343">
        <v>0</v>
      </c>
      <c r="EM212" s="344" t="e">
        <f t="shared" si="277"/>
        <v>#VALUE!</v>
      </c>
      <c r="EN212" s="345" t="e">
        <f t="shared" si="310"/>
        <v>#VALUE!</v>
      </c>
      <c r="EO212" s="346">
        <f t="shared" si="311"/>
        <v>0</v>
      </c>
      <c r="EP212" s="347">
        <f t="shared" si="312"/>
        <v>0</v>
      </c>
      <c r="EQ212" s="348">
        <f t="shared" ref="EQ212:EQ275" si="349">IFERROR((EM212-DZ212)/EM212,0)</f>
        <v>0</v>
      </c>
      <c r="ER212" s="349" t="e">
        <f t="shared" si="313"/>
        <v>#VALUE!</v>
      </c>
      <c r="ES212" s="350" t="e">
        <f t="shared" si="314"/>
        <v>#VALUE!</v>
      </c>
      <c r="ET212" s="62"/>
      <c r="EU212" s="399">
        <f t="shared" ref="EU212:EU275" si="350">Z212</f>
        <v>0</v>
      </c>
      <c r="EV212" s="400">
        <f t="shared" ref="EV212:EV275" si="351">CD212+CE212</f>
        <v>0</v>
      </c>
      <c r="EW212" s="400">
        <f t="shared" ref="EW212:EW275" si="352">CE212</f>
        <v>0</v>
      </c>
      <c r="EX212" s="400">
        <f t="shared" ref="EX212:EX275" si="353">EK212</f>
        <v>0</v>
      </c>
      <c r="EY212" s="400">
        <f t="shared" ref="EY212:EY275" si="354">IFERROR(EM212,0)</f>
        <v>0</v>
      </c>
      <c r="EZ212" s="401">
        <f t="shared" ref="EZ212:EZ275" si="355">IFERROR(1-SUM(EU212:EX212)/EY212,0)</f>
        <v>0</v>
      </c>
      <c r="FA212" s="62"/>
      <c r="FB212" s="153">
        <f t="shared" si="315"/>
        <v>0</v>
      </c>
      <c r="FC212" s="154">
        <f t="shared" si="316"/>
        <v>0</v>
      </c>
      <c r="FD212" s="154">
        <f t="shared" si="317"/>
        <v>0</v>
      </c>
      <c r="FE212" s="154">
        <f t="shared" si="318"/>
        <v>0</v>
      </c>
      <c r="FF212" s="154">
        <f t="shared" si="319"/>
        <v>0</v>
      </c>
      <c r="FG212" s="154">
        <f t="shared" si="320"/>
        <v>0</v>
      </c>
      <c r="FH212" s="154">
        <f t="shared" si="321"/>
        <v>0</v>
      </c>
      <c r="FI212" s="154">
        <f t="shared" si="322"/>
        <v>0</v>
      </c>
      <c r="FJ212" s="154">
        <f t="shared" si="323"/>
        <v>0</v>
      </c>
      <c r="FK212" s="147">
        <f t="shared" si="324"/>
        <v>0</v>
      </c>
      <c r="FL212" s="147">
        <f t="shared" si="325"/>
        <v>0</v>
      </c>
      <c r="FM212" s="146">
        <f t="shared" si="326"/>
        <v>0</v>
      </c>
      <c r="FN212" s="146">
        <f t="shared" si="327"/>
        <v>0</v>
      </c>
      <c r="FO212" s="146">
        <f t="shared" si="328"/>
        <v>0</v>
      </c>
      <c r="FP212" s="146">
        <f t="shared" si="329"/>
        <v>0</v>
      </c>
      <c r="FQ212" s="146" t="e">
        <f t="shared" si="330"/>
        <v>#VALUE!</v>
      </c>
      <c r="FR212" s="146" t="e">
        <f t="shared" si="331"/>
        <v>#VALUE!</v>
      </c>
      <c r="FS212" s="146">
        <f t="shared" si="332"/>
        <v>0</v>
      </c>
      <c r="FT212" s="146">
        <f t="shared" si="333"/>
        <v>0</v>
      </c>
      <c r="FU212" s="146">
        <f t="shared" si="334"/>
        <v>0</v>
      </c>
      <c r="FV212" s="146" t="e">
        <f t="shared" si="335"/>
        <v>#VALUE!</v>
      </c>
      <c r="FW212" s="146" t="e">
        <f t="shared" ref="FW212:FW275" si="356">FV212*(1+$EH$17)</f>
        <v>#VALUE!</v>
      </c>
      <c r="FX212" s="146" t="e">
        <f t="shared" ref="FX212:FX275" si="357">FW212*(1+$EI$17)</f>
        <v>#VALUE!</v>
      </c>
      <c r="FY212" s="146" t="e">
        <f t="shared" ref="FY212:FY275" si="358">FX212*(1+$EJ$17)</f>
        <v>#VALUE!</v>
      </c>
      <c r="FZ212" s="155">
        <f t="shared" si="278"/>
        <v>0</v>
      </c>
    </row>
    <row r="213" spans="1:182">
      <c r="A213" s="143">
        <v>195</v>
      </c>
      <c r="B213" s="123"/>
      <c r="C213" s="123"/>
      <c r="D213" s="123"/>
      <c r="E213" s="181"/>
      <c r="F213" s="123"/>
      <c r="G213" s="123"/>
      <c r="H213" s="123"/>
      <c r="I213" s="120"/>
      <c r="J213" s="121"/>
      <c r="K213" s="123"/>
      <c r="L213" s="123"/>
      <c r="M213" s="172" t="str">
        <f>ryzyka!$X197</f>
        <v/>
      </c>
      <c r="N213" s="173" t="str">
        <f>ryzyka!Y197</f>
        <v/>
      </c>
      <c r="O213" s="123"/>
      <c r="P213" s="123"/>
      <c r="Q213" s="138"/>
      <c r="R213" s="121"/>
      <c r="S213" s="123"/>
      <c r="T213" s="122"/>
      <c r="U213" s="123"/>
      <c r="V213" s="285" t="str">
        <f t="shared" si="336"/>
        <v/>
      </c>
      <c r="W213" s="285" t="str">
        <f t="shared" si="337"/>
        <v/>
      </c>
      <c r="X213" s="123"/>
      <c r="Y213" s="65"/>
      <c r="Z213" s="176">
        <f t="shared" si="279"/>
        <v>0</v>
      </c>
      <c r="AA213" s="124"/>
      <c r="AB213" s="124"/>
      <c r="AC213" s="125"/>
      <c r="AD213" s="125"/>
      <c r="AE213" s="126"/>
      <c r="AF213" s="124"/>
      <c r="AG213" s="127"/>
      <c r="AH213" s="128"/>
      <c r="AI213" s="137"/>
      <c r="AJ213" s="126"/>
      <c r="AK213" s="335">
        <f t="shared" si="280"/>
        <v>0</v>
      </c>
      <c r="AL213" s="138"/>
      <c r="AM213" s="121"/>
      <c r="AN213" s="123"/>
      <c r="AO213" s="332">
        <f t="shared" ref="AO213:AO276" si="359">IFERROR(AM213/$G213+AN213+SUMIF($C:$C,$B213,CR:CR),0)</f>
        <v>0</v>
      </c>
      <c r="AP213" s="333">
        <f>SUMIFS(Technologia[tpz '[s']],Technologia[Obszar],"Obróbka skrawaniem",Technologia[KOD WYROB],wycena!$B213)</f>
        <v>0</v>
      </c>
      <c r="AQ213" s="334">
        <f>SUMIFS(Technologia[tpj '[s']],Technologia[Obszar],"Obróbka skrawaniem",Technologia[KOD WYROB],wycena!$B213)</f>
        <v>0</v>
      </c>
      <c r="AR213" s="335">
        <f t="shared" si="281"/>
        <v>0</v>
      </c>
      <c r="AS213" s="334">
        <f>SUMIFS(Technologia[tpz '[s']],Technologia[Obszar],"Ukosowanie",Technologia[KOD WYROB],wycena!$B213)</f>
        <v>0</v>
      </c>
      <c r="AT213" s="334">
        <f>SUMIFS(Technologia[tpj '[s']],Technologia[Obszar],"Ukosowanie",Technologia[KOD WYROB],wycena!$B213)</f>
        <v>0</v>
      </c>
      <c r="AU213" s="335">
        <f t="shared" si="282"/>
        <v>0</v>
      </c>
      <c r="AV213" s="334">
        <f>SUMIFS(Technologia[tpz '[s']],Technologia[Obszar],"Prasa",Technologia[KOD WYROB],wycena!$B213)</f>
        <v>0</v>
      </c>
      <c r="AW213" s="334">
        <f>SUMIFS(Technologia[tpj '[s']],Technologia[Obszar],"Prasa",Technologia[KOD WYROB],wycena!$B213)</f>
        <v>0</v>
      </c>
      <c r="AX213" s="335">
        <f t="shared" si="283"/>
        <v>0</v>
      </c>
      <c r="AY213" s="334">
        <f>SUMIFS(Technologia[tpz '[s']],Technologia[Obszar],"Spawanie ręczne",Technologia[KOD WYROB],wycena!$B213)</f>
        <v>0</v>
      </c>
      <c r="AZ213" s="334">
        <f>SUMIFS(Technologia[tpj '[s']],Technologia[Obszar],"Spawanie ręczne",Technologia[KOD WYROB],wycena!$B213)</f>
        <v>0</v>
      </c>
      <c r="BA213" s="335">
        <f t="shared" si="284"/>
        <v>0</v>
      </c>
      <c r="BB213" s="334">
        <f>SUMIFS(Technologia[tpz '[s']],Technologia[Obszar],"Spawanie robotem",Technologia[KOD WYROB],wycena!$B213)</f>
        <v>0</v>
      </c>
      <c r="BC213" s="334">
        <f>SUMIFS(Technologia[tpj '[s']],Technologia[Obszar],"Spawanie robotem",Technologia[KOD WYROB],wycena!$B213)</f>
        <v>0</v>
      </c>
      <c r="BD213" s="335">
        <f t="shared" si="285"/>
        <v>0</v>
      </c>
      <c r="BE213" s="334">
        <f>SUMIFS(Technologia[tpz '[s']],Technologia[Obszar],"Ślusarnia",Technologia[KOD WYROB],wycena!$B213)</f>
        <v>0</v>
      </c>
      <c r="BF213" s="334">
        <f>SUMIFS(Technologia[tpj '[s']],Technologia[Obszar],"Ślusarnia",Technologia[KOD WYROB],wycena!$B213)</f>
        <v>0</v>
      </c>
      <c r="BG213" s="335">
        <f t="shared" si="286"/>
        <v>0</v>
      </c>
      <c r="BH213" s="334">
        <f>SUMIFS(Technologia[tpz '[s']],Technologia[Obszar],"Montaż",Technologia[KOD WYROB],wycena!$B213)</f>
        <v>0</v>
      </c>
      <c r="BI213" s="334">
        <f>SUMIFS(Technologia[tpj '[s']],Technologia[Obszar],"Montaż",Technologia[KOD WYROB],wycena!$B213)</f>
        <v>0</v>
      </c>
      <c r="BJ213" s="335">
        <f t="shared" si="287"/>
        <v>0</v>
      </c>
      <c r="BK213" s="334">
        <f>SUMIFS(Technologia[tpz '[s']],Technologia[Obszar],"Klejenie",Technologia[KOD WYROB],wycena!$B213)</f>
        <v>0</v>
      </c>
      <c r="BL213" s="334">
        <f>SUMIFS(Technologia[tpj '[s']],Technologia[Obszar],"Klejenie",Technologia[KOD WYROB],wycena!$B213)</f>
        <v>0</v>
      </c>
      <c r="BM213" s="335">
        <f t="shared" si="288"/>
        <v>0</v>
      </c>
      <c r="BN213" s="334">
        <f>SUMIFS(Technologia[tpz '[s']],Technologia[Obszar],"Śrutowanie",Technologia[KOD WYROB],wycena!$B213)</f>
        <v>0</v>
      </c>
      <c r="BO213" s="334">
        <f>SUMIFS(Technologia[tpj '[s']],Technologia[Obszar],"Śrutowanie",Technologia[KOD WYROB],wycena!$B213)</f>
        <v>0</v>
      </c>
      <c r="BP213" s="332">
        <f t="shared" si="338"/>
        <v>0</v>
      </c>
      <c r="BQ213" s="334">
        <f>SUMIFS(Technologia[tpz '[s']],Technologia[Obszar],"Prostowanie",Technologia[KOD WYROB],wycena!$B213)</f>
        <v>0</v>
      </c>
      <c r="BR213" s="334">
        <f>SUMIFS(Technologia[tpj '[s']],Technologia[Obszar],"Prostowanie",Technologia[KOD WYROB],wycena!$B213)</f>
        <v>0</v>
      </c>
      <c r="BS213" s="332">
        <f t="shared" si="339"/>
        <v>0</v>
      </c>
      <c r="BT213" s="334">
        <f>SUMIFS(Technologia[tpz '[s']],Technologia[Obszar],"Gratowarka",Technologia[KOD WYROB],wycena!$B213)</f>
        <v>0</v>
      </c>
      <c r="BU213" s="334">
        <f>SUMIFS(Technologia[tpj '[s']],Technologia[Obszar],"Gratowarka",Technologia[KOD WYROB],wycena!$B213)</f>
        <v>0</v>
      </c>
      <c r="BV213" s="332">
        <f t="shared" si="340"/>
        <v>0</v>
      </c>
      <c r="BW213" s="332">
        <f>COUNTIF(Technologia[KOD WYROB],B213)</f>
        <v>0</v>
      </c>
      <c r="BX213" s="332">
        <f t="shared" si="341"/>
        <v>0</v>
      </c>
      <c r="BZ213" s="121"/>
      <c r="CA213" s="123"/>
      <c r="CB213" s="123"/>
      <c r="CC213" s="372">
        <f>SUMIFS(Technologia[Koszt kooperacji],Technologia[Obszar],"Kooperacja",Technologia[KOD WYROB],wycena!$B213)+SUMIFS(Technologia[Koszt kooperacji],Technologia[Obszar],"Śrutowanie",Technologia[KOD WYROB],wycena!$B213)</f>
        <v>0</v>
      </c>
      <c r="CD213" s="372">
        <f t="shared" si="289"/>
        <v>0</v>
      </c>
      <c r="CE213" s="372">
        <f t="shared" ref="CE213:CE276" si="360">CD213*$CE$17</f>
        <v>0</v>
      </c>
      <c r="CF213" s="381">
        <f>COUNTIFS(Technologia[KOD WYROB],B213,Technologia[Obszar],"kooperacja")+SUMIF($C:$C,$B213,CF:CF)</f>
        <v>0</v>
      </c>
      <c r="CG213" s="382">
        <f>SUMIF(Tabela3[Dot. indeksu],B213,Tabela3[Wartość])+SUMIF(C:C,B213,DE:DE)</f>
        <v>0</v>
      </c>
      <c r="CH213" s="383">
        <f>SUMIFS(NRC[Cena],NRC[Typ narzędzia],robocze!$AL$1,NRC[Dot. indeksu],wycena!$B213)+(SUMIF($C:$C,$B213,$DF:$DF))</f>
        <v>0</v>
      </c>
      <c r="CI213" s="372">
        <f>SUMIFS(NRC[Cena],NRC[Typ narzędzia],robocze!$AL$2,NRC[Dot. indeksu],wycena!$B213)+(SUMIF($C:$C,$B213,$DG:$DG))</f>
        <v>0</v>
      </c>
      <c r="CJ213" s="372">
        <f>SUMIFS(NRC[Cena],NRC[Typ narzędzia],robocze!$AL$3,NRC[Dot. indeksu],wycena!$B213)+(SUMIF($C:$C,$B213,$DH:$DH))</f>
        <v>0</v>
      </c>
      <c r="CK213" s="384">
        <f t="shared" si="342"/>
        <v>0</v>
      </c>
      <c r="CM213" s="373" t="str">
        <f t="shared" si="290"/>
        <v/>
      </c>
      <c r="CN213" s="374" t="str">
        <f t="shared" si="291"/>
        <v/>
      </c>
      <c r="CO213" s="372" t="str">
        <f t="shared" si="292"/>
        <v/>
      </c>
      <c r="CP213" s="372" t="str">
        <f t="shared" ref="CP213:CP276" si="361">IF($C213&lt;&gt;"",(EC213*$H213),"")</f>
        <v/>
      </c>
      <c r="CQ213" s="371" t="str">
        <f t="shared" si="293"/>
        <v/>
      </c>
      <c r="CR213" s="371" t="str">
        <f t="shared" ref="CR213:CR276" si="362">IF($C213&lt;&gt;"",$H213*AO213,"")</f>
        <v/>
      </c>
      <c r="CS213" s="371" t="str">
        <f t="shared" si="294"/>
        <v/>
      </c>
      <c r="CT213" s="371" t="str">
        <f t="shared" si="295"/>
        <v/>
      </c>
      <c r="CU213" s="371" t="str">
        <f t="shared" si="296"/>
        <v/>
      </c>
      <c r="CV213" s="371" t="str">
        <f t="shared" si="297"/>
        <v/>
      </c>
      <c r="CW213" s="371" t="str">
        <f t="shared" si="298"/>
        <v/>
      </c>
      <c r="CX213" s="371" t="str">
        <f t="shared" si="299"/>
        <v/>
      </c>
      <c r="CY213" s="371" t="str">
        <f t="shared" si="300"/>
        <v/>
      </c>
      <c r="CZ213" s="371" t="str">
        <f t="shared" si="301"/>
        <v/>
      </c>
      <c r="DA213" s="371" t="str">
        <f t="shared" si="343"/>
        <v/>
      </c>
      <c r="DB213" s="371" t="str">
        <f t="shared" si="344"/>
        <v/>
      </c>
      <c r="DC213" s="371" t="str">
        <f t="shared" si="345"/>
        <v/>
      </c>
      <c r="DD213" s="334" t="str">
        <f t="shared" si="302"/>
        <v/>
      </c>
      <c r="DE213" s="334" t="str">
        <f t="shared" si="303"/>
        <v/>
      </c>
      <c r="DF213" s="372">
        <f t="shared" ref="DF213:DF276" si="363">CH213</f>
        <v>0</v>
      </c>
      <c r="DG213" s="372">
        <f t="shared" ref="DG213:DG276" si="364">CI213</f>
        <v>0</v>
      </c>
      <c r="DH213" s="372">
        <f t="shared" ref="DH213:DH276" si="365">CJ213</f>
        <v>0</v>
      </c>
      <c r="DI213" s="375"/>
      <c r="DJ213" s="319">
        <f>AK213/3600*Stawki!$A$4</f>
        <v>0</v>
      </c>
      <c r="DK213" s="317">
        <f>AO213/3600*Stawki!$B$4</f>
        <v>0</v>
      </c>
      <c r="DL213" s="317">
        <f>AR213/3600*Stawki!$C$4</f>
        <v>0</v>
      </c>
      <c r="DM213" s="317">
        <f>AU213/3600*Stawki!$D$4</f>
        <v>0</v>
      </c>
      <c r="DN213" s="317">
        <f>AX213/3600*Stawki!$E$4</f>
        <v>0</v>
      </c>
      <c r="DO213" s="317">
        <f>BA213/3600*Stawki!$F$4</f>
        <v>0</v>
      </c>
      <c r="DP213" s="317">
        <f>BD213/3600*Stawki!$G$4</f>
        <v>0</v>
      </c>
      <c r="DQ213" s="317">
        <f>BG213/3600*Stawki!$H$4</f>
        <v>0</v>
      </c>
      <c r="DR213" s="317">
        <f>BJ213/3600*Stawki!$J$4</f>
        <v>0</v>
      </c>
      <c r="DS213" s="317">
        <f>BL213/3600*Stawki!$I$4</f>
        <v>0</v>
      </c>
      <c r="DT213" s="317">
        <f>BP213/3600*Stawki!$K$4</f>
        <v>0</v>
      </c>
      <c r="DU213" s="320">
        <f>BS213/3600*Stawki!$M$4</f>
        <v>0</v>
      </c>
      <c r="DV213" s="320">
        <f>BV213/3600*Stawki!$L$4</f>
        <v>0</v>
      </c>
      <c r="DW213" s="321">
        <f t="shared" si="346"/>
        <v>0</v>
      </c>
      <c r="DX213" s="322" t="e" cm="1">
        <f t="array" ref="DX213">IF(BX213&lt;1,INDEX(tblSimple[],MATCH(F213,simp_il_proj,1)+1,MATCH(BW213,simp_il_oper,1)+1)+VLOOKUP($H$6,tblKlient[[Klient]:[Dodatkowy narzut Simple]],2,0),INDEX(tblComplex[],MATCH(F213,comp_il_projekt,1)+1,MATCH(BX213,comp_ile_sklad,1)+1)+VLOOKUP($H$6,tblKlient[[Klient]:[Dodatkowy narzut Complex]],3,0))</f>
        <v>#VALUE!</v>
      </c>
      <c r="DY213" s="323" t="str">
        <f t="shared" si="347"/>
        <v/>
      </c>
      <c r="DZ213" s="318" t="e">
        <f t="shared" si="304"/>
        <v>#VALUE!</v>
      </c>
      <c r="EA213" s="324" t="e">
        <f t="shared" si="305"/>
        <v>#VALUE!</v>
      </c>
      <c r="EC213" s="340">
        <f>IFERROR((Y213*AA213)*IF(X213="NIE",$EC$17+Stawki!$L$30,$EC$17)+SUMIF($C:$C,$B213,CP:CP),0)</f>
        <v>0</v>
      </c>
      <c r="ED213" s="341">
        <f t="shared" si="306"/>
        <v>0</v>
      </c>
      <c r="EE213" s="341">
        <f t="shared" si="307"/>
        <v>0</v>
      </c>
      <c r="EF213" s="341" t="e">
        <f t="shared" si="308"/>
        <v>#VALUE!</v>
      </c>
      <c r="EG213" s="341" t="e">
        <f>DY213*(1+wycena!$EG$17)</f>
        <v>#VALUE!</v>
      </c>
      <c r="EH213" s="341" t="e">
        <f>EG213*(1+wycena!$EH$17)</f>
        <v>#VALUE!</v>
      </c>
      <c r="EI213" s="341" t="e">
        <f t="shared" si="348"/>
        <v>#VALUE!</v>
      </c>
      <c r="EJ213" s="341" t="e">
        <f t="shared" ref="EJ213:EJ276" si="366">EI213*(1+$EJ$17)+EK213+Z213+CD213+CE213+EC213+ED213</f>
        <v>#VALUE!</v>
      </c>
      <c r="EK213" s="342">
        <f t="shared" si="309"/>
        <v>0</v>
      </c>
      <c r="EL213" s="343">
        <v>0</v>
      </c>
      <c r="EM213" s="344" t="e">
        <f t="shared" si="277"/>
        <v>#VALUE!</v>
      </c>
      <c r="EN213" s="345" t="e">
        <f t="shared" si="310"/>
        <v>#VALUE!</v>
      </c>
      <c r="EO213" s="346">
        <f t="shared" si="311"/>
        <v>0</v>
      </c>
      <c r="EP213" s="347">
        <f t="shared" si="312"/>
        <v>0</v>
      </c>
      <c r="EQ213" s="348">
        <f t="shared" si="349"/>
        <v>0</v>
      </c>
      <c r="ER213" s="349" t="e">
        <f t="shared" si="313"/>
        <v>#VALUE!</v>
      </c>
      <c r="ES213" s="350" t="e">
        <f t="shared" si="314"/>
        <v>#VALUE!</v>
      </c>
      <c r="ET213" s="62"/>
      <c r="EU213" s="399">
        <f t="shared" si="350"/>
        <v>0</v>
      </c>
      <c r="EV213" s="400">
        <f t="shared" si="351"/>
        <v>0</v>
      </c>
      <c r="EW213" s="400">
        <f t="shared" si="352"/>
        <v>0</v>
      </c>
      <c r="EX213" s="400">
        <f t="shared" si="353"/>
        <v>0</v>
      </c>
      <c r="EY213" s="400">
        <f t="shared" si="354"/>
        <v>0</v>
      </c>
      <c r="EZ213" s="401">
        <f t="shared" si="355"/>
        <v>0</v>
      </c>
      <c r="FA213" s="62"/>
      <c r="FB213" s="153">
        <f t="shared" si="315"/>
        <v>0</v>
      </c>
      <c r="FC213" s="154">
        <f t="shared" si="316"/>
        <v>0</v>
      </c>
      <c r="FD213" s="154">
        <f t="shared" si="317"/>
        <v>0</v>
      </c>
      <c r="FE213" s="154">
        <f t="shared" si="318"/>
        <v>0</v>
      </c>
      <c r="FF213" s="154">
        <f t="shared" si="319"/>
        <v>0</v>
      </c>
      <c r="FG213" s="154">
        <f t="shared" si="320"/>
        <v>0</v>
      </c>
      <c r="FH213" s="154">
        <f t="shared" si="321"/>
        <v>0</v>
      </c>
      <c r="FI213" s="154">
        <f t="shared" si="322"/>
        <v>0</v>
      </c>
      <c r="FJ213" s="154">
        <f t="shared" si="323"/>
        <v>0</v>
      </c>
      <c r="FK213" s="147">
        <f t="shared" si="324"/>
        <v>0</v>
      </c>
      <c r="FL213" s="147">
        <f t="shared" si="325"/>
        <v>0</v>
      </c>
      <c r="FM213" s="146">
        <f t="shared" si="326"/>
        <v>0</v>
      </c>
      <c r="FN213" s="146">
        <f t="shared" si="327"/>
        <v>0</v>
      </c>
      <c r="FO213" s="146">
        <f t="shared" si="328"/>
        <v>0</v>
      </c>
      <c r="FP213" s="146">
        <f t="shared" si="329"/>
        <v>0</v>
      </c>
      <c r="FQ213" s="146" t="e">
        <f t="shared" si="330"/>
        <v>#VALUE!</v>
      </c>
      <c r="FR213" s="146" t="e">
        <f t="shared" si="331"/>
        <v>#VALUE!</v>
      </c>
      <c r="FS213" s="146">
        <f t="shared" si="332"/>
        <v>0</v>
      </c>
      <c r="FT213" s="146">
        <f t="shared" si="333"/>
        <v>0</v>
      </c>
      <c r="FU213" s="146">
        <f t="shared" si="334"/>
        <v>0</v>
      </c>
      <c r="FV213" s="146" t="e">
        <f t="shared" si="335"/>
        <v>#VALUE!</v>
      </c>
      <c r="FW213" s="146" t="e">
        <f t="shared" si="356"/>
        <v>#VALUE!</v>
      </c>
      <c r="FX213" s="146" t="e">
        <f t="shared" si="357"/>
        <v>#VALUE!</v>
      </c>
      <c r="FY213" s="146" t="e">
        <f t="shared" si="358"/>
        <v>#VALUE!</v>
      </c>
      <c r="FZ213" s="155">
        <f t="shared" si="278"/>
        <v>0</v>
      </c>
    </row>
    <row r="214" spans="1:182">
      <c r="A214" s="143">
        <v>196</v>
      </c>
      <c r="B214" s="123"/>
      <c r="C214" s="123"/>
      <c r="D214" s="123"/>
      <c r="E214" s="181"/>
      <c r="F214" s="123"/>
      <c r="G214" s="123"/>
      <c r="H214" s="123"/>
      <c r="I214" s="120"/>
      <c r="J214" s="121"/>
      <c r="K214" s="123"/>
      <c r="L214" s="123"/>
      <c r="M214" s="172" t="str">
        <f>ryzyka!$X198</f>
        <v/>
      </c>
      <c r="N214" s="173" t="str">
        <f>ryzyka!Y198</f>
        <v/>
      </c>
      <c r="O214" s="123"/>
      <c r="P214" s="123"/>
      <c r="Q214" s="138"/>
      <c r="R214" s="121"/>
      <c r="S214" s="123"/>
      <c r="T214" s="122"/>
      <c r="U214" s="123"/>
      <c r="V214" s="285" t="str">
        <f t="shared" si="336"/>
        <v/>
      </c>
      <c r="W214" s="285" t="str">
        <f t="shared" si="337"/>
        <v/>
      </c>
      <c r="X214" s="123"/>
      <c r="Y214" s="65"/>
      <c r="Z214" s="176">
        <f t="shared" si="279"/>
        <v>0</v>
      </c>
      <c r="AA214" s="124"/>
      <c r="AB214" s="124"/>
      <c r="AC214" s="125"/>
      <c r="AD214" s="125"/>
      <c r="AE214" s="126"/>
      <c r="AF214" s="124"/>
      <c r="AG214" s="127"/>
      <c r="AH214" s="128"/>
      <c r="AI214" s="137"/>
      <c r="AJ214" s="126"/>
      <c r="AK214" s="335">
        <f t="shared" si="280"/>
        <v>0</v>
      </c>
      <c r="AL214" s="138"/>
      <c r="AM214" s="121"/>
      <c r="AN214" s="123"/>
      <c r="AO214" s="332">
        <f t="shared" si="359"/>
        <v>0</v>
      </c>
      <c r="AP214" s="333">
        <f>SUMIFS(Technologia[tpz '[s']],Technologia[Obszar],"Obróbka skrawaniem",Technologia[KOD WYROB],wycena!$B214)</f>
        <v>0</v>
      </c>
      <c r="AQ214" s="334">
        <f>SUMIFS(Technologia[tpj '[s']],Technologia[Obszar],"Obróbka skrawaniem",Technologia[KOD WYROB],wycena!$B214)</f>
        <v>0</v>
      </c>
      <c r="AR214" s="335">
        <f t="shared" si="281"/>
        <v>0</v>
      </c>
      <c r="AS214" s="334">
        <f>SUMIFS(Technologia[tpz '[s']],Technologia[Obszar],"Ukosowanie",Technologia[KOD WYROB],wycena!$B214)</f>
        <v>0</v>
      </c>
      <c r="AT214" s="334">
        <f>SUMIFS(Technologia[tpj '[s']],Technologia[Obszar],"Ukosowanie",Technologia[KOD WYROB],wycena!$B214)</f>
        <v>0</v>
      </c>
      <c r="AU214" s="335">
        <f t="shared" si="282"/>
        <v>0</v>
      </c>
      <c r="AV214" s="334">
        <f>SUMIFS(Technologia[tpz '[s']],Technologia[Obszar],"Prasa",Technologia[KOD WYROB],wycena!$B214)</f>
        <v>0</v>
      </c>
      <c r="AW214" s="334">
        <f>SUMIFS(Technologia[tpj '[s']],Technologia[Obszar],"Prasa",Technologia[KOD WYROB],wycena!$B214)</f>
        <v>0</v>
      </c>
      <c r="AX214" s="335">
        <f t="shared" si="283"/>
        <v>0</v>
      </c>
      <c r="AY214" s="334">
        <f>SUMIFS(Technologia[tpz '[s']],Technologia[Obszar],"Spawanie ręczne",Technologia[KOD WYROB],wycena!$B214)</f>
        <v>0</v>
      </c>
      <c r="AZ214" s="334">
        <f>SUMIFS(Technologia[tpj '[s']],Technologia[Obszar],"Spawanie ręczne",Technologia[KOD WYROB],wycena!$B214)</f>
        <v>0</v>
      </c>
      <c r="BA214" s="335">
        <f t="shared" si="284"/>
        <v>0</v>
      </c>
      <c r="BB214" s="334">
        <f>SUMIFS(Technologia[tpz '[s']],Technologia[Obszar],"Spawanie robotem",Technologia[KOD WYROB],wycena!$B214)</f>
        <v>0</v>
      </c>
      <c r="BC214" s="334">
        <f>SUMIFS(Technologia[tpj '[s']],Technologia[Obszar],"Spawanie robotem",Technologia[KOD WYROB],wycena!$B214)</f>
        <v>0</v>
      </c>
      <c r="BD214" s="335">
        <f t="shared" si="285"/>
        <v>0</v>
      </c>
      <c r="BE214" s="334">
        <f>SUMIFS(Technologia[tpz '[s']],Technologia[Obszar],"Ślusarnia",Technologia[KOD WYROB],wycena!$B214)</f>
        <v>0</v>
      </c>
      <c r="BF214" s="334">
        <f>SUMIFS(Technologia[tpj '[s']],Technologia[Obszar],"Ślusarnia",Technologia[KOD WYROB],wycena!$B214)</f>
        <v>0</v>
      </c>
      <c r="BG214" s="335">
        <f t="shared" si="286"/>
        <v>0</v>
      </c>
      <c r="BH214" s="334">
        <f>SUMIFS(Technologia[tpz '[s']],Technologia[Obszar],"Montaż",Technologia[KOD WYROB],wycena!$B214)</f>
        <v>0</v>
      </c>
      <c r="BI214" s="334">
        <f>SUMIFS(Technologia[tpj '[s']],Technologia[Obszar],"Montaż",Technologia[KOD WYROB],wycena!$B214)</f>
        <v>0</v>
      </c>
      <c r="BJ214" s="335">
        <f t="shared" si="287"/>
        <v>0</v>
      </c>
      <c r="BK214" s="334">
        <f>SUMIFS(Technologia[tpz '[s']],Technologia[Obszar],"Klejenie",Technologia[KOD WYROB],wycena!$B214)</f>
        <v>0</v>
      </c>
      <c r="BL214" s="334">
        <f>SUMIFS(Technologia[tpj '[s']],Technologia[Obszar],"Klejenie",Technologia[KOD WYROB],wycena!$B214)</f>
        <v>0</v>
      </c>
      <c r="BM214" s="335">
        <f t="shared" si="288"/>
        <v>0</v>
      </c>
      <c r="BN214" s="334">
        <f>SUMIFS(Technologia[tpz '[s']],Technologia[Obszar],"Śrutowanie",Technologia[KOD WYROB],wycena!$B214)</f>
        <v>0</v>
      </c>
      <c r="BO214" s="334">
        <f>SUMIFS(Technologia[tpj '[s']],Technologia[Obszar],"Śrutowanie",Technologia[KOD WYROB],wycena!$B214)</f>
        <v>0</v>
      </c>
      <c r="BP214" s="332">
        <f t="shared" si="338"/>
        <v>0</v>
      </c>
      <c r="BQ214" s="334">
        <f>SUMIFS(Technologia[tpz '[s']],Technologia[Obszar],"Prostowanie",Technologia[KOD WYROB],wycena!$B214)</f>
        <v>0</v>
      </c>
      <c r="BR214" s="334">
        <f>SUMIFS(Technologia[tpj '[s']],Technologia[Obszar],"Prostowanie",Technologia[KOD WYROB],wycena!$B214)</f>
        <v>0</v>
      </c>
      <c r="BS214" s="332">
        <f t="shared" si="339"/>
        <v>0</v>
      </c>
      <c r="BT214" s="334">
        <f>SUMIFS(Technologia[tpz '[s']],Technologia[Obszar],"Gratowarka",Technologia[KOD WYROB],wycena!$B214)</f>
        <v>0</v>
      </c>
      <c r="BU214" s="334">
        <f>SUMIFS(Technologia[tpj '[s']],Technologia[Obszar],"Gratowarka",Technologia[KOD WYROB],wycena!$B214)</f>
        <v>0</v>
      </c>
      <c r="BV214" s="332">
        <f t="shared" si="340"/>
        <v>0</v>
      </c>
      <c r="BW214" s="332">
        <f>COUNTIF(Technologia[KOD WYROB],B214)</f>
        <v>0</v>
      </c>
      <c r="BX214" s="332">
        <f t="shared" si="341"/>
        <v>0</v>
      </c>
      <c r="BZ214" s="121"/>
      <c r="CA214" s="123"/>
      <c r="CB214" s="123"/>
      <c r="CC214" s="372">
        <f>SUMIFS(Technologia[Koszt kooperacji],Technologia[Obszar],"Kooperacja",Technologia[KOD WYROB],wycena!$B214)+SUMIFS(Technologia[Koszt kooperacji],Technologia[Obszar],"Śrutowanie",Technologia[KOD WYROB],wycena!$B214)</f>
        <v>0</v>
      </c>
      <c r="CD214" s="372">
        <f t="shared" si="289"/>
        <v>0</v>
      </c>
      <c r="CE214" s="372">
        <f t="shared" si="360"/>
        <v>0</v>
      </c>
      <c r="CF214" s="381">
        <f>COUNTIFS(Technologia[KOD WYROB],B214,Technologia[Obszar],"kooperacja")+SUMIF($C:$C,$B214,CF:CF)</f>
        <v>0</v>
      </c>
      <c r="CG214" s="382">
        <f>SUMIF(Tabela3[Dot. indeksu],B214,Tabela3[Wartość])+SUMIF(C:C,B214,DE:DE)</f>
        <v>0</v>
      </c>
      <c r="CH214" s="383">
        <f>SUMIFS(NRC[Cena],NRC[Typ narzędzia],robocze!$AL$1,NRC[Dot. indeksu],wycena!$B214)+(SUMIF($C:$C,$B214,$DF:$DF))</f>
        <v>0</v>
      </c>
      <c r="CI214" s="372">
        <f>SUMIFS(NRC[Cena],NRC[Typ narzędzia],robocze!$AL$2,NRC[Dot. indeksu],wycena!$B214)+(SUMIF($C:$C,$B214,$DG:$DG))</f>
        <v>0</v>
      </c>
      <c r="CJ214" s="372">
        <f>SUMIFS(NRC[Cena],NRC[Typ narzędzia],robocze!$AL$3,NRC[Dot. indeksu],wycena!$B214)+(SUMIF($C:$C,$B214,$DH:$DH))</f>
        <v>0</v>
      </c>
      <c r="CK214" s="384">
        <f t="shared" si="342"/>
        <v>0</v>
      </c>
      <c r="CM214" s="373" t="str">
        <f t="shared" si="290"/>
        <v/>
      </c>
      <c r="CN214" s="374" t="str">
        <f t="shared" si="291"/>
        <v/>
      </c>
      <c r="CO214" s="372" t="str">
        <f t="shared" si="292"/>
        <v/>
      </c>
      <c r="CP214" s="372" t="str">
        <f t="shared" si="361"/>
        <v/>
      </c>
      <c r="CQ214" s="371" t="str">
        <f t="shared" si="293"/>
        <v/>
      </c>
      <c r="CR214" s="371" t="str">
        <f t="shared" si="362"/>
        <v/>
      </c>
      <c r="CS214" s="371" t="str">
        <f t="shared" si="294"/>
        <v/>
      </c>
      <c r="CT214" s="371" t="str">
        <f t="shared" si="295"/>
        <v/>
      </c>
      <c r="CU214" s="371" t="str">
        <f t="shared" si="296"/>
        <v/>
      </c>
      <c r="CV214" s="371" t="str">
        <f t="shared" si="297"/>
        <v/>
      </c>
      <c r="CW214" s="371" t="str">
        <f t="shared" si="298"/>
        <v/>
      </c>
      <c r="CX214" s="371" t="str">
        <f t="shared" si="299"/>
        <v/>
      </c>
      <c r="CY214" s="371" t="str">
        <f t="shared" si="300"/>
        <v/>
      </c>
      <c r="CZ214" s="371" t="str">
        <f t="shared" si="301"/>
        <v/>
      </c>
      <c r="DA214" s="371" t="str">
        <f t="shared" si="343"/>
        <v/>
      </c>
      <c r="DB214" s="371" t="str">
        <f t="shared" si="344"/>
        <v/>
      </c>
      <c r="DC214" s="371" t="str">
        <f t="shared" si="345"/>
        <v/>
      </c>
      <c r="DD214" s="334" t="str">
        <f t="shared" si="302"/>
        <v/>
      </c>
      <c r="DE214" s="334" t="str">
        <f t="shared" si="303"/>
        <v/>
      </c>
      <c r="DF214" s="372">
        <f t="shared" si="363"/>
        <v>0</v>
      </c>
      <c r="DG214" s="372">
        <f t="shared" si="364"/>
        <v>0</v>
      </c>
      <c r="DH214" s="372">
        <f t="shared" si="365"/>
        <v>0</v>
      </c>
      <c r="DI214" s="375"/>
      <c r="DJ214" s="319">
        <f>AK214/3600*Stawki!$A$4</f>
        <v>0</v>
      </c>
      <c r="DK214" s="317">
        <f>AO214/3600*Stawki!$B$4</f>
        <v>0</v>
      </c>
      <c r="DL214" s="317">
        <f>AR214/3600*Stawki!$C$4</f>
        <v>0</v>
      </c>
      <c r="DM214" s="317">
        <f>AU214/3600*Stawki!$D$4</f>
        <v>0</v>
      </c>
      <c r="DN214" s="317">
        <f>AX214/3600*Stawki!$E$4</f>
        <v>0</v>
      </c>
      <c r="DO214" s="317">
        <f>BA214/3600*Stawki!$F$4</f>
        <v>0</v>
      </c>
      <c r="DP214" s="317">
        <f>BD214/3600*Stawki!$G$4</f>
        <v>0</v>
      </c>
      <c r="DQ214" s="317">
        <f>BG214/3600*Stawki!$H$4</f>
        <v>0</v>
      </c>
      <c r="DR214" s="317">
        <f>BJ214/3600*Stawki!$J$4</f>
        <v>0</v>
      </c>
      <c r="DS214" s="317">
        <f>BL214/3600*Stawki!$I$4</f>
        <v>0</v>
      </c>
      <c r="DT214" s="317">
        <f>BP214/3600*Stawki!$K$4</f>
        <v>0</v>
      </c>
      <c r="DU214" s="320">
        <f>BS214/3600*Stawki!$M$4</f>
        <v>0</v>
      </c>
      <c r="DV214" s="320">
        <f>BV214/3600*Stawki!$L$4</f>
        <v>0</v>
      </c>
      <c r="DW214" s="321">
        <f t="shared" si="346"/>
        <v>0</v>
      </c>
      <c r="DX214" s="322" t="e" cm="1">
        <f t="array" ref="DX214">IF(BX214&lt;1,INDEX(tblSimple[],MATCH(F214,simp_il_proj,1)+1,MATCH(BW214,simp_il_oper,1)+1)+VLOOKUP($H$6,tblKlient[[Klient]:[Dodatkowy narzut Simple]],2,0),INDEX(tblComplex[],MATCH(F214,comp_il_projekt,1)+1,MATCH(BX214,comp_ile_sklad,1)+1)+VLOOKUP($H$6,tblKlient[[Klient]:[Dodatkowy narzut Complex]],3,0))</f>
        <v>#VALUE!</v>
      </c>
      <c r="DY214" s="323" t="str">
        <f t="shared" si="347"/>
        <v/>
      </c>
      <c r="DZ214" s="318" t="e">
        <f t="shared" si="304"/>
        <v>#VALUE!</v>
      </c>
      <c r="EA214" s="324" t="e">
        <f t="shared" si="305"/>
        <v>#VALUE!</v>
      </c>
      <c r="EC214" s="340">
        <f>IFERROR((Y214*AA214)*IF(X214="NIE",$EC$17+Stawki!$L$30,$EC$17)+SUMIF($C:$C,$B214,CP:CP),0)</f>
        <v>0</v>
      </c>
      <c r="ED214" s="341">
        <f t="shared" si="306"/>
        <v>0</v>
      </c>
      <c r="EE214" s="341">
        <f t="shared" si="307"/>
        <v>0</v>
      </c>
      <c r="EF214" s="341" t="e">
        <f t="shared" si="308"/>
        <v>#VALUE!</v>
      </c>
      <c r="EG214" s="341" t="e">
        <f>DY214*(1+wycena!$EG$17)</f>
        <v>#VALUE!</v>
      </c>
      <c r="EH214" s="341" t="e">
        <f>EG214*(1+wycena!$EH$17)</f>
        <v>#VALUE!</v>
      </c>
      <c r="EI214" s="341" t="e">
        <f t="shared" si="348"/>
        <v>#VALUE!</v>
      </c>
      <c r="EJ214" s="341" t="e">
        <f t="shared" si="366"/>
        <v>#VALUE!</v>
      </c>
      <c r="EK214" s="342">
        <f t="shared" si="309"/>
        <v>0</v>
      </c>
      <c r="EL214" s="343">
        <v>0</v>
      </c>
      <c r="EM214" s="344" t="e">
        <f t="shared" si="277"/>
        <v>#VALUE!</v>
      </c>
      <c r="EN214" s="345" t="e">
        <f t="shared" si="310"/>
        <v>#VALUE!</v>
      </c>
      <c r="EO214" s="346">
        <f t="shared" si="311"/>
        <v>0</v>
      </c>
      <c r="EP214" s="347">
        <f t="shared" si="312"/>
        <v>0</v>
      </c>
      <c r="EQ214" s="348">
        <f t="shared" si="349"/>
        <v>0</v>
      </c>
      <c r="ER214" s="349" t="e">
        <f t="shared" si="313"/>
        <v>#VALUE!</v>
      </c>
      <c r="ES214" s="350" t="e">
        <f t="shared" si="314"/>
        <v>#VALUE!</v>
      </c>
      <c r="ET214" s="62"/>
      <c r="EU214" s="399">
        <f t="shared" si="350"/>
        <v>0</v>
      </c>
      <c r="EV214" s="400">
        <f t="shared" si="351"/>
        <v>0</v>
      </c>
      <c r="EW214" s="400">
        <f t="shared" si="352"/>
        <v>0</v>
      </c>
      <c r="EX214" s="400">
        <f t="shared" si="353"/>
        <v>0</v>
      </c>
      <c r="EY214" s="400">
        <f t="shared" si="354"/>
        <v>0</v>
      </c>
      <c r="EZ214" s="401">
        <f t="shared" si="355"/>
        <v>0</v>
      </c>
      <c r="FA214" s="62"/>
      <c r="FB214" s="153">
        <f t="shared" si="315"/>
        <v>0</v>
      </c>
      <c r="FC214" s="154">
        <f t="shared" si="316"/>
        <v>0</v>
      </c>
      <c r="FD214" s="154">
        <f t="shared" si="317"/>
        <v>0</v>
      </c>
      <c r="FE214" s="154">
        <f t="shared" si="318"/>
        <v>0</v>
      </c>
      <c r="FF214" s="154">
        <f t="shared" si="319"/>
        <v>0</v>
      </c>
      <c r="FG214" s="154">
        <f t="shared" si="320"/>
        <v>0</v>
      </c>
      <c r="FH214" s="154">
        <f t="shared" si="321"/>
        <v>0</v>
      </c>
      <c r="FI214" s="154">
        <f t="shared" si="322"/>
        <v>0</v>
      </c>
      <c r="FJ214" s="154">
        <f t="shared" si="323"/>
        <v>0</v>
      </c>
      <c r="FK214" s="147">
        <f t="shared" si="324"/>
        <v>0</v>
      </c>
      <c r="FL214" s="147">
        <f t="shared" si="325"/>
        <v>0</v>
      </c>
      <c r="FM214" s="146">
        <f t="shared" si="326"/>
        <v>0</v>
      </c>
      <c r="FN214" s="146">
        <f t="shared" si="327"/>
        <v>0</v>
      </c>
      <c r="FO214" s="146">
        <f t="shared" si="328"/>
        <v>0</v>
      </c>
      <c r="FP214" s="146">
        <f t="shared" si="329"/>
        <v>0</v>
      </c>
      <c r="FQ214" s="146" t="e">
        <f t="shared" si="330"/>
        <v>#VALUE!</v>
      </c>
      <c r="FR214" s="146" t="e">
        <f t="shared" si="331"/>
        <v>#VALUE!</v>
      </c>
      <c r="FS214" s="146">
        <f t="shared" si="332"/>
        <v>0</v>
      </c>
      <c r="FT214" s="146">
        <f t="shared" si="333"/>
        <v>0</v>
      </c>
      <c r="FU214" s="146">
        <f t="shared" si="334"/>
        <v>0</v>
      </c>
      <c r="FV214" s="146" t="e">
        <f t="shared" si="335"/>
        <v>#VALUE!</v>
      </c>
      <c r="FW214" s="146" t="e">
        <f t="shared" si="356"/>
        <v>#VALUE!</v>
      </c>
      <c r="FX214" s="146" t="e">
        <f t="shared" si="357"/>
        <v>#VALUE!</v>
      </c>
      <c r="FY214" s="146" t="e">
        <f t="shared" si="358"/>
        <v>#VALUE!</v>
      </c>
      <c r="FZ214" s="155">
        <f t="shared" si="278"/>
        <v>0</v>
      </c>
    </row>
    <row r="215" spans="1:182">
      <c r="A215" s="143">
        <v>197</v>
      </c>
      <c r="B215" s="123"/>
      <c r="C215" s="123"/>
      <c r="D215" s="123"/>
      <c r="E215" s="181"/>
      <c r="F215" s="123"/>
      <c r="G215" s="123"/>
      <c r="H215" s="123"/>
      <c r="I215" s="120"/>
      <c r="J215" s="121"/>
      <c r="K215" s="123"/>
      <c r="L215" s="123"/>
      <c r="M215" s="172" t="str">
        <f>ryzyka!$X199</f>
        <v/>
      </c>
      <c r="N215" s="173" t="str">
        <f>ryzyka!Y199</f>
        <v/>
      </c>
      <c r="O215" s="123"/>
      <c r="P215" s="123"/>
      <c r="Q215" s="138"/>
      <c r="R215" s="121"/>
      <c r="S215" s="123"/>
      <c r="T215" s="122"/>
      <c r="U215" s="123"/>
      <c r="V215" s="285" t="str">
        <f t="shared" si="336"/>
        <v/>
      </c>
      <c r="W215" s="285" t="str">
        <f t="shared" si="337"/>
        <v/>
      </c>
      <c r="X215" s="123"/>
      <c r="Y215" s="65"/>
      <c r="Z215" s="176">
        <f t="shared" si="279"/>
        <v>0</v>
      </c>
      <c r="AA215" s="124"/>
      <c r="AB215" s="124"/>
      <c r="AC215" s="125"/>
      <c r="AD215" s="125"/>
      <c r="AE215" s="126"/>
      <c r="AF215" s="124"/>
      <c r="AG215" s="127"/>
      <c r="AH215" s="128"/>
      <c r="AI215" s="137"/>
      <c r="AJ215" s="126"/>
      <c r="AK215" s="335">
        <f t="shared" si="280"/>
        <v>0</v>
      </c>
      <c r="AL215" s="138"/>
      <c r="AM215" s="121"/>
      <c r="AN215" s="123"/>
      <c r="AO215" s="332">
        <f t="shared" si="359"/>
        <v>0</v>
      </c>
      <c r="AP215" s="333">
        <f>SUMIFS(Technologia[tpz '[s']],Technologia[Obszar],"Obróbka skrawaniem",Technologia[KOD WYROB],wycena!$B215)</f>
        <v>0</v>
      </c>
      <c r="AQ215" s="334">
        <f>SUMIFS(Technologia[tpj '[s']],Technologia[Obszar],"Obróbka skrawaniem",Technologia[KOD WYROB],wycena!$B215)</f>
        <v>0</v>
      </c>
      <c r="AR215" s="335">
        <f t="shared" si="281"/>
        <v>0</v>
      </c>
      <c r="AS215" s="334">
        <f>SUMIFS(Technologia[tpz '[s']],Technologia[Obszar],"Ukosowanie",Technologia[KOD WYROB],wycena!$B215)</f>
        <v>0</v>
      </c>
      <c r="AT215" s="334">
        <f>SUMIFS(Technologia[tpj '[s']],Technologia[Obszar],"Ukosowanie",Technologia[KOD WYROB],wycena!$B215)</f>
        <v>0</v>
      </c>
      <c r="AU215" s="335">
        <f t="shared" si="282"/>
        <v>0</v>
      </c>
      <c r="AV215" s="334">
        <f>SUMIFS(Technologia[tpz '[s']],Technologia[Obszar],"Prasa",Technologia[KOD WYROB],wycena!$B215)</f>
        <v>0</v>
      </c>
      <c r="AW215" s="334">
        <f>SUMIFS(Technologia[tpj '[s']],Technologia[Obszar],"Prasa",Technologia[KOD WYROB],wycena!$B215)</f>
        <v>0</v>
      </c>
      <c r="AX215" s="335">
        <f t="shared" si="283"/>
        <v>0</v>
      </c>
      <c r="AY215" s="334">
        <f>SUMIFS(Technologia[tpz '[s']],Technologia[Obszar],"Spawanie ręczne",Technologia[KOD WYROB],wycena!$B215)</f>
        <v>0</v>
      </c>
      <c r="AZ215" s="334">
        <f>SUMIFS(Technologia[tpj '[s']],Technologia[Obszar],"Spawanie ręczne",Technologia[KOD WYROB],wycena!$B215)</f>
        <v>0</v>
      </c>
      <c r="BA215" s="335">
        <f t="shared" si="284"/>
        <v>0</v>
      </c>
      <c r="BB215" s="334">
        <f>SUMIFS(Technologia[tpz '[s']],Technologia[Obszar],"Spawanie robotem",Technologia[KOD WYROB],wycena!$B215)</f>
        <v>0</v>
      </c>
      <c r="BC215" s="334">
        <f>SUMIFS(Technologia[tpj '[s']],Technologia[Obszar],"Spawanie robotem",Technologia[KOD WYROB],wycena!$B215)</f>
        <v>0</v>
      </c>
      <c r="BD215" s="335">
        <f t="shared" si="285"/>
        <v>0</v>
      </c>
      <c r="BE215" s="334">
        <f>SUMIFS(Technologia[tpz '[s']],Technologia[Obszar],"Ślusarnia",Technologia[KOD WYROB],wycena!$B215)</f>
        <v>0</v>
      </c>
      <c r="BF215" s="334">
        <f>SUMIFS(Technologia[tpj '[s']],Technologia[Obszar],"Ślusarnia",Technologia[KOD WYROB],wycena!$B215)</f>
        <v>0</v>
      </c>
      <c r="BG215" s="335">
        <f t="shared" si="286"/>
        <v>0</v>
      </c>
      <c r="BH215" s="334">
        <f>SUMIFS(Technologia[tpz '[s']],Technologia[Obszar],"Montaż",Technologia[KOD WYROB],wycena!$B215)</f>
        <v>0</v>
      </c>
      <c r="BI215" s="334">
        <f>SUMIFS(Technologia[tpj '[s']],Technologia[Obszar],"Montaż",Technologia[KOD WYROB],wycena!$B215)</f>
        <v>0</v>
      </c>
      <c r="BJ215" s="335">
        <f t="shared" si="287"/>
        <v>0</v>
      </c>
      <c r="BK215" s="334">
        <f>SUMIFS(Technologia[tpz '[s']],Technologia[Obszar],"Klejenie",Technologia[KOD WYROB],wycena!$B215)</f>
        <v>0</v>
      </c>
      <c r="BL215" s="334">
        <f>SUMIFS(Technologia[tpj '[s']],Technologia[Obszar],"Klejenie",Technologia[KOD WYROB],wycena!$B215)</f>
        <v>0</v>
      </c>
      <c r="BM215" s="335">
        <f t="shared" si="288"/>
        <v>0</v>
      </c>
      <c r="BN215" s="334">
        <f>SUMIFS(Technologia[tpz '[s']],Technologia[Obszar],"Śrutowanie",Technologia[KOD WYROB],wycena!$B215)</f>
        <v>0</v>
      </c>
      <c r="BO215" s="334">
        <f>SUMIFS(Technologia[tpj '[s']],Technologia[Obszar],"Śrutowanie",Technologia[KOD WYROB],wycena!$B215)</f>
        <v>0</v>
      </c>
      <c r="BP215" s="332">
        <f t="shared" si="338"/>
        <v>0</v>
      </c>
      <c r="BQ215" s="334">
        <f>SUMIFS(Technologia[tpz '[s']],Technologia[Obszar],"Prostowanie",Technologia[KOD WYROB],wycena!$B215)</f>
        <v>0</v>
      </c>
      <c r="BR215" s="334">
        <f>SUMIFS(Technologia[tpj '[s']],Technologia[Obszar],"Prostowanie",Technologia[KOD WYROB],wycena!$B215)</f>
        <v>0</v>
      </c>
      <c r="BS215" s="332">
        <f t="shared" si="339"/>
        <v>0</v>
      </c>
      <c r="BT215" s="334">
        <f>SUMIFS(Technologia[tpz '[s']],Technologia[Obszar],"Gratowarka",Technologia[KOD WYROB],wycena!$B215)</f>
        <v>0</v>
      </c>
      <c r="BU215" s="334">
        <f>SUMIFS(Technologia[tpj '[s']],Technologia[Obszar],"Gratowarka",Technologia[KOD WYROB],wycena!$B215)</f>
        <v>0</v>
      </c>
      <c r="BV215" s="332">
        <f t="shared" si="340"/>
        <v>0</v>
      </c>
      <c r="BW215" s="332">
        <f>COUNTIF(Technologia[KOD WYROB],B215)</f>
        <v>0</v>
      </c>
      <c r="BX215" s="332">
        <f t="shared" si="341"/>
        <v>0</v>
      </c>
      <c r="BZ215" s="121"/>
      <c r="CA215" s="123"/>
      <c r="CB215" s="123"/>
      <c r="CC215" s="372">
        <f>SUMIFS(Technologia[Koszt kooperacji],Technologia[Obszar],"Kooperacja",Technologia[KOD WYROB],wycena!$B215)+SUMIFS(Technologia[Koszt kooperacji],Technologia[Obszar],"Śrutowanie",Technologia[KOD WYROB],wycena!$B215)</f>
        <v>0</v>
      </c>
      <c r="CD215" s="372">
        <f t="shared" si="289"/>
        <v>0</v>
      </c>
      <c r="CE215" s="372">
        <f t="shared" si="360"/>
        <v>0</v>
      </c>
      <c r="CF215" s="381">
        <f>COUNTIFS(Technologia[KOD WYROB],B215,Technologia[Obszar],"kooperacja")+SUMIF($C:$C,$B215,CF:CF)</f>
        <v>0</v>
      </c>
      <c r="CG215" s="382">
        <f>SUMIF(Tabela3[Dot. indeksu],B215,Tabela3[Wartość])+SUMIF(C:C,B215,DE:DE)</f>
        <v>0</v>
      </c>
      <c r="CH215" s="383">
        <f>SUMIFS(NRC[Cena],NRC[Typ narzędzia],robocze!$AL$1,NRC[Dot. indeksu],wycena!$B215)+(SUMIF($C:$C,$B215,$DF:$DF))</f>
        <v>0</v>
      </c>
      <c r="CI215" s="372">
        <f>SUMIFS(NRC[Cena],NRC[Typ narzędzia],robocze!$AL$2,NRC[Dot. indeksu],wycena!$B215)+(SUMIF($C:$C,$B215,$DG:$DG))</f>
        <v>0</v>
      </c>
      <c r="CJ215" s="372">
        <f>SUMIFS(NRC[Cena],NRC[Typ narzędzia],robocze!$AL$3,NRC[Dot. indeksu],wycena!$B215)+(SUMIF($C:$C,$B215,$DH:$DH))</f>
        <v>0</v>
      </c>
      <c r="CK215" s="384">
        <f t="shared" si="342"/>
        <v>0</v>
      </c>
      <c r="CM215" s="373" t="str">
        <f t="shared" si="290"/>
        <v/>
      </c>
      <c r="CN215" s="374" t="str">
        <f t="shared" si="291"/>
        <v/>
      </c>
      <c r="CO215" s="372" t="str">
        <f t="shared" si="292"/>
        <v/>
      </c>
      <c r="CP215" s="372" t="str">
        <f t="shared" si="361"/>
        <v/>
      </c>
      <c r="CQ215" s="371" t="str">
        <f t="shared" si="293"/>
        <v/>
      </c>
      <c r="CR215" s="371" t="str">
        <f t="shared" si="362"/>
        <v/>
      </c>
      <c r="CS215" s="371" t="str">
        <f t="shared" si="294"/>
        <v/>
      </c>
      <c r="CT215" s="371" t="str">
        <f t="shared" si="295"/>
        <v/>
      </c>
      <c r="CU215" s="371" t="str">
        <f t="shared" si="296"/>
        <v/>
      </c>
      <c r="CV215" s="371" t="str">
        <f t="shared" si="297"/>
        <v/>
      </c>
      <c r="CW215" s="371" t="str">
        <f t="shared" si="298"/>
        <v/>
      </c>
      <c r="CX215" s="371" t="str">
        <f t="shared" si="299"/>
        <v/>
      </c>
      <c r="CY215" s="371" t="str">
        <f t="shared" si="300"/>
        <v/>
      </c>
      <c r="CZ215" s="371" t="str">
        <f t="shared" si="301"/>
        <v/>
      </c>
      <c r="DA215" s="371" t="str">
        <f t="shared" si="343"/>
        <v/>
      </c>
      <c r="DB215" s="371" t="str">
        <f t="shared" si="344"/>
        <v/>
      </c>
      <c r="DC215" s="371" t="str">
        <f t="shared" si="345"/>
        <v/>
      </c>
      <c r="DD215" s="334" t="str">
        <f t="shared" si="302"/>
        <v/>
      </c>
      <c r="DE215" s="334" t="str">
        <f t="shared" si="303"/>
        <v/>
      </c>
      <c r="DF215" s="372">
        <f t="shared" si="363"/>
        <v>0</v>
      </c>
      <c r="DG215" s="372">
        <f t="shared" si="364"/>
        <v>0</v>
      </c>
      <c r="DH215" s="372">
        <f t="shared" si="365"/>
        <v>0</v>
      </c>
      <c r="DI215" s="375"/>
      <c r="DJ215" s="319">
        <f>AK215/3600*Stawki!$A$4</f>
        <v>0</v>
      </c>
      <c r="DK215" s="317">
        <f>AO215/3600*Stawki!$B$4</f>
        <v>0</v>
      </c>
      <c r="DL215" s="317">
        <f>AR215/3600*Stawki!$C$4</f>
        <v>0</v>
      </c>
      <c r="DM215" s="317">
        <f>AU215/3600*Stawki!$D$4</f>
        <v>0</v>
      </c>
      <c r="DN215" s="317">
        <f>AX215/3600*Stawki!$E$4</f>
        <v>0</v>
      </c>
      <c r="DO215" s="317">
        <f>BA215/3600*Stawki!$F$4</f>
        <v>0</v>
      </c>
      <c r="DP215" s="317">
        <f>BD215/3600*Stawki!$G$4</f>
        <v>0</v>
      </c>
      <c r="DQ215" s="317">
        <f>BG215/3600*Stawki!$H$4</f>
        <v>0</v>
      </c>
      <c r="DR215" s="317">
        <f>BJ215/3600*Stawki!$J$4</f>
        <v>0</v>
      </c>
      <c r="DS215" s="317">
        <f>BL215/3600*Stawki!$I$4</f>
        <v>0</v>
      </c>
      <c r="DT215" s="317">
        <f>BP215/3600*Stawki!$K$4</f>
        <v>0</v>
      </c>
      <c r="DU215" s="320">
        <f>BS215/3600*Stawki!$M$4</f>
        <v>0</v>
      </c>
      <c r="DV215" s="320">
        <f>BV215/3600*Stawki!$L$4</f>
        <v>0</v>
      </c>
      <c r="DW215" s="321">
        <f t="shared" si="346"/>
        <v>0</v>
      </c>
      <c r="DX215" s="322" t="e" cm="1">
        <f t="array" ref="DX215">IF(BX215&lt;1,INDEX(tblSimple[],MATCH(F215,simp_il_proj,1)+1,MATCH(BW215,simp_il_oper,1)+1)+VLOOKUP($H$6,tblKlient[[Klient]:[Dodatkowy narzut Simple]],2,0),INDEX(tblComplex[],MATCH(F215,comp_il_projekt,1)+1,MATCH(BX215,comp_ile_sklad,1)+1)+VLOOKUP($H$6,tblKlient[[Klient]:[Dodatkowy narzut Complex]],3,0))</f>
        <v>#VALUE!</v>
      </c>
      <c r="DY215" s="323" t="str">
        <f t="shared" si="347"/>
        <v/>
      </c>
      <c r="DZ215" s="318" t="e">
        <f t="shared" si="304"/>
        <v>#VALUE!</v>
      </c>
      <c r="EA215" s="324" t="e">
        <f t="shared" si="305"/>
        <v>#VALUE!</v>
      </c>
      <c r="EC215" s="340">
        <f>IFERROR((Y215*AA215)*IF(X215="NIE",$EC$17+Stawki!$L$30,$EC$17)+SUMIF($C:$C,$B215,CP:CP),0)</f>
        <v>0</v>
      </c>
      <c r="ED215" s="341">
        <f t="shared" si="306"/>
        <v>0</v>
      </c>
      <c r="EE215" s="341">
        <f t="shared" si="307"/>
        <v>0</v>
      </c>
      <c r="EF215" s="341" t="e">
        <f t="shared" si="308"/>
        <v>#VALUE!</v>
      </c>
      <c r="EG215" s="341" t="e">
        <f>DY215*(1+wycena!$EG$17)</f>
        <v>#VALUE!</v>
      </c>
      <c r="EH215" s="341" t="e">
        <f>EG215*(1+wycena!$EH$17)</f>
        <v>#VALUE!</v>
      </c>
      <c r="EI215" s="341" t="e">
        <f t="shared" si="348"/>
        <v>#VALUE!</v>
      </c>
      <c r="EJ215" s="341" t="e">
        <f t="shared" si="366"/>
        <v>#VALUE!</v>
      </c>
      <c r="EK215" s="342">
        <f t="shared" si="309"/>
        <v>0</v>
      </c>
      <c r="EL215" s="343">
        <v>0</v>
      </c>
      <c r="EM215" s="344" t="e">
        <f t="shared" ref="EM215:EM278" si="367">MROUND(EJ215*(1+$EL215),0.01)</f>
        <v>#VALUE!</v>
      </c>
      <c r="EN215" s="345" t="e">
        <f t="shared" si="310"/>
        <v>#VALUE!</v>
      </c>
      <c r="EO215" s="346">
        <f t="shared" si="311"/>
        <v>0</v>
      </c>
      <c r="EP215" s="347">
        <f t="shared" si="312"/>
        <v>0</v>
      </c>
      <c r="EQ215" s="348">
        <f t="shared" si="349"/>
        <v>0</v>
      </c>
      <c r="ER215" s="349" t="e">
        <f t="shared" si="313"/>
        <v>#VALUE!</v>
      </c>
      <c r="ES215" s="350" t="e">
        <f t="shared" si="314"/>
        <v>#VALUE!</v>
      </c>
      <c r="ET215" s="62"/>
      <c r="EU215" s="399">
        <f t="shared" si="350"/>
        <v>0</v>
      </c>
      <c r="EV215" s="400">
        <f t="shared" si="351"/>
        <v>0</v>
      </c>
      <c r="EW215" s="400">
        <f t="shared" si="352"/>
        <v>0</v>
      </c>
      <c r="EX215" s="400">
        <f t="shared" si="353"/>
        <v>0</v>
      </c>
      <c r="EY215" s="400">
        <f t="shared" si="354"/>
        <v>0</v>
      </c>
      <c r="EZ215" s="401">
        <f t="shared" si="355"/>
        <v>0</v>
      </c>
      <c r="FA215" s="62"/>
      <c r="FB215" s="153">
        <f t="shared" si="315"/>
        <v>0</v>
      </c>
      <c r="FC215" s="154">
        <f t="shared" si="316"/>
        <v>0</v>
      </c>
      <c r="FD215" s="154">
        <f t="shared" si="317"/>
        <v>0</v>
      </c>
      <c r="FE215" s="154">
        <f t="shared" si="318"/>
        <v>0</v>
      </c>
      <c r="FF215" s="154">
        <f t="shared" si="319"/>
        <v>0</v>
      </c>
      <c r="FG215" s="154">
        <f t="shared" si="320"/>
        <v>0</v>
      </c>
      <c r="FH215" s="154">
        <f t="shared" si="321"/>
        <v>0</v>
      </c>
      <c r="FI215" s="154">
        <f t="shared" si="322"/>
        <v>0</v>
      </c>
      <c r="FJ215" s="154">
        <f t="shared" si="323"/>
        <v>0</v>
      </c>
      <c r="FK215" s="147">
        <f t="shared" si="324"/>
        <v>0</v>
      </c>
      <c r="FL215" s="147">
        <f t="shared" si="325"/>
        <v>0</v>
      </c>
      <c r="FM215" s="146">
        <f t="shared" si="326"/>
        <v>0</v>
      </c>
      <c r="FN215" s="146">
        <f t="shared" si="327"/>
        <v>0</v>
      </c>
      <c r="FO215" s="146">
        <f t="shared" si="328"/>
        <v>0</v>
      </c>
      <c r="FP215" s="146">
        <f t="shared" si="329"/>
        <v>0</v>
      </c>
      <c r="FQ215" s="146" t="e">
        <f t="shared" si="330"/>
        <v>#VALUE!</v>
      </c>
      <c r="FR215" s="146" t="e">
        <f t="shared" si="331"/>
        <v>#VALUE!</v>
      </c>
      <c r="FS215" s="146">
        <f t="shared" si="332"/>
        <v>0</v>
      </c>
      <c r="FT215" s="146">
        <f t="shared" si="333"/>
        <v>0</v>
      </c>
      <c r="FU215" s="146">
        <f t="shared" si="334"/>
        <v>0</v>
      </c>
      <c r="FV215" s="146" t="e">
        <f t="shared" si="335"/>
        <v>#VALUE!</v>
      </c>
      <c r="FW215" s="146" t="e">
        <f t="shared" si="356"/>
        <v>#VALUE!</v>
      </c>
      <c r="FX215" s="146" t="e">
        <f t="shared" si="357"/>
        <v>#VALUE!</v>
      </c>
      <c r="FY215" s="146" t="e">
        <f t="shared" si="358"/>
        <v>#VALUE!</v>
      </c>
      <c r="FZ215" s="155">
        <f t="shared" ref="FZ215:FZ278" si="368">FM215*(1+$EK$17)</f>
        <v>0</v>
      </c>
    </row>
    <row r="216" spans="1:182">
      <c r="A216" s="143">
        <v>198</v>
      </c>
      <c r="B216" s="123"/>
      <c r="C216" s="123"/>
      <c r="D216" s="123"/>
      <c r="E216" s="181"/>
      <c r="F216" s="123"/>
      <c r="G216" s="123"/>
      <c r="H216" s="123"/>
      <c r="I216" s="120"/>
      <c r="J216" s="121"/>
      <c r="K216" s="123"/>
      <c r="L216" s="123"/>
      <c r="M216" s="172" t="str">
        <f>ryzyka!$X200</f>
        <v/>
      </c>
      <c r="N216" s="173" t="str">
        <f>ryzyka!Y200</f>
        <v/>
      </c>
      <c r="O216" s="123"/>
      <c r="P216" s="123"/>
      <c r="Q216" s="138"/>
      <c r="R216" s="121"/>
      <c r="S216" s="123"/>
      <c r="T216" s="122"/>
      <c r="U216" s="123"/>
      <c r="V216" s="285" t="str">
        <f t="shared" si="336"/>
        <v/>
      </c>
      <c r="W216" s="285" t="str">
        <f t="shared" si="337"/>
        <v/>
      </c>
      <c r="X216" s="123"/>
      <c r="Y216" s="65"/>
      <c r="Z216" s="176">
        <f t="shared" si="279"/>
        <v>0</v>
      </c>
      <c r="AA216" s="124"/>
      <c r="AB216" s="124"/>
      <c r="AC216" s="125"/>
      <c r="AD216" s="125"/>
      <c r="AE216" s="126"/>
      <c r="AF216" s="124"/>
      <c r="AG216" s="127"/>
      <c r="AH216" s="128"/>
      <c r="AI216" s="137"/>
      <c r="AJ216" s="126"/>
      <c r="AK216" s="335">
        <f t="shared" si="280"/>
        <v>0</v>
      </c>
      <c r="AL216" s="138"/>
      <c r="AM216" s="121"/>
      <c r="AN216" s="123"/>
      <c r="AO216" s="332">
        <f t="shared" si="359"/>
        <v>0</v>
      </c>
      <c r="AP216" s="333">
        <f>SUMIFS(Technologia[tpz '[s']],Technologia[Obszar],"Obróbka skrawaniem",Technologia[KOD WYROB],wycena!$B216)</f>
        <v>0</v>
      </c>
      <c r="AQ216" s="334">
        <f>SUMIFS(Technologia[tpj '[s']],Technologia[Obszar],"Obróbka skrawaniem",Technologia[KOD WYROB],wycena!$B216)</f>
        <v>0</v>
      </c>
      <c r="AR216" s="335">
        <f t="shared" si="281"/>
        <v>0</v>
      </c>
      <c r="AS216" s="334">
        <f>SUMIFS(Technologia[tpz '[s']],Technologia[Obszar],"Ukosowanie",Technologia[KOD WYROB],wycena!$B216)</f>
        <v>0</v>
      </c>
      <c r="AT216" s="334">
        <f>SUMIFS(Technologia[tpj '[s']],Technologia[Obszar],"Ukosowanie",Technologia[KOD WYROB],wycena!$B216)</f>
        <v>0</v>
      </c>
      <c r="AU216" s="335">
        <f t="shared" si="282"/>
        <v>0</v>
      </c>
      <c r="AV216" s="334">
        <f>SUMIFS(Technologia[tpz '[s']],Technologia[Obszar],"Prasa",Technologia[KOD WYROB],wycena!$B216)</f>
        <v>0</v>
      </c>
      <c r="AW216" s="334">
        <f>SUMIFS(Technologia[tpj '[s']],Technologia[Obszar],"Prasa",Technologia[KOD WYROB],wycena!$B216)</f>
        <v>0</v>
      </c>
      <c r="AX216" s="335">
        <f t="shared" si="283"/>
        <v>0</v>
      </c>
      <c r="AY216" s="334">
        <f>SUMIFS(Technologia[tpz '[s']],Technologia[Obszar],"Spawanie ręczne",Technologia[KOD WYROB],wycena!$B216)</f>
        <v>0</v>
      </c>
      <c r="AZ216" s="334">
        <f>SUMIFS(Technologia[tpj '[s']],Technologia[Obszar],"Spawanie ręczne",Technologia[KOD WYROB],wycena!$B216)</f>
        <v>0</v>
      </c>
      <c r="BA216" s="335">
        <f t="shared" si="284"/>
        <v>0</v>
      </c>
      <c r="BB216" s="334">
        <f>SUMIFS(Technologia[tpz '[s']],Technologia[Obszar],"Spawanie robotem",Technologia[KOD WYROB],wycena!$B216)</f>
        <v>0</v>
      </c>
      <c r="BC216" s="334">
        <f>SUMIFS(Technologia[tpj '[s']],Technologia[Obszar],"Spawanie robotem",Technologia[KOD WYROB],wycena!$B216)</f>
        <v>0</v>
      </c>
      <c r="BD216" s="335">
        <f t="shared" si="285"/>
        <v>0</v>
      </c>
      <c r="BE216" s="334">
        <f>SUMIFS(Technologia[tpz '[s']],Technologia[Obszar],"Ślusarnia",Technologia[KOD WYROB],wycena!$B216)</f>
        <v>0</v>
      </c>
      <c r="BF216" s="334">
        <f>SUMIFS(Technologia[tpj '[s']],Technologia[Obszar],"Ślusarnia",Technologia[KOD WYROB],wycena!$B216)</f>
        <v>0</v>
      </c>
      <c r="BG216" s="335">
        <f t="shared" si="286"/>
        <v>0</v>
      </c>
      <c r="BH216" s="334">
        <f>SUMIFS(Technologia[tpz '[s']],Technologia[Obszar],"Montaż",Technologia[KOD WYROB],wycena!$B216)</f>
        <v>0</v>
      </c>
      <c r="BI216" s="334">
        <f>SUMIFS(Technologia[tpj '[s']],Technologia[Obszar],"Montaż",Technologia[KOD WYROB],wycena!$B216)</f>
        <v>0</v>
      </c>
      <c r="BJ216" s="335">
        <f t="shared" si="287"/>
        <v>0</v>
      </c>
      <c r="BK216" s="334">
        <f>SUMIFS(Technologia[tpz '[s']],Technologia[Obszar],"Klejenie",Technologia[KOD WYROB],wycena!$B216)</f>
        <v>0</v>
      </c>
      <c r="BL216" s="334">
        <f>SUMIFS(Technologia[tpj '[s']],Technologia[Obszar],"Klejenie",Technologia[KOD WYROB],wycena!$B216)</f>
        <v>0</v>
      </c>
      <c r="BM216" s="335">
        <f t="shared" si="288"/>
        <v>0</v>
      </c>
      <c r="BN216" s="334">
        <f>SUMIFS(Technologia[tpz '[s']],Technologia[Obszar],"Śrutowanie",Technologia[KOD WYROB],wycena!$B216)</f>
        <v>0</v>
      </c>
      <c r="BO216" s="334">
        <f>SUMIFS(Technologia[tpj '[s']],Technologia[Obszar],"Śrutowanie",Technologia[KOD WYROB],wycena!$B216)</f>
        <v>0</v>
      </c>
      <c r="BP216" s="332">
        <f t="shared" si="338"/>
        <v>0</v>
      </c>
      <c r="BQ216" s="334">
        <f>SUMIFS(Technologia[tpz '[s']],Technologia[Obszar],"Prostowanie",Technologia[KOD WYROB],wycena!$B216)</f>
        <v>0</v>
      </c>
      <c r="BR216" s="334">
        <f>SUMIFS(Technologia[tpj '[s']],Technologia[Obszar],"Prostowanie",Technologia[KOD WYROB],wycena!$B216)</f>
        <v>0</v>
      </c>
      <c r="BS216" s="332">
        <f t="shared" si="339"/>
        <v>0</v>
      </c>
      <c r="BT216" s="334">
        <f>SUMIFS(Technologia[tpz '[s']],Technologia[Obszar],"Gratowarka",Technologia[KOD WYROB],wycena!$B216)</f>
        <v>0</v>
      </c>
      <c r="BU216" s="334">
        <f>SUMIFS(Technologia[tpj '[s']],Technologia[Obszar],"Gratowarka",Technologia[KOD WYROB],wycena!$B216)</f>
        <v>0</v>
      </c>
      <c r="BV216" s="332">
        <f t="shared" si="340"/>
        <v>0</v>
      </c>
      <c r="BW216" s="332">
        <f>COUNTIF(Technologia[KOD WYROB],B216)</f>
        <v>0</v>
      </c>
      <c r="BX216" s="332">
        <f t="shared" si="341"/>
        <v>0</v>
      </c>
      <c r="BZ216" s="121"/>
      <c r="CA216" s="123"/>
      <c r="CB216" s="123"/>
      <c r="CC216" s="372">
        <f>SUMIFS(Technologia[Koszt kooperacji],Technologia[Obszar],"Kooperacja",Technologia[KOD WYROB],wycena!$B216)+SUMIFS(Technologia[Koszt kooperacji],Technologia[Obszar],"Śrutowanie",Technologia[KOD WYROB],wycena!$B216)</f>
        <v>0</v>
      </c>
      <c r="CD216" s="372">
        <f t="shared" si="289"/>
        <v>0</v>
      </c>
      <c r="CE216" s="372">
        <f t="shared" si="360"/>
        <v>0</v>
      </c>
      <c r="CF216" s="381">
        <f>COUNTIFS(Technologia[KOD WYROB],B216,Technologia[Obszar],"kooperacja")+SUMIF($C:$C,$B216,CF:CF)</f>
        <v>0</v>
      </c>
      <c r="CG216" s="382">
        <f>SUMIF(Tabela3[Dot. indeksu],B216,Tabela3[Wartość])+SUMIF(C:C,B216,DE:DE)</f>
        <v>0</v>
      </c>
      <c r="CH216" s="383">
        <f>SUMIFS(NRC[Cena],NRC[Typ narzędzia],robocze!$AL$1,NRC[Dot. indeksu],wycena!$B216)+(SUMIF($C:$C,$B216,$DF:$DF))</f>
        <v>0</v>
      </c>
      <c r="CI216" s="372">
        <f>SUMIFS(NRC[Cena],NRC[Typ narzędzia],robocze!$AL$2,NRC[Dot. indeksu],wycena!$B216)+(SUMIF($C:$C,$B216,$DG:$DG))</f>
        <v>0</v>
      </c>
      <c r="CJ216" s="372">
        <f>SUMIFS(NRC[Cena],NRC[Typ narzędzia],robocze!$AL$3,NRC[Dot. indeksu],wycena!$B216)+(SUMIF($C:$C,$B216,$DH:$DH))</f>
        <v>0</v>
      </c>
      <c r="CK216" s="384">
        <f t="shared" si="342"/>
        <v>0</v>
      </c>
      <c r="CM216" s="373" t="str">
        <f t="shared" si="290"/>
        <v/>
      </c>
      <c r="CN216" s="374" t="str">
        <f t="shared" si="291"/>
        <v/>
      </c>
      <c r="CO216" s="372" t="str">
        <f t="shared" si="292"/>
        <v/>
      </c>
      <c r="CP216" s="372" t="str">
        <f t="shared" si="361"/>
        <v/>
      </c>
      <c r="CQ216" s="371" t="str">
        <f t="shared" si="293"/>
        <v/>
      </c>
      <c r="CR216" s="371" t="str">
        <f t="shared" si="362"/>
        <v/>
      </c>
      <c r="CS216" s="371" t="str">
        <f t="shared" si="294"/>
        <v/>
      </c>
      <c r="CT216" s="371" t="str">
        <f t="shared" si="295"/>
        <v/>
      </c>
      <c r="CU216" s="371" t="str">
        <f t="shared" si="296"/>
        <v/>
      </c>
      <c r="CV216" s="371" t="str">
        <f t="shared" si="297"/>
        <v/>
      </c>
      <c r="CW216" s="371" t="str">
        <f t="shared" si="298"/>
        <v/>
      </c>
      <c r="CX216" s="371" t="str">
        <f t="shared" si="299"/>
        <v/>
      </c>
      <c r="CY216" s="371" t="str">
        <f t="shared" si="300"/>
        <v/>
      </c>
      <c r="CZ216" s="371" t="str">
        <f t="shared" si="301"/>
        <v/>
      </c>
      <c r="DA216" s="371" t="str">
        <f t="shared" si="343"/>
        <v/>
      </c>
      <c r="DB216" s="371" t="str">
        <f t="shared" si="344"/>
        <v/>
      </c>
      <c r="DC216" s="371" t="str">
        <f t="shared" si="345"/>
        <v/>
      </c>
      <c r="DD216" s="334" t="str">
        <f t="shared" si="302"/>
        <v/>
      </c>
      <c r="DE216" s="334" t="str">
        <f t="shared" si="303"/>
        <v/>
      </c>
      <c r="DF216" s="372">
        <f t="shared" si="363"/>
        <v>0</v>
      </c>
      <c r="DG216" s="372">
        <f t="shared" si="364"/>
        <v>0</v>
      </c>
      <c r="DH216" s="372">
        <f t="shared" si="365"/>
        <v>0</v>
      </c>
      <c r="DI216" s="375"/>
      <c r="DJ216" s="319">
        <f>AK216/3600*Stawki!$A$4</f>
        <v>0</v>
      </c>
      <c r="DK216" s="317">
        <f>AO216/3600*Stawki!$B$4</f>
        <v>0</v>
      </c>
      <c r="DL216" s="317">
        <f>AR216/3600*Stawki!$C$4</f>
        <v>0</v>
      </c>
      <c r="DM216" s="317">
        <f>AU216/3600*Stawki!$D$4</f>
        <v>0</v>
      </c>
      <c r="DN216" s="317">
        <f>AX216/3600*Stawki!$E$4</f>
        <v>0</v>
      </c>
      <c r="DO216" s="317">
        <f>BA216/3600*Stawki!$F$4</f>
        <v>0</v>
      </c>
      <c r="DP216" s="317">
        <f>BD216/3600*Stawki!$G$4</f>
        <v>0</v>
      </c>
      <c r="DQ216" s="317">
        <f>BG216/3600*Stawki!$H$4</f>
        <v>0</v>
      </c>
      <c r="DR216" s="317">
        <f>BJ216/3600*Stawki!$J$4</f>
        <v>0</v>
      </c>
      <c r="DS216" s="317">
        <f>BL216/3600*Stawki!$I$4</f>
        <v>0</v>
      </c>
      <c r="DT216" s="317">
        <f>BP216/3600*Stawki!$K$4</f>
        <v>0</v>
      </c>
      <c r="DU216" s="320">
        <f>BS216/3600*Stawki!$M$4</f>
        <v>0</v>
      </c>
      <c r="DV216" s="320">
        <f>BV216/3600*Stawki!$L$4</f>
        <v>0</v>
      </c>
      <c r="DW216" s="321">
        <f t="shared" si="346"/>
        <v>0</v>
      </c>
      <c r="DX216" s="322" t="e" cm="1">
        <f t="array" ref="DX216">IF(BX216&lt;1,INDEX(tblSimple[],MATCH(F216,simp_il_proj,1)+1,MATCH(BW216,simp_il_oper,1)+1)+VLOOKUP($H$6,tblKlient[[Klient]:[Dodatkowy narzut Simple]],2,0),INDEX(tblComplex[],MATCH(F216,comp_il_projekt,1)+1,MATCH(BX216,comp_ile_sklad,1)+1)+VLOOKUP($H$6,tblKlient[[Klient]:[Dodatkowy narzut Complex]],3,0))</f>
        <v>#VALUE!</v>
      </c>
      <c r="DY216" s="323" t="str">
        <f t="shared" si="347"/>
        <v/>
      </c>
      <c r="DZ216" s="318" t="e">
        <f t="shared" si="304"/>
        <v>#VALUE!</v>
      </c>
      <c r="EA216" s="324" t="e">
        <f t="shared" si="305"/>
        <v>#VALUE!</v>
      </c>
      <c r="EC216" s="340">
        <f>IFERROR((Y216*AA216)*IF(X216="NIE",$EC$17+Stawki!$L$30,$EC$17)+SUMIF($C:$C,$B216,CP:CP),0)</f>
        <v>0</v>
      </c>
      <c r="ED216" s="341">
        <f t="shared" si="306"/>
        <v>0</v>
      </c>
      <c r="EE216" s="341">
        <f t="shared" si="307"/>
        <v>0</v>
      </c>
      <c r="EF216" s="341" t="e">
        <f t="shared" si="308"/>
        <v>#VALUE!</v>
      </c>
      <c r="EG216" s="341" t="e">
        <f>DY216*(1+wycena!$EG$17)</f>
        <v>#VALUE!</v>
      </c>
      <c r="EH216" s="341" t="e">
        <f>EG216*(1+wycena!$EH$17)</f>
        <v>#VALUE!</v>
      </c>
      <c r="EI216" s="341" t="e">
        <f t="shared" si="348"/>
        <v>#VALUE!</v>
      </c>
      <c r="EJ216" s="341" t="e">
        <f t="shared" si="366"/>
        <v>#VALUE!</v>
      </c>
      <c r="EK216" s="342">
        <f t="shared" si="309"/>
        <v>0</v>
      </c>
      <c r="EL216" s="343">
        <v>0</v>
      </c>
      <c r="EM216" s="344" t="e">
        <f t="shared" si="367"/>
        <v>#VALUE!</v>
      </c>
      <c r="EN216" s="345" t="e">
        <f t="shared" si="310"/>
        <v>#VALUE!</v>
      </c>
      <c r="EO216" s="346">
        <f t="shared" si="311"/>
        <v>0</v>
      </c>
      <c r="EP216" s="347">
        <f t="shared" si="312"/>
        <v>0</v>
      </c>
      <c r="EQ216" s="348">
        <f t="shared" si="349"/>
        <v>0</v>
      </c>
      <c r="ER216" s="349" t="e">
        <f t="shared" si="313"/>
        <v>#VALUE!</v>
      </c>
      <c r="ES216" s="350" t="e">
        <f t="shared" si="314"/>
        <v>#VALUE!</v>
      </c>
      <c r="ET216" s="62"/>
      <c r="EU216" s="399">
        <f t="shared" si="350"/>
        <v>0</v>
      </c>
      <c r="EV216" s="400">
        <f t="shared" si="351"/>
        <v>0</v>
      </c>
      <c r="EW216" s="400">
        <f t="shared" si="352"/>
        <v>0</v>
      </c>
      <c r="EX216" s="400">
        <f t="shared" si="353"/>
        <v>0</v>
      </c>
      <c r="EY216" s="400">
        <f t="shared" si="354"/>
        <v>0</v>
      </c>
      <c r="EZ216" s="401">
        <f t="shared" si="355"/>
        <v>0</v>
      </c>
      <c r="FA216" s="62"/>
      <c r="FB216" s="153">
        <f t="shared" si="315"/>
        <v>0</v>
      </c>
      <c r="FC216" s="154">
        <f t="shared" si="316"/>
        <v>0</v>
      </c>
      <c r="FD216" s="154">
        <f t="shared" si="317"/>
        <v>0</v>
      </c>
      <c r="FE216" s="154">
        <f t="shared" si="318"/>
        <v>0</v>
      </c>
      <c r="FF216" s="154">
        <f t="shared" si="319"/>
        <v>0</v>
      </c>
      <c r="FG216" s="154">
        <f t="shared" si="320"/>
        <v>0</v>
      </c>
      <c r="FH216" s="154">
        <f t="shared" si="321"/>
        <v>0</v>
      </c>
      <c r="FI216" s="154">
        <f t="shared" si="322"/>
        <v>0</v>
      </c>
      <c r="FJ216" s="154">
        <f t="shared" si="323"/>
        <v>0</v>
      </c>
      <c r="FK216" s="147">
        <f t="shared" si="324"/>
        <v>0</v>
      </c>
      <c r="FL216" s="147">
        <f t="shared" si="325"/>
        <v>0</v>
      </c>
      <c r="FM216" s="146">
        <f t="shared" si="326"/>
        <v>0</v>
      </c>
      <c r="FN216" s="146">
        <f t="shared" si="327"/>
        <v>0</v>
      </c>
      <c r="FO216" s="146">
        <f t="shared" si="328"/>
        <v>0</v>
      </c>
      <c r="FP216" s="146">
        <f t="shared" si="329"/>
        <v>0</v>
      </c>
      <c r="FQ216" s="146" t="e">
        <f t="shared" si="330"/>
        <v>#VALUE!</v>
      </c>
      <c r="FR216" s="146" t="e">
        <f t="shared" si="331"/>
        <v>#VALUE!</v>
      </c>
      <c r="FS216" s="146">
        <f t="shared" si="332"/>
        <v>0</v>
      </c>
      <c r="FT216" s="146">
        <f t="shared" si="333"/>
        <v>0</v>
      </c>
      <c r="FU216" s="146">
        <f t="shared" si="334"/>
        <v>0</v>
      </c>
      <c r="FV216" s="146" t="e">
        <f t="shared" si="335"/>
        <v>#VALUE!</v>
      </c>
      <c r="FW216" s="146" t="e">
        <f t="shared" si="356"/>
        <v>#VALUE!</v>
      </c>
      <c r="FX216" s="146" t="e">
        <f t="shared" si="357"/>
        <v>#VALUE!</v>
      </c>
      <c r="FY216" s="146" t="e">
        <f t="shared" si="358"/>
        <v>#VALUE!</v>
      </c>
      <c r="FZ216" s="155">
        <f t="shared" si="368"/>
        <v>0</v>
      </c>
    </row>
    <row r="217" spans="1:182">
      <c r="A217" s="143">
        <v>199</v>
      </c>
      <c r="B217" s="123"/>
      <c r="C217" s="123"/>
      <c r="D217" s="123"/>
      <c r="E217" s="181"/>
      <c r="F217" s="123"/>
      <c r="G217" s="123"/>
      <c r="H217" s="123"/>
      <c r="I217" s="120"/>
      <c r="J217" s="121"/>
      <c r="K217" s="123"/>
      <c r="L217" s="123"/>
      <c r="M217" s="172" t="str">
        <f>ryzyka!$X201</f>
        <v/>
      </c>
      <c r="N217" s="173" t="str">
        <f>ryzyka!Y201</f>
        <v/>
      </c>
      <c r="O217" s="123"/>
      <c r="P217" s="123"/>
      <c r="Q217" s="138"/>
      <c r="R217" s="121"/>
      <c r="S217" s="123"/>
      <c r="T217" s="122"/>
      <c r="U217" s="123"/>
      <c r="V217" s="285" t="str">
        <f t="shared" si="336"/>
        <v/>
      </c>
      <c r="W217" s="285" t="str">
        <f t="shared" si="337"/>
        <v/>
      </c>
      <c r="X217" s="123"/>
      <c r="Y217" s="65"/>
      <c r="Z217" s="176">
        <f t="shared" si="279"/>
        <v>0</v>
      </c>
      <c r="AA217" s="124"/>
      <c r="AB217" s="124"/>
      <c r="AC217" s="125"/>
      <c r="AD217" s="125"/>
      <c r="AE217" s="126"/>
      <c r="AF217" s="124"/>
      <c r="AG217" s="127"/>
      <c r="AH217" s="128"/>
      <c r="AI217" s="137"/>
      <c r="AJ217" s="126"/>
      <c r="AK217" s="335">
        <f t="shared" si="280"/>
        <v>0</v>
      </c>
      <c r="AL217" s="138"/>
      <c r="AM217" s="121"/>
      <c r="AN217" s="123"/>
      <c r="AO217" s="332">
        <f t="shared" si="359"/>
        <v>0</v>
      </c>
      <c r="AP217" s="333">
        <f>SUMIFS(Technologia[tpz '[s']],Technologia[Obszar],"Obróbka skrawaniem",Technologia[KOD WYROB],wycena!$B217)</f>
        <v>0</v>
      </c>
      <c r="AQ217" s="334">
        <f>SUMIFS(Technologia[tpj '[s']],Technologia[Obszar],"Obróbka skrawaniem",Technologia[KOD WYROB],wycena!$B217)</f>
        <v>0</v>
      </c>
      <c r="AR217" s="335">
        <f t="shared" si="281"/>
        <v>0</v>
      </c>
      <c r="AS217" s="334">
        <f>SUMIFS(Technologia[tpz '[s']],Technologia[Obszar],"Ukosowanie",Technologia[KOD WYROB],wycena!$B217)</f>
        <v>0</v>
      </c>
      <c r="AT217" s="334">
        <f>SUMIFS(Technologia[tpj '[s']],Technologia[Obszar],"Ukosowanie",Technologia[KOD WYROB],wycena!$B217)</f>
        <v>0</v>
      </c>
      <c r="AU217" s="335">
        <f t="shared" si="282"/>
        <v>0</v>
      </c>
      <c r="AV217" s="334">
        <f>SUMIFS(Technologia[tpz '[s']],Technologia[Obszar],"Prasa",Technologia[KOD WYROB],wycena!$B217)</f>
        <v>0</v>
      </c>
      <c r="AW217" s="334">
        <f>SUMIFS(Technologia[tpj '[s']],Technologia[Obszar],"Prasa",Technologia[KOD WYROB],wycena!$B217)</f>
        <v>0</v>
      </c>
      <c r="AX217" s="335">
        <f t="shared" si="283"/>
        <v>0</v>
      </c>
      <c r="AY217" s="334">
        <f>SUMIFS(Technologia[tpz '[s']],Technologia[Obszar],"Spawanie ręczne",Technologia[KOD WYROB],wycena!$B217)</f>
        <v>0</v>
      </c>
      <c r="AZ217" s="334">
        <f>SUMIFS(Technologia[tpj '[s']],Technologia[Obszar],"Spawanie ręczne",Technologia[KOD WYROB],wycena!$B217)</f>
        <v>0</v>
      </c>
      <c r="BA217" s="335">
        <f t="shared" si="284"/>
        <v>0</v>
      </c>
      <c r="BB217" s="334">
        <f>SUMIFS(Technologia[tpz '[s']],Technologia[Obszar],"Spawanie robotem",Technologia[KOD WYROB],wycena!$B217)</f>
        <v>0</v>
      </c>
      <c r="BC217" s="334">
        <f>SUMIFS(Technologia[tpj '[s']],Technologia[Obszar],"Spawanie robotem",Technologia[KOD WYROB],wycena!$B217)</f>
        <v>0</v>
      </c>
      <c r="BD217" s="335">
        <f t="shared" si="285"/>
        <v>0</v>
      </c>
      <c r="BE217" s="334">
        <f>SUMIFS(Technologia[tpz '[s']],Technologia[Obszar],"Ślusarnia",Technologia[KOD WYROB],wycena!$B217)</f>
        <v>0</v>
      </c>
      <c r="BF217" s="334">
        <f>SUMIFS(Technologia[tpj '[s']],Technologia[Obszar],"Ślusarnia",Technologia[KOD WYROB],wycena!$B217)</f>
        <v>0</v>
      </c>
      <c r="BG217" s="335">
        <f t="shared" si="286"/>
        <v>0</v>
      </c>
      <c r="BH217" s="334">
        <f>SUMIFS(Technologia[tpz '[s']],Technologia[Obszar],"Montaż",Technologia[KOD WYROB],wycena!$B217)</f>
        <v>0</v>
      </c>
      <c r="BI217" s="334">
        <f>SUMIFS(Technologia[tpj '[s']],Technologia[Obszar],"Montaż",Technologia[KOD WYROB],wycena!$B217)</f>
        <v>0</v>
      </c>
      <c r="BJ217" s="335">
        <f t="shared" si="287"/>
        <v>0</v>
      </c>
      <c r="BK217" s="334">
        <f>SUMIFS(Technologia[tpz '[s']],Technologia[Obszar],"Klejenie",Technologia[KOD WYROB],wycena!$B217)</f>
        <v>0</v>
      </c>
      <c r="BL217" s="334">
        <f>SUMIFS(Technologia[tpj '[s']],Technologia[Obszar],"Klejenie",Technologia[KOD WYROB],wycena!$B217)</f>
        <v>0</v>
      </c>
      <c r="BM217" s="335">
        <f t="shared" si="288"/>
        <v>0</v>
      </c>
      <c r="BN217" s="334">
        <f>SUMIFS(Technologia[tpz '[s']],Technologia[Obszar],"Śrutowanie",Technologia[KOD WYROB],wycena!$B217)</f>
        <v>0</v>
      </c>
      <c r="BO217" s="334">
        <f>SUMIFS(Technologia[tpj '[s']],Technologia[Obszar],"Śrutowanie",Technologia[KOD WYROB],wycena!$B217)</f>
        <v>0</v>
      </c>
      <c r="BP217" s="332">
        <f t="shared" si="338"/>
        <v>0</v>
      </c>
      <c r="BQ217" s="334">
        <f>SUMIFS(Technologia[tpz '[s']],Technologia[Obszar],"Prostowanie",Technologia[KOD WYROB],wycena!$B217)</f>
        <v>0</v>
      </c>
      <c r="BR217" s="334">
        <f>SUMIFS(Technologia[tpj '[s']],Technologia[Obszar],"Prostowanie",Technologia[KOD WYROB],wycena!$B217)</f>
        <v>0</v>
      </c>
      <c r="BS217" s="332">
        <f t="shared" si="339"/>
        <v>0</v>
      </c>
      <c r="BT217" s="334">
        <f>SUMIFS(Technologia[tpz '[s']],Technologia[Obszar],"Gratowarka",Technologia[KOD WYROB],wycena!$B217)</f>
        <v>0</v>
      </c>
      <c r="BU217" s="334">
        <f>SUMIFS(Technologia[tpj '[s']],Technologia[Obszar],"Gratowarka",Technologia[KOD WYROB],wycena!$B217)</f>
        <v>0</v>
      </c>
      <c r="BV217" s="332">
        <f t="shared" si="340"/>
        <v>0</v>
      </c>
      <c r="BW217" s="332">
        <f>COUNTIF(Technologia[KOD WYROB],B217)</f>
        <v>0</v>
      </c>
      <c r="BX217" s="332">
        <f t="shared" si="341"/>
        <v>0</v>
      </c>
      <c r="BZ217" s="121"/>
      <c r="CA217" s="123"/>
      <c r="CB217" s="123"/>
      <c r="CC217" s="372">
        <f>SUMIFS(Technologia[Koszt kooperacji],Technologia[Obszar],"Kooperacja",Technologia[KOD WYROB],wycena!$B217)+SUMIFS(Technologia[Koszt kooperacji],Technologia[Obszar],"Śrutowanie",Technologia[KOD WYROB],wycena!$B217)</f>
        <v>0</v>
      </c>
      <c r="CD217" s="372">
        <f t="shared" si="289"/>
        <v>0</v>
      </c>
      <c r="CE217" s="372">
        <f t="shared" si="360"/>
        <v>0</v>
      </c>
      <c r="CF217" s="381">
        <f>COUNTIFS(Technologia[KOD WYROB],B217,Technologia[Obszar],"kooperacja")+SUMIF($C:$C,$B217,CF:CF)</f>
        <v>0</v>
      </c>
      <c r="CG217" s="382">
        <f>SUMIF(Tabela3[Dot. indeksu],B217,Tabela3[Wartość])+SUMIF(C:C,B217,DE:DE)</f>
        <v>0</v>
      </c>
      <c r="CH217" s="383">
        <f>SUMIFS(NRC[Cena],NRC[Typ narzędzia],robocze!$AL$1,NRC[Dot. indeksu],wycena!$B217)+(SUMIF($C:$C,$B217,$DF:$DF))</f>
        <v>0</v>
      </c>
      <c r="CI217" s="372">
        <f>SUMIFS(NRC[Cena],NRC[Typ narzędzia],robocze!$AL$2,NRC[Dot. indeksu],wycena!$B217)+(SUMIF($C:$C,$B217,$DG:$DG))</f>
        <v>0</v>
      </c>
      <c r="CJ217" s="372">
        <f>SUMIFS(NRC[Cena],NRC[Typ narzędzia],robocze!$AL$3,NRC[Dot. indeksu],wycena!$B217)+(SUMIF($C:$C,$B217,$DH:$DH))</f>
        <v>0</v>
      </c>
      <c r="CK217" s="384">
        <f t="shared" si="342"/>
        <v>0</v>
      </c>
      <c r="CM217" s="373" t="str">
        <f t="shared" si="290"/>
        <v/>
      </c>
      <c r="CN217" s="374" t="str">
        <f t="shared" si="291"/>
        <v/>
      </c>
      <c r="CO217" s="372" t="str">
        <f t="shared" si="292"/>
        <v/>
      </c>
      <c r="CP217" s="372" t="str">
        <f t="shared" si="361"/>
        <v/>
      </c>
      <c r="CQ217" s="371" t="str">
        <f t="shared" si="293"/>
        <v/>
      </c>
      <c r="CR217" s="371" t="str">
        <f t="shared" si="362"/>
        <v/>
      </c>
      <c r="CS217" s="371" t="str">
        <f t="shared" si="294"/>
        <v/>
      </c>
      <c r="CT217" s="371" t="str">
        <f t="shared" si="295"/>
        <v/>
      </c>
      <c r="CU217" s="371" t="str">
        <f t="shared" si="296"/>
        <v/>
      </c>
      <c r="CV217" s="371" t="str">
        <f t="shared" si="297"/>
        <v/>
      </c>
      <c r="CW217" s="371" t="str">
        <f t="shared" si="298"/>
        <v/>
      </c>
      <c r="CX217" s="371" t="str">
        <f t="shared" si="299"/>
        <v/>
      </c>
      <c r="CY217" s="371" t="str">
        <f t="shared" si="300"/>
        <v/>
      </c>
      <c r="CZ217" s="371" t="str">
        <f t="shared" si="301"/>
        <v/>
      </c>
      <c r="DA217" s="371" t="str">
        <f t="shared" si="343"/>
        <v/>
      </c>
      <c r="DB217" s="371" t="str">
        <f t="shared" si="344"/>
        <v/>
      </c>
      <c r="DC217" s="371" t="str">
        <f t="shared" si="345"/>
        <v/>
      </c>
      <c r="DD217" s="334" t="str">
        <f t="shared" si="302"/>
        <v/>
      </c>
      <c r="DE217" s="334" t="str">
        <f t="shared" si="303"/>
        <v/>
      </c>
      <c r="DF217" s="372">
        <f t="shared" si="363"/>
        <v>0</v>
      </c>
      <c r="DG217" s="372">
        <f t="shared" si="364"/>
        <v>0</v>
      </c>
      <c r="DH217" s="372">
        <f t="shared" si="365"/>
        <v>0</v>
      </c>
      <c r="DI217" s="375"/>
      <c r="DJ217" s="319">
        <f>AK217/3600*Stawki!$A$4</f>
        <v>0</v>
      </c>
      <c r="DK217" s="317">
        <f>AO217/3600*Stawki!$B$4</f>
        <v>0</v>
      </c>
      <c r="DL217" s="317">
        <f>AR217/3600*Stawki!$C$4</f>
        <v>0</v>
      </c>
      <c r="DM217" s="317">
        <f>AU217/3600*Stawki!$D$4</f>
        <v>0</v>
      </c>
      <c r="DN217" s="317">
        <f>AX217/3600*Stawki!$E$4</f>
        <v>0</v>
      </c>
      <c r="DO217" s="317">
        <f>BA217/3600*Stawki!$F$4</f>
        <v>0</v>
      </c>
      <c r="DP217" s="317">
        <f>BD217/3600*Stawki!$G$4</f>
        <v>0</v>
      </c>
      <c r="DQ217" s="317">
        <f>BG217/3600*Stawki!$H$4</f>
        <v>0</v>
      </c>
      <c r="DR217" s="317">
        <f>BJ217/3600*Stawki!$J$4</f>
        <v>0</v>
      </c>
      <c r="DS217" s="317">
        <f>BL217/3600*Stawki!$I$4</f>
        <v>0</v>
      </c>
      <c r="DT217" s="317">
        <f>BP217/3600*Stawki!$K$4</f>
        <v>0</v>
      </c>
      <c r="DU217" s="320">
        <f>BS217/3600*Stawki!$M$4</f>
        <v>0</v>
      </c>
      <c r="DV217" s="320">
        <f>BV217/3600*Stawki!$L$4</f>
        <v>0</v>
      </c>
      <c r="DW217" s="321">
        <f t="shared" si="346"/>
        <v>0</v>
      </c>
      <c r="DX217" s="322" t="e" cm="1">
        <f t="array" ref="DX217">IF(BX217&lt;1,INDEX(tblSimple[],MATCH(F217,simp_il_proj,1)+1,MATCH(BW217,simp_il_oper,1)+1)+VLOOKUP($H$6,tblKlient[[Klient]:[Dodatkowy narzut Simple]],2,0),INDEX(tblComplex[],MATCH(F217,comp_il_projekt,1)+1,MATCH(BX217,comp_ile_sklad,1)+1)+VLOOKUP($H$6,tblKlient[[Klient]:[Dodatkowy narzut Complex]],3,0))</f>
        <v>#VALUE!</v>
      </c>
      <c r="DY217" s="323" t="str">
        <f t="shared" si="347"/>
        <v/>
      </c>
      <c r="DZ217" s="318" t="e">
        <f t="shared" si="304"/>
        <v>#VALUE!</v>
      </c>
      <c r="EA217" s="324" t="e">
        <f t="shared" si="305"/>
        <v>#VALUE!</v>
      </c>
      <c r="EC217" s="340">
        <f>IFERROR((Y217*AA217)*IF(X217="NIE",$EC$17+Stawki!$L$30,$EC$17)+SUMIF($C:$C,$B217,CP:CP),0)</f>
        <v>0</v>
      </c>
      <c r="ED217" s="341">
        <f t="shared" si="306"/>
        <v>0</v>
      </c>
      <c r="EE217" s="341">
        <f t="shared" si="307"/>
        <v>0</v>
      </c>
      <c r="EF217" s="341" t="e">
        <f t="shared" si="308"/>
        <v>#VALUE!</v>
      </c>
      <c r="EG217" s="341" t="e">
        <f>DY217*(1+wycena!$EG$17)</f>
        <v>#VALUE!</v>
      </c>
      <c r="EH217" s="341" t="e">
        <f>EG217*(1+wycena!$EH$17)</f>
        <v>#VALUE!</v>
      </c>
      <c r="EI217" s="341" t="e">
        <f t="shared" si="348"/>
        <v>#VALUE!</v>
      </c>
      <c r="EJ217" s="341" t="e">
        <f t="shared" si="366"/>
        <v>#VALUE!</v>
      </c>
      <c r="EK217" s="342">
        <f t="shared" si="309"/>
        <v>0</v>
      </c>
      <c r="EL217" s="343">
        <v>0</v>
      </c>
      <c r="EM217" s="344" t="e">
        <f t="shared" si="367"/>
        <v>#VALUE!</v>
      </c>
      <c r="EN217" s="345" t="e">
        <f t="shared" si="310"/>
        <v>#VALUE!</v>
      </c>
      <c r="EO217" s="346">
        <f t="shared" si="311"/>
        <v>0</v>
      </c>
      <c r="EP217" s="347">
        <f t="shared" si="312"/>
        <v>0</v>
      </c>
      <c r="EQ217" s="348">
        <f t="shared" si="349"/>
        <v>0</v>
      </c>
      <c r="ER217" s="349" t="e">
        <f t="shared" si="313"/>
        <v>#VALUE!</v>
      </c>
      <c r="ES217" s="350" t="e">
        <f t="shared" si="314"/>
        <v>#VALUE!</v>
      </c>
      <c r="ET217" s="62"/>
      <c r="EU217" s="399">
        <f t="shared" si="350"/>
        <v>0</v>
      </c>
      <c r="EV217" s="400">
        <f t="shared" si="351"/>
        <v>0</v>
      </c>
      <c r="EW217" s="400">
        <f t="shared" si="352"/>
        <v>0</v>
      </c>
      <c r="EX217" s="400">
        <f t="shared" si="353"/>
        <v>0</v>
      </c>
      <c r="EY217" s="400">
        <f t="shared" si="354"/>
        <v>0</v>
      </c>
      <c r="EZ217" s="401">
        <f t="shared" si="355"/>
        <v>0</v>
      </c>
      <c r="FA217" s="62"/>
      <c r="FB217" s="153">
        <f t="shared" si="315"/>
        <v>0</v>
      </c>
      <c r="FC217" s="154">
        <f t="shared" si="316"/>
        <v>0</v>
      </c>
      <c r="FD217" s="154">
        <f t="shared" si="317"/>
        <v>0</v>
      </c>
      <c r="FE217" s="154">
        <f t="shared" si="318"/>
        <v>0</v>
      </c>
      <c r="FF217" s="154">
        <f t="shared" si="319"/>
        <v>0</v>
      </c>
      <c r="FG217" s="154">
        <f t="shared" si="320"/>
        <v>0</v>
      </c>
      <c r="FH217" s="154">
        <f t="shared" si="321"/>
        <v>0</v>
      </c>
      <c r="FI217" s="154">
        <f t="shared" si="322"/>
        <v>0</v>
      </c>
      <c r="FJ217" s="154">
        <f t="shared" si="323"/>
        <v>0</v>
      </c>
      <c r="FK217" s="147">
        <f t="shared" si="324"/>
        <v>0</v>
      </c>
      <c r="FL217" s="147">
        <f t="shared" si="325"/>
        <v>0</v>
      </c>
      <c r="FM217" s="146">
        <f t="shared" si="326"/>
        <v>0</v>
      </c>
      <c r="FN217" s="146">
        <f t="shared" si="327"/>
        <v>0</v>
      </c>
      <c r="FO217" s="146">
        <f t="shared" si="328"/>
        <v>0</v>
      </c>
      <c r="FP217" s="146">
        <f t="shared" si="329"/>
        <v>0</v>
      </c>
      <c r="FQ217" s="146" t="e">
        <f t="shared" si="330"/>
        <v>#VALUE!</v>
      </c>
      <c r="FR217" s="146" t="e">
        <f t="shared" si="331"/>
        <v>#VALUE!</v>
      </c>
      <c r="FS217" s="146">
        <f t="shared" si="332"/>
        <v>0</v>
      </c>
      <c r="FT217" s="146">
        <f t="shared" si="333"/>
        <v>0</v>
      </c>
      <c r="FU217" s="146">
        <f t="shared" si="334"/>
        <v>0</v>
      </c>
      <c r="FV217" s="146" t="e">
        <f t="shared" si="335"/>
        <v>#VALUE!</v>
      </c>
      <c r="FW217" s="146" t="e">
        <f t="shared" si="356"/>
        <v>#VALUE!</v>
      </c>
      <c r="FX217" s="146" t="e">
        <f t="shared" si="357"/>
        <v>#VALUE!</v>
      </c>
      <c r="FY217" s="146" t="e">
        <f t="shared" si="358"/>
        <v>#VALUE!</v>
      </c>
      <c r="FZ217" s="155">
        <f t="shared" si="368"/>
        <v>0</v>
      </c>
    </row>
    <row r="218" spans="1:182">
      <c r="A218" s="143">
        <v>200</v>
      </c>
      <c r="B218" s="123"/>
      <c r="C218" s="123"/>
      <c r="D218" s="123"/>
      <c r="E218" s="181"/>
      <c r="F218" s="123"/>
      <c r="G218" s="123"/>
      <c r="H218" s="123"/>
      <c r="I218" s="120"/>
      <c r="J218" s="121"/>
      <c r="K218" s="123"/>
      <c r="L218" s="123"/>
      <c r="M218" s="172" t="str">
        <f>ryzyka!$X202</f>
        <v/>
      </c>
      <c r="N218" s="173" t="str">
        <f>ryzyka!Y202</f>
        <v/>
      </c>
      <c r="O218" s="123"/>
      <c r="P218" s="123"/>
      <c r="Q218" s="138"/>
      <c r="R218" s="121"/>
      <c r="S218" s="123"/>
      <c r="T218" s="122"/>
      <c r="U218" s="123"/>
      <c r="V218" s="285" t="str">
        <f t="shared" si="336"/>
        <v/>
      </c>
      <c r="W218" s="285" t="str">
        <f t="shared" si="337"/>
        <v/>
      </c>
      <c r="X218" s="123"/>
      <c r="Y218" s="65"/>
      <c r="Z218" s="176">
        <f t="shared" si="279"/>
        <v>0</v>
      </c>
      <c r="AA218" s="124"/>
      <c r="AB218" s="124"/>
      <c r="AC218" s="125"/>
      <c r="AD218" s="125"/>
      <c r="AE218" s="126"/>
      <c r="AF218" s="124"/>
      <c r="AG218" s="127"/>
      <c r="AH218" s="128"/>
      <c r="AI218" s="137"/>
      <c r="AJ218" s="126"/>
      <c r="AK218" s="335">
        <f t="shared" si="280"/>
        <v>0</v>
      </c>
      <c r="AL218" s="138"/>
      <c r="AM218" s="121"/>
      <c r="AN218" s="123"/>
      <c r="AO218" s="332">
        <f t="shared" si="359"/>
        <v>0</v>
      </c>
      <c r="AP218" s="333">
        <f>SUMIFS(Technologia[tpz '[s']],Technologia[Obszar],"Obróbka skrawaniem",Technologia[KOD WYROB],wycena!$B218)</f>
        <v>0</v>
      </c>
      <c r="AQ218" s="334">
        <f>SUMIFS(Technologia[tpj '[s']],Technologia[Obszar],"Obróbka skrawaniem",Technologia[KOD WYROB],wycena!$B218)</f>
        <v>0</v>
      </c>
      <c r="AR218" s="335">
        <f t="shared" si="281"/>
        <v>0</v>
      </c>
      <c r="AS218" s="334">
        <f>SUMIFS(Technologia[tpz '[s']],Technologia[Obszar],"Ukosowanie",Technologia[KOD WYROB],wycena!$B218)</f>
        <v>0</v>
      </c>
      <c r="AT218" s="334">
        <f>SUMIFS(Technologia[tpj '[s']],Technologia[Obszar],"Ukosowanie",Technologia[KOD WYROB],wycena!$B218)</f>
        <v>0</v>
      </c>
      <c r="AU218" s="335">
        <f t="shared" si="282"/>
        <v>0</v>
      </c>
      <c r="AV218" s="334">
        <f>SUMIFS(Technologia[tpz '[s']],Technologia[Obszar],"Prasa",Technologia[KOD WYROB],wycena!$B218)</f>
        <v>0</v>
      </c>
      <c r="AW218" s="334">
        <f>SUMIFS(Technologia[tpj '[s']],Technologia[Obszar],"Prasa",Technologia[KOD WYROB],wycena!$B218)</f>
        <v>0</v>
      </c>
      <c r="AX218" s="335">
        <f t="shared" si="283"/>
        <v>0</v>
      </c>
      <c r="AY218" s="334">
        <f>SUMIFS(Technologia[tpz '[s']],Technologia[Obszar],"Spawanie ręczne",Technologia[KOD WYROB],wycena!$B218)</f>
        <v>0</v>
      </c>
      <c r="AZ218" s="334">
        <f>SUMIFS(Technologia[tpj '[s']],Technologia[Obszar],"Spawanie ręczne",Technologia[KOD WYROB],wycena!$B218)</f>
        <v>0</v>
      </c>
      <c r="BA218" s="335">
        <f t="shared" si="284"/>
        <v>0</v>
      </c>
      <c r="BB218" s="334">
        <f>SUMIFS(Technologia[tpz '[s']],Technologia[Obszar],"Spawanie robotem",Technologia[KOD WYROB],wycena!$B218)</f>
        <v>0</v>
      </c>
      <c r="BC218" s="334">
        <f>SUMIFS(Technologia[tpj '[s']],Technologia[Obszar],"Spawanie robotem",Technologia[KOD WYROB],wycena!$B218)</f>
        <v>0</v>
      </c>
      <c r="BD218" s="335">
        <f t="shared" si="285"/>
        <v>0</v>
      </c>
      <c r="BE218" s="334">
        <f>SUMIFS(Technologia[tpz '[s']],Technologia[Obszar],"Ślusarnia",Technologia[KOD WYROB],wycena!$B218)</f>
        <v>0</v>
      </c>
      <c r="BF218" s="334">
        <f>SUMIFS(Technologia[tpj '[s']],Technologia[Obszar],"Ślusarnia",Technologia[KOD WYROB],wycena!$B218)</f>
        <v>0</v>
      </c>
      <c r="BG218" s="335">
        <f t="shared" si="286"/>
        <v>0</v>
      </c>
      <c r="BH218" s="334">
        <f>SUMIFS(Technologia[tpz '[s']],Technologia[Obszar],"Montaż",Technologia[KOD WYROB],wycena!$B218)</f>
        <v>0</v>
      </c>
      <c r="BI218" s="334">
        <f>SUMIFS(Technologia[tpj '[s']],Technologia[Obszar],"Montaż",Technologia[KOD WYROB],wycena!$B218)</f>
        <v>0</v>
      </c>
      <c r="BJ218" s="335">
        <f t="shared" si="287"/>
        <v>0</v>
      </c>
      <c r="BK218" s="334">
        <f>SUMIFS(Technologia[tpz '[s']],Technologia[Obszar],"Klejenie",Technologia[KOD WYROB],wycena!$B218)</f>
        <v>0</v>
      </c>
      <c r="BL218" s="334">
        <f>SUMIFS(Technologia[tpj '[s']],Technologia[Obszar],"Klejenie",Technologia[KOD WYROB],wycena!$B218)</f>
        <v>0</v>
      </c>
      <c r="BM218" s="335">
        <f t="shared" si="288"/>
        <v>0</v>
      </c>
      <c r="BN218" s="334">
        <f>SUMIFS(Technologia[tpz '[s']],Technologia[Obszar],"Śrutowanie",Technologia[KOD WYROB],wycena!$B218)</f>
        <v>0</v>
      </c>
      <c r="BO218" s="334">
        <f>SUMIFS(Technologia[tpj '[s']],Technologia[Obszar],"Śrutowanie",Technologia[KOD WYROB],wycena!$B218)</f>
        <v>0</v>
      </c>
      <c r="BP218" s="332">
        <f t="shared" si="338"/>
        <v>0</v>
      </c>
      <c r="BQ218" s="334">
        <f>SUMIFS(Technologia[tpz '[s']],Technologia[Obszar],"Prostowanie",Technologia[KOD WYROB],wycena!$B218)</f>
        <v>0</v>
      </c>
      <c r="BR218" s="334">
        <f>SUMIFS(Technologia[tpj '[s']],Technologia[Obszar],"Prostowanie",Technologia[KOD WYROB],wycena!$B218)</f>
        <v>0</v>
      </c>
      <c r="BS218" s="332">
        <f t="shared" si="339"/>
        <v>0</v>
      </c>
      <c r="BT218" s="334">
        <f>SUMIFS(Technologia[tpz '[s']],Technologia[Obszar],"Gratowarka",Technologia[KOD WYROB],wycena!$B218)</f>
        <v>0</v>
      </c>
      <c r="BU218" s="334">
        <f>SUMIFS(Technologia[tpj '[s']],Technologia[Obszar],"Gratowarka",Technologia[KOD WYROB],wycena!$B218)</f>
        <v>0</v>
      </c>
      <c r="BV218" s="332">
        <f t="shared" si="340"/>
        <v>0</v>
      </c>
      <c r="BW218" s="332">
        <f>COUNTIF(Technologia[KOD WYROB],B218)</f>
        <v>0</v>
      </c>
      <c r="BX218" s="332">
        <f t="shared" si="341"/>
        <v>0</v>
      </c>
      <c r="BZ218" s="121"/>
      <c r="CA218" s="123"/>
      <c r="CB218" s="123"/>
      <c r="CC218" s="372">
        <f>SUMIFS(Technologia[Koszt kooperacji],Technologia[Obszar],"Kooperacja",Technologia[KOD WYROB],wycena!$B218)+SUMIFS(Technologia[Koszt kooperacji],Technologia[Obszar],"Śrutowanie",Technologia[KOD WYROB],wycena!$B218)</f>
        <v>0</v>
      </c>
      <c r="CD218" s="372">
        <f t="shared" si="289"/>
        <v>0</v>
      </c>
      <c r="CE218" s="372">
        <f t="shared" si="360"/>
        <v>0</v>
      </c>
      <c r="CF218" s="381">
        <f>COUNTIFS(Technologia[KOD WYROB],B218,Technologia[Obszar],"kooperacja")+SUMIF($C:$C,$B218,CF:CF)</f>
        <v>0</v>
      </c>
      <c r="CG218" s="382">
        <f>SUMIF(Tabela3[Dot. indeksu],B218,Tabela3[Wartość])+SUMIF(C:C,B218,DE:DE)</f>
        <v>0</v>
      </c>
      <c r="CH218" s="383">
        <f>SUMIFS(NRC[Cena],NRC[Typ narzędzia],robocze!$AL$1,NRC[Dot. indeksu],wycena!$B218)+(SUMIF($C:$C,$B218,$DF:$DF))</f>
        <v>0</v>
      </c>
      <c r="CI218" s="372">
        <f>SUMIFS(NRC[Cena],NRC[Typ narzędzia],robocze!$AL$2,NRC[Dot. indeksu],wycena!$B218)+(SUMIF($C:$C,$B218,$DG:$DG))</f>
        <v>0</v>
      </c>
      <c r="CJ218" s="372">
        <f>SUMIFS(NRC[Cena],NRC[Typ narzędzia],robocze!$AL$3,NRC[Dot. indeksu],wycena!$B218)+(SUMIF($C:$C,$B218,$DH:$DH))</f>
        <v>0</v>
      </c>
      <c r="CK218" s="384">
        <f t="shared" si="342"/>
        <v>0</v>
      </c>
      <c r="CM218" s="373" t="str">
        <f t="shared" si="290"/>
        <v/>
      </c>
      <c r="CN218" s="374" t="str">
        <f t="shared" si="291"/>
        <v/>
      </c>
      <c r="CO218" s="372" t="str">
        <f t="shared" si="292"/>
        <v/>
      </c>
      <c r="CP218" s="372" t="str">
        <f t="shared" si="361"/>
        <v/>
      </c>
      <c r="CQ218" s="371" t="str">
        <f t="shared" si="293"/>
        <v/>
      </c>
      <c r="CR218" s="371" t="str">
        <f t="shared" si="362"/>
        <v/>
      </c>
      <c r="CS218" s="371" t="str">
        <f t="shared" si="294"/>
        <v/>
      </c>
      <c r="CT218" s="371" t="str">
        <f t="shared" si="295"/>
        <v/>
      </c>
      <c r="CU218" s="371" t="str">
        <f t="shared" si="296"/>
        <v/>
      </c>
      <c r="CV218" s="371" t="str">
        <f t="shared" si="297"/>
        <v/>
      </c>
      <c r="CW218" s="371" t="str">
        <f t="shared" si="298"/>
        <v/>
      </c>
      <c r="CX218" s="371" t="str">
        <f t="shared" si="299"/>
        <v/>
      </c>
      <c r="CY218" s="371" t="str">
        <f t="shared" si="300"/>
        <v/>
      </c>
      <c r="CZ218" s="371" t="str">
        <f t="shared" si="301"/>
        <v/>
      </c>
      <c r="DA218" s="371" t="str">
        <f t="shared" si="343"/>
        <v/>
      </c>
      <c r="DB218" s="371" t="str">
        <f t="shared" si="344"/>
        <v/>
      </c>
      <c r="DC218" s="371" t="str">
        <f t="shared" si="345"/>
        <v/>
      </c>
      <c r="DD218" s="334" t="str">
        <f t="shared" si="302"/>
        <v/>
      </c>
      <c r="DE218" s="334" t="str">
        <f t="shared" si="303"/>
        <v/>
      </c>
      <c r="DF218" s="372">
        <f t="shared" si="363"/>
        <v>0</v>
      </c>
      <c r="DG218" s="372">
        <f t="shared" si="364"/>
        <v>0</v>
      </c>
      <c r="DH218" s="372">
        <f t="shared" si="365"/>
        <v>0</v>
      </c>
      <c r="DI218" s="375"/>
      <c r="DJ218" s="319">
        <f>AK218/3600*Stawki!$A$4</f>
        <v>0</v>
      </c>
      <c r="DK218" s="317">
        <f>AO218/3600*Stawki!$B$4</f>
        <v>0</v>
      </c>
      <c r="DL218" s="317">
        <f>AR218/3600*Stawki!$C$4</f>
        <v>0</v>
      </c>
      <c r="DM218" s="317">
        <f>AU218/3600*Stawki!$D$4</f>
        <v>0</v>
      </c>
      <c r="DN218" s="317">
        <f>AX218/3600*Stawki!$E$4</f>
        <v>0</v>
      </c>
      <c r="DO218" s="317">
        <f>BA218/3600*Stawki!$F$4</f>
        <v>0</v>
      </c>
      <c r="DP218" s="317">
        <f>BD218/3600*Stawki!$G$4</f>
        <v>0</v>
      </c>
      <c r="DQ218" s="317">
        <f>BG218/3600*Stawki!$H$4</f>
        <v>0</v>
      </c>
      <c r="DR218" s="317">
        <f>BJ218/3600*Stawki!$J$4</f>
        <v>0</v>
      </c>
      <c r="DS218" s="317">
        <f>BL218/3600*Stawki!$I$4</f>
        <v>0</v>
      </c>
      <c r="DT218" s="317">
        <f>BP218/3600*Stawki!$K$4</f>
        <v>0</v>
      </c>
      <c r="DU218" s="320">
        <f>BS218/3600*Stawki!$M$4</f>
        <v>0</v>
      </c>
      <c r="DV218" s="320">
        <f>BV218/3600*Stawki!$L$4</f>
        <v>0</v>
      </c>
      <c r="DW218" s="321">
        <f t="shared" si="346"/>
        <v>0</v>
      </c>
      <c r="DX218" s="322" t="e" cm="1">
        <f t="array" ref="DX218">IF(BX218&lt;1,INDEX(tblSimple[],MATCH(F218,simp_il_proj,1)+1,MATCH(BW218,simp_il_oper,1)+1)+VLOOKUP($H$6,tblKlient[[Klient]:[Dodatkowy narzut Simple]],2,0),INDEX(tblComplex[],MATCH(F218,comp_il_projekt,1)+1,MATCH(BX218,comp_ile_sklad,1)+1)+VLOOKUP($H$6,tblKlient[[Klient]:[Dodatkowy narzut Complex]],3,0))</f>
        <v>#VALUE!</v>
      </c>
      <c r="DY218" s="323" t="str">
        <f t="shared" si="347"/>
        <v/>
      </c>
      <c r="DZ218" s="318" t="e">
        <f t="shared" si="304"/>
        <v>#VALUE!</v>
      </c>
      <c r="EA218" s="324" t="e">
        <f t="shared" si="305"/>
        <v>#VALUE!</v>
      </c>
      <c r="EC218" s="340">
        <f>IFERROR((Y218*AA218)*IF(X218="NIE",$EC$17+Stawki!$L$30,$EC$17)+SUMIF($C:$C,$B218,CP:CP),0)</f>
        <v>0</v>
      </c>
      <c r="ED218" s="341">
        <f t="shared" si="306"/>
        <v>0</v>
      </c>
      <c r="EE218" s="341">
        <f t="shared" si="307"/>
        <v>0</v>
      </c>
      <c r="EF218" s="341" t="e">
        <f t="shared" si="308"/>
        <v>#VALUE!</v>
      </c>
      <c r="EG218" s="341" t="e">
        <f>DY218*(1+wycena!$EG$17)</f>
        <v>#VALUE!</v>
      </c>
      <c r="EH218" s="341" t="e">
        <f>EG218*(1+wycena!$EH$17)</f>
        <v>#VALUE!</v>
      </c>
      <c r="EI218" s="341" t="e">
        <f t="shared" si="348"/>
        <v>#VALUE!</v>
      </c>
      <c r="EJ218" s="341" t="e">
        <f t="shared" si="366"/>
        <v>#VALUE!</v>
      </c>
      <c r="EK218" s="342">
        <f t="shared" si="309"/>
        <v>0</v>
      </c>
      <c r="EL218" s="343">
        <v>0</v>
      </c>
      <c r="EM218" s="344" t="e">
        <f t="shared" si="367"/>
        <v>#VALUE!</v>
      </c>
      <c r="EN218" s="345" t="e">
        <f t="shared" si="310"/>
        <v>#VALUE!</v>
      </c>
      <c r="EO218" s="346">
        <f t="shared" si="311"/>
        <v>0</v>
      </c>
      <c r="EP218" s="347">
        <f t="shared" si="312"/>
        <v>0</v>
      </c>
      <c r="EQ218" s="348">
        <f t="shared" si="349"/>
        <v>0</v>
      </c>
      <c r="ER218" s="349" t="e">
        <f t="shared" si="313"/>
        <v>#VALUE!</v>
      </c>
      <c r="ES218" s="350" t="e">
        <f t="shared" si="314"/>
        <v>#VALUE!</v>
      </c>
      <c r="ET218" s="62"/>
      <c r="EU218" s="399">
        <f t="shared" si="350"/>
        <v>0</v>
      </c>
      <c r="EV218" s="400">
        <f t="shared" si="351"/>
        <v>0</v>
      </c>
      <c r="EW218" s="400">
        <f t="shared" si="352"/>
        <v>0</v>
      </c>
      <c r="EX218" s="400">
        <f t="shared" si="353"/>
        <v>0</v>
      </c>
      <c r="EY218" s="400">
        <f t="shared" si="354"/>
        <v>0</v>
      </c>
      <c r="EZ218" s="401">
        <f t="shared" si="355"/>
        <v>0</v>
      </c>
      <c r="FA218" s="62"/>
      <c r="FB218" s="153">
        <f t="shared" si="315"/>
        <v>0</v>
      </c>
      <c r="FC218" s="154">
        <f t="shared" si="316"/>
        <v>0</v>
      </c>
      <c r="FD218" s="154">
        <f t="shared" si="317"/>
        <v>0</v>
      </c>
      <c r="FE218" s="154">
        <f t="shared" si="318"/>
        <v>0</v>
      </c>
      <c r="FF218" s="154">
        <f t="shared" si="319"/>
        <v>0</v>
      </c>
      <c r="FG218" s="154">
        <f t="shared" si="320"/>
        <v>0</v>
      </c>
      <c r="FH218" s="154">
        <f t="shared" si="321"/>
        <v>0</v>
      </c>
      <c r="FI218" s="154">
        <f t="shared" si="322"/>
        <v>0</v>
      </c>
      <c r="FJ218" s="154">
        <f t="shared" si="323"/>
        <v>0</v>
      </c>
      <c r="FK218" s="147">
        <f t="shared" si="324"/>
        <v>0</v>
      </c>
      <c r="FL218" s="147">
        <f t="shared" si="325"/>
        <v>0</v>
      </c>
      <c r="FM218" s="146">
        <f t="shared" si="326"/>
        <v>0</v>
      </c>
      <c r="FN218" s="146">
        <f t="shared" si="327"/>
        <v>0</v>
      </c>
      <c r="FO218" s="146">
        <f t="shared" si="328"/>
        <v>0</v>
      </c>
      <c r="FP218" s="146">
        <f t="shared" si="329"/>
        <v>0</v>
      </c>
      <c r="FQ218" s="146" t="e">
        <f t="shared" si="330"/>
        <v>#VALUE!</v>
      </c>
      <c r="FR218" s="146" t="e">
        <f t="shared" si="331"/>
        <v>#VALUE!</v>
      </c>
      <c r="FS218" s="146">
        <f t="shared" si="332"/>
        <v>0</v>
      </c>
      <c r="FT218" s="146">
        <f t="shared" si="333"/>
        <v>0</v>
      </c>
      <c r="FU218" s="146">
        <f t="shared" si="334"/>
        <v>0</v>
      </c>
      <c r="FV218" s="146" t="e">
        <f t="shared" si="335"/>
        <v>#VALUE!</v>
      </c>
      <c r="FW218" s="146" t="e">
        <f t="shared" si="356"/>
        <v>#VALUE!</v>
      </c>
      <c r="FX218" s="146" t="e">
        <f t="shared" si="357"/>
        <v>#VALUE!</v>
      </c>
      <c r="FY218" s="146" t="e">
        <f t="shared" si="358"/>
        <v>#VALUE!</v>
      </c>
      <c r="FZ218" s="155">
        <f t="shared" si="368"/>
        <v>0</v>
      </c>
    </row>
    <row r="219" spans="1:182">
      <c r="A219" s="143">
        <v>201</v>
      </c>
      <c r="B219" s="123"/>
      <c r="C219" s="123"/>
      <c r="D219" s="123"/>
      <c r="E219" s="181"/>
      <c r="F219" s="123"/>
      <c r="G219" s="123"/>
      <c r="H219" s="123"/>
      <c r="I219" s="120"/>
      <c r="J219" s="121"/>
      <c r="K219" s="123"/>
      <c r="L219" s="123"/>
      <c r="M219" s="172" t="str">
        <f>ryzyka!$X203</f>
        <v/>
      </c>
      <c r="N219" s="173" t="str">
        <f>ryzyka!Y203</f>
        <v/>
      </c>
      <c r="O219" s="123"/>
      <c r="P219" s="123"/>
      <c r="Q219" s="138"/>
      <c r="R219" s="121"/>
      <c r="S219" s="123"/>
      <c r="T219" s="122"/>
      <c r="U219" s="123"/>
      <c r="V219" s="285" t="str">
        <f t="shared" si="336"/>
        <v/>
      </c>
      <c r="W219" s="285" t="str">
        <f t="shared" si="337"/>
        <v/>
      </c>
      <c r="X219" s="123"/>
      <c r="Y219" s="65"/>
      <c r="Z219" s="176">
        <f t="shared" si="279"/>
        <v>0</v>
      </c>
      <c r="AA219" s="124"/>
      <c r="AB219" s="124"/>
      <c r="AC219" s="125"/>
      <c r="AD219" s="125"/>
      <c r="AE219" s="126"/>
      <c r="AF219" s="124"/>
      <c r="AG219" s="127"/>
      <c r="AH219" s="128"/>
      <c r="AI219" s="137"/>
      <c r="AJ219" s="126"/>
      <c r="AK219" s="335">
        <f t="shared" si="280"/>
        <v>0</v>
      </c>
      <c r="AL219" s="138"/>
      <c r="AM219" s="121"/>
      <c r="AN219" s="123"/>
      <c r="AO219" s="332">
        <f t="shared" si="359"/>
        <v>0</v>
      </c>
      <c r="AP219" s="333">
        <f>SUMIFS(Technologia[tpz '[s']],Technologia[Obszar],"Obróbka skrawaniem",Technologia[KOD WYROB],wycena!$B219)</f>
        <v>0</v>
      </c>
      <c r="AQ219" s="334">
        <f>SUMIFS(Technologia[tpj '[s']],Technologia[Obszar],"Obróbka skrawaniem",Technologia[KOD WYROB],wycena!$B219)</f>
        <v>0</v>
      </c>
      <c r="AR219" s="335">
        <f t="shared" si="281"/>
        <v>0</v>
      </c>
      <c r="AS219" s="334">
        <f>SUMIFS(Technologia[tpz '[s']],Technologia[Obszar],"Ukosowanie",Technologia[KOD WYROB],wycena!$B219)</f>
        <v>0</v>
      </c>
      <c r="AT219" s="334">
        <f>SUMIFS(Technologia[tpj '[s']],Technologia[Obszar],"Ukosowanie",Technologia[KOD WYROB],wycena!$B219)</f>
        <v>0</v>
      </c>
      <c r="AU219" s="335">
        <f t="shared" si="282"/>
        <v>0</v>
      </c>
      <c r="AV219" s="334">
        <f>SUMIFS(Technologia[tpz '[s']],Technologia[Obszar],"Prasa",Technologia[KOD WYROB],wycena!$B219)</f>
        <v>0</v>
      </c>
      <c r="AW219" s="334">
        <f>SUMIFS(Technologia[tpj '[s']],Technologia[Obszar],"Prasa",Technologia[KOD WYROB],wycena!$B219)</f>
        <v>0</v>
      </c>
      <c r="AX219" s="335">
        <f t="shared" si="283"/>
        <v>0</v>
      </c>
      <c r="AY219" s="334">
        <f>SUMIFS(Technologia[tpz '[s']],Technologia[Obszar],"Spawanie ręczne",Technologia[KOD WYROB],wycena!$B219)</f>
        <v>0</v>
      </c>
      <c r="AZ219" s="334">
        <f>SUMIFS(Technologia[tpj '[s']],Technologia[Obszar],"Spawanie ręczne",Technologia[KOD WYROB],wycena!$B219)</f>
        <v>0</v>
      </c>
      <c r="BA219" s="335">
        <f t="shared" si="284"/>
        <v>0</v>
      </c>
      <c r="BB219" s="334">
        <f>SUMIFS(Technologia[tpz '[s']],Technologia[Obszar],"Spawanie robotem",Technologia[KOD WYROB],wycena!$B219)</f>
        <v>0</v>
      </c>
      <c r="BC219" s="334">
        <f>SUMIFS(Technologia[tpj '[s']],Technologia[Obszar],"Spawanie robotem",Technologia[KOD WYROB],wycena!$B219)</f>
        <v>0</v>
      </c>
      <c r="BD219" s="335">
        <f t="shared" si="285"/>
        <v>0</v>
      </c>
      <c r="BE219" s="334">
        <f>SUMIFS(Technologia[tpz '[s']],Technologia[Obszar],"Ślusarnia",Technologia[KOD WYROB],wycena!$B219)</f>
        <v>0</v>
      </c>
      <c r="BF219" s="334">
        <f>SUMIFS(Technologia[tpj '[s']],Technologia[Obszar],"Ślusarnia",Technologia[KOD WYROB],wycena!$B219)</f>
        <v>0</v>
      </c>
      <c r="BG219" s="335">
        <f t="shared" si="286"/>
        <v>0</v>
      </c>
      <c r="BH219" s="334">
        <f>SUMIFS(Technologia[tpz '[s']],Technologia[Obszar],"Montaż",Technologia[KOD WYROB],wycena!$B219)</f>
        <v>0</v>
      </c>
      <c r="BI219" s="334">
        <f>SUMIFS(Technologia[tpj '[s']],Technologia[Obszar],"Montaż",Technologia[KOD WYROB],wycena!$B219)</f>
        <v>0</v>
      </c>
      <c r="BJ219" s="335">
        <f t="shared" si="287"/>
        <v>0</v>
      </c>
      <c r="BK219" s="334">
        <f>SUMIFS(Technologia[tpz '[s']],Technologia[Obszar],"Klejenie",Technologia[KOD WYROB],wycena!$B219)</f>
        <v>0</v>
      </c>
      <c r="BL219" s="334">
        <f>SUMIFS(Technologia[tpj '[s']],Technologia[Obszar],"Klejenie",Technologia[KOD WYROB],wycena!$B219)</f>
        <v>0</v>
      </c>
      <c r="BM219" s="335">
        <f t="shared" si="288"/>
        <v>0</v>
      </c>
      <c r="BN219" s="334">
        <f>SUMIFS(Technologia[tpz '[s']],Technologia[Obszar],"Śrutowanie",Technologia[KOD WYROB],wycena!$B219)</f>
        <v>0</v>
      </c>
      <c r="BO219" s="334">
        <f>SUMIFS(Technologia[tpj '[s']],Technologia[Obszar],"Śrutowanie",Technologia[KOD WYROB],wycena!$B219)</f>
        <v>0</v>
      </c>
      <c r="BP219" s="332">
        <f t="shared" si="338"/>
        <v>0</v>
      </c>
      <c r="BQ219" s="334">
        <f>SUMIFS(Technologia[tpz '[s']],Technologia[Obszar],"Prostowanie",Technologia[KOD WYROB],wycena!$B219)</f>
        <v>0</v>
      </c>
      <c r="BR219" s="334">
        <f>SUMIFS(Technologia[tpj '[s']],Technologia[Obszar],"Prostowanie",Technologia[KOD WYROB],wycena!$B219)</f>
        <v>0</v>
      </c>
      <c r="BS219" s="332">
        <f t="shared" si="339"/>
        <v>0</v>
      </c>
      <c r="BT219" s="334">
        <f>SUMIFS(Technologia[tpz '[s']],Technologia[Obszar],"Gratowarka",Technologia[KOD WYROB],wycena!$B219)</f>
        <v>0</v>
      </c>
      <c r="BU219" s="334">
        <f>SUMIFS(Technologia[tpj '[s']],Technologia[Obszar],"Gratowarka",Technologia[KOD WYROB],wycena!$B219)</f>
        <v>0</v>
      </c>
      <c r="BV219" s="332">
        <f t="shared" si="340"/>
        <v>0</v>
      </c>
      <c r="BW219" s="332">
        <f>COUNTIF(Technologia[KOD WYROB],B219)</f>
        <v>0</v>
      </c>
      <c r="BX219" s="332">
        <f t="shared" si="341"/>
        <v>0</v>
      </c>
      <c r="BZ219" s="121"/>
      <c r="CA219" s="123"/>
      <c r="CB219" s="123"/>
      <c r="CC219" s="372">
        <f>SUMIFS(Technologia[Koszt kooperacji],Technologia[Obszar],"Kooperacja",Technologia[KOD WYROB],wycena!$B219)+SUMIFS(Technologia[Koszt kooperacji],Technologia[Obszar],"Śrutowanie",Technologia[KOD WYROB],wycena!$B219)</f>
        <v>0</v>
      </c>
      <c r="CD219" s="372">
        <f t="shared" si="289"/>
        <v>0</v>
      </c>
      <c r="CE219" s="372">
        <f t="shared" si="360"/>
        <v>0</v>
      </c>
      <c r="CF219" s="381">
        <f>COUNTIFS(Technologia[KOD WYROB],B219,Technologia[Obszar],"kooperacja")+SUMIF($C:$C,$B219,CF:CF)</f>
        <v>0</v>
      </c>
      <c r="CG219" s="382">
        <f>SUMIF(Tabela3[Dot. indeksu],B219,Tabela3[Wartość])+SUMIF(C:C,B219,DE:DE)</f>
        <v>0</v>
      </c>
      <c r="CH219" s="383">
        <f>SUMIFS(NRC[Cena],NRC[Typ narzędzia],robocze!$AL$1,NRC[Dot. indeksu],wycena!$B219)+(SUMIF($C:$C,$B219,$DF:$DF))</f>
        <v>0</v>
      </c>
      <c r="CI219" s="372">
        <f>SUMIFS(NRC[Cena],NRC[Typ narzędzia],robocze!$AL$2,NRC[Dot. indeksu],wycena!$B219)+(SUMIF($C:$C,$B219,$DG:$DG))</f>
        <v>0</v>
      </c>
      <c r="CJ219" s="372">
        <f>SUMIFS(NRC[Cena],NRC[Typ narzędzia],robocze!$AL$3,NRC[Dot. indeksu],wycena!$B219)+(SUMIF($C:$C,$B219,$DH:$DH))</f>
        <v>0</v>
      </c>
      <c r="CK219" s="384">
        <f t="shared" si="342"/>
        <v>0</v>
      </c>
      <c r="CM219" s="373" t="str">
        <f t="shared" si="290"/>
        <v/>
      </c>
      <c r="CN219" s="374" t="str">
        <f t="shared" si="291"/>
        <v/>
      </c>
      <c r="CO219" s="372" t="str">
        <f t="shared" si="292"/>
        <v/>
      </c>
      <c r="CP219" s="372" t="str">
        <f t="shared" si="361"/>
        <v/>
      </c>
      <c r="CQ219" s="371" t="str">
        <f t="shared" si="293"/>
        <v/>
      </c>
      <c r="CR219" s="371" t="str">
        <f t="shared" si="362"/>
        <v/>
      </c>
      <c r="CS219" s="371" t="str">
        <f t="shared" si="294"/>
        <v/>
      </c>
      <c r="CT219" s="371" t="str">
        <f t="shared" si="295"/>
        <v/>
      </c>
      <c r="CU219" s="371" t="str">
        <f t="shared" si="296"/>
        <v/>
      </c>
      <c r="CV219" s="371" t="str">
        <f t="shared" si="297"/>
        <v/>
      </c>
      <c r="CW219" s="371" t="str">
        <f t="shared" si="298"/>
        <v/>
      </c>
      <c r="CX219" s="371" t="str">
        <f t="shared" si="299"/>
        <v/>
      </c>
      <c r="CY219" s="371" t="str">
        <f t="shared" si="300"/>
        <v/>
      </c>
      <c r="CZ219" s="371" t="str">
        <f t="shared" si="301"/>
        <v/>
      </c>
      <c r="DA219" s="371" t="str">
        <f t="shared" si="343"/>
        <v/>
      </c>
      <c r="DB219" s="371" t="str">
        <f t="shared" si="344"/>
        <v/>
      </c>
      <c r="DC219" s="371" t="str">
        <f t="shared" si="345"/>
        <v/>
      </c>
      <c r="DD219" s="334" t="str">
        <f t="shared" si="302"/>
        <v/>
      </c>
      <c r="DE219" s="334" t="str">
        <f t="shared" si="303"/>
        <v/>
      </c>
      <c r="DF219" s="372">
        <f t="shared" si="363"/>
        <v>0</v>
      </c>
      <c r="DG219" s="372">
        <f t="shared" si="364"/>
        <v>0</v>
      </c>
      <c r="DH219" s="372">
        <f t="shared" si="365"/>
        <v>0</v>
      </c>
      <c r="DI219" s="375"/>
      <c r="DJ219" s="319">
        <f>AK219/3600*Stawki!$A$4</f>
        <v>0</v>
      </c>
      <c r="DK219" s="317">
        <f>AO219/3600*Stawki!$B$4</f>
        <v>0</v>
      </c>
      <c r="DL219" s="317">
        <f>AR219/3600*Stawki!$C$4</f>
        <v>0</v>
      </c>
      <c r="DM219" s="317">
        <f>AU219/3600*Stawki!$D$4</f>
        <v>0</v>
      </c>
      <c r="DN219" s="317">
        <f>AX219/3600*Stawki!$E$4</f>
        <v>0</v>
      </c>
      <c r="DO219" s="317">
        <f>BA219/3600*Stawki!$F$4</f>
        <v>0</v>
      </c>
      <c r="DP219" s="317">
        <f>BD219/3600*Stawki!$G$4</f>
        <v>0</v>
      </c>
      <c r="DQ219" s="317">
        <f>BG219/3600*Stawki!$H$4</f>
        <v>0</v>
      </c>
      <c r="DR219" s="317">
        <f>BJ219/3600*Stawki!$J$4</f>
        <v>0</v>
      </c>
      <c r="DS219" s="317">
        <f>BL219/3600*Stawki!$I$4</f>
        <v>0</v>
      </c>
      <c r="DT219" s="317">
        <f>BP219/3600*Stawki!$K$4</f>
        <v>0</v>
      </c>
      <c r="DU219" s="320">
        <f>BS219/3600*Stawki!$M$4</f>
        <v>0</v>
      </c>
      <c r="DV219" s="320">
        <f>BV219/3600*Stawki!$L$4</f>
        <v>0</v>
      </c>
      <c r="DW219" s="321">
        <f t="shared" si="346"/>
        <v>0</v>
      </c>
      <c r="DX219" s="322" t="e" cm="1">
        <f t="array" ref="DX219">IF(BX219&lt;1,INDEX(tblSimple[],MATCH(F219,simp_il_proj,1)+1,MATCH(BW219,simp_il_oper,1)+1)+VLOOKUP($H$6,tblKlient[[Klient]:[Dodatkowy narzut Simple]],2,0),INDEX(tblComplex[],MATCH(F219,comp_il_projekt,1)+1,MATCH(BX219,comp_ile_sklad,1)+1)+VLOOKUP($H$6,tblKlient[[Klient]:[Dodatkowy narzut Complex]],3,0))</f>
        <v>#VALUE!</v>
      </c>
      <c r="DY219" s="323" t="str">
        <f t="shared" si="347"/>
        <v/>
      </c>
      <c r="DZ219" s="318" t="e">
        <f t="shared" si="304"/>
        <v>#VALUE!</v>
      </c>
      <c r="EA219" s="324" t="e">
        <f t="shared" si="305"/>
        <v>#VALUE!</v>
      </c>
      <c r="EC219" s="340">
        <f>IFERROR((Y219*AA219)*IF(X219="NIE",$EC$17+Stawki!$L$30,$EC$17)+SUMIF($C:$C,$B219,CP:CP),0)</f>
        <v>0</v>
      </c>
      <c r="ED219" s="341">
        <f t="shared" si="306"/>
        <v>0</v>
      </c>
      <c r="EE219" s="341">
        <f t="shared" si="307"/>
        <v>0</v>
      </c>
      <c r="EF219" s="341" t="e">
        <f t="shared" si="308"/>
        <v>#VALUE!</v>
      </c>
      <c r="EG219" s="341" t="e">
        <f>DY219*(1+wycena!$EG$17)</f>
        <v>#VALUE!</v>
      </c>
      <c r="EH219" s="341" t="e">
        <f>EG219*(1+wycena!$EH$17)</f>
        <v>#VALUE!</v>
      </c>
      <c r="EI219" s="341" t="e">
        <f t="shared" si="348"/>
        <v>#VALUE!</v>
      </c>
      <c r="EJ219" s="341" t="e">
        <f t="shared" si="366"/>
        <v>#VALUE!</v>
      </c>
      <c r="EK219" s="342">
        <f t="shared" si="309"/>
        <v>0</v>
      </c>
      <c r="EL219" s="343">
        <v>0</v>
      </c>
      <c r="EM219" s="344" t="e">
        <f t="shared" si="367"/>
        <v>#VALUE!</v>
      </c>
      <c r="EN219" s="345" t="e">
        <f t="shared" si="310"/>
        <v>#VALUE!</v>
      </c>
      <c r="EO219" s="346">
        <f t="shared" si="311"/>
        <v>0</v>
      </c>
      <c r="EP219" s="347">
        <f t="shared" si="312"/>
        <v>0</v>
      </c>
      <c r="EQ219" s="348">
        <f t="shared" si="349"/>
        <v>0</v>
      </c>
      <c r="ER219" s="349" t="e">
        <f t="shared" si="313"/>
        <v>#VALUE!</v>
      </c>
      <c r="ES219" s="350" t="e">
        <f t="shared" si="314"/>
        <v>#VALUE!</v>
      </c>
      <c r="ET219" s="62"/>
      <c r="EU219" s="399">
        <f t="shared" si="350"/>
        <v>0</v>
      </c>
      <c r="EV219" s="400">
        <f t="shared" si="351"/>
        <v>0</v>
      </c>
      <c r="EW219" s="400">
        <f t="shared" si="352"/>
        <v>0</v>
      </c>
      <c r="EX219" s="400">
        <f t="shared" si="353"/>
        <v>0</v>
      </c>
      <c r="EY219" s="400">
        <f t="shared" si="354"/>
        <v>0</v>
      </c>
      <c r="EZ219" s="401">
        <f t="shared" si="355"/>
        <v>0</v>
      </c>
      <c r="FA219" s="62"/>
      <c r="FB219" s="153">
        <f t="shared" si="315"/>
        <v>0</v>
      </c>
      <c r="FC219" s="154">
        <f t="shared" si="316"/>
        <v>0</v>
      </c>
      <c r="FD219" s="154">
        <f t="shared" si="317"/>
        <v>0</v>
      </c>
      <c r="FE219" s="154">
        <f t="shared" si="318"/>
        <v>0</v>
      </c>
      <c r="FF219" s="154">
        <f t="shared" si="319"/>
        <v>0</v>
      </c>
      <c r="FG219" s="154">
        <f t="shared" si="320"/>
        <v>0</v>
      </c>
      <c r="FH219" s="154">
        <f t="shared" si="321"/>
        <v>0</v>
      </c>
      <c r="FI219" s="154">
        <f t="shared" si="322"/>
        <v>0</v>
      </c>
      <c r="FJ219" s="154">
        <f t="shared" si="323"/>
        <v>0</v>
      </c>
      <c r="FK219" s="147">
        <f t="shared" si="324"/>
        <v>0</v>
      </c>
      <c r="FL219" s="147">
        <f t="shared" si="325"/>
        <v>0</v>
      </c>
      <c r="FM219" s="146">
        <f t="shared" si="326"/>
        <v>0</v>
      </c>
      <c r="FN219" s="146">
        <f t="shared" si="327"/>
        <v>0</v>
      </c>
      <c r="FO219" s="146">
        <f t="shared" si="328"/>
        <v>0</v>
      </c>
      <c r="FP219" s="146">
        <f t="shared" si="329"/>
        <v>0</v>
      </c>
      <c r="FQ219" s="146" t="e">
        <f t="shared" si="330"/>
        <v>#VALUE!</v>
      </c>
      <c r="FR219" s="146" t="e">
        <f t="shared" si="331"/>
        <v>#VALUE!</v>
      </c>
      <c r="FS219" s="146">
        <f t="shared" si="332"/>
        <v>0</v>
      </c>
      <c r="FT219" s="146">
        <f t="shared" si="333"/>
        <v>0</v>
      </c>
      <c r="FU219" s="146">
        <f t="shared" si="334"/>
        <v>0</v>
      </c>
      <c r="FV219" s="146" t="e">
        <f t="shared" si="335"/>
        <v>#VALUE!</v>
      </c>
      <c r="FW219" s="146" t="e">
        <f t="shared" si="356"/>
        <v>#VALUE!</v>
      </c>
      <c r="FX219" s="146" t="e">
        <f t="shared" si="357"/>
        <v>#VALUE!</v>
      </c>
      <c r="FY219" s="146" t="e">
        <f t="shared" si="358"/>
        <v>#VALUE!</v>
      </c>
      <c r="FZ219" s="155">
        <f t="shared" si="368"/>
        <v>0</v>
      </c>
    </row>
    <row r="220" spans="1:182">
      <c r="A220" s="143">
        <v>202</v>
      </c>
      <c r="B220" s="123"/>
      <c r="C220" s="123"/>
      <c r="D220" s="123"/>
      <c r="E220" s="181"/>
      <c r="F220" s="123"/>
      <c r="G220" s="123"/>
      <c r="H220" s="123"/>
      <c r="I220" s="120"/>
      <c r="J220" s="121"/>
      <c r="K220" s="123"/>
      <c r="L220" s="123"/>
      <c r="M220" s="172" t="str">
        <f>ryzyka!$X204</f>
        <v/>
      </c>
      <c r="N220" s="173" t="str">
        <f>ryzyka!Y204</f>
        <v/>
      </c>
      <c r="O220" s="123"/>
      <c r="P220" s="123"/>
      <c r="Q220" s="138"/>
      <c r="R220" s="121"/>
      <c r="S220" s="123"/>
      <c r="T220" s="122"/>
      <c r="U220" s="123"/>
      <c r="V220" s="285" t="str">
        <f t="shared" si="336"/>
        <v/>
      </c>
      <c r="W220" s="285" t="str">
        <f t="shared" si="337"/>
        <v/>
      </c>
      <c r="X220" s="123"/>
      <c r="Y220" s="65"/>
      <c r="Z220" s="176">
        <f t="shared" si="279"/>
        <v>0</v>
      </c>
      <c r="AA220" s="124"/>
      <c r="AB220" s="124"/>
      <c r="AC220" s="125"/>
      <c r="AD220" s="125"/>
      <c r="AE220" s="126"/>
      <c r="AF220" s="124"/>
      <c r="AG220" s="127"/>
      <c r="AH220" s="128"/>
      <c r="AI220" s="137"/>
      <c r="AJ220" s="126"/>
      <c r="AK220" s="335">
        <f t="shared" si="280"/>
        <v>0</v>
      </c>
      <c r="AL220" s="138"/>
      <c r="AM220" s="121"/>
      <c r="AN220" s="123"/>
      <c r="AO220" s="332">
        <f t="shared" si="359"/>
        <v>0</v>
      </c>
      <c r="AP220" s="333">
        <f>SUMIFS(Technologia[tpz '[s']],Technologia[Obszar],"Obróbka skrawaniem",Technologia[KOD WYROB],wycena!$B220)</f>
        <v>0</v>
      </c>
      <c r="AQ220" s="334">
        <f>SUMIFS(Technologia[tpj '[s']],Technologia[Obszar],"Obróbka skrawaniem",Technologia[KOD WYROB],wycena!$B220)</f>
        <v>0</v>
      </c>
      <c r="AR220" s="335">
        <f t="shared" si="281"/>
        <v>0</v>
      </c>
      <c r="AS220" s="334">
        <f>SUMIFS(Technologia[tpz '[s']],Technologia[Obszar],"Ukosowanie",Technologia[KOD WYROB],wycena!$B220)</f>
        <v>0</v>
      </c>
      <c r="AT220" s="334">
        <f>SUMIFS(Technologia[tpj '[s']],Technologia[Obszar],"Ukosowanie",Technologia[KOD WYROB],wycena!$B220)</f>
        <v>0</v>
      </c>
      <c r="AU220" s="335">
        <f t="shared" si="282"/>
        <v>0</v>
      </c>
      <c r="AV220" s="334">
        <f>SUMIFS(Technologia[tpz '[s']],Technologia[Obszar],"Prasa",Technologia[KOD WYROB],wycena!$B220)</f>
        <v>0</v>
      </c>
      <c r="AW220" s="334">
        <f>SUMIFS(Technologia[tpj '[s']],Technologia[Obszar],"Prasa",Technologia[KOD WYROB],wycena!$B220)</f>
        <v>0</v>
      </c>
      <c r="AX220" s="335">
        <f t="shared" si="283"/>
        <v>0</v>
      </c>
      <c r="AY220" s="334">
        <f>SUMIFS(Technologia[tpz '[s']],Technologia[Obszar],"Spawanie ręczne",Technologia[KOD WYROB],wycena!$B220)</f>
        <v>0</v>
      </c>
      <c r="AZ220" s="334">
        <f>SUMIFS(Technologia[tpj '[s']],Technologia[Obszar],"Spawanie ręczne",Technologia[KOD WYROB],wycena!$B220)</f>
        <v>0</v>
      </c>
      <c r="BA220" s="335">
        <f t="shared" si="284"/>
        <v>0</v>
      </c>
      <c r="BB220" s="334">
        <f>SUMIFS(Technologia[tpz '[s']],Technologia[Obszar],"Spawanie robotem",Technologia[KOD WYROB],wycena!$B220)</f>
        <v>0</v>
      </c>
      <c r="BC220" s="334">
        <f>SUMIFS(Technologia[tpj '[s']],Technologia[Obszar],"Spawanie robotem",Technologia[KOD WYROB],wycena!$B220)</f>
        <v>0</v>
      </c>
      <c r="BD220" s="335">
        <f t="shared" si="285"/>
        <v>0</v>
      </c>
      <c r="BE220" s="334">
        <f>SUMIFS(Technologia[tpz '[s']],Technologia[Obszar],"Ślusarnia",Technologia[KOD WYROB],wycena!$B220)</f>
        <v>0</v>
      </c>
      <c r="BF220" s="334">
        <f>SUMIFS(Technologia[tpj '[s']],Technologia[Obszar],"Ślusarnia",Technologia[KOD WYROB],wycena!$B220)</f>
        <v>0</v>
      </c>
      <c r="BG220" s="335">
        <f t="shared" si="286"/>
        <v>0</v>
      </c>
      <c r="BH220" s="334">
        <f>SUMIFS(Technologia[tpz '[s']],Technologia[Obszar],"Montaż",Technologia[KOD WYROB],wycena!$B220)</f>
        <v>0</v>
      </c>
      <c r="BI220" s="334">
        <f>SUMIFS(Technologia[tpj '[s']],Technologia[Obszar],"Montaż",Technologia[KOD WYROB],wycena!$B220)</f>
        <v>0</v>
      </c>
      <c r="BJ220" s="335">
        <f t="shared" si="287"/>
        <v>0</v>
      </c>
      <c r="BK220" s="334">
        <f>SUMIFS(Technologia[tpz '[s']],Technologia[Obszar],"Klejenie",Technologia[KOD WYROB],wycena!$B220)</f>
        <v>0</v>
      </c>
      <c r="BL220" s="334">
        <f>SUMIFS(Technologia[tpj '[s']],Technologia[Obszar],"Klejenie",Technologia[KOD WYROB],wycena!$B220)</f>
        <v>0</v>
      </c>
      <c r="BM220" s="335">
        <f t="shared" si="288"/>
        <v>0</v>
      </c>
      <c r="BN220" s="334">
        <f>SUMIFS(Technologia[tpz '[s']],Technologia[Obszar],"Śrutowanie",Technologia[KOD WYROB],wycena!$B220)</f>
        <v>0</v>
      </c>
      <c r="BO220" s="334">
        <f>SUMIFS(Technologia[tpj '[s']],Technologia[Obszar],"Śrutowanie",Technologia[KOD WYROB],wycena!$B220)</f>
        <v>0</v>
      </c>
      <c r="BP220" s="332">
        <f t="shared" si="338"/>
        <v>0</v>
      </c>
      <c r="BQ220" s="334">
        <f>SUMIFS(Technologia[tpz '[s']],Technologia[Obszar],"Prostowanie",Technologia[KOD WYROB],wycena!$B220)</f>
        <v>0</v>
      </c>
      <c r="BR220" s="334">
        <f>SUMIFS(Technologia[tpj '[s']],Technologia[Obszar],"Prostowanie",Technologia[KOD WYROB],wycena!$B220)</f>
        <v>0</v>
      </c>
      <c r="BS220" s="332">
        <f t="shared" si="339"/>
        <v>0</v>
      </c>
      <c r="BT220" s="334">
        <f>SUMIFS(Technologia[tpz '[s']],Technologia[Obszar],"Gratowarka",Technologia[KOD WYROB],wycena!$B220)</f>
        <v>0</v>
      </c>
      <c r="BU220" s="334">
        <f>SUMIFS(Technologia[tpj '[s']],Technologia[Obszar],"Gratowarka",Technologia[KOD WYROB],wycena!$B220)</f>
        <v>0</v>
      </c>
      <c r="BV220" s="332">
        <f t="shared" si="340"/>
        <v>0</v>
      </c>
      <c r="BW220" s="332">
        <f>COUNTIF(Technologia[KOD WYROB],B220)</f>
        <v>0</v>
      </c>
      <c r="BX220" s="332">
        <f t="shared" si="341"/>
        <v>0</v>
      </c>
      <c r="BZ220" s="121"/>
      <c r="CA220" s="123"/>
      <c r="CB220" s="123"/>
      <c r="CC220" s="372">
        <f>SUMIFS(Technologia[Koszt kooperacji],Technologia[Obszar],"Kooperacja",Technologia[KOD WYROB],wycena!$B220)+SUMIFS(Technologia[Koszt kooperacji],Technologia[Obszar],"Śrutowanie",Technologia[KOD WYROB],wycena!$B220)</f>
        <v>0</v>
      </c>
      <c r="CD220" s="372">
        <f t="shared" si="289"/>
        <v>0</v>
      </c>
      <c r="CE220" s="372">
        <f t="shared" si="360"/>
        <v>0</v>
      </c>
      <c r="CF220" s="381">
        <f>COUNTIFS(Technologia[KOD WYROB],B220,Technologia[Obszar],"kooperacja")+SUMIF($C:$C,$B220,CF:CF)</f>
        <v>0</v>
      </c>
      <c r="CG220" s="382">
        <f>SUMIF(Tabela3[Dot. indeksu],B220,Tabela3[Wartość])+SUMIF(C:C,B220,DE:DE)</f>
        <v>0</v>
      </c>
      <c r="CH220" s="383">
        <f>SUMIFS(NRC[Cena],NRC[Typ narzędzia],robocze!$AL$1,NRC[Dot. indeksu],wycena!$B220)+(SUMIF($C:$C,$B220,$DF:$DF))</f>
        <v>0</v>
      </c>
      <c r="CI220" s="372">
        <f>SUMIFS(NRC[Cena],NRC[Typ narzędzia],robocze!$AL$2,NRC[Dot. indeksu],wycena!$B220)+(SUMIF($C:$C,$B220,$DG:$DG))</f>
        <v>0</v>
      </c>
      <c r="CJ220" s="372">
        <f>SUMIFS(NRC[Cena],NRC[Typ narzędzia],robocze!$AL$3,NRC[Dot. indeksu],wycena!$B220)+(SUMIF($C:$C,$B220,$DH:$DH))</f>
        <v>0</v>
      </c>
      <c r="CK220" s="384">
        <f t="shared" si="342"/>
        <v>0</v>
      </c>
      <c r="CM220" s="373" t="str">
        <f t="shared" si="290"/>
        <v/>
      </c>
      <c r="CN220" s="374" t="str">
        <f t="shared" si="291"/>
        <v/>
      </c>
      <c r="CO220" s="372" t="str">
        <f t="shared" si="292"/>
        <v/>
      </c>
      <c r="CP220" s="372" t="str">
        <f t="shared" si="361"/>
        <v/>
      </c>
      <c r="CQ220" s="371" t="str">
        <f t="shared" si="293"/>
        <v/>
      </c>
      <c r="CR220" s="371" t="str">
        <f t="shared" si="362"/>
        <v/>
      </c>
      <c r="CS220" s="371" t="str">
        <f t="shared" si="294"/>
        <v/>
      </c>
      <c r="CT220" s="371" t="str">
        <f t="shared" si="295"/>
        <v/>
      </c>
      <c r="CU220" s="371" t="str">
        <f t="shared" si="296"/>
        <v/>
      </c>
      <c r="CV220" s="371" t="str">
        <f t="shared" si="297"/>
        <v/>
      </c>
      <c r="CW220" s="371" t="str">
        <f t="shared" si="298"/>
        <v/>
      </c>
      <c r="CX220" s="371" t="str">
        <f t="shared" si="299"/>
        <v/>
      </c>
      <c r="CY220" s="371" t="str">
        <f t="shared" si="300"/>
        <v/>
      </c>
      <c r="CZ220" s="371" t="str">
        <f t="shared" si="301"/>
        <v/>
      </c>
      <c r="DA220" s="371" t="str">
        <f t="shared" si="343"/>
        <v/>
      </c>
      <c r="DB220" s="371" t="str">
        <f t="shared" si="344"/>
        <v/>
      </c>
      <c r="DC220" s="371" t="str">
        <f t="shared" si="345"/>
        <v/>
      </c>
      <c r="DD220" s="334" t="str">
        <f t="shared" si="302"/>
        <v/>
      </c>
      <c r="DE220" s="334" t="str">
        <f t="shared" si="303"/>
        <v/>
      </c>
      <c r="DF220" s="372">
        <f t="shared" si="363"/>
        <v>0</v>
      </c>
      <c r="DG220" s="372">
        <f t="shared" si="364"/>
        <v>0</v>
      </c>
      <c r="DH220" s="372">
        <f t="shared" si="365"/>
        <v>0</v>
      </c>
      <c r="DI220" s="375"/>
      <c r="DJ220" s="319">
        <f>AK220/3600*Stawki!$A$4</f>
        <v>0</v>
      </c>
      <c r="DK220" s="317">
        <f>AO220/3600*Stawki!$B$4</f>
        <v>0</v>
      </c>
      <c r="DL220" s="317">
        <f>AR220/3600*Stawki!$C$4</f>
        <v>0</v>
      </c>
      <c r="DM220" s="317">
        <f>AU220/3600*Stawki!$D$4</f>
        <v>0</v>
      </c>
      <c r="DN220" s="317">
        <f>AX220/3600*Stawki!$E$4</f>
        <v>0</v>
      </c>
      <c r="DO220" s="317">
        <f>BA220/3600*Stawki!$F$4</f>
        <v>0</v>
      </c>
      <c r="DP220" s="317">
        <f>BD220/3600*Stawki!$G$4</f>
        <v>0</v>
      </c>
      <c r="DQ220" s="317">
        <f>BG220/3600*Stawki!$H$4</f>
        <v>0</v>
      </c>
      <c r="DR220" s="317">
        <f>BJ220/3600*Stawki!$J$4</f>
        <v>0</v>
      </c>
      <c r="DS220" s="317">
        <f>BL220/3600*Stawki!$I$4</f>
        <v>0</v>
      </c>
      <c r="DT220" s="317">
        <f>BP220/3600*Stawki!$K$4</f>
        <v>0</v>
      </c>
      <c r="DU220" s="320">
        <f>BS220/3600*Stawki!$M$4</f>
        <v>0</v>
      </c>
      <c r="DV220" s="320">
        <f>BV220/3600*Stawki!$L$4</f>
        <v>0</v>
      </c>
      <c r="DW220" s="321">
        <f t="shared" si="346"/>
        <v>0</v>
      </c>
      <c r="DX220" s="322" t="e" cm="1">
        <f t="array" ref="DX220">IF(BX220&lt;1,INDEX(tblSimple[],MATCH(F220,simp_il_proj,1)+1,MATCH(BW220,simp_il_oper,1)+1)+VLOOKUP($H$6,tblKlient[[Klient]:[Dodatkowy narzut Simple]],2,0),INDEX(tblComplex[],MATCH(F220,comp_il_projekt,1)+1,MATCH(BX220,comp_ile_sklad,1)+1)+VLOOKUP($H$6,tblKlient[[Klient]:[Dodatkowy narzut Complex]],3,0))</f>
        <v>#VALUE!</v>
      </c>
      <c r="DY220" s="323" t="str">
        <f t="shared" si="347"/>
        <v/>
      </c>
      <c r="DZ220" s="318" t="e">
        <f t="shared" si="304"/>
        <v>#VALUE!</v>
      </c>
      <c r="EA220" s="324" t="e">
        <f t="shared" si="305"/>
        <v>#VALUE!</v>
      </c>
      <c r="EC220" s="340">
        <f>IFERROR((Y220*AA220)*IF(X220="NIE",$EC$17+Stawki!$L$30,$EC$17)+SUMIF($C:$C,$B220,CP:CP),0)</f>
        <v>0</v>
      </c>
      <c r="ED220" s="341">
        <f t="shared" si="306"/>
        <v>0</v>
      </c>
      <c r="EE220" s="341">
        <f t="shared" si="307"/>
        <v>0</v>
      </c>
      <c r="EF220" s="341" t="e">
        <f t="shared" si="308"/>
        <v>#VALUE!</v>
      </c>
      <c r="EG220" s="341" t="e">
        <f>DY220*(1+wycena!$EG$17)</f>
        <v>#VALUE!</v>
      </c>
      <c r="EH220" s="341" t="e">
        <f>EG220*(1+wycena!$EH$17)</f>
        <v>#VALUE!</v>
      </c>
      <c r="EI220" s="341" t="e">
        <f t="shared" si="348"/>
        <v>#VALUE!</v>
      </c>
      <c r="EJ220" s="341" t="e">
        <f t="shared" si="366"/>
        <v>#VALUE!</v>
      </c>
      <c r="EK220" s="342">
        <f t="shared" si="309"/>
        <v>0</v>
      </c>
      <c r="EL220" s="343">
        <v>0</v>
      </c>
      <c r="EM220" s="344" t="e">
        <f t="shared" si="367"/>
        <v>#VALUE!</v>
      </c>
      <c r="EN220" s="345" t="e">
        <f t="shared" si="310"/>
        <v>#VALUE!</v>
      </c>
      <c r="EO220" s="346">
        <f t="shared" si="311"/>
        <v>0</v>
      </c>
      <c r="EP220" s="347">
        <f t="shared" si="312"/>
        <v>0</v>
      </c>
      <c r="EQ220" s="348">
        <f t="shared" si="349"/>
        <v>0</v>
      </c>
      <c r="ER220" s="349" t="e">
        <f t="shared" si="313"/>
        <v>#VALUE!</v>
      </c>
      <c r="ES220" s="350" t="e">
        <f t="shared" si="314"/>
        <v>#VALUE!</v>
      </c>
      <c r="ET220" s="62"/>
      <c r="EU220" s="399">
        <f t="shared" si="350"/>
        <v>0</v>
      </c>
      <c r="EV220" s="400">
        <f t="shared" si="351"/>
        <v>0</v>
      </c>
      <c r="EW220" s="400">
        <f t="shared" si="352"/>
        <v>0</v>
      </c>
      <c r="EX220" s="400">
        <f t="shared" si="353"/>
        <v>0</v>
      </c>
      <c r="EY220" s="400">
        <f t="shared" si="354"/>
        <v>0</v>
      </c>
      <c r="EZ220" s="401">
        <f t="shared" si="355"/>
        <v>0</v>
      </c>
      <c r="FA220" s="62"/>
      <c r="FB220" s="153">
        <f t="shared" si="315"/>
        <v>0</v>
      </c>
      <c r="FC220" s="154">
        <f t="shared" si="316"/>
        <v>0</v>
      </c>
      <c r="FD220" s="154">
        <f t="shared" si="317"/>
        <v>0</v>
      </c>
      <c r="FE220" s="154">
        <f t="shared" si="318"/>
        <v>0</v>
      </c>
      <c r="FF220" s="154">
        <f t="shared" si="319"/>
        <v>0</v>
      </c>
      <c r="FG220" s="154">
        <f t="shared" si="320"/>
        <v>0</v>
      </c>
      <c r="FH220" s="154">
        <f t="shared" si="321"/>
        <v>0</v>
      </c>
      <c r="FI220" s="154">
        <f t="shared" si="322"/>
        <v>0</v>
      </c>
      <c r="FJ220" s="154">
        <f t="shared" si="323"/>
        <v>0</v>
      </c>
      <c r="FK220" s="147">
        <f t="shared" si="324"/>
        <v>0</v>
      </c>
      <c r="FL220" s="147">
        <f t="shared" si="325"/>
        <v>0</v>
      </c>
      <c r="FM220" s="146">
        <f t="shared" si="326"/>
        <v>0</v>
      </c>
      <c r="FN220" s="146">
        <f t="shared" si="327"/>
        <v>0</v>
      </c>
      <c r="FO220" s="146">
        <f t="shared" si="328"/>
        <v>0</v>
      </c>
      <c r="FP220" s="146">
        <f t="shared" si="329"/>
        <v>0</v>
      </c>
      <c r="FQ220" s="146" t="e">
        <f t="shared" si="330"/>
        <v>#VALUE!</v>
      </c>
      <c r="FR220" s="146" t="e">
        <f t="shared" si="331"/>
        <v>#VALUE!</v>
      </c>
      <c r="FS220" s="146">
        <f t="shared" si="332"/>
        <v>0</v>
      </c>
      <c r="FT220" s="146">
        <f t="shared" si="333"/>
        <v>0</v>
      </c>
      <c r="FU220" s="146">
        <f t="shared" si="334"/>
        <v>0</v>
      </c>
      <c r="FV220" s="146" t="e">
        <f t="shared" si="335"/>
        <v>#VALUE!</v>
      </c>
      <c r="FW220" s="146" t="e">
        <f t="shared" si="356"/>
        <v>#VALUE!</v>
      </c>
      <c r="FX220" s="146" t="e">
        <f t="shared" si="357"/>
        <v>#VALUE!</v>
      </c>
      <c r="FY220" s="146" t="e">
        <f t="shared" si="358"/>
        <v>#VALUE!</v>
      </c>
      <c r="FZ220" s="155">
        <f t="shared" si="368"/>
        <v>0</v>
      </c>
    </row>
    <row r="221" spans="1:182">
      <c r="A221" s="143">
        <v>203</v>
      </c>
      <c r="B221" s="123"/>
      <c r="C221" s="123"/>
      <c r="D221" s="123"/>
      <c r="E221" s="181"/>
      <c r="F221" s="123"/>
      <c r="G221" s="123"/>
      <c r="H221" s="123"/>
      <c r="I221" s="120"/>
      <c r="J221" s="121"/>
      <c r="K221" s="123"/>
      <c r="L221" s="123"/>
      <c r="M221" s="172" t="str">
        <f>ryzyka!$X205</f>
        <v/>
      </c>
      <c r="N221" s="173" t="str">
        <f>ryzyka!Y205</f>
        <v/>
      </c>
      <c r="O221" s="123"/>
      <c r="P221" s="123"/>
      <c r="Q221" s="138"/>
      <c r="R221" s="121"/>
      <c r="S221" s="123"/>
      <c r="T221" s="122"/>
      <c r="U221" s="123"/>
      <c r="V221" s="285" t="str">
        <f t="shared" si="336"/>
        <v/>
      </c>
      <c r="W221" s="285" t="str">
        <f t="shared" si="337"/>
        <v/>
      </c>
      <c r="X221" s="123"/>
      <c r="Y221" s="65"/>
      <c r="Z221" s="176">
        <f t="shared" si="279"/>
        <v>0</v>
      </c>
      <c r="AA221" s="124"/>
      <c r="AB221" s="124"/>
      <c r="AC221" s="125"/>
      <c r="AD221" s="125"/>
      <c r="AE221" s="126"/>
      <c r="AF221" s="124"/>
      <c r="AG221" s="127"/>
      <c r="AH221" s="128"/>
      <c r="AI221" s="137"/>
      <c r="AJ221" s="126"/>
      <c r="AK221" s="335">
        <f t="shared" si="280"/>
        <v>0</v>
      </c>
      <c r="AL221" s="138"/>
      <c r="AM221" s="121"/>
      <c r="AN221" s="123"/>
      <c r="AO221" s="332">
        <f t="shared" si="359"/>
        <v>0</v>
      </c>
      <c r="AP221" s="333">
        <f>SUMIFS(Technologia[tpz '[s']],Technologia[Obszar],"Obróbka skrawaniem",Technologia[KOD WYROB],wycena!$B221)</f>
        <v>0</v>
      </c>
      <c r="AQ221" s="334">
        <f>SUMIFS(Technologia[tpj '[s']],Technologia[Obszar],"Obróbka skrawaniem",Technologia[KOD WYROB],wycena!$B221)</f>
        <v>0</v>
      </c>
      <c r="AR221" s="335">
        <f t="shared" si="281"/>
        <v>0</v>
      </c>
      <c r="AS221" s="334">
        <f>SUMIFS(Technologia[tpz '[s']],Technologia[Obszar],"Ukosowanie",Technologia[KOD WYROB],wycena!$B221)</f>
        <v>0</v>
      </c>
      <c r="AT221" s="334">
        <f>SUMIFS(Technologia[tpj '[s']],Technologia[Obszar],"Ukosowanie",Technologia[KOD WYROB],wycena!$B221)</f>
        <v>0</v>
      </c>
      <c r="AU221" s="335">
        <f t="shared" si="282"/>
        <v>0</v>
      </c>
      <c r="AV221" s="334">
        <f>SUMIFS(Technologia[tpz '[s']],Technologia[Obszar],"Prasa",Technologia[KOD WYROB],wycena!$B221)</f>
        <v>0</v>
      </c>
      <c r="AW221" s="334">
        <f>SUMIFS(Technologia[tpj '[s']],Technologia[Obszar],"Prasa",Technologia[KOD WYROB],wycena!$B221)</f>
        <v>0</v>
      </c>
      <c r="AX221" s="335">
        <f t="shared" si="283"/>
        <v>0</v>
      </c>
      <c r="AY221" s="334">
        <f>SUMIFS(Technologia[tpz '[s']],Technologia[Obszar],"Spawanie ręczne",Technologia[KOD WYROB],wycena!$B221)</f>
        <v>0</v>
      </c>
      <c r="AZ221" s="334">
        <f>SUMIFS(Technologia[tpj '[s']],Technologia[Obszar],"Spawanie ręczne",Technologia[KOD WYROB],wycena!$B221)</f>
        <v>0</v>
      </c>
      <c r="BA221" s="335">
        <f t="shared" si="284"/>
        <v>0</v>
      </c>
      <c r="BB221" s="334">
        <f>SUMIFS(Technologia[tpz '[s']],Technologia[Obszar],"Spawanie robotem",Technologia[KOD WYROB],wycena!$B221)</f>
        <v>0</v>
      </c>
      <c r="BC221" s="334">
        <f>SUMIFS(Technologia[tpj '[s']],Technologia[Obszar],"Spawanie robotem",Technologia[KOD WYROB],wycena!$B221)</f>
        <v>0</v>
      </c>
      <c r="BD221" s="335">
        <f t="shared" si="285"/>
        <v>0</v>
      </c>
      <c r="BE221" s="334">
        <f>SUMIFS(Technologia[tpz '[s']],Technologia[Obszar],"Ślusarnia",Technologia[KOD WYROB],wycena!$B221)</f>
        <v>0</v>
      </c>
      <c r="BF221" s="334">
        <f>SUMIFS(Technologia[tpj '[s']],Technologia[Obszar],"Ślusarnia",Technologia[KOD WYROB],wycena!$B221)</f>
        <v>0</v>
      </c>
      <c r="BG221" s="335">
        <f t="shared" si="286"/>
        <v>0</v>
      </c>
      <c r="BH221" s="334">
        <f>SUMIFS(Technologia[tpz '[s']],Technologia[Obszar],"Montaż",Technologia[KOD WYROB],wycena!$B221)</f>
        <v>0</v>
      </c>
      <c r="BI221" s="334">
        <f>SUMIFS(Technologia[tpj '[s']],Technologia[Obszar],"Montaż",Technologia[KOD WYROB],wycena!$B221)</f>
        <v>0</v>
      </c>
      <c r="BJ221" s="335">
        <f t="shared" si="287"/>
        <v>0</v>
      </c>
      <c r="BK221" s="334">
        <f>SUMIFS(Technologia[tpz '[s']],Technologia[Obszar],"Klejenie",Technologia[KOD WYROB],wycena!$B221)</f>
        <v>0</v>
      </c>
      <c r="BL221" s="334">
        <f>SUMIFS(Technologia[tpj '[s']],Technologia[Obszar],"Klejenie",Technologia[KOD WYROB],wycena!$B221)</f>
        <v>0</v>
      </c>
      <c r="BM221" s="335">
        <f t="shared" si="288"/>
        <v>0</v>
      </c>
      <c r="BN221" s="334">
        <f>SUMIFS(Technologia[tpz '[s']],Technologia[Obszar],"Śrutowanie",Technologia[KOD WYROB],wycena!$B221)</f>
        <v>0</v>
      </c>
      <c r="BO221" s="334">
        <f>SUMIFS(Technologia[tpj '[s']],Technologia[Obszar],"Śrutowanie",Technologia[KOD WYROB],wycena!$B221)</f>
        <v>0</v>
      </c>
      <c r="BP221" s="332">
        <f t="shared" si="338"/>
        <v>0</v>
      </c>
      <c r="BQ221" s="334">
        <f>SUMIFS(Technologia[tpz '[s']],Technologia[Obszar],"Prostowanie",Technologia[KOD WYROB],wycena!$B221)</f>
        <v>0</v>
      </c>
      <c r="BR221" s="334">
        <f>SUMIFS(Technologia[tpj '[s']],Technologia[Obszar],"Prostowanie",Technologia[KOD WYROB],wycena!$B221)</f>
        <v>0</v>
      </c>
      <c r="BS221" s="332">
        <f t="shared" si="339"/>
        <v>0</v>
      </c>
      <c r="BT221" s="334">
        <f>SUMIFS(Technologia[tpz '[s']],Technologia[Obszar],"Gratowarka",Technologia[KOD WYROB],wycena!$B221)</f>
        <v>0</v>
      </c>
      <c r="BU221" s="334">
        <f>SUMIFS(Technologia[tpj '[s']],Technologia[Obszar],"Gratowarka",Technologia[KOD WYROB],wycena!$B221)</f>
        <v>0</v>
      </c>
      <c r="BV221" s="332">
        <f t="shared" si="340"/>
        <v>0</v>
      </c>
      <c r="BW221" s="332">
        <f>COUNTIF(Technologia[KOD WYROB],B221)</f>
        <v>0</v>
      </c>
      <c r="BX221" s="332">
        <f t="shared" si="341"/>
        <v>0</v>
      </c>
      <c r="BZ221" s="121"/>
      <c r="CA221" s="123"/>
      <c r="CB221" s="123"/>
      <c r="CC221" s="372">
        <f>SUMIFS(Technologia[Koszt kooperacji],Technologia[Obszar],"Kooperacja",Technologia[KOD WYROB],wycena!$B221)+SUMIFS(Technologia[Koszt kooperacji],Technologia[Obszar],"Śrutowanie",Technologia[KOD WYROB],wycena!$B221)</f>
        <v>0</v>
      </c>
      <c r="CD221" s="372">
        <f t="shared" si="289"/>
        <v>0</v>
      </c>
      <c r="CE221" s="372">
        <f t="shared" si="360"/>
        <v>0</v>
      </c>
      <c r="CF221" s="381">
        <f>COUNTIFS(Technologia[KOD WYROB],B221,Technologia[Obszar],"kooperacja")+SUMIF($C:$C,$B221,CF:CF)</f>
        <v>0</v>
      </c>
      <c r="CG221" s="382">
        <f>SUMIF(Tabela3[Dot. indeksu],B221,Tabela3[Wartość])+SUMIF(C:C,B221,DE:DE)</f>
        <v>0</v>
      </c>
      <c r="CH221" s="383">
        <f>SUMIFS(NRC[Cena],NRC[Typ narzędzia],robocze!$AL$1,NRC[Dot. indeksu],wycena!$B221)+(SUMIF($C:$C,$B221,$DF:$DF))</f>
        <v>0</v>
      </c>
      <c r="CI221" s="372">
        <f>SUMIFS(NRC[Cena],NRC[Typ narzędzia],robocze!$AL$2,NRC[Dot. indeksu],wycena!$B221)+(SUMIF($C:$C,$B221,$DG:$DG))</f>
        <v>0</v>
      </c>
      <c r="CJ221" s="372">
        <f>SUMIFS(NRC[Cena],NRC[Typ narzędzia],robocze!$AL$3,NRC[Dot. indeksu],wycena!$B221)+(SUMIF($C:$C,$B221,$DH:$DH))</f>
        <v>0</v>
      </c>
      <c r="CK221" s="384">
        <f t="shared" si="342"/>
        <v>0</v>
      </c>
      <c r="CM221" s="373" t="str">
        <f t="shared" si="290"/>
        <v/>
      </c>
      <c r="CN221" s="374" t="str">
        <f t="shared" si="291"/>
        <v/>
      </c>
      <c r="CO221" s="372" t="str">
        <f t="shared" si="292"/>
        <v/>
      </c>
      <c r="CP221" s="372" t="str">
        <f t="shared" si="361"/>
        <v/>
      </c>
      <c r="CQ221" s="371" t="str">
        <f t="shared" si="293"/>
        <v/>
      </c>
      <c r="CR221" s="371" t="str">
        <f t="shared" si="362"/>
        <v/>
      </c>
      <c r="CS221" s="371" t="str">
        <f t="shared" si="294"/>
        <v/>
      </c>
      <c r="CT221" s="371" t="str">
        <f t="shared" si="295"/>
        <v/>
      </c>
      <c r="CU221" s="371" t="str">
        <f t="shared" si="296"/>
        <v/>
      </c>
      <c r="CV221" s="371" t="str">
        <f t="shared" si="297"/>
        <v/>
      </c>
      <c r="CW221" s="371" t="str">
        <f t="shared" si="298"/>
        <v/>
      </c>
      <c r="CX221" s="371" t="str">
        <f t="shared" si="299"/>
        <v/>
      </c>
      <c r="CY221" s="371" t="str">
        <f t="shared" si="300"/>
        <v/>
      </c>
      <c r="CZ221" s="371" t="str">
        <f t="shared" si="301"/>
        <v/>
      </c>
      <c r="DA221" s="371" t="str">
        <f t="shared" si="343"/>
        <v/>
      </c>
      <c r="DB221" s="371" t="str">
        <f t="shared" si="344"/>
        <v/>
      </c>
      <c r="DC221" s="371" t="str">
        <f t="shared" si="345"/>
        <v/>
      </c>
      <c r="DD221" s="334" t="str">
        <f t="shared" si="302"/>
        <v/>
      </c>
      <c r="DE221" s="334" t="str">
        <f t="shared" si="303"/>
        <v/>
      </c>
      <c r="DF221" s="372">
        <f t="shared" si="363"/>
        <v>0</v>
      </c>
      <c r="DG221" s="372">
        <f t="shared" si="364"/>
        <v>0</v>
      </c>
      <c r="DH221" s="372">
        <f t="shared" si="365"/>
        <v>0</v>
      </c>
      <c r="DI221" s="375"/>
      <c r="DJ221" s="319">
        <f>AK221/3600*Stawki!$A$4</f>
        <v>0</v>
      </c>
      <c r="DK221" s="317">
        <f>AO221/3600*Stawki!$B$4</f>
        <v>0</v>
      </c>
      <c r="DL221" s="317">
        <f>AR221/3600*Stawki!$C$4</f>
        <v>0</v>
      </c>
      <c r="DM221" s="317">
        <f>AU221/3600*Stawki!$D$4</f>
        <v>0</v>
      </c>
      <c r="DN221" s="317">
        <f>AX221/3600*Stawki!$E$4</f>
        <v>0</v>
      </c>
      <c r="DO221" s="317">
        <f>BA221/3600*Stawki!$F$4</f>
        <v>0</v>
      </c>
      <c r="DP221" s="317">
        <f>BD221/3600*Stawki!$G$4</f>
        <v>0</v>
      </c>
      <c r="DQ221" s="317">
        <f>BG221/3600*Stawki!$H$4</f>
        <v>0</v>
      </c>
      <c r="DR221" s="317">
        <f>BJ221/3600*Stawki!$J$4</f>
        <v>0</v>
      </c>
      <c r="DS221" s="317">
        <f>BL221/3600*Stawki!$I$4</f>
        <v>0</v>
      </c>
      <c r="DT221" s="317">
        <f>BP221/3600*Stawki!$K$4</f>
        <v>0</v>
      </c>
      <c r="DU221" s="320">
        <f>BS221/3600*Stawki!$M$4</f>
        <v>0</v>
      </c>
      <c r="DV221" s="320">
        <f>BV221/3600*Stawki!$L$4</f>
        <v>0</v>
      </c>
      <c r="DW221" s="321">
        <f t="shared" si="346"/>
        <v>0</v>
      </c>
      <c r="DX221" s="322" t="e" cm="1">
        <f t="array" ref="DX221">IF(BX221&lt;1,INDEX(tblSimple[],MATCH(F221,simp_il_proj,1)+1,MATCH(BW221,simp_il_oper,1)+1)+VLOOKUP($H$6,tblKlient[[Klient]:[Dodatkowy narzut Simple]],2,0),INDEX(tblComplex[],MATCH(F221,comp_il_projekt,1)+1,MATCH(BX221,comp_ile_sklad,1)+1)+VLOOKUP($H$6,tblKlient[[Klient]:[Dodatkowy narzut Complex]],3,0))</f>
        <v>#VALUE!</v>
      </c>
      <c r="DY221" s="323" t="str">
        <f t="shared" si="347"/>
        <v/>
      </c>
      <c r="DZ221" s="318" t="e">
        <f t="shared" si="304"/>
        <v>#VALUE!</v>
      </c>
      <c r="EA221" s="324" t="e">
        <f t="shared" si="305"/>
        <v>#VALUE!</v>
      </c>
      <c r="EC221" s="340">
        <f>IFERROR((Y221*AA221)*IF(X221="NIE",$EC$17+Stawki!$L$30,$EC$17)+SUMIF($C:$C,$B221,CP:CP),0)</f>
        <v>0</v>
      </c>
      <c r="ED221" s="341">
        <f t="shared" si="306"/>
        <v>0</v>
      </c>
      <c r="EE221" s="341">
        <f t="shared" si="307"/>
        <v>0</v>
      </c>
      <c r="EF221" s="341" t="e">
        <f t="shared" si="308"/>
        <v>#VALUE!</v>
      </c>
      <c r="EG221" s="341" t="e">
        <f>DY221*(1+wycena!$EG$17)</f>
        <v>#VALUE!</v>
      </c>
      <c r="EH221" s="341" t="e">
        <f>EG221*(1+wycena!$EH$17)</f>
        <v>#VALUE!</v>
      </c>
      <c r="EI221" s="341" t="e">
        <f t="shared" si="348"/>
        <v>#VALUE!</v>
      </c>
      <c r="EJ221" s="341" t="e">
        <f t="shared" si="366"/>
        <v>#VALUE!</v>
      </c>
      <c r="EK221" s="342">
        <f t="shared" si="309"/>
        <v>0</v>
      </c>
      <c r="EL221" s="343">
        <v>0</v>
      </c>
      <c r="EM221" s="344" t="e">
        <f t="shared" si="367"/>
        <v>#VALUE!</v>
      </c>
      <c r="EN221" s="345" t="e">
        <f t="shared" si="310"/>
        <v>#VALUE!</v>
      </c>
      <c r="EO221" s="346">
        <f t="shared" si="311"/>
        <v>0</v>
      </c>
      <c r="EP221" s="347">
        <f t="shared" si="312"/>
        <v>0</v>
      </c>
      <c r="EQ221" s="348">
        <f t="shared" si="349"/>
        <v>0</v>
      </c>
      <c r="ER221" s="349" t="e">
        <f t="shared" si="313"/>
        <v>#VALUE!</v>
      </c>
      <c r="ES221" s="350" t="e">
        <f t="shared" si="314"/>
        <v>#VALUE!</v>
      </c>
      <c r="ET221" s="62"/>
      <c r="EU221" s="399">
        <f t="shared" si="350"/>
        <v>0</v>
      </c>
      <c r="EV221" s="400">
        <f t="shared" si="351"/>
        <v>0</v>
      </c>
      <c r="EW221" s="400">
        <f t="shared" si="352"/>
        <v>0</v>
      </c>
      <c r="EX221" s="400">
        <f t="shared" si="353"/>
        <v>0</v>
      </c>
      <c r="EY221" s="400">
        <f t="shared" si="354"/>
        <v>0</v>
      </c>
      <c r="EZ221" s="401">
        <f t="shared" si="355"/>
        <v>0</v>
      </c>
      <c r="FA221" s="62"/>
      <c r="FB221" s="153">
        <f t="shared" si="315"/>
        <v>0</v>
      </c>
      <c r="FC221" s="154">
        <f t="shared" si="316"/>
        <v>0</v>
      </c>
      <c r="FD221" s="154">
        <f t="shared" si="317"/>
        <v>0</v>
      </c>
      <c r="FE221" s="154">
        <f t="shared" si="318"/>
        <v>0</v>
      </c>
      <c r="FF221" s="154">
        <f t="shared" si="319"/>
        <v>0</v>
      </c>
      <c r="FG221" s="154">
        <f t="shared" si="320"/>
        <v>0</v>
      </c>
      <c r="FH221" s="154">
        <f t="shared" si="321"/>
        <v>0</v>
      </c>
      <c r="FI221" s="154">
        <f t="shared" si="322"/>
        <v>0</v>
      </c>
      <c r="FJ221" s="154">
        <f t="shared" si="323"/>
        <v>0</v>
      </c>
      <c r="FK221" s="147">
        <f t="shared" si="324"/>
        <v>0</v>
      </c>
      <c r="FL221" s="147">
        <f t="shared" si="325"/>
        <v>0</v>
      </c>
      <c r="FM221" s="146">
        <f t="shared" si="326"/>
        <v>0</v>
      </c>
      <c r="FN221" s="146">
        <f t="shared" si="327"/>
        <v>0</v>
      </c>
      <c r="FO221" s="146">
        <f t="shared" si="328"/>
        <v>0</v>
      </c>
      <c r="FP221" s="146">
        <f t="shared" si="329"/>
        <v>0</v>
      </c>
      <c r="FQ221" s="146" t="e">
        <f t="shared" si="330"/>
        <v>#VALUE!</v>
      </c>
      <c r="FR221" s="146" t="e">
        <f t="shared" si="331"/>
        <v>#VALUE!</v>
      </c>
      <c r="FS221" s="146">
        <f t="shared" si="332"/>
        <v>0</v>
      </c>
      <c r="FT221" s="146">
        <f t="shared" si="333"/>
        <v>0</v>
      </c>
      <c r="FU221" s="146">
        <f t="shared" si="334"/>
        <v>0</v>
      </c>
      <c r="FV221" s="146" t="e">
        <f t="shared" si="335"/>
        <v>#VALUE!</v>
      </c>
      <c r="FW221" s="146" t="e">
        <f t="shared" si="356"/>
        <v>#VALUE!</v>
      </c>
      <c r="FX221" s="146" t="e">
        <f t="shared" si="357"/>
        <v>#VALUE!</v>
      </c>
      <c r="FY221" s="146" t="e">
        <f t="shared" si="358"/>
        <v>#VALUE!</v>
      </c>
      <c r="FZ221" s="155">
        <f t="shared" si="368"/>
        <v>0</v>
      </c>
    </row>
    <row r="222" spans="1:182">
      <c r="A222" s="143">
        <v>204</v>
      </c>
      <c r="B222" s="123"/>
      <c r="C222" s="123"/>
      <c r="D222" s="123"/>
      <c r="E222" s="181"/>
      <c r="F222" s="123"/>
      <c r="G222" s="123"/>
      <c r="H222" s="123"/>
      <c r="I222" s="120"/>
      <c r="J222" s="121"/>
      <c r="K222" s="123"/>
      <c r="L222" s="123"/>
      <c r="M222" s="172" t="str">
        <f>ryzyka!$X206</f>
        <v/>
      </c>
      <c r="N222" s="173" t="str">
        <f>ryzyka!Y206</f>
        <v/>
      </c>
      <c r="O222" s="123"/>
      <c r="P222" s="123"/>
      <c r="Q222" s="138"/>
      <c r="R222" s="121"/>
      <c r="S222" s="123"/>
      <c r="T222" s="122"/>
      <c r="U222" s="123"/>
      <c r="V222" s="285" t="str">
        <f t="shared" si="336"/>
        <v/>
      </c>
      <c r="W222" s="285" t="str">
        <f t="shared" si="337"/>
        <v/>
      </c>
      <c r="X222" s="123"/>
      <c r="Y222" s="65"/>
      <c r="Z222" s="176">
        <f t="shared" si="279"/>
        <v>0</v>
      </c>
      <c r="AA222" s="124"/>
      <c r="AB222" s="124"/>
      <c r="AC222" s="125"/>
      <c r="AD222" s="125"/>
      <c r="AE222" s="126"/>
      <c r="AF222" s="124"/>
      <c r="AG222" s="127"/>
      <c r="AH222" s="128"/>
      <c r="AI222" s="137"/>
      <c r="AJ222" s="126"/>
      <c r="AK222" s="335">
        <f t="shared" si="280"/>
        <v>0</v>
      </c>
      <c r="AL222" s="138"/>
      <c r="AM222" s="121"/>
      <c r="AN222" s="123"/>
      <c r="AO222" s="332">
        <f t="shared" si="359"/>
        <v>0</v>
      </c>
      <c r="AP222" s="333">
        <f>SUMIFS(Technologia[tpz '[s']],Technologia[Obszar],"Obróbka skrawaniem",Technologia[KOD WYROB],wycena!$B222)</f>
        <v>0</v>
      </c>
      <c r="AQ222" s="334">
        <f>SUMIFS(Technologia[tpj '[s']],Technologia[Obszar],"Obróbka skrawaniem",Technologia[KOD WYROB],wycena!$B222)</f>
        <v>0</v>
      </c>
      <c r="AR222" s="335">
        <f t="shared" si="281"/>
        <v>0</v>
      </c>
      <c r="AS222" s="334">
        <f>SUMIFS(Technologia[tpz '[s']],Technologia[Obszar],"Ukosowanie",Technologia[KOD WYROB],wycena!$B222)</f>
        <v>0</v>
      </c>
      <c r="AT222" s="334">
        <f>SUMIFS(Technologia[tpj '[s']],Technologia[Obszar],"Ukosowanie",Technologia[KOD WYROB],wycena!$B222)</f>
        <v>0</v>
      </c>
      <c r="AU222" s="335">
        <f t="shared" si="282"/>
        <v>0</v>
      </c>
      <c r="AV222" s="334">
        <f>SUMIFS(Technologia[tpz '[s']],Technologia[Obszar],"Prasa",Technologia[KOD WYROB],wycena!$B222)</f>
        <v>0</v>
      </c>
      <c r="AW222" s="334">
        <f>SUMIFS(Technologia[tpj '[s']],Technologia[Obszar],"Prasa",Technologia[KOD WYROB],wycena!$B222)</f>
        <v>0</v>
      </c>
      <c r="AX222" s="335">
        <f t="shared" si="283"/>
        <v>0</v>
      </c>
      <c r="AY222" s="334">
        <f>SUMIFS(Technologia[tpz '[s']],Technologia[Obszar],"Spawanie ręczne",Technologia[KOD WYROB],wycena!$B222)</f>
        <v>0</v>
      </c>
      <c r="AZ222" s="334">
        <f>SUMIFS(Technologia[tpj '[s']],Technologia[Obszar],"Spawanie ręczne",Technologia[KOD WYROB],wycena!$B222)</f>
        <v>0</v>
      </c>
      <c r="BA222" s="335">
        <f t="shared" si="284"/>
        <v>0</v>
      </c>
      <c r="BB222" s="334">
        <f>SUMIFS(Technologia[tpz '[s']],Technologia[Obszar],"Spawanie robotem",Technologia[KOD WYROB],wycena!$B222)</f>
        <v>0</v>
      </c>
      <c r="BC222" s="334">
        <f>SUMIFS(Technologia[tpj '[s']],Technologia[Obszar],"Spawanie robotem",Technologia[KOD WYROB],wycena!$B222)</f>
        <v>0</v>
      </c>
      <c r="BD222" s="335">
        <f t="shared" si="285"/>
        <v>0</v>
      </c>
      <c r="BE222" s="334">
        <f>SUMIFS(Technologia[tpz '[s']],Technologia[Obszar],"Ślusarnia",Technologia[KOD WYROB],wycena!$B222)</f>
        <v>0</v>
      </c>
      <c r="BF222" s="334">
        <f>SUMIFS(Technologia[tpj '[s']],Technologia[Obszar],"Ślusarnia",Technologia[KOD WYROB],wycena!$B222)</f>
        <v>0</v>
      </c>
      <c r="BG222" s="335">
        <f t="shared" si="286"/>
        <v>0</v>
      </c>
      <c r="BH222" s="334">
        <f>SUMIFS(Technologia[tpz '[s']],Technologia[Obszar],"Montaż",Technologia[KOD WYROB],wycena!$B222)</f>
        <v>0</v>
      </c>
      <c r="BI222" s="334">
        <f>SUMIFS(Technologia[tpj '[s']],Technologia[Obszar],"Montaż",Technologia[KOD WYROB],wycena!$B222)</f>
        <v>0</v>
      </c>
      <c r="BJ222" s="335">
        <f t="shared" si="287"/>
        <v>0</v>
      </c>
      <c r="BK222" s="334">
        <f>SUMIFS(Technologia[tpz '[s']],Technologia[Obszar],"Klejenie",Technologia[KOD WYROB],wycena!$B222)</f>
        <v>0</v>
      </c>
      <c r="BL222" s="334">
        <f>SUMIFS(Technologia[tpj '[s']],Technologia[Obszar],"Klejenie",Technologia[KOD WYROB],wycena!$B222)</f>
        <v>0</v>
      </c>
      <c r="BM222" s="335">
        <f t="shared" si="288"/>
        <v>0</v>
      </c>
      <c r="BN222" s="334">
        <f>SUMIFS(Technologia[tpz '[s']],Technologia[Obszar],"Śrutowanie",Technologia[KOD WYROB],wycena!$B222)</f>
        <v>0</v>
      </c>
      <c r="BO222" s="334">
        <f>SUMIFS(Technologia[tpj '[s']],Technologia[Obszar],"Śrutowanie",Technologia[KOD WYROB],wycena!$B222)</f>
        <v>0</v>
      </c>
      <c r="BP222" s="332">
        <f t="shared" si="338"/>
        <v>0</v>
      </c>
      <c r="BQ222" s="334">
        <f>SUMIFS(Technologia[tpz '[s']],Technologia[Obszar],"Prostowanie",Technologia[KOD WYROB],wycena!$B222)</f>
        <v>0</v>
      </c>
      <c r="BR222" s="334">
        <f>SUMIFS(Technologia[tpj '[s']],Technologia[Obszar],"Prostowanie",Technologia[KOD WYROB],wycena!$B222)</f>
        <v>0</v>
      </c>
      <c r="BS222" s="332">
        <f t="shared" si="339"/>
        <v>0</v>
      </c>
      <c r="BT222" s="334">
        <f>SUMIFS(Technologia[tpz '[s']],Technologia[Obszar],"Gratowarka",Technologia[KOD WYROB],wycena!$B222)</f>
        <v>0</v>
      </c>
      <c r="BU222" s="334">
        <f>SUMIFS(Technologia[tpj '[s']],Technologia[Obszar],"Gratowarka",Technologia[KOD WYROB],wycena!$B222)</f>
        <v>0</v>
      </c>
      <c r="BV222" s="332">
        <f t="shared" si="340"/>
        <v>0</v>
      </c>
      <c r="BW222" s="332">
        <f>COUNTIF(Technologia[KOD WYROB],B222)</f>
        <v>0</v>
      </c>
      <c r="BX222" s="332">
        <f t="shared" si="341"/>
        <v>0</v>
      </c>
      <c r="BZ222" s="121"/>
      <c r="CA222" s="123"/>
      <c r="CB222" s="123"/>
      <c r="CC222" s="372">
        <f>SUMIFS(Technologia[Koszt kooperacji],Technologia[Obszar],"Kooperacja",Technologia[KOD WYROB],wycena!$B222)+SUMIFS(Technologia[Koszt kooperacji],Technologia[Obszar],"Śrutowanie",Technologia[KOD WYROB],wycena!$B222)</f>
        <v>0</v>
      </c>
      <c r="CD222" s="372">
        <f t="shared" si="289"/>
        <v>0</v>
      </c>
      <c r="CE222" s="372">
        <f t="shared" si="360"/>
        <v>0</v>
      </c>
      <c r="CF222" s="381">
        <f>COUNTIFS(Technologia[KOD WYROB],B222,Technologia[Obszar],"kooperacja")+SUMIF($C:$C,$B222,CF:CF)</f>
        <v>0</v>
      </c>
      <c r="CG222" s="382">
        <f>SUMIF(Tabela3[Dot. indeksu],B222,Tabela3[Wartość])+SUMIF(C:C,B222,DE:DE)</f>
        <v>0</v>
      </c>
      <c r="CH222" s="383">
        <f>SUMIFS(NRC[Cena],NRC[Typ narzędzia],robocze!$AL$1,NRC[Dot. indeksu],wycena!$B222)+(SUMIF($C:$C,$B222,$DF:$DF))</f>
        <v>0</v>
      </c>
      <c r="CI222" s="372">
        <f>SUMIFS(NRC[Cena],NRC[Typ narzędzia],robocze!$AL$2,NRC[Dot. indeksu],wycena!$B222)+(SUMIF($C:$C,$B222,$DG:$DG))</f>
        <v>0</v>
      </c>
      <c r="CJ222" s="372">
        <f>SUMIFS(NRC[Cena],NRC[Typ narzędzia],robocze!$AL$3,NRC[Dot. indeksu],wycena!$B222)+(SUMIF($C:$C,$B222,$DH:$DH))</f>
        <v>0</v>
      </c>
      <c r="CK222" s="384">
        <f t="shared" si="342"/>
        <v>0</v>
      </c>
      <c r="CM222" s="373" t="str">
        <f t="shared" si="290"/>
        <v/>
      </c>
      <c r="CN222" s="374" t="str">
        <f t="shared" si="291"/>
        <v/>
      </c>
      <c r="CO222" s="372" t="str">
        <f t="shared" si="292"/>
        <v/>
      </c>
      <c r="CP222" s="372" t="str">
        <f t="shared" si="361"/>
        <v/>
      </c>
      <c r="CQ222" s="371" t="str">
        <f t="shared" si="293"/>
        <v/>
      </c>
      <c r="CR222" s="371" t="str">
        <f t="shared" si="362"/>
        <v/>
      </c>
      <c r="CS222" s="371" t="str">
        <f t="shared" si="294"/>
        <v/>
      </c>
      <c r="CT222" s="371" t="str">
        <f t="shared" si="295"/>
        <v/>
      </c>
      <c r="CU222" s="371" t="str">
        <f t="shared" si="296"/>
        <v/>
      </c>
      <c r="CV222" s="371" t="str">
        <f t="shared" si="297"/>
        <v/>
      </c>
      <c r="CW222" s="371" t="str">
        <f t="shared" si="298"/>
        <v/>
      </c>
      <c r="CX222" s="371" t="str">
        <f t="shared" si="299"/>
        <v/>
      </c>
      <c r="CY222" s="371" t="str">
        <f t="shared" si="300"/>
        <v/>
      </c>
      <c r="CZ222" s="371" t="str">
        <f t="shared" si="301"/>
        <v/>
      </c>
      <c r="DA222" s="371" t="str">
        <f t="shared" si="343"/>
        <v/>
      </c>
      <c r="DB222" s="371" t="str">
        <f t="shared" si="344"/>
        <v/>
      </c>
      <c r="DC222" s="371" t="str">
        <f t="shared" si="345"/>
        <v/>
      </c>
      <c r="DD222" s="334" t="str">
        <f t="shared" si="302"/>
        <v/>
      </c>
      <c r="DE222" s="334" t="str">
        <f t="shared" si="303"/>
        <v/>
      </c>
      <c r="DF222" s="372">
        <f t="shared" si="363"/>
        <v>0</v>
      </c>
      <c r="DG222" s="372">
        <f t="shared" si="364"/>
        <v>0</v>
      </c>
      <c r="DH222" s="372">
        <f t="shared" si="365"/>
        <v>0</v>
      </c>
      <c r="DI222" s="375"/>
      <c r="DJ222" s="319">
        <f>AK222/3600*Stawki!$A$4</f>
        <v>0</v>
      </c>
      <c r="DK222" s="317">
        <f>AO222/3600*Stawki!$B$4</f>
        <v>0</v>
      </c>
      <c r="DL222" s="317">
        <f>AR222/3600*Stawki!$C$4</f>
        <v>0</v>
      </c>
      <c r="DM222" s="317">
        <f>AU222/3600*Stawki!$D$4</f>
        <v>0</v>
      </c>
      <c r="DN222" s="317">
        <f>AX222/3600*Stawki!$E$4</f>
        <v>0</v>
      </c>
      <c r="DO222" s="317">
        <f>BA222/3600*Stawki!$F$4</f>
        <v>0</v>
      </c>
      <c r="DP222" s="317">
        <f>BD222/3600*Stawki!$G$4</f>
        <v>0</v>
      </c>
      <c r="DQ222" s="317">
        <f>BG222/3600*Stawki!$H$4</f>
        <v>0</v>
      </c>
      <c r="DR222" s="317">
        <f>BJ222/3600*Stawki!$J$4</f>
        <v>0</v>
      </c>
      <c r="DS222" s="317">
        <f>BL222/3600*Stawki!$I$4</f>
        <v>0</v>
      </c>
      <c r="DT222" s="317">
        <f>BP222/3600*Stawki!$K$4</f>
        <v>0</v>
      </c>
      <c r="DU222" s="320">
        <f>BS222/3600*Stawki!$M$4</f>
        <v>0</v>
      </c>
      <c r="DV222" s="320">
        <f>BV222/3600*Stawki!$L$4</f>
        <v>0</v>
      </c>
      <c r="DW222" s="321">
        <f t="shared" si="346"/>
        <v>0</v>
      </c>
      <c r="DX222" s="322" t="e" cm="1">
        <f t="array" ref="DX222">IF(BX222&lt;1,INDEX(tblSimple[],MATCH(F222,simp_il_proj,1)+1,MATCH(BW222,simp_il_oper,1)+1)+VLOOKUP($H$6,tblKlient[[Klient]:[Dodatkowy narzut Simple]],2,0),INDEX(tblComplex[],MATCH(F222,comp_il_projekt,1)+1,MATCH(BX222,comp_ile_sklad,1)+1)+VLOOKUP($H$6,tblKlient[[Klient]:[Dodatkowy narzut Complex]],3,0))</f>
        <v>#VALUE!</v>
      </c>
      <c r="DY222" s="323" t="str">
        <f t="shared" si="347"/>
        <v/>
      </c>
      <c r="DZ222" s="318" t="e">
        <f t="shared" si="304"/>
        <v>#VALUE!</v>
      </c>
      <c r="EA222" s="324" t="e">
        <f t="shared" si="305"/>
        <v>#VALUE!</v>
      </c>
      <c r="EC222" s="340">
        <f>IFERROR((Y222*AA222)*IF(X222="NIE",$EC$17+Stawki!$L$30,$EC$17)+SUMIF($C:$C,$B222,CP:CP),0)</f>
        <v>0</v>
      </c>
      <c r="ED222" s="341">
        <f t="shared" si="306"/>
        <v>0</v>
      </c>
      <c r="EE222" s="341">
        <f t="shared" si="307"/>
        <v>0</v>
      </c>
      <c r="EF222" s="341" t="e">
        <f t="shared" si="308"/>
        <v>#VALUE!</v>
      </c>
      <c r="EG222" s="341" t="e">
        <f>DY222*(1+wycena!$EG$17)</f>
        <v>#VALUE!</v>
      </c>
      <c r="EH222" s="341" t="e">
        <f>EG222*(1+wycena!$EH$17)</f>
        <v>#VALUE!</v>
      </c>
      <c r="EI222" s="341" t="e">
        <f t="shared" si="348"/>
        <v>#VALUE!</v>
      </c>
      <c r="EJ222" s="341" t="e">
        <f t="shared" si="366"/>
        <v>#VALUE!</v>
      </c>
      <c r="EK222" s="342">
        <f t="shared" si="309"/>
        <v>0</v>
      </c>
      <c r="EL222" s="343">
        <v>0</v>
      </c>
      <c r="EM222" s="344" t="e">
        <f t="shared" si="367"/>
        <v>#VALUE!</v>
      </c>
      <c r="EN222" s="345" t="e">
        <f t="shared" si="310"/>
        <v>#VALUE!</v>
      </c>
      <c r="EO222" s="346">
        <f t="shared" si="311"/>
        <v>0</v>
      </c>
      <c r="EP222" s="347">
        <f t="shared" si="312"/>
        <v>0</v>
      </c>
      <c r="EQ222" s="348">
        <f t="shared" si="349"/>
        <v>0</v>
      </c>
      <c r="ER222" s="349" t="e">
        <f t="shared" si="313"/>
        <v>#VALUE!</v>
      </c>
      <c r="ES222" s="350" t="e">
        <f t="shared" si="314"/>
        <v>#VALUE!</v>
      </c>
      <c r="ET222" s="62"/>
      <c r="EU222" s="399">
        <f t="shared" si="350"/>
        <v>0</v>
      </c>
      <c r="EV222" s="400">
        <f t="shared" si="351"/>
        <v>0</v>
      </c>
      <c r="EW222" s="400">
        <f t="shared" si="352"/>
        <v>0</v>
      </c>
      <c r="EX222" s="400">
        <f t="shared" si="353"/>
        <v>0</v>
      </c>
      <c r="EY222" s="400">
        <f t="shared" si="354"/>
        <v>0</v>
      </c>
      <c r="EZ222" s="401">
        <f t="shared" si="355"/>
        <v>0</v>
      </c>
      <c r="FA222" s="62"/>
      <c r="FB222" s="153">
        <f t="shared" si="315"/>
        <v>0</v>
      </c>
      <c r="FC222" s="154">
        <f t="shared" si="316"/>
        <v>0</v>
      </c>
      <c r="FD222" s="154">
        <f t="shared" si="317"/>
        <v>0</v>
      </c>
      <c r="FE222" s="154">
        <f t="shared" si="318"/>
        <v>0</v>
      </c>
      <c r="FF222" s="154">
        <f t="shared" si="319"/>
        <v>0</v>
      </c>
      <c r="FG222" s="154">
        <f t="shared" si="320"/>
        <v>0</v>
      </c>
      <c r="FH222" s="154">
        <f t="shared" si="321"/>
        <v>0</v>
      </c>
      <c r="FI222" s="154">
        <f t="shared" si="322"/>
        <v>0</v>
      </c>
      <c r="FJ222" s="154">
        <f t="shared" si="323"/>
        <v>0</v>
      </c>
      <c r="FK222" s="147">
        <f t="shared" si="324"/>
        <v>0</v>
      </c>
      <c r="FL222" s="147">
        <f t="shared" si="325"/>
        <v>0</v>
      </c>
      <c r="FM222" s="146">
        <f t="shared" si="326"/>
        <v>0</v>
      </c>
      <c r="FN222" s="146">
        <f t="shared" si="327"/>
        <v>0</v>
      </c>
      <c r="FO222" s="146">
        <f t="shared" si="328"/>
        <v>0</v>
      </c>
      <c r="FP222" s="146">
        <f t="shared" si="329"/>
        <v>0</v>
      </c>
      <c r="FQ222" s="146" t="e">
        <f t="shared" si="330"/>
        <v>#VALUE!</v>
      </c>
      <c r="FR222" s="146" t="e">
        <f t="shared" si="331"/>
        <v>#VALUE!</v>
      </c>
      <c r="FS222" s="146">
        <f t="shared" si="332"/>
        <v>0</v>
      </c>
      <c r="FT222" s="146">
        <f t="shared" si="333"/>
        <v>0</v>
      </c>
      <c r="FU222" s="146">
        <f t="shared" si="334"/>
        <v>0</v>
      </c>
      <c r="FV222" s="146" t="e">
        <f t="shared" si="335"/>
        <v>#VALUE!</v>
      </c>
      <c r="FW222" s="146" t="e">
        <f t="shared" si="356"/>
        <v>#VALUE!</v>
      </c>
      <c r="FX222" s="146" t="e">
        <f t="shared" si="357"/>
        <v>#VALUE!</v>
      </c>
      <c r="FY222" s="146" t="e">
        <f t="shared" si="358"/>
        <v>#VALUE!</v>
      </c>
      <c r="FZ222" s="155">
        <f t="shared" si="368"/>
        <v>0</v>
      </c>
    </row>
    <row r="223" spans="1:182">
      <c r="A223" s="143">
        <v>205</v>
      </c>
      <c r="B223" s="123"/>
      <c r="C223" s="123"/>
      <c r="D223" s="123"/>
      <c r="E223" s="181"/>
      <c r="F223" s="123"/>
      <c r="G223" s="123"/>
      <c r="H223" s="123"/>
      <c r="I223" s="120"/>
      <c r="J223" s="121"/>
      <c r="K223" s="123"/>
      <c r="L223" s="123"/>
      <c r="M223" s="172" t="str">
        <f>ryzyka!$X207</f>
        <v/>
      </c>
      <c r="N223" s="173" t="str">
        <f>ryzyka!Y207</f>
        <v/>
      </c>
      <c r="O223" s="123"/>
      <c r="P223" s="123"/>
      <c r="Q223" s="138"/>
      <c r="R223" s="121"/>
      <c r="S223" s="123"/>
      <c r="T223" s="122"/>
      <c r="U223" s="123"/>
      <c r="V223" s="285" t="str">
        <f t="shared" si="336"/>
        <v/>
      </c>
      <c r="W223" s="285" t="str">
        <f t="shared" si="337"/>
        <v/>
      </c>
      <c r="X223" s="123"/>
      <c r="Y223" s="65"/>
      <c r="Z223" s="176">
        <f t="shared" si="279"/>
        <v>0</v>
      </c>
      <c r="AA223" s="124"/>
      <c r="AB223" s="124"/>
      <c r="AC223" s="125"/>
      <c r="AD223" s="125"/>
      <c r="AE223" s="126"/>
      <c r="AF223" s="124"/>
      <c r="AG223" s="127"/>
      <c r="AH223" s="128"/>
      <c r="AI223" s="137"/>
      <c r="AJ223" s="126"/>
      <c r="AK223" s="335">
        <f t="shared" si="280"/>
        <v>0</v>
      </c>
      <c r="AL223" s="138"/>
      <c r="AM223" s="121"/>
      <c r="AN223" s="123"/>
      <c r="AO223" s="332">
        <f t="shared" si="359"/>
        <v>0</v>
      </c>
      <c r="AP223" s="333">
        <f>SUMIFS(Technologia[tpz '[s']],Technologia[Obszar],"Obróbka skrawaniem",Technologia[KOD WYROB],wycena!$B223)</f>
        <v>0</v>
      </c>
      <c r="AQ223" s="334">
        <f>SUMIFS(Technologia[tpj '[s']],Technologia[Obszar],"Obróbka skrawaniem",Technologia[KOD WYROB],wycena!$B223)</f>
        <v>0</v>
      </c>
      <c r="AR223" s="335">
        <f t="shared" si="281"/>
        <v>0</v>
      </c>
      <c r="AS223" s="334">
        <f>SUMIFS(Technologia[tpz '[s']],Technologia[Obszar],"Ukosowanie",Technologia[KOD WYROB],wycena!$B223)</f>
        <v>0</v>
      </c>
      <c r="AT223" s="334">
        <f>SUMIFS(Technologia[tpj '[s']],Technologia[Obszar],"Ukosowanie",Technologia[KOD WYROB],wycena!$B223)</f>
        <v>0</v>
      </c>
      <c r="AU223" s="335">
        <f t="shared" si="282"/>
        <v>0</v>
      </c>
      <c r="AV223" s="334">
        <f>SUMIFS(Technologia[tpz '[s']],Technologia[Obszar],"Prasa",Technologia[KOD WYROB],wycena!$B223)</f>
        <v>0</v>
      </c>
      <c r="AW223" s="334">
        <f>SUMIFS(Technologia[tpj '[s']],Technologia[Obszar],"Prasa",Technologia[KOD WYROB],wycena!$B223)</f>
        <v>0</v>
      </c>
      <c r="AX223" s="335">
        <f t="shared" si="283"/>
        <v>0</v>
      </c>
      <c r="AY223" s="334">
        <f>SUMIFS(Technologia[tpz '[s']],Technologia[Obszar],"Spawanie ręczne",Technologia[KOD WYROB],wycena!$B223)</f>
        <v>0</v>
      </c>
      <c r="AZ223" s="334">
        <f>SUMIFS(Technologia[tpj '[s']],Technologia[Obszar],"Spawanie ręczne",Technologia[KOD WYROB],wycena!$B223)</f>
        <v>0</v>
      </c>
      <c r="BA223" s="335">
        <f t="shared" si="284"/>
        <v>0</v>
      </c>
      <c r="BB223" s="334">
        <f>SUMIFS(Technologia[tpz '[s']],Technologia[Obszar],"Spawanie robotem",Technologia[KOD WYROB],wycena!$B223)</f>
        <v>0</v>
      </c>
      <c r="BC223" s="334">
        <f>SUMIFS(Technologia[tpj '[s']],Technologia[Obszar],"Spawanie robotem",Technologia[KOD WYROB],wycena!$B223)</f>
        <v>0</v>
      </c>
      <c r="BD223" s="335">
        <f t="shared" si="285"/>
        <v>0</v>
      </c>
      <c r="BE223" s="334">
        <f>SUMIFS(Technologia[tpz '[s']],Technologia[Obszar],"Ślusarnia",Technologia[KOD WYROB],wycena!$B223)</f>
        <v>0</v>
      </c>
      <c r="BF223" s="334">
        <f>SUMIFS(Technologia[tpj '[s']],Technologia[Obszar],"Ślusarnia",Technologia[KOD WYROB],wycena!$B223)</f>
        <v>0</v>
      </c>
      <c r="BG223" s="335">
        <f t="shared" si="286"/>
        <v>0</v>
      </c>
      <c r="BH223" s="334">
        <f>SUMIFS(Technologia[tpz '[s']],Technologia[Obszar],"Montaż",Technologia[KOD WYROB],wycena!$B223)</f>
        <v>0</v>
      </c>
      <c r="BI223" s="334">
        <f>SUMIFS(Technologia[tpj '[s']],Technologia[Obszar],"Montaż",Technologia[KOD WYROB],wycena!$B223)</f>
        <v>0</v>
      </c>
      <c r="BJ223" s="335">
        <f t="shared" si="287"/>
        <v>0</v>
      </c>
      <c r="BK223" s="334">
        <f>SUMIFS(Technologia[tpz '[s']],Technologia[Obszar],"Klejenie",Technologia[KOD WYROB],wycena!$B223)</f>
        <v>0</v>
      </c>
      <c r="BL223" s="334">
        <f>SUMIFS(Technologia[tpj '[s']],Technologia[Obszar],"Klejenie",Technologia[KOD WYROB],wycena!$B223)</f>
        <v>0</v>
      </c>
      <c r="BM223" s="335">
        <f t="shared" si="288"/>
        <v>0</v>
      </c>
      <c r="BN223" s="334">
        <f>SUMIFS(Technologia[tpz '[s']],Technologia[Obszar],"Śrutowanie",Technologia[KOD WYROB],wycena!$B223)</f>
        <v>0</v>
      </c>
      <c r="BO223" s="334">
        <f>SUMIFS(Technologia[tpj '[s']],Technologia[Obszar],"Śrutowanie",Technologia[KOD WYROB],wycena!$B223)</f>
        <v>0</v>
      </c>
      <c r="BP223" s="332">
        <f t="shared" si="338"/>
        <v>0</v>
      </c>
      <c r="BQ223" s="334">
        <f>SUMIFS(Technologia[tpz '[s']],Technologia[Obszar],"Prostowanie",Technologia[KOD WYROB],wycena!$B223)</f>
        <v>0</v>
      </c>
      <c r="BR223" s="334">
        <f>SUMIFS(Technologia[tpj '[s']],Technologia[Obszar],"Prostowanie",Technologia[KOD WYROB],wycena!$B223)</f>
        <v>0</v>
      </c>
      <c r="BS223" s="332">
        <f t="shared" si="339"/>
        <v>0</v>
      </c>
      <c r="BT223" s="334">
        <f>SUMIFS(Technologia[tpz '[s']],Technologia[Obszar],"Gratowarka",Technologia[KOD WYROB],wycena!$B223)</f>
        <v>0</v>
      </c>
      <c r="BU223" s="334">
        <f>SUMIFS(Technologia[tpj '[s']],Technologia[Obszar],"Gratowarka",Technologia[KOD WYROB],wycena!$B223)</f>
        <v>0</v>
      </c>
      <c r="BV223" s="332">
        <f t="shared" si="340"/>
        <v>0</v>
      </c>
      <c r="BW223" s="332">
        <f>COUNTIF(Technologia[KOD WYROB],B223)</f>
        <v>0</v>
      </c>
      <c r="BX223" s="332">
        <f t="shared" si="341"/>
        <v>0</v>
      </c>
      <c r="BZ223" s="121"/>
      <c r="CA223" s="123"/>
      <c r="CB223" s="123"/>
      <c r="CC223" s="372">
        <f>SUMIFS(Technologia[Koszt kooperacji],Technologia[Obszar],"Kooperacja",Technologia[KOD WYROB],wycena!$B223)+SUMIFS(Technologia[Koszt kooperacji],Technologia[Obszar],"Śrutowanie",Technologia[KOD WYROB],wycena!$B223)</f>
        <v>0</v>
      </c>
      <c r="CD223" s="372">
        <f t="shared" si="289"/>
        <v>0</v>
      </c>
      <c r="CE223" s="372">
        <f t="shared" si="360"/>
        <v>0</v>
      </c>
      <c r="CF223" s="381">
        <f>COUNTIFS(Technologia[KOD WYROB],B223,Technologia[Obszar],"kooperacja")+SUMIF($C:$C,$B223,CF:CF)</f>
        <v>0</v>
      </c>
      <c r="CG223" s="382">
        <f>SUMIF(Tabela3[Dot. indeksu],B223,Tabela3[Wartość])+SUMIF(C:C,B223,DE:DE)</f>
        <v>0</v>
      </c>
      <c r="CH223" s="383">
        <f>SUMIFS(NRC[Cena],NRC[Typ narzędzia],robocze!$AL$1,NRC[Dot. indeksu],wycena!$B223)+(SUMIF($C:$C,$B223,$DF:$DF))</f>
        <v>0</v>
      </c>
      <c r="CI223" s="372">
        <f>SUMIFS(NRC[Cena],NRC[Typ narzędzia],robocze!$AL$2,NRC[Dot. indeksu],wycena!$B223)+(SUMIF($C:$C,$B223,$DG:$DG))</f>
        <v>0</v>
      </c>
      <c r="CJ223" s="372">
        <f>SUMIFS(NRC[Cena],NRC[Typ narzędzia],robocze!$AL$3,NRC[Dot. indeksu],wycena!$B223)+(SUMIF($C:$C,$B223,$DH:$DH))</f>
        <v>0</v>
      </c>
      <c r="CK223" s="384">
        <f t="shared" si="342"/>
        <v>0</v>
      </c>
      <c r="CM223" s="373" t="str">
        <f t="shared" si="290"/>
        <v/>
      </c>
      <c r="CN223" s="374" t="str">
        <f t="shared" si="291"/>
        <v/>
      </c>
      <c r="CO223" s="372" t="str">
        <f t="shared" si="292"/>
        <v/>
      </c>
      <c r="CP223" s="372" t="str">
        <f t="shared" si="361"/>
        <v/>
      </c>
      <c r="CQ223" s="371" t="str">
        <f t="shared" si="293"/>
        <v/>
      </c>
      <c r="CR223" s="371" t="str">
        <f t="shared" si="362"/>
        <v/>
      </c>
      <c r="CS223" s="371" t="str">
        <f t="shared" si="294"/>
        <v/>
      </c>
      <c r="CT223" s="371" t="str">
        <f t="shared" si="295"/>
        <v/>
      </c>
      <c r="CU223" s="371" t="str">
        <f t="shared" si="296"/>
        <v/>
      </c>
      <c r="CV223" s="371" t="str">
        <f t="shared" si="297"/>
        <v/>
      </c>
      <c r="CW223" s="371" t="str">
        <f t="shared" si="298"/>
        <v/>
      </c>
      <c r="CX223" s="371" t="str">
        <f t="shared" si="299"/>
        <v/>
      </c>
      <c r="CY223" s="371" t="str">
        <f t="shared" si="300"/>
        <v/>
      </c>
      <c r="CZ223" s="371" t="str">
        <f t="shared" si="301"/>
        <v/>
      </c>
      <c r="DA223" s="371" t="str">
        <f t="shared" si="343"/>
        <v/>
      </c>
      <c r="DB223" s="371" t="str">
        <f t="shared" si="344"/>
        <v/>
      </c>
      <c r="DC223" s="371" t="str">
        <f t="shared" si="345"/>
        <v/>
      </c>
      <c r="DD223" s="334" t="str">
        <f t="shared" si="302"/>
        <v/>
      </c>
      <c r="DE223" s="334" t="str">
        <f t="shared" si="303"/>
        <v/>
      </c>
      <c r="DF223" s="372">
        <f t="shared" si="363"/>
        <v>0</v>
      </c>
      <c r="DG223" s="372">
        <f t="shared" si="364"/>
        <v>0</v>
      </c>
      <c r="DH223" s="372">
        <f t="shared" si="365"/>
        <v>0</v>
      </c>
      <c r="DI223" s="375"/>
      <c r="DJ223" s="319">
        <f>AK223/3600*Stawki!$A$4</f>
        <v>0</v>
      </c>
      <c r="DK223" s="317">
        <f>AO223/3600*Stawki!$B$4</f>
        <v>0</v>
      </c>
      <c r="DL223" s="317">
        <f>AR223/3600*Stawki!$C$4</f>
        <v>0</v>
      </c>
      <c r="DM223" s="317">
        <f>AU223/3600*Stawki!$D$4</f>
        <v>0</v>
      </c>
      <c r="DN223" s="317">
        <f>AX223/3600*Stawki!$E$4</f>
        <v>0</v>
      </c>
      <c r="DO223" s="317">
        <f>BA223/3600*Stawki!$F$4</f>
        <v>0</v>
      </c>
      <c r="DP223" s="317">
        <f>BD223/3600*Stawki!$G$4</f>
        <v>0</v>
      </c>
      <c r="DQ223" s="317">
        <f>BG223/3600*Stawki!$H$4</f>
        <v>0</v>
      </c>
      <c r="DR223" s="317">
        <f>BJ223/3600*Stawki!$J$4</f>
        <v>0</v>
      </c>
      <c r="DS223" s="317">
        <f>BL223/3600*Stawki!$I$4</f>
        <v>0</v>
      </c>
      <c r="DT223" s="317">
        <f>BP223/3600*Stawki!$K$4</f>
        <v>0</v>
      </c>
      <c r="DU223" s="320">
        <f>BS223/3600*Stawki!$M$4</f>
        <v>0</v>
      </c>
      <c r="DV223" s="320">
        <f>BV223/3600*Stawki!$L$4</f>
        <v>0</v>
      </c>
      <c r="DW223" s="321">
        <f t="shared" si="346"/>
        <v>0</v>
      </c>
      <c r="DX223" s="322" t="e" cm="1">
        <f t="array" ref="DX223">IF(BX223&lt;1,INDEX(tblSimple[],MATCH(F223,simp_il_proj,1)+1,MATCH(BW223,simp_il_oper,1)+1)+VLOOKUP($H$6,tblKlient[[Klient]:[Dodatkowy narzut Simple]],2,0),INDEX(tblComplex[],MATCH(F223,comp_il_projekt,1)+1,MATCH(BX223,comp_ile_sklad,1)+1)+VLOOKUP($H$6,tblKlient[[Klient]:[Dodatkowy narzut Complex]],3,0))</f>
        <v>#VALUE!</v>
      </c>
      <c r="DY223" s="323" t="str">
        <f t="shared" si="347"/>
        <v/>
      </c>
      <c r="DZ223" s="318" t="e">
        <f t="shared" si="304"/>
        <v>#VALUE!</v>
      </c>
      <c r="EA223" s="324" t="e">
        <f t="shared" si="305"/>
        <v>#VALUE!</v>
      </c>
      <c r="EC223" s="340">
        <f>IFERROR((Y223*AA223)*IF(X223="NIE",$EC$17+Stawki!$L$30,$EC$17)+SUMIF($C:$C,$B223,CP:CP),0)</f>
        <v>0</v>
      </c>
      <c r="ED223" s="341">
        <f t="shared" si="306"/>
        <v>0</v>
      </c>
      <c r="EE223" s="341">
        <f t="shared" si="307"/>
        <v>0</v>
      </c>
      <c r="EF223" s="341" t="e">
        <f t="shared" si="308"/>
        <v>#VALUE!</v>
      </c>
      <c r="EG223" s="341" t="e">
        <f>DY223*(1+wycena!$EG$17)</f>
        <v>#VALUE!</v>
      </c>
      <c r="EH223" s="341" t="e">
        <f>EG223*(1+wycena!$EH$17)</f>
        <v>#VALUE!</v>
      </c>
      <c r="EI223" s="341" t="e">
        <f t="shared" si="348"/>
        <v>#VALUE!</v>
      </c>
      <c r="EJ223" s="341" t="e">
        <f t="shared" si="366"/>
        <v>#VALUE!</v>
      </c>
      <c r="EK223" s="342">
        <f t="shared" si="309"/>
        <v>0</v>
      </c>
      <c r="EL223" s="343">
        <v>0</v>
      </c>
      <c r="EM223" s="344" t="e">
        <f t="shared" si="367"/>
        <v>#VALUE!</v>
      </c>
      <c r="EN223" s="345" t="e">
        <f t="shared" si="310"/>
        <v>#VALUE!</v>
      </c>
      <c r="EO223" s="346">
        <f t="shared" si="311"/>
        <v>0</v>
      </c>
      <c r="EP223" s="347">
        <f t="shared" si="312"/>
        <v>0</v>
      </c>
      <c r="EQ223" s="348">
        <f t="shared" si="349"/>
        <v>0</v>
      </c>
      <c r="ER223" s="349" t="e">
        <f t="shared" si="313"/>
        <v>#VALUE!</v>
      </c>
      <c r="ES223" s="350" t="e">
        <f t="shared" si="314"/>
        <v>#VALUE!</v>
      </c>
      <c r="ET223" s="62"/>
      <c r="EU223" s="399">
        <f t="shared" si="350"/>
        <v>0</v>
      </c>
      <c r="EV223" s="400">
        <f t="shared" si="351"/>
        <v>0</v>
      </c>
      <c r="EW223" s="400">
        <f t="shared" si="352"/>
        <v>0</v>
      </c>
      <c r="EX223" s="400">
        <f t="shared" si="353"/>
        <v>0</v>
      </c>
      <c r="EY223" s="400">
        <f t="shared" si="354"/>
        <v>0</v>
      </c>
      <c r="EZ223" s="401">
        <f t="shared" si="355"/>
        <v>0</v>
      </c>
      <c r="FA223" s="62"/>
      <c r="FB223" s="153">
        <f t="shared" si="315"/>
        <v>0</v>
      </c>
      <c r="FC223" s="154">
        <f t="shared" si="316"/>
        <v>0</v>
      </c>
      <c r="FD223" s="154">
        <f t="shared" si="317"/>
        <v>0</v>
      </c>
      <c r="FE223" s="154">
        <f t="shared" si="318"/>
        <v>0</v>
      </c>
      <c r="FF223" s="154">
        <f t="shared" si="319"/>
        <v>0</v>
      </c>
      <c r="FG223" s="154">
        <f t="shared" si="320"/>
        <v>0</v>
      </c>
      <c r="FH223" s="154">
        <f t="shared" si="321"/>
        <v>0</v>
      </c>
      <c r="FI223" s="154">
        <f t="shared" si="322"/>
        <v>0</v>
      </c>
      <c r="FJ223" s="154">
        <f t="shared" si="323"/>
        <v>0</v>
      </c>
      <c r="FK223" s="147">
        <f t="shared" si="324"/>
        <v>0</v>
      </c>
      <c r="FL223" s="147">
        <f t="shared" si="325"/>
        <v>0</v>
      </c>
      <c r="FM223" s="146">
        <f t="shared" si="326"/>
        <v>0</v>
      </c>
      <c r="FN223" s="146">
        <f t="shared" si="327"/>
        <v>0</v>
      </c>
      <c r="FO223" s="146">
        <f t="shared" si="328"/>
        <v>0</v>
      </c>
      <c r="FP223" s="146">
        <f t="shared" si="329"/>
        <v>0</v>
      </c>
      <c r="FQ223" s="146" t="e">
        <f t="shared" si="330"/>
        <v>#VALUE!</v>
      </c>
      <c r="FR223" s="146" t="e">
        <f t="shared" si="331"/>
        <v>#VALUE!</v>
      </c>
      <c r="FS223" s="146">
        <f t="shared" si="332"/>
        <v>0</v>
      </c>
      <c r="FT223" s="146">
        <f t="shared" si="333"/>
        <v>0</v>
      </c>
      <c r="FU223" s="146">
        <f t="shared" si="334"/>
        <v>0</v>
      </c>
      <c r="FV223" s="146" t="e">
        <f t="shared" si="335"/>
        <v>#VALUE!</v>
      </c>
      <c r="FW223" s="146" t="e">
        <f t="shared" si="356"/>
        <v>#VALUE!</v>
      </c>
      <c r="FX223" s="146" t="e">
        <f t="shared" si="357"/>
        <v>#VALUE!</v>
      </c>
      <c r="FY223" s="146" t="e">
        <f t="shared" si="358"/>
        <v>#VALUE!</v>
      </c>
      <c r="FZ223" s="155">
        <f t="shared" si="368"/>
        <v>0</v>
      </c>
    </row>
    <row r="224" spans="1:182">
      <c r="A224" s="143">
        <v>206</v>
      </c>
      <c r="B224" s="123"/>
      <c r="C224" s="123"/>
      <c r="D224" s="123"/>
      <c r="E224" s="181"/>
      <c r="F224" s="123"/>
      <c r="G224" s="123"/>
      <c r="H224" s="123"/>
      <c r="I224" s="120"/>
      <c r="J224" s="121"/>
      <c r="K224" s="123"/>
      <c r="L224" s="123"/>
      <c r="M224" s="172" t="str">
        <f>ryzyka!$X208</f>
        <v/>
      </c>
      <c r="N224" s="173" t="str">
        <f>ryzyka!Y208</f>
        <v/>
      </c>
      <c r="O224" s="123"/>
      <c r="P224" s="123"/>
      <c r="Q224" s="138"/>
      <c r="R224" s="121"/>
      <c r="S224" s="123"/>
      <c r="T224" s="122"/>
      <c r="U224" s="123"/>
      <c r="V224" s="285" t="str">
        <f t="shared" si="336"/>
        <v/>
      </c>
      <c r="W224" s="285" t="str">
        <f t="shared" si="337"/>
        <v/>
      </c>
      <c r="X224" s="123"/>
      <c r="Y224" s="65"/>
      <c r="Z224" s="176">
        <f t="shared" si="279"/>
        <v>0</v>
      </c>
      <c r="AA224" s="124"/>
      <c r="AB224" s="124"/>
      <c r="AC224" s="125"/>
      <c r="AD224" s="125"/>
      <c r="AE224" s="126"/>
      <c r="AF224" s="124"/>
      <c r="AG224" s="127"/>
      <c r="AH224" s="128"/>
      <c r="AI224" s="137"/>
      <c r="AJ224" s="126"/>
      <c r="AK224" s="335">
        <f t="shared" si="280"/>
        <v>0</v>
      </c>
      <c r="AL224" s="138"/>
      <c r="AM224" s="121"/>
      <c r="AN224" s="123"/>
      <c r="AO224" s="332">
        <f t="shared" si="359"/>
        <v>0</v>
      </c>
      <c r="AP224" s="333">
        <f>SUMIFS(Technologia[tpz '[s']],Technologia[Obszar],"Obróbka skrawaniem",Technologia[KOD WYROB],wycena!$B224)</f>
        <v>0</v>
      </c>
      <c r="AQ224" s="334">
        <f>SUMIFS(Technologia[tpj '[s']],Technologia[Obszar],"Obróbka skrawaniem",Technologia[KOD WYROB],wycena!$B224)</f>
        <v>0</v>
      </c>
      <c r="AR224" s="335">
        <f t="shared" si="281"/>
        <v>0</v>
      </c>
      <c r="AS224" s="334">
        <f>SUMIFS(Technologia[tpz '[s']],Technologia[Obszar],"Ukosowanie",Technologia[KOD WYROB],wycena!$B224)</f>
        <v>0</v>
      </c>
      <c r="AT224" s="334">
        <f>SUMIFS(Technologia[tpj '[s']],Technologia[Obszar],"Ukosowanie",Technologia[KOD WYROB],wycena!$B224)</f>
        <v>0</v>
      </c>
      <c r="AU224" s="335">
        <f t="shared" si="282"/>
        <v>0</v>
      </c>
      <c r="AV224" s="334">
        <f>SUMIFS(Technologia[tpz '[s']],Technologia[Obszar],"Prasa",Technologia[KOD WYROB],wycena!$B224)</f>
        <v>0</v>
      </c>
      <c r="AW224" s="334">
        <f>SUMIFS(Technologia[tpj '[s']],Technologia[Obszar],"Prasa",Technologia[KOD WYROB],wycena!$B224)</f>
        <v>0</v>
      </c>
      <c r="AX224" s="335">
        <f t="shared" si="283"/>
        <v>0</v>
      </c>
      <c r="AY224" s="334">
        <f>SUMIFS(Technologia[tpz '[s']],Technologia[Obszar],"Spawanie ręczne",Technologia[KOD WYROB],wycena!$B224)</f>
        <v>0</v>
      </c>
      <c r="AZ224" s="334">
        <f>SUMIFS(Technologia[tpj '[s']],Technologia[Obszar],"Spawanie ręczne",Technologia[KOD WYROB],wycena!$B224)</f>
        <v>0</v>
      </c>
      <c r="BA224" s="335">
        <f t="shared" si="284"/>
        <v>0</v>
      </c>
      <c r="BB224" s="334">
        <f>SUMIFS(Technologia[tpz '[s']],Technologia[Obszar],"Spawanie robotem",Technologia[KOD WYROB],wycena!$B224)</f>
        <v>0</v>
      </c>
      <c r="BC224" s="334">
        <f>SUMIFS(Technologia[tpj '[s']],Technologia[Obszar],"Spawanie robotem",Technologia[KOD WYROB],wycena!$B224)</f>
        <v>0</v>
      </c>
      <c r="BD224" s="335">
        <f t="shared" si="285"/>
        <v>0</v>
      </c>
      <c r="BE224" s="334">
        <f>SUMIFS(Technologia[tpz '[s']],Technologia[Obszar],"Ślusarnia",Technologia[KOD WYROB],wycena!$B224)</f>
        <v>0</v>
      </c>
      <c r="BF224" s="334">
        <f>SUMIFS(Technologia[tpj '[s']],Technologia[Obszar],"Ślusarnia",Technologia[KOD WYROB],wycena!$B224)</f>
        <v>0</v>
      </c>
      <c r="BG224" s="335">
        <f t="shared" si="286"/>
        <v>0</v>
      </c>
      <c r="BH224" s="334">
        <f>SUMIFS(Technologia[tpz '[s']],Technologia[Obszar],"Montaż",Technologia[KOD WYROB],wycena!$B224)</f>
        <v>0</v>
      </c>
      <c r="BI224" s="334">
        <f>SUMIFS(Technologia[tpj '[s']],Technologia[Obszar],"Montaż",Technologia[KOD WYROB],wycena!$B224)</f>
        <v>0</v>
      </c>
      <c r="BJ224" s="335">
        <f t="shared" si="287"/>
        <v>0</v>
      </c>
      <c r="BK224" s="334">
        <f>SUMIFS(Technologia[tpz '[s']],Technologia[Obszar],"Klejenie",Technologia[KOD WYROB],wycena!$B224)</f>
        <v>0</v>
      </c>
      <c r="BL224" s="334">
        <f>SUMIFS(Technologia[tpj '[s']],Technologia[Obszar],"Klejenie",Technologia[KOD WYROB],wycena!$B224)</f>
        <v>0</v>
      </c>
      <c r="BM224" s="335">
        <f t="shared" si="288"/>
        <v>0</v>
      </c>
      <c r="BN224" s="334">
        <f>SUMIFS(Technologia[tpz '[s']],Technologia[Obszar],"Śrutowanie",Technologia[KOD WYROB],wycena!$B224)</f>
        <v>0</v>
      </c>
      <c r="BO224" s="334">
        <f>SUMIFS(Technologia[tpj '[s']],Technologia[Obszar],"Śrutowanie",Technologia[KOD WYROB],wycena!$B224)</f>
        <v>0</v>
      </c>
      <c r="BP224" s="332">
        <f t="shared" si="338"/>
        <v>0</v>
      </c>
      <c r="BQ224" s="334">
        <f>SUMIFS(Technologia[tpz '[s']],Technologia[Obszar],"Prostowanie",Technologia[KOD WYROB],wycena!$B224)</f>
        <v>0</v>
      </c>
      <c r="BR224" s="334">
        <f>SUMIFS(Technologia[tpj '[s']],Technologia[Obszar],"Prostowanie",Technologia[KOD WYROB],wycena!$B224)</f>
        <v>0</v>
      </c>
      <c r="BS224" s="332">
        <f t="shared" si="339"/>
        <v>0</v>
      </c>
      <c r="BT224" s="334">
        <f>SUMIFS(Technologia[tpz '[s']],Technologia[Obszar],"Gratowarka",Technologia[KOD WYROB],wycena!$B224)</f>
        <v>0</v>
      </c>
      <c r="BU224" s="334">
        <f>SUMIFS(Technologia[tpj '[s']],Technologia[Obszar],"Gratowarka",Technologia[KOD WYROB],wycena!$B224)</f>
        <v>0</v>
      </c>
      <c r="BV224" s="332">
        <f t="shared" si="340"/>
        <v>0</v>
      </c>
      <c r="BW224" s="332">
        <f>COUNTIF(Technologia[KOD WYROB],B224)</f>
        <v>0</v>
      </c>
      <c r="BX224" s="332">
        <f t="shared" si="341"/>
        <v>0</v>
      </c>
      <c r="BZ224" s="121"/>
      <c r="CA224" s="123"/>
      <c r="CB224" s="123"/>
      <c r="CC224" s="372">
        <f>SUMIFS(Technologia[Koszt kooperacji],Technologia[Obszar],"Kooperacja",Technologia[KOD WYROB],wycena!$B224)+SUMIFS(Technologia[Koszt kooperacji],Technologia[Obszar],"Śrutowanie",Technologia[KOD WYROB],wycena!$B224)</f>
        <v>0</v>
      </c>
      <c r="CD224" s="372">
        <f t="shared" si="289"/>
        <v>0</v>
      </c>
      <c r="CE224" s="372">
        <f t="shared" si="360"/>
        <v>0</v>
      </c>
      <c r="CF224" s="381">
        <f>COUNTIFS(Technologia[KOD WYROB],B224,Technologia[Obszar],"kooperacja")+SUMIF($C:$C,$B224,CF:CF)</f>
        <v>0</v>
      </c>
      <c r="CG224" s="382">
        <f>SUMIF(Tabela3[Dot. indeksu],B224,Tabela3[Wartość])+SUMIF(C:C,B224,DE:DE)</f>
        <v>0</v>
      </c>
      <c r="CH224" s="383">
        <f>SUMIFS(NRC[Cena],NRC[Typ narzędzia],robocze!$AL$1,NRC[Dot. indeksu],wycena!$B224)+(SUMIF($C:$C,$B224,$DF:$DF))</f>
        <v>0</v>
      </c>
      <c r="CI224" s="372">
        <f>SUMIFS(NRC[Cena],NRC[Typ narzędzia],robocze!$AL$2,NRC[Dot. indeksu],wycena!$B224)+(SUMIF($C:$C,$B224,$DG:$DG))</f>
        <v>0</v>
      </c>
      <c r="CJ224" s="372">
        <f>SUMIFS(NRC[Cena],NRC[Typ narzędzia],robocze!$AL$3,NRC[Dot. indeksu],wycena!$B224)+(SUMIF($C:$C,$B224,$DH:$DH))</f>
        <v>0</v>
      </c>
      <c r="CK224" s="384">
        <f t="shared" si="342"/>
        <v>0</v>
      </c>
      <c r="CM224" s="373" t="str">
        <f t="shared" si="290"/>
        <v/>
      </c>
      <c r="CN224" s="374" t="str">
        <f t="shared" si="291"/>
        <v/>
      </c>
      <c r="CO224" s="372" t="str">
        <f t="shared" si="292"/>
        <v/>
      </c>
      <c r="CP224" s="372" t="str">
        <f t="shared" si="361"/>
        <v/>
      </c>
      <c r="CQ224" s="371" t="str">
        <f t="shared" si="293"/>
        <v/>
      </c>
      <c r="CR224" s="371" t="str">
        <f t="shared" si="362"/>
        <v/>
      </c>
      <c r="CS224" s="371" t="str">
        <f t="shared" si="294"/>
        <v/>
      </c>
      <c r="CT224" s="371" t="str">
        <f t="shared" si="295"/>
        <v/>
      </c>
      <c r="CU224" s="371" t="str">
        <f t="shared" si="296"/>
        <v/>
      </c>
      <c r="CV224" s="371" t="str">
        <f t="shared" si="297"/>
        <v/>
      </c>
      <c r="CW224" s="371" t="str">
        <f t="shared" si="298"/>
        <v/>
      </c>
      <c r="CX224" s="371" t="str">
        <f t="shared" si="299"/>
        <v/>
      </c>
      <c r="CY224" s="371" t="str">
        <f t="shared" si="300"/>
        <v/>
      </c>
      <c r="CZ224" s="371" t="str">
        <f t="shared" si="301"/>
        <v/>
      </c>
      <c r="DA224" s="371" t="str">
        <f t="shared" si="343"/>
        <v/>
      </c>
      <c r="DB224" s="371" t="str">
        <f t="shared" si="344"/>
        <v/>
      </c>
      <c r="DC224" s="371" t="str">
        <f t="shared" si="345"/>
        <v/>
      </c>
      <c r="DD224" s="334" t="str">
        <f t="shared" si="302"/>
        <v/>
      </c>
      <c r="DE224" s="334" t="str">
        <f t="shared" si="303"/>
        <v/>
      </c>
      <c r="DF224" s="372">
        <f t="shared" si="363"/>
        <v>0</v>
      </c>
      <c r="DG224" s="372">
        <f t="shared" si="364"/>
        <v>0</v>
      </c>
      <c r="DH224" s="372">
        <f t="shared" si="365"/>
        <v>0</v>
      </c>
      <c r="DI224" s="375"/>
      <c r="DJ224" s="319">
        <f>AK224/3600*Stawki!$A$4</f>
        <v>0</v>
      </c>
      <c r="DK224" s="317">
        <f>AO224/3600*Stawki!$B$4</f>
        <v>0</v>
      </c>
      <c r="DL224" s="317">
        <f>AR224/3600*Stawki!$C$4</f>
        <v>0</v>
      </c>
      <c r="DM224" s="317">
        <f>AU224/3600*Stawki!$D$4</f>
        <v>0</v>
      </c>
      <c r="DN224" s="317">
        <f>AX224/3600*Stawki!$E$4</f>
        <v>0</v>
      </c>
      <c r="DO224" s="317">
        <f>BA224/3600*Stawki!$F$4</f>
        <v>0</v>
      </c>
      <c r="DP224" s="317">
        <f>BD224/3600*Stawki!$G$4</f>
        <v>0</v>
      </c>
      <c r="DQ224" s="317">
        <f>BG224/3600*Stawki!$H$4</f>
        <v>0</v>
      </c>
      <c r="DR224" s="317">
        <f>BJ224/3600*Stawki!$J$4</f>
        <v>0</v>
      </c>
      <c r="DS224" s="317">
        <f>BL224/3600*Stawki!$I$4</f>
        <v>0</v>
      </c>
      <c r="DT224" s="317">
        <f>BP224/3600*Stawki!$K$4</f>
        <v>0</v>
      </c>
      <c r="DU224" s="320">
        <f>BS224/3600*Stawki!$M$4</f>
        <v>0</v>
      </c>
      <c r="DV224" s="320">
        <f>BV224/3600*Stawki!$L$4</f>
        <v>0</v>
      </c>
      <c r="DW224" s="321">
        <f t="shared" si="346"/>
        <v>0</v>
      </c>
      <c r="DX224" s="322" t="e" cm="1">
        <f t="array" ref="DX224">IF(BX224&lt;1,INDEX(tblSimple[],MATCH(F224,simp_il_proj,1)+1,MATCH(BW224,simp_il_oper,1)+1)+VLOOKUP($H$6,tblKlient[[Klient]:[Dodatkowy narzut Simple]],2,0),INDEX(tblComplex[],MATCH(F224,comp_il_projekt,1)+1,MATCH(BX224,comp_ile_sklad,1)+1)+VLOOKUP($H$6,tblKlient[[Klient]:[Dodatkowy narzut Complex]],3,0))</f>
        <v>#VALUE!</v>
      </c>
      <c r="DY224" s="323" t="str">
        <f t="shared" si="347"/>
        <v/>
      </c>
      <c r="DZ224" s="318" t="e">
        <f t="shared" si="304"/>
        <v>#VALUE!</v>
      </c>
      <c r="EA224" s="324" t="e">
        <f t="shared" si="305"/>
        <v>#VALUE!</v>
      </c>
      <c r="EC224" s="340">
        <f>IFERROR((Y224*AA224)*IF(X224="NIE",$EC$17+Stawki!$L$30,$EC$17)+SUMIF($C:$C,$B224,CP:CP),0)</f>
        <v>0</v>
      </c>
      <c r="ED224" s="341">
        <f t="shared" si="306"/>
        <v>0</v>
      </c>
      <c r="EE224" s="341">
        <f t="shared" si="307"/>
        <v>0</v>
      </c>
      <c r="EF224" s="341" t="e">
        <f t="shared" si="308"/>
        <v>#VALUE!</v>
      </c>
      <c r="EG224" s="341" t="e">
        <f>DY224*(1+wycena!$EG$17)</f>
        <v>#VALUE!</v>
      </c>
      <c r="EH224" s="341" t="e">
        <f>EG224*(1+wycena!$EH$17)</f>
        <v>#VALUE!</v>
      </c>
      <c r="EI224" s="341" t="e">
        <f t="shared" si="348"/>
        <v>#VALUE!</v>
      </c>
      <c r="EJ224" s="341" t="e">
        <f t="shared" si="366"/>
        <v>#VALUE!</v>
      </c>
      <c r="EK224" s="342">
        <f t="shared" si="309"/>
        <v>0</v>
      </c>
      <c r="EL224" s="343">
        <v>0</v>
      </c>
      <c r="EM224" s="344" t="e">
        <f t="shared" si="367"/>
        <v>#VALUE!</v>
      </c>
      <c r="EN224" s="345" t="e">
        <f t="shared" si="310"/>
        <v>#VALUE!</v>
      </c>
      <c r="EO224" s="346">
        <f t="shared" si="311"/>
        <v>0</v>
      </c>
      <c r="EP224" s="347">
        <f t="shared" si="312"/>
        <v>0</v>
      </c>
      <c r="EQ224" s="348">
        <f t="shared" si="349"/>
        <v>0</v>
      </c>
      <c r="ER224" s="349" t="e">
        <f t="shared" si="313"/>
        <v>#VALUE!</v>
      </c>
      <c r="ES224" s="350" t="e">
        <f t="shared" si="314"/>
        <v>#VALUE!</v>
      </c>
      <c r="ET224" s="62"/>
      <c r="EU224" s="399">
        <f t="shared" si="350"/>
        <v>0</v>
      </c>
      <c r="EV224" s="400">
        <f t="shared" si="351"/>
        <v>0</v>
      </c>
      <c r="EW224" s="400">
        <f t="shared" si="352"/>
        <v>0</v>
      </c>
      <c r="EX224" s="400">
        <f t="shared" si="353"/>
        <v>0</v>
      </c>
      <c r="EY224" s="400">
        <f t="shared" si="354"/>
        <v>0</v>
      </c>
      <c r="EZ224" s="401">
        <f t="shared" si="355"/>
        <v>0</v>
      </c>
      <c r="FA224" s="62"/>
      <c r="FB224" s="153">
        <f t="shared" si="315"/>
        <v>0</v>
      </c>
      <c r="FC224" s="154">
        <f t="shared" si="316"/>
        <v>0</v>
      </c>
      <c r="FD224" s="154">
        <f t="shared" si="317"/>
        <v>0</v>
      </c>
      <c r="FE224" s="154">
        <f t="shared" si="318"/>
        <v>0</v>
      </c>
      <c r="FF224" s="154">
        <f t="shared" si="319"/>
        <v>0</v>
      </c>
      <c r="FG224" s="154">
        <f t="shared" si="320"/>
        <v>0</v>
      </c>
      <c r="FH224" s="154">
        <f t="shared" si="321"/>
        <v>0</v>
      </c>
      <c r="FI224" s="154">
        <f t="shared" si="322"/>
        <v>0</v>
      </c>
      <c r="FJ224" s="154">
        <f t="shared" si="323"/>
        <v>0</v>
      </c>
      <c r="FK224" s="147">
        <f t="shared" si="324"/>
        <v>0</v>
      </c>
      <c r="FL224" s="147">
        <f t="shared" si="325"/>
        <v>0</v>
      </c>
      <c r="FM224" s="146">
        <f t="shared" si="326"/>
        <v>0</v>
      </c>
      <c r="FN224" s="146">
        <f t="shared" si="327"/>
        <v>0</v>
      </c>
      <c r="FO224" s="146">
        <f t="shared" si="328"/>
        <v>0</v>
      </c>
      <c r="FP224" s="146">
        <f t="shared" si="329"/>
        <v>0</v>
      </c>
      <c r="FQ224" s="146" t="e">
        <f t="shared" si="330"/>
        <v>#VALUE!</v>
      </c>
      <c r="FR224" s="146" t="e">
        <f t="shared" si="331"/>
        <v>#VALUE!</v>
      </c>
      <c r="FS224" s="146">
        <f t="shared" si="332"/>
        <v>0</v>
      </c>
      <c r="FT224" s="146">
        <f t="shared" si="333"/>
        <v>0</v>
      </c>
      <c r="FU224" s="146">
        <f t="shared" si="334"/>
        <v>0</v>
      </c>
      <c r="FV224" s="146" t="e">
        <f t="shared" si="335"/>
        <v>#VALUE!</v>
      </c>
      <c r="FW224" s="146" t="e">
        <f t="shared" si="356"/>
        <v>#VALUE!</v>
      </c>
      <c r="FX224" s="146" t="e">
        <f t="shared" si="357"/>
        <v>#VALUE!</v>
      </c>
      <c r="FY224" s="146" t="e">
        <f t="shared" si="358"/>
        <v>#VALUE!</v>
      </c>
      <c r="FZ224" s="155">
        <f t="shared" si="368"/>
        <v>0</v>
      </c>
    </row>
    <row r="225" spans="1:182">
      <c r="A225" s="143">
        <v>207</v>
      </c>
      <c r="B225" s="123"/>
      <c r="C225" s="123"/>
      <c r="D225" s="123"/>
      <c r="E225" s="181"/>
      <c r="F225" s="123"/>
      <c r="G225" s="123"/>
      <c r="H225" s="123"/>
      <c r="I225" s="120"/>
      <c r="J225" s="121"/>
      <c r="K225" s="123"/>
      <c r="L225" s="123"/>
      <c r="M225" s="172" t="str">
        <f>ryzyka!$X209</f>
        <v/>
      </c>
      <c r="N225" s="173" t="str">
        <f>ryzyka!Y209</f>
        <v/>
      </c>
      <c r="O225" s="123"/>
      <c r="P225" s="123"/>
      <c r="Q225" s="138"/>
      <c r="R225" s="121"/>
      <c r="S225" s="123"/>
      <c r="T225" s="122"/>
      <c r="U225" s="123"/>
      <c r="V225" s="285" t="str">
        <f t="shared" si="336"/>
        <v/>
      </c>
      <c r="W225" s="285" t="str">
        <f t="shared" si="337"/>
        <v/>
      </c>
      <c r="X225" s="123"/>
      <c r="Y225" s="65"/>
      <c r="Z225" s="176">
        <f t="shared" si="279"/>
        <v>0</v>
      </c>
      <c r="AA225" s="124"/>
      <c r="AB225" s="124"/>
      <c r="AC225" s="125"/>
      <c r="AD225" s="125"/>
      <c r="AE225" s="126"/>
      <c r="AF225" s="124"/>
      <c r="AG225" s="127"/>
      <c r="AH225" s="128"/>
      <c r="AI225" s="137"/>
      <c r="AJ225" s="126"/>
      <c r="AK225" s="335">
        <f t="shared" si="280"/>
        <v>0</v>
      </c>
      <c r="AL225" s="138"/>
      <c r="AM225" s="121"/>
      <c r="AN225" s="123"/>
      <c r="AO225" s="332">
        <f t="shared" si="359"/>
        <v>0</v>
      </c>
      <c r="AP225" s="333">
        <f>SUMIFS(Technologia[tpz '[s']],Technologia[Obszar],"Obróbka skrawaniem",Technologia[KOD WYROB],wycena!$B225)</f>
        <v>0</v>
      </c>
      <c r="AQ225" s="334">
        <f>SUMIFS(Technologia[tpj '[s']],Technologia[Obszar],"Obróbka skrawaniem",Technologia[KOD WYROB],wycena!$B225)</f>
        <v>0</v>
      </c>
      <c r="AR225" s="335">
        <f t="shared" si="281"/>
        <v>0</v>
      </c>
      <c r="AS225" s="334">
        <f>SUMIFS(Technologia[tpz '[s']],Technologia[Obszar],"Ukosowanie",Technologia[KOD WYROB],wycena!$B225)</f>
        <v>0</v>
      </c>
      <c r="AT225" s="334">
        <f>SUMIFS(Technologia[tpj '[s']],Technologia[Obszar],"Ukosowanie",Technologia[KOD WYROB],wycena!$B225)</f>
        <v>0</v>
      </c>
      <c r="AU225" s="335">
        <f t="shared" si="282"/>
        <v>0</v>
      </c>
      <c r="AV225" s="334">
        <f>SUMIFS(Technologia[tpz '[s']],Technologia[Obszar],"Prasa",Technologia[KOD WYROB],wycena!$B225)</f>
        <v>0</v>
      </c>
      <c r="AW225" s="334">
        <f>SUMIFS(Technologia[tpj '[s']],Technologia[Obszar],"Prasa",Technologia[KOD WYROB],wycena!$B225)</f>
        <v>0</v>
      </c>
      <c r="AX225" s="335">
        <f t="shared" si="283"/>
        <v>0</v>
      </c>
      <c r="AY225" s="334">
        <f>SUMIFS(Technologia[tpz '[s']],Technologia[Obszar],"Spawanie ręczne",Technologia[KOD WYROB],wycena!$B225)</f>
        <v>0</v>
      </c>
      <c r="AZ225" s="334">
        <f>SUMIFS(Technologia[tpj '[s']],Technologia[Obszar],"Spawanie ręczne",Technologia[KOD WYROB],wycena!$B225)</f>
        <v>0</v>
      </c>
      <c r="BA225" s="335">
        <f t="shared" si="284"/>
        <v>0</v>
      </c>
      <c r="BB225" s="334">
        <f>SUMIFS(Technologia[tpz '[s']],Technologia[Obszar],"Spawanie robotem",Technologia[KOD WYROB],wycena!$B225)</f>
        <v>0</v>
      </c>
      <c r="BC225" s="334">
        <f>SUMIFS(Technologia[tpj '[s']],Technologia[Obszar],"Spawanie robotem",Technologia[KOD WYROB],wycena!$B225)</f>
        <v>0</v>
      </c>
      <c r="BD225" s="335">
        <f t="shared" si="285"/>
        <v>0</v>
      </c>
      <c r="BE225" s="334">
        <f>SUMIFS(Technologia[tpz '[s']],Technologia[Obszar],"Ślusarnia",Technologia[KOD WYROB],wycena!$B225)</f>
        <v>0</v>
      </c>
      <c r="BF225" s="334">
        <f>SUMIFS(Technologia[tpj '[s']],Technologia[Obszar],"Ślusarnia",Technologia[KOD WYROB],wycena!$B225)</f>
        <v>0</v>
      </c>
      <c r="BG225" s="335">
        <f t="shared" si="286"/>
        <v>0</v>
      </c>
      <c r="BH225" s="334">
        <f>SUMIFS(Technologia[tpz '[s']],Technologia[Obszar],"Montaż",Technologia[KOD WYROB],wycena!$B225)</f>
        <v>0</v>
      </c>
      <c r="BI225" s="334">
        <f>SUMIFS(Technologia[tpj '[s']],Technologia[Obszar],"Montaż",Technologia[KOD WYROB],wycena!$B225)</f>
        <v>0</v>
      </c>
      <c r="BJ225" s="335">
        <f t="shared" si="287"/>
        <v>0</v>
      </c>
      <c r="BK225" s="334">
        <f>SUMIFS(Technologia[tpz '[s']],Technologia[Obszar],"Klejenie",Technologia[KOD WYROB],wycena!$B225)</f>
        <v>0</v>
      </c>
      <c r="BL225" s="334">
        <f>SUMIFS(Technologia[tpj '[s']],Technologia[Obszar],"Klejenie",Technologia[KOD WYROB],wycena!$B225)</f>
        <v>0</v>
      </c>
      <c r="BM225" s="335">
        <f t="shared" si="288"/>
        <v>0</v>
      </c>
      <c r="BN225" s="334">
        <f>SUMIFS(Technologia[tpz '[s']],Technologia[Obszar],"Śrutowanie",Technologia[KOD WYROB],wycena!$B225)</f>
        <v>0</v>
      </c>
      <c r="BO225" s="334">
        <f>SUMIFS(Technologia[tpj '[s']],Technologia[Obszar],"Śrutowanie",Technologia[KOD WYROB],wycena!$B225)</f>
        <v>0</v>
      </c>
      <c r="BP225" s="332">
        <f t="shared" si="338"/>
        <v>0</v>
      </c>
      <c r="BQ225" s="334">
        <f>SUMIFS(Technologia[tpz '[s']],Technologia[Obszar],"Prostowanie",Technologia[KOD WYROB],wycena!$B225)</f>
        <v>0</v>
      </c>
      <c r="BR225" s="334">
        <f>SUMIFS(Technologia[tpj '[s']],Technologia[Obszar],"Prostowanie",Technologia[KOD WYROB],wycena!$B225)</f>
        <v>0</v>
      </c>
      <c r="BS225" s="332">
        <f t="shared" si="339"/>
        <v>0</v>
      </c>
      <c r="BT225" s="334">
        <f>SUMIFS(Technologia[tpz '[s']],Technologia[Obszar],"Gratowarka",Technologia[KOD WYROB],wycena!$B225)</f>
        <v>0</v>
      </c>
      <c r="BU225" s="334">
        <f>SUMIFS(Technologia[tpj '[s']],Technologia[Obszar],"Gratowarka",Technologia[KOD WYROB],wycena!$B225)</f>
        <v>0</v>
      </c>
      <c r="BV225" s="332">
        <f t="shared" si="340"/>
        <v>0</v>
      </c>
      <c r="BW225" s="332">
        <f>COUNTIF(Technologia[KOD WYROB],B225)</f>
        <v>0</v>
      </c>
      <c r="BX225" s="332">
        <f t="shared" si="341"/>
        <v>0</v>
      </c>
      <c r="BZ225" s="121"/>
      <c r="CA225" s="123"/>
      <c r="CB225" s="123"/>
      <c r="CC225" s="372">
        <f>SUMIFS(Technologia[Koszt kooperacji],Technologia[Obszar],"Kooperacja",Technologia[KOD WYROB],wycena!$B225)+SUMIFS(Technologia[Koszt kooperacji],Technologia[Obszar],"Śrutowanie",Technologia[KOD WYROB],wycena!$B225)</f>
        <v>0</v>
      </c>
      <c r="CD225" s="372">
        <f t="shared" si="289"/>
        <v>0</v>
      </c>
      <c r="CE225" s="372">
        <f t="shared" si="360"/>
        <v>0</v>
      </c>
      <c r="CF225" s="381">
        <f>COUNTIFS(Technologia[KOD WYROB],B225,Technologia[Obszar],"kooperacja")+SUMIF($C:$C,$B225,CF:CF)</f>
        <v>0</v>
      </c>
      <c r="CG225" s="382">
        <f>SUMIF(Tabela3[Dot. indeksu],B225,Tabela3[Wartość])+SUMIF(C:C,B225,DE:DE)</f>
        <v>0</v>
      </c>
      <c r="CH225" s="383">
        <f>SUMIFS(NRC[Cena],NRC[Typ narzędzia],robocze!$AL$1,NRC[Dot. indeksu],wycena!$B225)+(SUMIF($C:$C,$B225,$DF:$DF))</f>
        <v>0</v>
      </c>
      <c r="CI225" s="372">
        <f>SUMIFS(NRC[Cena],NRC[Typ narzędzia],robocze!$AL$2,NRC[Dot. indeksu],wycena!$B225)+(SUMIF($C:$C,$B225,$DG:$DG))</f>
        <v>0</v>
      </c>
      <c r="CJ225" s="372">
        <f>SUMIFS(NRC[Cena],NRC[Typ narzędzia],robocze!$AL$3,NRC[Dot. indeksu],wycena!$B225)+(SUMIF($C:$C,$B225,$DH:$DH))</f>
        <v>0</v>
      </c>
      <c r="CK225" s="384">
        <f t="shared" si="342"/>
        <v>0</v>
      </c>
      <c r="CM225" s="373" t="str">
        <f t="shared" si="290"/>
        <v/>
      </c>
      <c r="CN225" s="374" t="str">
        <f t="shared" si="291"/>
        <v/>
      </c>
      <c r="CO225" s="372" t="str">
        <f t="shared" si="292"/>
        <v/>
      </c>
      <c r="CP225" s="372" t="str">
        <f t="shared" si="361"/>
        <v/>
      </c>
      <c r="CQ225" s="371" t="str">
        <f t="shared" si="293"/>
        <v/>
      </c>
      <c r="CR225" s="371" t="str">
        <f t="shared" si="362"/>
        <v/>
      </c>
      <c r="CS225" s="371" t="str">
        <f t="shared" si="294"/>
        <v/>
      </c>
      <c r="CT225" s="371" t="str">
        <f t="shared" si="295"/>
        <v/>
      </c>
      <c r="CU225" s="371" t="str">
        <f t="shared" si="296"/>
        <v/>
      </c>
      <c r="CV225" s="371" t="str">
        <f t="shared" si="297"/>
        <v/>
      </c>
      <c r="CW225" s="371" t="str">
        <f t="shared" si="298"/>
        <v/>
      </c>
      <c r="CX225" s="371" t="str">
        <f t="shared" si="299"/>
        <v/>
      </c>
      <c r="CY225" s="371" t="str">
        <f t="shared" si="300"/>
        <v/>
      </c>
      <c r="CZ225" s="371" t="str">
        <f t="shared" si="301"/>
        <v/>
      </c>
      <c r="DA225" s="371" t="str">
        <f t="shared" si="343"/>
        <v/>
      </c>
      <c r="DB225" s="371" t="str">
        <f t="shared" si="344"/>
        <v/>
      </c>
      <c r="DC225" s="371" t="str">
        <f t="shared" si="345"/>
        <v/>
      </c>
      <c r="DD225" s="334" t="str">
        <f t="shared" si="302"/>
        <v/>
      </c>
      <c r="DE225" s="334" t="str">
        <f t="shared" si="303"/>
        <v/>
      </c>
      <c r="DF225" s="372">
        <f t="shared" si="363"/>
        <v>0</v>
      </c>
      <c r="DG225" s="372">
        <f t="shared" si="364"/>
        <v>0</v>
      </c>
      <c r="DH225" s="372">
        <f t="shared" si="365"/>
        <v>0</v>
      </c>
      <c r="DI225" s="375"/>
      <c r="DJ225" s="319">
        <f>AK225/3600*Stawki!$A$4</f>
        <v>0</v>
      </c>
      <c r="DK225" s="317">
        <f>AO225/3600*Stawki!$B$4</f>
        <v>0</v>
      </c>
      <c r="DL225" s="317">
        <f>AR225/3600*Stawki!$C$4</f>
        <v>0</v>
      </c>
      <c r="DM225" s="317">
        <f>AU225/3600*Stawki!$D$4</f>
        <v>0</v>
      </c>
      <c r="DN225" s="317">
        <f>AX225/3600*Stawki!$E$4</f>
        <v>0</v>
      </c>
      <c r="DO225" s="317">
        <f>BA225/3600*Stawki!$F$4</f>
        <v>0</v>
      </c>
      <c r="DP225" s="317">
        <f>BD225/3600*Stawki!$G$4</f>
        <v>0</v>
      </c>
      <c r="DQ225" s="317">
        <f>BG225/3600*Stawki!$H$4</f>
        <v>0</v>
      </c>
      <c r="DR225" s="317">
        <f>BJ225/3600*Stawki!$J$4</f>
        <v>0</v>
      </c>
      <c r="DS225" s="317">
        <f>BL225/3600*Stawki!$I$4</f>
        <v>0</v>
      </c>
      <c r="DT225" s="317">
        <f>BP225/3600*Stawki!$K$4</f>
        <v>0</v>
      </c>
      <c r="DU225" s="320">
        <f>BS225/3600*Stawki!$M$4</f>
        <v>0</v>
      </c>
      <c r="DV225" s="320">
        <f>BV225/3600*Stawki!$L$4</f>
        <v>0</v>
      </c>
      <c r="DW225" s="321">
        <f t="shared" si="346"/>
        <v>0</v>
      </c>
      <c r="DX225" s="322" t="e" cm="1">
        <f t="array" ref="DX225">IF(BX225&lt;1,INDEX(tblSimple[],MATCH(F225,simp_il_proj,1)+1,MATCH(BW225,simp_il_oper,1)+1)+VLOOKUP($H$6,tblKlient[[Klient]:[Dodatkowy narzut Simple]],2,0),INDEX(tblComplex[],MATCH(F225,comp_il_projekt,1)+1,MATCH(BX225,comp_ile_sklad,1)+1)+VLOOKUP($H$6,tblKlient[[Klient]:[Dodatkowy narzut Complex]],3,0))</f>
        <v>#VALUE!</v>
      </c>
      <c r="DY225" s="323" t="str">
        <f t="shared" si="347"/>
        <v/>
      </c>
      <c r="DZ225" s="318" t="e">
        <f t="shared" si="304"/>
        <v>#VALUE!</v>
      </c>
      <c r="EA225" s="324" t="e">
        <f t="shared" si="305"/>
        <v>#VALUE!</v>
      </c>
      <c r="EC225" s="340">
        <f>IFERROR((Y225*AA225)*IF(X225="NIE",$EC$17+Stawki!$L$30,$EC$17)+SUMIF($C:$C,$B225,CP:CP),0)</f>
        <v>0</v>
      </c>
      <c r="ED225" s="341">
        <f t="shared" si="306"/>
        <v>0</v>
      </c>
      <c r="EE225" s="341">
        <f t="shared" si="307"/>
        <v>0</v>
      </c>
      <c r="EF225" s="341" t="e">
        <f t="shared" si="308"/>
        <v>#VALUE!</v>
      </c>
      <c r="EG225" s="341" t="e">
        <f>DY225*(1+wycena!$EG$17)</f>
        <v>#VALUE!</v>
      </c>
      <c r="EH225" s="341" t="e">
        <f>EG225*(1+wycena!$EH$17)</f>
        <v>#VALUE!</v>
      </c>
      <c r="EI225" s="341" t="e">
        <f t="shared" si="348"/>
        <v>#VALUE!</v>
      </c>
      <c r="EJ225" s="341" t="e">
        <f t="shared" si="366"/>
        <v>#VALUE!</v>
      </c>
      <c r="EK225" s="342">
        <f t="shared" si="309"/>
        <v>0</v>
      </c>
      <c r="EL225" s="343">
        <v>0</v>
      </c>
      <c r="EM225" s="344" t="e">
        <f t="shared" si="367"/>
        <v>#VALUE!</v>
      </c>
      <c r="EN225" s="345" t="e">
        <f t="shared" si="310"/>
        <v>#VALUE!</v>
      </c>
      <c r="EO225" s="346">
        <f t="shared" si="311"/>
        <v>0</v>
      </c>
      <c r="EP225" s="347">
        <f t="shared" si="312"/>
        <v>0</v>
      </c>
      <c r="EQ225" s="348">
        <f t="shared" si="349"/>
        <v>0</v>
      </c>
      <c r="ER225" s="349" t="e">
        <f t="shared" si="313"/>
        <v>#VALUE!</v>
      </c>
      <c r="ES225" s="350" t="e">
        <f t="shared" si="314"/>
        <v>#VALUE!</v>
      </c>
      <c r="ET225" s="62"/>
      <c r="EU225" s="399">
        <f t="shared" si="350"/>
        <v>0</v>
      </c>
      <c r="EV225" s="400">
        <f t="shared" si="351"/>
        <v>0</v>
      </c>
      <c r="EW225" s="400">
        <f t="shared" si="352"/>
        <v>0</v>
      </c>
      <c r="EX225" s="400">
        <f t="shared" si="353"/>
        <v>0</v>
      </c>
      <c r="EY225" s="400">
        <f t="shared" si="354"/>
        <v>0</v>
      </c>
      <c r="EZ225" s="401">
        <f t="shared" si="355"/>
        <v>0</v>
      </c>
      <c r="FA225" s="62"/>
      <c r="FB225" s="153">
        <f t="shared" si="315"/>
        <v>0</v>
      </c>
      <c r="FC225" s="154">
        <f t="shared" si="316"/>
        <v>0</v>
      </c>
      <c r="FD225" s="154">
        <f t="shared" si="317"/>
        <v>0</v>
      </c>
      <c r="FE225" s="154">
        <f t="shared" si="318"/>
        <v>0</v>
      </c>
      <c r="FF225" s="154">
        <f t="shared" si="319"/>
        <v>0</v>
      </c>
      <c r="FG225" s="154">
        <f t="shared" si="320"/>
        <v>0</v>
      </c>
      <c r="FH225" s="154">
        <f t="shared" si="321"/>
        <v>0</v>
      </c>
      <c r="FI225" s="154">
        <f t="shared" si="322"/>
        <v>0</v>
      </c>
      <c r="FJ225" s="154">
        <f t="shared" si="323"/>
        <v>0</v>
      </c>
      <c r="FK225" s="147">
        <f t="shared" si="324"/>
        <v>0</v>
      </c>
      <c r="FL225" s="147">
        <f t="shared" si="325"/>
        <v>0</v>
      </c>
      <c r="FM225" s="146">
        <f t="shared" si="326"/>
        <v>0</v>
      </c>
      <c r="FN225" s="146">
        <f t="shared" si="327"/>
        <v>0</v>
      </c>
      <c r="FO225" s="146">
        <f t="shared" si="328"/>
        <v>0</v>
      </c>
      <c r="FP225" s="146">
        <f t="shared" si="329"/>
        <v>0</v>
      </c>
      <c r="FQ225" s="146" t="e">
        <f t="shared" si="330"/>
        <v>#VALUE!</v>
      </c>
      <c r="FR225" s="146" t="e">
        <f t="shared" si="331"/>
        <v>#VALUE!</v>
      </c>
      <c r="FS225" s="146">
        <f t="shared" si="332"/>
        <v>0</v>
      </c>
      <c r="FT225" s="146">
        <f t="shared" si="333"/>
        <v>0</v>
      </c>
      <c r="FU225" s="146">
        <f t="shared" si="334"/>
        <v>0</v>
      </c>
      <c r="FV225" s="146" t="e">
        <f t="shared" si="335"/>
        <v>#VALUE!</v>
      </c>
      <c r="FW225" s="146" t="e">
        <f t="shared" si="356"/>
        <v>#VALUE!</v>
      </c>
      <c r="FX225" s="146" t="e">
        <f t="shared" si="357"/>
        <v>#VALUE!</v>
      </c>
      <c r="FY225" s="146" t="e">
        <f t="shared" si="358"/>
        <v>#VALUE!</v>
      </c>
      <c r="FZ225" s="155">
        <f t="shared" si="368"/>
        <v>0</v>
      </c>
    </row>
    <row r="226" spans="1:182">
      <c r="A226" s="143">
        <v>208</v>
      </c>
      <c r="B226" s="123"/>
      <c r="C226" s="123"/>
      <c r="D226" s="123"/>
      <c r="E226" s="181"/>
      <c r="F226" s="123"/>
      <c r="G226" s="123"/>
      <c r="H226" s="123"/>
      <c r="I226" s="120"/>
      <c r="J226" s="121"/>
      <c r="K226" s="123"/>
      <c r="L226" s="123"/>
      <c r="M226" s="172" t="str">
        <f>ryzyka!$X210</f>
        <v/>
      </c>
      <c r="N226" s="173" t="str">
        <f>ryzyka!Y210</f>
        <v/>
      </c>
      <c r="O226" s="123"/>
      <c r="P226" s="123"/>
      <c r="Q226" s="138"/>
      <c r="R226" s="121"/>
      <c r="S226" s="123"/>
      <c r="T226" s="122"/>
      <c r="U226" s="123"/>
      <c r="V226" s="285" t="str">
        <f t="shared" si="336"/>
        <v/>
      </c>
      <c r="W226" s="285" t="str">
        <f t="shared" si="337"/>
        <v/>
      </c>
      <c r="X226" s="123"/>
      <c r="Y226" s="65"/>
      <c r="Z226" s="176">
        <f t="shared" si="279"/>
        <v>0</v>
      </c>
      <c r="AA226" s="124"/>
      <c r="AB226" s="124"/>
      <c r="AC226" s="125"/>
      <c r="AD226" s="125"/>
      <c r="AE226" s="126"/>
      <c r="AF226" s="124"/>
      <c r="AG226" s="127"/>
      <c r="AH226" s="128"/>
      <c r="AI226" s="137"/>
      <c r="AJ226" s="126"/>
      <c r="AK226" s="335">
        <f t="shared" si="280"/>
        <v>0</v>
      </c>
      <c r="AL226" s="138"/>
      <c r="AM226" s="121"/>
      <c r="AN226" s="123"/>
      <c r="AO226" s="332">
        <f t="shared" si="359"/>
        <v>0</v>
      </c>
      <c r="AP226" s="333">
        <f>SUMIFS(Technologia[tpz '[s']],Technologia[Obszar],"Obróbka skrawaniem",Technologia[KOD WYROB],wycena!$B226)</f>
        <v>0</v>
      </c>
      <c r="AQ226" s="334">
        <f>SUMIFS(Technologia[tpj '[s']],Technologia[Obszar],"Obróbka skrawaniem",Technologia[KOD WYROB],wycena!$B226)</f>
        <v>0</v>
      </c>
      <c r="AR226" s="335">
        <f t="shared" si="281"/>
        <v>0</v>
      </c>
      <c r="AS226" s="334">
        <f>SUMIFS(Technologia[tpz '[s']],Technologia[Obszar],"Ukosowanie",Technologia[KOD WYROB],wycena!$B226)</f>
        <v>0</v>
      </c>
      <c r="AT226" s="334">
        <f>SUMIFS(Technologia[tpj '[s']],Technologia[Obszar],"Ukosowanie",Technologia[KOD WYROB],wycena!$B226)</f>
        <v>0</v>
      </c>
      <c r="AU226" s="335">
        <f t="shared" si="282"/>
        <v>0</v>
      </c>
      <c r="AV226" s="334">
        <f>SUMIFS(Technologia[tpz '[s']],Technologia[Obszar],"Prasa",Technologia[KOD WYROB],wycena!$B226)</f>
        <v>0</v>
      </c>
      <c r="AW226" s="334">
        <f>SUMIFS(Technologia[tpj '[s']],Technologia[Obszar],"Prasa",Technologia[KOD WYROB],wycena!$B226)</f>
        <v>0</v>
      </c>
      <c r="AX226" s="335">
        <f t="shared" si="283"/>
        <v>0</v>
      </c>
      <c r="AY226" s="334">
        <f>SUMIFS(Technologia[tpz '[s']],Technologia[Obszar],"Spawanie ręczne",Technologia[KOD WYROB],wycena!$B226)</f>
        <v>0</v>
      </c>
      <c r="AZ226" s="334">
        <f>SUMIFS(Technologia[tpj '[s']],Technologia[Obszar],"Spawanie ręczne",Technologia[KOD WYROB],wycena!$B226)</f>
        <v>0</v>
      </c>
      <c r="BA226" s="335">
        <f t="shared" si="284"/>
        <v>0</v>
      </c>
      <c r="BB226" s="334">
        <f>SUMIFS(Technologia[tpz '[s']],Technologia[Obszar],"Spawanie robotem",Technologia[KOD WYROB],wycena!$B226)</f>
        <v>0</v>
      </c>
      <c r="BC226" s="334">
        <f>SUMIFS(Technologia[tpj '[s']],Technologia[Obszar],"Spawanie robotem",Technologia[KOD WYROB],wycena!$B226)</f>
        <v>0</v>
      </c>
      <c r="BD226" s="335">
        <f t="shared" si="285"/>
        <v>0</v>
      </c>
      <c r="BE226" s="334">
        <f>SUMIFS(Technologia[tpz '[s']],Technologia[Obszar],"Ślusarnia",Technologia[KOD WYROB],wycena!$B226)</f>
        <v>0</v>
      </c>
      <c r="BF226" s="334">
        <f>SUMIFS(Technologia[tpj '[s']],Technologia[Obszar],"Ślusarnia",Technologia[KOD WYROB],wycena!$B226)</f>
        <v>0</v>
      </c>
      <c r="BG226" s="335">
        <f t="shared" si="286"/>
        <v>0</v>
      </c>
      <c r="BH226" s="334">
        <f>SUMIFS(Technologia[tpz '[s']],Technologia[Obszar],"Montaż",Technologia[KOD WYROB],wycena!$B226)</f>
        <v>0</v>
      </c>
      <c r="BI226" s="334">
        <f>SUMIFS(Technologia[tpj '[s']],Technologia[Obszar],"Montaż",Technologia[KOD WYROB],wycena!$B226)</f>
        <v>0</v>
      </c>
      <c r="BJ226" s="335">
        <f t="shared" si="287"/>
        <v>0</v>
      </c>
      <c r="BK226" s="334">
        <f>SUMIFS(Technologia[tpz '[s']],Technologia[Obszar],"Klejenie",Technologia[KOD WYROB],wycena!$B226)</f>
        <v>0</v>
      </c>
      <c r="BL226" s="334">
        <f>SUMIFS(Technologia[tpj '[s']],Technologia[Obszar],"Klejenie",Technologia[KOD WYROB],wycena!$B226)</f>
        <v>0</v>
      </c>
      <c r="BM226" s="335">
        <f t="shared" si="288"/>
        <v>0</v>
      </c>
      <c r="BN226" s="334">
        <f>SUMIFS(Technologia[tpz '[s']],Technologia[Obszar],"Śrutowanie",Technologia[KOD WYROB],wycena!$B226)</f>
        <v>0</v>
      </c>
      <c r="BO226" s="334">
        <f>SUMIFS(Technologia[tpj '[s']],Technologia[Obszar],"Śrutowanie",Technologia[KOD WYROB],wycena!$B226)</f>
        <v>0</v>
      </c>
      <c r="BP226" s="332">
        <f t="shared" si="338"/>
        <v>0</v>
      </c>
      <c r="BQ226" s="334">
        <f>SUMIFS(Technologia[tpz '[s']],Technologia[Obszar],"Prostowanie",Technologia[KOD WYROB],wycena!$B226)</f>
        <v>0</v>
      </c>
      <c r="BR226" s="334">
        <f>SUMIFS(Technologia[tpj '[s']],Technologia[Obszar],"Prostowanie",Technologia[KOD WYROB],wycena!$B226)</f>
        <v>0</v>
      </c>
      <c r="BS226" s="332">
        <f t="shared" si="339"/>
        <v>0</v>
      </c>
      <c r="BT226" s="334">
        <f>SUMIFS(Technologia[tpz '[s']],Technologia[Obszar],"Gratowarka",Technologia[KOD WYROB],wycena!$B226)</f>
        <v>0</v>
      </c>
      <c r="BU226" s="334">
        <f>SUMIFS(Technologia[tpj '[s']],Technologia[Obszar],"Gratowarka",Technologia[KOD WYROB],wycena!$B226)</f>
        <v>0</v>
      </c>
      <c r="BV226" s="332">
        <f t="shared" si="340"/>
        <v>0</v>
      </c>
      <c r="BW226" s="332">
        <f>COUNTIF(Technologia[KOD WYROB],B226)</f>
        <v>0</v>
      </c>
      <c r="BX226" s="332">
        <f t="shared" si="341"/>
        <v>0</v>
      </c>
      <c r="BZ226" s="121"/>
      <c r="CA226" s="123"/>
      <c r="CB226" s="123"/>
      <c r="CC226" s="372">
        <f>SUMIFS(Technologia[Koszt kooperacji],Technologia[Obszar],"Kooperacja",Technologia[KOD WYROB],wycena!$B226)+SUMIFS(Technologia[Koszt kooperacji],Technologia[Obszar],"Śrutowanie",Technologia[KOD WYROB],wycena!$B226)</f>
        <v>0</v>
      </c>
      <c r="CD226" s="372">
        <f t="shared" si="289"/>
        <v>0</v>
      </c>
      <c r="CE226" s="372">
        <f t="shared" si="360"/>
        <v>0</v>
      </c>
      <c r="CF226" s="381">
        <f>COUNTIFS(Technologia[KOD WYROB],B226,Technologia[Obszar],"kooperacja")+SUMIF($C:$C,$B226,CF:CF)</f>
        <v>0</v>
      </c>
      <c r="CG226" s="382">
        <f>SUMIF(Tabela3[Dot. indeksu],B226,Tabela3[Wartość])+SUMIF(C:C,B226,DE:DE)</f>
        <v>0</v>
      </c>
      <c r="CH226" s="383">
        <f>SUMIFS(NRC[Cena],NRC[Typ narzędzia],robocze!$AL$1,NRC[Dot. indeksu],wycena!$B226)+(SUMIF($C:$C,$B226,$DF:$DF))</f>
        <v>0</v>
      </c>
      <c r="CI226" s="372">
        <f>SUMIFS(NRC[Cena],NRC[Typ narzędzia],robocze!$AL$2,NRC[Dot. indeksu],wycena!$B226)+(SUMIF($C:$C,$B226,$DG:$DG))</f>
        <v>0</v>
      </c>
      <c r="CJ226" s="372">
        <f>SUMIFS(NRC[Cena],NRC[Typ narzędzia],robocze!$AL$3,NRC[Dot. indeksu],wycena!$B226)+(SUMIF($C:$C,$B226,$DH:$DH))</f>
        <v>0</v>
      </c>
      <c r="CK226" s="384">
        <f t="shared" si="342"/>
        <v>0</v>
      </c>
      <c r="CM226" s="373" t="str">
        <f t="shared" si="290"/>
        <v/>
      </c>
      <c r="CN226" s="374" t="str">
        <f t="shared" si="291"/>
        <v/>
      </c>
      <c r="CO226" s="372" t="str">
        <f t="shared" si="292"/>
        <v/>
      </c>
      <c r="CP226" s="372" t="str">
        <f t="shared" si="361"/>
        <v/>
      </c>
      <c r="CQ226" s="371" t="str">
        <f t="shared" si="293"/>
        <v/>
      </c>
      <c r="CR226" s="371" t="str">
        <f t="shared" si="362"/>
        <v/>
      </c>
      <c r="CS226" s="371" t="str">
        <f t="shared" si="294"/>
        <v/>
      </c>
      <c r="CT226" s="371" t="str">
        <f t="shared" si="295"/>
        <v/>
      </c>
      <c r="CU226" s="371" t="str">
        <f t="shared" si="296"/>
        <v/>
      </c>
      <c r="CV226" s="371" t="str">
        <f t="shared" si="297"/>
        <v/>
      </c>
      <c r="CW226" s="371" t="str">
        <f t="shared" si="298"/>
        <v/>
      </c>
      <c r="CX226" s="371" t="str">
        <f t="shared" si="299"/>
        <v/>
      </c>
      <c r="CY226" s="371" t="str">
        <f t="shared" si="300"/>
        <v/>
      </c>
      <c r="CZ226" s="371" t="str">
        <f t="shared" si="301"/>
        <v/>
      </c>
      <c r="DA226" s="371" t="str">
        <f t="shared" si="343"/>
        <v/>
      </c>
      <c r="DB226" s="371" t="str">
        <f t="shared" si="344"/>
        <v/>
      </c>
      <c r="DC226" s="371" t="str">
        <f t="shared" si="345"/>
        <v/>
      </c>
      <c r="DD226" s="334" t="str">
        <f t="shared" si="302"/>
        <v/>
      </c>
      <c r="DE226" s="334" t="str">
        <f t="shared" si="303"/>
        <v/>
      </c>
      <c r="DF226" s="372">
        <f t="shared" si="363"/>
        <v>0</v>
      </c>
      <c r="DG226" s="372">
        <f t="shared" si="364"/>
        <v>0</v>
      </c>
      <c r="DH226" s="372">
        <f t="shared" si="365"/>
        <v>0</v>
      </c>
      <c r="DI226" s="375"/>
      <c r="DJ226" s="319">
        <f>AK226/3600*Stawki!$A$4</f>
        <v>0</v>
      </c>
      <c r="DK226" s="317">
        <f>AO226/3600*Stawki!$B$4</f>
        <v>0</v>
      </c>
      <c r="DL226" s="317">
        <f>AR226/3600*Stawki!$C$4</f>
        <v>0</v>
      </c>
      <c r="DM226" s="317">
        <f>AU226/3600*Stawki!$D$4</f>
        <v>0</v>
      </c>
      <c r="DN226" s="317">
        <f>AX226/3600*Stawki!$E$4</f>
        <v>0</v>
      </c>
      <c r="DO226" s="317">
        <f>BA226/3600*Stawki!$F$4</f>
        <v>0</v>
      </c>
      <c r="DP226" s="317">
        <f>BD226/3600*Stawki!$G$4</f>
        <v>0</v>
      </c>
      <c r="DQ226" s="317">
        <f>BG226/3600*Stawki!$H$4</f>
        <v>0</v>
      </c>
      <c r="DR226" s="317">
        <f>BJ226/3600*Stawki!$J$4</f>
        <v>0</v>
      </c>
      <c r="DS226" s="317">
        <f>BL226/3600*Stawki!$I$4</f>
        <v>0</v>
      </c>
      <c r="DT226" s="317">
        <f>BP226/3600*Stawki!$K$4</f>
        <v>0</v>
      </c>
      <c r="DU226" s="320">
        <f>BS226/3600*Stawki!$M$4</f>
        <v>0</v>
      </c>
      <c r="DV226" s="320">
        <f>BV226/3600*Stawki!$L$4</f>
        <v>0</v>
      </c>
      <c r="DW226" s="321">
        <f t="shared" si="346"/>
        <v>0</v>
      </c>
      <c r="DX226" s="322" t="e" cm="1">
        <f t="array" ref="DX226">IF(BX226&lt;1,INDEX(tblSimple[],MATCH(F226,simp_il_proj,1)+1,MATCH(BW226,simp_il_oper,1)+1)+VLOOKUP($H$6,tblKlient[[Klient]:[Dodatkowy narzut Simple]],2,0),INDEX(tblComplex[],MATCH(F226,comp_il_projekt,1)+1,MATCH(BX226,comp_ile_sklad,1)+1)+VLOOKUP($H$6,tblKlient[[Klient]:[Dodatkowy narzut Complex]],3,0))</f>
        <v>#VALUE!</v>
      </c>
      <c r="DY226" s="323" t="str">
        <f t="shared" si="347"/>
        <v/>
      </c>
      <c r="DZ226" s="318" t="e">
        <f t="shared" si="304"/>
        <v>#VALUE!</v>
      </c>
      <c r="EA226" s="324" t="e">
        <f t="shared" si="305"/>
        <v>#VALUE!</v>
      </c>
      <c r="EC226" s="340">
        <f>IFERROR((Y226*AA226)*IF(X226="NIE",$EC$17+Stawki!$L$30,$EC$17)+SUMIF($C:$C,$B226,CP:CP),0)</f>
        <v>0</v>
      </c>
      <c r="ED226" s="341">
        <f t="shared" si="306"/>
        <v>0</v>
      </c>
      <c r="EE226" s="341">
        <f t="shared" si="307"/>
        <v>0</v>
      </c>
      <c r="EF226" s="341" t="e">
        <f t="shared" si="308"/>
        <v>#VALUE!</v>
      </c>
      <c r="EG226" s="341" t="e">
        <f>DY226*(1+wycena!$EG$17)</f>
        <v>#VALUE!</v>
      </c>
      <c r="EH226" s="341" t="e">
        <f>EG226*(1+wycena!$EH$17)</f>
        <v>#VALUE!</v>
      </c>
      <c r="EI226" s="341" t="e">
        <f t="shared" si="348"/>
        <v>#VALUE!</v>
      </c>
      <c r="EJ226" s="341" t="e">
        <f t="shared" si="366"/>
        <v>#VALUE!</v>
      </c>
      <c r="EK226" s="342">
        <f t="shared" si="309"/>
        <v>0</v>
      </c>
      <c r="EL226" s="343">
        <v>0</v>
      </c>
      <c r="EM226" s="344" t="e">
        <f t="shared" si="367"/>
        <v>#VALUE!</v>
      </c>
      <c r="EN226" s="345" t="e">
        <f t="shared" si="310"/>
        <v>#VALUE!</v>
      </c>
      <c r="EO226" s="346">
        <f t="shared" si="311"/>
        <v>0</v>
      </c>
      <c r="EP226" s="347">
        <f t="shared" si="312"/>
        <v>0</v>
      </c>
      <c r="EQ226" s="348">
        <f t="shared" si="349"/>
        <v>0</v>
      </c>
      <c r="ER226" s="349" t="e">
        <f t="shared" si="313"/>
        <v>#VALUE!</v>
      </c>
      <c r="ES226" s="350" t="e">
        <f t="shared" si="314"/>
        <v>#VALUE!</v>
      </c>
      <c r="ET226" s="62"/>
      <c r="EU226" s="399">
        <f t="shared" si="350"/>
        <v>0</v>
      </c>
      <c r="EV226" s="400">
        <f t="shared" si="351"/>
        <v>0</v>
      </c>
      <c r="EW226" s="400">
        <f t="shared" si="352"/>
        <v>0</v>
      </c>
      <c r="EX226" s="400">
        <f t="shared" si="353"/>
        <v>0</v>
      </c>
      <c r="EY226" s="400">
        <f t="shared" si="354"/>
        <v>0</v>
      </c>
      <c r="EZ226" s="401">
        <f t="shared" si="355"/>
        <v>0</v>
      </c>
      <c r="FA226" s="62"/>
      <c r="FB226" s="153">
        <f t="shared" si="315"/>
        <v>0</v>
      </c>
      <c r="FC226" s="154">
        <f t="shared" si="316"/>
        <v>0</v>
      </c>
      <c r="FD226" s="154">
        <f t="shared" si="317"/>
        <v>0</v>
      </c>
      <c r="FE226" s="154">
        <f t="shared" si="318"/>
        <v>0</v>
      </c>
      <c r="FF226" s="154">
        <f t="shared" si="319"/>
        <v>0</v>
      </c>
      <c r="FG226" s="154">
        <f t="shared" si="320"/>
        <v>0</v>
      </c>
      <c r="FH226" s="154">
        <f t="shared" si="321"/>
        <v>0</v>
      </c>
      <c r="FI226" s="154">
        <f t="shared" si="322"/>
        <v>0</v>
      </c>
      <c r="FJ226" s="154">
        <f t="shared" si="323"/>
        <v>0</v>
      </c>
      <c r="FK226" s="147">
        <f t="shared" si="324"/>
        <v>0</v>
      </c>
      <c r="FL226" s="147">
        <f t="shared" si="325"/>
        <v>0</v>
      </c>
      <c r="FM226" s="146">
        <f t="shared" si="326"/>
        <v>0</v>
      </c>
      <c r="FN226" s="146">
        <f t="shared" si="327"/>
        <v>0</v>
      </c>
      <c r="FO226" s="146">
        <f t="shared" si="328"/>
        <v>0</v>
      </c>
      <c r="FP226" s="146">
        <f t="shared" si="329"/>
        <v>0</v>
      </c>
      <c r="FQ226" s="146" t="e">
        <f t="shared" si="330"/>
        <v>#VALUE!</v>
      </c>
      <c r="FR226" s="146" t="e">
        <f t="shared" si="331"/>
        <v>#VALUE!</v>
      </c>
      <c r="FS226" s="146">
        <f t="shared" si="332"/>
        <v>0</v>
      </c>
      <c r="FT226" s="146">
        <f t="shared" si="333"/>
        <v>0</v>
      </c>
      <c r="FU226" s="146">
        <f t="shared" si="334"/>
        <v>0</v>
      </c>
      <c r="FV226" s="146" t="e">
        <f t="shared" si="335"/>
        <v>#VALUE!</v>
      </c>
      <c r="FW226" s="146" t="e">
        <f t="shared" si="356"/>
        <v>#VALUE!</v>
      </c>
      <c r="FX226" s="146" t="e">
        <f t="shared" si="357"/>
        <v>#VALUE!</v>
      </c>
      <c r="FY226" s="146" t="e">
        <f t="shared" si="358"/>
        <v>#VALUE!</v>
      </c>
      <c r="FZ226" s="155">
        <f t="shared" si="368"/>
        <v>0</v>
      </c>
    </row>
    <row r="227" spans="1:182">
      <c r="A227" s="143">
        <v>209</v>
      </c>
      <c r="B227" s="123"/>
      <c r="C227" s="123"/>
      <c r="D227" s="123"/>
      <c r="E227" s="181"/>
      <c r="F227" s="123"/>
      <c r="G227" s="123"/>
      <c r="H227" s="123"/>
      <c r="I227" s="120"/>
      <c r="J227" s="121"/>
      <c r="K227" s="123"/>
      <c r="L227" s="123"/>
      <c r="M227" s="172" t="str">
        <f>ryzyka!$X211</f>
        <v/>
      </c>
      <c r="N227" s="173" t="str">
        <f>ryzyka!Y211</f>
        <v/>
      </c>
      <c r="O227" s="123"/>
      <c r="P227" s="123"/>
      <c r="Q227" s="138"/>
      <c r="R227" s="121"/>
      <c r="S227" s="123"/>
      <c r="T227" s="122"/>
      <c r="U227" s="123"/>
      <c r="V227" s="285" t="str">
        <f t="shared" si="336"/>
        <v/>
      </c>
      <c r="W227" s="285" t="str">
        <f t="shared" si="337"/>
        <v/>
      </c>
      <c r="X227" s="123"/>
      <c r="Y227" s="65"/>
      <c r="Z227" s="176">
        <f t="shared" si="279"/>
        <v>0</v>
      </c>
      <c r="AA227" s="124"/>
      <c r="AB227" s="124"/>
      <c r="AC227" s="125"/>
      <c r="AD227" s="125"/>
      <c r="AE227" s="126"/>
      <c r="AF227" s="124"/>
      <c r="AG227" s="127"/>
      <c r="AH227" s="128"/>
      <c r="AI227" s="137"/>
      <c r="AJ227" s="126"/>
      <c r="AK227" s="335">
        <f t="shared" si="280"/>
        <v>0</v>
      </c>
      <c r="AL227" s="138"/>
      <c r="AM227" s="121"/>
      <c r="AN227" s="123"/>
      <c r="AO227" s="332">
        <f t="shared" si="359"/>
        <v>0</v>
      </c>
      <c r="AP227" s="333">
        <f>SUMIFS(Technologia[tpz '[s']],Technologia[Obszar],"Obróbka skrawaniem",Technologia[KOD WYROB],wycena!$B227)</f>
        <v>0</v>
      </c>
      <c r="AQ227" s="334">
        <f>SUMIFS(Technologia[tpj '[s']],Technologia[Obszar],"Obróbka skrawaniem",Technologia[KOD WYROB],wycena!$B227)</f>
        <v>0</v>
      </c>
      <c r="AR227" s="335">
        <f t="shared" si="281"/>
        <v>0</v>
      </c>
      <c r="AS227" s="334">
        <f>SUMIFS(Technologia[tpz '[s']],Technologia[Obszar],"Ukosowanie",Technologia[KOD WYROB],wycena!$B227)</f>
        <v>0</v>
      </c>
      <c r="AT227" s="334">
        <f>SUMIFS(Technologia[tpj '[s']],Technologia[Obszar],"Ukosowanie",Technologia[KOD WYROB],wycena!$B227)</f>
        <v>0</v>
      </c>
      <c r="AU227" s="335">
        <f t="shared" si="282"/>
        <v>0</v>
      </c>
      <c r="AV227" s="334">
        <f>SUMIFS(Technologia[tpz '[s']],Technologia[Obszar],"Prasa",Technologia[KOD WYROB],wycena!$B227)</f>
        <v>0</v>
      </c>
      <c r="AW227" s="334">
        <f>SUMIFS(Technologia[tpj '[s']],Technologia[Obszar],"Prasa",Technologia[KOD WYROB],wycena!$B227)</f>
        <v>0</v>
      </c>
      <c r="AX227" s="335">
        <f t="shared" si="283"/>
        <v>0</v>
      </c>
      <c r="AY227" s="334">
        <f>SUMIFS(Technologia[tpz '[s']],Technologia[Obszar],"Spawanie ręczne",Technologia[KOD WYROB],wycena!$B227)</f>
        <v>0</v>
      </c>
      <c r="AZ227" s="334">
        <f>SUMIFS(Technologia[tpj '[s']],Technologia[Obszar],"Spawanie ręczne",Technologia[KOD WYROB],wycena!$B227)</f>
        <v>0</v>
      </c>
      <c r="BA227" s="335">
        <f t="shared" si="284"/>
        <v>0</v>
      </c>
      <c r="BB227" s="334">
        <f>SUMIFS(Technologia[tpz '[s']],Technologia[Obszar],"Spawanie robotem",Technologia[KOD WYROB],wycena!$B227)</f>
        <v>0</v>
      </c>
      <c r="BC227" s="334">
        <f>SUMIFS(Technologia[tpj '[s']],Technologia[Obszar],"Spawanie robotem",Technologia[KOD WYROB],wycena!$B227)</f>
        <v>0</v>
      </c>
      <c r="BD227" s="335">
        <f t="shared" si="285"/>
        <v>0</v>
      </c>
      <c r="BE227" s="334">
        <f>SUMIFS(Technologia[tpz '[s']],Technologia[Obszar],"Ślusarnia",Technologia[KOD WYROB],wycena!$B227)</f>
        <v>0</v>
      </c>
      <c r="BF227" s="334">
        <f>SUMIFS(Technologia[tpj '[s']],Technologia[Obszar],"Ślusarnia",Technologia[KOD WYROB],wycena!$B227)</f>
        <v>0</v>
      </c>
      <c r="BG227" s="335">
        <f t="shared" si="286"/>
        <v>0</v>
      </c>
      <c r="BH227" s="334">
        <f>SUMIFS(Technologia[tpz '[s']],Technologia[Obszar],"Montaż",Technologia[KOD WYROB],wycena!$B227)</f>
        <v>0</v>
      </c>
      <c r="BI227" s="334">
        <f>SUMIFS(Technologia[tpj '[s']],Technologia[Obszar],"Montaż",Technologia[KOD WYROB],wycena!$B227)</f>
        <v>0</v>
      </c>
      <c r="BJ227" s="335">
        <f t="shared" si="287"/>
        <v>0</v>
      </c>
      <c r="BK227" s="334">
        <f>SUMIFS(Technologia[tpz '[s']],Technologia[Obszar],"Klejenie",Technologia[KOD WYROB],wycena!$B227)</f>
        <v>0</v>
      </c>
      <c r="BL227" s="334">
        <f>SUMIFS(Technologia[tpj '[s']],Technologia[Obszar],"Klejenie",Technologia[KOD WYROB],wycena!$B227)</f>
        <v>0</v>
      </c>
      <c r="BM227" s="335">
        <f t="shared" si="288"/>
        <v>0</v>
      </c>
      <c r="BN227" s="334">
        <f>SUMIFS(Technologia[tpz '[s']],Technologia[Obszar],"Śrutowanie",Technologia[KOD WYROB],wycena!$B227)</f>
        <v>0</v>
      </c>
      <c r="BO227" s="334">
        <f>SUMIFS(Technologia[tpj '[s']],Technologia[Obszar],"Śrutowanie",Technologia[KOD WYROB],wycena!$B227)</f>
        <v>0</v>
      </c>
      <c r="BP227" s="332">
        <f t="shared" si="338"/>
        <v>0</v>
      </c>
      <c r="BQ227" s="334">
        <f>SUMIFS(Technologia[tpz '[s']],Technologia[Obszar],"Prostowanie",Technologia[KOD WYROB],wycena!$B227)</f>
        <v>0</v>
      </c>
      <c r="BR227" s="334">
        <f>SUMIFS(Technologia[tpj '[s']],Technologia[Obszar],"Prostowanie",Technologia[KOD WYROB],wycena!$B227)</f>
        <v>0</v>
      </c>
      <c r="BS227" s="332">
        <f t="shared" si="339"/>
        <v>0</v>
      </c>
      <c r="BT227" s="334">
        <f>SUMIFS(Technologia[tpz '[s']],Technologia[Obszar],"Gratowarka",Technologia[KOD WYROB],wycena!$B227)</f>
        <v>0</v>
      </c>
      <c r="BU227" s="334">
        <f>SUMIFS(Technologia[tpj '[s']],Technologia[Obszar],"Gratowarka",Technologia[KOD WYROB],wycena!$B227)</f>
        <v>0</v>
      </c>
      <c r="BV227" s="332">
        <f t="shared" si="340"/>
        <v>0</v>
      </c>
      <c r="BW227" s="332">
        <f>COUNTIF(Technologia[KOD WYROB],B227)</f>
        <v>0</v>
      </c>
      <c r="BX227" s="332">
        <f t="shared" si="341"/>
        <v>0</v>
      </c>
      <c r="BZ227" s="121"/>
      <c r="CA227" s="123"/>
      <c r="CB227" s="123"/>
      <c r="CC227" s="372">
        <f>SUMIFS(Technologia[Koszt kooperacji],Technologia[Obszar],"Kooperacja",Technologia[KOD WYROB],wycena!$B227)+SUMIFS(Technologia[Koszt kooperacji],Technologia[Obszar],"Śrutowanie",Technologia[KOD WYROB],wycena!$B227)</f>
        <v>0</v>
      </c>
      <c r="CD227" s="372">
        <f t="shared" si="289"/>
        <v>0</v>
      </c>
      <c r="CE227" s="372">
        <f t="shared" si="360"/>
        <v>0</v>
      </c>
      <c r="CF227" s="381">
        <f>COUNTIFS(Technologia[KOD WYROB],B227,Technologia[Obszar],"kooperacja")+SUMIF($C:$C,$B227,CF:CF)</f>
        <v>0</v>
      </c>
      <c r="CG227" s="382">
        <f>SUMIF(Tabela3[Dot. indeksu],B227,Tabela3[Wartość])+SUMIF(C:C,B227,DE:DE)</f>
        <v>0</v>
      </c>
      <c r="CH227" s="383">
        <f>SUMIFS(NRC[Cena],NRC[Typ narzędzia],robocze!$AL$1,NRC[Dot. indeksu],wycena!$B227)+(SUMIF($C:$C,$B227,$DF:$DF))</f>
        <v>0</v>
      </c>
      <c r="CI227" s="372">
        <f>SUMIFS(NRC[Cena],NRC[Typ narzędzia],robocze!$AL$2,NRC[Dot. indeksu],wycena!$B227)+(SUMIF($C:$C,$B227,$DG:$DG))</f>
        <v>0</v>
      </c>
      <c r="CJ227" s="372">
        <f>SUMIFS(NRC[Cena],NRC[Typ narzędzia],robocze!$AL$3,NRC[Dot. indeksu],wycena!$B227)+(SUMIF($C:$C,$B227,$DH:$DH))</f>
        <v>0</v>
      </c>
      <c r="CK227" s="384">
        <f t="shared" si="342"/>
        <v>0</v>
      </c>
      <c r="CM227" s="373" t="str">
        <f t="shared" si="290"/>
        <v/>
      </c>
      <c r="CN227" s="374" t="str">
        <f t="shared" si="291"/>
        <v/>
      </c>
      <c r="CO227" s="372" t="str">
        <f t="shared" si="292"/>
        <v/>
      </c>
      <c r="CP227" s="372" t="str">
        <f t="shared" si="361"/>
        <v/>
      </c>
      <c r="CQ227" s="371" t="str">
        <f t="shared" si="293"/>
        <v/>
      </c>
      <c r="CR227" s="371" t="str">
        <f t="shared" si="362"/>
        <v/>
      </c>
      <c r="CS227" s="371" t="str">
        <f t="shared" si="294"/>
        <v/>
      </c>
      <c r="CT227" s="371" t="str">
        <f t="shared" si="295"/>
        <v/>
      </c>
      <c r="CU227" s="371" t="str">
        <f t="shared" si="296"/>
        <v/>
      </c>
      <c r="CV227" s="371" t="str">
        <f t="shared" si="297"/>
        <v/>
      </c>
      <c r="CW227" s="371" t="str">
        <f t="shared" si="298"/>
        <v/>
      </c>
      <c r="CX227" s="371" t="str">
        <f t="shared" si="299"/>
        <v/>
      </c>
      <c r="CY227" s="371" t="str">
        <f t="shared" si="300"/>
        <v/>
      </c>
      <c r="CZ227" s="371" t="str">
        <f t="shared" si="301"/>
        <v/>
      </c>
      <c r="DA227" s="371" t="str">
        <f t="shared" si="343"/>
        <v/>
      </c>
      <c r="DB227" s="371" t="str">
        <f t="shared" si="344"/>
        <v/>
      </c>
      <c r="DC227" s="371" t="str">
        <f t="shared" si="345"/>
        <v/>
      </c>
      <c r="DD227" s="334" t="str">
        <f t="shared" si="302"/>
        <v/>
      </c>
      <c r="DE227" s="334" t="str">
        <f t="shared" si="303"/>
        <v/>
      </c>
      <c r="DF227" s="372">
        <f t="shared" si="363"/>
        <v>0</v>
      </c>
      <c r="DG227" s="372">
        <f t="shared" si="364"/>
        <v>0</v>
      </c>
      <c r="DH227" s="372">
        <f t="shared" si="365"/>
        <v>0</v>
      </c>
      <c r="DI227" s="375"/>
      <c r="DJ227" s="319">
        <f>AK227/3600*Stawki!$A$4</f>
        <v>0</v>
      </c>
      <c r="DK227" s="317">
        <f>AO227/3600*Stawki!$B$4</f>
        <v>0</v>
      </c>
      <c r="DL227" s="317">
        <f>AR227/3600*Stawki!$C$4</f>
        <v>0</v>
      </c>
      <c r="DM227" s="317">
        <f>AU227/3600*Stawki!$D$4</f>
        <v>0</v>
      </c>
      <c r="DN227" s="317">
        <f>AX227/3600*Stawki!$E$4</f>
        <v>0</v>
      </c>
      <c r="DO227" s="317">
        <f>BA227/3600*Stawki!$F$4</f>
        <v>0</v>
      </c>
      <c r="DP227" s="317">
        <f>BD227/3600*Stawki!$G$4</f>
        <v>0</v>
      </c>
      <c r="DQ227" s="317">
        <f>BG227/3600*Stawki!$H$4</f>
        <v>0</v>
      </c>
      <c r="DR227" s="317">
        <f>BJ227/3600*Stawki!$J$4</f>
        <v>0</v>
      </c>
      <c r="DS227" s="317">
        <f>BL227/3600*Stawki!$I$4</f>
        <v>0</v>
      </c>
      <c r="DT227" s="317">
        <f>BP227/3600*Stawki!$K$4</f>
        <v>0</v>
      </c>
      <c r="DU227" s="320">
        <f>BS227/3600*Stawki!$M$4</f>
        <v>0</v>
      </c>
      <c r="DV227" s="320">
        <f>BV227/3600*Stawki!$L$4</f>
        <v>0</v>
      </c>
      <c r="DW227" s="321">
        <f t="shared" si="346"/>
        <v>0</v>
      </c>
      <c r="DX227" s="322" t="e" cm="1">
        <f t="array" ref="DX227">IF(BX227&lt;1,INDEX(tblSimple[],MATCH(F227,simp_il_proj,1)+1,MATCH(BW227,simp_il_oper,1)+1)+VLOOKUP($H$6,tblKlient[[Klient]:[Dodatkowy narzut Simple]],2,0),INDEX(tblComplex[],MATCH(F227,comp_il_projekt,1)+1,MATCH(BX227,comp_ile_sklad,1)+1)+VLOOKUP($H$6,tblKlient[[Klient]:[Dodatkowy narzut Complex]],3,0))</f>
        <v>#VALUE!</v>
      </c>
      <c r="DY227" s="323" t="str">
        <f t="shared" si="347"/>
        <v/>
      </c>
      <c r="DZ227" s="318" t="e">
        <f t="shared" si="304"/>
        <v>#VALUE!</v>
      </c>
      <c r="EA227" s="324" t="e">
        <f t="shared" si="305"/>
        <v>#VALUE!</v>
      </c>
      <c r="EC227" s="340">
        <f>IFERROR((Y227*AA227)*IF(X227="NIE",$EC$17+Stawki!$L$30,$EC$17)+SUMIF($C:$C,$B227,CP:CP),0)</f>
        <v>0</v>
      </c>
      <c r="ED227" s="341">
        <f t="shared" si="306"/>
        <v>0</v>
      </c>
      <c r="EE227" s="341">
        <f t="shared" si="307"/>
        <v>0</v>
      </c>
      <c r="EF227" s="341" t="e">
        <f t="shared" si="308"/>
        <v>#VALUE!</v>
      </c>
      <c r="EG227" s="341" t="e">
        <f>DY227*(1+wycena!$EG$17)</f>
        <v>#VALUE!</v>
      </c>
      <c r="EH227" s="341" t="e">
        <f>EG227*(1+wycena!$EH$17)</f>
        <v>#VALUE!</v>
      </c>
      <c r="EI227" s="341" t="e">
        <f t="shared" si="348"/>
        <v>#VALUE!</v>
      </c>
      <c r="EJ227" s="341" t="e">
        <f t="shared" si="366"/>
        <v>#VALUE!</v>
      </c>
      <c r="EK227" s="342">
        <f t="shared" si="309"/>
        <v>0</v>
      </c>
      <c r="EL227" s="343">
        <v>0</v>
      </c>
      <c r="EM227" s="344" t="e">
        <f t="shared" si="367"/>
        <v>#VALUE!</v>
      </c>
      <c r="EN227" s="345" t="e">
        <f t="shared" si="310"/>
        <v>#VALUE!</v>
      </c>
      <c r="EO227" s="346">
        <f t="shared" si="311"/>
        <v>0</v>
      </c>
      <c r="EP227" s="347">
        <f t="shared" si="312"/>
        <v>0</v>
      </c>
      <c r="EQ227" s="348">
        <f t="shared" si="349"/>
        <v>0</v>
      </c>
      <c r="ER227" s="349" t="e">
        <f t="shared" si="313"/>
        <v>#VALUE!</v>
      </c>
      <c r="ES227" s="350" t="e">
        <f t="shared" si="314"/>
        <v>#VALUE!</v>
      </c>
      <c r="ET227" s="62"/>
      <c r="EU227" s="399">
        <f t="shared" si="350"/>
        <v>0</v>
      </c>
      <c r="EV227" s="400">
        <f t="shared" si="351"/>
        <v>0</v>
      </c>
      <c r="EW227" s="400">
        <f t="shared" si="352"/>
        <v>0</v>
      </c>
      <c r="EX227" s="400">
        <f t="shared" si="353"/>
        <v>0</v>
      </c>
      <c r="EY227" s="400">
        <f t="shared" si="354"/>
        <v>0</v>
      </c>
      <c r="EZ227" s="401">
        <f t="shared" si="355"/>
        <v>0</v>
      </c>
      <c r="FA227" s="62"/>
      <c r="FB227" s="153">
        <f t="shared" si="315"/>
        <v>0</v>
      </c>
      <c r="FC227" s="154">
        <f t="shared" si="316"/>
        <v>0</v>
      </c>
      <c r="FD227" s="154">
        <f t="shared" si="317"/>
        <v>0</v>
      </c>
      <c r="FE227" s="154">
        <f t="shared" si="318"/>
        <v>0</v>
      </c>
      <c r="FF227" s="154">
        <f t="shared" si="319"/>
        <v>0</v>
      </c>
      <c r="FG227" s="154">
        <f t="shared" si="320"/>
        <v>0</v>
      </c>
      <c r="FH227" s="154">
        <f t="shared" si="321"/>
        <v>0</v>
      </c>
      <c r="FI227" s="154">
        <f t="shared" si="322"/>
        <v>0</v>
      </c>
      <c r="FJ227" s="154">
        <f t="shared" si="323"/>
        <v>0</v>
      </c>
      <c r="FK227" s="147">
        <f t="shared" si="324"/>
        <v>0</v>
      </c>
      <c r="FL227" s="147">
        <f t="shared" si="325"/>
        <v>0</v>
      </c>
      <c r="FM227" s="146">
        <f t="shared" si="326"/>
        <v>0</v>
      </c>
      <c r="FN227" s="146">
        <f t="shared" si="327"/>
        <v>0</v>
      </c>
      <c r="FO227" s="146">
        <f t="shared" si="328"/>
        <v>0</v>
      </c>
      <c r="FP227" s="146">
        <f t="shared" si="329"/>
        <v>0</v>
      </c>
      <c r="FQ227" s="146" t="e">
        <f t="shared" si="330"/>
        <v>#VALUE!</v>
      </c>
      <c r="FR227" s="146" t="e">
        <f t="shared" si="331"/>
        <v>#VALUE!</v>
      </c>
      <c r="FS227" s="146">
        <f t="shared" si="332"/>
        <v>0</v>
      </c>
      <c r="FT227" s="146">
        <f t="shared" si="333"/>
        <v>0</v>
      </c>
      <c r="FU227" s="146">
        <f t="shared" si="334"/>
        <v>0</v>
      </c>
      <c r="FV227" s="146" t="e">
        <f t="shared" si="335"/>
        <v>#VALUE!</v>
      </c>
      <c r="FW227" s="146" t="e">
        <f t="shared" si="356"/>
        <v>#VALUE!</v>
      </c>
      <c r="FX227" s="146" t="e">
        <f t="shared" si="357"/>
        <v>#VALUE!</v>
      </c>
      <c r="FY227" s="146" t="e">
        <f t="shared" si="358"/>
        <v>#VALUE!</v>
      </c>
      <c r="FZ227" s="155">
        <f t="shared" si="368"/>
        <v>0</v>
      </c>
    </row>
    <row r="228" spans="1:182">
      <c r="A228" s="143">
        <v>210</v>
      </c>
      <c r="B228" s="123"/>
      <c r="C228" s="123"/>
      <c r="D228" s="123"/>
      <c r="E228" s="181"/>
      <c r="F228" s="123"/>
      <c r="G228" s="123"/>
      <c r="H228" s="123"/>
      <c r="I228" s="120"/>
      <c r="J228" s="121"/>
      <c r="K228" s="123"/>
      <c r="L228" s="123"/>
      <c r="M228" s="172" t="str">
        <f>ryzyka!$X212</f>
        <v/>
      </c>
      <c r="N228" s="173" t="str">
        <f>ryzyka!Y212</f>
        <v/>
      </c>
      <c r="O228" s="123"/>
      <c r="P228" s="123"/>
      <c r="Q228" s="138"/>
      <c r="R228" s="121"/>
      <c r="S228" s="123"/>
      <c r="T228" s="122"/>
      <c r="U228" s="123"/>
      <c r="V228" s="285" t="str">
        <f t="shared" si="336"/>
        <v/>
      </c>
      <c r="W228" s="285" t="str">
        <f t="shared" si="337"/>
        <v/>
      </c>
      <c r="X228" s="123"/>
      <c r="Y228" s="65"/>
      <c r="Z228" s="176">
        <f t="shared" si="279"/>
        <v>0</v>
      </c>
      <c r="AA228" s="124"/>
      <c r="AB228" s="124"/>
      <c r="AC228" s="125"/>
      <c r="AD228" s="125"/>
      <c r="AE228" s="126"/>
      <c r="AF228" s="124"/>
      <c r="AG228" s="127"/>
      <c r="AH228" s="128"/>
      <c r="AI228" s="137"/>
      <c r="AJ228" s="126"/>
      <c r="AK228" s="335">
        <f t="shared" si="280"/>
        <v>0</v>
      </c>
      <c r="AL228" s="138"/>
      <c r="AM228" s="121"/>
      <c r="AN228" s="123"/>
      <c r="AO228" s="332">
        <f t="shared" si="359"/>
        <v>0</v>
      </c>
      <c r="AP228" s="333">
        <f>SUMIFS(Technologia[tpz '[s']],Technologia[Obszar],"Obróbka skrawaniem",Technologia[KOD WYROB],wycena!$B228)</f>
        <v>0</v>
      </c>
      <c r="AQ228" s="334">
        <f>SUMIFS(Technologia[tpj '[s']],Technologia[Obszar],"Obróbka skrawaniem",Technologia[KOD WYROB],wycena!$B228)</f>
        <v>0</v>
      </c>
      <c r="AR228" s="335">
        <f t="shared" si="281"/>
        <v>0</v>
      </c>
      <c r="AS228" s="334">
        <f>SUMIFS(Technologia[tpz '[s']],Technologia[Obszar],"Ukosowanie",Technologia[KOD WYROB],wycena!$B228)</f>
        <v>0</v>
      </c>
      <c r="AT228" s="334">
        <f>SUMIFS(Technologia[tpj '[s']],Technologia[Obszar],"Ukosowanie",Technologia[KOD WYROB],wycena!$B228)</f>
        <v>0</v>
      </c>
      <c r="AU228" s="335">
        <f t="shared" si="282"/>
        <v>0</v>
      </c>
      <c r="AV228" s="334">
        <f>SUMIFS(Technologia[tpz '[s']],Technologia[Obszar],"Prasa",Technologia[KOD WYROB],wycena!$B228)</f>
        <v>0</v>
      </c>
      <c r="AW228" s="334">
        <f>SUMIFS(Technologia[tpj '[s']],Technologia[Obszar],"Prasa",Technologia[KOD WYROB],wycena!$B228)</f>
        <v>0</v>
      </c>
      <c r="AX228" s="335">
        <f t="shared" si="283"/>
        <v>0</v>
      </c>
      <c r="AY228" s="334">
        <f>SUMIFS(Technologia[tpz '[s']],Technologia[Obszar],"Spawanie ręczne",Technologia[KOD WYROB],wycena!$B228)</f>
        <v>0</v>
      </c>
      <c r="AZ228" s="334">
        <f>SUMIFS(Technologia[tpj '[s']],Technologia[Obszar],"Spawanie ręczne",Technologia[KOD WYROB],wycena!$B228)</f>
        <v>0</v>
      </c>
      <c r="BA228" s="335">
        <f t="shared" si="284"/>
        <v>0</v>
      </c>
      <c r="BB228" s="334">
        <f>SUMIFS(Technologia[tpz '[s']],Technologia[Obszar],"Spawanie robotem",Technologia[KOD WYROB],wycena!$B228)</f>
        <v>0</v>
      </c>
      <c r="BC228" s="334">
        <f>SUMIFS(Technologia[tpj '[s']],Technologia[Obszar],"Spawanie robotem",Technologia[KOD WYROB],wycena!$B228)</f>
        <v>0</v>
      </c>
      <c r="BD228" s="335">
        <f t="shared" si="285"/>
        <v>0</v>
      </c>
      <c r="BE228" s="334">
        <f>SUMIFS(Technologia[tpz '[s']],Technologia[Obszar],"Ślusarnia",Technologia[KOD WYROB],wycena!$B228)</f>
        <v>0</v>
      </c>
      <c r="BF228" s="334">
        <f>SUMIFS(Technologia[tpj '[s']],Technologia[Obszar],"Ślusarnia",Technologia[KOD WYROB],wycena!$B228)</f>
        <v>0</v>
      </c>
      <c r="BG228" s="335">
        <f t="shared" si="286"/>
        <v>0</v>
      </c>
      <c r="BH228" s="334">
        <f>SUMIFS(Technologia[tpz '[s']],Technologia[Obszar],"Montaż",Technologia[KOD WYROB],wycena!$B228)</f>
        <v>0</v>
      </c>
      <c r="BI228" s="334">
        <f>SUMIFS(Technologia[tpj '[s']],Technologia[Obszar],"Montaż",Technologia[KOD WYROB],wycena!$B228)</f>
        <v>0</v>
      </c>
      <c r="BJ228" s="335">
        <f t="shared" si="287"/>
        <v>0</v>
      </c>
      <c r="BK228" s="334">
        <f>SUMIFS(Technologia[tpz '[s']],Technologia[Obszar],"Klejenie",Technologia[KOD WYROB],wycena!$B228)</f>
        <v>0</v>
      </c>
      <c r="BL228" s="334">
        <f>SUMIFS(Technologia[tpj '[s']],Technologia[Obszar],"Klejenie",Technologia[KOD WYROB],wycena!$B228)</f>
        <v>0</v>
      </c>
      <c r="BM228" s="335">
        <f t="shared" si="288"/>
        <v>0</v>
      </c>
      <c r="BN228" s="334">
        <f>SUMIFS(Technologia[tpz '[s']],Technologia[Obszar],"Śrutowanie",Technologia[KOD WYROB],wycena!$B228)</f>
        <v>0</v>
      </c>
      <c r="BO228" s="334">
        <f>SUMIFS(Technologia[tpj '[s']],Technologia[Obszar],"Śrutowanie",Technologia[KOD WYROB],wycena!$B228)</f>
        <v>0</v>
      </c>
      <c r="BP228" s="332">
        <f t="shared" si="338"/>
        <v>0</v>
      </c>
      <c r="BQ228" s="334">
        <f>SUMIFS(Technologia[tpz '[s']],Technologia[Obszar],"Prostowanie",Technologia[KOD WYROB],wycena!$B228)</f>
        <v>0</v>
      </c>
      <c r="BR228" s="334">
        <f>SUMIFS(Technologia[tpj '[s']],Technologia[Obszar],"Prostowanie",Technologia[KOD WYROB],wycena!$B228)</f>
        <v>0</v>
      </c>
      <c r="BS228" s="332">
        <f t="shared" si="339"/>
        <v>0</v>
      </c>
      <c r="BT228" s="334">
        <f>SUMIFS(Technologia[tpz '[s']],Technologia[Obszar],"Gratowarka",Technologia[KOD WYROB],wycena!$B228)</f>
        <v>0</v>
      </c>
      <c r="BU228" s="334">
        <f>SUMIFS(Technologia[tpj '[s']],Technologia[Obszar],"Gratowarka",Technologia[KOD WYROB],wycena!$B228)</f>
        <v>0</v>
      </c>
      <c r="BV228" s="332">
        <f t="shared" si="340"/>
        <v>0</v>
      </c>
      <c r="BW228" s="332">
        <f>COUNTIF(Technologia[KOD WYROB],B228)</f>
        <v>0</v>
      </c>
      <c r="BX228" s="332">
        <f t="shared" si="341"/>
        <v>0</v>
      </c>
      <c r="BZ228" s="121"/>
      <c r="CA228" s="123"/>
      <c r="CB228" s="123"/>
      <c r="CC228" s="372">
        <f>SUMIFS(Technologia[Koszt kooperacji],Technologia[Obszar],"Kooperacja",Technologia[KOD WYROB],wycena!$B228)+SUMIFS(Technologia[Koszt kooperacji],Technologia[Obszar],"Śrutowanie",Technologia[KOD WYROB],wycena!$B228)</f>
        <v>0</v>
      </c>
      <c r="CD228" s="372">
        <f t="shared" si="289"/>
        <v>0</v>
      </c>
      <c r="CE228" s="372">
        <f t="shared" si="360"/>
        <v>0</v>
      </c>
      <c r="CF228" s="381">
        <f>COUNTIFS(Technologia[KOD WYROB],B228,Technologia[Obszar],"kooperacja")+SUMIF($C:$C,$B228,CF:CF)</f>
        <v>0</v>
      </c>
      <c r="CG228" s="382">
        <f>SUMIF(Tabela3[Dot. indeksu],B228,Tabela3[Wartość])+SUMIF(C:C,B228,DE:DE)</f>
        <v>0</v>
      </c>
      <c r="CH228" s="383">
        <f>SUMIFS(NRC[Cena],NRC[Typ narzędzia],robocze!$AL$1,NRC[Dot. indeksu],wycena!$B228)+(SUMIF($C:$C,$B228,$DF:$DF))</f>
        <v>0</v>
      </c>
      <c r="CI228" s="372">
        <f>SUMIFS(NRC[Cena],NRC[Typ narzędzia],robocze!$AL$2,NRC[Dot. indeksu],wycena!$B228)+(SUMIF($C:$C,$B228,$DG:$DG))</f>
        <v>0</v>
      </c>
      <c r="CJ228" s="372">
        <f>SUMIFS(NRC[Cena],NRC[Typ narzędzia],robocze!$AL$3,NRC[Dot. indeksu],wycena!$B228)+(SUMIF($C:$C,$B228,$DH:$DH))</f>
        <v>0</v>
      </c>
      <c r="CK228" s="384">
        <f t="shared" si="342"/>
        <v>0</v>
      </c>
      <c r="CM228" s="373" t="str">
        <f t="shared" si="290"/>
        <v/>
      </c>
      <c r="CN228" s="374" t="str">
        <f t="shared" si="291"/>
        <v/>
      </c>
      <c r="CO228" s="372" t="str">
        <f t="shared" si="292"/>
        <v/>
      </c>
      <c r="CP228" s="372" t="str">
        <f t="shared" si="361"/>
        <v/>
      </c>
      <c r="CQ228" s="371" t="str">
        <f t="shared" si="293"/>
        <v/>
      </c>
      <c r="CR228" s="371" t="str">
        <f t="shared" si="362"/>
        <v/>
      </c>
      <c r="CS228" s="371" t="str">
        <f t="shared" si="294"/>
        <v/>
      </c>
      <c r="CT228" s="371" t="str">
        <f t="shared" si="295"/>
        <v/>
      </c>
      <c r="CU228" s="371" t="str">
        <f t="shared" si="296"/>
        <v/>
      </c>
      <c r="CV228" s="371" t="str">
        <f t="shared" si="297"/>
        <v/>
      </c>
      <c r="CW228" s="371" t="str">
        <f t="shared" si="298"/>
        <v/>
      </c>
      <c r="CX228" s="371" t="str">
        <f t="shared" si="299"/>
        <v/>
      </c>
      <c r="CY228" s="371" t="str">
        <f t="shared" si="300"/>
        <v/>
      </c>
      <c r="CZ228" s="371" t="str">
        <f t="shared" si="301"/>
        <v/>
      </c>
      <c r="DA228" s="371" t="str">
        <f t="shared" si="343"/>
        <v/>
      </c>
      <c r="DB228" s="371" t="str">
        <f t="shared" si="344"/>
        <v/>
      </c>
      <c r="DC228" s="371" t="str">
        <f t="shared" si="345"/>
        <v/>
      </c>
      <c r="DD228" s="334" t="str">
        <f t="shared" si="302"/>
        <v/>
      </c>
      <c r="DE228" s="334" t="str">
        <f t="shared" si="303"/>
        <v/>
      </c>
      <c r="DF228" s="372">
        <f t="shared" si="363"/>
        <v>0</v>
      </c>
      <c r="DG228" s="372">
        <f t="shared" si="364"/>
        <v>0</v>
      </c>
      <c r="DH228" s="372">
        <f t="shared" si="365"/>
        <v>0</v>
      </c>
      <c r="DI228" s="375"/>
      <c r="DJ228" s="319">
        <f>AK228/3600*Stawki!$A$4</f>
        <v>0</v>
      </c>
      <c r="DK228" s="317">
        <f>AO228/3600*Stawki!$B$4</f>
        <v>0</v>
      </c>
      <c r="DL228" s="317">
        <f>AR228/3600*Stawki!$C$4</f>
        <v>0</v>
      </c>
      <c r="DM228" s="317">
        <f>AU228/3600*Stawki!$D$4</f>
        <v>0</v>
      </c>
      <c r="DN228" s="317">
        <f>AX228/3600*Stawki!$E$4</f>
        <v>0</v>
      </c>
      <c r="DO228" s="317">
        <f>BA228/3600*Stawki!$F$4</f>
        <v>0</v>
      </c>
      <c r="DP228" s="317">
        <f>BD228/3600*Stawki!$G$4</f>
        <v>0</v>
      </c>
      <c r="DQ228" s="317">
        <f>BG228/3600*Stawki!$H$4</f>
        <v>0</v>
      </c>
      <c r="DR228" s="317">
        <f>BJ228/3600*Stawki!$J$4</f>
        <v>0</v>
      </c>
      <c r="DS228" s="317">
        <f>BL228/3600*Stawki!$I$4</f>
        <v>0</v>
      </c>
      <c r="DT228" s="317">
        <f>BP228/3600*Stawki!$K$4</f>
        <v>0</v>
      </c>
      <c r="DU228" s="320">
        <f>BS228/3600*Stawki!$M$4</f>
        <v>0</v>
      </c>
      <c r="DV228" s="320">
        <f>BV228/3600*Stawki!$L$4</f>
        <v>0</v>
      </c>
      <c r="DW228" s="321">
        <f t="shared" si="346"/>
        <v>0</v>
      </c>
      <c r="DX228" s="322" t="e" cm="1">
        <f t="array" ref="DX228">IF(BX228&lt;1,INDEX(tblSimple[],MATCH(F228,simp_il_proj,1)+1,MATCH(BW228,simp_il_oper,1)+1)+VLOOKUP($H$6,tblKlient[[Klient]:[Dodatkowy narzut Simple]],2,0),INDEX(tblComplex[],MATCH(F228,comp_il_projekt,1)+1,MATCH(BX228,comp_ile_sklad,1)+1)+VLOOKUP($H$6,tblKlient[[Klient]:[Dodatkowy narzut Complex]],3,0))</f>
        <v>#VALUE!</v>
      </c>
      <c r="DY228" s="323" t="str">
        <f t="shared" si="347"/>
        <v/>
      </c>
      <c r="DZ228" s="318" t="e">
        <f t="shared" si="304"/>
        <v>#VALUE!</v>
      </c>
      <c r="EA228" s="324" t="e">
        <f t="shared" si="305"/>
        <v>#VALUE!</v>
      </c>
      <c r="EC228" s="340">
        <f>IFERROR((Y228*AA228)*IF(X228="NIE",$EC$17+Stawki!$L$30,$EC$17)+SUMIF($C:$C,$B228,CP:CP),0)</f>
        <v>0</v>
      </c>
      <c r="ED228" s="341">
        <f t="shared" si="306"/>
        <v>0</v>
      </c>
      <c r="EE228" s="341">
        <f t="shared" si="307"/>
        <v>0</v>
      </c>
      <c r="EF228" s="341" t="e">
        <f t="shared" si="308"/>
        <v>#VALUE!</v>
      </c>
      <c r="EG228" s="341" t="e">
        <f>DY228*(1+wycena!$EG$17)</f>
        <v>#VALUE!</v>
      </c>
      <c r="EH228" s="341" t="e">
        <f>EG228*(1+wycena!$EH$17)</f>
        <v>#VALUE!</v>
      </c>
      <c r="EI228" s="341" t="e">
        <f t="shared" si="348"/>
        <v>#VALUE!</v>
      </c>
      <c r="EJ228" s="341" t="e">
        <f t="shared" si="366"/>
        <v>#VALUE!</v>
      </c>
      <c r="EK228" s="342">
        <f t="shared" si="309"/>
        <v>0</v>
      </c>
      <c r="EL228" s="343">
        <v>0</v>
      </c>
      <c r="EM228" s="344" t="e">
        <f t="shared" si="367"/>
        <v>#VALUE!</v>
      </c>
      <c r="EN228" s="345" t="e">
        <f t="shared" si="310"/>
        <v>#VALUE!</v>
      </c>
      <c r="EO228" s="346">
        <f t="shared" si="311"/>
        <v>0</v>
      </c>
      <c r="EP228" s="347">
        <f t="shared" si="312"/>
        <v>0</v>
      </c>
      <c r="EQ228" s="348">
        <f t="shared" si="349"/>
        <v>0</v>
      </c>
      <c r="ER228" s="349" t="e">
        <f t="shared" si="313"/>
        <v>#VALUE!</v>
      </c>
      <c r="ES228" s="350" t="e">
        <f t="shared" si="314"/>
        <v>#VALUE!</v>
      </c>
      <c r="ET228" s="62"/>
      <c r="EU228" s="399">
        <f t="shared" si="350"/>
        <v>0</v>
      </c>
      <c r="EV228" s="400">
        <f t="shared" si="351"/>
        <v>0</v>
      </c>
      <c r="EW228" s="400">
        <f t="shared" si="352"/>
        <v>0</v>
      </c>
      <c r="EX228" s="400">
        <f t="shared" si="353"/>
        <v>0</v>
      </c>
      <c r="EY228" s="400">
        <f t="shared" si="354"/>
        <v>0</v>
      </c>
      <c r="EZ228" s="401">
        <f t="shared" si="355"/>
        <v>0</v>
      </c>
      <c r="FA228" s="62"/>
      <c r="FB228" s="153">
        <f t="shared" si="315"/>
        <v>0</v>
      </c>
      <c r="FC228" s="154">
        <f t="shared" si="316"/>
        <v>0</v>
      </c>
      <c r="FD228" s="154">
        <f t="shared" si="317"/>
        <v>0</v>
      </c>
      <c r="FE228" s="154">
        <f t="shared" si="318"/>
        <v>0</v>
      </c>
      <c r="FF228" s="154">
        <f t="shared" si="319"/>
        <v>0</v>
      </c>
      <c r="FG228" s="154">
        <f t="shared" si="320"/>
        <v>0</v>
      </c>
      <c r="FH228" s="154">
        <f t="shared" si="321"/>
        <v>0</v>
      </c>
      <c r="FI228" s="154">
        <f t="shared" si="322"/>
        <v>0</v>
      </c>
      <c r="FJ228" s="154">
        <f t="shared" si="323"/>
        <v>0</v>
      </c>
      <c r="FK228" s="147">
        <f t="shared" si="324"/>
        <v>0</v>
      </c>
      <c r="FL228" s="147">
        <f t="shared" si="325"/>
        <v>0</v>
      </c>
      <c r="FM228" s="146">
        <f t="shared" si="326"/>
        <v>0</v>
      </c>
      <c r="FN228" s="146">
        <f t="shared" si="327"/>
        <v>0</v>
      </c>
      <c r="FO228" s="146">
        <f t="shared" si="328"/>
        <v>0</v>
      </c>
      <c r="FP228" s="146">
        <f t="shared" si="329"/>
        <v>0</v>
      </c>
      <c r="FQ228" s="146" t="e">
        <f t="shared" si="330"/>
        <v>#VALUE!</v>
      </c>
      <c r="FR228" s="146" t="e">
        <f t="shared" si="331"/>
        <v>#VALUE!</v>
      </c>
      <c r="FS228" s="146">
        <f t="shared" si="332"/>
        <v>0</v>
      </c>
      <c r="FT228" s="146">
        <f t="shared" si="333"/>
        <v>0</v>
      </c>
      <c r="FU228" s="146">
        <f t="shared" si="334"/>
        <v>0</v>
      </c>
      <c r="FV228" s="146" t="e">
        <f t="shared" si="335"/>
        <v>#VALUE!</v>
      </c>
      <c r="FW228" s="146" t="e">
        <f t="shared" si="356"/>
        <v>#VALUE!</v>
      </c>
      <c r="FX228" s="146" t="e">
        <f t="shared" si="357"/>
        <v>#VALUE!</v>
      </c>
      <c r="FY228" s="146" t="e">
        <f t="shared" si="358"/>
        <v>#VALUE!</v>
      </c>
      <c r="FZ228" s="155">
        <f t="shared" si="368"/>
        <v>0</v>
      </c>
    </row>
    <row r="229" spans="1:182">
      <c r="A229" s="143">
        <v>211</v>
      </c>
      <c r="B229" s="123"/>
      <c r="C229" s="123"/>
      <c r="D229" s="123"/>
      <c r="E229" s="181"/>
      <c r="F229" s="123"/>
      <c r="G229" s="123"/>
      <c r="H229" s="123"/>
      <c r="I229" s="120"/>
      <c r="J229" s="121"/>
      <c r="K229" s="123"/>
      <c r="L229" s="123"/>
      <c r="M229" s="172" t="str">
        <f>ryzyka!$X213</f>
        <v/>
      </c>
      <c r="N229" s="173" t="str">
        <f>ryzyka!Y213</f>
        <v/>
      </c>
      <c r="O229" s="123"/>
      <c r="P229" s="123"/>
      <c r="Q229" s="138"/>
      <c r="R229" s="121"/>
      <c r="S229" s="123"/>
      <c r="T229" s="122"/>
      <c r="U229" s="123"/>
      <c r="V229" s="285" t="str">
        <f t="shared" si="336"/>
        <v/>
      </c>
      <c r="W229" s="285" t="str">
        <f t="shared" si="337"/>
        <v/>
      </c>
      <c r="X229" s="123"/>
      <c r="Y229" s="65"/>
      <c r="Z229" s="176">
        <f t="shared" si="279"/>
        <v>0</v>
      </c>
      <c r="AA229" s="124"/>
      <c r="AB229" s="124"/>
      <c r="AC229" s="125"/>
      <c r="AD229" s="125"/>
      <c r="AE229" s="126"/>
      <c r="AF229" s="124"/>
      <c r="AG229" s="127"/>
      <c r="AH229" s="128"/>
      <c r="AI229" s="137"/>
      <c r="AJ229" s="126"/>
      <c r="AK229" s="335">
        <f t="shared" si="280"/>
        <v>0</v>
      </c>
      <c r="AL229" s="138"/>
      <c r="AM229" s="121"/>
      <c r="AN229" s="123"/>
      <c r="AO229" s="332">
        <f t="shared" si="359"/>
        <v>0</v>
      </c>
      <c r="AP229" s="333">
        <f>SUMIFS(Technologia[tpz '[s']],Technologia[Obszar],"Obróbka skrawaniem",Technologia[KOD WYROB],wycena!$B229)</f>
        <v>0</v>
      </c>
      <c r="AQ229" s="334">
        <f>SUMIFS(Technologia[tpj '[s']],Technologia[Obszar],"Obróbka skrawaniem",Technologia[KOD WYROB],wycena!$B229)</f>
        <v>0</v>
      </c>
      <c r="AR229" s="335">
        <f t="shared" si="281"/>
        <v>0</v>
      </c>
      <c r="AS229" s="334">
        <f>SUMIFS(Technologia[tpz '[s']],Technologia[Obszar],"Ukosowanie",Technologia[KOD WYROB],wycena!$B229)</f>
        <v>0</v>
      </c>
      <c r="AT229" s="334">
        <f>SUMIFS(Technologia[tpj '[s']],Technologia[Obszar],"Ukosowanie",Technologia[KOD WYROB],wycena!$B229)</f>
        <v>0</v>
      </c>
      <c r="AU229" s="335">
        <f t="shared" si="282"/>
        <v>0</v>
      </c>
      <c r="AV229" s="334">
        <f>SUMIFS(Technologia[tpz '[s']],Technologia[Obszar],"Prasa",Technologia[KOD WYROB],wycena!$B229)</f>
        <v>0</v>
      </c>
      <c r="AW229" s="334">
        <f>SUMIFS(Technologia[tpj '[s']],Technologia[Obszar],"Prasa",Technologia[KOD WYROB],wycena!$B229)</f>
        <v>0</v>
      </c>
      <c r="AX229" s="335">
        <f t="shared" si="283"/>
        <v>0</v>
      </c>
      <c r="AY229" s="334">
        <f>SUMIFS(Technologia[tpz '[s']],Technologia[Obszar],"Spawanie ręczne",Technologia[KOD WYROB],wycena!$B229)</f>
        <v>0</v>
      </c>
      <c r="AZ229" s="334">
        <f>SUMIFS(Technologia[tpj '[s']],Technologia[Obszar],"Spawanie ręczne",Technologia[KOD WYROB],wycena!$B229)</f>
        <v>0</v>
      </c>
      <c r="BA229" s="335">
        <f t="shared" si="284"/>
        <v>0</v>
      </c>
      <c r="BB229" s="334">
        <f>SUMIFS(Technologia[tpz '[s']],Technologia[Obszar],"Spawanie robotem",Technologia[KOD WYROB],wycena!$B229)</f>
        <v>0</v>
      </c>
      <c r="BC229" s="334">
        <f>SUMIFS(Technologia[tpj '[s']],Technologia[Obszar],"Spawanie robotem",Technologia[KOD WYROB],wycena!$B229)</f>
        <v>0</v>
      </c>
      <c r="BD229" s="335">
        <f t="shared" si="285"/>
        <v>0</v>
      </c>
      <c r="BE229" s="334">
        <f>SUMIFS(Technologia[tpz '[s']],Technologia[Obszar],"Ślusarnia",Technologia[KOD WYROB],wycena!$B229)</f>
        <v>0</v>
      </c>
      <c r="BF229" s="334">
        <f>SUMIFS(Technologia[tpj '[s']],Technologia[Obszar],"Ślusarnia",Technologia[KOD WYROB],wycena!$B229)</f>
        <v>0</v>
      </c>
      <c r="BG229" s="335">
        <f t="shared" si="286"/>
        <v>0</v>
      </c>
      <c r="BH229" s="334">
        <f>SUMIFS(Technologia[tpz '[s']],Technologia[Obszar],"Montaż",Technologia[KOD WYROB],wycena!$B229)</f>
        <v>0</v>
      </c>
      <c r="BI229" s="334">
        <f>SUMIFS(Technologia[tpj '[s']],Technologia[Obszar],"Montaż",Technologia[KOD WYROB],wycena!$B229)</f>
        <v>0</v>
      </c>
      <c r="BJ229" s="335">
        <f t="shared" si="287"/>
        <v>0</v>
      </c>
      <c r="BK229" s="334">
        <f>SUMIFS(Technologia[tpz '[s']],Technologia[Obszar],"Klejenie",Technologia[KOD WYROB],wycena!$B229)</f>
        <v>0</v>
      </c>
      <c r="BL229" s="334">
        <f>SUMIFS(Technologia[tpj '[s']],Technologia[Obszar],"Klejenie",Technologia[KOD WYROB],wycena!$B229)</f>
        <v>0</v>
      </c>
      <c r="BM229" s="335">
        <f t="shared" si="288"/>
        <v>0</v>
      </c>
      <c r="BN229" s="334">
        <f>SUMIFS(Technologia[tpz '[s']],Technologia[Obszar],"Śrutowanie",Technologia[KOD WYROB],wycena!$B229)</f>
        <v>0</v>
      </c>
      <c r="BO229" s="334">
        <f>SUMIFS(Technologia[tpj '[s']],Technologia[Obszar],"Śrutowanie",Technologia[KOD WYROB],wycena!$B229)</f>
        <v>0</v>
      </c>
      <c r="BP229" s="332">
        <f t="shared" si="338"/>
        <v>0</v>
      </c>
      <c r="BQ229" s="334">
        <f>SUMIFS(Technologia[tpz '[s']],Technologia[Obszar],"Prostowanie",Technologia[KOD WYROB],wycena!$B229)</f>
        <v>0</v>
      </c>
      <c r="BR229" s="334">
        <f>SUMIFS(Technologia[tpj '[s']],Technologia[Obszar],"Prostowanie",Technologia[KOD WYROB],wycena!$B229)</f>
        <v>0</v>
      </c>
      <c r="BS229" s="332">
        <f t="shared" si="339"/>
        <v>0</v>
      </c>
      <c r="BT229" s="334">
        <f>SUMIFS(Technologia[tpz '[s']],Technologia[Obszar],"Gratowarka",Technologia[KOD WYROB],wycena!$B229)</f>
        <v>0</v>
      </c>
      <c r="BU229" s="334">
        <f>SUMIFS(Technologia[tpj '[s']],Technologia[Obszar],"Gratowarka",Technologia[KOD WYROB],wycena!$B229)</f>
        <v>0</v>
      </c>
      <c r="BV229" s="332">
        <f t="shared" si="340"/>
        <v>0</v>
      </c>
      <c r="BW229" s="332">
        <f>COUNTIF(Technologia[KOD WYROB],B229)</f>
        <v>0</v>
      </c>
      <c r="BX229" s="332">
        <f t="shared" si="341"/>
        <v>0</v>
      </c>
      <c r="BZ229" s="121"/>
      <c r="CA229" s="123"/>
      <c r="CB229" s="123"/>
      <c r="CC229" s="372">
        <f>SUMIFS(Technologia[Koszt kooperacji],Technologia[Obszar],"Kooperacja",Technologia[KOD WYROB],wycena!$B229)+SUMIFS(Technologia[Koszt kooperacji],Technologia[Obszar],"Śrutowanie",Technologia[KOD WYROB],wycena!$B229)</f>
        <v>0</v>
      </c>
      <c r="CD229" s="372">
        <f t="shared" si="289"/>
        <v>0</v>
      </c>
      <c r="CE229" s="372">
        <f t="shared" si="360"/>
        <v>0</v>
      </c>
      <c r="CF229" s="381">
        <f>COUNTIFS(Technologia[KOD WYROB],B229,Technologia[Obszar],"kooperacja")+SUMIF($C:$C,$B229,CF:CF)</f>
        <v>0</v>
      </c>
      <c r="CG229" s="382">
        <f>SUMIF(Tabela3[Dot. indeksu],B229,Tabela3[Wartość])+SUMIF(C:C,B229,DE:DE)</f>
        <v>0</v>
      </c>
      <c r="CH229" s="383">
        <f>SUMIFS(NRC[Cena],NRC[Typ narzędzia],robocze!$AL$1,NRC[Dot. indeksu],wycena!$B229)+(SUMIF($C:$C,$B229,$DF:$DF))</f>
        <v>0</v>
      </c>
      <c r="CI229" s="372">
        <f>SUMIFS(NRC[Cena],NRC[Typ narzędzia],robocze!$AL$2,NRC[Dot. indeksu],wycena!$B229)+(SUMIF($C:$C,$B229,$DG:$DG))</f>
        <v>0</v>
      </c>
      <c r="CJ229" s="372">
        <f>SUMIFS(NRC[Cena],NRC[Typ narzędzia],robocze!$AL$3,NRC[Dot. indeksu],wycena!$B229)+(SUMIF($C:$C,$B229,$DH:$DH))</f>
        <v>0</v>
      </c>
      <c r="CK229" s="384">
        <f t="shared" si="342"/>
        <v>0</v>
      </c>
      <c r="CM229" s="373" t="str">
        <f t="shared" si="290"/>
        <v/>
      </c>
      <c r="CN229" s="374" t="str">
        <f t="shared" si="291"/>
        <v/>
      </c>
      <c r="CO229" s="372" t="str">
        <f t="shared" si="292"/>
        <v/>
      </c>
      <c r="CP229" s="372" t="str">
        <f t="shared" si="361"/>
        <v/>
      </c>
      <c r="CQ229" s="371" t="str">
        <f t="shared" si="293"/>
        <v/>
      </c>
      <c r="CR229" s="371" t="str">
        <f t="shared" si="362"/>
        <v/>
      </c>
      <c r="CS229" s="371" t="str">
        <f t="shared" si="294"/>
        <v/>
      </c>
      <c r="CT229" s="371" t="str">
        <f t="shared" si="295"/>
        <v/>
      </c>
      <c r="CU229" s="371" t="str">
        <f t="shared" si="296"/>
        <v/>
      </c>
      <c r="CV229" s="371" t="str">
        <f t="shared" si="297"/>
        <v/>
      </c>
      <c r="CW229" s="371" t="str">
        <f t="shared" si="298"/>
        <v/>
      </c>
      <c r="CX229" s="371" t="str">
        <f t="shared" si="299"/>
        <v/>
      </c>
      <c r="CY229" s="371" t="str">
        <f t="shared" si="300"/>
        <v/>
      </c>
      <c r="CZ229" s="371" t="str">
        <f t="shared" si="301"/>
        <v/>
      </c>
      <c r="DA229" s="371" t="str">
        <f t="shared" si="343"/>
        <v/>
      </c>
      <c r="DB229" s="371" t="str">
        <f t="shared" si="344"/>
        <v/>
      </c>
      <c r="DC229" s="371" t="str">
        <f t="shared" si="345"/>
        <v/>
      </c>
      <c r="DD229" s="334" t="str">
        <f t="shared" si="302"/>
        <v/>
      </c>
      <c r="DE229" s="334" t="str">
        <f t="shared" si="303"/>
        <v/>
      </c>
      <c r="DF229" s="372">
        <f t="shared" si="363"/>
        <v>0</v>
      </c>
      <c r="DG229" s="372">
        <f t="shared" si="364"/>
        <v>0</v>
      </c>
      <c r="DH229" s="372">
        <f t="shared" si="365"/>
        <v>0</v>
      </c>
      <c r="DI229" s="375"/>
      <c r="DJ229" s="319">
        <f>AK229/3600*Stawki!$A$4</f>
        <v>0</v>
      </c>
      <c r="DK229" s="317">
        <f>AO229/3600*Stawki!$B$4</f>
        <v>0</v>
      </c>
      <c r="DL229" s="317">
        <f>AR229/3600*Stawki!$C$4</f>
        <v>0</v>
      </c>
      <c r="DM229" s="317">
        <f>AU229/3600*Stawki!$D$4</f>
        <v>0</v>
      </c>
      <c r="DN229" s="317">
        <f>AX229/3600*Stawki!$E$4</f>
        <v>0</v>
      </c>
      <c r="DO229" s="317">
        <f>BA229/3600*Stawki!$F$4</f>
        <v>0</v>
      </c>
      <c r="DP229" s="317">
        <f>BD229/3600*Stawki!$G$4</f>
        <v>0</v>
      </c>
      <c r="DQ229" s="317">
        <f>BG229/3600*Stawki!$H$4</f>
        <v>0</v>
      </c>
      <c r="DR229" s="317">
        <f>BJ229/3600*Stawki!$J$4</f>
        <v>0</v>
      </c>
      <c r="DS229" s="317">
        <f>BL229/3600*Stawki!$I$4</f>
        <v>0</v>
      </c>
      <c r="DT229" s="317">
        <f>BP229/3600*Stawki!$K$4</f>
        <v>0</v>
      </c>
      <c r="DU229" s="320">
        <f>BS229/3600*Stawki!$M$4</f>
        <v>0</v>
      </c>
      <c r="DV229" s="320">
        <f>BV229/3600*Stawki!$L$4</f>
        <v>0</v>
      </c>
      <c r="DW229" s="321">
        <f t="shared" si="346"/>
        <v>0</v>
      </c>
      <c r="DX229" s="322" t="e" cm="1">
        <f t="array" ref="DX229">IF(BX229&lt;1,INDEX(tblSimple[],MATCH(F229,simp_il_proj,1)+1,MATCH(BW229,simp_il_oper,1)+1)+VLOOKUP($H$6,tblKlient[[Klient]:[Dodatkowy narzut Simple]],2,0),INDEX(tblComplex[],MATCH(F229,comp_il_projekt,1)+1,MATCH(BX229,comp_ile_sklad,1)+1)+VLOOKUP($H$6,tblKlient[[Klient]:[Dodatkowy narzut Complex]],3,0))</f>
        <v>#VALUE!</v>
      </c>
      <c r="DY229" s="323" t="str">
        <f t="shared" si="347"/>
        <v/>
      </c>
      <c r="DZ229" s="318" t="e">
        <f t="shared" si="304"/>
        <v>#VALUE!</v>
      </c>
      <c r="EA229" s="324" t="e">
        <f t="shared" si="305"/>
        <v>#VALUE!</v>
      </c>
      <c r="EC229" s="340">
        <f>IFERROR((Y229*AA229)*IF(X229="NIE",$EC$17+Stawki!$L$30,$EC$17)+SUMIF($C:$C,$B229,CP:CP),0)</f>
        <v>0</v>
      </c>
      <c r="ED229" s="341">
        <f t="shared" si="306"/>
        <v>0</v>
      </c>
      <c r="EE229" s="341">
        <f t="shared" si="307"/>
        <v>0</v>
      </c>
      <c r="EF229" s="341" t="e">
        <f t="shared" si="308"/>
        <v>#VALUE!</v>
      </c>
      <c r="EG229" s="341" t="e">
        <f>DY229*(1+wycena!$EG$17)</f>
        <v>#VALUE!</v>
      </c>
      <c r="EH229" s="341" t="e">
        <f>EG229*(1+wycena!$EH$17)</f>
        <v>#VALUE!</v>
      </c>
      <c r="EI229" s="341" t="e">
        <f t="shared" si="348"/>
        <v>#VALUE!</v>
      </c>
      <c r="EJ229" s="341" t="e">
        <f t="shared" si="366"/>
        <v>#VALUE!</v>
      </c>
      <c r="EK229" s="342">
        <f t="shared" si="309"/>
        <v>0</v>
      </c>
      <c r="EL229" s="343">
        <v>0</v>
      </c>
      <c r="EM229" s="344" t="e">
        <f t="shared" si="367"/>
        <v>#VALUE!</v>
      </c>
      <c r="EN229" s="345" t="e">
        <f t="shared" si="310"/>
        <v>#VALUE!</v>
      </c>
      <c r="EO229" s="346">
        <f t="shared" si="311"/>
        <v>0</v>
      </c>
      <c r="EP229" s="347">
        <f t="shared" si="312"/>
        <v>0</v>
      </c>
      <c r="EQ229" s="348">
        <f t="shared" si="349"/>
        <v>0</v>
      </c>
      <c r="ER229" s="349" t="e">
        <f t="shared" si="313"/>
        <v>#VALUE!</v>
      </c>
      <c r="ES229" s="350" t="e">
        <f t="shared" si="314"/>
        <v>#VALUE!</v>
      </c>
      <c r="ET229" s="62"/>
      <c r="EU229" s="399">
        <f t="shared" si="350"/>
        <v>0</v>
      </c>
      <c r="EV229" s="400">
        <f t="shared" si="351"/>
        <v>0</v>
      </c>
      <c r="EW229" s="400">
        <f t="shared" si="352"/>
        <v>0</v>
      </c>
      <c r="EX229" s="400">
        <f t="shared" si="353"/>
        <v>0</v>
      </c>
      <c r="EY229" s="400">
        <f t="shared" si="354"/>
        <v>0</v>
      </c>
      <c r="EZ229" s="401">
        <f t="shared" si="355"/>
        <v>0</v>
      </c>
      <c r="FA229" s="62"/>
      <c r="FB229" s="153">
        <f t="shared" si="315"/>
        <v>0</v>
      </c>
      <c r="FC229" s="154">
        <f t="shared" si="316"/>
        <v>0</v>
      </c>
      <c r="FD229" s="154">
        <f t="shared" si="317"/>
        <v>0</v>
      </c>
      <c r="FE229" s="154">
        <f t="shared" si="318"/>
        <v>0</v>
      </c>
      <c r="FF229" s="154">
        <f t="shared" si="319"/>
        <v>0</v>
      </c>
      <c r="FG229" s="154">
        <f t="shared" si="320"/>
        <v>0</v>
      </c>
      <c r="FH229" s="154">
        <f t="shared" si="321"/>
        <v>0</v>
      </c>
      <c r="FI229" s="154">
        <f t="shared" si="322"/>
        <v>0</v>
      </c>
      <c r="FJ229" s="154">
        <f t="shared" si="323"/>
        <v>0</v>
      </c>
      <c r="FK229" s="147">
        <f t="shared" si="324"/>
        <v>0</v>
      </c>
      <c r="FL229" s="147">
        <f t="shared" si="325"/>
        <v>0</v>
      </c>
      <c r="FM229" s="146">
        <f t="shared" si="326"/>
        <v>0</v>
      </c>
      <c r="FN229" s="146">
        <f t="shared" si="327"/>
        <v>0</v>
      </c>
      <c r="FO229" s="146">
        <f t="shared" si="328"/>
        <v>0</v>
      </c>
      <c r="FP229" s="146">
        <f t="shared" si="329"/>
        <v>0</v>
      </c>
      <c r="FQ229" s="146" t="e">
        <f t="shared" si="330"/>
        <v>#VALUE!</v>
      </c>
      <c r="FR229" s="146" t="e">
        <f t="shared" si="331"/>
        <v>#VALUE!</v>
      </c>
      <c r="FS229" s="146">
        <f t="shared" si="332"/>
        <v>0</v>
      </c>
      <c r="FT229" s="146">
        <f t="shared" si="333"/>
        <v>0</v>
      </c>
      <c r="FU229" s="146">
        <f t="shared" si="334"/>
        <v>0</v>
      </c>
      <c r="FV229" s="146" t="e">
        <f t="shared" si="335"/>
        <v>#VALUE!</v>
      </c>
      <c r="FW229" s="146" t="e">
        <f t="shared" si="356"/>
        <v>#VALUE!</v>
      </c>
      <c r="FX229" s="146" t="e">
        <f t="shared" si="357"/>
        <v>#VALUE!</v>
      </c>
      <c r="FY229" s="146" t="e">
        <f t="shared" si="358"/>
        <v>#VALUE!</v>
      </c>
      <c r="FZ229" s="155">
        <f t="shared" si="368"/>
        <v>0</v>
      </c>
    </row>
    <row r="230" spans="1:182">
      <c r="A230" s="143">
        <v>212</v>
      </c>
      <c r="B230" s="123"/>
      <c r="C230" s="123"/>
      <c r="D230" s="123"/>
      <c r="E230" s="181"/>
      <c r="F230" s="123"/>
      <c r="G230" s="123"/>
      <c r="H230" s="123"/>
      <c r="I230" s="120"/>
      <c r="J230" s="121"/>
      <c r="K230" s="123"/>
      <c r="L230" s="123"/>
      <c r="M230" s="172" t="str">
        <f>ryzyka!$X214</f>
        <v/>
      </c>
      <c r="N230" s="173" t="str">
        <f>ryzyka!Y214</f>
        <v/>
      </c>
      <c r="O230" s="123"/>
      <c r="P230" s="123"/>
      <c r="Q230" s="138"/>
      <c r="R230" s="121"/>
      <c r="S230" s="123"/>
      <c r="T230" s="122"/>
      <c r="U230" s="123"/>
      <c r="V230" s="285" t="str">
        <f t="shared" si="336"/>
        <v/>
      </c>
      <c r="W230" s="285" t="str">
        <f t="shared" si="337"/>
        <v/>
      </c>
      <c r="X230" s="123"/>
      <c r="Y230" s="65"/>
      <c r="Z230" s="176">
        <f t="shared" si="279"/>
        <v>0</v>
      </c>
      <c r="AA230" s="124"/>
      <c r="AB230" s="124"/>
      <c r="AC230" s="125"/>
      <c r="AD230" s="125"/>
      <c r="AE230" s="126"/>
      <c r="AF230" s="124"/>
      <c r="AG230" s="127"/>
      <c r="AH230" s="128"/>
      <c r="AI230" s="137"/>
      <c r="AJ230" s="126"/>
      <c r="AK230" s="335">
        <f t="shared" si="280"/>
        <v>0</v>
      </c>
      <c r="AL230" s="138"/>
      <c r="AM230" s="121"/>
      <c r="AN230" s="123"/>
      <c r="AO230" s="332">
        <f t="shared" si="359"/>
        <v>0</v>
      </c>
      <c r="AP230" s="333">
        <f>SUMIFS(Technologia[tpz '[s']],Technologia[Obszar],"Obróbka skrawaniem",Technologia[KOD WYROB],wycena!$B230)</f>
        <v>0</v>
      </c>
      <c r="AQ230" s="334">
        <f>SUMIFS(Technologia[tpj '[s']],Technologia[Obszar],"Obróbka skrawaniem",Technologia[KOD WYROB],wycena!$B230)</f>
        <v>0</v>
      </c>
      <c r="AR230" s="335">
        <f t="shared" si="281"/>
        <v>0</v>
      </c>
      <c r="AS230" s="334">
        <f>SUMIFS(Technologia[tpz '[s']],Technologia[Obszar],"Ukosowanie",Technologia[KOD WYROB],wycena!$B230)</f>
        <v>0</v>
      </c>
      <c r="AT230" s="334">
        <f>SUMIFS(Technologia[tpj '[s']],Technologia[Obszar],"Ukosowanie",Technologia[KOD WYROB],wycena!$B230)</f>
        <v>0</v>
      </c>
      <c r="AU230" s="335">
        <f t="shared" si="282"/>
        <v>0</v>
      </c>
      <c r="AV230" s="334">
        <f>SUMIFS(Technologia[tpz '[s']],Technologia[Obszar],"Prasa",Technologia[KOD WYROB],wycena!$B230)</f>
        <v>0</v>
      </c>
      <c r="AW230" s="334">
        <f>SUMIFS(Technologia[tpj '[s']],Technologia[Obszar],"Prasa",Technologia[KOD WYROB],wycena!$B230)</f>
        <v>0</v>
      </c>
      <c r="AX230" s="335">
        <f t="shared" si="283"/>
        <v>0</v>
      </c>
      <c r="AY230" s="334">
        <f>SUMIFS(Technologia[tpz '[s']],Technologia[Obszar],"Spawanie ręczne",Technologia[KOD WYROB],wycena!$B230)</f>
        <v>0</v>
      </c>
      <c r="AZ230" s="334">
        <f>SUMIFS(Technologia[tpj '[s']],Technologia[Obszar],"Spawanie ręczne",Technologia[KOD WYROB],wycena!$B230)</f>
        <v>0</v>
      </c>
      <c r="BA230" s="335">
        <f t="shared" si="284"/>
        <v>0</v>
      </c>
      <c r="BB230" s="334">
        <f>SUMIFS(Technologia[tpz '[s']],Technologia[Obszar],"Spawanie robotem",Technologia[KOD WYROB],wycena!$B230)</f>
        <v>0</v>
      </c>
      <c r="BC230" s="334">
        <f>SUMIFS(Technologia[tpj '[s']],Technologia[Obszar],"Spawanie robotem",Technologia[KOD WYROB],wycena!$B230)</f>
        <v>0</v>
      </c>
      <c r="BD230" s="335">
        <f t="shared" si="285"/>
        <v>0</v>
      </c>
      <c r="BE230" s="334">
        <f>SUMIFS(Technologia[tpz '[s']],Technologia[Obszar],"Ślusarnia",Technologia[KOD WYROB],wycena!$B230)</f>
        <v>0</v>
      </c>
      <c r="BF230" s="334">
        <f>SUMIFS(Technologia[tpj '[s']],Technologia[Obszar],"Ślusarnia",Technologia[KOD WYROB],wycena!$B230)</f>
        <v>0</v>
      </c>
      <c r="BG230" s="335">
        <f t="shared" si="286"/>
        <v>0</v>
      </c>
      <c r="BH230" s="334">
        <f>SUMIFS(Technologia[tpz '[s']],Technologia[Obszar],"Montaż",Technologia[KOD WYROB],wycena!$B230)</f>
        <v>0</v>
      </c>
      <c r="BI230" s="334">
        <f>SUMIFS(Technologia[tpj '[s']],Technologia[Obszar],"Montaż",Technologia[KOD WYROB],wycena!$B230)</f>
        <v>0</v>
      </c>
      <c r="BJ230" s="335">
        <f t="shared" si="287"/>
        <v>0</v>
      </c>
      <c r="BK230" s="334">
        <f>SUMIFS(Technologia[tpz '[s']],Technologia[Obszar],"Klejenie",Technologia[KOD WYROB],wycena!$B230)</f>
        <v>0</v>
      </c>
      <c r="BL230" s="334">
        <f>SUMIFS(Technologia[tpj '[s']],Technologia[Obszar],"Klejenie",Technologia[KOD WYROB],wycena!$B230)</f>
        <v>0</v>
      </c>
      <c r="BM230" s="335">
        <f t="shared" si="288"/>
        <v>0</v>
      </c>
      <c r="BN230" s="334">
        <f>SUMIFS(Technologia[tpz '[s']],Technologia[Obszar],"Śrutowanie",Technologia[KOD WYROB],wycena!$B230)</f>
        <v>0</v>
      </c>
      <c r="BO230" s="334">
        <f>SUMIFS(Technologia[tpj '[s']],Technologia[Obszar],"Śrutowanie",Technologia[KOD WYROB],wycena!$B230)</f>
        <v>0</v>
      </c>
      <c r="BP230" s="332">
        <f t="shared" si="338"/>
        <v>0</v>
      </c>
      <c r="BQ230" s="334">
        <f>SUMIFS(Technologia[tpz '[s']],Technologia[Obszar],"Prostowanie",Technologia[KOD WYROB],wycena!$B230)</f>
        <v>0</v>
      </c>
      <c r="BR230" s="334">
        <f>SUMIFS(Technologia[tpj '[s']],Technologia[Obszar],"Prostowanie",Technologia[KOD WYROB],wycena!$B230)</f>
        <v>0</v>
      </c>
      <c r="BS230" s="332">
        <f t="shared" si="339"/>
        <v>0</v>
      </c>
      <c r="BT230" s="334">
        <f>SUMIFS(Technologia[tpz '[s']],Technologia[Obszar],"Gratowarka",Technologia[KOD WYROB],wycena!$B230)</f>
        <v>0</v>
      </c>
      <c r="BU230" s="334">
        <f>SUMIFS(Technologia[tpj '[s']],Technologia[Obszar],"Gratowarka",Technologia[KOD WYROB],wycena!$B230)</f>
        <v>0</v>
      </c>
      <c r="BV230" s="332">
        <f t="shared" si="340"/>
        <v>0</v>
      </c>
      <c r="BW230" s="332">
        <f>COUNTIF(Technologia[KOD WYROB],B230)</f>
        <v>0</v>
      </c>
      <c r="BX230" s="332">
        <f t="shared" si="341"/>
        <v>0</v>
      </c>
      <c r="BZ230" s="121"/>
      <c r="CA230" s="123"/>
      <c r="CB230" s="123"/>
      <c r="CC230" s="372">
        <f>SUMIFS(Technologia[Koszt kooperacji],Technologia[Obszar],"Kooperacja",Technologia[KOD WYROB],wycena!$B230)+SUMIFS(Technologia[Koszt kooperacji],Technologia[Obszar],"Śrutowanie",Technologia[KOD WYROB],wycena!$B230)</f>
        <v>0</v>
      </c>
      <c r="CD230" s="372">
        <f t="shared" si="289"/>
        <v>0</v>
      </c>
      <c r="CE230" s="372">
        <f t="shared" si="360"/>
        <v>0</v>
      </c>
      <c r="CF230" s="381">
        <f>COUNTIFS(Technologia[KOD WYROB],B230,Technologia[Obszar],"kooperacja")+SUMIF($C:$C,$B230,CF:CF)</f>
        <v>0</v>
      </c>
      <c r="CG230" s="382">
        <f>SUMIF(Tabela3[Dot. indeksu],B230,Tabela3[Wartość])+SUMIF(C:C,B230,DE:DE)</f>
        <v>0</v>
      </c>
      <c r="CH230" s="383">
        <f>SUMIFS(NRC[Cena],NRC[Typ narzędzia],robocze!$AL$1,NRC[Dot. indeksu],wycena!$B230)+(SUMIF($C:$C,$B230,$DF:$DF))</f>
        <v>0</v>
      </c>
      <c r="CI230" s="372">
        <f>SUMIFS(NRC[Cena],NRC[Typ narzędzia],robocze!$AL$2,NRC[Dot. indeksu],wycena!$B230)+(SUMIF($C:$C,$B230,$DG:$DG))</f>
        <v>0</v>
      </c>
      <c r="CJ230" s="372">
        <f>SUMIFS(NRC[Cena],NRC[Typ narzędzia],robocze!$AL$3,NRC[Dot. indeksu],wycena!$B230)+(SUMIF($C:$C,$B230,$DH:$DH))</f>
        <v>0</v>
      </c>
      <c r="CK230" s="384">
        <f t="shared" si="342"/>
        <v>0</v>
      </c>
      <c r="CM230" s="373" t="str">
        <f t="shared" si="290"/>
        <v/>
      </c>
      <c r="CN230" s="374" t="str">
        <f t="shared" si="291"/>
        <v/>
      </c>
      <c r="CO230" s="372" t="str">
        <f t="shared" si="292"/>
        <v/>
      </c>
      <c r="CP230" s="372" t="str">
        <f t="shared" si="361"/>
        <v/>
      </c>
      <c r="CQ230" s="371" t="str">
        <f t="shared" si="293"/>
        <v/>
      </c>
      <c r="CR230" s="371" t="str">
        <f t="shared" si="362"/>
        <v/>
      </c>
      <c r="CS230" s="371" t="str">
        <f t="shared" si="294"/>
        <v/>
      </c>
      <c r="CT230" s="371" t="str">
        <f t="shared" si="295"/>
        <v/>
      </c>
      <c r="CU230" s="371" t="str">
        <f t="shared" si="296"/>
        <v/>
      </c>
      <c r="CV230" s="371" t="str">
        <f t="shared" si="297"/>
        <v/>
      </c>
      <c r="CW230" s="371" t="str">
        <f t="shared" si="298"/>
        <v/>
      </c>
      <c r="CX230" s="371" t="str">
        <f t="shared" si="299"/>
        <v/>
      </c>
      <c r="CY230" s="371" t="str">
        <f t="shared" si="300"/>
        <v/>
      </c>
      <c r="CZ230" s="371" t="str">
        <f t="shared" si="301"/>
        <v/>
      </c>
      <c r="DA230" s="371" t="str">
        <f t="shared" si="343"/>
        <v/>
      </c>
      <c r="DB230" s="371" t="str">
        <f t="shared" si="344"/>
        <v/>
      </c>
      <c r="DC230" s="371" t="str">
        <f t="shared" si="345"/>
        <v/>
      </c>
      <c r="DD230" s="334" t="str">
        <f t="shared" si="302"/>
        <v/>
      </c>
      <c r="DE230" s="334" t="str">
        <f t="shared" si="303"/>
        <v/>
      </c>
      <c r="DF230" s="372">
        <f t="shared" si="363"/>
        <v>0</v>
      </c>
      <c r="DG230" s="372">
        <f t="shared" si="364"/>
        <v>0</v>
      </c>
      <c r="DH230" s="372">
        <f t="shared" si="365"/>
        <v>0</v>
      </c>
      <c r="DI230" s="375"/>
      <c r="DJ230" s="319">
        <f>AK230/3600*Stawki!$A$4</f>
        <v>0</v>
      </c>
      <c r="DK230" s="317">
        <f>AO230/3600*Stawki!$B$4</f>
        <v>0</v>
      </c>
      <c r="DL230" s="317">
        <f>AR230/3600*Stawki!$C$4</f>
        <v>0</v>
      </c>
      <c r="DM230" s="317">
        <f>AU230/3600*Stawki!$D$4</f>
        <v>0</v>
      </c>
      <c r="DN230" s="317">
        <f>AX230/3600*Stawki!$E$4</f>
        <v>0</v>
      </c>
      <c r="DO230" s="317">
        <f>BA230/3600*Stawki!$F$4</f>
        <v>0</v>
      </c>
      <c r="DP230" s="317">
        <f>BD230/3600*Stawki!$G$4</f>
        <v>0</v>
      </c>
      <c r="DQ230" s="317">
        <f>BG230/3600*Stawki!$H$4</f>
        <v>0</v>
      </c>
      <c r="DR230" s="317">
        <f>BJ230/3600*Stawki!$J$4</f>
        <v>0</v>
      </c>
      <c r="DS230" s="317">
        <f>BL230/3600*Stawki!$I$4</f>
        <v>0</v>
      </c>
      <c r="DT230" s="317">
        <f>BP230/3600*Stawki!$K$4</f>
        <v>0</v>
      </c>
      <c r="DU230" s="320">
        <f>BS230/3600*Stawki!$M$4</f>
        <v>0</v>
      </c>
      <c r="DV230" s="320">
        <f>BV230/3600*Stawki!$L$4</f>
        <v>0</v>
      </c>
      <c r="DW230" s="321">
        <f t="shared" si="346"/>
        <v>0</v>
      </c>
      <c r="DX230" s="322" t="e" cm="1">
        <f t="array" ref="DX230">IF(BX230&lt;1,INDEX(tblSimple[],MATCH(F230,simp_il_proj,1)+1,MATCH(BW230,simp_il_oper,1)+1)+VLOOKUP($H$6,tblKlient[[Klient]:[Dodatkowy narzut Simple]],2,0),INDEX(tblComplex[],MATCH(F230,comp_il_projekt,1)+1,MATCH(BX230,comp_ile_sklad,1)+1)+VLOOKUP($H$6,tblKlient[[Klient]:[Dodatkowy narzut Complex]],3,0))</f>
        <v>#VALUE!</v>
      </c>
      <c r="DY230" s="323" t="str">
        <f t="shared" si="347"/>
        <v/>
      </c>
      <c r="DZ230" s="318" t="e">
        <f t="shared" si="304"/>
        <v>#VALUE!</v>
      </c>
      <c r="EA230" s="324" t="e">
        <f t="shared" si="305"/>
        <v>#VALUE!</v>
      </c>
      <c r="EC230" s="340">
        <f>IFERROR((Y230*AA230)*IF(X230="NIE",$EC$17+Stawki!$L$30,$EC$17)+SUMIF($C:$C,$B230,CP:CP),0)</f>
        <v>0</v>
      </c>
      <c r="ED230" s="341">
        <f t="shared" si="306"/>
        <v>0</v>
      </c>
      <c r="EE230" s="341">
        <f t="shared" si="307"/>
        <v>0</v>
      </c>
      <c r="EF230" s="341" t="e">
        <f t="shared" si="308"/>
        <v>#VALUE!</v>
      </c>
      <c r="EG230" s="341" t="e">
        <f>DY230*(1+wycena!$EG$17)</f>
        <v>#VALUE!</v>
      </c>
      <c r="EH230" s="341" t="e">
        <f>EG230*(1+wycena!$EH$17)</f>
        <v>#VALUE!</v>
      </c>
      <c r="EI230" s="341" t="e">
        <f t="shared" si="348"/>
        <v>#VALUE!</v>
      </c>
      <c r="EJ230" s="341" t="e">
        <f t="shared" si="366"/>
        <v>#VALUE!</v>
      </c>
      <c r="EK230" s="342">
        <f t="shared" si="309"/>
        <v>0</v>
      </c>
      <c r="EL230" s="343">
        <v>0</v>
      </c>
      <c r="EM230" s="344" t="e">
        <f t="shared" si="367"/>
        <v>#VALUE!</v>
      </c>
      <c r="EN230" s="345" t="e">
        <f t="shared" si="310"/>
        <v>#VALUE!</v>
      </c>
      <c r="EO230" s="346">
        <f t="shared" si="311"/>
        <v>0</v>
      </c>
      <c r="EP230" s="347">
        <f t="shared" si="312"/>
        <v>0</v>
      </c>
      <c r="EQ230" s="348">
        <f t="shared" si="349"/>
        <v>0</v>
      </c>
      <c r="ER230" s="349" t="e">
        <f t="shared" si="313"/>
        <v>#VALUE!</v>
      </c>
      <c r="ES230" s="350" t="e">
        <f t="shared" si="314"/>
        <v>#VALUE!</v>
      </c>
      <c r="ET230" s="62"/>
      <c r="EU230" s="399">
        <f t="shared" si="350"/>
        <v>0</v>
      </c>
      <c r="EV230" s="400">
        <f t="shared" si="351"/>
        <v>0</v>
      </c>
      <c r="EW230" s="400">
        <f t="shared" si="352"/>
        <v>0</v>
      </c>
      <c r="EX230" s="400">
        <f t="shared" si="353"/>
        <v>0</v>
      </c>
      <c r="EY230" s="400">
        <f t="shared" si="354"/>
        <v>0</v>
      </c>
      <c r="EZ230" s="401">
        <f t="shared" si="355"/>
        <v>0</v>
      </c>
      <c r="FA230" s="62"/>
      <c r="FB230" s="153">
        <f t="shared" si="315"/>
        <v>0</v>
      </c>
      <c r="FC230" s="154">
        <f t="shared" si="316"/>
        <v>0</v>
      </c>
      <c r="FD230" s="154">
        <f t="shared" si="317"/>
        <v>0</v>
      </c>
      <c r="FE230" s="154">
        <f t="shared" si="318"/>
        <v>0</v>
      </c>
      <c r="FF230" s="154">
        <f t="shared" si="319"/>
        <v>0</v>
      </c>
      <c r="FG230" s="154">
        <f t="shared" si="320"/>
        <v>0</v>
      </c>
      <c r="FH230" s="154">
        <f t="shared" si="321"/>
        <v>0</v>
      </c>
      <c r="FI230" s="154">
        <f t="shared" si="322"/>
        <v>0</v>
      </c>
      <c r="FJ230" s="154">
        <f t="shared" si="323"/>
        <v>0</v>
      </c>
      <c r="FK230" s="147">
        <f t="shared" si="324"/>
        <v>0</v>
      </c>
      <c r="FL230" s="147">
        <f t="shared" si="325"/>
        <v>0</v>
      </c>
      <c r="FM230" s="146">
        <f t="shared" si="326"/>
        <v>0</v>
      </c>
      <c r="FN230" s="146">
        <f t="shared" si="327"/>
        <v>0</v>
      </c>
      <c r="FO230" s="146">
        <f t="shared" si="328"/>
        <v>0</v>
      </c>
      <c r="FP230" s="146">
        <f t="shared" si="329"/>
        <v>0</v>
      </c>
      <c r="FQ230" s="146" t="e">
        <f t="shared" si="330"/>
        <v>#VALUE!</v>
      </c>
      <c r="FR230" s="146" t="e">
        <f t="shared" si="331"/>
        <v>#VALUE!</v>
      </c>
      <c r="FS230" s="146">
        <f t="shared" si="332"/>
        <v>0</v>
      </c>
      <c r="FT230" s="146">
        <f t="shared" si="333"/>
        <v>0</v>
      </c>
      <c r="FU230" s="146">
        <f t="shared" si="334"/>
        <v>0</v>
      </c>
      <c r="FV230" s="146" t="e">
        <f t="shared" si="335"/>
        <v>#VALUE!</v>
      </c>
      <c r="FW230" s="146" t="e">
        <f t="shared" si="356"/>
        <v>#VALUE!</v>
      </c>
      <c r="FX230" s="146" t="e">
        <f t="shared" si="357"/>
        <v>#VALUE!</v>
      </c>
      <c r="FY230" s="146" t="e">
        <f t="shared" si="358"/>
        <v>#VALUE!</v>
      </c>
      <c r="FZ230" s="155">
        <f t="shared" si="368"/>
        <v>0</v>
      </c>
    </row>
    <row r="231" spans="1:182">
      <c r="A231" s="143">
        <v>213</v>
      </c>
      <c r="B231" s="123"/>
      <c r="C231" s="123"/>
      <c r="D231" s="123"/>
      <c r="E231" s="181"/>
      <c r="F231" s="123"/>
      <c r="G231" s="123"/>
      <c r="H231" s="123"/>
      <c r="I231" s="120"/>
      <c r="J231" s="121"/>
      <c r="K231" s="123"/>
      <c r="L231" s="123"/>
      <c r="M231" s="172" t="str">
        <f>ryzyka!$X215</f>
        <v/>
      </c>
      <c r="N231" s="173" t="str">
        <f>ryzyka!Y215</f>
        <v/>
      </c>
      <c r="O231" s="123"/>
      <c r="P231" s="123"/>
      <c r="Q231" s="138"/>
      <c r="R231" s="121"/>
      <c r="S231" s="123"/>
      <c r="T231" s="122"/>
      <c r="U231" s="123"/>
      <c r="V231" s="285" t="str">
        <f t="shared" si="336"/>
        <v/>
      </c>
      <c r="W231" s="285" t="str">
        <f t="shared" si="337"/>
        <v/>
      </c>
      <c r="X231" s="123"/>
      <c r="Y231" s="65"/>
      <c r="Z231" s="176">
        <f t="shared" si="279"/>
        <v>0</v>
      </c>
      <c r="AA231" s="124"/>
      <c r="AB231" s="124"/>
      <c r="AC231" s="125"/>
      <c r="AD231" s="125"/>
      <c r="AE231" s="126"/>
      <c r="AF231" s="124"/>
      <c r="AG231" s="127"/>
      <c r="AH231" s="128"/>
      <c r="AI231" s="137"/>
      <c r="AJ231" s="126"/>
      <c r="AK231" s="335">
        <f t="shared" si="280"/>
        <v>0</v>
      </c>
      <c r="AL231" s="138"/>
      <c r="AM231" s="121"/>
      <c r="AN231" s="123"/>
      <c r="AO231" s="332">
        <f t="shared" si="359"/>
        <v>0</v>
      </c>
      <c r="AP231" s="333">
        <f>SUMIFS(Technologia[tpz '[s']],Technologia[Obszar],"Obróbka skrawaniem",Technologia[KOD WYROB],wycena!$B231)</f>
        <v>0</v>
      </c>
      <c r="AQ231" s="334">
        <f>SUMIFS(Technologia[tpj '[s']],Technologia[Obszar],"Obróbka skrawaniem",Technologia[KOD WYROB],wycena!$B231)</f>
        <v>0</v>
      </c>
      <c r="AR231" s="335">
        <f t="shared" si="281"/>
        <v>0</v>
      </c>
      <c r="AS231" s="334">
        <f>SUMIFS(Technologia[tpz '[s']],Technologia[Obszar],"Ukosowanie",Technologia[KOD WYROB],wycena!$B231)</f>
        <v>0</v>
      </c>
      <c r="AT231" s="334">
        <f>SUMIFS(Technologia[tpj '[s']],Technologia[Obszar],"Ukosowanie",Technologia[KOD WYROB],wycena!$B231)</f>
        <v>0</v>
      </c>
      <c r="AU231" s="335">
        <f t="shared" si="282"/>
        <v>0</v>
      </c>
      <c r="AV231" s="334">
        <f>SUMIFS(Technologia[tpz '[s']],Technologia[Obszar],"Prasa",Technologia[KOD WYROB],wycena!$B231)</f>
        <v>0</v>
      </c>
      <c r="AW231" s="334">
        <f>SUMIFS(Technologia[tpj '[s']],Technologia[Obszar],"Prasa",Technologia[KOD WYROB],wycena!$B231)</f>
        <v>0</v>
      </c>
      <c r="AX231" s="335">
        <f t="shared" si="283"/>
        <v>0</v>
      </c>
      <c r="AY231" s="334">
        <f>SUMIFS(Technologia[tpz '[s']],Technologia[Obszar],"Spawanie ręczne",Technologia[KOD WYROB],wycena!$B231)</f>
        <v>0</v>
      </c>
      <c r="AZ231" s="334">
        <f>SUMIFS(Technologia[tpj '[s']],Technologia[Obszar],"Spawanie ręczne",Technologia[KOD WYROB],wycena!$B231)</f>
        <v>0</v>
      </c>
      <c r="BA231" s="335">
        <f t="shared" si="284"/>
        <v>0</v>
      </c>
      <c r="BB231" s="334">
        <f>SUMIFS(Technologia[tpz '[s']],Technologia[Obszar],"Spawanie robotem",Technologia[KOD WYROB],wycena!$B231)</f>
        <v>0</v>
      </c>
      <c r="BC231" s="334">
        <f>SUMIFS(Technologia[tpj '[s']],Technologia[Obszar],"Spawanie robotem",Technologia[KOD WYROB],wycena!$B231)</f>
        <v>0</v>
      </c>
      <c r="BD231" s="335">
        <f t="shared" si="285"/>
        <v>0</v>
      </c>
      <c r="BE231" s="334">
        <f>SUMIFS(Technologia[tpz '[s']],Technologia[Obszar],"Ślusarnia",Technologia[KOD WYROB],wycena!$B231)</f>
        <v>0</v>
      </c>
      <c r="BF231" s="334">
        <f>SUMIFS(Technologia[tpj '[s']],Technologia[Obszar],"Ślusarnia",Technologia[KOD WYROB],wycena!$B231)</f>
        <v>0</v>
      </c>
      <c r="BG231" s="335">
        <f t="shared" si="286"/>
        <v>0</v>
      </c>
      <c r="BH231" s="334">
        <f>SUMIFS(Technologia[tpz '[s']],Technologia[Obszar],"Montaż",Technologia[KOD WYROB],wycena!$B231)</f>
        <v>0</v>
      </c>
      <c r="BI231" s="334">
        <f>SUMIFS(Technologia[tpj '[s']],Technologia[Obszar],"Montaż",Technologia[KOD WYROB],wycena!$B231)</f>
        <v>0</v>
      </c>
      <c r="BJ231" s="335">
        <f t="shared" si="287"/>
        <v>0</v>
      </c>
      <c r="BK231" s="334">
        <f>SUMIFS(Technologia[tpz '[s']],Technologia[Obszar],"Klejenie",Technologia[KOD WYROB],wycena!$B231)</f>
        <v>0</v>
      </c>
      <c r="BL231" s="334">
        <f>SUMIFS(Technologia[tpj '[s']],Technologia[Obszar],"Klejenie",Technologia[KOD WYROB],wycena!$B231)</f>
        <v>0</v>
      </c>
      <c r="BM231" s="335">
        <f t="shared" si="288"/>
        <v>0</v>
      </c>
      <c r="BN231" s="334">
        <f>SUMIFS(Technologia[tpz '[s']],Technologia[Obszar],"Śrutowanie",Technologia[KOD WYROB],wycena!$B231)</f>
        <v>0</v>
      </c>
      <c r="BO231" s="334">
        <f>SUMIFS(Technologia[tpj '[s']],Technologia[Obszar],"Śrutowanie",Technologia[KOD WYROB],wycena!$B231)</f>
        <v>0</v>
      </c>
      <c r="BP231" s="332">
        <f t="shared" si="338"/>
        <v>0</v>
      </c>
      <c r="BQ231" s="334">
        <f>SUMIFS(Technologia[tpz '[s']],Technologia[Obszar],"Prostowanie",Technologia[KOD WYROB],wycena!$B231)</f>
        <v>0</v>
      </c>
      <c r="BR231" s="334">
        <f>SUMIFS(Technologia[tpj '[s']],Technologia[Obszar],"Prostowanie",Technologia[KOD WYROB],wycena!$B231)</f>
        <v>0</v>
      </c>
      <c r="BS231" s="332">
        <f t="shared" si="339"/>
        <v>0</v>
      </c>
      <c r="BT231" s="334">
        <f>SUMIFS(Technologia[tpz '[s']],Technologia[Obszar],"Gratowarka",Technologia[KOD WYROB],wycena!$B231)</f>
        <v>0</v>
      </c>
      <c r="BU231" s="334">
        <f>SUMIFS(Technologia[tpj '[s']],Technologia[Obszar],"Gratowarka",Technologia[KOD WYROB],wycena!$B231)</f>
        <v>0</v>
      </c>
      <c r="BV231" s="332">
        <f t="shared" si="340"/>
        <v>0</v>
      </c>
      <c r="BW231" s="332">
        <f>COUNTIF(Technologia[KOD WYROB],B231)</f>
        <v>0</v>
      </c>
      <c r="BX231" s="332">
        <f t="shared" si="341"/>
        <v>0</v>
      </c>
      <c r="BZ231" s="121"/>
      <c r="CA231" s="123"/>
      <c r="CB231" s="123"/>
      <c r="CC231" s="372">
        <f>SUMIFS(Technologia[Koszt kooperacji],Technologia[Obszar],"Kooperacja",Technologia[KOD WYROB],wycena!$B231)+SUMIFS(Technologia[Koszt kooperacji],Technologia[Obszar],"Śrutowanie",Technologia[KOD WYROB],wycena!$B231)</f>
        <v>0</v>
      </c>
      <c r="CD231" s="372">
        <f t="shared" si="289"/>
        <v>0</v>
      </c>
      <c r="CE231" s="372">
        <f t="shared" si="360"/>
        <v>0</v>
      </c>
      <c r="CF231" s="381">
        <f>COUNTIFS(Technologia[KOD WYROB],B231,Technologia[Obszar],"kooperacja")+SUMIF($C:$C,$B231,CF:CF)</f>
        <v>0</v>
      </c>
      <c r="CG231" s="382">
        <f>SUMIF(Tabela3[Dot. indeksu],B231,Tabela3[Wartość])+SUMIF(C:C,B231,DE:DE)</f>
        <v>0</v>
      </c>
      <c r="CH231" s="383">
        <f>SUMIFS(NRC[Cena],NRC[Typ narzędzia],robocze!$AL$1,NRC[Dot. indeksu],wycena!$B231)+(SUMIF($C:$C,$B231,$DF:$DF))</f>
        <v>0</v>
      </c>
      <c r="CI231" s="372">
        <f>SUMIFS(NRC[Cena],NRC[Typ narzędzia],robocze!$AL$2,NRC[Dot. indeksu],wycena!$B231)+(SUMIF($C:$C,$B231,$DG:$DG))</f>
        <v>0</v>
      </c>
      <c r="CJ231" s="372">
        <f>SUMIFS(NRC[Cena],NRC[Typ narzędzia],robocze!$AL$3,NRC[Dot. indeksu],wycena!$B231)+(SUMIF($C:$C,$B231,$DH:$DH))</f>
        <v>0</v>
      </c>
      <c r="CK231" s="384">
        <f t="shared" si="342"/>
        <v>0</v>
      </c>
      <c r="CM231" s="373" t="str">
        <f t="shared" si="290"/>
        <v/>
      </c>
      <c r="CN231" s="374" t="str">
        <f t="shared" si="291"/>
        <v/>
      </c>
      <c r="CO231" s="372" t="str">
        <f t="shared" si="292"/>
        <v/>
      </c>
      <c r="CP231" s="372" t="str">
        <f t="shared" si="361"/>
        <v/>
      </c>
      <c r="CQ231" s="371" t="str">
        <f t="shared" si="293"/>
        <v/>
      </c>
      <c r="CR231" s="371" t="str">
        <f t="shared" si="362"/>
        <v/>
      </c>
      <c r="CS231" s="371" t="str">
        <f t="shared" si="294"/>
        <v/>
      </c>
      <c r="CT231" s="371" t="str">
        <f t="shared" si="295"/>
        <v/>
      </c>
      <c r="CU231" s="371" t="str">
        <f t="shared" si="296"/>
        <v/>
      </c>
      <c r="CV231" s="371" t="str">
        <f t="shared" si="297"/>
        <v/>
      </c>
      <c r="CW231" s="371" t="str">
        <f t="shared" si="298"/>
        <v/>
      </c>
      <c r="CX231" s="371" t="str">
        <f t="shared" si="299"/>
        <v/>
      </c>
      <c r="CY231" s="371" t="str">
        <f t="shared" si="300"/>
        <v/>
      </c>
      <c r="CZ231" s="371" t="str">
        <f t="shared" si="301"/>
        <v/>
      </c>
      <c r="DA231" s="371" t="str">
        <f t="shared" si="343"/>
        <v/>
      </c>
      <c r="DB231" s="371" t="str">
        <f t="shared" si="344"/>
        <v/>
      </c>
      <c r="DC231" s="371" t="str">
        <f t="shared" si="345"/>
        <v/>
      </c>
      <c r="DD231" s="334" t="str">
        <f t="shared" si="302"/>
        <v/>
      </c>
      <c r="DE231" s="334" t="str">
        <f t="shared" si="303"/>
        <v/>
      </c>
      <c r="DF231" s="372">
        <f t="shared" si="363"/>
        <v>0</v>
      </c>
      <c r="DG231" s="372">
        <f t="shared" si="364"/>
        <v>0</v>
      </c>
      <c r="DH231" s="372">
        <f t="shared" si="365"/>
        <v>0</v>
      </c>
      <c r="DI231" s="375"/>
      <c r="DJ231" s="319">
        <f>AK231/3600*Stawki!$A$4</f>
        <v>0</v>
      </c>
      <c r="DK231" s="317">
        <f>AO231/3600*Stawki!$B$4</f>
        <v>0</v>
      </c>
      <c r="DL231" s="317">
        <f>AR231/3600*Stawki!$C$4</f>
        <v>0</v>
      </c>
      <c r="DM231" s="317">
        <f>AU231/3600*Stawki!$D$4</f>
        <v>0</v>
      </c>
      <c r="DN231" s="317">
        <f>AX231/3600*Stawki!$E$4</f>
        <v>0</v>
      </c>
      <c r="DO231" s="317">
        <f>BA231/3600*Stawki!$F$4</f>
        <v>0</v>
      </c>
      <c r="DP231" s="317">
        <f>BD231/3600*Stawki!$G$4</f>
        <v>0</v>
      </c>
      <c r="DQ231" s="317">
        <f>BG231/3600*Stawki!$H$4</f>
        <v>0</v>
      </c>
      <c r="DR231" s="317">
        <f>BJ231/3600*Stawki!$J$4</f>
        <v>0</v>
      </c>
      <c r="DS231" s="317">
        <f>BL231/3600*Stawki!$I$4</f>
        <v>0</v>
      </c>
      <c r="DT231" s="317">
        <f>BP231/3600*Stawki!$K$4</f>
        <v>0</v>
      </c>
      <c r="DU231" s="320">
        <f>BS231/3600*Stawki!$M$4</f>
        <v>0</v>
      </c>
      <c r="DV231" s="320">
        <f>BV231/3600*Stawki!$L$4</f>
        <v>0</v>
      </c>
      <c r="DW231" s="321">
        <f t="shared" si="346"/>
        <v>0</v>
      </c>
      <c r="DX231" s="322" t="e" cm="1">
        <f t="array" ref="DX231">IF(BX231&lt;1,INDEX(tblSimple[],MATCH(F231,simp_il_proj,1)+1,MATCH(BW231,simp_il_oper,1)+1)+VLOOKUP($H$6,tblKlient[[Klient]:[Dodatkowy narzut Simple]],2,0),INDEX(tblComplex[],MATCH(F231,comp_il_projekt,1)+1,MATCH(BX231,comp_ile_sklad,1)+1)+VLOOKUP($H$6,tblKlient[[Klient]:[Dodatkowy narzut Complex]],3,0))</f>
        <v>#VALUE!</v>
      </c>
      <c r="DY231" s="323" t="str">
        <f t="shared" si="347"/>
        <v/>
      </c>
      <c r="DZ231" s="318" t="e">
        <f t="shared" si="304"/>
        <v>#VALUE!</v>
      </c>
      <c r="EA231" s="324" t="e">
        <f t="shared" si="305"/>
        <v>#VALUE!</v>
      </c>
      <c r="EC231" s="340">
        <f>IFERROR((Y231*AA231)*IF(X231="NIE",$EC$17+Stawki!$L$30,$EC$17)+SUMIF($C:$C,$B231,CP:CP),0)</f>
        <v>0</v>
      </c>
      <c r="ED231" s="341">
        <f t="shared" si="306"/>
        <v>0</v>
      </c>
      <c r="EE231" s="341">
        <f t="shared" si="307"/>
        <v>0</v>
      </c>
      <c r="EF231" s="341" t="e">
        <f t="shared" si="308"/>
        <v>#VALUE!</v>
      </c>
      <c r="EG231" s="341" t="e">
        <f>DY231*(1+wycena!$EG$17)</f>
        <v>#VALUE!</v>
      </c>
      <c r="EH231" s="341" t="e">
        <f>EG231*(1+wycena!$EH$17)</f>
        <v>#VALUE!</v>
      </c>
      <c r="EI231" s="341" t="e">
        <f t="shared" si="348"/>
        <v>#VALUE!</v>
      </c>
      <c r="EJ231" s="341" t="e">
        <f t="shared" si="366"/>
        <v>#VALUE!</v>
      </c>
      <c r="EK231" s="342">
        <f t="shared" si="309"/>
        <v>0</v>
      </c>
      <c r="EL231" s="343">
        <v>0</v>
      </c>
      <c r="EM231" s="344" t="e">
        <f t="shared" si="367"/>
        <v>#VALUE!</v>
      </c>
      <c r="EN231" s="345" t="e">
        <f t="shared" si="310"/>
        <v>#VALUE!</v>
      </c>
      <c r="EO231" s="346">
        <f t="shared" si="311"/>
        <v>0</v>
      </c>
      <c r="EP231" s="347">
        <f t="shared" si="312"/>
        <v>0</v>
      </c>
      <c r="EQ231" s="348">
        <f t="shared" si="349"/>
        <v>0</v>
      </c>
      <c r="ER231" s="349" t="e">
        <f t="shared" si="313"/>
        <v>#VALUE!</v>
      </c>
      <c r="ES231" s="350" t="e">
        <f t="shared" si="314"/>
        <v>#VALUE!</v>
      </c>
      <c r="ET231" s="62"/>
      <c r="EU231" s="399">
        <f t="shared" si="350"/>
        <v>0</v>
      </c>
      <c r="EV231" s="400">
        <f t="shared" si="351"/>
        <v>0</v>
      </c>
      <c r="EW231" s="400">
        <f t="shared" si="352"/>
        <v>0</v>
      </c>
      <c r="EX231" s="400">
        <f t="shared" si="353"/>
        <v>0</v>
      </c>
      <c r="EY231" s="400">
        <f t="shared" si="354"/>
        <v>0</v>
      </c>
      <c r="EZ231" s="401">
        <f t="shared" si="355"/>
        <v>0</v>
      </c>
      <c r="FA231" s="62"/>
      <c r="FB231" s="153">
        <f t="shared" si="315"/>
        <v>0</v>
      </c>
      <c r="FC231" s="154">
        <f t="shared" si="316"/>
        <v>0</v>
      </c>
      <c r="FD231" s="154">
        <f t="shared" si="317"/>
        <v>0</v>
      </c>
      <c r="FE231" s="154">
        <f t="shared" si="318"/>
        <v>0</v>
      </c>
      <c r="FF231" s="154">
        <f t="shared" si="319"/>
        <v>0</v>
      </c>
      <c r="FG231" s="154">
        <f t="shared" si="320"/>
        <v>0</v>
      </c>
      <c r="FH231" s="154">
        <f t="shared" si="321"/>
        <v>0</v>
      </c>
      <c r="FI231" s="154">
        <f t="shared" si="322"/>
        <v>0</v>
      </c>
      <c r="FJ231" s="154">
        <f t="shared" si="323"/>
        <v>0</v>
      </c>
      <c r="FK231" s="147">
        <f t="shared" si="324"/>
        <v>0</v>
      </c>
      <c r="FL231" s="147">
        <f t="shared" si="325"/>
        <v>0</v>
      </c>
      <c r="FM231" s="146">
        <f t="shared" si="326"/>
        <v>0</v>
      </c>
      <c r="FN231" s="146">
        <f t="shared" si="327"/>
        <v>0</v>
      </c>
      <c r="FO231" s="146">
        <f t="shared" si="328"/>
        <v>0</v>
      </c>
      <c r="FP231" s="146">
        <f t="shared" si="329"/>
        <v>0</v>
      </c>
      <c r="FQ231" s="146" t="e">
        <f t="shared" si="330"/>
        <v>#VALUE!</v>
      </c>
      <c r="FR231" s="146" t="e">
        <f t="shared" si="331"/>
        <v>#VALUE!</v>
      </c>
      <c r="FS231" s="146">
        <f t="shared" si="332"/>
        <v>0</v>
      </c>
      <c r="FT231" s="146">
        <f t="shared" si="333"/>
        <v>0</v>
      </c>
      <c r="FU231" s="146">
        <f t="shared" si="334"/>
        <v>0</v>
      </c>
      <c r="FV231" s="146" t="e">
        <f t="shared" si="335"/>
        <v>#VALUE!</v>
      </c>
      <c r="FW231" s="146" t="e">
        <f t="shared" si="356"/>
        <v>#VALUE!</v>
      </c>
      <c r="FX231" s="146" t="e">
        <f t="shared" si="357"/>
        <v>#VALUE!</v>
      </c>
      <c r="FY231" s="146" t="e">
        <f t="shared" si="358"/>
        <v>#VALUE!</v>
      </c>
      <c r="FZ231" s="155">
        <f t="shared" si="368"/>
        <v>0</v>
      </c>
    </row>
    <row r="232" spans="1:182">
      <c r="A232" s="143">
        <v>214</v>
      </c>
      <c r="B232" s="123"/>
      <c r="C232" s="123"/>
      <c r="D232" s="123"/>
      <c r="E232" s="181"/>
      <c r="F232" s="123"/>
      <c r="G232" s="123"/>
      <c r="H232" s="123"/>
      <c r="I232" s="120"/>
      <c r="J232" s="121"/>
      <c r="K232" s="123"/>
      <c r="L232" s="123"/>
      <c r="M232" s="172" t="str">
        <f>ryzyka!$X216</f>
        <v/>
      </c>
      <c r="N232" s="173" t="str">
        <f>ryzyka!Y216</f>
        <v/>
      </c>
      <c r="O232" s="123"/>
      <c r="P232" s="123"/>
      <c r="Q232" s="138"/>
      <c r="R232" s="121"/>
      <c r="S232" s="123"/>
      <c r="T232" s="122"/>
      <c r="U232" s="123"/>
      <c r="V232" s="285" t="str">
        <f t="shared" si="336"/>
        <v/>
      </c>
      <c r="W232" s="285" t="str">
        <f t="shared" si="337"/>
        <v/>
      </c>
      <c r="X232" s="123"/>
      <c r="Y232" s="65"/>
      <c r="Z232" s="176">
        <f t="shared" si="279"/>
        <v>0</v>
      </c>
      <c r="AA232" s="124"/>
      <c r="AB232" s="124"/>
      <c r="AC232" s="125"/>
      <c r="AD232" s="125"/>
      <c r="AE232" s="126"/>
      <c r="AF232" s="124"/>
      <c r="AG232" s="127"/>
      <c r="AH232" s="128"/>
      <c r="AI232" s="137"/>
      <c r="AJ232" s="126"/>
      <c r="AK232" s="335">
        <f t="shared" si="280"/>
        <v>0</v>
      </c>
      <c r="AL232" s="138"/>
      <c r="AM232" s="121"/>
      <c r="AN232" s="123"/>
      <c r="AO232" s="332">
        <f t="shared" si="359"/>
        <v>0</v>
      </c>
      <c r="AP232" s="333">
        <f>SUMIFS(Technologia[tpz '[s']],Technologia[Obszar],"Obróbka skrawaniem",Technologia[KOD WYROB],wycena!$B232)</f>
        <v>0</v>
      </c>
      <c r="AQ232" s="334">
        <f>SUMIFS(Technologia[tpj '[s']],Technologia[Obszar],"Obróbka skrawaniem",Technologia[KOD WYROB],wycena!$B232)</f>
        <v>0</v>
      </c>
      <c r="AR232" s="335">
        <f t="shared" si="281"/>
        <v>0</v>
      </c>
      <c r="AS232" s="334">
        <f>SUMIFS(Technologia[tpz '[s']],Technologia[Obszar],"Ukosowanie",Technologia[KOD WYROB],wycena!$B232)</f>
        <v>0</v>
      </c>
      <c r="AT232" s="334">
        <f>SUMIFS(Technologia[tpj '[s']],Technologia[Obszar],"Ukosowanie",Technologia[KOD WYROB],wycena!$B232)</f>
        <v>0</v>
      </c>
      <c r="AU232" s="335">
        <f t="shared" si="282"/>
        <v>0</v>
      </c>
      <c r="AV232" s="334">
        <f>SUMIFS(Technologia[tpz '[s']],Technologia[Obszar],"Prasa",Technologia[KOD WYROB],wycena!$B232)</f>
        <v>0</v>
      </c>
      <c r="AW232" s="334">
        <f>SUMIFS(Technologia[tpj '[s']],Technologia[Obszar],"Prasa",Technologia[KOD WYROB],wycena!$B232)</f>
        <v>0</v>
      </c>
      <c r="AX232" s="335">
        <f t="shared" si="283"/>
        <v>0</v>
      </c>
      <c r="AY232" s="334">
        <f>SUMIFS(Technologia[tpz '[s']],Technologia[Obszar],"Spawanie ręczne",Technologia[KOD WYROB],wycena!$B232)</f>
        <v>0</v>
      </c>
      <c r="AZ232" s="334">
        <f>SUMIFS(Technologia[tpj '[s']],Technologia[Obszar],"Spawanie ręczne",Technologia[KOD WYROB],wycena!$B232)</f>
        <v>0</v>
      </c>
      <c r="BA232" s="335">
        <f t="shared" si="284"/>
        <v>0</v>
      </c>
      <c r="BB232" s="334">
        <f>SUMIFS(Technologia[tpz '[s']],Technologia[Obszar],"Spawanie robotem",Technologia[KOD WYROB],wycena!$B232)</f>
        <v>0</v>
      </c>
      <c r="BC232" s="334">
        <f>SUMIFS(Technologia[tpj '[s']],Technologia[Obszar],"Spawanie robotem",Technologia[KOD WYROB],wycena!$B232)</f>
        <v>0</v>
      </c>
      <c r="BD232" s="335">
        <f t="shared" si="285"/>
        <v>0</v>
      </c>
      <c r="BE232" s="334">
        <f>SUMIFS(Technologia[tpz '[s']],Technologia[Obszar],"Ślusarnia",Technologia[KOD WYROB],wycena!$B232)</f>
        <v>0</v>
      </c>
      <c r="BF232" s="334">
        <f>SUMIFS(Technologia[tpj '[s']],Technologia[Obszar],"Ślusarnia",Technologia[KOD WYROB],wycena!$B232)</f>
        <v>0</v>
      </c>
      <c r="BG232" s="335">
        <f t="shared" si="286"/>
        <v>0</v>
      </c>
      <c r="BH232" s="334">
        <f>SUMIFS(Technologia[tpz '[s']],Technologia[Obszar],"Montaż",Technologia[KOD WYROB],wycena!$B232)</f>
        <v>0</v>
      </c>
      <c r="BI232" s="334">
        <f>SUMIFS(Technologia[tpj '[s']],Technologia[Obszar],"Montaż",Technologia[KOD WYROB],wycena!$B232)</f>
        <v>0</v>
      </c>
      <c r="BJ232" s="335">
        <f t="shared" si="287"/>
        <v>0</v>
      </c>
      <c r="BK232" s="334">
        <f>SUMIFS(Technologia[tpz '[s']],Technologia[Obszar],"Klejenie",Technologia[KOD WYROB],wycena!$B232)</f>
        <v>0</v>
      </c>
      <c r="BL232" s="334">
        <f>SUMIFS(Technologia[tpj '[s']],Technologia[Obszar],"Klejenie",Technologia[KOD WYROB],wycena!$B232)</f>
        <v>0</v>
      </c>
      <c r="BM232" s="335">
        <f t="shared" si="288"/>
        <v>0</v>
      </c>
      <c r="BN232" s="334">
        <f>SUMIFS(Technologia[tpz '[s']],Technologia[Obszar],"Śrutowanie",Technologia[KOD WYROB],wycena!$B232)</f>
        <v>0</v>
      </c>
      <c r="BO232" s="334">
        <f>SUMIFS(Technologia[tpj '[s']],Technologia[Obszar],"Śrutowanie",Technologia[KOD WYROB],wycena!$B232)</f>
        <v>0</v>
      </c>
      <c r="BP232" s="332">
        <f t="shared" si="338"/>
        <v>0</v>
      </c>
      <c r="BQ232" s="334">
        <f>SUMIFS(Technologia[tpz '[s']],Technologia[Obszar],"Prostowanie",Technologia[KOD WYROB],wycena!$B232)</f>
        <v>0</v>
      </c>
      <c r="BR232" s="334">
        <f>SUMIFS(Technologia[tpj '[s']],Technologia[Obszar],"Prostowanie",Technologia[KOD WYROB],wycena!$B232)</f>
        <v>0</v>
      </c>
      <c r="BS232" s="332">
        <f t="shared" si="339"/>
        <v>0</v>
      </c>
      <c r="BT232" s="334">
        <f>SUMIFS(Technologia[tpz '[s']],Technologia[Obszar],"Gratowarka",Technologia[KOD WYROB],wycena!$B232)</f>
        <v>0</v>
      </c>
      <c r="BU232" s="334">
        <f>SUMIFS(Technologia[tpj '[s']],Technologia[Obszar],"Gratowarka",Technologia[KOD WYROB],wycena!$B232)</f>
        <v>0</v>
      </c>
      <c r="BV232" s="332">
        <f t="shared" si="340"/>
        <v>0</v>
      </c>
      <c r="BW232" s="332">
        <f>COUNTIF(Technologia[KOD WYROB],B232)</f>
        <v>0</v>
      </c>
      <c r="BX232" s="332">
        <f t="shared" si="341"/>
        <v>0</v>
      </c>
      <c r="BZ232" s="121"/>
      <c r="CA232" s="123"/>
      <c r="CB232" s="123"/>
      <c r="CC232" s="372">
        <f>SUMIFS(Technologia[Koszt kooperacji],Technologia[Obszar],"Kooperacja",Technologia[KOD WYROB],wycena!$B232)+SUMIFS(Technologia[Koszt kooperacji],Technologia[Obszar],"Śrutowanie",Technologia[KOD WYROB],wycena!$B232)</f>
        <v>0</v>
      </c>
      <c r="CD232" s="372">
        <f t="shared" si="289"/>
        <v>0</v>
      </c>
      <c r="CE232" s="372">
        <f t="shared" si="360"/>
        <v>0</v>
      </c>
      <c r="CF232" s="381">
        <f>COUNTIFS(Technologia[KOD WYROB],B232,Technologia[Obszar],"kooperacja")+SUMIF($C:$C,$B232,CF:CF)</f>
        <v>0</v>
      </c>
      <c r="CG232" s="382">
        <f>SUMIF(Tabela3[Dot. indeksu],B232,Tabela3[Wartość])+SUMIF(C:C,B232,DE:DE)</f>
        <v>0</v>
      </c>
      <c r="CH232" s="383">
        <f>SUMIFS(NRC[Cena],NRC[Typ narzędzia],robocze!$AL$1,NRC[Dot. indeksu],wycena!$B232)+(SUMIF($C:$C,$B232,$DF:$DF))</f>
        <v>0</v>
      </c>
      <c r="CI232" s="372">
        <f>SUMIFS(NRC[Cena],NRC[Typ narzędzia],robocze!$AL$2,NRC[Dot. indeksu],wycena!$B232)+(SUMIF($C:$C,$B232,$DG:$DG))</f>
        <v>0</v>
      </c>
      <c r="CJ232" s="372">
        <f>SUMIFS(NRC[Cena],NRC[Typ narzędzia],robocze!$AL$3,NRC[Dot. indeksu],wycena!$B232)+(SUMIF($C:$C,$B232,$DH:$DH))</f>
        <v>0</v>
      </c>
      <c r="CK232" s="384">
        <f t="shared" si="342"/>
        <v>0</v>
      </c>
      <c r="CM232" s="373" t="str">
        <f t="shared" si="290"/>
        <v/>
      </c>
      <c r="CN232" s="374" t="str">
        <f t="shared" si="291"/>
        <v/>
      </c>
      <c r="CO232" s="372" t="str">
        <f t="shared" si="292"/>
        <v/>
      </c>
      <c r="CP232" s="372" t="str">
        <f t="shared" si="361"/>
        <v/>
      </c>
      <c r="CQ232" s="371" t="str">
        <f t="shared" si="293"/>
        <v/>
      </c>
      <c r="CR232" s="371" t="str">
        <f t="shared" si="362"/>
        <v/>
      </c>
      <c r="CS232" s="371" t="str">
        <f t="shared" si="294"/>
        <v/>
      </c>
      <c r="CT232" s="371" t="str">
        <f t="shared" si="295"/>
        <v/>
      </c>
      <c r="CU232" s="371" t="str">
        <f t="shared" si="296"/>
        <v/>
      </c>
      <c r="CV232" s="371" t="str">
        <f t="shared" si="297"/>
        <v/>
      </c>
      <c r="CW232" s="371" t="str">
        <f t="shared" si="298"/>
        <v/>
      </c>
      <c r="CX232" s="371" t="str">
        <f t="shared" si="299"/>
        <v/>
      </c>
      <c r="CY232" s="371" t="str">
        <f t="shared" si="300"/>
        <v/>
      </c>
      <c r="CZ232" s="371" t="str">
        <f t="shared" si="301"/>
        <v/>
      </c>
      <c r="DA232" s="371" t="str">
        <f t="shared" si="343"/>
        <v/>
      </c>
      <c r="DB232" s="371" t="str">
        <f t="shared" si="344"/>
        <v/>
      </c>
      <c r="DC232" s="371" t="str">
        <f t="shared" si="345"/>
        <v/>
      </c>
      <c r="DD232" s="334" t="str">
        <f t="shared" si="302"/>
        <v/>
      </c>
      <c r="DE232" s="334" t="str">
        <f t="shared" si="303"/>
        <v/>
      </c>
      <c r="DF232" s="372">
        <f t="shared" si="363"/>
        <v>0</v>
      </c>
      <c r="DG232" s="372">
        <f t="shared" si="364"/>
        <v>0</v>
      </c>
      <c r="DH232" s="372">
        <f t="shared" si="365"/>
        <v>0</v>
      </c>
      <c r="DI232" s="375"/>
      <c r="DJ232" s="319">
        <f>AK232/3600*Stawki!$A$4</f>
        <v>0</v>
      </c>
      <c r="DK232" s="317">
        <f>AO232/3600*Stawki!$B$4</f>
        <v>0</v>
      </c>
      <c r="DL232" s="317">
        <f>AR232/3600*Stawki!$C$4</f>
        <v>0</v>
      </c>
      <c r="DM232" s="317">
        <f>AU232/3600*Stawki!$D$4</f>
        <v>0</v>
      </c>
      <c r="DN232" s="317">
        <f>AX232/3600*Stawki!$E$4</f>
        <v>0</v>
      </c>
      <c r="DO232" s="317">
        <f>BA232/3600*Stawki!$F$4</f>
        <v>0</v>
      </c>
      <c r="DP232" s="317">
        <f>BD232/3600*Stawki!$G$4</f>
        <v>0</v>
      </c>
      <c r="DQ232" s="317">
        <f>BG232/3600*Stawki!$H$4</f>
        <v>0</v>
      </c>
      <c r="DR232" s="317">
        <f>BJ232/3600*Stawki!$J$4</f>
        <v>0</v>
      </c>
      <c r="DS232" s="317">
        <f>BL232/3600*Stawki!$I$4</f>
        <v>0</v>
      </c>
      <c r="DT232" s="317">
        <f>BP232/3600*Stawki!$K$4</f>
        <v>0</v>
      </c>
      <c r="DU232" s="320">
        <f>BS232/3600*Stawki!$M$4</f>
        <v>0</v>
      </c>
      <c r="DV232" s="320">
        <f>BV232/3600*Stawki!$L$4</f>
        <v>0</v>
      </c>
      <c r="DW232" s="321">
        <f t="shared" si="346"/>
        <v>0</v>
      </c>
      <c r="DX232" s="322" t="e" cm="1">
        <f t="array" ref="DX232">IF(BX232&lt;1,INDEX(tblSimple[],MATCH(F232,simp_il_proj,1)+1,MATCH(BW232,simp_il_oper,1)+1)+VLOOKUP($H$6,tblKlient[[Klient]:[Dodatkowy narzut Simple]],2,0),INDEX(tblComplex[],MATCH(F232,comp_il_projekt,1)+1,MATCH(BX232,comp_ile_sklad,1)+1)+VLOOKUP($H$6,tblKlient[[Klient]:[Dodatkowy narzut Complex]],3,0))</f>
        <v>#VALUE!</v>
      </c>
      <c r="DY232" s="323" t="str">
        <f t="shared" si="347"/>
        <v/>
      </c>
      <c r="DZ232" s="318" t="e">
        <f t="shared" si="304"/>
        <v>#VALUE!</v>
      </c>
      <c r="EA232" s="324" t="e">
        <f t="shared" si="305"/>
        <v>#VALUE!</v>
      </c>
      <c r="EC232" s="340">
        <f>IFERROR((Y232*AA232)*IF(X232="NIE",$EC$17+Stawki!$L$30,$EC$17)+SUMIF($C:$C,$B232,CP:CP),0)</f>
        <v>0</v>
      </c>
      <c r="ED232" s="341">
        <f t="shared" si="306"/>
        <v>0</v>
      </c>
      <c r="EE232" s="341">
        <f t="shared" si="307"/>
        <v>0</v>
      </c>
      <c r="EF232" s="341" t="e">
        <f t="shared" si="308"/>
        <v>#VALUE!</v>
      </c>
      <c r="EG232" s="341" t="e">
        <f>DY232*(1+wycena!$EG$17)</f>
        <v>#VALUE!</v>
      </c>
      <c r="EH232" s="341" t="e">
        <f>EG232*(1+wycena!$EH$17)</f>
        <v>#VALUE!</v>
      </c>
      <c r="EI232" s="341" t="e">
        <f t="shared" si="348"/>
        <v>#VALUE!</v>
      </c>
      <c r="EJ232" s="341" t="e">
        <f t="shared" si="366"/>
        <v>#VALUE!</v>
      </c>
      <c r="EK232" s="342">
        <f t="shared" si="309"/>
        <v>0</v>
      </c>
      <c r="EL232" s="343">
        <v>0</v>
      </c>
      <c r="EM232" s="344" t="e">
        <f t="shared" si="367"/>
        <v>#VALUE!</v>
      </c>
      <c r="EN232" s="345" t="e">
        <f t="shared" si="310"/>
        <v>#VALUE!</v>
      </c>
      <c r="EO232" s="346">
        <f t="shared" si="311"/>
        <v>0</v>
      </c>
      <c r="EP232" s="347">
        <f t="shared" si="312"/>
        <v>0</v>
      </c>
      <c r="EQ232" s="348">
        <f t="shared" si="349"/>
        <v>0</v>
      </c>
      <c r="ER232" s="349" t="e">
        <f t="shared" si="313"/>
        <v>#VALUE!</v>
      </c>
      <c r="ES232" s="350" t="e">
        <f t="shared" si="314"/>
        <v>#VALUE!</v>
      </c>
      <c r="ET232" s="62"/>
      <c r="EU232" s="399">
        <f t="shared" si="350"/>
        <v>0</v>
      </c>
      <c r="EV232" s="400">
        <f t="shared" si="351"/>
        <v>0</v>
      </c>
      <c r="EW232" s="400">
        <f t="shared" si="352"/>
        <v>0</v>
      </c>
      <c r="EX232" s="400">
        <f t="shared" si="353"/>
        <v>0</v>
      </c>
      <c r="EY232" s="400">
        <f t="shared" si="354"/>
        <v>0</v>
      </c>
      <c r="EZ232" s="401">
        <f t="shared" si="355"/>
        <v>0</v>
      </c>
      <c r="FA232" s="62"/>
      <c r="FB232" s="153">
        <f t="shared" si="315"/>
        <v>0</v>
      </c>
      <c r="FC232" s="154">
        <f t="shared" si="316"/>
        <v>0</v>
      </c>
      <c r="FD232" s="154">
        <f t="shared" si="317"/>
        <v>0</v>
      </c>
      <c r="FE232" s="154">
        <f t="shared" si="318"/>
        <v>0</v>
      </c>
      <c r="FF232" s="154">
        <f t="shared" si="319"/>
        <v>0</v>
      </c>
      <c r="FG232" s="154">
        <f t="shared" si="320"/>
        <v>0</v>
      </c>
      <c r="FH232" s="154">
        <f t="shared" si="321"/>
        <v>0</v>
      </c>
      <c r="FI232" s="154">
        <f t="shared" si="322"/>
        <v>0</v>
      </c>
      <c r="FJ232" s="154">
        <f t="shared" si="323"/>
        <v>0</v>
      </c>
      <c r="FK232" s="147">
        <f t="shared" si="324"/>
        <v>0</v>
      </c>
      <c r="FL232" s="147">
        <f t="shared" si="325"/>
        <v>0</v>
      </c>
      <c r="FM232" s="146">
        <f t="shared" si="326"/>
        <v>0</v>
      </c>
      <c r="FN232" s="146">
        <f t="shared" si="327"/>
        <v>0</v>
      </c>
      <c r="FO232" s="146">
        <f t="shared" si="328"/>
        <v>0</v>
      </c>
      <c r="FP232" s="146">
        <f t="shared" si="329"/>
        <v>0</v>
      </c>
      <c r="FQ232" s="146" t="e">
        <f t="shared" si="330"/>
        <v>#VALUE!</v>
      </c>
      <c r="FR232" s="146" t="e">
        <f t="shared" si="331"/>
        <v>#VALUE!</v>
      </c>
      <c r="FS232" s="146">
        <f t="shared" si="332"/>
        <v>0</v>
      </c>
      <c r="FT232" s="146">
        <f t="shared" si="333"/>
        <v>0</v>
      </c>
      <c r="FU232" s="146">
        <f t="shared" si="334"/>
        <v>0</v>
      </c>
      <c r="FV232" s="146" t="e">
        <f t="shared" si="335"/>
        <v>#VALUE!</v>
      </c>
      <c r="FW232" s="146" t="e">
        <f t="shared" si="356"/>
        <v>#VALUE!</v>
      </c>
      <c r="FX232" s="146" t="e">
        <f t="shared" si="357"/>
        <v>#VALUE!</v>
      </c>
      <c r="FY232" s="146" t="e">
        <f t="shared" si="358"/>
        <v>#VALUE!</v>
      </c>
      <c r="FZ232" s="155">
        <f t="shared" si="368"/>
        <v>0</v>
      </c>
    </row>
    <row r="233" spans="1:182">
      <c r="A233" s="143">
        <v>215</v>
      </c>
      <c r="B233" s="123"/>
      <c r="C233" s="123"/>
      <c r="D233" s="123"/>
      <c r="E233" s="181"/>
      <c r="F233" s="123"/>
      <c r="G233" s="123"/>
      <c r="H233" s="123"/>
      <c r="I233" s="120"/>
      <c r="J233" s="121"/>
      <c r="K233" s="123"/>
      <c r="L233" s="123"/>
      <c r="M233" s="172" t="str">
        <f>ryzyka!$X217</f>
        <v/>
      </c>
      <c r="N233" s="173" t="str">
        <f>ryzyka!Y217</f>
        <v/>
      </c>
      <c r="O233" s="123"/>
      <c r="P233" s="123"/>
      <c r="Q233" s="138"/>
      <c r="R233" s="121"/>
      <c r="S233" s="123"/>
      <c r="T233" s="122"/>
      <c r="U233" s="123"/>
      <c r="V233" s="285" t="str">
        <f t="shared" si="336"/>
        <v/>
      </c>
      <c r="W233" s="285" t="str">
        <f t="shared" si="337"/>
        <v/>
      </c>
      <c r="X233" s="123"/>
      <c r="Y233" s="65"/>
      <c r="Z233" s="176">
        <f t="shared" si="279"/>
        <v>0</v>
      </c>
      <c r="AA233" s="124"/>
      <c r="AB233" s="124"/>
      <c r="AC233" s="125"/>
      <c r="AD233" s="125"/>
      <c r="AE233" s="126"/>
      <c r="AF233" s="124"/>
      <c r="AG233" s="127"/>
      <c r="AH233" s="128"/>
      <c r="AI233" s="137"/>
      <c r="AJ233" s="126"/>
      <c r="AK233" s="335">
        <f t="shared" si="280"/>
        <v>0</v>
      </c>
      <c r="AL233" s="138"/>
      <c r="AM233" s="121"/>
      <c r="AN233" s="123"/>
      <c r="AO233" s="332">
        <f t="shared" si="359"/>
        <v>0</v>
      </c>
      <c r="AP233" s="333">
        <f>SUMIFS(Technologia[tpz '[s']],Technologia[Obszar],"Obróbka skrawaniem",Technologia[KOD WYROB],wycena!$B233)</f>
        <v>0</v>
      </c>
      <c r="AQ233" s="334">
        <f>SUMIFS(Technologia[tpj '[s']],Technologia[Obszar],"Obróbka skrawaniem",Technologia[KOD WYROB],wycena!$B233)</f>
        <v>0</v>
      </c>
      <c r="AR233" s="335">
        <f t="shared" si="281"/>
        <v>0</v>
      </c>
      <c r="AS233" s="334">
        <f>SUMIFS(Technologia[tpz '[s']],Technologia[Obszar],"Ukosowanie",Technologia[KOD WYROB],wycena!$B233)</f>
        <v>0</v>
      </c>
      <c r="AT233" s="334">
        <f>SUMIFS(Technologia[tpj '[s']],Technologia[Obszar],"Ukosowanie",Technologia[KOD WYROB],wycena!$B233)</f>
        <v>0</v>
      </c>
      <c r="AU233" s="335">
        <f t="shared" si="282"/>
        <v>0</v>
      </c>
      <c r="AV233" s="334">
        <f>SUMIFS(Technologia[tpz '[s']],Technologia[Obszar],"Prasa",Technologia[KOD WYROB],wycena!$B233)</f>
        <v>0</v>
      </c>
      <c r="AW233" s="334">
        <f>SUMIFS(Technologia[tpj '[s']],Technologia[Obszar],"Prasa",Technologia[KOD WYROB],wycena!$B233)</f>
        <v>0</v>
      </c>
      <c r="AX233" s="335">
        <f t="shared" si="283"/>
        <v>0</v>
      </c>
      <c r="AY233" s="334">
        <f>SUMIFS(Technologia[tpz '[s']],Technologia[Obszar],"Spawanie ręczne",Technologia[KOD WYROB],wycena!$B233)</f>
        <v>0</v>
      </c>
      <c r="AZ233" s="334">
        <f>SUMIFS(Technologia[tpj '[s']],Technologia[Obszar],"Spawanie ręczne",Technologia[KOD WYROB],wycena!$B233)</f>
        <v>0</v>
      </c>
      <c r="BA233" s="335">
        <f t="shared" si="284"/>
        <v>0</v>
      </c>
      <c r="BB233" s="334">
        <f>SUMIFS(Technologia[tpz '[s']],Technologia[Obszar],"Spawanie robotem",Technologia[KOD WYROB],wycena!$B233)</f>
        <v>0</v>
      </c>
      <c r="BC233" s="334">
        <f>SUMIFS(Technologia[tpj '[s']],Technologia[Obszar],"Spawanie robotem",Technologia[KOD WYROB],wycena!$B233)</f>
        <v>0</v>
      </c>
      <c r="BD233" s="335">
        <f t="shared" si="285"/>
        <v>0</v>
      </c>
      <c r="BE233" s="334">
        <f>SUMIFS(Technologia[tpz '[s']],Technologia[Obszar],"Ślusarnia",Technologia[KOD WYROB],wycena!$B233)</f>
        <v>0</v>
      </c>
      <c r="BF233" s="334">
        <f>SUMIFS(Technologia[tpj '[s']],Technologia[Obszar],"Ślusarnia",Technologia[KOD WYROB],wycena!$B233)</f>
        <v>0</v>
      </c>
      <c r="BG233" s="335">
        <f t="shared" si="286"/>
        <v>0</v>
      </c>
      <c r="BH233" s="334">
        <f>SUMIFS(Technologia[tpz '[s']],Technologia[Obszar],"Montaż",Technologia[KOD WYROB],wycena!$B233)</f>
        <v>0</v>
      </c>
      <c r="BI233" s="334">
        <f>SUMIFS(Technologia[tpj '[s']],Technologia[Obszar],"Montaż",Technologia[KOD WYROB],wycena!$B233)</f>
        <v>0</v>
      </c>
      <c r="BJ233" s="335">
        <f t="shared" si="287"/>
        <v>0</v>
      </c>
      <c r="BK233" s="334">
        <f>SUMIFS(Technologia[tpz '[s']],Technologia[Obszar],"Klejenie",Technologia[KOD WYROB],wycena!$B233)</f>
        <v>0</v>
      </c>
      <c r="BL233" s="334">
        <f>SUMIFS(Technologia[tpj '[s']],Technologia[Obszar],"Klejenie",Technologia[KOD WYROB],wycena!$B233)</f>
        <v>0</v>
      </c>
      <c r="BM233" s="335">
        <f t="shared" si="288"/>
        <v>0</v>
      </c>
      <c r="BN233" s="334">
        <f>SUMIFS(Technologia[tpz '[s']],Technologia[Obszar],"Śrutowanie",Technologia[KOD WYROB],wycena!$B233)</f>
        <v>0</v>
      </c>
      <c r="BO233" s="334">
        <f>SUMIFS(Technologia[tpj '[s']],Technologia[Obszar],"Śrutowanie",Technologia[KOD WYROB],wycena!$B233)</f>
        <v>0</v>
      </c>
      <c r="BP233" s="332">
        <f t="shared" si="338"/>
        <v>0</v>
      </c>
      <c r="BQ233" s="334">
        <f>SUMIFS(Technologia[tpz '[s']],Technologia[Obszar],"Prostowanie",Technologia[KOD WYROB],wycena!$B233)</f>
        <v>0</v>
      </c>
      <c r="BR233" s="334">
        <f>SUMIFS(Technologia[tpj '[s']],Technologia[Obszar],"Prostowanie",Technologia[KOD WYROB],wycena!$B233)</f>
        <v>0</v>
      </c>
      <c r="BS233" s="332">
        <f t="shared" si="339"/>
        <v>0</v>
      </c>
      <c r="BT233" s="334">
        <f>SUMIFS(Technologia[tpz '[s']],Technologia[Obszar],"Gratowarka",Technologia[KOD WYROB],wycena!$B233)</f>
        <v>0</v>
      </c>
      <c r="BU233" s="334">
        <f>SUMIFS(Technologia[tpj '[s']],Technologia[Obszar],"Gratowarka",Technologia[KOD WYROB],wycena!$B233)</f>
        <v>0</v>
      </c>
      <c r="BV233" s="332">
        <f t="shared" si="340"/>
        <v>0</v>
      </c>
      <c r="BW233" s="332">
        <f>COUNTIF(Technologia[KOD WYROB],B233)</f>
        <v>0</v>
      </c>
      <c r="BX233" s="332">
        <f t="shared" si="341"/>
        <v>0</v>
      </c>
      <c r="BZ233" s="121"/>
      <c r="CA233" s="123"/>
      <c r="CB233" s="123"/>
      <c r="CC233" s="372">
        <f>SUMIFS(Technologia[Koszt kooperacji],Technologia[Obszar],"Kooperacja",Technologia[KOD WYROB],wycena!$B233)+SUMIFS(Technologia[Koszt kooperacji],Technologia[Obszar],"Śrutowanie",Technologia[KOD WYROB],wycena!$B233)</f>
        <v>0</v>
      </c>
      <c r="CD233" s="372">
        <f t="shared" si="289"/>
        <v>0</v>
      </c>
      <c r="CE233" s="372">
        <f t="shared" si="360"/>
        <v>0</v>
      </c>
      <c r="CF233" s="381">
        <f>COUNTIFS(Technologia[KOD WYROB],B233,Technologia[Obszar],"kooperacja")+SUMIF($C:$C,$B233,CF:CF)</f>
        <v>0</v>
      </c>
      <c r="CG233" s="382">
        <f>SUMIF(Tabela3[Dot. indeksu],B233,Tabela3[Wartość])+SUMIF(C:C,B233,DE:DE)</f>
        <v>0</v>
      </c>
      <c r="CH233" s="383">
        <f>SUMIFS(NRC[Cena],NRC[Typ narzędzia],robocze!$AL$1,NRC[Dot. indeksu],wycena!$B233)+(SUMIF($C:$C,$B233,$DF:$DF))</f>
        <v>0</v>
      </c>
      <c r="CI233" s="372">
        <f>SUMIFS(NRC[Cena],NRC[Typ narzędzia],robocze!$AL$2,NRC[Dot. indeksu],wycena!$B233)+(SUMIF($C:$C,$B233,$DG:$DG))</f>
        <v>0</v>
      </c>
      <c r="CJ233" s="372">
        <f>SUMIFS(NRC[Cena],NRC[Typ narzędzia],robocze!$AL$3,NRC[Dot. indeksu],wycena!$B233)+(SUMIF($C:$C,$B233,$DH:$DH))</f>
        <v>0</v>
      </c>
      <c r="CK233" s="384">
        <f t="shared" si="342"/>
        <v>0</v>
      </c>
      <c r="CM233" s="373" t="str">
        <f t="shared" si="290"/>
        <v/>
      </c>
      <c r="CN233" s="374" t="str">
        <f t="shared" si="291"/>
        <v/>
      </c>
      <c r="CO233" s="372" t="str">
        <f t="shared" si="292"/>
        <v/>
      </c>
      <c r="CP233" s="372" t="str">
        <f t="shared" si="361"/>
        <v/>
      </c>
      <c r="CQ233" s="371" t="str">
        <f t="shared" si="293"/>
        <v/>
      </c>
      <c r="CR233" s="371" t="str">
        <f t="shared" si="362"/>
        <v/>
      </c>
      <c r="CS233" s="371" t="str">
        <f t="shared" si="294"/>
        <v/>
      </c>
      <c r="CT233" s="371" t="str">
        <f t="shared" si="295"/>
        <v/>
      </c>
      <c r="CU233" s="371" t="str">
        <f t="shared" si="296"/>
        <v/>
      </c>
      <c r="CV233" s="371" t="str">
        <f t="shared" si="297"/>
        <v/>
      </c>
      <c r="CW233" s="371" t="str">
        <f t="shared" si="298"/>
        <v/>
      </c>
      <c r="CX233" s="371" t="str">
        <f t="shared" si="299"/>
        <v/>
      </c>
      <c r="CY233" s="371" t="str">
        <f t="shared" si="300"/>
        <v/>
      </c>
      <c r="CZ233" s="371" t="str">
        <f t="shared" si="301"/>
        <v/>
      </c>
      <c r="DA233" s="371" t="str">
        <f t="shared" si="343"/>
        <v/>
      </c>
      <c r="DB233" s="371" t="str">
        <f t="shared" si="344"/>
        <v/>
      </c>
      <c r="DC233" s="371" t="str">
        <f t="shared" si="345"/>
        <v/>
      </c>
      <c r="DD233" s="334" t="str">
        <f t="shared" si="302"/>
        <v/>
      </c>
      <c r="DE233" s="334" t="str">
        <f t="shared" si="303"/>
        <v/>
      </c>
      <c r="DF233" s="372">
        <f t="shared" si="363"/>
        <v>0</v>
      </c>
      <c r="DG233" s="372">
        <f t="shared" si="364"/>
        <v>0</v>
      </c>
      <c r="DH233" s="372">
        <f t="shared" si="365"/>
        <v>0</v>
      </c>
      <c r="DI233" s="375">
        <v>0.88300000000000001</v>
      </c>
      <c r="DJ233" s="319">
        <f>AK233/3600*Stawki!$A$4</f>
        <v>0</v>
      </c>
      <c r="DK233" s="317">
        <f>AO233/3600*Stawki!$B$4</f>
        <v>0</v>
      </c>
      <c r="DL233" s="317">
        <f>AR233/3600*Stawki!$C$4</f>
        <v>0</v>
      </c>
      <c r="DM233" s="317">
        <f>AU233/3600*Stawki!$D$4</f>
        <v>0</v>
      </c>
      <c r="DN233" s="317">
        <f>AX233/3600*Stawki!$E$4</f>
        <v>0</v>
      </c>
      <c r="DO233" s="317">
        <f>BA233/3600*Stawki!$F$4</f>
        <v>0</v>
      </c>
      <c r="DP233" s="317">
        <f>BD233/3600*Stawki!$G$4</f>
        <v>0</v>
      </c>
      <c r="DQ233" s="317">
        <f>BG233/3600*Stawki!$H$4</f>
        <v>0</v>
      </c>
      <c r="DR233" s="317">
        <f>BJ233/3600*Stawki!$J$4</f>
        <v>0</v>
      </c>
      <c r="DS233" s="317">
        <f>BL233/3600*Stawki!$I$4</f>
        <v>0</v>
      </c>
      <c r="DT233" s="317">
        <f>BP233/3600*Stawki!$K$4</f>
        <v>0</v>
      </c>
      <c r="DU233" s="320">
        <f>BS233/3600*Stawki!$M$4</f>
        <v>0</v>
      </c>
      <c r="DV233" s="320">
        <f>BV233/3600*Stawki!$L$4</f>
        <v>0</v>
      </c>
      <c r="DW233" s="321">
        <f t="shared" si="346"/>
        <v>0</v>
      </c>
      <c r="DX233" s="322" t="e" cm="1">
        <f t="array" ref="DX233">IF(BX233&lt;1,INDEX(tblSimple[],MATCH(F233,simp_il_proj,1)+1,MATCH(BW233,simp_il_oper,1)+1)+VLOOKUP($H$6,tblKlient[[Klient]:[Dodatkowy narzut Simple]],2,0),INDEX(tblComplex[],MATCH(F233,comp_il_projekt,1)+1,MATCH(BX233,comp_ile_sklad,1)+1)+VLOOKUP($H$6,tblKlient[[Klient]:[Dodatkowy narzut Complex]],3,0))</f>
        <v>#VALUE!</v>
      </c>
      <c r="DY233" s="323" t="str">
        <f t="shared" si="347"/>
        <v/>
      </c>
      <c r="DZ233" s="318" t="e">
        <f t="shared" si="304"/>
        <v>#VALUE!</v>
      </c>
      <c r="EA233" s="324" t="e">
        <f t="shared" si="305"/>
        <v>#VALUE!</v>
      </c>
      <c r="EC233" s="340">
        <f>IFERROR((Y233*AA233)*IF(X233="NIE",$EC$17+Stawki!$L$30,$EC$17)+SUMIF($C:$C,$B233,CP:CP),0)</f>
        <v>0</v>
      </c>
      <c r="ED233" s="341">
        <f t="shared" si="306"/>
        <v>0</v>
      </c>
      <c r="EE233" s="341">
        <f t="shared" si="307"/>
        <v>0</v>
      </c>
      <c r="EF233" s="341" t="e">
        <f t="shared" si="308"/>
        <v>#VALUE!</v>
      </c>
      <c r="EG233" s="341" t="e">
        <f>DY233*(1+wycena!$EG$17)</f>
        <v>#VALUE!</v>
      </c>
      <c r="EH233" s="341" t="e">
        <f>EG233*(1+wycena!$EH$17)</f>
        <v>#VALUE!</v>
      </c>
      <c r="EI233" s="341" t="e">
        <f t="shared" si="348"/>
        <v>#VALUE!</v>
      </c>
      <c r="EJ233" s="341" t="e">
        <f t="shared" si="366"/>
        <v>#VALUE!</v>
      </c>
      <c r="EK233" s="342">
        <f t="shared" si="309"/>
        <v>0</v>
      </c>
      <c r="EL233" s="343">
        <v>0</v>
      </c>
      <c r="EM233" s="344" t="e">
        <f t="shared" si="367"/>
        <v>#VALUE!</v>
      </c>
      <c r="EN233" s="345" t="e">
        <f t="shared" si="310"/>
        <v>#VALUE!</v>
      </c>
      <c r="EO233" s="346">
        <f t="shared" si="311"/>
        <v>0</v>
      </c>
      <c r="EP233" s="347">
        <f t="shared" si="312"/>
        <v>0</v>
      </c>
      <c r="EQ233" s="348">
        <f t="shared" si="349"/>
        <v>0</v>
      </c>
      <c r="ER233" s="349" t="e">
        <f t="shared" si="313"/>
        <v>#VALUE!</v>
      </c>
      <c r="ES233" s="350" t="e">
        <f t="shared" si="314"/>
        <v>#VALUE!</v>
      </c>
      <c r="ET233" s="62"/>
      <c r="EU233" s="399">
        <f t="shared" si="350"/>
        <v>0</v>
      </c>
      <c r="EV233" s="400">
        <f t="shared" si="351"/>
        <v>0</v>
      </c>
      <c r="EW233" s="400">
        <f t="shared" si="352"/>
        <v>0</v>
      </c>
      <c r="EX233" s="400">
        <f t="shared" si="353"/>
        <v>0</v>
      </c>
      <c r="EY233" s="400">
        <f t="shared" si="354"/>
        <v>0</v>
      </c>
      <c r="EZ233" s="401">
        <f t="shared" si="355"/>
        <v>0</v>
      </c>
      <c r="FA233" s="62"/>
      <c r="FB233" s="153">
        <f t="shared" si="315"/>
        <v>0</v>
      </c>
      <c r="FC233" s="154">
        <f t="shared" si="316"/>
        <v>0</v>
      </c>
      <c r="FD233" s="154">
        <f t="shared" si="317"/>
        <v>0</v>
      </c>
      <c r="FE233" s="154">
        <f t="shared" si="318"/>
        <v>0</v>
      </c>
      <c r="FF233" s="154">
        <f t="shared" si="319"/>
        <v>0</v>
      </c>
      <c r="FG233" s="154">
        <f t="shared" si="320"/>
        <v>0</v>
      </c>
      <c r="FH233" s="154">
        <f t="shared" si="321"/>
        <v>0</v>
      </c>
      <c r="FI233" s="154">
        <f t="shared" si="322"/>
        <v>0</v>
      </c>
      <c r="FJ233" s="154">
        <f t="shared" si="323"/>
        <v>0</v>
      </c>
      <c r="FK233" s="147">
        <f t="shared" si="324"/>
        <v>0</v>
      </c>
      <c r="FL233" s="147">
        <f t="shared" si="325"/>
        <v>0</v>
      </c>
      <c r="FM233" s="146">
        <f t="shared" si="326"/>
        <v>0</v>
      </c>
      <c r="FN233" s="146">
        <f t="shared" si="327"/>
        <v>0</v>
      </c>
      <c r="FO233" s="146">
        <f t="shared" si="328"/>
        <v>0</v>
      </c>
      <c r="FP233" s="146">
        <f t="shared" si="329"/>
        <v>0</v>
      </c>
      <c r="FQ233" s="146" t="e">
        <f t="shared" si="330"/>
        <v>#VALUE!</v>
      </c>
      <c r="FR233" s="146" t="e">
        <f t="shared" si="331"/>
        <v>#VALUE!</v>
      </c>
      <c r="FS233" s="146">
        <f t="shared" si="332"/>
        <v>0</v>
      </c>
      <c r="FT233" s="146">
        <f t="shared" si="333"/>
        <v>0</v>
      </c>
      <c r="FU233" s="146">
        <f t="shared" si="334"/>
        <v>0</v>
      </c>
      <c r="FV233" s="146" t="e">
        <f t="shared" si="335"/>
        <v>#VALUE!</v>
      </c>
      <c r="FW233" s="146" t="e">
        <f t="shared" si="356"/>
        <v>#VALUE!</v>
      </c>
      <c r="FX233" s="146" t="e">
        <f t="shared" si="357"/>
        <v>#VALUE!</v>
      </c>
      <c r="FY233" s="146" t="e">
        <f t="shared" si="358"/>
        <v>#VALUE!</v>
      </c>
      <c r="FZ233" s="155">
        <f t="shared" si="368"/>
        <v>0</v>
      </c>
    </row>
    <row r="234" spans="1:182">
      <c r="A234" s="143">
        <v>216</v>
      </c>
      <c r="B234" s="123"/>
      <c r="C234" s="123"/>
      <c r="D234" s="123"/>
      <c r="E234" s="181"/>
      <c r="F234" s="123"/>
      <c r="G234" s="123"/>
      <c r="H234" s="123"/>
      <c r="I234" s="120"/>
      <c r="J234" s="121"/>
      <c r="K234" s="123"/>
      <c r="L234" s="123"/>
      <c r="M234" s="172" t="str">
        <f>ryzyka!$X218</f>
        <v/>
      </c>
      <c r="N234" s="173" t="str">
        <f>ryzyka!Y218</f>
        <v/>
      </c>
      <c r="O234" s="123"/>
      <c r="P234" s="123"/>
      <c r="Q234" s="138"/>
      <c r="R234" s="121"/>
      <c r="S234" s="123"/>
      <c r="T234" s="122"/>
      <c r="U234" s="123"/>
      <c r="V234" s="285" t="str">
        <f t="shared" si="336"/>
        <v/>
      </c>
      <c r="W234" s="285" t="str">
        <f t="shared" si="337"/>
        <v/>
      </c>
      <c r="X234" s="123"/>
      <c r="Y234" s="65"/>
      <c r="Z234" s="176">
        <f t="shared" si="279"/>
        <v>0</v>
      </c>
      <c r="AA234" s="124"/>
      <c r="AB234" s="124"/>
      <c r="AC234" s="125"/>
      <c r="AD234" s="125"/>
      <c r="AE234" s="126"/>
      <c r="AF234" s="124"/>
      <c r="AG234" s="127"/>
      <c r="AH234" s="128"/>
      <c r="AI234" s="137"/>
      <c r="AJ234" s="126"/>
      <c r="AK234" s="335">
        <f t="shared" si="280"/>
        <v>0</v>
      </c>
      <c r="AL234" s="138"/>
      <c r="AM234" s="121"/>
      <c r="AN234" s="123"/>
      <c r="AO234" s="332">
        <f t="shared" si="359"/>
        <v>0</v>
      </c>
      <c r="AP234" s="333">
        <f>SUMIFS(Technologia[tpz '[s']],Technologia[Obszar],"Obróbka skrawaniem",Technologia[KOD WYROB],wycena!$B234)</f>
        <v>0</v>
      </c>
      <c r="AQ234" s="334">
        <f>SUMIFS(Technologia[tpj '[s']],Technologia[Obszar],"Obróbka skrawaniem",Technologia[KOD WYROB],wycena!$B234)</f>
        <v>0</v>
      </c>
      <c r="AR234" s="335">
        <f t="shared" si="281"/>
        <v>0</v>
      </c>
      <c r="AS234" s="334">
        <f>SUMIFS(Technologia[tpz '[s']],Technologia[Obszar],"Ukosowanie",Technologia[KOD WYROB],wycena!$B234)</f>
        <v>0</v>
      </c>
      <c r="AT234" s="334">
        <f>SUMIFS(Technologia[tpj '[s']],Technologia[Obszar],"Ukosowanie",Technologia[KOD WYROB],wycena!$B234)</f>
        <v>0</v>
      </c>
      <c r="AU234" s="335">
        <f t="shared" si="282"/>
        <v>0</v>
      </c>
      <c r="AV234" s="334">
        <f>SUMIFS(Technologia[tpz '[s']],Technologia[Obszar],"Prasa",Technologia[KOD WYROB],wycena!$B234)</f>
        <v>0</v>
      </c>
      <c r="AW234" s="334">
        <f>SUMIFS(Technologia[tpj '[s']],Technologia[Obszar],"Prasa",Technologia[KOD WYROB],wycena!$B234)</f>
        <v>0</v>
      </c>
      <c r="AX234" s="335">
        <f t="shared" si="283"/>
        <v>0</v>
      </c>
      <c r="AY234" s="334">
        <f>SUMIFS(Technologia[tpz '[s']],Technologia[Obszar],"Spawanie ręczne",Technologia[KOD WYROB],wycena!$B234)</f>
        <v>0</v>
      </c>
      <c r="AZ234" s="334">
        <f>SUMIFS(Technologia[tpj '[s']],Technologia[Obszar],"Spawanie ręczne",Technologia[KOD WYROB],wycena!$B234)</f>
        <v>0</v>
      </c>
      <c r="BA234" s="335">
        <f t="shared" si="284"/>
        <v>0</v>
      </c>
      <c r="BB234" s="334">
        <f>SUMIFS(Technologia[tpz '[s']],Technologia[Obszar],"Spawanie robotem",Technologia[KOD WYROB],wycena!$B234)</f>
        <v>0</v>
      </c>
      <c r="BC234" s="334">
        <f>SUMIFS(Technologia[tpj '[s']],Technologia[Obszar],"Spawanie robotem",Technologia[KOD WYROB],wycena!$B234)</f>
        <v>0</v>
      </c>
      <c r="BD234" s="335">
        <f t="shared" si="285"/>
        <v>0</v>
      </c>
      <c r="BE234" s="334">
        <f>SUMIFS(Technologia[tpz '[s']],Technologia[Obszar],"Ślusarnia",Technologia[KOD WYROB],wycena!$B234)</f>
        <v>0</v>
      </c>
      <c r="BF234" s="334">
        <f>SUMIFS(Technologia[tpj '[s']],Technologia[Obszar],"Ślusarnia",Technologia[KOD WYROB],wycena!$B234)</f>
        <v>0</v>
      </c>
      <c r="BG234" s="335">
        <f t="shared" si="286"/>
        <v>0</v>
      </c>
      <c r="BH234" s="334">
        <f>SUMIFS(Technologia[tpz '[s']],Technologia[Obszar],"Montaż",Technologia[KOD WYROB],wycena!$B234)</f>
        <v>0</v>
      </c>
      <c r="BI234" s="334">
        <f>SUMIFS(Technologia[tpj '[s']],Technologia[Obszar],"Montaż",Technologia[KOD WYROB],wycena!$B234)</f>
        <v>0</v>
      </c>
      <c r="BJ234" s="335">
        <f t="shared" si="287"/>
        <v>0</v>
      </c>
      <c r="BK234" s="334">
        <f>SUMIFS(Technologia[tpz '[s']],Technologia[Obszar],"Klejenie",Technologia[KOD WYROB],wycena!$B234)</f>
        <v>0</v>
      </c>
      <c r="BL234" s="334">
        <f>SUMIFS(Technologia[tpj '[s']],Technologia[Obszar],"Klejenie",Technologia[KOD WYROB],wycena!$B234)</f>
        <v>0</v>
      </c>
      <c r="BM234" s="335">
        <f t="shared" si="288"/>
        <v>0</v>
      </c>
      <c r="BN234" s="334">
        <f>SUMIFS(Technologia[tpz '[s']],Technologia[Obszar],"Śrutowanie",Technologia[KOD WYROB],wycena!$B234)</f>
        <v>0</v>
      </c>
      <c r="BO234" s="334">
        <f>SUMIFS(Technologia[tpj '[s']],Technologia[Obszar],"Śrutowanie",Technologia[KOD WYROB],wycena!$B234)</f>
        <v>0</v>
      </c>
      <c r="BP234" s="332">
        <f t="shared" si="338"/>
        <v>0</v>
      </c>
      <c r="BQ234" s="334">
        <f>SUMIFS(Technologia[tpz '[s']],Technologia[Obszar],"Prostowanie",Technologia[KOD WYROB],wycena!$B234)</f>
        <v>0</v>
      </c>
      <c r="BR234" s="334">
        <f>SUMIFS(Technologia[tpj '[s']],Technologia[Obszar],"Prostowanie",Technologia[KOD WYROB],wycena!$B234)</f>
        <v>0</v>
      </c>
      <c r="BS234" s="332">
        <f t="shared" si="339"/>
        <v>0</v>
      </c>
      <c r="BT234" s="334">
        <f>SUMIFS(Technologia[tpz '[s']],Technologia[Obszar],"Gratowarka",Technologia[KOD WYROB],wycena!$B234)</f>
        <v>0</v>
      </c>
      <c r="BU234" s="334">
        <f>SUMIFS(Technologia[tpj '[s']],Technologia[Obszar],"Gratowarka",Technologia[KOD WYROB],wycena!$B234)</f>
        <v>0</v>
      </c>
      <c r="BV234" s="332">
        <f t="shared" si="340"/>
        <v>0</v>
      </c>
      <c r="BW234" s="332">
        <f>COUNTIF(Technologia[KOD WYROB],B234)</f>
        <v>0</v>
      </c>
      <c r="BX234" s="332">
        <f t="shared" si="341"/>
        <v>0</v>
      </c>
      <c r="BZ234" s="121"/>
      <c r="CA234" s="123"/>
      <c r="CB234" s="123"/>
      <c r="CC234" s="372">
        <f>SUMIFS(Technologia[Koszt kooperacji],Technologia[Obszar],"Kooperacja",Technologia[KOD WYROB],wycena!$B234)+SUMIFS(Technologia[Koszt kooperacji],Technologia[Obszar],"Śrutowanie",Technologia[KOD WYROB],wycena!$B234)</f>
        <v>0</v>
      </c>
      <c r="CD234" s="372">
        <f t="shared" si="289"/>
        <v>0</v>
      </c>
      <c r="CE234" s="372">
        <f t="shared" si="360"/>
        <v>0</v>
      </c>
      <c r="CF234" s="381">
        <f>COUNTIFS(Technologia[KOD WYROB],B234,Technologia[Obszar],"kooperacja")+SUMIF($C:$C,$B234,CF:CF)</f>
        <v>0</v>
      </c>
      <c r="CG234" s="382">
        <f>SUMIF(Tabela3[Dot. indeksu],B234,Tabela3[Wartość])+SUMIF(C:C,B234,DE:DE)</f>
        <v>0</v>
      </c>
      <c r="CH234" s="383">
        <f>SUMIFS(NRC[Cena],NRC[Typ narzędzia],robocze!$AL$1,NRC[Dot. indeksu],wycena!$B234)+(SUMIF($C:$C,$B234,$DF:$DF))</f>
        <v>0</v>
      </c>
      <c r="CI234" s="372">
        <f>SUMIFS(NRC[Cena],NRC[Typ narzędzia],robocze!$AL$2,NRC[Dot. indeksu],wycena!$B234)+(SUMIF($C:$C,$B234,$DG:$DG))</f>
        <v>0</v>
      </c>
      <c r="CJ234" s="372">
        <f>SUMIFS(NRC[Cena],NRC[Typ narzędzia],robocze!$AL$3,NRC[Dot. indeksu],wycena!$B234)+(SUMIF($C:$C,$B234,$DH:$DH))</f>
        <v>0</v>
      </c>
      <c r="CK234" s="384">
        <f t="shared" si="342"/>
        <v>0</v>
      </c>
      <c r="CM234" s="373" t="str">
        <f t="shared" si="290"/>
        <v/>
      </c>
      <c r="CN234" s="374" t="str">
        <f t="shared" si="291"/>
        <v/>
      </c>
      <c r="CO234" s="372" t="str">
        <f t="shared" si="292"/>
        <v/>
      </c>
      <c r="CP234" s="372" t="str">
        <f t="shared" si="361"/>
        <v/>
      </c>
      <c r="CQ234" s="371" t="str">
        <f t="shared" si="293"/>
        <v/>
      </c>
      <c r="CR234" s="371" t="str">
        <f t="shared" si="362"/>
        <v/>
      </c>
      <c r="CS234" s="371" t="str">
        <f t="shared" si="294"/>
        <v/>
      </c>
      <c r="CT234" s="371" t="str">
        <f t="shared" si="295"/>
        <v/>
      </c>
      <c r="CU234" s="371" t="str">
        <f t="shared" si="296"/>
        <v/>
      </c>
      <c r="CV234" s="371" t="str">
        <f t="shared" si="297"/>
        <v/>
      </c>
      <c r="CW234" s="371" t="str">
        <f t="shared" si="298"/>
        <v/>
      </c>
      <c r="CX234" s="371" t="str">
        <f t="shared" si="299"/>
        <v/>
      </c>
      <c r="CY234" s="371" t="str">
        <f t="shared" si="300"/>
        <v/>
      </c>
      <c r="CZ234" s="371" t="str">
        <f t="shared" si="301"/>
        <v/>
      </c>
      <c r="DA234" s="371" t="str">
        <f t="shared" si="343"/>
        <v/>
      </c>
      <c r="DB234" s="371" t="str">
        <f t="shared" si="344"/>
        <v/>
      </c>
      <c r="DC234" s="371" t="str">
        <f t="shared" si="345"/>
        <v/>
      </c>
      <c r="DD234" s="334" t="str">
        <f t="shared" si="302"/>
        <v/>
      </c>
      <c r="DE234" s="334" t="str">
        <f t="shared" si="303"/>
        <v/>
      </c>
      <c r="DF234" s="372">
        <f t="shared" si="363"/>
        <v>0</v>
      </c>
      <c r="DG234" s="372">
        <f t="shared" si="364"/>
        <v>0</v>
      </c>
      <c r="DH234" s="372">
        <f t="shared" si="365"/>
        <v>0</v>
      </c>
      <c r="DI234" s="375"/>
      <c r="DJ234" s="319">
        <f>AK234/3600*Stawki!$A$4</f>
        <v>0</v>
      </c>
      <c r="DK234" s="317">
        <f>AO234/3600*Stawki!$B$4</f>
        <v>0</v>
      </c>
      <c r="DL234" s="317">
        <f>AR234/3600*Stawki!$C$4</f>
        <v>0</v>
      </c>
      <c r="DM234" s="317">
        <f>AU234/3600*Stawki!$D$4</f>
        <v>0</v>
      </c>
      <c r="DN234" s="317">
        <f>AX234/3600*Stawki!$E$4</f>
        <v>0</v>
      </c>
      <c r="DO234" s="317">
        <f>BA234/3600*Stawki!$F$4</f>
        <v>0</v>
      </c>
      <c r="DP234" s="317">
        <f>BD234/3600*Stawki!$G$4</f>
        <v>0</v>
      </c>
      <c r="DQ234" s="317">
        <f>BG234/3600*Stawki!$H$4</f>
        <v>0</v>
      </c>
      <c r="DR234" s="317">
        <f>BJ234/3600*Stawki!$J$4</f>
        <v>0</v>
      </c>
      <c r="DS234" s="317">
        <f>BL234/3600*Stawki!$I$4</f>
        <v>0</v>
      </c>
      <c r="DT234" s="317">
        <f>BP234/3600*Stawki!$K$4</f>
        <v>0</v>
      </c>
      <c r="DU234" s="320">
        <f>BS234/3600*Stawki!$M$4</f>
        <v>0</v>
      </c>
      <c r="DV234" s="320">
        <f>BV234/3600*Stawki!$L$4</f>
        <v>0</v>
      </c>
      <c r="DW234" s="321">
        <f t="shared" si="346"/>
        <v>0</v>
      </c>
      <c r="DX234" s="322" t="e" cm="1">
        <f t="array" ref="DX234">IF(BX234&lt;1,INDEX(tblSimple[],MATCH(F234,simp_il_proj,1)+1,MATCH(BW234,simp_il_oper,1)+1)+VLOOKUP($H$6,tblKlient[[Klient]:[Dodatkowy narzut Simple]],2,0),INDEX(tblComplex[],MATCH(F234,comp_il_projekt,1)+1,MATCH(BX234,comp_ile_sklad,1)+1)+VLOOKUP($H$6,tblKlient[[Klient]:[Dodatkowy narzut Complex]],3,0))</f>
        <v>#VALUE!</v>
      </c>
      <c r="DY234" s="323" t="str">
        <f t="shared" si="347"/>
        <v/>
      </c>
      <c r="DZ234" s="318" t="e">
        <f t="shared" si="304"/>
        <v>#VALUE!</v>
      </c>
      <c r="EA234" s="324" t="e">
        <f t="shared" si="305"/>
        <v>#VALUE!</v>
      </c>
      <c r="EC234" s="340">
        <f>IFERROR((Y234*AA234)*IF(X234="NIE",$EC$17+Stawki!$L$30,$EC$17)+SUMIF($C:$C,$B234,CP:CP),0)</f>
        <v>0</v>
      </c>
      <c r="ED234" s="341">
        <f t="shared" si="306"/>
        <v>0</v>
      </c>
      <c r="EE234" s="341">
        <f t="shared" si="307"/>
        <v>0</v>
      </c>
      <c r="EF234" s="341" t="e">
        <f t="shared" si="308"/>
        <v>#VALUE!</v>
      </c>
      <c r="EG234" s="341" t="e">
        <f>DY234*(1+wycena!$EG$17)</f>
        <v>#VALUE!</v>
      </c>
      <c r="EH234" s="341" t="e">
        <f>EG234*(1+wycena!$EH$17)</f>
        <v>#VALUE!</v>
      </c>
      <c r="EI234" s="341" t="e">
        <f t="shared" si="348"/>
        <v>#VALUE!</v>
      </c>
      <c r="EJ234" s="341" t="e">
        <f t="shared" si="366"/>
        <v>#VALUE!</v>
      </c>
      <c r="EK234" s="342">
        <f t="shared" si="309"/>
        <v>0</v>
      </c>
      <c r="EL234" s="343">
        <v>0</v>
      </c>
      <c r="EM234" s="344" t="e">
        <f t="shared" si="367"/>
        <v>#VALUE!</v>
      </c>
      <c r="EN234" s="345" t="e">
        <f t="shared" si="310"/>
        <v>#VALUE!</v>
      </c>
      <c r="EO234" s="346">
        <f t="shared" si="311"/>
        <v>0</v>
      </c>
      <c r="EP234" s="347">
        <f t="shared" si="312"/>
        <v>0</v>
      </c>
      <c r="EQ234" s="348">
        <f t="shared" si="349"/>
        <v>0</v>
      </c>
      <c r="ER234" s="349" t="e">
        <f t="shared" si="313"/>
        <v>#VALUE!</v>
      </c>
      <c r="ES234" s="350" t="e">
        <f t="shared" si="314"/>
        <v>#VALUE!</v>
      </c>
      <c r="ET234" s="62"/>
      <c r="EU234" s="399">
        <f t="shared" si="350"/>
        <v>0</v>
      </c>
      <c r="EV234" s="400">
        <f t="shared" si="351"/>
        <v>0</v>
      </c>
      <c r="EW234" s="400">
        <f t="shared" si="352"/>
        <v>0</v>
      </c>
      <c r="EX234" s="400">
        <f t="shared" si="353"/>
        <v>0</v>
      </c>
      <c r="EY234" s="400">
        <f t="shared" si="354"/>
        <v>0</v>
      </c>
      <c r="EZ234" s="401">
        <f t="shared" si="355"/>
        <v>0</v>
      </c>
      <c r="FA234" s="62"/>
      <c r="FB234" s="153">
        <f t="shared" si="315"/>
        <v>0</v>
      </c>
      <c r="FC234" s="154">
        <f t="shared" si="316"/>
        <v>0</v>
      </c>
      <c r="FD234" s="154">
        <f t="shared" si="317"/>
        <v>0</v>
      </c>
      <c r="FE234" s="154">
        <f t="shared" si="318"/>
        <v>0</v>
      </c>
      <c r="FF234" s="154">
        <f t="shared" si="319"/>
        <v>0</v>
      </c>
      <c r="FG234" s="154">
        <f t="shared" si="320"/>
        <v>0</v>
      </c>
      <c r="FH234" s="154">
        <f t="shared" si="321"/>
        <v>0</v>
      </c>
      <c r="FI234" s="154">
        <f t="shared" si="322"/>
        <v>0</v>
      </c>
      <c r="FJ234" s="154">
        <f t="shared" si="323"/>
        <v>0</v>
      </c>
      <c r="FK234" s="147">
        <f t="shared" si="324"/>
        <v>0</v>
      </c>
      <c r="FL234" s="147">
        <f t="shared" si="325"/>
        <v>0</v>
      </c>
      <c r="FM234" s="146">
        <f t="shared" si="326"/>
        <v>0</v>
      </c>
      <c r="FN234" s="146">
        <f t="shared" si="327"/>
        <v>0</v>
      </c>
      <c r="FO234" s="146">
        <f t="shared" si="328"/>
        <v>0</v>
      </c>
      <c r="FP234" s="146">
        <f t="shared" si="329"/>
        <v>0</v>
      </c>
      <c r="FQ234" s="146" t="e">
        <f t="shared" si="330"/>
        <v>#VALUE!</v>
      </c>
      <c r="FR234" s="146" t="e">
        <f t="shared" si="331"/>
        <v>#VALUE!</v>
      </c>
      <c r="FS234" s="146">
        <f t="shared" si="332"/>
        <v>0</v>
      </c>
      <c r="FT234" s="146">
        <f t="shared" si="333"/>
        <v>0</v>
      </c>
      <c r="FU234" s="146">
        <f t="shared" si="334"/>
        <v>0</v>
      </c>
      <c r="FV234" s="146" t="e">
        <f t="shared" si="335"/>
        <v>#VALUE!</v>
      </c>
      <c r="FW234" s="146" t="e">
        <f t="shared" si="356"/>
        <v>#VALUE!</v>
      </c>
      <c r="FX234" s="146" t="e">
        <f t="shared" si="357"/>
        <v>#VALUE!</v>
      </c>
      <c r="FY234" s="146" t="e">
        <f t="shared" si="358"/>
        <v>#VALUE!</v>
      </c>
      <c r="FZ234" s="155">
        <f t="shared" si="368"/>
        <v>0</v>
      </c>
    </row>
    <row r="235" spans="1:182">
      <c r="A235" s="143">
        <v>217</v>
      </c>
      <c r="B235" s="123"/>
      <c r="C235" s="123"/>
      <c r="D235" s="123"/>
      <c r="E235" s="181"/>
      <c r="F235" s="123"/>
      <c r="G235" s="123"/>
      <c r="H235" s="123"/>
      <c r="I235" s="120"/>
      <c r="J235" s="121"/>
      <c r="K235" s="123"/>
      <c r="L235" s="123"/>
      <c r="M235" s="172" t="str">
        <f>ryzyka!$X219</f>
        <v/>
      </c>
      <c r="N235" s="173" t="str">
        <f>ryzyka!Y219</f>
        <v/>
      </c>
      <c r="O235" s="123"/>
      <c r="P235" s="123"/>
      <c r="Q235" s="138"/>
      <c r="R235" s="121"/>
      <c r="S235" s="123"/>
      <c r="T235" s="122"/>
      <c r="U235" s="123"/>
      <c r="V235" s="285" t="str">
        <f t="shared" si="336"/>
        <v/>
      </c>
      <c r="W235" s="285" t="str">
        <f t="shared" si="337"/>
        <v/>
      </c>
      <c r="X235" s="123"/>
      <c r="Y235" s="65"/>
      <c r="Z235" s="176">
        <f t="shared" si="279"/>
        <v>0</v>
      </c>
      <c r="AA235" s="124"/>
      <c r="AB235" s="124"/>
      <c r="AC235" s="125"/>
      <c r="AD235" s="125"/>
      <c r="AE235" s="126"/>
      <c r="AF235" s="124"/>
      <c r="AG235" s="127"/>
      <c r="AH235" s="128"/>
      <c r="AI235" s="137"/>
      <c r="AJ235" s="126"/>
      <c r="AK235" s="335">
        <f t="shared" si="280"/>
        <v>0</v>
      </c>
      <c r="AL235" s="138"/>
      <c r="AM235" s="121"/>
      <c r="AN235" s="123"/>
      <c r="AO235" s="332">
        <f t="shared" si="359"/>
        <v>0</v>
      </c>
      <c r="AP235" s="333">
        <f>SUMIFS(Technologia[tpz '[s']],Technologia[Obszar],"Obróbka skrawaniem",Technologia[KOD WYROB],wycena!$B235)</f>
        <v>0</v>
      </c>
      <c r="AQ235" s="334">
        <f>SUMIFS(Technologia[tpj '[s']],Technologia[Obszar],"Obróbka skrawaniem",Technologia[KOD WYROB],wycena!$B235)</f>
        <v>0</v>
      </c>
      <c r="AR235" s="335">
        <f t="shared" si="281"/>
        <v>0</v>
      </c>
      <c r="AS235" s="334">
        <f>SUMIFS(Technologia[tpz '[s']],Technologia[Obszar],"Ukosowanie",Technologia[KOD WYROB],wycena!$B235)</f>
        <v>0</v>
      </c>
      <c r="AT235" s="334">
        <f>SUMIFS(Technologia[tpj '[s']],Technologia[Obszar],"Ukosowanie",Technologia[KOD WYROB],wycena!$B235)</f>
        <v>0</v>
      </c>
      <c r="AU235" s="335">
        <f t="shared" si="282"/>
        <v>0</v>
      </c>
      <c r="AV235" s="334">
        <f>SUMIFS(Technologia[tpz '[s']],Technologia[Obszar],"Prasa",Technologia[KOD WYROB],wycena!$B235)</f>
        <v>0</v>
      </c>
      <c r="AW235" s="334">
        <f>SUMIFS(Technologia[tpj '[s']],Technologia[Obszar],"Prasa",Technologia[KOD WYROB],wycena!$B235)</f>
        <v>0</v>
      </c>
      <c r="AX235" s="335">
        <f t="shared" si="283"/>
        <v>0</v>
      </c>
      <c r="AY235" s="334">
        <f>SUMIFS(Technologia[tpz '[s']],Technologia[Obszar],"Spawanie ręczne",Technologia[KOD WYROB],wycena!$B235)</f>
        <v>0</v>
      </c>
      <c r="AZ235" s="334">
        <f>SUMIFS(Technologia[tpj '[s']],Technologia[Obszar],"Spawanie ręczne",Technologia[KOD WYROB],wycena!$B235)</f>
        <v>0</v>
      </c>
      <c r="BA235" s="335">
        <f t="shared" si="284"/>
        <v>0</v>
      </c>
      <c r="BB235" s="334">
        <f>SUMIFS(Technologia[tpz '[s']],Technologia[Obszar],"Spawanie robotem",Technologia[KOD WYROB],wycena!$B235)</f>
        <v>0</v>
      </c>
      <c r="BC235" s="334">
        <f>SUMIFS(Technologia[tpj '[s']],Technologia[Obszar],"Spawanie robotem",Technologia[KOD WYROB],wycena!$B235)</f>
        <v>0</v>
      </c>
      <c r="BD235" s="335">
        <f t="shared" si="285"/>
        <v>0</v>
      </c>
      <c r="BE235" s="334">
        <f>SUMIFS(Technologia[tpz '[s']],Technologia[Obszar],"Ślusarnia",Technologia[KOD WYROB],wycena!$B235)</f>
        <v>0</v>
      </c>
      <c r="BF235" s="334">
        <f>SUMIFS(Technologia[tpj '[s']],Technologia[Obszar],"Ślusarnia",Technologia[KOD WYROB],wycena!$B235)</f>
        <v>0</v>
      </c>
      <c r="BG235" s="335">
        <f t="shared" si="286"/>
        <v>0</v>
      </c>
      <c r="BH235" s="334">
        <f>SUMIFS(Technologia[tpz '[s']],Technologia[Obszar],"Montaż",Technologia[KOD WYROB],wycena!$B235)</f>
        <v>0</v>
      </c>
      <c r="BI235" s="334">
        <f>SUMIFS(Technologia[tpj '[s']],Technologia[Obszar],"Montaż",Technologia[KOD WYROB],wycena!$B235)</f>
        <v>0</v>
      </c>
      <c r="BJ235" s="335">
        <f t="shared" si="287"/>
        <v>0</v>
      </c>
      <c r="BK235" s="334">
        <f>SUMIFS(Technologia[tpz '[s']],Technologia[Obszar],"Klejenie",Technologia[KOD WYROB],wycena!$B235)</f>
        <v>0</v>
      </c>
      <c r="BL235" s="334">
        <f>SUMIFS(Technologia[tpj '[s']],Technologia[Obszar],"Klejenie",Technologia[KOD WYROB],wycena!$B235)</f>
        <v>0</v>
      </c>
      <c r="BM235" s="335">
        <f t="shared" si="288"/>
        <v>0</v>
      </c>
      <c r="BN235" s="334">
        <f>SUMIFS(Technologia[tpz '[s']],Technologia[Obszar],"Śrutowanie",Technologia[KOD WYROB],wycena!$B235)</f>
        <v>0</v>
      </c>
      <c r="BO235" s="334">
        <f>SUMIFS(Technologia[tpj '[s']],Technologia[Obszar],"Śrutowanie",Technologia[KOD WYROB],wycena!$B235)</f>
        <v>0</v>
      </c>
      <c r="BP235" s="332">
        <f t="shared" si="338"/>
        <v>0</v>
      </c>
      <c r="BQ235" s="334">
        <f>SUMIFS(Technologia[tpz '[s']],Technologia[Obszar],"Prostowanie",Technologia[KOD WYROB],wycena!$B235)</f>
        <v>0</v>
      </c>
      <c r="BR235" s="334">
        <f>SUMIFS(Technologia[tpj '[s']],Technologia[Obszar],"Prostowanie",Technologia[KOD WYROB],wycena!$B235)</f>
        <v>0</v>
      </c>
      <c r="BS235" s="332">
        <f t="shared" si="339"/>
        <v>0</v>
      </c>
      <c r="BT235" s="334">
        <f>SUMIFS(Technologia[tpz '[s']],Technologia[Obszar],"Gratowarka",Technologia[KOD WYROB],wycena!$B235)</f>
        <v>0</v>
      </c>
      <c r="BU235" s="334">
        <f>SUMIFS(Technologia[tpj '[s']],Technologia[Obszar],"Gratowarka",Technologia[KOD WYROB],wycena!$B235)</f>
        <v>0</v>
      </c>
      <c r="BV235" s="332">
        <f t="shared" si="340"/>
        <v>0</v>
      </c>
      <c r="BW235" s="332">
        <f>COUNTIF(Technologia[KOD WYROB],B235)</f>
        <v>0</v>
      </c>
      <c r="BX235" s="332">
        <f t="shared" si="341"/>
        <v>0</v>
      </c>
      <c r="BZ235" s="121"/>
      <c r="CA235" s="123"/>
      <c r="CB235" s="123"/>
      <c r="CC235" s="372">
        <f>SUMIFS(Technologia[Koszt kooperacji],Technologia[Obszar],"Kooperacja",Technologia[KOD WYROB],wycena!$B235)+SUMIFS(Technologia[Koszt kooperacji],Technologia[Obszar],"Śrutowanie",Technologia[KOD WYROB],wycena!$B235)</f>
        <v>0</v>
      </c>
      <c r="CD235" s="372">
        <f t="shared" si="289"/>
        <v>0</v>
      </c>
      <c r="CE235" s="372">
        <f t="shared" si="360"/>
        <v>0</v>
      </c>
      <c r="CF235" s="381">
        <f>COUNTIFS(Technologia[KOD WYROB],B235,Technologia[Obszar],"kooperacja")+SUMIF($C:$C,$B235,CF:CF)</f>
        <v>0</v>
      </c>
      <c r="CG235" s="382">
        <f>SUMIF(Tabela3[Dot. indeksu],B235,Tabela3[Wartość])+SUMIF(C:C,B235,DE:DE)</f>
        <v>0</v>
      </c>
      <c r="CH235" s="383">
        <f>SUMIFS(NRC[Cena],NRC[Typ narzędzia],robocze!$AL$1,NRC[Dot. indeksu],wycena!$B235)+(SUMIF($C:$C,$B235,$DF:$DF))</f>
        <v>0</v>
      </c>
      <c r="CI235" s="372">
        <f>SUMIFS(NRC[Cena],NRC[Typ narzędzia],robocze!$AL$2,NRC[Dot. indeksu],wycena!$B235)+(SUMIF($C:$C,$B235,$DG:$DG))</f>
        <v>0</v>
      </c>
      <c r="CJ235" s="372">
        <f>SUMIFS(NRC[Cena],NRC[Typ narzędzia],robocze!$AL$3,NRC[Dot. indeksu],wycena!$B235)+(SUMIF($C:$C,$B235,$DH:$DH))</f>
        <v>0</v>
      </c>
      <c r="CK235" s="384">
        <f t="shared" si="342"/>
        <v>0</v>
      </c>
      <c r="CM235" s="373" t="str">
        <f t="shared" si="290"/>
        <v/>
      </c>
      <c r="CN235" s="374" t="str">
        <f t="shared" si="291"/>
        <v/>
      </c>
      <c r="CO235" s="372" t="str">
        <f t="shared" si="292"/>
        <v/>
      </c>
      <c r="CP235" s="372" t="str">
        <f t="shared" si="361"/>
        <v/>
      </c>
      <c r="CQ235" s="371" t="str">
        <f t="shared" si="293"/>
        <v/>
      </c>
      <c r="CR235" s="371" t="str">
        <f t="shared" si="362"/>
        <v/>
      </c>
      <c r="CS235" s="371" t="str">
        <f t="shared" si="294"/>
        <v/>
      </c>
      <c r="CT235" s="371" t="str">
        <f t="shared" si="295"/>
        <v/>
      </c>
      <c r="CU235" s="371" t="str">
        <f t="shared" si="296"/>
        <v/>
      </c>
      <c r="CV235" s="371" t="str">
        <f t="shared" si="297"/>
        <v/>
      </c>
      <c r="CW235" s="371" t="str">
        <f t="shared" si="298"/>
        <v/>
      </c>
      <c r="CX235" s="371" t="str">
        <f t="shared" si="299"/>
        <v/>
      </c>
      <c r="CY235" s="371" t="str">
        <f t="shared" si="300"/>
        <v/>
      </c>
      <c r="CZ235" s="371" t="str">
        <f t="shared" si="301"/>
        <v/>
      </c>
      <c r="DA235" s="371" t="str">
        <f t="shared" si="343"/>
        <v/>
      </c>
      <c r="DB235" s="371" t="str">
        <f t="shared" si="344"/>
        <v/>
      </c>
      <c r="DC235" s="371" t="str">
        <f t="shared" si="345"/>
        <v/>
      </c>
      <c r="DD235" s="334" t="str">
        <f t="shared" si="302"/>
        <v/>
      </c>
      <c r="DE235" s="334" t="str">
        <f t="shared" si="303"/>
        <v/>
      </c>
      <c r="DF235" s="372">
        <f t="shared" si="363"/>
        <v>0</v>
      </c>
      <c r="DG235" s="372">
        <f t="shared" si="364"/>
        <v>0</v>
      </c>
      <c r="DH235" s="372">
        <f t="shared" si="365"/>
        <v>0</v>
      </c>
      <c r="DI235" s="375"/>
      <c r="DJ235" s="319">
        <f>AK235/3600*Stawki!$A$4</f>
        <v>0</v>
      </c>
      <c r="DK235" s="317">
        <f>AO235/3600*Stawki!$B$4</f>
        <v>0</v>
      </c>
      <c r="DL235" s="317">
        <f>AR235/3600*Stawki!$C$4</f>
        <v>0</v>
      </c>
      <c r="DM235" s="317">
        <f>AU235/3600*Stawki!$D$4</f>
        <v>0</v>
      </c>
      <c r="DN235" s="317">
        <f>AX235/3600*Stawki!$E$4</f>
        <v>0</v>
      </c>
      <c r="DO235" s="317">
        <f>BA235/3600*Stawki!$F$4</f>
        <v>0</v>
      </c>
      <c r="DP235" s="317">
        <f>BD235/3600*Stawki!$G$4</f>
        <v>0</v>
      </c>
      <c r="DQ235" s="317">
        <f>BG235/3600*Stawki!$H$4</f>
        <v>0</v>
      </c>
      <c r="DR235" s="317">
        <f>BJ235/3600*Stawki!$J$4</f>
        <v>0</v>
      </c>
      <c r="DS235" s="317">
        <f>BL235/3600*Stawki!$I$4</f>
        <v>0</v>
      </c>
      <c r="DT235" s="317">
        <f>BP235/3600*Stawki!$K$4</f>
        <v>0</v>
      </c>
      <c r="DU235" s="320">
        <f>BS235/3600*Stawki!$M$4</f>
        <v>0</v>
      </c>
      <c r="DV235" s="320">
        <f>BV235/3600*Stawki!$L$4</f>
        <v>0</v>
      </c>
      <c r="DW235" s="321">
        <f t="shared" si="346"/>
        <v>0</v>
      </c>
      <c r="DX235" s="322" t="e" cm="1">
        <f t="array" ref="DX235">IF(BX235&lt;1,INDEX(tblSimple[],MATCH(F235,simp_il_proj,1)+1,MATCH(BW235,simp_il_oper,1)+1)+VLOOKUP($H$6,tblKlient[[Klient]:[Dodatkowy narzut Simple]],2,0),INDEX(tblComplex[],MATCH(F235,comp_il_projekt,1)+1,MATCH(BX235,comp_ile_sklad,1)+1)+VLOOKUP($H$6,tblKlient[[Klient]:[Dodatkowy narzut Complex]],3,0))</f>
        <v>#VALUE!</v>
      </c>
      <c r="DY235" s="323" t="str">
        <f t="shared" si="347"/>
        <v/>
      </c>
      <c r="DZ235" s="318" t="e">
        <f t="shared" si="304"/>
        <v>#VALUE!</v>
      </c>
      <c r="EA235" s="324" t="e">
        <f t="shared" si="305"/>
        <v>#VALUE!</v>
      </c>
      <c r="EC235" s="340">
        <f>IFERROR((Y235*AA235)*IF(X235="NIE",$EC$17+Stawki!$L$30,$EC$17)+SUMIF($C:$C,$B235,CP:CP),0)</f>
        <v>0</v>
      </c>
      <c r="ED235" s="341">
        <f t="shared" si="306"/>
        <v>0</v>
      </c>
      <c r="EE235" s="341">
        <f t="shared" si="307"/>
        <v>0</v>
      </c>
      <c r="EF235" s="341" t="e">
        <f t="shared" si="308"/>
        <v>#VALUE!</v>
      </c>
      <c r="EG235" s="341" t="e">
        <f>DY235*(1+wycena!$EG$17)</f>
        <v>#VALUE!</v>
      </c>
      <c r="EH235" s="341" t="e">
        <f>EG235*(1+wycena!$EH$17)</f>
        <v>#VALUE!</v>
      </c>
      <c r="EI235" s="341" t="e">
        <f t="shared" si="348"/>
        <v>#VALUE!</v>
      </c>
      <c r="EJ235" s="341" t="e">
        <f t="shared" si="366"/>
        <v>#VALUE!</v>
      </c>
      <c r="EK235" s="342">
        <f t="shared" si="309"/>
        <v>0</v>
      </c>
      <c r="EL235" s="343">
        <v>0</v>
      </c>
      <c r="EM235" s="344" t="e">
        <f t="shared" si="367"/>
        <v>#VALUE!</v>
      </c>
      <c r="EN235" s="345" t="e">
        <f t="shared" si="310"/>
        <v>#VALUE!</v>
      </c>
      <c r="EO235" s="346">
        <f t="shared" si="311"/>
        <v>0</v>
      </c>
      <c r="EP235" s="347">
        <f t="shared" si="312"/>
        <v>0</v>
      </c>
      <c r="EQ235" s="348">
        <f t="shared" si="349"/>
        <v>0</v>
      </c>
      <c r="ER235" s="349" t="e">
        <f t="shared" si="313"/>
        <v>#VALUE!</v>
      </c>
      <c r="ES235" s="350" t="e">
        <f t="shared" si="314"/>
        <v>#VALUE!</v>
      </c>
      <c r="ET235" s="62"/>
      <c r="EU235" s="399">
        <f t="shared" si="350"/>
        <v>0</v>
      </c>
      <c r="EV235" s="400">
        <f t="shared" si="351"/>
        <v>0</v>
      </c>
      <c r="EW235" s="400">
        <f t="shared" si="352"/>
        <v>0</v>
      </c>
      <c r="EX235" s="400">
        <f t="shared" si="353"/>
        <v>0</v>
      </c>
      <c r="EY235" s="400">
        <f t="shared" si="354"/>
        <v>0</v>
      </c>
      <c r="EZ235" s="401">
        <f t="shared" si="355"/>
        <v>0</v>
      </c>
      <c r="FA235" s="62"/>
      <c r="FB235" s="153">
        <f t="shared" si="315"/>
        <v>0</v>
      </c>
      <c r="FC235" s="154">
        <f t="shared" si="316"/>
        <v>0</v>
      </c>
      <c r="FD235" s="154">
        <f t="shared" si="317"/>
        <v>0</v>
      </c>
      <c r="FE235" s="154">
        <f t="shared" si="318"/>
        <v>0</v>
      </c>
      <c r="FF235" s="154">
        <f t="shared" si="319"/>
        <v>0</v>
      </c>
      <c r="FG235" s="154">
        <f t="shared" si="320"/>
        <v>0</v>
      </c>
      <c r="FH235" s="154">
        <f t="shared" si="321"/>
        <v>0</v>
      </c>
      <c r="FI235" s="154">
        <f t="shared" si="322"/>
        <v>0</v>
      </c>
      <c r="FJ235" s="154">
        <f t="shared" si="323"/>
        <v>0</v>
      </c>
      <c r="FK235" s="147">
        <f t="shared" si="324"/>
        <v>0</v>
      </c>
      <c r="FL235" s="147">
        <f t="shared" si="325"/>
        <v>0</v>
      </c>
      <c r="FM235" s="146">
        <f t="shared" si="326"/>
        <v>0</v>
      </c>
      <c r="FN235" s="146">
        <f t="shared" si="327"/>
        <v>0</v>
      </c>
      <c r="FO235" s="146">
        <f t="shared" si="328"/>
        <v>0</v>
      </c>
      <c r="FP235" s="146">
        <f t="shared" si="329"/>
        <v>0</v>
      </c>
      <c r="FQ235" s="146" t="e">
        <f t="shared" si="330"/>
        <v>#VALUE!</v>
      </c>
      <c r="FR235" s="146" t="e">
        <f t="shared" si="331"/>
        <v>#VALUE!</v>
      </c>
      <c r="FS235" s="146">
        <f t="shared" si="332"/>
        <v>0</v>
      </c>
      <c r="FT235" s="146">
        <f t="shared" si="333"/>
        <v>0</v>
      </c>
      <c r="FU235" s="146">
        <f t="shared" si="334"/>
        <v>0</v>
      </c>
      <c r="FV235" s="146" t="e">
        <f t="shared" si="335"/>
        <v>#VALUE!</v>
      </c>
      <c r="FW235" s="146" t="e">
        <f t="shared" si="356"/>
        <v>#VALUE!</v>
      </c>
      <c r="FX235" s="146" t="e">
        <f t="shared" si="357"/>
        <v>#VALUE!</v>
      </c>
      <c r="FY235" s="146" t="e">
        <f t="shared" si="358"/>
        <v>#VALUE!</v>
      </c>
      <c r="FZ235" s="155">
        <f t="shared" si="368"/>
        <v>0</v>
      </c>
    </row>
    <row r="236" spans="1:182">
      <c r="A236" s="143">
        <v>218</v>
      </c>
      <c r="B236" s="123"/>
      <c r="C236" s="123"/>
      <c r="D236" s="123"/>
      <c r="E236" s="181"/>
      <c r="F236" s="123"/>
      <c r="G236" s="123"/>
      <c r="H236" s="123"/>
      <c r="I236" s="120"/>
      <c r="J236" s="121"/>
      <c r="K236" s="123"/>
      <c r="L236" s="123"/>
      <c r="M236" s="172" t="str">
        <f>ryzyka!$X220</f>
        <v/>
      </c>
      <c r="N236" s="173" t="str">
        <f>ryzyka!Y220</f>
        <v/>
      </c>
      <c r="O236" s="123"/>
      <c r="P236" s="123"/>
      <c r="Q236" s="138"/>
      <c r="R236" s="121"/>
      <c r="S236" s="123"/>
      <c r="T236" s="122"/>
      <c r="U236" s="123"/>
      <c r="V236" s="285" t="str">
        <f t="shared" si="336"/>
        <v/>
      </c>
      <c r="W236" s="285" t="str">
        <f t="shared" si="337"/>
        <v/>
      </c>
      <c r="X236" s="123"/>
      <c r="Y236" s="65"/>
      <c r="Z236" s="176">
        <f t="shared" si="279"/>
        <v>0</v>
      </c>
      <c r="AA236" s="124"/>
      <c r="AB236" s="124"/>
      <c r="AC236" s="125"/>
      <c r="AD236" s="125"/>
      <c r="AE236" s="126"/>
      <c r="AF236" s="124"/>
      <c r="AG236" s="127"/>
      <c r="AH236" s="128"/>
      <c r="AI236" s="137"/>
      <c r="AJ236" s="126"/>
      <c r="AK236" s="335">
        <f t="shared" si="280"/>
        <v>0</v>
      </c>
      <c r="AL236" s="138"/>
      <c r="AM236" s="121"/>
      <c r="AN236" s="123"/>
      <c r="AO236" s="332">
        <f t="shared" si="359"/>
        <v>0</v>
      </c>
      <c r="AP236" s="333">
        <f>SUMIFS(Technologia[tpz '[s']],Technologia[Obszar],"Obróbka skrawaniem",Technologia[KOD WYROB],wycena!$B236)</f>
        <v>0</v>
      </c>
      <c r="AQ236" s="334">
        <f>SUMIFS(Technologia[tpj '[s']],Technologia[Obszar],"Obróbka skrawaniem",Technologia[KOD WYROB],wycena!$B236)</f>
        <v>0</v>
      </c>
      <c r="AR236" s="335">
        <f t="shared" si="281"/>
        <v>0</v>
      </c>
      <c r="AS236" s="334">
        <f>SUMIFS(Technologia[tpz '[s']],Technologia[Obszar],"Ukosowanie",Technologia[KOD WYROB],wycena!$B236)</f>
        <v>0</v>
      </c>
      <c r="AT236" s="334">
        <f>SUMIFS(Technologia[tpj '[s']],Technologia[Obszar],"Ukosowanie",Technologia[KOD WYROB],wycena!$B236)</f>
        <v>0</v>
      </c>
      <c r="AU236" s="335">
        <f t="shared" si="282"/>
        <v>0</v>
      </c>
      <c r="AV236" s="334">
        <f>SUMIFS(Technologia[tpz '[s']],Technologia[Obszar],"Prasa",Technologia[KOD WYROB],wycena!$B236)</f>
        <v>0</v>
      </c>
      <c r="AW236" s="334">
        <f>SUMIFS(Technologia[tpj '[s']],Technologia[Obszar],"Prasa",Technologia[KOD WYROB],wycena!$B236)</f>
        <v>0</v>
      </c>
      <c r="AX236" s="335">
        <f t="shared" si="283"/>
        <v>0</v>
      </c>
      <c r="AY236" s="334">
        <f>SUMIFS(Technologia[tpz '[s']],Technologia[Obszar],"Spawanie ręczne",Technologia[KOD WYROB],wycena!$B236)</f>
        <v>0</v>
      </c>
      <c r="AZ236" s="334">
        <f>SUMIFS(Technologia[tpj '[s']],Technologia[Obszar],"Spawanie ręczne",Technologia[KOD WYROB],wycena!$B236)</f>
        <v>0</v>
      </c>
      <c r="BA236" s="335">
        <f t="shared" si="284"/>
        <v>0</v>
      </c>
      <c r="BB236" s="334">
        <f>SUMIFS(Technologia[tpz '[s']],Technologia[Obszar],"Spawanie robotem",Technologia[KOD WYROB],wycena!$B236)</f>
        <v>0</v>
      </c>
      <c r="BC236" s="334">
        <f>SUMIFS(Technologia[tpj '[s']],Technologia[Obszar],"Spawanie robotem",Technologia[KOD WYROB],wycena!$B236)</f>
        <v>0</v>
      </c>
      <c r="BD236" s="335">
        <f t="shared" si="285"/>
        <v>0</v>
      </c>
      <c r="BE236" s="334">
        <f>SUMIFS(Technologia[tpz '[s']],Technologia[Obszar],"Ślusarnia",Technologia[KOD WYROB],wycena!$B236)</f>
        <v>0</v>
      </c>
      <c r="BF236" s="334">
        <f>SUMIFS(Technologia[tpj '[s']],Technologia[Obszar],"Ślusarnia",Technologia[KOD WYROB],wycena!$B236)</f>
        <v>0</v>
      </c>
      <c r="BG236" s="335">
        <f t="shared" si="286"/>
        <v>0</v>
      </c>
      <c r="BH236" s="334">
        <f>SUMIFS(Technologia[tpz '[s']],Technologia[Obszar],"Montaż",Technologia[KOD WYROB],wycena!$B236)</f>
        <v>0</v>
      </c>
      <c r="BI236" s="334">
        <f>SUMIFS(Technologia[tpj '[s']],Technologia[Obszar],"Montaż",Technologia[KOD WYROB],wycena!$B236)</f>
        <v>0</v>
      </c>
      <c r="BJ236" s="335">
        <f t="shared" si="287"/>
        <v>0</v>
      </c>
      <c r="BK236" s="334">
        <f>SUMIFS(Technologia[tpz '[s']],Technologia[Obszar],"Klejenie",Technologia[KOD WYROB],wycena!$B236)</f>
        <v>0</v>
      </c>
      <c r="BL236" s="334">
        <f>SUMIFS(Technologia[tpj '[s']],Technologia[Obszar],"Klejenie",Technologia[KOD WYROB],wycena!$B236)</f>
        <v>0</v>
      </c>
      <c r="BM236" s="335">
        <f t="shared" si="288"/>
        <v>0</v>
      </c>
      <c r="BN236" s="334">
        <f>SUMIFS(Technologia[tpz '[s']],Technologia[Obszar],"Śrutowanie",Technologia[KOD WYROB],wycena!$B236)</f>
        <v>0</v>
      </c>
      <c r="BO236" s="334">
        <f>SUMIFS(Technologia[tpj '[s']],Technologia[Obszar],"Śrutowanie",Technologia[KOD WYROB],wycena!$B236)</f>
        <v>0</v>
      </c>
      <c r="BP236" s="332">
        <f t="shared" si="338"/>
        <v>0</v>
      </c>
      <c r="BQ236" s="334">
        <f>SUMIFS(Technologia[tpz '[s']],Technologia[Obszar],"Prostowanie",Technologia[KOD WYROB],wycena!$B236)</f>
        <v>0</v>
      </c>
      <c r="BR236" s="334">
        <f>SUMIFS(Technologia[tpj '[s']],Technologia[Obszar],"Prostowanie",Technologia[KOD WYROB],wycena!$B236)</f>
        <v>0</v>
      </c>
      <c r="BS236" s="332">
        <f t="shared" si="339"/>
        <v>0</v>
      </c>
      <c r="BT236" s="334">
        <f>SUMIFS(Technologia[tpz '[s']],Technologia[Obszar],"Gratowarka",Technologia[KOD WYROB],wycena!$B236)</f>
        <v>0</v>
      </c>
      <c r="BU236" s="334">
        <f>SUMIFS(Technologia[tpj '[s']],Technologia[Obszar],"Gratowarka",Technologia[KOD WYROB],wycena!$B236)</f>
        <v>0</v>
      </c>
      <c r="BV236" s="332">
        <f t="shared" si="340"/>
        <v>0</v>
      </c>
      <c r="BW236" s="332">
        <f>COUNTIF(Technologia[KOD WYROB],B236)</f>
        <v>0</v>
      </c>
      <c r="BX236" s="332">
        <f t="shared" si="341"/>
        <v>0</v>
      </c>
      <c r="BZ236" s="121"/>
      <c r="CA236" s="123"/>
      <c r="CB236" s="123"/>
      <c r="CC236" s="372">
        <f>SUMIFS(Technologia[Koszt kooperacji],Technologia[Obszar],"Kooperacja",Technologia[KOD WYROB],wycena!$B236)+SUMIFS(Technologia[Koszt kooperacji],Technologia[Obszar],"Śrutowanie",Technologia[KOD WYROB],wycena!$B236)</f>
        <v>0</v>
      </c>
      <c r="CD236" s="372">
        <f t="shared" si="289"/>
        <v>0</v>
      </c>
      <c r="CE236" s="372">
        <f t="shared" si="360"/>
        <v>0</v>
      </c>
      <c r="CF236" s="381">
        <f>COUNTIFS(Technologia[KOD WYROB],B236,Technologia[Obszar],"kooperacja")+SUMIF($C:$C,$B236,CF:CF)</f>
        <v>0</v>
      </c>
      <c r="CG236" s="382">
        <f>SUMIF(Tabela3[Dot. indeksu],B236,Tabela3[Wartość])+SUMIF(C:C,B236,DE:DE)</f>
        <v>0</v>
      </c>
      <c r="CH236" s="383">
        <f>SUMIFS(NRC[Cena],NRC[Typ narzędzia],robocze!$AL$1,NRC[Dot. indeksu],wycena!$B236)+(SUMIF($C:$C,$B236,$DF:$DF))</f>
        <v>0</v>
      </c>
      <c r="CI236" s="372">
        <f>SUMIFS(NRC[Cena],NRC[Typ narzędzia],robocze!$AL$2,NRC[Dot. indeksu],wycena!$B236)+(SUMIF($C:$C,$B236,$DG:$DG))</f>
        <v>0</v>
      </c>
      <c r="CJ236" s="372">
        <f>SUMIFS(NRC[Cena],NRC[Typ narzędzia],robocze!$AL$3,NRC[Dot. indeksu],wycena!$B236)+(SUMIF($C:$C,$B236,$DH:$DH))</f>
        <v>0</v>
      </c>
      <c r="CK236" s="384">
        <f t="shared" si="342"/>
        <v>0</v>
      </c>
      <c r="CM236" s="373" t="str">
        <f t="shared" si="290"/>
        <v/>
      </c>
      <c r="CN236" s="374" t="str">
        <f t="shared" si="291"/>
        <v/>
      </c>
      <c r="CO236" s="372" t="str">
        <f t="shared" si="292"/>
        <v/>
      </c>
      <c r="CP236" s="372" t="str">
        <f t="shared" si="361"/>
        <v/>
      </c>
      <c r="CQ236" s="371" t="str">
        <f t="shared" si="293"/>
        <v/>
      </c>
      <c r="CR236" s="371" t="str">
        <f t="shared" si="362"/>
        <v/>
      </c>
      <c r="CS236" s="371" t="str">
        <f t="shared" si="294"/>
        <v/>
      </c>
      <c r="CT236" s="371" t="str">
        <f t="shared" si="295"/>
        <v/>
      </c>
      <c r="CU236" s="371" t="str">
        <f t="shared" si="296"/>
        <v/>
      </c>
      <c r="CV236" s="371" t="str">
        <f t="shared" si="297"/>
        <v/>
      </c>
      <c r="CW236" s="371" t="str">
        <f t="shared" si="298"/>
        <v/>
      </c>
      <c r="CX236" s="371" t="str">
        <f t="shared" si="299"/>
        <v/>
      </c>
      <c r="CY236" s="371" t="str">
        <f t="shared" si="300"/>
        <v/>
      </c>
      <c r="CZ236" s="371" t="str">
        <f t="shared" si="301"/>
        <v/>
      </c>
      <c r="DA236" s="371" t="str">
        <f t="shared" si="343"/>
        <v/>
      </c>
      <c r="DB236" s="371" t="str">
        <f t="shared" si="344"/>
        <v/>
      </c>
      <c r="DC236" s="371" t="str">
        <f t="shared" si="345"/>
        <v/>
      </c>
      <c r="DD236" s="334" t="str">
        <f t="shared" si="302"/>
        <v/>
      </c>
      <c r="DE236" s="334" t="str">
        <f t="shared" si="303"/>
        <v/>
      </c>
      <c r="DF236" s="372">
        <f t="shared" si="363"/>
        <v>0</v>
      </c>
      <c r="DG236" s="372">
        <f t="shared" si="364"/>
        <v>0</v>
      </c>
      <c r="DH236" s="372">
        <f t="shared" si="365"/>
        <v>0</v>
      </c>
      <c r="DI236" s="375"/>
      <c r="DJ236" s="319">
        <f>AK236/3600*Stawki!$A$4</f>
        <v>0</v>
      </c>
      <c r="DK236" s="317">
        <f>AO236/3600*Stawki!$B$4</f>
        <v>0</v>
      </c>
      <c r="DL236" s="317">
        <f>AR236/3600*Stawki!$C$4</f>
        <v>0</v>
      </c>
      <c r="DM236" s="317">
        <f>AU236/3600*Stawki!$D$4</f>
        <v>0</v>
      </c>
      <c r="DN236" s="317">
        <f>AX236/3600*Stawki!$E$4</f>
        <v>0</v>
      </c>
      <c r="DO236" s="317">
        <f>BA236/3600*Stawki!$F$4</f>
        <v>0</v>
      </c>
      <c r="DP236" s="317">
        <f>BD236/3600*Stawki!$G$4</f>
        <v>0</v>
      </c>
      <c r="DQ236" s="317">
        <f>BG236/3600*Stawki!$H$4</f>
        <v>0</v>
      </c>
      <c r="DR236" s="317">
        <f>BJ236/3600*Stawki!$J$4</f>
        <v>0</v>
      </c>
      <c r="DS236" s="317">
        <f>BL236/3600*Stawki!$I$4</f>
        <v>0</v>
      </c>
      <c r="DT236" s="317">
        <f>BP236/3600*Stawki!$K$4</f>
        <v>0</v>
      </c>
      <c r="DU236" s="320">
        <f>BS236/3600*Stawki!$M$4</f>
        <v>0</v>
      </c>
      <c r="DV236" s="320">
        <f>BV236/3600*Stawki!$L$4</f>
        <v>0</v>
      </c>
      <c r="DW236" s="321">
        <f t="shared" si="346"/>
        <v>0</v>
      </c>
      <c r="DX236" s="322" t="e" cm="1">
        <f t="array" ref="DX236">IF(BX236&lt;1,INDEX(tblSimple[],MATCH(F236,simp_il_proj,1)+1,MATCH(BW236,simp_il_oper,1)+1)+VLOOKUP($H$6,tblKlient[[Klient]:[Dodatkowy narzut Simple]],2,0),INDEX(tblComplex[],MATCH(F236,comp_il_projekt,1)+1,MATCH(BX236,comp_ile_sklad,1)+1)+VLOOKUP($H$6,tblKlient[[Klient]:[Dodatkowy narzut Complex]],3,0))</f>
        <v>#VALUE!</v>
      </c>
      <c r="DY236" s="323" t="str">
        <f t="shared" si="347"/>
        <v/>
      </c>
      <c r="DZ236" s="318" t="e">
        <f t="shared" si="304"/>
        <v>#VALUE!</v>
      </c>
      <c r="EA236" s="324" t="e">
        <f t="shared" si="305"/>
        <v>#VALUE!</v>
      </c>
      <c r="EC236" s="340">
        <f>IFERROR((Y236*AA236)*IF(X236="NIE",$EC$17+Stawki!$L$30,$EC$17)+SUMIF($C:$C,$B236,CP:CP),0)</f>
        <v>0</v>
      </c>
      <c r="ED236" s="341">
        <f t="shared" si="306"/>
        <v>0</v>
      </c>
      <c r="EE236" s="341">
        <f t="shared" si="307"/>
        <v>0</v>
      </c>
      <c r="EF236" s="341" t="e">
        <f t="shared" si="308"/>
        <v>#VALUE!</v>
      </c>
      <c r="EG236" s="341" t="e">
        <f>DY236*(1+wycena!$EG$17)</f>
        <v>#VALUE!</v>
      </c>
      <c r="EH236" s="341" t="e">
        <f>EG236*(1+wycena!$EH$17)</f>
        <v>#VALUE!</v>
      </c>
      <c r="EI236" s="341" t="e">
        <f t="shared" si="348"/>
        <v>#VALUE!</v>
      </c>
      <c r="EJ236" s="341" t="e">
        <f t="shared" si="366"/>
        <v>#VALUE!</v>
      </c>
      <c r="EK236" s="342">
        <f t="shared" si="309"/>
        <v>0</v>
      </c>
      <c r="EL236" s="343">
        <v>0</v>
      </c>
      <c r="EM236" s="344" t="e">
        <f t="shared" si="367"/>
        <v>#VALUE!</v>
      </c>
      <c r="EN236" s="345" t="e">
        <f t="shared" si="310"/>
        <v>#VALUE!</v>
      </c>
      <c r="EO236" s="346">
        <f t="shared" si="311"/>
        <v>0</v>
      </c>
      <c r="EP236" s="347">
        <f t="shared" si="312"/>
        <v>0</v>
      </c>
      <c r="EQ236" s="348">
        <f t="shared" si="349"/>
        <v>0</v>
      </c>
      <c r="ER236" s="349" t="e">
        <f t="shared" si="313"/>
        <v>#VALUE!</v>
      </c>
      <c r="ES236" s="350" t="e">
        <f t="shared" si="314"/>
        <v>#VALUE!</v>
      </c>
      <c r="ET236" s="62"/>
      <c r="EU236" s="399">
        <f t="shared" si="350"/>
        <v>0</v>
      </c>
      <c r="EV236" s="400">
        <f t="shared" si="351"/>
        <v>0</v>
      </c>
      <c r="EW236" s="400">
        <f t="shared" si="352"/>
        <v>0</v>
      </c>
      <c r="EX236" s="400">
        <f t="shared" si="353"/>
        <v>0</v>
      </c>
      <c r="EY236" s="400">
        <f t="shared" si="354"/>
        <v>0</v>
      </c>
      <c r="EZ236" s="401">
        <f t="shared" si="355"/>
        <v>0</v>
      </c>
      <c r="FA236" s="62"/>
      <c r="FB236" s="153">
        <f t="shared" si="315"/>
        <v>0</v>
      </c>
      <c r="FC236" s="154">
        <f t="shared" si="316"/>
        <v>0</v>
      </c>
      <c r="FD236" s="154">
        <f t="shared" si="317"/>
        <v>0</v>
      </c>
      <c r="FE236" s="154">
        <f t="shared" si="318"/>
        <v>0</v>
      </c>
      <c r="FF236" s="154">
        <f t="shared" si="319"/>
        <v>0</v>
      </c>
      <c r="FG236" s="154">
        <f t="shared" si="320"/>
        <v>0</v>
      </c>
      <c r="FH236" s="154">
        <f t="shared" si="321"/>
        <v>0</v>
      </c>
      <c r="FI236" s="154">
        <f t="shared" si="322"/>
        <v>0</v>
      </c>
      <c r="FJ236" s="154">
        <f t="shared" si="323"/>
        <v>0</v>
      </c>
      <c r="FK236" s="147">
        <f t="shared" si="324"/>
        <v>0</v>
      </c>
      <c r="FL236" s="147">
        <f t="shared" si="325"/>
        <v>0</v>
      </c>
      <c r="FM236" s="146">
        <f t="shared" si="326"/>
        <v>0</v>
      </c>
      <c r="FN236" s="146">
        <f t="shared" si="327"/>
        <v>0</v>
      </c>
      <c r="FO236" s="146">
        <f t="shared" si="328"/>
        <v>0</v>
      </c>
      <c r="FP236" s="146">
        <f t="shared" si="329"/>
        <v>0</v>
      </c>
      <c r="FQ236" s="146" t="e">
        <f t="shared" si="330"/>
        <v>#VALUE!</v>
      </c>
      <c r="FR236" s="146" t="e">
        <f t="shared" si="331"/>
        <v>#VALUE!</v>
      </c>
      <c r="FS236" s="146">
        <f t="shared" si="332"/>
        <v>0</v>
      </c>
      <c r="FT236" s="146">
        <f t="shared" si="333"/>
        <v>0</v>
      </c>
      <c r="FU236" s="146">
        <f t="shared" si="334"/>
        <v>0</v>
      </c>
      <c r="FV236" s="146" t="e">
        <f t="shared" si="335"/>
        <v>#VALUE!</v>
      </c>
      <c r="FW236" s="146" t="e">
        <f t="shared" si="356"/>
        <v>#VALUE!</v>
      </c>
      <c r="FX236" s="146" t="e">
        <f t="shared" si="357"/>
        <v>#VALUE!</v>
      </c>
      <c r="FY236" s="146" t="e">
        <f t="shared" si="358"/>
        <v>#VALUE!</v>
      </c>
      <c r="FZ236" s="155">
        <f t="shared" si="368"/>
        <v>0</v>
      </c>
    </row>
    <row r="237" spans="1:182">
      <c r="A237" s="143">
        <v>219</v>
      </c>
      <c r="B237" s="123"/>
      <c r="C237" s="123"/>
      <c r="D237" s="123"/>
      <c r="E237" s="181"/>
      <c r="F237" s="123"/>
      <c r="G237" s="123"/>
      <c r="H237" s="123"/>
      <c r="I237" s="120"/>
      <c r="J237" s="121"/>
      <c r="K237" s="123"/>
      <c r="L237" s="123"/>
      <c r="M237" s="172" t="str">
        <f>ryzyka!$X221</f>
        <v/>
      </c>
      <c r="N237" s="173" t="str">
        <f>ryzyka!Y221</f>
        <v/>
      </c>
      <c r="O237" s="123"/>
      <c r="P237" s="123"/>
      <c r="Q237" s="138"/>
      <c r="R237" s="121"/>
      <c r="S237" s="123"/>
      <c r="T237" s="122"/>
      <c r="U237" s="123"/>
      <c r="V237" s="285" t="str">
        <f t="shared" si="336"/>
        <v/>
      </c>
      <c r="W237" s="285" t="str">
        <f t="shared" si="337"/>
        <v/>
      </c>
      <c r="X237" s="123"/>
      <c r="Y237" s="65"/>
      <c r="Z237" s="176">
        <f t="shared" si="279"/>
        <v>0</v>
      </c>
      <c r="AA237" s="124"/>
      <c r="AB237" s="124"/>
      <c r="AC237" s="125"/>
      <c r="AD237" s="125"/>
      <c r="AE237" s="126"/>
      <c r="AF237" s="124"/>
      <c r="AG237" s="127"/>
      <c r="AH237" s="128"/>
      <c r="AI237" s="137"/>
      <c r="AJ237" s="126"/>
      <c r="AK237" s="335">
        <f t="shared" si="280"/>
        <v>0</v>
      </c>
      <c r="AL237" s="138"/>
      <c r="AM237" s="121"/>
      <c r="AN237" s="123"/>
      <c r="AO237" s="332">
        <f t="shared" si="359"/>
        <v>0</v>
      </c>
      <c r="AP237" s="333">
        <f>SUMIFS(Technologia[tpz '[s']],Technologia[Obszar],"Obróbka skrawaniem",Technologia[KOD WYROB],wycena!$B237)</f>
        <v>0</v>
      </c>
      <c r="AQ237" s="334">
        <f>SUMIFS(Technologia[tpj '[s']],Technologia[Obszar],"Obróbka skrawaniem",Technologia[KOD WYROB],wycena!$B237)</f>
        <v>0</v>
      </c>
      <c r="AR237" s="335">
        <f t="shared" si="281"/>
        <v>0</v>
      </c>
      <c r="AS237" s="334">
        <f>SUMIFS(Technologia[tpz '[s']],Technologia[Obszar],"Ukosowanie",Technologia[KOD WYROB],wycena!$B237)</f>
        <v>0</v>
      </c>
      <c r="AT237" s="334">
        <f>SUMIFS(Technologia[tpj '[s']],Technologia[Obszar],"Ukosowanie",Technologia[KOD WYROB],wycena!$B237)</f>
        <v>0</v>
      </c>
      <c r="AU237" s="335">
        <f t="shared" si="282"/>
        <v>0</v>
      </c>
      <c r="AV237" s="334">
        <f>SUMIFS(Technologia[tpz '[s']],Technologia[Obszar],"Prasa",Technologia[KOD WYROB],wycena!$B237)</f>
        <v>0</v>
      </c>
      <c r="AW237" s="334">
        <f>SUMIFS(Technologia[tpj '[s']],Technologia[Obszar],"Prasa",Technologia[KOD WYROB],wycena!$B237)</f>
        <v>0</v>
      </c>
      <c r="AX237" s="335">
        <f t="shared" si="283"/>
        <v>0</v>
      </c>
      <c r="AY237" s="334">
        <f>SUMIFS(Technologia[tpz '[s']],Technologia[Obszar],"Spawanie ręczne",Technologia[KOD WYROB],wycena!$B237)</f>
        <v>0</v>
      </c>
      <c r="AZ237" s="334">
        <f>SUMIFS(Technologia[tpj '[s']],Technologia[Obszar],"Spawanie ręczne",Technologia[KOD WYROB],wycena!$B237)</f>
        <v>0</v>
      </c>
      <c r="BA237" s="335">
        <f t="shared" si="284"/>
        <v>0</v>
      </c>
      <c r="BB237" s="334">
        <f>SUMIFS(Technologia[tpz '[s']],Technologia[Obszar],"Spawanie robotem",Technologia[KOD WYROB],wycena!$B237)</f>
        <v>0</v>
      </c>
      <c r="BC237" s="334">
        <f>SUMIFS(Technologia[tpj '[s']],Technologia[Obszar],"Spawanie robotem",Technologia[KOD WYROB],wycena!$B237)</f>
        <v>0</v>
      </c>
      <c r="BD237" s="335">
        <f t="shared" si="285"/>
        <v>0</v>
      </c>
      <c r="BE237" s="334">
        <f>SUMIFS(Technologia[tpz '[s']],Technologia[Obszar],"Ślusarnia",Technologia[KOD WYROB],wycena!$B237)</f>
        <v>0</v>
      </c>
      <c r="BF237" s="334">
        <f>SUMIFS(Technologia[tpj '[s']],Technologia[Obszar],"Ślusarnia",Technologia[KOD WYROB],wycena!$B237)</f>
        <v>0</v>
      </c>
      <c r="BG237" s="335">
        <f t="shared" si="286"/>
        <v>0</v>
      </c>
      <c r="BH237" s="334">
        <f>SUMIFS(Technologia[tpz '[s']],Technologia[Obszar],"Montaż",Technologia[KOD WYROB],wycena!$B237)</f>
        <v>0</v>
      </c>
      <c r="BI237" s="334">
        <f>SUMIFS(Technologia[tpj '[s']],Technologia[Obszar],"Montaż",Technologia[KOD WYROB],wycena!$B237)</f>
        <v>0</v>
      </c>
      <c r="BJ237" s="335">
        <f t="shared" si="287"/>
        <v>0</v>
      </c>
      <c r="BK237" s="334">
        <f>SUMIFS(Technologia[tpz '[s']],Technologia[Obszar],"Klejenie",Technologia[KOD WYROB],wycena!$B237)</f>
        <v>0</v>
      </c>
      <c r="BL237" s="334">
        <f>SUMIFS(Technologia[tpj '[s']],Technologia[Obszar],"Klejenie",Technologia[KOD WYROB],wycena!$B237)</f>
        <v>0</v>
      </c>
      <c r="BM237" s="335">
        <f t="shared" si="288"/>
        <v>0</v>
      </c>
      <c r="BN237" s="334">
        <f>SUMIFS(Technologia[tpz '[s']],Technologia[Obszar],"Śrutowanie",Technologia[KOD WYROB],wycena!$B237)</f>
        <v>0</v>
      </c>
      <c r="BO237" s="334">
        <f>SUMIFS(Technologia[tpj '[s']],Technologia[Obszar],"Śrutowanie",Technologia[KOD WYROB],wycena!$B237)</f>
        <v>0</v>
      </c>
      <c r="BP237" s="332">
        <f t="shared" si="338"/>
        <v>0</v>
      </c>
      <c r="BQ237" s="334">
        <f>SUMIFS(Technologia[tpz '[s']],Technologia[Obszar],"Prostowanie",Technologia[KOD WYROB],wycena!$B237)</f>
        <v>0</v>
      </c>
      <c r="BR237" s="334">
        <f>SUMIFS(Technologia[tpj '[s']],Technologia[Obszar],"Prostowanie",Technologia[KOD WYROB],wycena!$B237)</f>
        <v>0</v>
      </c>
      <c r="BS237" s="332">
        <f t="shared" si="339"/>
        <v>0</v>
      </c>
      <c r="BT237" s="334">
        <f>SUMIFS(Technologia[tpz '[s']],Technologia[Obszar],"Gratowarka",Technologia[KOD WYROB],wycena!$B237)</f>
        <v>0</v>
      </c>
      <c r="BU237" s="334">
        <f>SUMIFS(Technologia[tpj '[s']],Technologia[Obszar],"Gratowarka",Technologia[KOD WYROB],wycena!$B237)</f>
        <v>0</v>
      </c>
      <c r="BV237" s="332">
        <f t="shared" si="340"/>
        <v>0</v>
      </c>
      <c r="BW237" s="332">
        <f>COUNTIF(Technologia[KOD WYROB],B237)</f>
        <v>0</v>
      </c>
      <c r="BX237" s="332">
        <f t="shared" si="341"/>
        <v>0</v>
      </c>
      <c r="BZ237" s="121"/>
      <c r="CA237" s="123"/>
      <c r="CB237" s="123"/>
      <c r="CC237" s="372">
        <f>SUMIFS(Technologia[Koszt kooperacji],Technologia[Obszar],"Kooperacja",Technologia[KOD WYROB],wycena!$B237)+SUMIFS(Technologia[Koszt kooperacji],Technologia[Obszar],"Śrutowanie",Technologia[KOD WYROB],wycena!$B237)</f>
        <v>0</v>
      </c>
      <c r="CD237" s="372">
        <f t="shared" si="289"/>
        <v>0</v>
      </c>
      <c r="CE237" s="372">
        <f t="shared" si="360"/>
        <v>0</v>
      </c>
      <c r="CF237" s="381">
        <f>COUNTIFS(Technologia[KOD WYROB],B237,Technologia[Obszar],"kooperacja")+SUMIF($C:$C,$B237,CF:CF)</f>
        <v>0</v>
      </c>
      <c r="CG237" s="382">
        <f>SUMIF(Tabela3[Dot. indeksu],B237,Tabela3[Wartość])+SUMIF(C:C,B237,DE:DE)</f>
        <v>0</v>
      </c>
      <c r="CH237" s="383">
        <f>SUMIFS(NRC[Cena],NRC[Typ narzędzia],robocze!$AL$1,NRC[Dot. indeksu],wycena!$B237)+(SUMIF($C:$C,$B237,$DF:$DF))</f>
        <v>0</v>
      </c>
      <c r="CI237" s="372">
        <f>SUMIFS(NRC[Cena],NRC[Typ narzędzia],robocze!$AL$2,NRC[Dot. indeksu],wycena!$B237)+(SUMIF($C:$C,$B237,$DG:$DG))</f>
        <v>0</v>
      </c>
      <c r="CJ237" s="372">
        <f>SUMIFS(NRC[Cena],NRC[Typ narzędzia],robocze!$AL$3,NRC[Dot. indeksu],wycena!$B237)+(SUMIF($C:$C,$B237,$DH:$DH))</f>
        <v>0</v>
      </c>
      <c r="CK237" s="384">
        <f t="shared" si="342"/>
        <v>0</v>
      </c>
      <c r="CM237" s="373" t="str">
        <f t="shared" si="290"/>
        <v/>
      </c>
      <c r="CN237" s="374" t="str">
        <f t="shared" si="291"/>
        <v/>
      </c>
      <c r="CO237" s="372" t="str">
        <f t="shared" si="292"/>
        <v/>
      </c>
      <c r="CP237" s="372" t="str">
        <f t="shared" si="361"/>
        <v/>
      </c>
      <c r="CQ237" s="371" t="str">
        <f t="shared" si="293"/>
        <v/>
      </c>
      <c r="CR237" s="371" t="str">
        <f t="shared" si="362"/>
        <v/>
      </c>
      <c r="CS237" s="371" t="str">
        <f t="shared" si="294"/>
        <v/>
      </c>
      <c r="CT237" s="371" t="str">
        <f t="shared" si="295"/>
        <v/>
      </c>
      <c r="CU237" s="371" t="str">
        <f t="shared" si="296"/>
        <v/>
      </c>
      <c r="CV237" s="371" t="str">
        <f t="shared" si="297"/>
        <v/>
      </c>
      <c r="CW237" s="371" t="str">
        <f t="shared" si="298"/>
        <v/>
      </c>
      <c r="CX237" s="371" t="str">
        <f t="shared" si="299"/>
        <v/>
      </c>
      <c r="CY237" s="371" t="str">
        <f t="shared" si="300"/>
        <v/>
      </c>
      <c r="CZ237" s="371" t="str">
        <f t="shared" si="301"/>
        <v/>
      </c>
      <c r="DA237" s="371" t="str">
        <f t="shared" si="343"/>
        <v/>
      </c>
      <c r="DB237" s="371" t="str">
        <f t="shared" si="344"/>
        <v/>
      </c>
      <c r="DC237" s="371" t="str">
        <f t="shared" si="345"/>
        <v/>
      </c>
      <c r="DD237" s="334" t="str">
        <f t="shared" si="302"/>
        <v/>
      </c>
      <c r="DE237" s="334" t="str">
        <f t="shared" si="303"/>
        <v/>
      </c>
      <c r="DF237" s="372">
        <f t="shared" si="363"/>
        <v>0</v>
      </c>
      <c r="DG237" s="372">
        <f t="shared" si="364"/>
        <v>0</v>
      </c>
      <c r="DH237" s="372">
        <f t="shared" si="365"/>
        <v>0</v>
      </c>
      <c r="DI237" s="375"/>
      <c r="DJ237" s="319">
        <f>AK237/3600*Stawki!$A$4</f>
        <v>0</v>
      </c>
      <c r="DK237" s="317">
        <f>AO237/3600*Stawki!$B$4</f>
        <v>0</v>
      </c>
      <c r="DL237" s="317">
        <f>AR237/3600*Stawki!$C$4</f>
        <v>0</v>
      </c>
      <c r="DM237" s="317">
        <f>AU237/3600*Stawki!$D$4</f>
        <v>0</v>
      </c>
      <c r="DN237" s="317">
        <f>AX237/3600*Stawki!$E$4</f>
        <v>0</v>
      </c>
      <c r="DO237" s="317">
        <f>BA237/3600*Stawki!$F$4</f>
        <v>0</v>
      </c>
      <c r="DP237" s="317">
        <f>BD237/3600*Stawki!$G$4</f>
        <v>0</v>
      </c>
      <c r="DQ237" s="317">
        <f>BG237/3600*Stawki!$H$4</f>
        <v>0</v>
      </c>
      <c r="DR237" s="317">
        <f>BJ237/3600*Stawki!$J$4</f>
        <v>0</v>
      </c>
      <c r="DS237" s="317">
        <f>BL237/3600*Stawki!$I$4</f>
        <v>0</v>
      </c>
      <c r="DT237" s="317">
        <f>BP237/3600*Stawki!$K$4</f>
        <v>0</v>
      </c>
      <c r="DU237" s="320">
        <f>BS237/3600*Stawki!$M$4</f>
        <v>0</v>
      </c>
      <c r="DV237" s="320">
        <f>BV237/3600*Stawki!$L$4</f>
        <v>0</v>
      </c>
      <c r="DW237" s="321">
        <f t="shared" si="346"/>
        <v>0</v>
      </c>
      <c r="DX237" s="322" t="e" cm="1">
        <f t="array" ref="DX237">IF(BX237&lt;1,INDEX(tblSimple[],MATCH(F237,simp_il_proj,1)+1,MATCH(BW237,simp_il_oper,1)+1)+VLOOKUP($H$6,tblKlient[[Klient]:[Dodatkowy narzut Simple]],2,0),INDEX(tblComplex[],MATCH(F237,comp_il_projekt,1)+1,MATCH(BX237,comp_ile_sklad,1)+1)+VLOOKUP($H$6,tblKlient[[Klient]:[Dodatkowy narzut Complex]],3,0))</f>
        <v>#VALUE!</v>
      </c>
      <c r="DY237" s="323" t="str">
        <f t="shared" si="347"/>
        <v/>
      </c>
      <c r="DZ237" s="318" t="e">
        <f t="shared" si="304"/>
        <v>#VALUE!</v>
      </c>
      <c r="EA237" s="324" t="e">
        <f t="shared" si="305"/>
        <v>#VALUE!</v>
      </c>
      <c r="EC237" s="340">
        <f>IFERROR((Y237*AA237)*IF(X237="NIE",$EC$17+Stawki!$L$30,$EC$17)+SUMIF($C:$C,$B237,CP:CP),0)</f>
        <v>0</v>
      </c>
      <c r="ED237" s="341">
        <f t="shared" si="306"/>
        <v>0</v>
      </c>
      <c r="EE237" s="341">
        <f t="shared" si="307"/>
        <v>0</v>
      </c>
      <c r="EF237" s="341" t="e">
        <f t="shared" si="308"/>
        <v>#VALUE!</v>
      </c>
      <c r="EG237" s="341" t="e">
        <f>DY237*(1+wycena!$EG$17)</f>
        <v>#VALUE!</v>
      </c>
      <c r="EH237" s="341" t="e">
        <f>EG237*(1+wycena!$EH$17)</f>
        <v>#VALUE!</v>
      </c>
      <c r="EI237" s="341" t="e">
        <f t="shared" si="348"/>
        <v>#VALUE!</v>
      </c>
      <c r="EJ237" s="341" t="e">
        <f t="shared" si="366"/>
        <v>#VALUE!</v>
      </c>
      <c r="EK237" s="342">
        <f t="shared" si="309"/>
        <v>0</v>
      </c>
      <c r="EL237" s="343">
        <v>0</v>
      </c>
      <c r="EM237" s="344" t="e">
        <f t="shared" si="367"/>
        <v>#VALUE!</v>
      </c>
      <c r="EN237" s="345" t="e">
        <f t="shared" si="310"/>
        <v>#VALUE!</v>
      </c>
      <c r="EO237" s="346">
        <f t="shared" si="311"/>
        <v>0</v>
      </c>
      <c r="EP237" s="347">
        <f t="shared" si="312"/>
        <v>0</v>
      </c>
      <c r="EQ237" s="348">
        <f t="shared" si="349"/>
        <v>0</v>
      </c>
      <c r="ER237" s="349" t="e">
        <f t="shared" si="313"/>
        <v>#VALUE!</v>
      </c>
      <c r="ES237" s="350" t="e">
        <f t="shared" si="314"/>
        <v>#VALUE!</v>
      </c>
      <c r="ET237" s="62"/>
      <c r="EU237" s="399">
        <f t="shared" si="350"/>
        <v>0</v>
      </c>
      <c r="EV237" s="400">
        <f t="shared" si="351"/>
        <v>0</v>
      </c>
      <c r="EW237" s="400">
        <f t="shared" si="352"/>
        <v>0</v>
      </c>
      <c r="EX237" s="400">
        <f t="shared" si="353"/>
        <v>0</v>
      </c>
      <c r="EY237" s="400">
        <f t="shared" si="354"/>
        <v>0</v>
      </c>
      <c r="EZ237" s="401">
        <f t="shared" si="355"/>
        <v>0</v>
      </c>
      <c r="FA237" s="62"/>
      <c r="FB237" s="153">
        <f t="shared" si="315"/>
        <v>0</v>
      </c>
      <c r="FC237" s="154">
        <f t="shared" si="316"/>
        <v>0</v>
      </c>
      <c r="FD237" s="154">
        <f t="shared" si="317"/>
        <v>0</v>
      </c>
      <c r="FE237" s="154">
        <f t="shared" si="318"/>
        <v>0</v>
      </c>
      <c r="FF237" s="154">
        <f t="shared" si="319"/>
        <v>0</v>
      </c>
      <c r="FG237" s="154">
        <f t="shared" si="320"/>
        <v>0</v>
      </c>
      <c r="FH237" s="154">
        <f t="shared" si="321"/>
        <v>0</v>
      </c>
      <c r="FI237" s="154">
        <f t="shared" si="322"/>
        <v>0</v>
      </c>
      <c r="FJ237" s="154">
        <f t="shared" si="323"/>
        <v>0</v>
      </c>
      <c r="FK237" s="147">
        <f t="shared" si="324"/>
        <v>0</v>
      </c>
      <c r="FL237" s="147">
        <f t="shared" si="325"/>
        <v>0</v>
      </c>
      <c r="FM237" s="146">
        <f t="shared" si="326"/>
        <v>0</v>
      </c>
      <c r="FN237" s="146">
        <f t="shared" si="327"/>
        <v>0</v>
      </c>
      <c r="FO237" s="146">
        <f t="shared" si="328"/>
        <v>0</v>
      </c>
      <c r="FP237" s="146">
        <f t="shared" si="329"/>
        <v>0</v>
      </c>
      <c r="FQ237" s="146" t="e">
        <f t="shared" si="330"/>
        <v>#VALUE!</v>
      </c>
      <c r="FR237" s="146" t="e">
        <f t="shared" si="331"/>
        <v>#VALUE!</v>
      </c>
      <c r="FS237" s="146">
        <f t="shared" si="332"/>
        <v>0</v>
      </c>
      <c r="FT237" s="146">
        <f t="shared" si="333"/>
        <v>0</v>
      </c>
      <c r="FU237" s="146">
        <f t="shared" si="334"/>
        <v>0</v>
      </c>
      <c r="FV237" s="146" t="e">
        <f t="shared" si="335"/>
        <v>#VALUE!</v>
      </c>
      <c r="FW237" s="146" t="e">
        <f t="shared" si="356"/>
        <v>#VALUE!</v>
      </c>
      <c r="FX237" s="146" t="e">
        <f t="shared" si="357"/>
        <v>#VALUE!</v>
      </c>
      <c r="FY237" s="146" t="e">
        <f t="shared" si="358"/>
        <v>#VALUE!</v>
      </c>
      <c r="FZ237" s="155">
        <f t="shared" si="368"/>
        <v>0</v>
      </c>
    </row>
    <row r="238" spans="1:182">
      <c r="A238" s="143">
        <v>220</v>
      </c>
      <c r="B238" s="123"/>
      <c r="C238" s="123"/>
      <c r="D238" s="123"/>
      <c r="E238" s="181"/>
      <c r="F238" s="123"/>
      <c r="G238" s="123"/>
      <c r="H238" s="123"/>
      <c r="I238" s="120"/>
      <c r="J238" s="121"/>
      <c r="K238" s="123"/>
      <c r="L238" s="123"/>
      <c r="M238" s="172" t="str">
        <f>ryzyka!$X222</f>
        <v/>
      </c>
      <c r="N238" s="173" t="str">
        <f>ryzyka!Y222</f>
        <v/>
      </c>
      <c r="O238" s="123"/>
      <c r="P238" s="123"/>
      <c r="Q238" s="138"/>
      <c r="R238" s="121"/>
      <c r="S238" s="123"/>
      <c r="T238" s="122"/>
      <c r="U238" s="123"/>
      <c r="V238" s="285" t="str">
        <f t="shared" si="336"/>
        <v/>
      </c>
      <c r="W238" s="285" t="str">
        <f t="shared" si="337"/>
        <v/>
      </c>
      <c r="X238" s="123"/>
      <c r="Y238" s="65"/>
      <c r="Z238" s="176">
        <f t="shared" si="279"/>
        <v>0</v>
      </c>
      <c r="AA238" s="124"/>
      <c r="AB238" s="124"/>
      <c r="AC238" s="125"/>
      <c r="AD238" s="125"/>
      <c r="AE238" s="126"/>
      <c r="AF238" s="124"/>
      <c r="AG238" s="127"/>
      <c r="AH238" s="128"/>
      <c r="AI238" s="137"/>
      <c r="AJ238" s="126"/>
      <c r="AK238" s="335">
        <f t="shared" si="280"/>
        <v>0</v>
      </c>
      <c r="AL238" s="138"/>
      <c r="AM238" s="121"/>
      <c r="AN238" s="123"/>
      <c r="AO238" s="332">
        <f t="shared" si="359"/>
        <v>0</v>
      </c>
      <c r="AP238" s="333">
        <f>SUMIFS(Technologia[tpz '[s']],Technologia[Obszar],"Obróbka skrawaniem",Technologia[KOD WYROB],wycena!$B238)</f>
        <v>0</v>
      </c>
      <c r="AQ238" s="334">
        <f>SUMIFS(Technologia[tpj '[s']],Technologia[Obszar],"Obróbka skrawaniem",Technologia[KOD WYROB],wycena!$B238)</f>
        <v>0</v>
      </c>
      <c r="AR238" s="335">
        <f t="shared" si="281"/>
        <v>0</v>
      </c>
      <c r="AS238" s="334">
        <f>SUMIFS(Technologia[tpz '[s']],Technologia[Obszar],"Ukosowanie",Technologia[KOD WYROB],wycena!$B238)</f>
        <v>0</v>
      </c>
      <c r="AT238" s="334">
        <f>SUMIFS(Technologia[tpj '[s']],Technologia[Obszar],"Ukosowanie",Technologia[KOD WYROB],wycena!$B238)</f>
        <v>0</v>
      </c>
      <c r="AU238" s="335">
        <f t="shared" si="282"/>
        <v>0</v>
      </c>
      <c r="AV238" s="334">
        <f>SUMIFS(Technologia[tpz '[s']],Technologia[Obszar],"Prasa",Technologia[KOD WYROB],wycena!$B238)</f>
        <v>0</v>
      </c>
      <c r="AW238" s="334">
        <f>SUMIFS(Technologia[tpj '[s']],Technologia[Obszar],"Prasa",Technologia[KOD WYROB],wycena!$B238)</f>
        <v>0</v>
      </c>
      <c r="AX238" s="335">
        <f t="shared" si="283"/>
        <v>0</v>
      </c>
      <c r="AY238" s="334">
        <f>SUMIFS(Technologia[tpz '[s']],Technologia[Obszar],"Spawanie ręczne",Technologia[KOD WYROB],wycena!$B238)</f>
        <v>0</v>
      </c>
      <c r="AZ238" s="334">
        <f>SUMIFS(Technologia[tpj '[s']],Technologia[Obszar],"Spawanie ręczne",Technologia[KOD WYROB],wycena!$B238)</f>
        <v>0</v>
      </c>
      <c r="BA238" s="335">
        <f t="shared" si="284"/>
        <v>0</v>
      </c>
      <c r="BB238" s="334">
        <f>SUMIFS(Technologia[tpz '[s']],Technologia[Obszar],"Spawanie robotem",Technologia[KOD WYROB],wycena!$B238)</f>
        <v>0</v>
      </c>
      <c r="BC238" s="334">
        <f>SUMIFS(Technologia[tpj '[s']],Technologia[Obszar],"Spawanie robotem",Technologia[KOD WYROB],wycena!$B238)</f>
        <v>0</v>
      </c>
      <c r="BD238" s="335">
        <f t="shared" si="285"/>
        <v>0</v>
      </c>
      <c r="BE238" s="334">
        <f>SUMIFS(Technologia[tpz '[s']],Technologia[Obszar],"Ślusarnia",Technologia[KOD WYROB],wycena!$B238)</f>
        <v>0</v>
      </c>
      <c r="BF238" s="334">
        <f>SUMIFS(Technologia[tpj '[s']],Technologia[Obszar],"Ślusarnia",Technologia[KOD WYROB],wycena!$B238)</f>
        <v>0</v>
      </c>
      <c r="BG238" s="335">
        <f t="shared" si="286"/>
        <v>0</v>
      </c>
      <c r="BH238" s="334">
        <f>SUMIFS(Technologia[tpz '[s']],Technologia[Obszar],"Montaż",Technologia[KOD WYROB],wycena!$B238)</f>
        <v>0</v>
      </c>
      <c r="BI238" s="334">
        <f>SUMIFS(Technologia[tpj '[s']],Technologia[Obszar],"Montaż",Technologia[KOD WYROB],wycena!$B238)</f>
        <v>0</v>
      </c>
      <c r="BJ238" s="335">
        <f t="shared" si="287"/>
        <v>0</v>
      </c>
      <c r="BK238" s="334">
        <f>SUMIFS(Technologia[tpz '[s']],Technologia[Obszar],"Klejenie",Technologia[KOD WYROB],wycena!$B238)</f>
        <v>0</v>
      </c>
      <c r="BL238" s="334">
        <f>SUMIFS(Technologia[tpj '[s']],Technologia[Obszar],"Klejenie",Technologia[KOD WYROB],wycena!$B238)</f>
        <v>0</v>
      </c>
      <c r="BM238" s="335">
        <f t="shared" si="288"/>
        <v>0</v>
      </c>
      <c r="BN238" s="334">
        <f>SUMIFS(Technologia[tpz '[s']],Technologia[Obszar],"Śrutowanie",Technologia[KOD WYROB],wycena!$B238)</f>
        <v>0</v>
      </c>
      <c r="BO238" s="334">
        <f>SUMIFS(Technologia[tpj '[s']],Technologia[Obszar],"Śrutowanie",Technologia[KOD WYROB],wycena!$B238)</f>
        <v>0</v>
      </c>
      <c r="BP238" s="332">
        <f t="shared" si="338"/>
        <v>0</v>
      </c>
      <c r="BQ238" s="334">
        <f>SUMIFS(Technologia[tpz '[s']],Technologia[Obszar],"Prostowanie",Technologia[KOD WYROB],wycena!$B238)</f>
        <v>0</v>
      </c>
      <c r="BR238" s="334">
        <f>SUMIFS(Technologia[tpj '[s']],Technologia[Obszar],"Prostowanie",Technologia[KOD WYROB],wycena!$B238)</f>
        <v>0</v>
      </c>
      <c r="BS238" s="332">
        <f t="shared" si="339"/>
        <v>0</v>
      </c>
      <c r="BT238" s="334">
        <f>SUMIFS(Technologia[tpz '[s']],Technologia[Obszar],"Gratowarka",Technologia[KOD WYROB],wycena!$B238)</f>
        <v>0</v>
      </c>
      <c r="BU238" s="334">
        <f>SUMIFS(Technologia[tpj '[s']],Technologia[Obszar],"Gratowarka",Technologia[KOD WYROB],wycena!$B238)</f>
        <v>0</v>
      </c>
      <c r="BV238" s="332">
        <f t="shared" si="340"/>
        <v>0</v>
      </c>
      <c r="BW238" s="332">
        <f>COUNTIF(Technologia[KOD WYROB],B238)</f>
        <v>0</v>
      </c>
      <c r="BX238" s="332">
        <f t="shared" si="341"/>
        <v>0</v>
      </c>
      <c r="BZ238" s="121"/>
      <c r="CA238" s="123"/>
      <c r="CB238" s="123"/>
      <c r="CC238" s="372">
        <f>SUMIFS(Technologia[Koszt kooperacji],Technologia[Obszar],"Kooperacja",Technologia[KOD WYROB],wycena!$B238)+SUMIFS(Technologia[Koszt kooperacji],Technologia[Obszar],"Śrutowanie",Technologia[KOD WYROB],wycena!$B238)</f>
        <v>0</v>
      </c>
      <c r="CD238" s="372">
        <f t="shared" si="289"/>
        <v>0</v>
      </c>
      <c r="CE238" s="372">
        <f t="shared" si="360"/>
        <v>0</v>
      </c>
      <c r="CF238" s="381">
        <f>COUNTIFS(Technologia[KOD WYROB],B238,Technologia[Obszar],"kooperacja")+SUMIF($C:$C,$B238,CF:CF)</f>
        <v>0</v>
      </c>
      <c r="CG238" s="382">
        <f>SUMIF(Tabela3[Dot. indeksu],B238,Tabela3[Wartość])+SUMIF(C:C,B238,DE:DE)</f>
        <v>0</v>
      </c>
      <c r="CH238" s="383">
        <f>SUMIFS(NRC[Cena],NRC[Typ narzędzia],robocze!$AL$1,NRC[Dot. indeksu],wycena!$B238)+(SUMIF($C:$C,$B238,$DF:$DF))</f>
        <v>0</v>
      </c>
      <c r="CI238" s="372">
        <f>SUMIFS(NRC[Cena],NRC[Typ narzędzia],robocze!$AL$2,NRC[Dot. indeksu],wycena!$B238)+(SUMIF($C:$C,$B238,$DG:$DG))</f>
        <v>0</v>
      </c>
      <c r="CJ238" s="372">
        <f>SUMIFS(NRC[Cena],NRC[Typ narzędzia],robocze!$AL$3,NRC[Dot. indeksu],wycena!$B238)+(SUMIF($C:$C,$B238,$DH:$DH))</f>
        <v>0</v>
      </c>
      <c r="CK238" s="384">
        <f t="shared" si="342"/>
        <v>0</v>
      </c>
      <c r="CM238" s="373" t="str">
        <f t="shared" si="290"/>
        <v/>
      </c>
      <c r="CN238" s="374" t="str">
        <f t="shared" si="291"/>
        <v/>
      </c>
      <c r="CO238" s="372" t="str">
        <f t="shared" si="292"/>
        <v/>
      </c>
      <c r="CP238" s="372" t="str">
        <f t="shared" si="361"/>
        <v/>
      </c>
      <c r="CQ238" s="371" t="str">
        <f t="shared" si="293"/>
        <v/>
      </c>
      <c r="CR238" s="371" t="str">
        <f t="shared" si="362"/>
        <v/>
      </c>
      <c r="CS238" s="371" t="str">
        <f t="shared" si="294"/>
        <v/>
      </c>
      <c r="CT238" s="371" t="str">
        <f t="shared" si="295"/>
        <v/>
      </c>
      <c r="CU238" s="371" t="str">
        <f t="shared" si="296"/>
        <v/>
      </c>
      <c r="CV238" s="371" t="str">
        <f t="shared" si="297"/>
        <v/>
      </c>
      <c r="CW238" s="371" t="str">
        <f t="shared" si="298"/>
        <v/>
      </c>
      <c r="CX238" s="371" t="str">
        <f t="shared" si="299"/>
        <v/>
      </c>
      <c r="CY238" s="371" t="str">
        <f t="shared" si="300"/>
        <v/>
      </c>
      <c r="CZ238" s="371" t="str">
        <f t="shared" si="301"/>
        <v/>
      </c>
      <c r="DA238" s="371" t="str">
        <f t="shared" si="343"/>
        <v/>
      </c>
      <c r="DB238" s="371" t="str">
        <f t="shared" si="344"/>
        <v/>
      </c>
      <c r="DC238" s="371" t="str">
        <f t="shared" si="345"/>
        <v/>
      </c>
      <c r="DD238" s="334" t="str">
        <f t="shared" si="302"/>
        <v/>
      </c>
      <c r="DE238" s="334" t="str">
        <f t="shared" si="303"/>
        <v/>
      </c>
      <c r="DF238" s="372">
        <f t="shared" si="363"/>
        <v>0</v>
      </c>
      <c r="DG238" s="372">
        <f t="shared" si="364"/>
        <v>0</v>
      </c>
      <c r="DH238" s="372">
        <f t="shared" si="365"/>
        <v>0</v>
      </c>
      <c r="DI238" s="375"/>
      <c r="DJ238" s="319">
        <f>AK238/3600*Stawki!$A$4</f>
        <v>0</v>
      </c>
      <c r="DK238" s="317">
        <f>AO238/3600*Stawki!$B$4</f>
        <v>0</v>
      </c>
      <c r="DL238" s="317">
        <f>AR238/3600*Stawki!$C$4</f>
        <v>0</v>
      </c>
      <c r="DM238" s="317">
        <f>AU238/3600*Stawki!$D$4</f>
        <v>0</v>
      </c>
      <c r="DN238" s="317">
        <f>AX238/3600*Stawki!$E$4</f>
        <v>0</v>
      </c>
      <c r="DO238" s="317">
        <f>BA238/3600*Stawki!$F$4</f>
        <v>0</v>
      </c>
      <c r="DP238" s="317">
        <f>BD238/3600*Stawki!$G$4</f>
        <v>0</v>
      </c>
      <c r="DQ238" s="317">
        <f>BG238/3600*Stawki!$H$4</f>
        <v>0</v>
      </c>
      <c r="DR238" s="317">
        <f>BJ238/3600*Stawki!$J$4</f>
        <v>0</v>
      </c>
      <c r="DS238" s="317">
        <f>BL238/3600*Stawki!$I$4</f>
        <v>0</v>
      </c>
      <c r="DT238" s="317">
        <f>BP238/3600*Stawki!$K$4</f>
        <v>0</v>
      </c>
      <c r="DU238" s="320">
        <f>BS238/3600*Stawki!$M$4</f>
        <v>0</v>
      </c>
      <c r="DV238" s="320">
        <f>BV238/3600*Stawki!$L$4</f>
        <v>0</v>
      </c>
      <c r="DW238" s="321">
        <f t="shared" si="346"/>
        <v>0</v>
      </c>
      <c r="DX238" s="322" t="e" cm="1">
        <f t="array" ref="DX238">IF(BX238&lt;1,INDEX(tblSimple[],MATCH(F238,simp_il_proj,1)+1,MATCH(BW238,simp_il_oper,1)+1)+VLOOKUP($H$6,tblKlient[[Klient]:[Dodatkowy narzut Simple]],2,0),INDEX(tblComplex[],MATCH(F238,comp_il_projekt,1)+1,MATCH(BX238,comp_ile_sklad,1)+1)+VLOOKUP($H$6,tblKlient[[Klient]:[Dodatkowy narzut Complex]],3,0))</f>
        <v>#VALUE!</v>
      </c>
      <c r="DY238" s="323" t="str">
        <f t="shared" si="347"/>
        <v/>
      </c>
      <c r="DZ238" s="318" t="e">
        <f t="shared" si="304"/>
        <v>#VALUE!</v>
      </c>
      <c r="EA238" s="324" t="e">
        <f t="shared" si="305"/>
        <v>#VALUE!</v>
      </c>
      <c r="EC238" s="340">
        <f>IFERROR((Y238*AA238)*IF(X238="NIE",$EC$17+Stawki!$L$30,$EC$17)+SUMIF($C:$C,$B238,CP:CP),0)</f>
        <v>0</v>
      </c>
      <c r="ED238" s="341">
        <f t="shared" si="306"/>
        <v>0</v>
      </c>
      <c r="EE238" s="341">
        <f t="shared" si="307"/>
        <v>0</v>
      </c>
      <c r="EF238" s="341" t="e">
        <f t="shared" si="308"/>
        <v>#VALUE!</v>
      </c>
      <c r="EG238" s="341" t="e">
        <f>DY238*(1+wycena!$EG$17)</f>
        <v>#VALUE!</v>
      </c>
      <c r="EH238" s="341" t="e">
        <f>EG238*(1+wycena!$EH$17)</f>
        <v>#VALUE!</v>
      </c>
      <c r="EI238" s="341" t="e">
        <f t="shared" si="348"/>
        <v>#VALUE!</v>
      </c>
      <c r="EJ238" s="341" t="e">
        <f t="shared" si="366"/>
        <v>#VALUE!</v>
      </c>
      <c r="EK238" s="342">
        <f t="shared" si="309"/>
        <v>0</v>
      </c>
      <c r="EL238" s="343">
        <v>0</v>
      </c>
      <c r="EM238" s="344" t="e">
        <f t="shared" si="367"/>
        <v>#VALUE!</v>
      </c>
      <c r="EN238" s="345" t="e">
        <f t="shared" si="310"/>
        <v>#VALUE!</v>
      </c>
      <c r="EO238" s="346">
        <f t="shared" si="311"/>
        <v>0</v>
      </c>
      <c r="EP238" s="347">
        <f t="shared" si="312"/>
        <v>0</v>
      </c>
      <c r="EQ238" s="348">
        <f t="shared" si="349"/>
        <v>0</v>
      </c>
      <c r="ER238" s="349" t="e">
        <f t="shared" si="313"/>
        <v>#VALUE!</v>
      </c>
      <c r="ES238" s="350" t="e">
        <f t="shared" si="314"/>
        <v>#VALUE!</v>
      </c>
      <c r="ET238" s="62"/>
      <c r="EU238" s="399">
        <f t="shared" si="350"/>
        <v>0</v>
      </c>
      <c r="EV238" s="400">
        <f t="shared" si="351"/>
        <v>0</v>
      </c>
      <c r="EW238" s="400">
        <f t="shared" si="352"/>
        <v>0</v>
      </c>
      <c r="EX238" s="400">
        <f t="shared" si="353"/>
        <v>0</v>
      </c>
      <c r="EY238" s="400">
        <f t="shared" si="354"/>
        <v>0</v>
      </c>
      <c r="EZ238" s="401">
        <f t="shared" si="355"/>
        <v>0</v>
      </c>
      <c r="FA238" s="62"/>
      <c r="FB238" s="153">
        <f t="shared" si="315"/>
        <v>0</v>
      </c>
      <c r="FC238" s="154">
        <f t="shared" si="316"/>
        <v>0</v>
      </c>
      <c r="FD238" s="154">
        <f t="shared" si="317"/>
        <v>0</v>
      </c>
      <c r="FE238" s="154">
        <f t="shared" si="318"/>
        <v>0</v>
      </c>
      <c r="FF238" s="154">
        <f t="shared" si="319"/>
        <v>0</v>
      </c>
      <c r="FG238" s="154">
        <f t="shared" si="320"/>
        <v>0</v>
      </c>
      <c r="FH238" s="154">
        <f t="shared" si="321"/>
        <v>0</v>
      </c>
      <c r="FI238" s="154">
        <f t="shared" si="322"/>
        <v>0</v>
      </c>
      <c r="FJ238" s="154">
        <f t="shared" si="323"/>
        <v>0</v>
      </c>
      <c r="FK238" s="147">
        <f t="shared" si="324"/>
        <v>0</v>
      </c>
      <c r="FL238" s="147">
        <f t="shared" si="325"/>
        <v>0</v>
      </c>
      <c r="FM238" s="146">
        <f t="shared" si="326"/>
        <v>0</v>
      </c>
      <c r="FN238" s="146">
        <f t="shared" si="327"/>
        <v>0</v>
      </c>
      <c r="FO238" s="146">
        <f t="shared" si="328"/>
        <v>0</v>
      </c>
      <c r="FP238" s="146">
        <f t="shared" si="329"/>
        <v>0</v>
      </c>
      <c r="FQ238" s="146" t="e">
        <f t="shared" si="330"/>
        <v>#VALUE!</v>
      </c>
      <c r="FR238" s="146" t="e">
        <f t="shared" si="331"/>
        <v>#VALUE!</v>
      </c>
      <c r="FS238" s="146">
        <f t="shared" si="332"/>
        <v>0</v>
      </c>
      <c r="FT238" s="146">
        <f t="shared" si="333"/>
        <v>0</v>
      </c>
      <c r="FU238" s="146">
        <f t="shared" si="334"/>
        <v>0</v>
      </c>
      <c r="FV238" s="146" t="e">
        <f t="shared" si="335"/>
        <v>#VALUE!</v>
      </c>
      <c r="FW238" s="146" t="e">
        <f t="shared" si="356"/>
        <v>#VALUE!</v>
      </c>
      <c r="FX238" s="146" t="e">
        <f t="shared" si="357"/>
        <v>#VALUE!</v>
      </c>
      <c r="FY238" s="146" t="e">
        <f t="shared" si="358"/>
        <v>#VALUE!</v>
      </c>
      <c r="FZ238" s="155">
        <f t="shared" si="368"/>
        <v>0</v>
      </c>
    </row>
    <row r="239" spans="1:182">
      <c r="A239" s="143">
        <v>221</v>
      </c>
      <c r="B239" s="123"/>
      <c r="C239" s="123"/>
      <c r="D239" s="123"/>
      <c r="E239" s="181"/>
      <c r="F239" s="123"/>
      <c r="G239" s="123"/>
      <c r="H239" s="123"/>
      <c r="I239" s="120"/>
      <c r="J239" s="121"/>
      <c r="K239" s="123"/>
      <c r="L239" s="123"/>
      <c r="M239" s="172" t="str">
        <f>ryzyka!$X223</f>
        <v/>
      </c>
      <c r="N239" s="173" t="str">
        <f>ryzyka!Y223</f>
        <v/>
      </c>
      <c r="O239" s="123"/>
      <c r="P239" s="123"/>
      <c r="Q239" s="138"/>
      <c r="R239" s="121"/>
      <c r="S239" s="123"/>
      <c r="T239" s="122"/>
      <c r="U239" s="123"/>
      <c r="V239" s="285" t="str">
        <f t="shared" si="336"/>
        <v/>
      </c>
      <c r="W239" s="285" t="str">
        <f t="shared" si="337"/>
        <v/>
      </c>
      <c r="X239" s="123"/>
      <c r="Y239" s="65"/>
      <c r="Z239" s="176">
        <f t="shared" si="279"/>
        <v>0</v>
      </c>
      <c r="AA239" s="124"/>
      <c r="AB239" s="124"/>
      <c r="AC239" s="125"/>
      <c r="AD239" s="125"/>
      <c r="AE239" s="126"/>
      <c r="AF239" s="124"/>
      <c r="AG239" s="127"/>
      <c r="AH239" s="128"/>
      <c r="AI239" s="137"/>
      <c r="AJ239" s="126"/>
      <c r="AK239" s="335">
        <f t="shared" si="280"/>
        <v>0</v>
      </c>
      <c r="AL239" s="138"/>
      <c r="AM239" s="121"/>
      <c r="AN239" s="123"/>
      <c r="AO239" s="332">
        <f t="shared" si="359"/>
        <v>0</v>
      </c>
      <c r="AP239" s="333">
        <f>SUMIFS(Technologia[tpz '[s']],Technologia[Obszar],"Obróbka skrawaniem",Technologia[KOD WYROB],wycena!$B239)</f>
        <v>0</v>
      </c>
      <c r="AQ239" s="334">
        <f>SUMIFS(Technologia[tpj '[s']],Technologia[Obszar],"Obróbka skrawaniem",Technologia[KOD WYROB],wycena!$B239)</f>
        <v>0</v>
      </c>
      <c r="AR239" s="335">
        <f t="shared" si="281"/>
        <v>0</v>
      </c>
      <c r="AS239" s="334">
        <f>SUMIFS(Technologia[tpz '[s']],Technologia[Obszar],"Ukosowanie",Technologia[KOD WYROB],wycena!$B239)</f>
        <v>0</v>
      </c>
      <c r="AT239" s="334">
        <f>SUMIFS(Technologia[tpj '[s']],Technologia[Obszar],"Ukosowanie",Technologia[KOD WYROB],wycena!$B239)</f>
        <v>0</v>
      </c>
      <c r="AU239" s="335">
        <f t="shared" si="282"/>
        <v>0</v>
      </c>
      <c r="AV239" s="334">
        <f>SUMIFS(Technologia[tpz '[s']],Technologia[Obszar],"Prasa",Technologia[KOD WYROB],wycena!$B239)</f>
        <v>0</v>
      </c>
      <c r="AW239" s="334">
        <f>SUMIFS(Technologia[tpj '[s']],Technologia[Obszar],"Prasa",Technologia[KOD WYROB],wycena!$B239)</f>
        <v>0</v>
      </c>
      <c r="AX239" s="335">
        <f t="shared" si="283"/>
        <v>0</v>
      </c>
      <c r="AY239" s="334">
        <f>SUMIFS(Technologia[tpz '[s']],Technologia[Obszar],"Spawanie ręczne",Technologia[KOD WYROB],wycena!$B239)</f>
        <v>0</v>
      </c>
      <c r="AZ239" s="334">
        <f>SUMIFS(Technologia[tpj '[s']],Technologia[Obszar],"Spawanie ręczne",Technologia[KOD WYROB],wycena!$B239)</f>
        <v>0</v>
      </c>
      <c r="BA239" s="335">
        <f t="shared" si="284"/>
        <v>0</v>
      </c>
      <c r="BB239" s="334">
        <f>SUMIFS(Technologia[tpz '[s']],Technologia[Obszar],"Spawanie robotem",Technologia[KOD WYROB],wycena!$B239)</f>
        <v>0</v>
      </c>
      <c r="BC239" s="334">
        <f>SUMIFS(Technologia[tpj '[s']],Technologia[Obszar],"Spawanie robotem",Technologia[KOD WYROB],wycena!$B239)</f>
        <v>0</v>
      </c>
      <c r="BD239" s="335">
        <f t="shared" si="285"/>
        <v>0</v>
      </c>
      <c r="BE239" s="334">
        <f>SUMIFS(Technologia[tpz '[s']],Technologia[Obszar],"Ślusarnia",Technologia[KOD WYROB],wycena!$B239)</f>
        <v>0</v>
      </c>
      <c r="BF239" s="334">
        <f>SUMIFS(Technologia[tpj '[s']],Technologia[Obszar],"Ślusarnia",Technologia[KOD WYROB],wycena!$B239)</f>
        <v>0</v>
      </c>
      <c r="BG239" s="335">
        <f t="shared" si="286"/>
        <v>0</v>
      </c>
      <c r="BH239" s="334">
        <f>SUMIFS(Technologia[tpz '[s']],Technologia[Obszar],"Montaż",Technologia[KOD WYROB],wycena!$B239)</f>
        <v>0</v>
      </c>
      <c r="BI239" s="334">
        <f>SUMIFS(Technologia[tpj '[s']],Technologia[Obszar],"Montaż",Technologia[KOD WYROB],wycena!$B239)</f>
        <v>0</v>
      </c>
      <c r="BJ239" s="335">
        <f t="shared" si="287"/>
        <v>0</v>
      </c>
      <c r="BK239" s="334">
        <f>SUMIFS(Technologia[tpz '[s']],Technologia[Obszar],"Klejenie",Technologia[KOD WYROB],wycena!$B239)</f>
        <v>0</v>
      </c>
      <c r="BL239" s="334">
        <f>SUMIFS(Technologia[tpj '[s']],Technologia[Obszar],"Klejenie",Technologia[KOD WYROB],wycena!$B239)</f>
        <v>0</v>
      </c>
      <c r="BM239" s="335">
        <f t="shared" si="288"/>
        <v>0</v>
      </c>
      <c r="BN239" s="334">
        <f>SUMIFS(Technologia[tpz '[s']],Technologia[Obszar],"Śrutowanie",Technologia[KOD WYROB],wycena!$B239)</f>
        <v>0</v>
      </c>
      <c r="BO239" s="334">
        <f>SUMIFS(Technologia[tpj '[s']],Technologia[Obszar],"Śrutowanie",Technologia[KOD WYROB],wycena!$B239)</f>
        <v>0</v>
      </c>
      <c r="BP239" s="332">
        <f t="shared" si="338"/>
        <v>0</v>
      </c>
      <c r="BQ239" s="334">
        <f>SUMIFS(Technologia[tpz '[s']],Technologia[Obszar],"Prostowanie",Technologia[KOD WYROB],wycena!$B239)</f>
        <v>0</v>
      </c>
      <c r="BR239" s="334">
        <f>SUMIFS(Technologia[tpj '[s']],Technologia[Obszar],"Prostowanie",Technologia[KOD WYROB],wycena!$B239)</f>
        <v>0</v>
      </c>
      <c r="BS239" s="332">
        <f t="shared" si="339"/>
        <v>0</v>
      </c>
      <c r="BT239" s="334">
        <f>SUMIFS(Technologia[tpz '[s']],Technologia[Obszar],"Gratowarka",Technologia[KOD WYROB],wycena!$B239)</f>
        <v>0</v>
      </c>
      <c r="BU239" s="334">
        <f>SUMIFS(Technologia[tpj '[s']],Technologia[Obszar],"Gratowarka",Technologia[KOD WYROB],wycena!$B239)</f>
        <v>0</v>
      </c>
      <c r="BV239" s="332">
        <f t="shared" si="340"/>
        <v>0</v>
      </c>
      <c r="BW239" s="332">
        <f>COUNTIF(Technologia[KOD WYROB],B239)</f>
        <v>0</v>
      </c>
      <c r="BX239" s="332">
        <f t="shared" si="341"/>
        <v>0</v>
      </c>
      <c r="BZ239" s="121"/>
      <c r="CA239" s="123"/>
      <c r="CB239" s="123"/>
      <c r="CC239" s="372">
        <f>SUMIFS(Technologia[Koszt kooperacji],Technologia[Obszar],"Kooperacja",Technologia[KOD WYROB],wycena!$B239)+SUMIFS(Technologia[Koszt kooperacji],Technologia[Obszar],"Śrutowanie",Technologia[KOD WYROB],wycena!$B239)</f>
        <v>0</v>
      </c>
      <c r="CD239" s="372">
        <f t="shared" si="289"/>
        <v>0</v>
      </c>
      <c r="CE239" s="372">
        <f t="shared" si="360"/>
        <v>0</v>
      </c>
      <c r="CF239" s="381">
        <f>COUNTIFS(Technologia[KOD WYROB],B239,Technologia[Obszar],"kooperacja")+SUMIF($C:$C,$B239,CF:CF)</f>
        <v>0</v>
      </c>
      <c r="CG239" s="382">
        <f>SUMIF(Tabela3[Dot. indeksu],B239,Tabela3[Wartość])+SUMIF(C:C,B239,DE:DE)</f>
        <v>0</v>
      </c>
      <c r="CH239" s="383">
        <f>SUMIFS(NRC[Cena],NRC[Typ narzędzia],robocze!$AL$1,NRC[Dot. indeksu],wycena!$B239)+(SUMIF($C:$C,$B239,$DF:$DF))</f>
        <v>0</v>
      </c>
      <c r="CI239" s="372">
        <f>SUMIFS(NRC[Cena],NRC[Typ narzędzia],robocze!$AL$2,NRC[Dot. indeksu],wycena!$B239)+(SUMIF($C:$C,$B239,$DG:$DG))</f>
        <v>0</v>
      </c>
      <c r="CJ239" s="372">
        <f>SUMIFS(NRC[Cena],NRC[Typ narzędzia],robocze!$AL$3,NRC[Dot. indeksu],wycena!$B239)+(SUMIF($C:$C,$B239,$DH:$DH))</f>
        <v>0</v>
      </c>
      <c r="CK239" s="384">
        <f t="shared" si="342"/>
        <v>0</v>
      </c>
      <c r="CM239" s="373" t="str">
        <f t="shared" si="290"/>
        <v/>
      </c>
      <c r="CN239" s="374" t="str">
        <f t="shared" si="291"/>
        <v/>
      </c>
      <c r="CO239" s="372" t="str">
        <f t="shared" si="292"/>
        <v/>
      </c>
      <c r="CP239" s="372" t="str">
        <f t="shared" si="361"/>
        <v/>
      </c>
      <c r="CQ239" s="371" t="str">
        <f t="shared" si="293"/>
        <v/>
      </c>
      <c r="CR239" s="371" t="str">
        <f t="shared" si="362"/>
        <v/>
      </c>
      <c r="CS239" s="371" t="str">
        <f t="shared" si="294"/>
        <v/>
      </c>
      <c r="CT239" s="371" t="str">
        <f t="shared" si="295"/>
        <v/>
      </c>
      <c r="CU239" s="371" t="str">
        <f t="shared" si="296"/>
        <v/>
      </c>
      <c r="CV239" s="371" t="str">
        <f t="shared" si="297"/>
        <v/>
      </c>
      <c r="CW239" s="371" t="str">
        <f t="shared" si="298"/>
        <v/>
      </c>
      <c r="CX239" s="371" t="str">
        <f t="shared" si="299"/>
        <v/>
      </c>
      <c r="CY239" s="371" t="str">
        <f t="shared" si="300"/>
        <v/>
      </c>
      <c r="CZ239" s="371" t="str">
        <f t="shared" si="301"/>
        <v/>
      </c>
      <c r="DA239" s="371" t="str">
        <f t="shared" si="343"/>
        <v/>
      </c>
      <c r="DB239" s="371" t="str">
        <f t="shared" si="344"/>
        <v/>
      </c>
      <c r="DC239" s="371" t="str">
        <f t="shared" si="345"/>
        <v/>
      </c>
      <c r="DD239" s="334" t="str">
        <f t="shared" si="302"/>
        <v/>
      </c>
      <c r="DE239" s="334" t="str">
        <f t="shared" si="303"/>
        <v/>
      </c>
      <c r="DF239" s="372">
        <f t="shared" si="363"/>
        <v>0</v>
      </c>
      <c r="DG239" s="372">
        <f t="shared" si="364"/>
        <v>0</v>
      </c>
      <c r="DH239" s="372">
        <f t="shared" si="365"/>
        <v>0</v>
      </c>
      <c r="DI239" s="375"/>
      <c r="DJ239" s="319">
        <f>AK239/3600*Stawki!$A$4</f>
        <v>0</v>
      </c>
      <c r="DK239" s="317">
        <f>AO239/3600*Stawki!$B$4</f>
        <v>0</v>
      </c>
      <c r="DL239" s="317">
        <f>AR239/3600*Stawki!$C$4</f>
        <v>0</v>
      </c>
      <c r="DM239" s="317">
        <f>AU239/3600*Stawki!$D$4</f>
        <v>0</v>
      </c>
      <c r="DN239" s="317">
        <f>AX239/3600*Stawki!$E$4</f>
        <v>0</v>
      </c>
      <c r="DO239" s="317">
        <f>BA239/3600*Stawki!$F$4</f>
        <v>0</v>
      </c>
      <c r="DP239" s="317">
        <f>BD239/3600*Stawki!$G$4</f>
        <v>0</v>
      </c>
      <c r="DQ239" s="317">
        <f>BG239/3600*Stawki!$H$4</f>
        <v>0</v>
      </c>
      <c r="DR239" s="317">
        <f>BJ239/3600*Stawki!$J$4</f>
        <v>0</v>
      </c>
      <c r="DS239" s="317">
        <f>BL239/3600*Stawki!$I$4</f>
        <v>0</v>
      </c>
      <c r="DT239" s="317">
        <f>BP239/3600*Stawki!$K$4</f>
        <v>0</v>
      </c>
      <c r="DU239" s="320">
        <f>BS239/3600*Stawki!$M$4</f>
        <v>0</v>
      </c>
      <c r="DV239" s="320">
        <f>BV239/3600*Stawki!$L$4</f>
        <v>0</v>
      </c>
      <c r="DW239" s="321">
        <f t="shared" si="346"/>
        <v>0</v>
      </c>
      <c r="DX239" s="322" t="e" cm="1">
        <f t="array" ref="DX239">IF(BX239&lt;1,INDEX(tblSimple[],MATCH(F239,simp_il_proj,1)+1,MATCH(BW239,simp_il_oper,1)+1)+VLOOKUP($H$6,tblKlient[[Klient]:[Dodatkowy narzut Simple]],2,0),INDEX(tblComplex[],MATCH(F239,comp_il_projekt,1)+1,MATCH(BX239,comp_ile_sklad,1)+1)+VLOOKUP($H$6,tblKlient[[Klient]:[Dodatkowy narzut Complex]],3,0))</f>
        <v>#VALUE!</v>
      </c>
      <c r="DY239" s="323" t="str">
        <f t="shared" si="347"/>
        <v/>
      </c>
      <c r="DZ239" s="318" t="e">
        <f t="shared" si="304"/>
        <v>#VALUE!</v>
      </c>
      <c r="EA239" s="324" t="e">
        <f t="shared" si="305"/>
        <v>#VALUE!</v>
      </c>
      <c r="EC239" s="340">
        <f>IFERROR((Y239*AA239)*IF(X239="NIE",$EC$17+Stawki!$L$30,$EC$17)+SUMIF($C:$C,$B239,CP:CP),0)</f>
        <v>0</v>
      </c>
      <c r="ED239" s="341">
        <f t="shared" si="306"/>
        <v>0</v>
      </c>
      <c r="EE239" s="341">
        <f t="shared" si="307"/>
        <v>0</v>
      </c>
      <c r="EF239" s="341" t="e">
        <f t="shared" si="308"/>
        <v>#VALUE!</v>
      </c>
      <c r="EG239" s="341" t="e">
        <f>DY239*(1+wycena!$EG$17)</f>
        <v>#VALUE!</v>
      </c>
      <c r="EH239" s="341" t="e">
        <f>EG239*(1+wycena!$EH$17)</f>
        <v>#VALUE!</v>
      </c>
      <c r="EI239" s="341" t="e">
        <f t="shared" si="348"/>
        <v>#VALUE!</v>
      </c>
      <c r="EJ239" s="341" t="e">
        <f t="shared" si="366"/>
        <v>#VALUE!</v>
      </c>
      <c r="EK239" s="342">
        <f t="shared" si="309"/>
        <v>0</v>
      </c>
      <c r="EL239" s="343">
        <v>0</v>
      </c>
      <c r="EM239" s="344" t="e">
        <f t="shared" si="367"/>
        <v>#VALUE!</v>
      </c>
      <c r="EN239" s="345" t="e">
        <f t="shared" si="310"/>
        <v>#VALUE!</v>
      </c>
      <c r="EO239" s="346">
        <f t="shared" si="311"/>
        <v>0</v>
      </c>
      <c r="EP239" s="347">
        <f t="shared" si="312"/>
        <v>0</v>
      </c>
      <c r="EQ239" s="348">
        <f t="shared" si="349"/>
        <v>0</v>
      </c>
      <c r="ER239" s="349" t="e">
        <f t="shared" si="313"/>
        <v>#VALUE!</v>
      </c>
      <c r="ES239" s="350" t="e">
        <f t="shared" si="314"/>
        <v>#VALUE!</v>
      </c>
      <c r="ET239" s="62"/>
      <c r="EU239" s="399">
        <f t="shared" si="350"/>
        <v>0</v>
      </c>
      <c r="EV239" s="400">
        <f t="shared" si="351"/>
        <v>0</v>
      </c>
      <c r="EW239" s="400">
        <f t="shared" si="352"/>
        <v>0</v>
      </c>
      <c r="EX239" s="400">
        <f t="shared" si="353"/>
        <v>0</v>
      </c>
      <c r="EY239" s="400">
        <f t="shared" si="354"/>
        <v>0</v>
      </c>
      <c r="EZ239" s="401">
        <f t="shared" si="355"/>
        <v>0</v>
      </c>
      <c r="FA239" s="62"/>
      <c r="FB239" s="153">
        <f t="shared" si="315"/>
        <v>0</v>
      </c>
      <c r="FC239" s="154">
        <f t="shared" si="316"/>
        <v>0</v>
      </c>
      <c r="FD239" s="154">
        <f t="shared" si="317"/>
        <v>0</v>
      </c>
      <c r="FE239" s="154">
        <f t="shared" si="318"/>
        <v>0</v>
      </c>
      <c r="FF239" s="154">
        <f t="shared" si="319"/>
        <v>0</v>
      </c>
      <c r="FG239" s="154">
        <f t="shared" si="320"/>
        <v>0</v>
      </c>
      <c r="FH239" s="154">
        <f t="shared" si="321"/>
        <v>0</v>
      </c>
      <c r="FI239" s="154">
        <f t="shared" si="322"/>
        <v>0</v>
      </c>
      <c r="FJ239" s="154">
        <f t="shared" si="323"/>
        <v>0</v>
      </c>
      <c r="FK239" s="147">
        <f t="shared" si="324"/>
        <v>0</v>
      </c>
      <c r="FL239" s="147">
        <f t="shared" si="325"/>
        <v>0</v>
      </c>
      <c r="FM239" s="146">
        <f t="shared" si="326"/>
        <v>0</v>
      </c>
      <c r="FN239" s="146">
        <f t="shared" si="327"/>
        <v>0</v>
      </c>
      <c r="FO239" s="146">
        <f t="shared" si="328"/>
        <v>0</v>
      </c>
      <c r="FP239" s="146">
        <f t="shared" si="329"/>
        <v>0</v>
      </c>
      <c r="FQ239" s="146" t="e">
        <f t="shared" si="330"/>
        <v>#VALUE!</v>
      </c>
      <c r="FR239" s="146" t="e">
        <f t="shared" si="331"/>
        <v>#VALUE!</v>
      </c>
      <c r="FS239" s="146">
        <f t="shared" si="332"/>
        <v>0</v>
      </c>
      <c r="FT239" s="146">
        <f t="shared" si="333"/>
        <v>0</v>
      </c>
      <c r="FU239" s="146">
        <f t="shared" si="334"/>
        <v>0</v>
      </c>
      <c r="FV239" s="146" t="e">
        <f t="shared" si="335"/>
        <v>#VALUE!</v>
      </c>
      <c r="FW239" s="146" t="e">
        <f t="shared" si="356"/>
        <v>#VALUE!</v>
      </c>
      <c r="FX239" s="146" t="e">
        <f t="shared" si="357"/>
        <v>#VALUE!</v>
      </c>
      <c r="FY239" s="146" t="e">
        <f t="shared" si="358"/>
        <v>#VALUE!</v>
      </c>
      <c r="FZ239" s="155">
        <f t="shared" si="368"/>
        <v>0</v>
      </c>
    </row>
    <row r="240" spans="1:182">
      <c r="A240" s="143">
        <v>222</v>
      </c>
      <c r="B240" s="123"/>
      <c r="C240" s="123"/>
      <c r="D240" s="123"/>
      <c r="E240" s="181"/>
      <c r="F240" s="123"/>
      <c r="G240" s="123"/>
      <c r="H240" s="123"/>
      <c r="I240" s="120"/>
      <c r="J240" s="121"/>
      <c r="K240" s="123"/>
      <c r="L240" s="123"/>
      <c r="M240" s="172" t="str">
        <f>ryzyka!$X224</f>
        <v/>
      </c>
      <c r="N240" s="173" t="str">
        <f>ryzyka!Y224</f>
        <v/>
      </c>
      <c r="O240" s="123"/>
      <c r="P240" s="123"/>
      <c r="Q240" s="138"/>
      <c r="R240" s="121"/>
      <c r="S240" s="123"/>
      <c r="T240" s="122"/>
      <c r="U240" s="123"/>
      <c r="V240" s="285" t="str">
        <f t="shared" si="336"/>
        <v/>
      </c>
      <c r="W240" s="285" t="str">
        <f t="shared" si="337"/>
        <v/>
      </c>
      <c r="X240" s="123"/>
      <c r="Y240" s="65"/>
      <c r="Z240" s="176">
        <f t="shared" si="279"/>
        <v>0</v>
      </c>
      <c r="AA240" s="124"/>
      <c r="AB240" s="124"/>
      <c r="AC240" s="125"/>
      <c r="AD240" s="125"/>
      <c r="AE240" s="126"/>
      <c r="AF240" s="124"/>
      <c r="AG240" s="127"/>
      <c r="AH240" s="128"/>
      <c r="AI240" s="137"/>
      <c r="AJ240" s="126"/>
      <c r="AK240" s="335">
        <f t="shared" si="280"/>
        <v>0</v>
      </c>
      <c r="AL240" s="138"/>
      <c r="AM240" s="121"/>
      <c r="AN240" s="123"/>
      <c r="AO240" s="332">
        <f t="shared" si="359"/>
        <v>0</v>
      </c>
      <c r="AP240" s="333">
        <f>SUMIFS(Technologia[tpz '[s']],Technologia[Obszar],"Obróbka skrawaniem",Technologia[KOD WYROB],wycena!$B240)</f>
        <v>0</v>
      </c>
      <c r="AQ240" s="334">
        <f>SUMIFS(Technologia[tpj '[s']],Technologia[Obszar],"Obróbka skrawaniem",Technologia[KOD WYROB],wycena!$B240)</f>
        <v>0</v>
      </c>
      <c r="AR240" s="335">
        <f t="shared" si="281"/>
        <v>0</v>
      </c>
      <c r="AS240" s="334">
        <f>SUMIFS(Technologia[tpz '[s']],Technologia[Obszar],"Ukosowanie",Technologia[KOD WYROB],wycena!$B240)</f>
        <v>0</v>
      </c>
      <c r="AT240" s="334">
        <f>SUMIFS(Technologia[tpj '[s']],Technologia[Obszar],"Ukosowanie",Technologia[KOD WYROB],wycena!$B240)</f>
        <v>0</v>
      </c>
      <c r="AU240" s="335">
        <f t="shared" si="282"/>
        <v>0</v>
      </c>
      <c r="AV240" s="334">
        <f>SUMIFS(Technologia[tpz '[s']],Technologia[Obszar],"Prasa",Technologia[KOD WYROB],wycena!$B240)</f>
        <v>0</v>
      </c>
      <c r="AW240" s="334">
        <f>SUMIFS(Technologia[tpj '[s']],Technologia[Obszar],"Prasa",Technologia[KOD WYROB],wycena!$B240)</f>
        <v>0</v>
      </c>
      <c r="AX240" s="335">
        <f t="shared" si="283"/>
        <v>0</v>
      </c>
      <c r="AY240" s="334">
        <f>SUMIFS(Technologia[tpz '[s']],Technologia[Obszar],"Spawanie ręczne",Technologia[KOD WYROB],wycena!$B240)</f>
        <v>0</v>
      </c>
      <c r="AZ240" s="334">
        <f>SUMIFS(Technologia[tpj '[s']],Technologia[Obszar],"Spawanie ręczne",Technologia[KOD WYROB],wycena!$B240)</f>
        <v>0</v>
      </c>
      <c r="BA240" s="335">
        <f t="shared" si="284"/>
        <v>0</v>
      </c>
      <c r="BB240" s="334">
        <f>SUMIFS(Technologia[tpz '[s']],Technologia[Obszar],"Spawanie robotem",Technologia[KOD WYROB],wycena!$B240)</f>
        <v>0</v>
      </c>
      <c r="BC240" s="334">
        <f>SUMIFS(Technologia[tpj '[s']],Technologia[Obszar],"Spawanie robotem",Technologia[KOD WYROB],wycena!$B240)</f>
        <v>0</v>
      </c>
      <c r="BD240" s="335">
        <f t="shared" si="285"/>
        <v>0</v>
      </c>
      <c r="BE240" s="334">
        <f>SUMIFS(Technologia[tpz '[s']],Technologia[Obszar],"Ślusarnia",Technologia[KOD WYROB],wycena!$B240)</f>
        <v>0</v>
      </c>
      <c r="BF240" s="334">
        <f>SUMIFS(Technologia[tpj '[s']],Technologia[Obszar],"Ślusarnia",Technologia[KOD WYROB],wycena!$B240)</f>
        <v>0</v>
      </c>
      <c r="BG240" s="335">
        <f t="shared" si="286"/>
        <v>0</v>
      </c>
      <c r="BH240" s="334">
        <f>SUMIFS(Technologia[tpz '[s']],Technologia[Obszar],"Montaż",Technologia[KOD WYROB],wycena!$B240)</f>
        <v>0</v>
      </c>
      <c r="BI240" s="334">
        <f>SUMIFS(Technologia[tpj '[s']],Technologia[Obszar],"Montaż",Technologia[KOD WYROB],wycena!$B240)</f>
        <v>0</v>
      </c>
      <c r="BJ240" s="335">
        <f t="shared" si="287"/>
        <v>0</v>
      </c>
      <c r="BK240" s="334">
        <f>SUMIFS(Technologia[tpz '[s']],Technologia[Obszar],"Klejenie",Technologia[KOD WYROB],wycena!$B240)</f>
        <v>0</v>
      </c>
      <c r="BL240" s="334">
        <f>SUMIFS(Technologia[tpj '[s']],Technologia[Obszar],"Klejenie",Technologia[KOD WYROB],wycena!$B240)</f>
        <v>0</v>
      </c>
      <c r="BM240" s="335">
        <f t="shared" si="288"/>
        <v>0</v>
      </c>
      <c r="BN240" s="334">
        <f>SUMIFS(Technologia[tpz '[s']],Technologia[Obszar],"Śrutowanie",Technologia[KOD WYROB],wycena!$B240)</f>
        <v>0</v>
      </c>
      <c r="BO240" s="334">
        <f>SUMIFS(Technologia[tpj '[s']],Technologia[Obszar],"Śrutowanie",Technologia[KOD WYROB],wycena!$B240)</f>
        <v>0</v>
      </c>
      <c r="BP240" s="332">
        <f t="shared" si="338"/>
        <v>0</v>
      </c>
      <c r="BQ240" s="334">
        <f>SUMIFS(Technologia[tpz '[s']],Technologia[Obszar],"Prostowanie",Technologia[KOD WYROB],wycena!$B240)</f>
        <v>0</v>
      </c>
      <c r="BR240" s="334">
        <f>SUMIFS(Technologia[tpj '[s']],Technologia[Obszar],"Prostowanie",Technologia[KOD WYROB],wycena!$B240)</f>
        <v>0</v>
      </c>
      <c r="BS240" s="332">
        <f t="shared" si="339"/>
        <v>0</v>
      </c>
      <c r="BT240" s="334">
        <f>SUMIFS(Technologia[tpz '[s']],Technologia[Obszar],"Gratowarka",Technologia[KOD WYROB],wycena!$B240)</f>
        <v>0</v>
      </c>
      <c r="BU240" s="334">
        <f>SUMIFS(Technologia[tpj '[s']],Technologia[Obszar],"Gratowarka",Technologia[KOD WYROB],wycena!$B240)</f>
        <v>0</v>
      </c>
      <c r="BV240" s="332">
        <f t="shared" si="340"/>
        <v>0</v>
      </c>
      <c r="BW240" s="332">
        <f>COUNTIF(Technologia[KOD WYROB],B240)</f>
        <v>0</v>
      </c>
      <c r="BX240" s="332">
        <f t="shared" si="341"/>
        <v>0</v>
      </c>
      <c r="BZ240" s="121"/>
      <c r="CA240" s="123"/>
      <c r="CB240" s="123"/>
      <c r="CC240" s="372">
        <f>SUMIFS(Technologia[Koszt kooperacji],Technologia[Obszar],"Kooperacja",Technologia[KOD WYROB],wycena!$B240)+SUMIFS(Technologia[Koszt kooperacji],Technologia[Obszar],"Śrutowanie",Technologia[KOD WYROB],wycena!$B240)</f>
        <v>0</v>
      </c>
      <c r="CD240" s="372">
        <f t="shared" si="289"/>
        <v>0</v>
      </c>
      <c r="CE240" s="372">
        <f t="shared" si="360"/>
        <v>0</v>
      </c>
      <c r="CF240" s="381">
        <f>COUNTIFS(Technologia[KOD WYROB],B240,Technologia[Obszar],"kooperacja")+SUMIF($C:$C,$B240,CF:CF)</f>
        <v>0</v>
      </c>
      <c r="CG240" s="382">
        <f>SUMIF(Tabela3[Dot. indeksu],B240,Tabela3[Wartość])+SUMIF(C:C,B240,DE:DE)</f>
        <v>0</v>
      </c>
      <c r="CH240" s="383">
        <f>SUMIFS(NRC[Cena],NRC[Typ narzędzia],robocze!$AL$1,NRC[Dot. indeksu],wycena!$B240)+(SUMIF($C:$C,$B240,$DF:$DF))</f>
        <v>0</v>
      </c>
      <c r="CI240" s="372">
        <f>SUMIFS(NRC[Cena],NRC[Typ narzędzia],robocze!$AL$2,NRC[Dot. indeksu],wycena!$B240)+(SUMIF($C:$C,$B240,$DG:$DG))</f>
        <v>0</v>
      </c>
      <c r="CJ240" s="372">
        <f>SUMIFS(NRC[Cena],NRC[Typ narzędzia],robocze!$AL$3,NRC[Dot. indeksu],wycena!$B240)+(SUMIF($C:$C,$B240,$DH:$DH))</f>
        <v>0</v>
      </c>
      <c r="CK240" s="384">
        <f t="shared" si="342"/>
        <v>0</v>
      </c>
      <c r="CM240" s="373" t="str">
        <f t="shared" si="290"/>
        <v/>
      </c>
      <c r="CN240" s="374" t="str">
        <f t="shared" si="291"/>
        <v/>
      </c>
      <c r="CO240" s="372" t="str">
        <f t="shared" si="292"/>
        <v/>
      </c>
      <c r="CP240" s="372" t="str">
        <f t="shared" si="361"/>
        <v/>
      </c>
      <c r="CQ240" s="371" t="str">
        <f t="shared" si="293"/>
        <v/>
      </c>
      <c r="CR240" s="371" t="str">
        <f t="shared" si="362"/>
        <v/>
      </c>
      <c r="CS240" s="371" t="str">
        <f t="shared" si="294"/>
        <v/>
      </c>
      <c r="CT240" s="371" t="str">
        <f t="shared" si="295"/>
        <v/>
      </c>
      <c r="CU240" s="371" t="str">
        <f t="shared" si="296"/>
        <v/>
      </c>
      <c r="CV240" s="371" t="str">
        <f t="shared" si="297"/>
        <v/>
      </c>
      <c r="CW240" s="371" t="str">
        <f t="shared" si="298"/>
        <v/>
      </c>
      <c r="CX240" s="371" t="str">
        <f t="shared" si="299"/>
        <v/>
      </c>
      <c r="CY240" s="371" t="str">
        <f t="shared" si="300"/>
        <v/>
      </c>
      <c r="CZ240" s="371" t="str">
        <f t="shared" si="301"/>
        <v/>
      </c>
      <c r="DA240" s="371" t="str">
        <f t="shared" si="343"/>
        <v/>
      </c>
      <c r="DB240" s="371" t="str">
        <f t="shared" si="344"/>
        <v/>
      </c>
      <c r="DC240" s="371" t="str">
        <f t="shared" si="345"/>
        <v/>
      </c>
      <c r="DD240" s="334" t="str">
        <f t="shared" si="302"/>
        <v/>
      </c>
      <c r="DE240" s="334" t="str">
        <f t="shared" si="303"/>
        <v/>
      </c>
      <c r="DF240" s="372">
        <f t="shared" si="363"/>
        <v>0</v>
      </c>
      <c r="DG240" s="372">
        <f t="shared" si="364"/>
        <v>0</v>
      </c>
      <c r="DH240" s="372">
        <f t="shared" si="365"/>
        <v>0</v>
      </c>
      <c r="DI240" s="375"/>
      <c r="DJ240" s="319">
        <f>AK240/3600*Stawki!$A$4</f>
        <v>0</v>
      </c>
      <c r="DK240" s="317">
        <f>AO240/3600*Stawki!$B$4</f>
        <v>0</v>
      </c>
      <c r="DL240" s="317">
        <f>AR240/3600*Stawki!$C$4</f>
        <v>0</v>
      </c>
      <c r="DM240" s="317">
        <f>AU240/3600*Stawki!$D$4</f>
        <v>0</v>
      </c>
      <c r="DN240" s="317">
        <f>AX240/3600*Stawki!$E$4</f>
        <v>0</v>
      </c>
      <c r="DO240" s="317">
        <f>BA240/3600*Stawki!$F$4</f>
        <v>0</v>
      </c>
      <c r="DP240" s="317">
        <f>BD240/3600*Stawki!$G$4</f>
        <v>0</v>
      </c>
      <c r="DQ240" s="317">
        <f>BG240/3600*Stawki!$H$4</f>
        <v>0</v>
      </c>
      <c r="DR240" s="317">
        <f>BJ240/3600*Stawki!$J$4</f>
        <v>0</v>
      </c>
      <c r="DS240" s="317">
        <f>BL240/3600*Stawki!$I$4</f>
        <v>0</v>
      </c>
      <c r="DT240" s="317">
        <f>BP240/3600*Stawki!$K$4</f>
        <v>0</v>
      </c>
      <c r="DU240" s="320">
        <f>BS240/3600*Stawki!$M$4</f>
        <v>0</v>
      </c>
      <c r="DV240" s="320">
        <f>BV240/3600*Stawki!$L$4</f>
        <v>0</v>
      </c>
      <c r="DW240" s="321">
        <f t="shared" si="346"/>
        <v>0</v>
      </c>
      <c r="DX240" s="322" t="e" cm="1">
        <f t="array" ref="DX240">IF(BX240&lt;1,INDEX(tblSimple[],MATCH(F240,simp_il_proj,1)+1,MATCH(BW240,simp_il_oper,1)+1)+VLOOKUP($H$6,tblKlient[[Klient]:[Dodatkowy narzut Simple]],2,0),INDEX(tblComplex[],MATCH(F240,comp_il_projekt,1)+1,MATCH(BX240,comp_ile_sklad,1)+1)+VLOOKUP($H$6,tblKlient[[Klient]:[Dodatkowy narzut Complex]],3,0))</f>
        <v>#VALUE!</v>
      </c>
      <c r="DY240" s="323" t="str">
        <f t="shared" si="347"/>
        <v/>
      </c>
      <c r="DZ240" s="318" t="e">
        <f t="shared" si="304"/>
        <v>#VALUE!</v>
      </c>
      <c r="EA240" s="324" t="e">
        <f t="shared" si="305"/>
        <v>#VALUE!</v>
      </c>
      <c r="EC240" s="340">
        <f>IFERROR((Y240*AA240)*IF(X240="NIE",$EC$17+Stawki!$L$30,$EC$17)+SUMIF($C:$C,$B240,CP:CP),0)</f>
        <v>0</v>
      </c>
      <c r="ED240" s="341">
        <f t="shared" si="306"/>
        <v>0</v>
      </c>
      <c r="EE240" s="341">
        <f t="shared" si="307"/>
        <v>0</v>
      </c>
      <c r="EF240" s="341" t="e">
        <f t="shared" si="308"/>
        <v>#VALUE!</v>
      </c>
      <c r="EG240" s="341" t="e">
        <f>DY240*(1+wycena!$EG$17)</f>
        <v>#VALUE!</v>
      </c>
      <c r="EH240" s="341" t="e">
        <f>EG240*(1+wycena!$EH$17)</f>
        <v>#VALUE!</v>
      </c>
      <c r="EI240" s="341" t="e">
        <f t="shared" si="348"/>
        <v>#VALUE!</v>
      </c>
      <c r="EJ240" s="341" t="e">
        <f t="shared" si="366"/>
        <v>#VALUE!</v>
      </c>
      <c r="EK240" s="342">
        <f t="shared" si="309"/>
        <v>0</v>
      </c>
      <c r="EL240" s="343">
        <v>0</v>
      </c>
      <c r="EM240" s="344" t="e">
        <f t="shared" si="367"/>
        <v>#VALUE!</v>
      </c>
      <c r="EN240" s="345" t="e">
        <f t="shared" si="310"/>
        <v>#VALUE!</v>
      </c>
      <c r="EO240" s="346">
        <f t="shared" si="311"/>
        <v>0</v>
      </c>
      <c r="EP240" s="347">
        <f t="shared" si="312"/>
        <v>0</v>
      </c>
      <c r="EQ240" s="348">
        <f t="shared" si="349"/>
        <v>0</v>
      </c>
      <c r="ER240" s="349" t="e">
        <f t="shared" si="313"/>
        <v>#VALUE!</v>
      </c>
      <c r="ES240" s="350" t="e">
        <f t="shared" si="314"/>
        <v>#VALUE!</v>
      </c>
      <c r="ET240" s="62"/>
      <c r="EU240" s="399">
        <f t="shared" si="350"/>
        <v>0</v>
      </c>
      <c r="EV240" s="400">
        <f t="shared" si="351"/>
        <v>0</v>
      </c>
      <c r="EW240" s="400">
        <f t="shared" si="352"/>
        <v>0</v>
      </c>
      <c r="EX240" s="400">
        <f t="shared" si="353"/>
        <v>0</v>
      </c>
      <c r="EY240" s="400">
        <f t="shared" si="354"/>
        <v>0</v>
      </c>
      <c r="EZ240" s="401">
        <f t="shared" si="355"/>
        <v>0</v>
      </c>
      <c r="FA240" s="62"/>
      <c r="FB240" s="153">
        <f t="shared" si="315"/>
        <v>0</v>
      </c>
      <c r="FC240" s="154">
        <f t="shared" si="316"/>
        <v>0</v>
      </c>
      <c r="FD240" s="154">
        <f t="shared" si="317"/>
        <v>0</v>
      </c>
      <c r="FE240" s="154">
        <f t="shared" si="318"/>
        <v>0</v>
      </c>
      <c r="FF240" s="154">
        <f t="shared" si="319"/>
        <v>0</v>
      </c>
      <c r="FG240" s="154">
        <f t="shared" si="320"/>
        <v>0</v>
      </c>
      <c r="FH240" s="154">
        <f t="shared" si="321"/>
        <v>0</v>
      </c>
      <c r="FI240" s="154">
        <f t="shared" si="322"/>
        <v>0</v>
      </c>
      <c r="FJ240" s="154">
        <f t="shared" si="323"/>
        <v>0</v>
      </c>
      <c r="FK240" s="147">
        <f t="shared" si="324"/>
        <v>0</v>
      </c>
      <c r="FL240" s="147">
        <f t="shared" si="325"/>
        <v>0</v>
      </c>
      <c r="FM240" s="146">
        <f t="shared" si="326"/>
        <v>0</v>
      </c>
      <c r="FN240" s="146">
        <f t="shared" si="327"/>
        <v>0</v>
      </c>
      <c r="FO240" s="146">
        <f t="shared" si="328"/>
        <v>0</v>
      </c>
      <c r="FP240" s="146">
        <f t="shared" si="329"/>
        <v>0</v>
      </c>
      <c r="FQ240" s="146" t="e">
        <f t="shared" si="330"/>
        <v>#VALUE!</v>
      </c>
      <c r="FR240" s="146" t="e">
        <f t="shared" si="331"/>
        <v>#VALUE!</v>
      </c>
      <c r="FS240" s="146">
        <f t="shared" si="332"/>
        <v>0</v>
      </c>
      <c r="FT240" s="146">
        <f t="shared" si="333"/>
        <v>0</v>
      </c>
      <c r="FU240" s="146">
        <f t="shared" si="334"/>
        <v>0</v>
      </c>
      <c r="FV240" s="146" t="e">
        <f t="shared" si="335"/>
        <v>#VALUE!</v>
      </c>
      <c r="FW240" s="146" t="e">
        <f t="shared" si="356"/>
        <v>#VALUE!</v>
      </c>
      <c r="FX240" s="146" t="e">
        <f t="shared" si="357"/>
        <v>#VALUE!</v>
      </c>
      <c r="FY240" s="146" t="e">
        <f t="shared" si="358"/>
        <v>#VALUE!</v>
      </c>
      <c r="FZ240" s="155">
        <f t="shared" si="368"/>
        <v>0</v>
      </c>
    </row>
    <row r="241" spans="1:182">
      <c r="A241" s="143">
        <v>223</v>
      </c>
      <c r="B241" s="123"/>
      <c r="C241" s="123"/>
      <c r="D241" s="123"/>
      <c r="E241" s="181"/>
      <c r="F241" s="123"/>
      <c r="G241" s="123"/>
      <c r="H241" s="123"/>
      <c r="I241" s="120"/>
      <c r="J241" s="121"/>
      <c r="K241" s="123"/>
      <c r="L241" s="123"/>
      <c r="M241" s="172" t="str">
        <f>ryzyka!$X225</f>
        <v/>
      </c>
      <c r="N241" s="173" t="str">
        <f>ryzyka!Y225</f>
        <v/>
      </c>
      <c r="O241" s="123"/>
      <c r="P241" s="123"/>
      <c r="Q241" s="138"/>
      <c r="R241" s="121"/>
      <c r="S241" s="123"/>
      <c r="T241" s="122"/>
      <c r="U241" s="123"/>
      <c r="V241" s="285" t="str">
        <f t="shared" si="336"/>
        <v/>
      </c>
      <c r="W241" s="285" t="str">
        <f t="shared" si="337"/>
        <v/>
      </c>
      <c r="X241" s="123"/>
      <c r="Y241" s="65"/>
      <c r="Z241" s="176">
        <f t="shared" si="279"/>
        <v>0</v>
      </c>
      <c r="AA241" s="124"/>
      <c r="AB241" s="124"/>
      <c r="AC241" s="125"/>
      <c r="AD241" s="125"/>
      <c r="AE241" s="126"/>
      <c r="AF241" s="124"/>
      <c r="AG241" s="127"/>
      <c r="AH241" s="128"/>
      <c r="AI241" s="137"/>
      <c r="AJ241" s="126"/>
      <c r="AK241" s="335">
        <f t="shared" si="280"/>
        <v>0</v>
      </c>
      <c r="AL241" s="138"/>
      <c r="AM241" s="121"/>
      <c r="AN241" s="123"/>
      <c r="AO241" s="332">
        <f t="shared" si="359"/>
        <v>0</v>
      </c>
      <c r="AP241" s="333">
        <f>SUMIFS(Technologia[tpz '[s']],Technologia[Obszar],"Obróbka skrawaniem",Technologia[KOD WYROB],wycena!$B241)</f>
        <v>0</v>
      </c>
      <c r="AQ241" s="334">
        <f>SUMIFS(Technologia[tpj '[s']],Technologia[Obszar],"Obróbka skrawaniem",Technologia[KOD WYROB],wycena!$B241)</f>
        <v>0</v>
      </c>
      <c r="AR241" s="335">
        <f t="shared" si="281"/>
        <v>0</v>
      </c>
      <c r="AS241" s="334">
        <f>SUMIFS(Technologia[tpz '[s']],Technologia[Obszar],"Ukosowanie",Technologia[KOD WYROB],wycena!$B241)</f>
        <v>0</v>
      </c>
      <c r="AT241" s="334">
        <f>SUMIFS(Technologia[tpj '[s']],Technologia[Obszar],"Ukosowanie",Technologia[KOD WYROB],wycena!$B241)</f>
        <v>0</v>
      </c>
      <c r="AU241" s="335">
        <f t="shared" si="282"/>
        <v>0</v>
      </c>
      <c r="AV241" s="334">
        <f>SUMIFS(Technologia[tpz '[s']],Technologia[Obszar],"Prasa",Technologia[KOD WYROB],wycena!$B241)</f>
        <v>0</v>
      </c>
      <c r="AW241" s="334">
        <f>SUMIFS(Technologia[tpj '[s']],Technologia[Obszar],"Prasa",Technologia[KOD WYROB],wycena!$B241)</f>
        <v>0</v>
      </c>
      <c r="AX241" s="335">
        <f t="shared" si="283"/>
        <v>0</v>
      </c>
      <c r="AY241" s="334">
        <f>SUMIFS(Technologia[tpz '[s']],Technologia[Obszar],"Spawanie ręczne",Technologia[KOD WYROB],wycena!$B241)</f>
        <v>0</v>
      </c>
      <c r="AZ241" s="334">
        <f>SUMIFS(Technologia[tpj '[s']],Technologia[Obszar],"Spawanie ręczne",Technologia[KOD WYROB],wycena!$B241)</f>
        <v>0</v>
      </c>
      <c r="BA241" s="335">
        <f t="shared" si="284"/>
        <v>0</v>
      </c>
      <c r="BB241" s="334">
        <f>SUMIFS(Technologia[tpz '[s']],Technologia[Obszar],"Spawanie robotem",Technologia[KOD WYROB],wycena!$B241)</f>
        <v>0</v>
      </c>
      <c r="BC241" s="334">
        <f>SUMIFS(Technologia[tpj '[s']],Technologia[Obszar],"Spawanie robotem",Technologia[KOD WYROB],wycena!$B241)</f>
        <v>0</v>
      </c>
      <c r="BD241" s="335">
        <f t="shared" si="285"/>
        <v>0</v>
      </c>
      <c r="BE241" s="334">
        <f>SUMIFS(Technologia[tpz '[s']],Technologia[Obszar],"Ślusarnia",Technologia[KOD WYROB],wycena!$B241)</f>
        <v>0</v>
      </c>
      <c r="BF241" s="334">
        <f>SUMIFS(Technologia[tpj '[s']],Technologia[Obszar],"Ślusarnia",Technologia[KOD WYROB],wycena!$B241)</f>
        <v>0</v>
      </c>
      <c r="BG241" s="335">
        <f t="shared" si="286"/>
        <v>0</v>
      </c>
      <c r="BH241" s="334">
        <f>SUMIFS(Technologia[tpz '[s']],Technologia[Obszar],"Montaż",Technologia[KOD WYROB],wycena!$B241)</f>
        <v>0</v>
      </c>
      <c r="BI241" s="334">
        <f>SUMIFS(Technologia[tpj '[s']],Technologia[Obszar],"Montaż",Technologia[KOD WYROB],wycena!$B241)</f>
        <v>0</v>
      </c>
      <c r="BJ241" s="335">
        <f t="shared" si="287"/>
        <v>0</v>
      </c>
      <c r="BK241" s="334">
        <f>SUMIFS(Technologia[tpz '[s']],Technologia[Obszar],"Klejenie",Technologia[KOD WYROB],wycena!$B241)</f>
        <v>0</v>
      </c>
      <c r="BL241" s="334">
        <f>SUMIFS(Technologia[tpj '[s']],Technologia[Obszar],"Klejenie",Technologia[KOD WYROB],wycena!$B241)</f>
        <v>0</v>
      </c>
      <c r="BM241" s="335">
        <f t="shared" si="288"/>
        <v>0</v>
      </c>
      <c r="BN241" s="334">
        <f>SUMIFS(Technologia[tpz '[s']],Technologia[Obszar],"Śrutowanie",Technologia[KOD WYROB],wycena!$B241)</f>
        <v>0</v>
      </c>
      <c r="BO241" s="334">
        <f>SUMIFS(Technologia[tpj '[s']],Technologia[Obszar],"Śrutowanie",Technologia[KOD WYROB],wycena!$B241)</f>
        <v>0</v>
      </c>
      <c r="BP241" s="332">
        <f t="shared" si="338"/>
        <v>0</v>
      </c>
      <c r="BQ241" s="334">
        <f>SUMIFS(Technologia[tpz '[s']],Technologia[Obszar],"Prostowanie",Technologia[KOD WYROB],wycena!$B241)</f>
        <v>0</v>
      </c>
      <c r="BR241" s="334">
        <f>SUMIFS(Technologia[tpj '[s']],Technologia[Obszar],"Prostowanie",Technologia[KOD WYROB],wycena!$B241)</f>
        <v>0</v>
      </c>
      <c r="BS241" s="332">
        <f t="shared" si="339"/>
        <v>0</v>
      </c>
      <c r="BT241" s="334">
        <f>SUMIFS(Technologia[tpz '[s']],Technologia[Obszar],"Gratowarka",Technologia[KOD WYROB],wycena!$B241)</f>
        <v>0</v>
      </c>
      <c r="BU241" s="334">
        <f>SUMIFS(Technologia[tpj '[s']],Technologia[Obszar],"Gratowarka",Technologia[KOD WYROB],wycena!$B241)</f>
        <v>0</v>
      </c>
      <c r="BV241" s="332">
        <f t="shared" si="340"/>
        <v>0</v>
      </c>
      <c r="BW241" s="332">
        <f>COUNTIF(Technologia[KOD WYROB],B241)</f>
        <v>0</v>
      </c>
      <c r="BX241" s="332">
        <f t="shared" si="341"/>
        <v>0</v>
      </c>
      <c r="BZ241" s="121"/>
      <c r="CA241" s="123"/>
      <c r="CB241" s="123"/>
      <c r="CC241" s="372">
        <f>SUMIFS(Technologia[Koszt kooperacji],Technologia[Obszar],"Kooperacja",Technologia[KOD WYROB],wycena!$B241)+SUMIFS(Technologia[Koszt kooperacji],Technologia[Obszar],"Śrutowanie",Technologia[KOD WYROB],wycena!$B241)</f>
        <v>0</v>
      </c>
      <c r="CD241" s="372">
        <f t="shared" si="289"/>
        <v>0</v>
      </c>
      <c r="CE241" s="372">
        <f t="shared" si="360"/>
        <v>0</v>
      </c>
      <c r="CF241" s="381">
        <f>COUNTIFS(Technologia[KOD WYROB],B241,Technologia[Obszar],"kooperacja")+SUMIF($C:$C,$B241,CF:CF)</f>
        <v>0</v>
      </c>
      <c r="CG241" s="382">
        <f>SUMIF(Tabela3[Dot. indeksu],B241,Tabela3[Wartość])+SUMIF(C:C,B241,DE:DE)</f>
        <v>0</v>
      </c>
      <c r="CH241" s="383">
        <f>SUMIFS(NRC[Cena],NRC[Typ narzędzia],robocze!$AL$1,NRC[Dot. indeksu],wycena!$B241)+(SUMIF($C:$C,$B241,$DF:$DF))</f>
        <v>0</v>
      </c>
      <c r="CI241" s="372">
        <f>SUMIFS(NRC[Cena],NRC[Typ narzędzia],robocze!$AL$2,NRC[Dot. indeksu],wycena!$B241)+(SUMIF($C:$C,$B241,$DG:$DG))</f>
        <v>0</v>
      </c>
      <c r="CJ241" s="372">
        <f>SUMIFS(NRC[Cena],NRC[Typ narzędzia],robocze!$AL$3,NRC[Dot. indeksu],wycena!$B241)+(SUMIF($C:$C,$B241,$DH:$DH))</f>
        <v>0</v>
      </c>
      <c r="CK241" s="384">
        <f t="shared" si="342"/>
        <v>0</v>
      </c>
      <c r="CM241" s="373" t="str">
        <f t="shared" si="290"/>
        <v/>
      </c>
      <c r="CN241" s="374" t="str">
        <f t="shared" si="291"/>
        <v/>
      </c>
      <c r="CO241" s="372" t="str">
        <f t="shared" si="292"/>
        <v/>
      </c>
      <c r="CP241" s="372" t="str">
        <f t="shared" si="361"/>
        <v/>
      </c>
      <c r="CQ241" s="371" t="str">
        <f t="shared" si="293"/>
        <v/>
      </c>
      <c r="CR241" s="371" t="str">
        <f t="shared" si="362"/>
        <v/>
      </c>
      <c r="CS241" s="371" t="str">
        <f t="shared" si="294"/>
        <v/>
      </c>
      <c r="CT241" s="371" t="str">
        <f t="shared" si="295"/>
        <v/>
      </c>
      <c r="CU241" s="371" t="str">
        <f t="shared" si="296"/>
        <v/>
      </c>
      <c r="CV241" s="371" t="str">
        <f t="shared" si="297"/>
        <v/>
      </c>
      <c r="CW241" s="371" t="str">
        <f t="shared" si="298"/>
        <v/>
      </c>
      <c r="CX241" s="371" t="str">
        <f t="shared" si="299"/>
        <v/>
      </c>
      <c r="CY241" s="371" t="str">
        <f t="shared" si="300"/>
        <v/>
      </c>
      <c r="CZ241" s="371" t="str">
        <f t="shared" si="301"/>
        <v/>
      </c>
      <c r="DA241" s="371" t="str">
        <f t="shared" si="343"/>
        <v/>
      </c>
      <c r="DB241" s="371" t="str">
        <f t="shared" si="344"/>
        <v/>
      </c>
      <c r="DC241" s="371" t="str">
        <f t="shared" si="345"/>
        <v/>
      </c>
      <c r="DD241" s="334" t="str">
        <f t="shared" si="302"/>
        <v/>
      </c>
      <c r="DE241" s="334" t="str">
        <f t="shared" si="303"/>
        <v/>
      </c>
      <c r="DF241" s="372">
        <f t="shared" si="363"/>
        <v>0</v>
      </c>
      <c r="DG241" s="372">
        <f t="shared" si="364"/>
        <v>0</v>
      </c>
      <c r="DH241" s="372">
        <f t="shared" si="365"/>
        <v>0</v>
      </c>
      <c r="DI241" s="375"/>
      <c r="DJ241" s="319">
        <f>AK241/3600*Stawki!$A$4</f>
        <v>0</v>
      </c>
      <c r="DK241" s="317">
        <f>AO241/3600*Stawki!$B$4</f>
        <v>0</v>
      </c>
      <c r="DL241" s="317">
        <f>AR241/3600*Stawki!$C$4</f>
        <v>0</v>
      </c>
      <c r="DM241" s="317">
        <f>AU241/3600*Stawki!$D$4</f>
        <v>0</v>
      </c>
      <c r="DN241" s="317">
        <f>AX241/3600*Stawki!$E$4</f>
        <v>0</v>
      </c>
      <c r="DO241" s="317">
        <f>BA241/3600*Stawki!$F$4</f>
        <v>0</v>
      </c>
      <c r="DP241" s="317">
        <f>BD241/3600*Stawki!$G$4</f>
        <v>0</v>
      </c>
      <c r="DQ241" s="317">
        <f>BG241/3600*Stawki!$H$4</f>
        <v>0</v>
      </c>
      <c r="DR241" s="317">
        <f>BJ241/3600*Stawki!$J$4</f>
        <v>0</v>
      </c>
      <c r="DS241" s="317">
        <f>BL241/3600*Stawki!$I$4</f>
        <v>0</v>
      </c>
      <c r="DT241" s="317">
        <f>BP241/3600*Stawki!$K$4</f>
        <v>0</v>
      </c>
      <c r="DU241" s="320">
        <f>BS241/3600*Stawki!$M$4</f>
        <v>0</v>
      </c>
      <c r="DV241" s="320">
        <f>BV241/3600*Stawki!$L$4</f>
        <v>0</v>
      </c>
      <c r="DW241" s="321">
        <f t="shared" si="346"/>
        <v>0</v>
      </c>
      <c r="DX241" s="322" t="e" cm="1">
        <f t="array" ref="DX241">IF(BX241&lt;1,INDEX(tblSimple[],MATCH(F241,simp_il_proj,1)+1,MATCH(BW241,simp_il_oper,1)+1)+VLOOKUP($H$6,tblKlient[[Klient]:[Dodatkowy narzut Simple]],2,0),INDEX(tblComplex[],MATCH(F241,comp_il_projekt,1)+1,MATCH(BX241,comp_ile_sklad,1)+1)+VLOOKUP($H$6,tblKlient[[Klient]:[Dodatkowy narzut Complex]],3,0))</f>
        <v>#VALUE!</v>
      </c>
      <c r="DY241" s="323" t="str">
        <f t="shared" si="347"/>
        <v/>
      </c>
      <c r="DZ241" s="318" t="e">
        <f t="shared" si="304"/>
        <v>#VALUE!</v>
      </c>
      <c r="EA241" s="324" t="e">
        <f t="shared" si="305"/>
        <v>#VALUE!</v>
      </c>
      <c r="EC241" s="340">
        <f>IFERROR((Y241*AA241)*IF(X241="NIE",$EC$17+Stawki!$L$30,$EC$17)+SUMIF($C:$C,$B241,CP:CP),0)</f>
        <v>0</v>
      </c>
      <c r="ED241" s="341">
        <f t="shared" si="306"/>
        <v>0</v>
      </c>
      <c r="EE241" s="341">
        <f t="shared" si="307"/>
        <v>0</v>
      </c>
      <c r="EF241" s="341" t="e">
        <f t="shared" si="308"/>
        <v>#VALUE!</v>
      </c>
      <c r="EG241" s="341" t="e">
        <f>DY241*(1+wycena!$EG$17)</f>
        <v>#VALUE!</v>
      </c>
      <c r="EH241" s="341" t="e">
        <f>EG241*(1+wycena!$EH$17)</f>
        <v>#VALUE!</v>
      </c>
      <c r="EI241" s="341" t="e">
        <f t="shared" si="348"/>
        <v>#VALUE!</v>
      </c>
      <c r="EJ241" s="341" t="e">
        <f t="shared" si="366"/>
        <v>#VALUE!</v>
      </c>
      <c r="EK241" s="342">
        <f t="shared" si="309"/>
        <v>0</v>
      </c>
      <c r="EL241" s="343">
        <v>0</v>
      </c>
      <c r="EM241" s="344" t="e">
        <f t="shared" si="367"/>
        <v>#VALUE!</v>
      </c>
      <c r="EN241" s="345" t="e">
        <f t="shared" si="310"/>
        <v>#VALUE!</v>
      </c>
      <c r="EO241" s="346">
        <f t="shared" si="311"/>
        <v>0</v>
      </c>
      <c r="EP241" s="347">
        <f t="shared" si="312"/>
        <v>0</v>
      </c>
      <c r="EQ241" s="348">
        <f t="shared" si="349"/>
        <v>0</v>
      </c>
      <c r="ER241" s="349" t="e">
        <f t="shared" si="313"/>
        <v>#VALUE!</v>
      </c>
      <c r="ES241" s="350" t="e">
        <f t="shared" si="314"/>
        <v>#VALUE!</v>
      </c>
      <c r="ET241" s="62"/>
      <c r="EU241" s="399">
        <f t="shared" si="350"/>
        <v>0</v>
      </c>
      <c r="EV241" s="400">
        <f t="shared" si="351"/>
        <v>0</v>
      </c>
      <c r="EW241" s="400">
        <f t="shared" si="352"/>
        <v>0</v>
      </c>
      <c r="EX241" s="400">
        <f t="shared" si="353"/>
        <v>0</v>
      </c>
      <c r="EY241" s="400">
        <f t="shared" si="354"/>
        <v>0</v>
      </c>
      <c r="EZ241" s="401">
        <f t="shared" si="355"/>
        <v>0</v>
      </c>
      <c r="FA241" s="62"/>
      <c r="FB241" s="153">
        <f t="shared" si="315"/>
        <v>0</v>
      </c>
      <c r="FC241" s="154">
        <f t="shared" si="316"/>
        <v>0</v>
      </c>
      <c r="FD241" s="154">
        <f t="shared" si="317"/>
        <v>0</v>
      </c>
      <c r="FE241" s="154">
        <f t="shared" si="318"/>
        <v>0</v>
      </c>
      <c r="FF241" s="154">
        <f t="shared" si="319"/>
        <v>0</v>
      </c>
      <c r="FG241" s="154">
        <f t="shared" si="320"/>
        <v>0</v>
      </c>
      <c r="FH241" s="154">
        <f t="shared" si="321"/>
        <v>0</v>
      </c>
      <c r="FI241" s="154">
        <f t="shared" si="322"/>
        <v>0</v>
      </c>
      <c r="FJ241" s="154">
        <f t="shared" si="323"/>
        <v>0</v>
      </c>
      <c r="FK241" s="147">
        <f t="shared" si="324"/>
        <v>0</v>
      </c>
      <c r="FL241" s="147">
        <f t="shared" si="325"/>
        <v>0</v>
      </c>
      <c r="FM241" s="146">
        <f t="shared" si="326"/>
        <v>0</v>
      </c>
      <c r="FN241" s="146">
        <f t="shared" si="327"/>
        <v>0</v>
      </c>
      <c r="FO241" s="146">
        <f t="shared" si="328"/>
        <v>0</v>
      </c>
      <c r="FP241" s="146">
        <f t="shared" si="329"/>
        <v>0</v>
      </c>
      <c r="FQ241" s="146" t="e">
        <f t="shared" si="330"/>
        <v>#VALUE!</v>
      </c>
      <c r="FR241" s="146" t="e">
        <f t="shared" si="331"/>
        <v>#VALUE!</v>
      </c>
      <c r="FS241" s="146">
        <f t="shared" si="332"/>
        <v>0</v>
      </c>
      <c r="FT241" s="146">
        <f t="shared" si="333"/>
        <v>0</v>
      </c>
      <c r="FU241" s="146">
        <f t="shared" si="334"/>
        <v>0</v>
      </c>
      <c r="FV241" s="146" t="e">
        <f t="shared" si="335"/>
        <v>#VALUE!</v>
      </c>
      <c r="FW241" s="146" t="e">
        <f t="shared" si="356"/>
        <v>#VALUE!</v>
      </c>
      <c r="FX241" s="146" t="e">
        <f t="shared" si="357"/>
        <v>#VALUE!</v>
      </c>
      <c r="FY241" s="146" t="e">
        <f t="shared" si="358"/>
        <v>#VALUE!</v>
      </c>
      <c r="FZ241" s="155">
        <f t="shared" si="368"/>
        <v>0</v>
      </c>
    </row>
    <row r="242" spans="1:182">
      <c r="A242" s="143">
        <v>224</v>
      </c>
      <c r="B242" s="123"/>
      <c r="C242" s="123"/>
      <c r="D242" s="123"/>
      <c r="E242" s="181"/>
      <c r="F242" s="123"/>
      <c r="G242" s="123"/>
      <c r="H242" s="123"/>
      <c r="I242" s="120"/>
      <c r="J242" s="121"/>
      <c r="K242" s="123"/>
      <c r="L242" s="123"/>
      <c r="M242" s="172" t="str">
        <f>ryzyka!$X226</f>
        <v/>
      </c>
      <c r="N242" s="173" t="str">
        <f>ryzyka!Y226</f>
        <v/>
      </c>
      <c r="O242" s="123"/>
      <c r="P242" s="123"/>
      <c r="Q242" s="138"/>
      <c r="R242" s="121"/>
      <c r="S242" s="123"/>
      <c r="T242" s="122"/>
      <c r="U242" s="123"/>
      <c r="V242" s="285" t="str">
        <f t="shared" si="336"/>
        <v/>
      </c>
      <c r="W242" s="285" t="str">
        <f t="shared" si="337"/>
        <v/>
      </c>
      <c r="X242" s="123"/>
      <c r="Y242" s="65"/>
      <c r="Z242" s="176">
        <f t="shared" si="279"/>
        <v>0</v>
      </c>
      <c r="AA242" s="124"/>
      <c r="AB242" s="124"/>
      <c r="AC242" s="125"/>
      <c r="AD242" s="125"/>
      <c r="AE242" s="126"/>
      <c r="AF242" s="124"/>
      <c r="AG242" s="127"/>
      <c r="AH242" s="128"/>
      <c r="AI242" s="137"/>
      <c r="AJ242" s="126"/>
      <c r="AK242" s="335">
        <f t="shared" si="280"/>
        <v>0</v>
      </c>
      <c r="AL242" s="138"/>
      <c r="AM242" s="121"/>
      <c r="AN242" s="123"/>
      <c r="AO242" s="332">
        <f t="shared" si="359"/>
        <v>0</v>
      </c>
      <c r="AP242" s="333">
        <f>SUMIFS(Technologia[tpz '[s']],Technologia[Obszar],"Obróbka skrawaniem",Technologia[KOD WYROB],wycena!$B242)</f>
        <v>0</v>
      </c>
      <c r="AQ242" s="334">
        <f>SUMIFS(Technologia[tpj '[s']],Technologia[Obszar],"Obróbka skrawaniem",Technologia[KOD WYROB],wycena!$B242)</f>
        <v>0</v>
      </c>
      <c r="AR242" s="335">
        <f t="shared" si="281"/>
        <v>0</v>
      </c>
      <c r="AS242" s="334">
        <f>SUMIFS(Technologia[tpz '[s']],Technologia[Obszar],"Ukosowanie",Technologia[KOD WYROB],wycena!$B242)</f>
        <v>0</v>
      </c>
      <c r="AT242" s="334">
        <f>SUMIFS(Technologia[tpj '[s']],Technologia[Obszar],"Ukosowanie",Technologia[KOD WYROB],wycena!$B242)</f>
        <v>0</v>
      </c>
      <c r="AU242" s="335">
        <f t="shared" si="282"/>
        <v>0</v>
      </c>
      <c r="AV242" s="334">
        <f>SUMIFS(Technologia[tpz '[s']],Technologia[Obszar],"Prasa",Technologia[KOD WYROB],wycena!$B242)</f>
        <v>0</v>
      </c>
      <c r="AW242" s="334">
        <f>SUMIFS(Technologia[tpj '[s']],Technologia[Obszar],"Prasa",Technologia[KOD WYROB],wycena!$B242)</f>
        <v>0</v>
      </c>
      <c r="AX242" s="335">
        <f t="shared" si="283"/>
        <v>0</v>
      </c>
      <c r="AY242" s="334">
        <f>SUMIFS(Technologia[tpz '[s']],Technologia[Obszar],"Spawanie ręczne",Technologia[KOD WYROB],wycena!$B242)</f>
        <v>0</v>
      </c>
      <c r="AZ242" s="334">
        <f>SUMIFS(Technologia[tpj '[s']],Technologia[Obszar],"Spawanie ręczne",Technologia[KOD WYROB],wycena!$B242)</f>
        <v>0</v>
      </c>
      <c r="BA242" s="335">
        <f t="shared" si="284"/>
        <v>0</v>
      </c>
      <c r="BB242" s="334">
        <f>SUMIFS(Technologia[tpz '[s']],Technologia[Obszar],"Spawanie robotem",Technologia[KOD WYROB],wycena!$B242)</f>
        <v>0</v>
      </c>
      <c r="BC242" s="334">
        <f>SUMIFS(Technologia[tpj '[s']],Technologia[Obszar],"Spawanie robotem",Technologia[KOD WYROB],wycena!$B242)</f>
        <v>0</v>
      </c>
      <c r="BD242" s="335">
        <f t="shared" si="285"/>
        <v>0</v>
      </c>
      <c r="BE242" s="334">
        <f>SUMIFS(Technologia[tpz '[s']],Technologia[Obszar],"Ślusarnia",Technologia[KOD WYROB],wycena!$B242)</f>
        <v>0</v>
      </c>
      <c r="BF242" s="334">
        <f>SUMIFS(Technologia[tpj '[s']],Technologia[Obszar],"Ślusarnia",Technologia[KOD WYROB],wycena!$B242)</f>
        <v>0</v>
      </c>
      <c r="BG242" s="335">
        <f t="shared" si="286"/>
        <v>0</v>
      </c>
      <c r="BH242" s="334">
        <f>SUMIFS(Technologia[tpz '[s']],Technologia[Obszar],"Montaż",Technologia[KOD WYROB],wycena!$B242)</f>
        <v>0</v>
      </c>
      <c r="BI242" s="334">
        <f>SUMIFS(Technologia[tpj '[s']],Technologia[Obszar],"Montaż",Technologia[KOD WYROB],wycena!$B242)</f>
        <v>0</v>
      </c>
      <c r="BJ242" s="335">
        <f t="shared" si="287"/>
        <v>0</v>
      </c>
      <c r="BK242" s="334">
        <f>SUMIFS(Technologia[tpz '[s']],Technologia[Obszar],"Klejenie",Technologia[KOD WYROB],wycena!$B242)</f>
        <v>0</v>
      </c>
      <c r="BL242" s="334">
        <f>SUMIFS(Technologia[tpj '[s']],Technologia[Obszar],"Klejenie",Technologia[KOD WYROB],wycena!$B242)</f>
        <v>0</v>
      </c>
      <c r="BM242" s="335">
        <f t="shared" si="288"/>
        <v>0</v>
      </c>
      <c r="BN242" s="334">
        <f>SUMIFS(Technologia[tpz '[s']],Technologia[Obszar],"Śrutowanie",Technologia[KOD WYROB],wycena!$B242)</f>
        <v>0</v>
      </c>
      <c r="BO242" s="334">
        <f>SUMIFS(Technologia[tpj '[s']],Technologia[Obszar],"Śrutowanie",Technologia[KOD WYROB],wycena!$B242)</f>
        <v>0</v>
      </c>
      <c r="BP242" s="332">
        <f t="shared" si="338"/>
        <v>0</v>
      </c>
      <c r="BQ242" s="334">
        <f>SUMIFS(Technologia[tpz '[s']],Technologia[Obszar],"Prostowanie",Technologia[KOD WYROB],wycena!$B242)</f>
        <v>0</v>
      </c>
      <c r="BR242" s="334">
        <f>SUMIFS(Technologia[tpj '[s']],Technologia[Obszar],"Prostowanie",Technologia[KOD WYROB],wycena!$B242)</f>
        <v>0</v>
      </c>
      <c r="BS242" s="332">
        <f t="shared" si="339"/>
        <v>0</v>
      </c>
      <c r="BT242" s="334">
        <f>SUMIFS(Technologia[tpz '[s']],Technologia[Obszar],"Gratowarka",Technologia[KOD WYROB],wycena!$B242)</f>
        <v>0</v>
      </c>
      <c r="BU242" s="334">
        <f>SUMIFS(Technologia[tpj '[s']],Technologia[Obszar],"Gratowarka",Technologia[KOD WYROB],wycena!$B242)</f>
        <v>0</v>
      </c>
      <c r="BV242" s="332">
        <f t="shared" si="340"/>
        <v>0</v>
      </c>
      <c r="BW242" s="332">
        <f>COUNTIF(Technologia[KOD WYROB],B242)</f>
        <v>0</v>
      </c>
      <c r="BX242" s="332">
        <f t="shared" si="341"/>
        <v>0</v>
      </c>
      <c r="BZ242" s="121"/>
      <c r="CA242" s="123"/>
      <c r="CB242" s="123"/>
      <c r="CC242" s="372">
        <f>SUMIFS(Technologia[Koszt kooperacji],Technologia[Obszar],"Kooperacja",Technologia[KOD WYROB],wycena!$B242)+SUMIFS(Technologia[Koszt kooperacji],Technologia[Obszar],"Śrutowanie",Technologia[KOD WYROB],wycena!$B242)</f>
        <v>0</v>
      </c>
      <c r="CD242" s="372">
        <f t="shared" si="289"/>
        <v>0</v>
      </c>
      <c r="CE242" s="372">
        <f t="shared" si="360"/>
        <v>0</v>
      </c>
      <c r="CF242" s="381">
        <f>COUNTIFS(Technologia[KOD WYROB],B242,Technologia[Obszar],"kooperacja")+SUMIF($C:$C,$B242,CF:CF)</f>
        <v>0</v>
      </c>
      <c r="CG242" s="382">
        <f>SUMIF(Tabela3[Dot. indeksu],B242,Tabela3[Wartość])+SUMIF(C:C,B242,DE:DE)</f>
        <v>0</v>
      </c>
      <c r="CH242" s="383">
        <f>SUMIFS(NRC[Cena],NRC[Typ narzędzia],robocze!$AL$1,NRC[Dot. indeksu],wycena!$B242)+(SUMIF($C:$C,$B242,$DF:$DF))</f>
        <v>0</v>
      </c>
      <c r="CI242" s="372">
        <f>SUMIFS(NRC[Cena],NRC[Typ narzędzia],robocze!$AL$2,NRC[Dot. indeksu],wycena!$B242)+(SUMIF($C:$C,$B242,$DG:$DG))</f>
        <v>0</v>
      </c>
      <c r="CJ242" s="372">
        <f>SUMIFS(NRC[Cena],NRC[Typ narzędzia],robocze!$AL$3,NRC[Dot. indeksu],wycena!$B242)+(SUMIF($C:$C,$B242,$DH:$DH))</f>
        <v>0</v>
      </c>
      <c r="CK242" s="384">
        <f t="shared" si="342"/>
        <v>0</v>
      </c>
      <c r="CM242" s="373" t="str">
        <f t="shared" si="290"/>
        <v/>
      </c>
      <c r="CN242" s="374" t="str">
        <f t="shared" si="291"/>
        <v/>
      </c>
      <c r="CO242" s="372" t="str">
        <f t="shared" si="292"/>
        <v/>
      </c>
      <c r="CP242" s="372" t="str">
        <f t="shared" si="361"/>
        <v/>
      </c>
      <c r="CQ242" s="371" t="str">
        <f t="shared" si="293"/>
        <v/>
      </c>
      <c r="CR242" s="371" t="str">
        <f t="shared" si="362"/>
        <v/>
      </c>
      <c r="CS242" s="371" t="str">
        <f t="shared" si="294"/>
        <v/>
      </c>
      <c r="CT242" s="371" t="str">
        <f t="shared" si="295"/>
        <v/>
      </c>
      <c r="CU242" s="371" t="str">
        <f t="shared" si="296"/>
        <v/>
      </c>
      <c r="CV242" s="371" t="str">
        <f t="shared" si="297"/>
        <v/>
      </c>
      <c r="CW242" s="371" t="str">
        <f t="shared" si="298"/>
        <v/>
      </c>
      <c r="CX242" s="371" t="str">
        <f t="shared" si="299"/>
        <v/>
      </c>
      <c r="CY242" s="371" t="str">
        <f t="shared" si="300"/>
        <v/>
      </c>
      <c r="CZ242" s="371" t="str">
        <f t="shared" si="301"/>
        <v/>
      </c>
      <c r="DA242" s="371" t="str">
        <f t="shared" si="343"/>
        <v/>
      </c>
      <c r="DB242" s="371" t="str">
        <f t="shared" si="344"/>
        <v/>
      </c>
      <c r="DC242" s="371" t="str">
        <f t="shared" si="345"/>
        <v/>
      </c>
      <c r="DD242" s="334" t="str">
        <f t="shared" si="302"/>
        <v/>
      </c>
      <c r="DE242" s="334" t="str">
        <f t="shared" si="303"/>
        <v/>
      </c>
      <c r="DF242" s="372">
        <f t="shared" si="363"/>
        <v>0</v>
      </c>
      <c r="DG242" s="372">
        <f t="shared" si="364"/>
        <v>0</v>
      </c>
      <c r="DH242" s="372">
        <f t="shared" si="365"/>
        <v>0</v>
      </c>
      <c r="DI242" s="375"/>
      <c r="DJ242" s="319">
        <f>AK242/3600*Stawki!$A$4</f>
        <v>0</v>
      </c>
      <c r="DK242" s="317">
        <f>AO242/3600*Stawki!$B$4</f>
        <v>0</v>
      </c>
      <c r="DL242" s="317">
        <f>AR242/3600*Stawki!$C$4</f>
        <v>0</v>
      </c>
      <c r="DM242" s="317">
        <f>AU242/3600*Stawki!$D$4</f>
        <v>0</v>
      </c>
      <c r="DN242" s="317">
        <f>AX242/3600*Stawki!$E$4</f>
        <v>0</v>
      </c>
      <c r="DO242" s="317">
        <f>BA242/3600*Stawki!$F$4</f>
        <v>0</v>
      </c>
      <c r="DP242" s="317">
        <f>BD242/3600*Stawki!$G$4</f>
        <v>0</v>
      </c>
      <c r="DQ242" s="317">
        <f>BG242/3600*Stawki!$H$4</f>
        <v>0</v>
      </c>
      <c r="DR242" s="317">
        <f>BJ242/3600*Stawki!$J$4</f>
        <v>0</v>
      </c>
      <c r="DS242" s="317">
        <f>BL242/3600*Stawki!$I$4</f>
        <v>0</v>
      </c>
      <c r="DT242" s="317">
        <f>BP242/3600*Stawki!$K$4</f>
        <v>0</v>
      </c>
      <c r="DU242" s="320">
        <f>BS242/3600*Stawki!$M$4</f>
        <v>0</v>
      </c>
      <c r="DV242" s="320">
        <f>BV242/3600*Stawki!$L$4</f>
        <v>0</v>
      </c>
      <c r="DW242" s="321">
        <f t="shared" si="346"/>
        <v>0</v>
      </c>
      <c r="DX242" s="322" t="e" cm="1">
        <f t="array" ref="DX242">IF(BX242&lt;1,INDEX(tblSimple[],MATCH(F242,simp_il_proj,1)+1,MATCH(BW242,simp_il_oper,1)+1)+VLOOKUP($H$6,tblKlient[[Klient]:[Dodatkowy narzut Simple]],2,0),INDEX(tblComplex[],MATCH(F242,comp_il_projekt,1)+1,MATCH(BX242,comp_ile_sklad,1)+1)+VLOOKUP($H$6,tblKlient[[Klient]:[Dodatkowy narzut Complex]],3,0))</f>
        <v>#VALUE!</v>
      </c>
      <c r="DY242" s="323" t="str">
        <f t="shared" si="347"/>
        <v/>
      </c>
      <c r="DZ242" s="318" t="e">
        <f t="shared" si="304"/>
        <v>#VALUE!</v>
      </c>
      <c r="EA242" s="324" t="e">
        <f t="shared" si="305"/>
        <v>#VALUE!</v>
      </c>
      <c r="EC242" s="340">
        <f>IFERROR((Y242*AA242)*IF(X242="NIE",$EC$17+Stawki!$L$30,$EC$17)+SUMIF($C:$C,$B242,CP:CP),0)</f>
        <v>0</v>
      </c>
      <c r="ED242" s="341">
        <f t="shared" si="306"/>
        <v>0</v>
      </c>
      <c r="EE242" s="341">
        <f t="shared" si="307"/>
        <v>0</v>
      </c>
      <c r="EF242" s="341" t="e">
        <f t="shared" si="308"/>
        <v>#VALUE!</v>
      </c>
      <c r="EG242" s="341" t="e">
        <f>DY242*(1+wycena!$EG$17)</f>
        <v>#VALUE!</v>
      </c>
      <c r="EH242" s="341" t="e">
        <f>EG242*(1+wycena!$EH$17)</f>
        <v>#VALUE!</v>
      </c>
      <c r="EI242" s="341" t="e">
        <f t="shared" si="348"/>
        <v>#VALUE!</v>
      </c>
      <c r="EJ242" s="341" t="e">
        <f t="shared" si="366"/>
        <v>#VALUE!</v>
      </c>
      <c r="EK242" s="342">
        <f t="shared" si="309"/>
        <v>0</v>
      </c>
      <c r="EL242" s="343">
        <v>0</v>
      </c>
      <c r="EM242" s="344" t="e">
        <f t="shared" si="367"/>
        <v>#VALUE!</v>
      </c>
      <c r="EN242" s="345" t="e">
        <f t="shared" si="310"/>
        <v>#VALUE!</v>
      </c>
      <c r="EO242" s="346">
        <f t="shared" si="311"/>
        <v>0</v>
      </c>
      <c r="EP242" s="347">
        <f t="shared" si="312"/>
        <v>0</v>
      </c>
      <c r="EQ242" s="348">
        <f t="shared" si="349"/>
        <v>0</v>
      </c>
      <c r="ER242" s="349" t="e">
        <f t="shared" si="313"/>
        <v>#VALUE!</v>
      </c>
      <c r="ES242" s="350" t="e">
        <f t="shared" si="314"/>
        <v>#VALUE!</v>
      </c>
      <c r="ET242" s="62"/>
      <c r="EU242" s="399">
        <f t="shared" si="350"/>
        <v>0</v>
      </c>
      <c r="EV242" s="400">
        <f t="shared" si="351"/>
        <v>0</v>
      </c>
      <c r="EW242" s="400">
        <f t="shared" si="352"/>
        <v>0</v>
      </c>
      <c r="EX242" s="400">
        <f t="shared" si="353"/>
        <v>0</v>
      </c>
      <c r="EY242" s="400">
        <f t="shared" si="354"/>
        <v>0</v>
      </c>
      <c r="EZ242" s="401">
        <f t="shared" si="355"/>
        <v>0</v>
      </c>
      <c r="FA242" s="62"/>
      <c r="FB242" s="153">
        <f t="shared" si="315"/>
        <v>0</v>
      </c>
      <c r="FC242" s="154">
        <f t="shared" si="316"/>
        <v>0</v>
      </c>
      <c r="FD242" s="154">
        <f t="shared" si="317"/>
        <v>0</v>
      </c>
      <c r="FE242" s="154">
        <f t="shared" si="318"/>
        <v>0</v>
      </c>
      <c r="FF242" s="154">
        <f t="shared" si="319"/>
        <v>0</v>
      </c>
      <c r="FG242" s="154">
        <f t="shared" si="320"/>
        <v>0</v>
      </c>
      <c r="FH242" s="154">
        <f t="shared" si="321"/>
        <v>0</v>
      </c>
      <c r="FI242" s="154">
        <f t="shared" si="322"/>
        <v>0</v>
      </c>
      <c r="FJ242" s="154">
        <f t="shared" si="323"/>
        <v>0</v>
      </c>
      <c r="FK242" s="147">
        <f t="shared" si="324"/>
        <v>0</v>
      </c>
      <c r="FL242" s="147">
        <f t="shared" si="325"/>
        <v>0</v>
      </c>
      <c r="FM242" s="146">
        <f t="shared" si="326"/>
        <v>0</v>
      </c>
      <c r="FN242" s="146">
        <f t="shared" si="327"/>
        <v>0</v>
      </c>
      <c r="FO242" s="146">
        <f t="shared" si="328"/>
        <v>0</v>
      </c>
      <c r="FP242" s="146">
        <f t="shared" si="329"/>
        <v>0</v>
      </c>
      <c r="FQ242" s="146" t="e">
        <f t="shared" si="330"/>
        <v>#VALUE!</v>
      </c>
      <c r="FR242" s="146" t="e">
        <f t="shared" si="331"/>
        <v>#VALUE!</v>
      </c>
      <c r="FS242" s="146">
        <f t="shared" si="332"/>
        <v>0</v>
      </c>
      <c r="FT242" s="146">
        <f t="shared" si="333"/>
        <v>0</v>
      </c>
      <c r="FU242" s="146">
        <f t="shared" si="334"/>
        <v>0</v>
      </c>
      <c r="FV242" s="146" t="e">
        <f t="shared" si="335"/>
        <v>#VALUE!</v>
      </c>
      <c r="FW242" s="146" t="e">
        <f t="shared" si="356"/>
        <v>#VALUE!</v>
      </c>
      <c r="FX242" s="146" t="e">
        <f t="shared" si="357"/>
        <v>#VALUE!</v>
      </c>
      <c r="FY242" s="146" t="e">
        <f t="shared" si="358"/>
        <v>#VALUE!</v>
      </c>
      <c r="FZ242" s="155">
        <f t="shared" si="368"/>
        <v>0</v>
      </c>
    </row>
    <row r="243" spans="1:182">
      <c r="A243" s="143">
        <v>225</v>
      </c>
      <c r="B243" s="123"/>
      <c r="C243" s="123"/>
      <c r="D243" s="123"/>
      <c r="E243" s="181"/>
      <c r="F243" s="123"/>
      <c r="G243" s="123"/>
      <c r="H243" s="123"/>
      <c r="I243" s="120"/>
      <c r="J243" s="121"/>
      <c r="K243" s="123"/>
      <c r="L243" s="123"/>
      <c r="M243" s="172" t="str">
        <f>ryzyka!$X227</f>
        <v/>
      </c>
      <c r="N243" s="173" t="str">
        <f>ryzyka!Y227</f>
        <v/>
      </c>
      <c r="O243" s="123"/>
      <c r="P243" s="123"/>
      <c r="Q243" s="138"/>
      <c r="R243" s="121"/>
      <c r="S243" s="123"/>
      <c r="T243" s="122"/>
      <c r="U243" s="123"/>
      <c r="V243" s="285" t="str">
        <f t="shared" si="336"/>
        <v/>
      </c>
      <c r="W243" s="285" t="str">
        <f t="shared" si="337"/>
        <v/>
      </c>
      <c r="X243" s="123"/>
      <c r="Y243" s="65"/>
      <c r="Z243" s="176">
        <f t="shared" si="279"/>
        <v>0</v>
      </c>
      <c r="AA243" s="124"/>
      <c r="AB243" s="124"/>
      <c r="AC243" s="125"/>
      <c r="AD243" s="125"/>
      <c r="AE243" s="126"/>
      <c r="AF243" s="124"/>
      <c r="AG243" s="127"/>
      <c r="AH243" s="128"/>
      <c r="AI243" s="137"/>
      <c r="AJ243" s="126"/>
      <c r="AK243" s="335">
        <f t="shared" si="280"/>
        <v>0</v>
      </c>
      <c r="AL243" s="138"/>
      <c r="AM243" s="121"/>
      <c r="AN243" s="123"/>
      <c r="AO243" s="332">
        <f t="shared" si="359"/>
        <v>0</v>
      </c>
      <c r="AP243" s="333">
        <f>SUMIFS(Technologia[tpz '[s']],Technologia[Obszar],"Obróbka skrawaniem",Technologia[KOD WYROB],wycena!$B243)</f>
        <v>0</v>
      </c>
      <c r="AQ243" s="334">
        <f>SUMIFS(Technologia[tpj '[s']],Technologia[Obszar],"Obróbka skrawaniem",Technologia[KOD WYROB],wycena!$B243)</f>
        <v>0</v>
      </c>
      <c r="AR243" s="335">
        <f t="shared" si="281"/>
        <v>0</v>
      </c>
      <c r="AS243" s="334">
        <f>SUMIFS(Technologia[tpz '[s']],Technologia[Obszar],"Ukosowanie",Technologia[KOD WYROB],wycena!$B243)</f>
        <v>0</v>
      </c>
      <c r="AT243" s="334">
        <f>SUMIFS(Technologia[tpj '[s']],Technologia[Obszar],"Ukosowanie",Technologia[KOD WYROB],wycena!$B243)</f>
        <v>0</v>
      </c>
      <c r="AU243" s="335">
        <f t="shared" si="282"/>
        <v>0</v>
      </c>
      <c r="AV243" s="334">
        <f>SUMIFS(Technologia[tpz '[s']],Technologia[Obszar],"Prasa",Technologia[KOD WYROB],wycena!$B243)</f>
        <v>0</v>
      </c>
      <c r="AW243" s="334">
        <f>SUMIFS(Technologia[tpj '[s']],Technologia[Obszar],"Prasa",Technologia[KOD WYROB],wycena!$B243)</f>
        <v>0</v>
      </c>
      <c r="AX243" s="335">
        <f t="shared" si="283"/>
        <v>0</v>
      </c>
      <c r="AY243" s="334">
        <f>SUMIFS(Technologia[tpz '[s']],Technologia[Obszar],"Spawanie ręczne",Technologia[KOD WYROB],wycena!$B243)</f>
        <v>0</v>
      </c>
      <c r="AZ243" s="334">
        <f>SUMIFS(Technologia[tpj '[s']],Technologia[Obszar],"Spawanie ręczne",Technologia[KOD WYROB],wycena!$B243)</f>
        <v>0</v>
      </c>
      <c r="BA243" s="335">
        <f t="shared" si="284"/>
        <v>0</v>
      </c>
      <c r="BB243" s="334">
        <f>SUMIFS(Technologia[tpz '[s']],Technologia[Obszar],"Spawanie robotem",Technologia[KOD WYROB],wycena!$B243)</f>
        <v>0</v>
      </c>
      <c r="BC243" s="334">
        <f>SUMIFS(Technologia[tpj '[s']],Technologia[Obszar],"Spawanie robotem",Technologia[KOD WYROB],wycena!$B243)</f>
        <v>0</v>
      </c>
      <c r="BD243" s="335">
        <f t="shared" si="285"/>
        <v>0</v>
      </c>
      <c r="BE243" s="334">
        <f>SUMIFS(Technologia[tpz '[s']],Technologia[Obszar],"Ślusarnia",Technologia[KOD WYROB],wycena!$B243)</f>
        <v>0</v>
      </c>
      <c r="BF243" s="334">
        <f>SUMIFS(Technologia[tpj '[s']],Technologia[Obszar],"Ślusarnia",Technologia[KOD WYROB],wycena!$B243)</f>
        <v>0</v>
      </c>
      <c r="BG243" s="335">
        <f t="shared" si="286"/>
        <v>0</v>
      </c>
      <c r="BH243" s="334">
        <f>SUMIFS(Technologia[tpz '[s']],Technologia[Obszar],"Montaż",Technologia[KOD WYROB],wycena!$B243)</f>
        <v>0</v>
      </c>
      <c r="BI243" s="334">
        <f>SUMIFS(Technologia[tpj '[s']],Technologia[Obszar],"Montaż",Technologia[KOD WYROB],wycena!$B243)</f>
        <v>0</v>
      </c>
      <c r="BJ243" s="335">
        <f t="shared" si="287"/>
        <v>0</v>
      </c>
      <c r="BK243" s="334">
        <f>SUMIFS(Technologia[tpz '[s']],Technologia[Obszar],"Klejenie",Technologia[KOD WYROB],wycena!$B243)</f>
        <v>0</v>
      </c>
      <c r="BL243" s="334">
        <f>SUMIFS(Technologia[tpj '[s']],Technologia[Obszar],"Klejenie",Technologia[KOD WYROB],wycena!$B243)</f>
        <v>0</v>
      </c>
      <c r="BM243" s="335">
        <f t="shared" si="288"/>
        <v>0</v>
      </c>
      <c r="BN243" s="334">
        <f>SUMIFS(Technologia[tpz '[s']],Technologia[Obszar],"Śrutowanie",Technologia[KOD WYROB],wycena!$B243)</f>
        <v>0</v>
      </c>
      <c r="BO243" s="334">
        <f>SUMIFS(Technologia[tpj '[s']],Technologia[Obszar],"Śrutowanie",Technologia[KOD WYROB],wycena!$B243)</f>
        <v>0</v>
      </c>
      <c r="BP243" s="332">
        <f t="shared" si="338"/>
        <v>0</v>
      </c>
      <c r="BQ243" s="334">
        <f>SUMIFS(Technologia[tpz '[s']],Technologia[Obszar],"Prostowanie",Technologia[KOD WYROB],wycena!$B243)</f>
        <v>0</v>
      </c>
      <c r="BR243" s="334">
        <f>SUMIFS(Technologia[tpj '[s']],Technologia[Obszar],"Prostowanie",Technologia[KOD WYROB],wycena!$B243)</f>
        <v>0</v>
      </c>
      <c r="BS243" s="332">
        <f t="shared" si="339"/>
        <v>0</v>
      </c>
      <c r="BT243" s="334">
        <f>SUMIFS(Technologia[tpz '[s']],Technologia[Obszar],"Gratowarka",Technologia[KOD WYROB],wycena!$B243)</f>
        <v>0</v>
      </c>
      <c r="BU243" s="334">
        <f>SUMIFS(Technologia[tpj '[s']],Technologia[Obszar],"Gratowarka",Technologia[KOD WYROB],wycena!$B243)</f>
        <v>0</v>
      </c>
      <c r="BV243" s="332">
        <f t="shared" si="340"/>
        <v>0</v>
      </c>
      <c r="BW243" s="332">
        <f>COUNTIF(Technologia[KOD WYROB],B243)</f>
        <v>0</v>
      </c>
      <c r="BX243" s="332">
        <f t="shared" si="341"/>
        <v>0</v>
      </c>
      <c r="BZ243" s="121"/>
      <c r="CA243" s="123"/>
      <c r="CB243" s="123"/>
      <c r="CC243" s="372">
        <f>SUMIFS(Technologia[Koszt kooperacji],Technologia[Obszar],"Kooperacja",Technologia[KOD WYROB],wycena!$B243)+SUMIFS(Technologia[Koszt kooperacji],Technologia[Obszar],"Śrutowanie",Technologia[KOD WYROB],wycena!$B243)</f>
        <v>0</v>
      </c>
      <c r="CD243" s="372">
        <f t="shared" si="289"/>
        <v>0</v>
      </c>
      <c r="CE243" s="372">
        <f t="shared" si="360"/>
        <v>0</v>
      </c>
      <c r="CF243" s="381">
        <f>COUNTIFS(Technologia[KOD WYROB],B243,Technologia[Obszar],"kooperacja")+SUMIF($C:$C,$B243,CF:CF)</f>
        <v>0</v>
      </c>
      <c r="CG243" s="382">
        <f>SUMIF(Tabela3[Dot. indeksu],B243,Tabela3[Wartość])+SUMIF(C:C,B243,DE:DE)</f>
        <v>0</v>
      </c>
      <c r="CH243" s="383">
        <f>SUMIFS(NRC[Cena],NRC[Typ narzędzia],robocze!$AL$1,NRC[Dot. indeksu],wycena!$B243)+(SUMIF($C:$C,$B243,$DF:$DF))</f>
        <v>0</v>
      </c>
      <c r="CI243" s="372">
        <f>SUMIFS(NRC[Cena],NRC[Typ narzędzia],robocze!$AL$2,NRC[Dot. indeksu],wycena!$B243)+(SUMIF($C:$C,$B243,$DG:$DG))</f>
        <v>0</v>
      </c>
      <c r="CJ243" s="372">
        <f>SUMIFS(NRC[Cena],NRC[Typ narzędzia],robocze!$AL$3,NRC[Dot. indeksu],wycena!$B243)+(SUMIF($C:$C,$B243,$DH:$DH))</f>
        <v>0</v>
      </c>
      <c r="CK243" s="384">
        <f t="shared" si="342"/>
        <v>0</v>
      </c>
      <c r="CM243" s="373" t="str">
        <f t="shared" si="290"/>
        <v/>
      </c>
      <c r="CN243" s="374" t="str">
        <f t="shared" si="291"/>
        <v/>
      </c>
      <c r="CO243" s="372" t="str">
        <f t="shared" si="292"/>
        <v/>
      </c>
      <c r="CP243" s="372" t="str">
        <f t="shared" si="361"/>
        <v/>
      </c>
      <c r="CQ243" s="371" t="str">
        <f t="shared" si="293"/>
        <v/>
      </c>
      <c r="CR243" s="371" t="str">
        <f t="shared" si="362"/>
        <v/>
      </c>
      <c r="CS243" s="371" t="str">
        <f t="shared" si="294"/>
        <v/>
      </c>
      <c r="CT243" s="371" t="str">
        <f t="shared" si="295"/>
        <v/>
      </c>
      <c r="CU243" s="371" t="str">
        <f t="shared" si="296"/>
        <v/>
      </c>
      <c r="CV243" s="371" t="str">
        <f t="shared" si="297"/>
        <v/>
      </c>
      <c r="CW243" s="371" t="str">
        <f t="shared" si="298"/>
        <v/>
      </c>
      <c r="CX243" s="371" t="str">
        <f t="shared" si="299"/>
        <v/>
      </c>
      <c r="CY243" s="371" t="str">
        <f t="shared" si="300"/>
        <v/>
      </c>
      <c r="CZ243" s="371" t="str">
        <f t="shared" si="301"/>
        <v/>
      </c>
      <c r="DA243" s="371" t="str">
        <f t="shared" si="343"/>
        <v/>
      </c>
      <c r="DB243" s="371" t="str">
        <f t="shared" si="344"/>
        <v/>
      </c>
      <c r="DC243" s="371" t="str">
        <f t="shared" si="345"/>
        <v/>
      </c>
      <c r="DD243" s="334" t="str">
        <f t="shared" si="302"/>
        <v/>
      </c>
      <c r="DE243" s="334" t="str">
        <f t="shared" si="303"/>
        <v/>
      </c>
      <c r="DF243" s="372">
        <f t="shared" si="363"/>
        <v>0</v>
      </c>
      <c r="DG243" s="372">
        <f t="shared" si="364"/>
        <v>0</v>
      </c>
      <c r="DH243" s="372">
        <f t="shared" si="365"/>
        <v>0</v>
      </c>
      <c r="DI243" s="375"/>
      <c r="DJ243" s="319">
        <f>AK243/3600*Stawki!$A$4</f>
        <v>0</v>
      </c>
      <c r="DK243" s="317">
        <f>AO243/3600*Stawki!$B$4</f>
        <v>0</v>
      </c>
      <c r="DL243" s="317">
        <f>AR243/3600*Stawki!$C$4</f>
        <v>0</v>
      </c>
      <c r="DM243" s="317">
        <f>AU243/3600*Stawki!$D$4</f>
        <v>0</v>
      </c>
      <c r="DN243" s="317">
        <f>AX243/3600*Stawki!$E$4</f>
        <v>0</v>
      </c>
      <c r="DO243" s="317">
        <f>BA243/3600*Stawki!$F$4</f>
        <v>0</v>
      </c>
      <c r="DP243" s="317">
        <f>BD243/3600*Stawki!$G$4</f>
        <v>0</v>
      </c>
      <c r="DQ243" s="317">
        <f>BG243/3600*Stawki!$H$4</f>
        <v>0</v>
      </c>
      <c r="DR243" s="317">
        <f>BJ243/3600*Stawki!$J$4</f>
        <v>0</v>
      </c>
      <c r="DS243" s="317">
        <f>BL243/3600*Stawki!$I$4</f>
        <v>0</v>
      </c>
      <c r="DT243" s="317">
        <f>BP243/3600*Stawki!$K$4</f>
        <v>0</v>
      </c>
      <c r="DU243" s="320">
        <f>BS243/3600*Stawki!$M$4</f>
        <v>0</v>
      </c>
      <c r="DV243" s="320">
        <f>BV243/3600*Stawki!$L$4</f>
        <v>0</v>
      </c>
      <c r="DW243" s="321">
        <f t="shared" si="346"/>
        <v>0</v>
      </c>
      <c r="DX243" s="322" t="e" cm="1">
        <f t="array" ref="DX243">IF(BX243&lt;1,INDEX(tblSimple[],MATCH(F243,simp_il_proj,1)+1,MATCH(BW243,simp_il_oper,1)+1)+VLOOKUP($H$6,tblKlient[[Klient]:[Dodatkowy narzut Simple]],2,0),INDEX(tblComplex[],MATCH(F243,comp_il_projekt,1)+1,MATCH(BX243,comp_ile_sklad,1)+1)+VLOOKUP($H$6,tblKlient[[Klient]:[Dodatkowy narzut Complex]],3,0))</f>
        <v>#VALUE!</v>
      </c>
      <c r="DY243" s="323" t="str">
        <f t="shared" si="347"/>
        <v/>
      </c>
      <c r="DZ243" s="318" t="e">
        <f t="shared" si="304"/>
        <v>#VALUE!</v>
      </c>
      <c r="EA243" s="324" t="e">
        <f t="shared" si="305"/>
        <v>#VALUE!</v>
      </c>
      <c r="EC243" s="340">
        <f>IFERROR((Y243*AA243)*IF(X243="NIE",$EC$17+Stawki!$L$30,$EC$17)+SUMIF($C:$C,$B243,CP:CP),0)</f>
        <v>0</v>
      </c>
      <c r="ED243" s="341">
        <f t="shared" si="306"/>
        <v>0</v>
      </c>
      <c r="EE243" s="341">
        <f t="shared" si="307"/>
        <v>0</v>
      </c>
      <c r="EF243" s="341" t="e">
        <f t="shared" si="308"/>
        <v>#VALUE!</v>
      </c>
      <c r="EG243" s="341" t="e">
        <f>DY243*(1+wycena!$EG$17)</f>
        <v>#VALUE!</v>
      </c>
      <c r="EH243" s="341" t="e">
        <f>EG243*(1+wycena!$EH$17)</f>
        <v>#VALUE!</v>
      </c>
      <c r="EI243" s="341" t="e">
        <f t="shared" si="348"/>
        <v>#VALUE!</v>
      </c>
      <c r="EJ243" s="341" t="e">
        <f t="shared" si="366"/>
        <v>#VALUE!</v>
      </c>
      <c r="EK243" s="342">
        <f t="shared" si="309"/>
        <v>0</v>
      </c>
      <c r="EL243" s="343">
        <v>0</v>
      </c>
      <c r="EM243" s="344" t="e">
        <f t="shared" si="367"/>
        <v>#VALUE!</v>
      </c>
      <c r="EN243" s="345" t="e">
        <f t="shared" si="310"/>
        <v>#VALUE!</v>
      </c>
      <c r="EO243" s="346">
        <f t="shared" si="311"/>
        <v>0</v>
      </c>
      <c r="EP243" s="347">
        <f t="shared" si="312"/>
        <v>0</v>
      </c>
      <c r="EQ243" s="348">
        <f t="shared" si="349"/>
        <v>0</v>
      </c>
      <c r="ER243" s="349" t="e">
        <f t="shared" si="313"/>
        <v>#VALUE!</v>
      </c>
      <c r="ES243" s="350" t="e">
        <f t="shared" si="314"/>
        <v>#VALUE!</v>
      </c>
      <c r="ET243" s="62"/>
      <c r="EU243" s="399">
        <f t="shared" si="350"/>
        <v>0</v>
      </c>
      <c r="EV243" s="400">
        <f t="shared" si="351"/>
        <v>0</v>
      </c>
      <c r="EW243" s="400">
        <f t="shared" si="352"/>
        <v>0</v>
      </c>
      <c r="EX243" s="400">
        <f t="shared" si="353"/>
        <v>0</v>
      </c>
      <c r="EY243" s="400">
        <f t="shared" si="354"/>
        <v>0</v>
      </c>
      <c r="EZ243" s="401">
        <f t="shared" si="355"/>
        <v>0</v>
      </c>
      <c r="FA243" s="62"/>
      <c r="FB243" s="153">
        <f t="shared" si="315"/>
        <v>0</v>
      </c>
      <c r="FC243" s="154">
        <f t="shared" si="316"/>
        <v>0</v>
      </c>
      <c r="FD243" s="154">
        <f t="shared" si="317"/>
        <v>0</v>
      </c>
      <c r="FE243" s="154">
        <f t="shared" si="318"/>
        <v>0</v>
      </c>
      <c r="FF243" s="154">
        <f t="shared" si="319"/>
        <v>0</v>
      </c>
      <c r="FG243" s="154">
        <f t="shared" si="320"/>
        <v>0</v>
      </c>
      <c r="FH243" s="154">
        <f t="shared" si="321"/>
        <v>0</v>
      </c>
      <c r="FI243" s="154">
        <f t="shared" si="322"/>
        <v>0</v>
      </c>
      <c r="FJ243" s="154">
        <f t="shared" si="323"/>
        <v>0</v>
      </c>
      <c r="FK243" s="147">
        <f t="shared" si="324"/>
        <v>0</v>
      </c>
      <c r="FL243" s="147">
        <f t="shared" si="325"/>
        <v>0</v>
      </c>
      <c r="FM243" s="146">
        <f t="shared" si="326"/>
        <v>0</v>
      </c>
      <c r="FN243" s="146">
        <f t="shared" si="327"/>
        <v>0</v>
      </c>
      <c r="FO243" s="146">
        <f t="shared" si="328"/>
        <v>0</v>
      </c>
      <c r="FP243" s="146">
        <f t="shared" si="329"/>
        <v>0</v>
      </c>
      <c r="FQ243" s="146" t="e">
        <f t="shared" si="330"/>
        <v>#VALUE!</v>
      </c>
      <c r="FR243" s="146" t="e">
        <f t="shared" si="331"/>
        <v>#VALUE!</v>
      </c>
      <c r="FS243" s="146">
        <f t="shared" si="332"/>
        <v>0</v>
      </c>
      <c r="FT243" s="146">
        <f t="shared" si="333"/>
        <v>0</v>
      </c>
      <c r="FU243" s="146">
        <f t="shared" si="334"/>
        <v>0</v>
      </c>
      <c r="FV243" s="146" t="e">
        <f t="shared" si="335"/>
        <v>#VALUE!</v>
      </c>
      <c r="FW243" s="146" t="e">
        <f t="shared" si="356"/>
        <v>#VALUE!</v>
      </c>
      <c r="FX243" s="146" t="e">
        <f t="shared" si="357"/>
        <v>#VALUE!</v>
      </c>
      <c r="FY243" s="146" t="e">
        <f t="shared" si="358"/>
        <v>#VALUE!</v>
      </c>
      <c r="FZ243" s="155">
        <f t="shared" si="368"/>
        <v>0</v>
      </c>
    </row>
    <row r="244" spans="1:182">
      <c r="A244" s="143">
        <v>226</v>
      </c>
      <c r="B244" s="123"/>
      <c r="C244" s="123"/>
      <c r="D244" s="123"/>
      <c r="E244" s="181"/>
      <c r="F244" s="123"/>
      <c r="G244" s="123"/>
      <c r="H244" s="123"/>
      <c r="I244" s="120"/>
      <c r="J244" s="121"/>
      <c r="K244" s="123"/>
      <c r="L244" s="123"/>
      <c r="M244" s="172" t="str">
        <f>ryzyka!$X228</f>
        <v/>
      </c>
      <c r="N244" s="173" t="str">
        <f>ryzyka!Y228</f>
        <v/>
      </c>
      <c r="O244" s="123"/>
      <c r="P244" s="123"/>
      <c r="Q244" s="138"/>
      <c r="R244" s="121"/>
      <c r="S244" s="123"/>
      <c r="T244" s="122"/>
      <c r="U244" s="123"/>
      <c r="V244" s="285" t="str">
        <f t="shared" si="336"/>
        <v/>
      </c>
      <c r="W244" s="285" t="str">
        <f t="shared" si="337"/>
        <v/>
      </c>
      <c r="X244" s="123"/>
      <c r="Y244" s="65"/>
      <c r="Z244" s="176">
        <f t="shared" si="279"/>
        <v>0</v>
      </c>
      <c r="AA244" s="124"/>
      <c r="AB244" s="124"/>
      <c r="AC244" s="125"/>
      <c r="AD244" s="125"/>
      <c r="AE244" s="126"/>
      <c r="AF244" s="124"/>
      <c r="AG244" s="127"/>
      <c r="AH244" s="128"/>
      <c r="AI244" s="137"/>
      <c r="AJ244" s="126"/>
      <c r="AK244" s="335">
        <f t="shared" si="280"/>
        <v>0</v>
      </c>
      <c r="AL244" s="138"/>
      <c r="AM244" s="121"/>
      <c r="AN244" s="123"/>
      <c r="AO244" s="332">
        <f t="shared" si="359"/>
        <v>0</v>
      </c>
      <c r="AP244" s="333">
        <f>SUMIFS(Technologia[tpz '[s']],Technologia[Obszar],"Obróbka skrawaniem",Technologia[KOD WYROB],wycena!$B244)</f>
        <v>0</v>
      </c>
      <c r="AQ244" s="334">
        <f>SUMIFS(Technologia[tpj '[s']],Technologia[Obszar],"Obróbka skrawaniem",Technologia[KOD WYROB],wycena!$B244)</f>
        <v>0</v>
      </c>
      <c r="AR244" s="335">
        <f t="shared" si="281"/>
        <v>0</v>
      </c>
      <c r="AS244" s="334">
        <f>SUMIFS(Technologia[tpz '[s']],Technologia[Obszar],"Ukosowanie",Technologia[KOD WYROB],wycena!$B244)</f>
        <v>0</v>
      </c>
      <c r="AT244" s="334">
        <f>SUMIFS(Technologia[tpj '[s']],Technologia[Obszar],"Ukosowanie",Technologia[KOD WYROB],wycena!$B244)</f>
        <v>0</v>
      </c>
      <c r="AU244" s="335">
        <f t="shared" si="282"/>
        <v>0</v>
      </c>
      <c r="AV244" s="334">
        <f>SUMIFS(Technologia[tpz '[s']],Technologia[Obszar],"Prasa",Technologia[KOD WYROB],wycena!$B244)</f>
        <v>0</v>
      </c>
      <c r="AW244" s="334">
        <f>SUMIFS(Technologia[tpj '[s']],Technologia[Obszar],"Prasa",Technologia[KOD WYROB],wycena!$B244)</f>
        <v>0</v>
      </c>
      <c r="AX244" s="335">
        <f t="shared" si="283"/>
        <v>0</v>
      </c>
      <c r="AY244" s="334">
        <f>SUMIFS(Technologia[tpz '[s']],Technologia[Obszar],"Spawanie ręczne",Technologia[KOD WYROB],wycena!$B244)</f>
        <v>0</v>
      </c>
      <c r="AZ244" s="334">
        <f>SUMIFS(Technologia[tpj '[s']],Technologia[Obszar],"Spawanie ręczne",Technologia[KOD WYROB],wycena!$B244)</f>
        <v>0</v>
      </c>
      <c r="BA244" s="335">
        <f t="shared" si="284"/>
        <v>0</v>
      </c>
      <c r="BB244" s="334">
        <f>SUMIFS(Technologia[tpz '[s']],Technologia[Obszar],"Spawanie robotem",Technologia[KOD WYROB],wycena!$B244)</f>
        <v>0</v>
      </c>
      <c r="BC244" s="334">
        <f>SUMIFS(Technologia[tpj '[s']],Technologia[Obszar],"Spawanie robotem",Technologia[KOD WYROB],wycena!$B244)</f>
        <v>0</v>
      </c>
      <c r="BD244" s="335">
        <f t="shared" si="285"/>
        <v>0</v>
      </c>
      <c r="BE244" s="334">
        <f>SUMIFS(Technologia[tpz '[s']],Technologia[Obszar],"Ślusarnia",Technologia[KOD WYROB],wycena!$B244)</f>
        <v>0</v>
      </c>
      <c r="BF244" s="334">
        <f>SUMIFS(Technologia[tpj '[s']],Technologia[Obszar],"Ślusarnia",Technologia[KOD WYROB],wycena!$B244)</f>
        <v>0</v>
      </c>
      <c r="BG244" s="335">
        <f t="shared" si="286"/>
        <v>0</v>
      </c>
      <c r="BH244" s="334">
        <f>SUMIFS(Technologia[tpz '[s']],Technologia[Obszar],"Montaż",Technologia[KOD WYROB],wycena!$B244)</f>
        <v>0</v>
      </c>
      <c r="BI244" s="334">
        <f>SUMIFS(Technologia[tpj '[s']],Technologia[Obszar],"Montaż",Technologia[KOD WYROB],wycena!$B244)</f>
        <v>0</v>
      </c>
      <c r="BJ244" s="335">
        <f t="shared" si="287"/>
        <v>0</v>
      </c>
      <c r="BK244" s="334">
        <f>SUMIFS(Technologia[tpz '[s']],Technologia[Obszar],"Klejenie",Technologia[KOD WYROB],wycena!$B244)</f>
        <v>0</v>
      </c>
      <c r="BL244" s="334">
        <f>SUMIFS(Technologia[tpj '[s']],Technologia[Obszar],"Klejenie",Technologia[KOD WYROB],wycena!$B244)</f>
        <v>0</v>
      </c>
      <c r="BM244" s="335">
        <f t="shared" si="288"/>
        <v>0</v>
      </c>
      <c r="BN244" s="334">
        <f>SUMIFS(Technologia[tpz '[s']],Technologia[Obszar],"Śrutowanie",Technologia[KOD WYROB],wycena!$B244)</f>
        <v>0</v>
      </c>
      <c r="BO244" s="334">
        <f>SUMIFS(Technologia[tpj '[s']],Technologia[Obszar],"Śrutowanie",Technologia[KOD WYROB],wycena!$B244)</f>
        <v>0</v>
      </c>
      <c r="BP244" s="332">
        <f t="shared" si="338"/>
        <v>0</v>
      </c>
      <c r="BQ244" s="334">
        <f>SUMIFS(Technologia[tpz '[s']],Technologia[Obszar],"Prostowanie",Technologia[KOD WYROB],wycena!$B244)</f>
        <v>0</v>
      </c>
      <c r="BR244" s="334">
        <f>SUMIFS(Technologia[tpj '[s']],Technologia[Obszar],"Prostowanie",Technologia[KOD WYROB],wycena!$B244)</f>
        <v>0</v>
      </c>
      <c r="BS244" s="332">
        <f t="shared" si="339"/>
        <v>0</v>
      </c>
      <c r="BT244" s="334">
        <f>SUMIFS(Technologia[tpz '[s']],Technologia[Obszar],"Gratowarka",Technologia[KOD WYROB],wycena!$B244)</f>
        <v>0</v>
      </c>
      <c r="BU244" s="334">
        <f>SUMIFS(Technologia[tpj '[s']],Technologia[Obszar],"Gratowarka",Technologia[KOD WYROB],wycena!$B244)</f>
        <v>0</v>
      </c>
      <c r="BV244" s="332">
        <f t="shared" si="340"/>
        <v>0</v>
      </c>
      <c r="BW244" s="332">
        <f>COUNTIF(Technologia[KOD WYROB],B244)</f>
        <v>0</v>
      </c>
      <c r="BX244" s="332">
        <f t="shared" si="341"/>
        <v>0</v>
      </c>
      <c r="BZ244" s="121"/>
      <c r="CA244" s="123"/>
      <c r="CB244" s="123"/>
      <c r="CC244" s="372">
        <f>SUMIFS(Technologia[Koszt kooperacji],Technologia[Obszar],"Kooperacja",Technologia[KOD WYROB],wycena!$B244)+SUMIFS(Technologia[Koszt kooperacji],Technologia[Obszar],"Śrutowanie",Technologia[KOD WYROB],wycena!$B244)</f>
        <v>0</v>
      </c>
      <c r="CD244" s="372">
        <f t="shared" si="289"/>
        <v>0</v>
      </c>
      <c r="CE244" s="372">
        <f t="shared" si="360"/>
        <v>0</v>
      </c>
      <c r="CF244" s="381">
        <f>COUNTIFS(Technologia[KOD WYROB],B244,Technologia[Obszar],"kooperacja")+SUMIF($C:$C,$B244,CF:CF)</f>
        <v>0</v>
      </c>
      <c r="CG244" s="382">
        <f>SUMIF(Tabela3[Dot. indeksu],B244,Tabela3[Wartość])+SUMIF(C:C,B244,DE:DE)</f>
        <v>0</v>
      </c>
      <c r="CH244" s="383">
        <f>SUMIFS(NRC[Cena],NRC[Typ narzędzia],robocze!$AL$1,NRC[Dot. indeksu],wycena!$B244)+(SUMIF($C:$C,$B244,$DF:$DF))</f>
        <v>0</v>
      </c>
      <c r="CI244" s="372">
        <f>SUMIFS(NRC[Cena],NRC[Typ narzędzia],robocze!$AL$2,NRC[Dot. indeksu],wycena!$B244)+(SUMIF($C:$C,$B244,$DG:$DG))</f>
        <v>0</v>
      </c>
      <c r="CJ244" s="372">
        <f>SUMIFS(NRC[Cena],NRC[Typ narzędzia],robocze!$AL$3,NRC[Dot. indeksu],wycena!$B244)+(SUMIF($C:$C,$B244,$DH:$DH))</f>
        <v>0</v>
      </c>
      <c r="CK244" s="384">
        <f t="shared" si="342"/>
        <v>0</v>
      </c>
      <c r="CM244" s="373" t="str">
        <f t="shared" si="290"/>
        <v/>
      </c>
      <c r="CN244" s="374" t="str">
        <f t="shared" si="291"/>
        <v/>
      </c>
      <c r="CO244" s="372" t="str">
        <f t="shared" si="292"/>
        <v/>
      </c>
      <c r="CP244" s="372" t="str">
        <f t="shared" si="361"/>
        <v/>
      </c>
      <c r="CQ244" s="371" t="str">
        <f t="shared" si="293"/>
        <v/>
      </c>
      <c r="CR244" s="371" t="str">
        <f t="shared" si="362"/>
        <v/>
      </c>
      <c r="CS244" s="371" t="str">
        <f t="shared" si="294"/>
        <v/>
      </c>
      <c r="CT244" s="371" t="str">
        <f t="shared" si="295"/>
        <v/>
      </c>
      <c r="CU244" s="371" t="str">
        <f t="shared" si="296"/>
        <v/>
      </c>
      <c r="CV244" s="371" t="str">
        <f t="shared" si="297"/>
        <v/>
      </c>
      <c r="CW244" s="371" t="str">
        <f t="shared" si="298"/>
        <v/>
      </c>
      <c r="CX244" s="371" t="str">
        <f t="shared" si="299"/>
        <v/>
      </c>
      <c r="CY244" s="371" t="str">
        <f t="shared" si="300"/>
        <v/>
      </c>
      <c r="CZ244" s="371" t="str">
        <f t="shared" si="301"/>
        <v/>
      </c>
      <c r="DA244" s="371" t="str">
        <f t="shared" si="343"/>
        <v/>
      </c>
      <c r="DB244" s="371" t="str">
        <f t="shared" si="344"/>
        <v/>
      </c>
      <c r="DC244" s="371" t="str">
        <f t="shared" si="345"/>
        <v/>
      </c>
      <c r="DD244" s="334" t="str">
        <f t="shared" si="302"/>
        <v/>
      </c>
      <c r="DE244" s="334" t="str">
        <f t="shared" si="303"/>
        <v/>
      </c>
      <c r="DF244" s="372">
        <f t="shared" si="363"/>
        <v>0</v>
      </c>
      <c r="DG244" s="372">
        <f t="shared" si="364"/>
        <v>0</v>
      </c>
      <c r="DH244" s="372">
        <f t="shared" si="365"/>
        <v>0</v>
      </c>
      <c r="DI244" s="375"/>
      <c r="DJ244" s="319">
        <f>AK244/3600*Stawki!$A$4</f>
        <v>0</v>
      </c>
      <c r="DK244" s="317">
        <f>AO244/3600*Stawki!$B$4</f>
        <v>0</v>
      </c>
      <c r="DL244" s="317">
        <f>AR244/3600*Stawki!$C$4</f>
        <v>0</v>
      </c>
      <c r="DM244" s="317">
        <f>AU244/3600*Stawki!$D$4</f>
        <v>0</v>
      </c>
      <c r="DN244" s="317">
        <f>AX244/3600*Stawki!$E$4</f>
        <v>0</v>
      </c>
      <c r="DO244" s="317">
        <f>BA244/3600*Stawki!$F$4</f>
        <v>0</v>
      </c>
      <c r="DP244" s="317">
        <f>BD244/3600*Stawki!$G$4</f>
        <v>0</v>
      </c>
      <c r="DQ244" s="317">
        <f>BG244/3600*Stawki!$H$4</f>
        <v>0</v>
      </c>
      <c r="DR244" s="317">
        <f>BJ244/3600*Stawki!$J$4</f>
        <v>0</v>
      </c>
      <c r="DS244" s="317">
        <f>BL244/3600*Stawki!$I$4</f>
        <v>0</v>
      </c>
      <c r="DT244" s="317">
        <f>BP244/3600*Stawki!$K$4</f>
        <v>0</v>
      </c>
      <c r="DU244" s="320">
        <f>BS244/3600*Stawki!$M$4</f>
        <v>0</v>
      </c>
      <c r="DV244" s="320">
        <f>BV244/3600*Stawki!$L$4</f>
        <v>0</v>
      </c>
      <c r="DW244" s="321">
        <f t="shared" si="346"/>
        <v>0</v>
      </c>
      <c r="DX244" s="322" t="e" cm="1">
        <f t="array" ref="DX244">IF(BX244&lt;1,INDEX(tblSimple[],MATCH(F244,simp_il_proj,1)+1,MATCH(BW244,simp_il_oper,1)+1)+VLOOKUP($H$6,tblKlient[[Klient]:[Dodatkowy narzut Simple]],2,0),INDEX(tblComplex[],MATCH(F244,comp_il_projekt,1)+1,MATCH(BX244,comp_ile_sklad,1)+1)+VLOOKUP($H$6,tblKlient[[Klient]:[Dodatkowy narzut Complex]],3,0))</f>
        <v>#VALUE!</v>
      </c>
      <c r="DY244" s="323" t="str">
        <f t="shared" si="347"/>
        <v/>
      </c>
      <c r="DZ244" s="318" t="e">
        <f t="shared" si="304"/>
        <v>#VALUE!</v>
      </c>
      <c r="EA244" s="324" t="e">
        <f t="shared" si="305"/>
        <v>#VALUE!</v>
      </c>
      <c r="EC244" s="340">
        <f>IFERROR((Y244*AA244)*IF(X244="NIE",$EC$17+Stawki!$L$30,$EC$17)+SUMIF($C:$C,$B244,CP:CP),0)</f>
        <v>0</v>
      </c>
      <c r="ED244" s="341">
        <f t="shared" si="306"/>
        <v>0</v>
      </c>
      <c r="EE244" s="341">
        <f t="shared" si="307"/>
        <v>0</v>
      </c>
      <c r="EF244" s="341" t="e">
        <f t="shared" si="308"/>
        <v>#VALUE!</v>
      </c>
      <c r="EG244" s="341" t="e">
        <f>DY244*(1+wycena!$EG$17)</f>
        <v>#VALUE!</v>
      </c>
      <c r="EH244" s="341" t="e">
        <f>EG244*(1+wycena!$EH$17)</f>
        <v>#VALUE!</v>
      </c>
      <c r="EI244" s="341" t="e">
        <f t="shared" si="348"/>
        <v>#VALUE!</v>
      </c>
      <c r="EJ244" s="341" t="e">
        <f t="shared" si="366"/>
        <v>#VALUE!</v>
      </c>
      <c r="EK244" s="342">
        <f t="shared" si="309"/>
        <v>0</v>
      </c>
      <c r="EL244" s="343">
        <v>0</v>
      </c>
      <c r="EM244" s="344" t="e">
        <f t="shared" si="367"/>
        <v>#VALUE!</v>
      </c>
      <c r="EN244" s="345" t="e">
        <f t="shared" si="310"/>
        <v>#VALUE!</v>
      </c>
      <c r="EO244" s="346">
        <f t="shared" si="311"/>
        <v>0</v>
      </c>
      <c r="EP244" s="347">
        <f t="shared" si="312"/>
        <v>0</v>
      </c>
      <c r="EQ244" s="348">
        <f t="shared" si="349"/>
        <v>0</v>
      </c>
      <c r="ER244" s="349" t="e">
        <f t="shared" si="313"/>
        <v>#VALUE!</v>
      </c>
      <c r="ES244" s="350" t="e">
        <f t="shared" si="314"/>
        <v>#VALUE!</v>
      </c>
      <c r="ET244" s="62"/>
      <c r="EU244" s="399">
        <f t="shared" si="350"/>
        <v>0</v>
      </c>
      <c r="EV244" s="400">
        <f t="shared" si="351"/>
        <v>0</v>
      </c>
      <c r="EW244" s="400">
        <f t="shared" si="352"/>
        <v>0</v>
      </c>
      <c r="EX244" s="400">
        <f t="shared" si="353"/>
        <v>0</v>
      </c>
      <c r="EY244" s="400">
        <f t="shared" si="354"/>
        <v>0</v>
      </c>
      <c r="EZ244" s="401">
        <f t="shared" si="355"/>
        <v>0</v>
      </c>
      <c r="FA244" s="62"/>
      <c r="FB244" s="153">
        <f t="shared" si="315"/>
        <v>0</v>
      </c>
      <c r="FC244" s="154">
        <f t="shared" si="316"/>
        <v>0</v>
      </c>
      <c r="FD244" s="154">
        <f t="shared" si="317"/>
        <v>0</v>
      </c>
      <c r="FE244" s="154">
        <f t="shared" si="318"/>
        <v>0</v>
      </c>
      <c r="FF244" s="154">
        <f t="shared" si="319"/>
        <v>0</v>
      </c>
      <c r="FG244" s="154">
        <f t="shared" si="320"/>
        <v>0</v>
      </c>
      <c r="FH244" s="154">
        <f t="shared" si="321"/>
        <v>0</v>
      </c>
      <c r="FI244" s="154">
        <f t="shared" si="322"/>
        <v>0</v>
      </c>
      <c r="FJ244" s="154">
        <f t="shared" si="323"/>
        <v>0</v>
      </c>
      <c r="FK244" s="147">
        <f t="shared" si="324"/>
        <v>0</v>
      </c>
      <c r="FL244" s="147">
        <f t="shared" si="325"/>
        <v>0</v>
      </c>
      <c r="FM244" s="146">
        <f t="shared" si="326"/>
        <v>0</v>
      </c>
      <c r="FN244" s="146">
        <f t="shared" si="327"/>
        <v>0</v>
      </c>
      <c r="FO244" s="146">
        <f t="shared" si="328"/>
        <v>0</v>
      </c>
      <c r="FP244" s="146">
        <f t="shared" si="329"/>
        <v>0</v>
      </c>
      <c r="FQ244" s="146" t="e">
        <f t="shared" si="330"/>
        <v>#VALUE!</v>
      </c>
      <c r="FR244" s="146" t="e">
        <f t="shared" si="331"/>
        <v>#VALUE!</v>
      </c>
      <c r="FS244" s="146">
        <f t="shared" si="332"/>
        <v>0</v>
      </c>
      <c r="FT244" s="146">
        <f t="shared" si="333"/>
        <v>0</v>
      </c>
      <c r="FU244" s="146">
        <f t="shared" si="334"/>
        <v>0</v>
      </c>
      <c r="FV244" s="146" t="e">
        <f t="shared" si="335"/>
        <v>#VALUE!</v>
      </c>
      <c r="FW244" s="146" t="e">
        <f t="shared" si="356"/>
        <v>#VALUE!</v>
      </c>
      <c r="FX244" s="146" t="e">
        <f t="shared" si="357"/>
        <v>#VALUE!</v>
      </c>
      <c r="FY244" s="146" t="e">
        <f t="shared" si="358"/>
        <v>#VALUE!</v>
      </c>
      <c r="FZ244" s="155">
        <f t="shared" si="368"/>
        <v>0</v>
      </c>
    </row>
    <row r="245" spans="1:182">
      <c r="A245" s="143">
        <v>227</v>
      </c>
      <c r="B245" s="123"/>
      <c r="C245" s="123"/>
      <c r="D245" s="123"/>
      <c r="E245" s="181"/>
      <c r="F245" s="123"/>
      <c r="G245" s="123"/>
      <c r="H245" s="123"/>
      <c r="I245" s="120"/>
      <c r="J245" s="121"/>
      <c r="K245" s="123"/>
      <c r="L245" s="123"/>
      <c r="M245" s="172" t="str">
        <f>ryzyka!$X229</f>
        <v/>
      </c>
      <c r="N245" s="173" t="str">
        <f>ryzyka!Y229</f>
        <v/>
      </c>
      <c r="O245" s="123"/>
      <c r="P245" s="123"/>
      <c r="Q245" s="138"/>
      <c r="R245" s="121"/>
      <c r="S245" s="123"/>
      <c r="T245" s="122"/>
      <c r="U245" s="123"/>
      <c r="V245" s="285" t="str">
        <f t="shared" si="336"/>
        <v/>
      </c>
      <c r="W245" s="285" t="str">
        <f t="shared" si="337"/>
        <v/>
      </c>
      <c r="X245" s="123"/>
      <c r="Y245" s="65"/>
      <c r="Z245" s="176">
        <f t="shared" si="279"/>
        <v>0</v>
      </c>
      <c r="AA245" s="124"/>
      <c r="AB245" s="124"/>
      <c r="AC245" s="125"/>
      <c r="AD245" s="125"/>
      <c r="AE245" s="126"/>
      <c r="AF245" s="124"/>
      <c r="AG245" s="127"/>
      <c r="AH245" s="128"/>
      <c r="AI245" s="137"/>
      <c r="AJ245" s="126"/>
      <c r="AK245" s="335">
        <f t="shared" si="280"/>
        <v>0</v>
      </c>
      <c r="AL245" s="138"/>
      <c r="AM245" s="121"/>
      <c r="AN245" s="123"/>
      <c r="AO245" s="332">
        <f t="shared" si="359"/>
        <v>0</v>
      </c>
      <c r="AP245" s="333">
        <f>SUMIFS(Technologia[tpz '[s']],Technologia[Obszar],"Obróbka skrawaniem",Technologia[KOD WYROB],wycena!$B245)</f>
        <v>0</v>
      </c>
      <c r="AQ245" s="334">
        <f>SUMIFS(Technologia[tpj '[s']],Technologia[Obszar],"Obróbka skrawaniem",Technologia[KOD WYROB],wycena!$B245)</f>
        <v>0</v>
      </c>
      <c r="AR245" s="335">
        <f t="shared" si="281"/>
        <v>0</v>
      </c>
      <c r="AS245" s="334">
        <f>SUMIFS(Technologia[tpz '[s']],Technologia[Obszar],"Ukosowanie",Technologia[KOD WYROB],wycena!$B245)</f>
        <v>0</v>
      </c>
      <c r="AT245" s="334">
        <f>SUMIFS(Technologia[tpj '[s']],Technologia[Obszar],"Ukosowanie",Technologia[KOD WYROB],wycena!$B245)</f>
        <v>0</v>
      </c>
      <c r="AU245" s="335">
        <f t="shared" si="282"/>
        <v>0</v>
      </c>
      <c r="AV245" s="334">
        <f>SUMIFS(Technologia[tpz '[s']],Technologia[Obszar],"Prasa",Technologia[KOD WYROB],wycena!$B245)</f>
        <v>0</v>
      </c>
      <c r="AW245" s="334">
        <f>SUMIFS(Technologia[tpj '[s']],Technologia[Obszar],"Prasa",Technologia[KOD WYROB],wycena!$B245)</f>
        <v>0</v>
      </c>
      <c r="AX245" s="335">
        <f t="shared" si="283"/>
        <v>0</v>
      </c>
      <c r="AY245" s="334">
        <f>SUMIFS(Technologia[tpz '[s']],Technologia[Obszar],"Spawanie ręczne",Technologia[KOD WYROB],wycena!$B245)</f>
        <v>0</v>
      </c>
      <c r="AZ245" s="334">
        <f>SUMIFS(Technologia[tpj '[s']],Technologia[Obszar],"Spawanie ręczne",Technologia[KOD WYROB],wycena!$B245)</f>
        <v>0</v>
      </c>
      <c r="BA245" s="335">
        <f t="shared" si="284"/>
        <v>0</v>
      </c>
      <c r="BB245" s="334">
        <f>SUMIFS(Technologia[tpz '[s']],Technologia[Obszar],"Spawanie robotem",Technologia[KOD WYROB],wycena!$B245)</f>
        <v>0</v>
      </c>
      <c r="BC245" s="334">
        <f>SUMIFS(Technologia[tpj '[s']],Technologia[Obszar],"Spawanie robotem",Technologia[KOD WYROB],wycena!$B245)</f>
        <v>0</v>
      </c>
      <c r="BD245" s="335">
        <f t="shared" si="285"/>
        <v>0</v>
      </c>
      <c r="BE245" s="334">
        <f>SUMIFS(Technologia[tpz '[s']],Technologia[Obszar],"Ślusarnia",Technologia[KOD WYROB],wycena!$B245)</f>
        <v>0</v>
      </c>
      <c r="BF245" s="334">
        <f>SUMIFS(Technologia[tpj '[s']],Technologia[Obszar],"Ślusarnia",Technologia[KOD WYROB],wycena!$B245)</f>
        <v>0</v>
      </c>
      <c r="BG245" s="335">
        <f t="shared" si="286"/>
        <v>0</v>
      </c>
      <c r="BH245" s="334">
        <f>SUMIFS(Technologia[tpz '[s']],Technologia[Obszar],"Montaż",Technologia[KOD WYROB],wycena!$B245)</f>
        <v>0</v>
      </c>
      <c r="BI245" s="334">
        <f>SUMIFS(Technologia[tpj '[s']],Technologia[Obszar],"Montaż",Technologia[KOD WYROB],wycena!$B245)</f>
        <v>0</v>
      </c>
      <c r="BJ245" s="335">
        <f t="shared" si="287"/>
        <v>0</v>
      </c>
      <c r="BK245" s="334">
        <f>SUMIFS(Technologia[tpz '[s']],Technologia[Obszar],"Klejenie",Technologia[KOD WYROB],wycena!$B245)</f>
        <v>0</v>
      </c>
      <c r="BL245" s="334">
        <f>SUMIFS(Technologia[tpj '[s']],Technologia[Obszar],"Klejenie",Technologia[KOD WYROB],wycena!$B245)</f>
        <v>0</v>
      </c>
      <c r="BM245" s="335">
        <f t="shared" si="288"/>
        <v>0</v>
      </c>
      <c r="BN245" s="334">
        <f>SUMIFS(Technologia[tpz '[s']],Technologia[Obszar],"Śrutowanie",Technologia[KOD WYROB],wycena!$B245)</f>
        <v>0</v>
      </c>
      <c r="BO245" s="334">
        <f>SUMIFS(Technologia[tpj '[s']],Technologia[Obszar],"Śrutowanie",Technologia[KOD WYROB],wycena!$B245)</f>
        <v>0</v>
      </c>
      <c r="BP245" s="332">
        <f t="shared" si="338"/>
        <v>0</v>
      </c>
      <c r="BQ245" s="334">
        <f>SUMIFS(Technologia[tpz '[s']],Technologia[Obszar],"Prostowanie",Technologia[KOD WYROB],wycena!$B245)</f>
        <v>0</v>
      </c>
      <c r="BR245" s="334">
        <f>SUMIFS(Technologia[tpj '[s']],Technologia[Obszar],"Prostowanie",Technologia[KOD WYROB],wycena!$B245)</f>
        <v>0</v>
      </c>
      <c r="BS245" s="332">
        <f t="shared" si="339"/>
        <v>0</v>
      </c>
      <c r="BT245" s="334">
        <f>SUMIFS(Technologia[tpz '[s']],Technologia[Obszar],"Gratowarka",Technologia[KOD WYROB],wycena!$B245)</f>
        <v>0</v>
      </c>
      <c r="BU245" s="334">
        <f>SUMIFS(Technologia[tpj '[s']],Technologia[Obszar],"Gratowarka",Technologia[KOD WYROB],wycena!$B245)</f>
        <v>0</v>
      </c>
      <c r="BV245" s="332">
        <f t="shared" si="340"/>
        <v>0</v>
      </c>
      <c r="BW245" s="332">
        <f>COUNTIF(Technologia[KOD WYROB],B245)</f>
        <v>0</v>
      </c>
      <c r="BX245" s="332">
        <f t="shared" si="341"/>
        <v>0</v>
      </c>
      <c r="BZ245" s="121"/>
      <c r="CA245" s="123"/>
      <c r="CB245" s="123"/>
      <c r="CC245" s="372">
        <f>SUMIFS(Technologia[Koszt kooperacji],Technologia[Obszar],"Kooperacja",Technologia[KOD WYROB],wycena!$B245)+SUMIFS(Technologia[Koszt kooperacji],Technologia[Obszar],"Śrutowanie",Technologia[KOD WYROB],wycena!$B245)</f>
        <v>0</v>
      </c>
      <c r="CD245" s="372">
        <f t="shared" si="289"/>
        <v>0</v>
      </c>
      <c r="CE245" s="372">
        <f t="shared" si="360"/>
        <v>0</v>
      </c>
      <c r="CF245" s="381">
        <f>COUNTIFS(Technologia[KOD WYROB],B245,Technologia[Obszar],"kooperacja")+SUMIF($C:$C,$B245,CF:CF)</f>
        <v>0</v>
      </c>
      <c r="CG245" s="382">
        <f>SUMIF(Tabela3[Dot. indeksu],B245,Tabela3[Wartość])+SUMIF(C:C,B245,DE:DE)</f>
        <v>0</v>
      </c>
      <c r="CH245" s="383">
        <f>SUMIFS(NRC[Cena],NRC[Typ narzędzia],robocze!$AL$1,NRC[Dot. indeksu],wycena!$B245)+(SUMIF($C:$C,$B245,$DF:$DF))</f>
        <v>0</v>
      </c>
      <c r="CI245" s="372">
        <f>SUMIFS(NRC[Cena],NRC[Typ narzędzia],robocze!$AL$2,NRC[Dot. indeksu],wycena!$B245)+(SUMIF($C:$C,$B245,$DG:$DG))</f>
        <v>0</v>
      </c>
      <c r="CJ245" s="372">
        <f>SUMIFS(NRC[Cena],NRC[Typ narzędzia],robocze!$AL$3,NRC[Dot. indeksu],wycena!$B245)+(SUMIF($C:$C,$B245,$DH:$DH))</f>
        <v>0</v>
      </c>
      <c r="CK245" s="384">
        <f t="shared" si="342"/>
        <v>0</v>
      </c>
      <c r="CM245" s="373" t="str">
        <f t="shared" si="290"/>
        <v/>
      </c>
      <c r="CN245" s="374" t="str">
        <f t="shared" si="291"/>
        <v/>
      </c>
      <c r="CO245" s="372" t="str">
        <f t="shared" si="292"/>
        <v/>
      </c>
      <c r="CP245" s="372" t="str">
        <f t="shared" si="361"/>
        <v/>
      </c>
      <c r="CQ245" s="371" t="str">
        <f t="shared" si="293"/>
        <v/>
      </c>
      <c r="CR245" s="371" t="str">
        <f t="shared" si="362"/>
        <v/>
      </c>
      <c r="CS245" s="371" t="str">
        <f t="shared" si="294"/>
        <v/>
      </c>
      <c r="CT245" s="371" t="str">
        <f t="shared" si="295"/>
        <v/>
      </c>
      <c r="CU245" s="371" t="str">
        <f t="shared" si="296"/>
        <v/>
      </c>
      <c r="CV245" s="371" t="str">
        <f t="shared" si="297"/>
        <v/>
      </c>
      <c r="CW245" s="371" t="str">
        <f t="shared" si="298"/>
        <v/>
      </c>
      <c r="CX245" s="371" t="str">
        <f t="shared" si="299"/>
        <v/>
      </c>
      <c r="CY245" s="371" t="str">
        <f t="shared" si="300"/>
        <v/>
      </c>
      <c r="CZ245" s="371" t="str">
        <f t="shared" si="301"/>
        <v/>
      </c>
      <c r="DA245" s="371" t="str">
        <f t="shared" si="343"/>
        <v/>
      </c>
      <c r="DB245" s="371" t="str">
        <f t="shared" si="344"/>
        <v/>
      </c>
      <c r="DC245" s="371" t="str">
        <f t="shared" si="345"/>
        <v/>
      </c>
      <c r="DD245" s="334" t="str">
        <f t="shared" si="302"/>
        <v/>
      </c>
      <c r="DE245" s="334" t="str">
        <f t="shared" si="303"/>
        <v/>
      </c>
      <c r="DF245" s="372">
        <f t="shared" si="363"/>
        <v>0</v>
      </c>
      <c r="DG245" s="372">
        <f t="shared" si="364"/>
        <v>0</v>
      </c>
      <c r="DH245" s="372">
        <f t="shared" si="365"/>
        <v>0</v>
      </c>
      <c r="DI245" s="375"/>
      <c r="DJ245" s="319">
        <f>AK245/3600*Stawki!$A$4</f>
        <v>0</v>
      </c>
      <c r="DK245" s="317">
        <f>AO245/3600*Stawki!$B$4</f>
        <v>0</v>
      </c>
      <c r="DL245" s="317">
        <f>AR245/3600*Stawki!$C$4</f>
        <v>0</v>
      </c>
      <c r="DM245" s="317">
        <f>AU245/3600*Stawki!$D$4</f>
        <v>0</v>
      </c>
      <c r="DN245" s="317">
        <f>AX245/3600*Stawki!$E$4</f>
        <v>0</v>
      </c>
      <c r="DO245" s="317">
        <f>BA245/3600*Stawki!$F$4</f>
        <v>0</v>
      </c>
      <c r="DP245" s="317">
        <f>BD245/3600*Stawki!$G$4</f>
        <v>0</v>
      </c>
      <c r="DQ245" s="317">
        <f>BG245/3600*Stawki!$H$4</f>
        <v>0</v>
      </c>
      <c r="DR245" s="317">
        <f>BJ245/3600*Stawki!$J$4</f>
        <v>0</v>
      </c>
      <c r="DS245" s="317">
        <f>BL245/3600*Stawki!$I$4</f>
        <v>0</v>
      </c>
      <c r="DT245" s="317">
        <f>BP245/3600*Stawki!$K$4</f>
        <v>0</v>
      </c>
      <c r="DU245" s="320">
        <f>BS245/3600*Stawki!$M$4</f>
        <v>0</v>
      </c>
      <c r="DV245" s="320">
        <f>BV245/3600*Stawki!$L$4</f>
        <v>0</v>
      </c>
      <c r="DW245" s="321">
        <f t="shared" si="346"/>
        <v>0</v>
      </c>
      <c r="DX245" s="322" t="e" cm="1">
        <f t="array" ref="DX245">IF(BX245&lt;1,INDEX(tblSimple[],MATCH(F245,simp_il_proj,1)+1,MATCH(BW245,simp_il_oper,1)+1)+VLOOKUP($H$6,tblKlient[[Klient]:[Dodatkowy narzut Simple]],2,0),INDEX(tblComplex[],MATCH(F245,comp_il_projekt,1)+1,MATCH(BX245,comp_ile_sklad,1)+1)+VLOOKUP($H$6,tblKlient[[Klient]:[Dodatkowy narzut Complex]],3,0))</f>
        <v>#VALUE!</v>
      </c>
      <c r="DY245" s="323" t="str">
        <f t="shared" si="347"/>
        <v/>
      </c>
      <c r="DZ245" s="318" t="e">
        <f t="shared" si="304"/>
        <v>#VALUE!</v>
      </c>
      <c r="EA245" s="324" t="e">
        <f t="shared" si="305"/>
        <v>#VALUE!</v>
      </c>
      <c r="EC245" s="340">
        <f>IFERROR((Y245*AA245)*IF(X245="NIE",$EC$17+Stawki!$L$30,$EC$17)+SUMIF($C:$C,$B245,CP:CP),0)</f>
        <v>0</v>
      </c>
      <c r="ED245" s="341">
        <f t="shared" si="306"/>
        <v>0</v>
      </c>
      <c r="EE245" s="341">
        <f t="shared" si="307"/>
        <v>0</v>
      </c>
      <c r="EF245" s="341" t="e">
        <f t="shared" si="308"/>
        <v>#VALUE!</v>
      </c>
      <c r="EG245" s="341" t="e">
        <f>DY245*(1+wycena!$EG$17)</f>
        <v>#VALUE!</v>
      </c>
      <c r="EH245" s="341" t="e">
        <f>EG245*(1+wycena!$EH$17)</f>
        <v>#VALUE!</v>
      </c>
      <c r="EI245" s="341" t="e">
        <f t="shared" si="348"/>
        <v>#VALUE!</v>
      </c>
      <c r="EJ245" s="341" t="e">
        <f t="shared" si="366"/>
        <v>#VALUE!</v>
      </c>
      <c r="EK245" s="342">
        <f t="shared" si="309"/>
        <v>0</v>
      </c>
      <c r="EL245" s="343">
        <v>0</v>
      </c>
      <c r="EM245" s="344" t="e">
        <f t="shared" si="367"/>
        <v>#VALUE!</v>
      </c>
      <c r="EN245" s="345" t="e">
        <f t="shared" si="310"/>
        <v>#VALUE!</v>
      </c>
      <c r="EO245" s="346">
        <f t="shared" si="311"/>
        <v>0</v>
      </c>
      <c r="EP245" s="347">
        <f t="shared" si="312"/>
        <v>0</v>
      </c>
      <c r="EQ245" s="348">
        <f t="shared" si="349"/>
        <v>0</v>
      </c>
      <c r="ER245" s="349" t="e">
        <f t="shared" si="313"/>
        <v>#VALUE!</v>
      </c>
      <c r="ES245" s="350" t="e">
        <f t="shared" si="314"/>
        <v>#VALUE!</v>
      </c>
      <c r="ET245" s="62"/>
      <c r="EU245" s="399">
        <f t="shared" si="350"/>
        <v>0</v>
      </c>
      <c r="EV245" s="400">
        <f t="shared" si="351"/>
        <v>0</v>
      </c>
      <c r="EW245" s="400">
        <f t="shared" si="352"/>
        <v>0</v>
      </c>
      <c r="EX245" s="400">
        <f t="shared" si="353"/>
        <v>0</v>
      </c>
      <c r="EY245" s="400">
        <f t="shared" si="354"/>
        <v>0</v>
      </c>
      <c r="EZ245" s="401">
        <f t="shared" si="355"/>
        <v>0</v>
      </c>
      <c r="FA245" s="62"/>
      <c r="FB245" s="153">
        <f t="shared" si="315"/>
        <v>0</v>
      </c>
      <c r="FC245" s="154">
        <f t="shared" si="316"/>
        <v>0</v>
      </c>
      <c r="FD245" s="154">
        <f t="shared" si="317"/>
        <v>0</v>
      </c>
      <c r="FE245" s="154">
        <f t="shared" si="318"/>
        <v>0</v>
      </c>
      <c r="FF245" s="154">
        <f t="shared" si="319"/>
        <v>0</v>
      </c>
      <c r="FG245" s="154">
        <f t="shared" si="320"/>
        <v>0</v>
      </c>
      <c r="FH245" s="154">
        <f t="shared" si="321"/>
        <v>0</v>
      </c>
      <c r="FI245" s="154">
        <f t="shared" si="322"/>
        <v>0</v>
      </c>
      <c r="FJ245" s="154">
        <f t="shared" si="323"/>
        <v>0</v>
      </c>
      <c r="FK245" s="147">
        <f t="shared" si="324"/>
        <v>0</v>
      </c>
      <c r="FL245" s="147">
        <f t="shared" si="325"/>
        <v>0</v>
      </c>
      <c r="FM245" s="146">
        <f t="shared" si="326"/>
        <v>0</v>
      </c>
      <c r="FN245" s="146">
        <f t="shared" si="327"/>
        <v>0</v>
      </c>
      <c r="FO245" s="146">
        <f t="shared" si="328"/>
        <v>0</v>
      </c>
      <c r="FP245" s="146">
        <f t="shared" si="329"/>
        <v>0</v>
      </c>
      <c r="FQ245" s="146" t="e">
        <f t="shared" si="330"/>
        <v>#VALUE!</v>
      </c>
      <c r="FR245" s="146" t="e">
        <f t="shared" si="331"/>
        <v>#VALUE!</v>
      </c>
      <c r="FS245" s="146">
        <f t="shared" si="332"/>
        <v>0</v>
      </c>
      <c r="FT245" s="146">
        <f t="shared" si="333"/>
        <v>0</v>
      </c>
      <c r="FU245" s="146">
        <f t="shared" si="334"/>
        <v>0</v>
      </c>
      <c r="FV245" s="146" t="e">
        <f t="shared" si="335"/>
        <v>#VALUE!</v>
      </c>
      <c r="FW245" s="146" t="e">
        <f t="shared" si="356"/>
        <v>#VALUE!</v>
      </c>
      <c r="FX245" s="146" t="e">
        <f t="shared" si="357"/>
        <v>#VALUE!</v>
      </c>
      <c r="FY245" s="146" t="e">
        <f t="shared" si="358"/>
        <v>#VALUE!</v>
      </c>
      <c r="FZ245" s="155">
        <f t="shared" si="368"/>
        <v>0</v>
      </c>
    </row>
    <row r="246" spans="1:182">
      <c r="A246" s="143">
        <v>228</v>
      </c>
      <c r="B246" s="123"/>
      <c r="C246" s="123"/>
      <c r="D246" s="123"/>
      <c r="E246" s="181"/>
      <c r="F246" s="123"/>
      <c r="G246" s="123"/>
      <c r="H246" s="123"/>
      <c r="I246" s="120"/>
      <c r="J246" s="121"/>
      <c r="K246" s="123"/>
      <c r="L246" s="123"/>
      <c r="M246" s="172" t="str">
        <f>ryzyka!$X230</f>
        <v/>
      </c>
      <c r="N246" s="173" t="str">
        <f>ryzyka!Y230</f>
        <v/>
      </c>
      <c r="O246" s="123"/>
      <c r="P246" s="123"/>
      <c r="Q246" s="138"/>
      <c r="R246" s="121"/>
      <c r="S246" s="123"/>
      <c r="T246" s="122"/>
      <c r="U246" s="123"/>
      <c r="V246" s="285" t="str">
        <f t="shared" si="336"/>
        <v/>
      </c>
      <c r="W246" s="285" t="str">
        <f t="shared" si="337"/>
        <v/>
      </c>
      <c r="X246" s="123"/>
      <c r="Y246" s="65"/>
      <c r="Z246" s="176">
        <f t="shared" si="279"/>
        <v>0</v>
      </c>
      <c r="AA246" s="124"/>
      <c r="AB246" s="124"/>
      <c r="AC246" s="125"/>
      <c r="AD246" s="125"/>
      <c r="AE246" s="126"/>
      <c r="AF246" s="124"/>
      <c r="AG246" s="127"/>
      <c r="AH246" s="128"/>
      <c r="AI246" s="137"/>
      <c r="AJ246" s="126"/>
      <c r="AK246" s="335">
        <f t="shared" si="280"/>
        <v>0</v>
      </c>
      <c r="AL246" s="138"/>
      <c r="AM246" s="121"/>
      <c r="AN246" s="123"/>
      <c r="AO246" s="332">
        <f t="shared" si="359"/>
        <v>0</v>
      </c>
      <c r="AP246" s="333">
        <f>SUMIFS(Technologia[tpz '[s']],Technologia[Obszar],"Obróbka skrawaniem",Technologia[KOD WYROB],wycena!$B246)</f>
        <v>0</v>
      </c>
      <c r="AQ246" s="334">
        <f>SUMIFS(Technologia[tpj '[s']],Technologia[Obszar],"Obróbka skrawaniem",Technologia[KOD WYROB],wycena!$B246)</f>
        <v>0</v>
      </c>
      <c r="AR246" s="335">
        <f t="shared" si="281"/>
        <v>0</v>
      </c>
      <c r="AS246" s="334">
        <f>SUMIFS(Technologia[tpz '[s']],Technologia[Obszar],"Ukosowanie",Technologia[KOD WYROB],wycena!$B246)</f>
        <v>0</v>
      </c>
      <c r="AT246" s="334">
        <f>SUMIFS(Technologia[tpj '[s']],Technologia[Obszar],"Ukosowanie",Technologia[KOD WYROB],wycena!$B246)</f>
        <v>0</v>
      </c>
      <c r="AU246" s="335">
        <f t="shared" si="282"/>
        <v>0</v>
      </c>
      <c r="AV246" s="334">
        <f>SUMIFS(Technologia[tpz '[s']],Technologia[Obszar],"Prasa",Technologia[KOD WYROB],wycena!$B246)</f>
        <v>0</v>
      </c>
      <c r="AW246" s="334">
        <f>SUMIFS(Technologia[tpj '[s']],Technologia[Obszar],"Prasa",Technologia[KOD WYROB],wycena!$B246)</f>
        <v>0</v>
      </c>
      <c r="AX246" s="335">
        <f t="shared" si="283"/>
        <v>0</v>
      </c>
      <c r="AY246" s="334">
        <f>SUMIFS(Technologia[tpz '[s']],Technologia[Obszar],"Spawanie ręczne",Technologia[KOD WYROB],wycena!$B246)</f>
        <v>0</v>
      </c>
      <c r="AZ246" s="334">
        <f>SUMIFS(Technologia[tpj '[s']],Technologia[Obszar],"Spawanie ręczne",Technologia[KOD WYROB],wycena!$B246)</f>
        <v>0</v>
      </c>
      <c r="BA246" s="335">
        <f t="shared" si="284"/>
        <v>0</v>
      </c>
      <c r="BB246" s="334">
        <f>SUMIFS(Technologia[tpz '[s']],Technologia[Obszar],"Spawanie robotem",Technologia[KOD WYROB],wycena!$B246)</f>
        <v>0</v>
      </c>
      <c r="BC246" s="334">
        <f>SUMIFS(Technologia[tpj '[s']],Technologia[Obszar],"Spawanie robotem",Technologia[KOD WYROB],wycena!$B246)</f>
        <v>0</v>
      </c>
      <c r="BD246" s="335">
        <f t="shared" si="285"/>
        <v>0</v>
      </c>
      <c r="BE246" s="334">
        <f>SUMIFS(Technologia[tpz '[s']],Technologia[Obszar],"Ślusarnia",Technologia[KOD WYROB],wycena!$B246)</f>
        <v>0</v>
      </c>
      <c r="BF246" s="334">
        <f>SUMIFS(Technologia[tpj '[s']],Technologia[Obszar],"Ślusarnia",Technologia[KOD WYROB],wycena!$B246)</f>
        <v>0</v>
      </c>
      <c r="BG246" s="335">
        <f t="shared" si="286"/>
        <v>0</v>
      </c>
      <c r="BH246" s="334">
        <f>SUMIFS(Technologia[tpz '[s']],Technologia[Obszar],"Montaż",Technologia[KOD WYROB],wycena!$B246)</f>
        <v>0</v>
      </c>
      <c r="BI246" s="334">
        <f>SUMIFS(Technologia[tpj '[s']],Technologia[Obszar],"Montaż",Technologia[KOD WYROB],wycena!$B246)</f>
        <v>0</v>
      </c>
      <c r="BJ246" s="335">
        <f t="shared" si="287"/>
        <v>0</v>
      </c>
      <c r="BK246" s="334">
        <f>SUMIFS(Technologia[tpz '[s']],Technologia[Obszar],"Klejenie",Technologia[KOD WYROB],wycena!$B246)</f>
        <v>0</v>
      </c>
      <c r="BL246" s="334">
        <f>SUMIFS(Technologia[tpj '[s']],Technologia[Obszar],"Klejenie",Technologia[KOD WYROB],wycena!$B246)</f>
        <v>0</v>
      </c>
      <c r="BM246" s="335">
        <f t="shared" si="288"/>
        <v>0</v>
      </c>
      <c r="BN246" s="334">
        <f>SUMIFS(Technologia[tpz '[s']],Technologia[Obszar],"Śrutowanie",Technologia[KOD WYROB],wycena!$B246)</f>
        <v>0</v>
      </c>
      <c r="BO246" s="334">
        <f>SUMIFS(Technologia[tpj '[s']],Technologia[Obszar],"Śrutowanie",Technologia[KOD WYROB],wycena!$B246)</f>
        <v>0</v>
      </c>
      <c r="BP246" s="332">
        <f t="shared" si="338"/>
        <v>0</v>
      </c>
      <c r="BQ246" s="334">
        <f>SUMIFS(Technologia[tpz '[s']],Technologia[Obszar],"Prostowanie",Technologia[KOD WYROB],wycena!$B246)</f>
        <v>0</v>
      </c>
      <c r="BR246" s="334">
        <f>SUMIFS(Technologia[tpj '[s']],Technologia[Obszar],"Prostowanie",Technologia[KOD WYROB],wycena!$B246)</f>
        <v>0</v>
      </c>
      <c r="BS246" s="332">
        <f t="shared" si="339"/>
        <v>0</v>
      </c>
      <c r="BT246" s="334">
        <f>SUMIFS(Technologia[tpz '[s']],Technologia[Obszar],"Gratowarka",Technologia[KOD WYROB],wycena!$B246)</f>
        <v>0</v>
      </c>
      <c r="BU246" s="334">
        <f>SUMIFS(Technologia[tpj '[s']],Technologia[Obszar],"Gratowarka",Technologia[KOD WYROB],wycena!$B246)</f>
        <v>0</v>
      </c>
      <c r="BV246" s="332">
        <f t="shared" si="340"/>
        <v>0</v>
      </c>
      <c r="BW246" s="332">
        <f>COUNTIF(Technologia[KOD WYROB],B246)</f>
        <v>0</v>
      </c>
      <c r="BX246" s="332">
        <f t="shared" si="341"/>
        <v>0</v>
      </c>
      <c r="BZ246" s="121"/>
      <c r="CA246" s="123"/>
      <c r="CB246" s="123"/>
      <c r="CC246" s="372">
        <f>SUMIFS(Technologia[Koszt kooperacji],Technologia[Obszar],"Kooperacja",Technologia[KOD WYROB],wycena!$B246)+SUMIFS(Technologia[Koszt kooperacji],Technologia[Obszar],"Śrutowanie",Technologia[KOD WYROB],wycena!$B246)</f>
        <v>0</v>
      </c>
      <c r="CD246" s="372">
        <f t="shared" si="289"/>
        <v>0</v>
      </c>
      <c r="CE246" s="372">
        <f t="shared" si="360"/>
        <v>0</v>
      </c>
      <c r="CF246" s="381">
        <f>COUNTIFS(Technologia[KOD WYROB],B246,Technologia[Obszar],"kooperacja")+SUMIF($C:$C,$B246,CF:CF)</f>
        <v>0</v>
      </c>
      <c r="CG246" s="382">
        <f>SUMIF(Tabela3[Dot. indeksu],B246,Tabela3[Wartość])+SUMIF(C:C,B246,DE:DE)</f>
        <v>0</v>
      </c>
      <c r="CH246" s="383">
        <f>SUMIFS(NRC[Cena],NRC[Typ narzędzia],robocze!$AL$1,NRC[Dot. indeksu],wycena!$B246)+(SUMIF($C:$C,$B246,$DF:$DF))</f>
        <v>0</v>
      </c>
      <c r="CI246" s="372">
        <f>SUMIFS(NRC[Cena],NRC[Typ narzędzia],robocze!$AL$2,NRC[Dot. indeksu],wycena!$B246)+(SUMIF($C:$C,$B246,$DG:$DG))</f>
        <v>0</v>
      </c>
      <c r="CJ246" s="372">
        <f>SUMIFS(NRC[Cena],NRC[Typ narzędzia],robocze!$AL$3,NRC[Dot. indeksu],wycena!$B246)+(SUMIF($C:$C,$B246,$DH:$DH))</f>
        <v>0</v>
      </c>
      <c r="CK246" s="384">
        <f t="shared" si="342"/>
        <v>0</v>
      </c>
      <c r="CM246" s="373" t="str">
        <f t="shared" si="290"/>
        <v/>
      </c>
      <c r="CN246" s="374" t="str">
        <f t="shared" si="291"/>
        <v/>
      </c>
      <c r="CO246" s="372" t="str">
        <f t="shared" si="292"/>
        <v/>
      </c>
      <c r="CP246" s="372" t="str">
        <f t="shared" si="361"/>
        <v/>
      </c>
      <c r="CQ246" s="371" t="str">
        <f t="shared" si="293"/>
        <v/>
      </c>
      <c r="CR246" s="371" t="str">
        <f t="shared" si="362"/>
        <v/>
      </c>
      <c r="CS246" s="371" t="str">
        <f t="shared" si="294"/>
        <v/>
      </c>
      <c r="CT246" s="371" t="str">
        <f t="shared" si="295"/>
        <v/>
      </c>
      <c r="CU246" s="371" t="str">
        <f t="shared" si="296"/>
        <v/>
      </c>
      <c r="CV246" s="371" t="str">
        <f t="shared" si="297"/>
        <v/>
      </c>
      <c r="CW246" s="371" t="str">
        <f t="shared" si="298"/>
        <v/>
      </c>
      <c r="CX246" s="371" t="str">
        <f t="shared" si="299"/>
        <v/>
      </c>
      <c r="CY246" s="371" t="str">
        <f t="shared" si="300"/>
        <v/>
      </c>
      <c r="CZ246" s="371" t="str">
        <f t="shared" si="301"/>
        <v/>
      </c>
      <c r="DA246" s="371" t="str">
        <f t="shared" si="343"/>
        <v/>
      </c>
      <c r="DB246" s="371" t="str">
        <f t="shared" si="344"/>
        <v/>
      </c>
      <c r="DC246" s="371" t="str">
        <f t="shared" si="345"/>
        <v/>
      </c>
      <c r="DD246" s="334" t="str">
        <f t="shared" si="302"/>
        <v/>
      </c>
      <c r="DE246" s="334" t="str">
        <f t="shared" si="303"/>
        <v/>
      </c>
      <c r="DF246" s="372">
        <f t="shared" si="363"/>
        <v>0</v>
      </c>
      <c r="DG246" s="372">
        <f t="shared" si="364"/>
        <v>0</v>
      </c>
      <c r="DH246" s="372">
        <f t="shared" si="365"/>
        <v>0</v>
      </c>
      <c r="DI246" s="375"/>
      <c r="DJ246" s="319">
        <f>AK246/3600*Stawki!$A$4</f>
        <v>0</v>
      </c>
      <c r="DK246" s="317">
        <f>AO246/3600*Stawki!$B$4</f>
        <v>0</v>
      </c>
      <c r="DL246" s="317">
        <f>AR246/3600*Stawki!$C$4</f>
        <v>0</v>
      </c>
      <c r="DM246" s="317">
        <f>AU246/3600*Stawki!$D$4</f>
        <v>0</v>
      </c>
      <c r="DN246" s="317">
        <f>AX246/3600*Stawki!$E$4</f>
        <v>0</v>
      </c>
      <c r="DO246" s="317">
        <f>BA246/3600*Stawki!$F$4</f>
        <v>0</v>
      </c>
      <c r="DP246" s="317">
        <f>BD246/3600*Stawki!$G$4</f>
        <v>0</v>
      </c>
      <c r="DQ246" s="317">
        <f>BG246/3600*Stawki!$H$4</f>
        <v>0</v>
      </c>
      <c r="DR246" s="317">
        <f>BJ246/3600*Stawki!$J$4</f>
        <v>0</v>
      </c>
      <c r="DS246" s="317">
        <f>BL246/3600*Stawki!$I$4</f>
        <v>0</v>
      </c>
      <c r="DT246" s="317">
        <f>BP246/3600*Stawki!$K$4</f>
        <v>0</v>
      </c>
      <c r="DU246" s="320">
        <f>BS246/3600*Stawki!$M$4</f>
        <v>0</v>
      </c>
      <c r="DV246" s="320">
        <f>BV246/3600*Stawki!$L$4</f>
        <v>0</v>
      </c>
      <c r="DW246" s="321">
        <f t="shared" si="346"/>
        <v>0</v>
      </c>
      <c r="DX246" s="322" t="e" cm="1">
        <f t="array" ref="DX246">IF(BX246&lt;1,INDEX(tblSimple[],MATCH(F246,simp_il_proj,1)+1,MATCH(BW246,simp_il_oper,1)+1)+VLOOKUP($H$6,tblKlient[[Klient]:[Dodatkowy narzut Simple]],2,0),INDEX(tblComplex[],MATCH(F246,comp_il_projekt,1)+1,MATCH(BX246,comp_ile_sklad,1)+1)+VLOOKUP($H$6,tblKlient[[Klient]:[Dodatkowy narzut Complex]],3,0))</f>
        <v>#VALUE!</v>
      </c>
      <c r="DY246" s="323" t="str">
        <f t="shared" si="347"/>
        <v/>
      </c>
      <c r="DZ246" s="318" t="e">
        <f t="shared" si="304"/>
        <v>#VALUE!</v>
      </c>
      <c r="EA246" s="324" t="e">
        <f t="shared" si="305"/>
        <v>#VALUE!</v>
      </c>
      <c r="EC246" s="340">
        <f>IFERROR((Y246*AA246)*IF(X246="NIE",$EC$17+Stawki!$L$30,$EC$17)+SUMIF($C:$C,$B246,CP:CP),0)</f>
        <v>0</v>
      </c>
      <c r="ED246" s="341">
        <f t="shared" si="306"/>
        <v>0</v>
      </c>
      <c r="EE246" s="341">
        <f t="shared" si="307"/>
        <v>0</v>
      </c>
      <c r="EF246" s="341" t="e">
        <f t="shared" si="308"/>
        <v>#VALUE!</v>
      </c>
      <c r="EG246" s="341" t="e">
        <f>DY246*(1+wycena!$EG$17)</f>
        <v>#VALUE!</v>
      </c>
      <c r="EH246" s="341" t="e">
        <f>EG246*(1+wycena!$EH$17)</f>
        <v>#VALUE!</v>
      </c>
      <c r="EI246" s="341" t="e">
        <f t="shared" si="348"/>
        <v>#VALUE!</v>
      </c>
      <c r="EJ246" s="341" t="e">
        <f t="shared" si="366"/>
        <v>#VALUE!</v>
      </c>
      <c r="EK246" s="342">
        <f t="shared" si="309"/>
        <v>0</v>
      </c>
      <c r="EL246" s="343">
        <v>0</v>
      </c>
      <c r="EM246" s="344" t="e">
        <f t="shared" si="367"/>
        <v>#VALUE!</v>
      </c>
      <c r="EN246" s="345" t="e">
        <f t="shared" si="310"/>
        <v>#VALUE!</v>
      </c>
      <c r="EO246" s="346">
        <f t="shared" si="311"/>
        <v>0</v>
      </c>
      <c r="EP246" s="347">
        <f t="shared" si="312"/>
        <v>0</v>
      </c>
      <c r="EQ246" s="348">
        <f t="shared" si="349"/>
        <v>0</v>
      </c>
      <c r="ER246" s="349" t="e">
        <f t="shared" si="313"/>
        <v>#VALUE!</v>
      </c>
      <c r="ES246" s="350" t="e">
        <f t="shared" si="314"/>
        <v>#VALUE!</v>
      </c>
      <c r="ET246" s="62"/>
      <c r="EU246" s="399">
        <f t="shared" si="350"/>
        <v>0</v>
      </c>
      <c r="EV246" s="400">
        <f t="shared" si="351"/>
        <v>0</v>
      </c>
      <c r="EW246" s="400">
        <f t="shared" si="352"/>
        <v>0</v>
      </c>
      <c r="EX246" s="400">
        <f t="shared" si="353"/>
        <v>0</v>
      </c>
      <c r="EY246" s="400">
        <f t="shared" si="354"/>
        <v>0</v>
      </c>
      <c r="EZ246" s="401">
        <f t="shared" si="355"/>
        <v>0</v>
      </c>
      <c r="FA246" s="62"/>
      <c r="FB246" s="153">
        <f t="shared" si="315"/>
        <v>0</v>
      </c>
      <c r="FC246" s="154">
        <f t="shared" si="316"/>
        <v>0</v>
      </c>
      <c r="FD246" s="154">
        <f t="shared" si="317"/>
        <v>0</v>
      </c>
      <c r="FE246" s="154">
        <f t="shared" si="318"/>
        <v>0</v>
      </c>
      <c r="FF246" s="154">
        <f t="shared" si="319"/>
        <v>0</v>
      </c>
      <c r="FG246" s="154">
        <f t="shared" si="320"/>
        <v>0</v>
      </c>
      <c r="FH246" s="154">
        <f t="shared" si="321"/>
        <v>0</v>
      </c>
      <c r="FI246" s="154">
        <f t="shared" si="322"/>
        <v>0</v>
      </c>
      <c r="FJ246" s="154">
        <f t="shared" si="323"/>
        <v>0</v>
      </c>
      <c r="FK246" s="147">
        <f t="shared" si="324"/>
        <v>0</v>
      </c>
      <c r="FL246" s="147">
        <f t="shared" si="325"/>
        <v>0</v>
      </c>
      <c r="FM246" s="146">
        <f t="shared" si="326"/>
        <v>0</v>
      </c>
      <c r="FN246" s="146">
        <f t="shared" si="327"/>
        <v>0</v>
      </c>
      <c r="FO246" s="146">
        <f t="shared" si="328"/>
        <v>0</v>
      </c>
      <c r="FP246" s="146">
        <f t="shared" si="329"/>
        <v>0</v>
      </c>
      <c r="FQ246" s="146" t="e">
        <f t="shared" si="330"/>
        <v>#VALUE!</v>
      </c>
      <c r="FR246" s="146" t="e">
        <f t="shared" si="331"/>
        <v>#VALUE!</v>
      </c>
      <c r="FS246" s="146">
        <f t="shared" si="332"/>
        <v>0</v>
      </c>
      <c r="FT246" s="146">
        <f t="shared" si="333"/>
        <v>0</v>
      </c>
      <c r="FU246" s="146">
        <f t="shared" si="334"/>
        <v>0</v>
      </c>
      <c r="FV246" s="146" t="e">
        <f t="shared" si="335"/>
        <v>#VALUE!</v>
      </c>
      <c r="FW246" s="146" t="e">
        <f t="shared" si="356"/>
        <v>#VALUE!</v>
      </c>
      <c r="FX246" s="146" t="e">
        <f t="shared" si="357"/>
        <v>#VALUE!</v>
      </c>
      <c r="FY246" s="146" t="e">
        <f t="shared" si="358"/>
        <v>#VALUE!</v>
      </c>
      <c r="FZ246" s="155">
        <f t="shared" si="368"/>
        <v>0</v>
      </c>
    </row>
    <row r="247" spans="1:182">
      <c r="A247" s="143">
        <v>229</v>
      </c>
      <c r="B247" s="123"/>
      <c r="C247" s="123"/>
      <c r="D247" s="123"/>
      <c r="E247" s="181"/>
      <c r="F247" s="123"/>
      <c r="G247" s="123"/>
      <c r="H247" s="123"/>
      <c r="I247" s="120"/>
      <c r="J247" s="121"/>
      <c r="K247" s="123"/>
      <c r="L247" s="123"/>
      <c r="M247" s="172" t="str">
        <f>ryzyka!$X231</f>
        <v/>
      </c>
      <c r="N247" s="173" t="str">
        <f>ryzyka!Y231</f>
        <v/>
      </c>
      <c r="O247" s="123"/>
      <c r="P247" s="123"/>
      <c r="Q247" s="138"/>
      <c r="R247" s="121"/>
      <c r="S247" s="123"/>
      <c r="T247" s="122"/>
      <c r="U247" s="123"/>
      <c r="V247" s="285" t="str">
        <f t="shared" si="336"/>
        <v/>
      </c>
      <c r="W247" s="285" t="str">
        <f t="shared" si="337"/>
        <v/>
      </c>
      <c r="X247" s="123"/>
      <c r="Y247" s="65"/>
      <c r="Z247" s="176">
        <f t="shared" si="279"/>
        <v>0</v>
      </c>
      <c r="AA247" s="124"/>
      <c r="AB247" s="124"/>
      <c r="AC247" s="125"/>
      <c r="AD247" s="125"/>
      <c r="AE247" s="126"/>
      <c r="AF247" s="124"/>
      <c r="AG247" s="127"/>
      <c r="AH247" s="128"/>
      <c r="AI247" s="137"/>
      <c r="AJ247" s="126"/>
      <c r="AK247" s="335">
        <f t="shared" si="280"/>
        <v>0</v>
      </c>
      <c r="AL247" s="138"/>
      <c r="AM247" s="121"/>
      <c r="AN247" s="123"/>
      <c r="AO247" s="332">
        <f t="shared" si="359"/>
        <v>0</v>
      </c>
      <c r="AP247" s="333">
        <f>SUMIFS(Technologia[tpz '[s']],Technologia[Obszar],"Obróbka skrawaniem",Technologia[KOD WYROB],wycena!$B247)</f>
        <v>0</v>
      </c>
      <c r="AQ247" s="334">
        <f>SUMIFS(Technologia[tpj '[s']],Technologia[Obszar],"Obróbka skrawaniem",Technologia[KOD WYROB],wycena!$B247)</f>
        <v>0</v>
      </c>
      <c r="AR247" s="335">
        <f t="shared" si="281"/>
        <v>0</v>
      </c>
      <c r="AS247" s="334">
        <f>SUMIFS(Technologia[tpz '[s']],Technologia[Obszar],"Ukosowanie",Technologia[KOD WYROB],wycena!$B247)</f>
        <v>0</v>
      </c>
      <c r="AT247" s="334">
        <f>SUMIFS(Technologia[tpj '[s']],Technologia[Obszar],"Ukosowanie",Technologia[KOD WYROB],wycena!$B247)</f>
        <v>0</v>
      </c>
      <c r="AU247" s="335">
        <f t="shared" si="282"/>
        <v>0</v>
      </c>
      <c r="AV247" s="334">
        <f>SUMIFS(Technologia[tpz '[s']],Technologia[Obszar],"Prasa",Technologia[KOD WYROB],wycena!$B247)</f>
        <v>0</v>
      </c>
      <c r="AW247" s="334">
        <f>SUMIFS(Technologia[tpj '[s']],Technologia[Obszar],"Prasa",Technologia[KOD WYROB],wycena!$B247)</f>
        <v>0</v>
      </c>
      <c r="AX247" s="335">
        <f t="shared" si="283"/>
        <v>0</v>
      </c>
      <c r="AY247" s="334">
        <f>SUMIFS(Technologia[tpz '[s']],Technologia[Obszar],"Spawanie ręczne",Technologia[KOD WYROB],wycena!$B247)</f>
        <v>0</v>
      </c>
      <c r="AZ247" s="334">
        <f>SUMIFS(Technologia[tpj '[s']],Technologia[Obszar],"Spawanie ręczne",Technologia[KOD WYROB],wycena!$B247)</f>
        <v>0</v>
      </c>
      <c r="BA247" s="335">
        <f t="shared" si="284"/>
        <v>0</v>
      </c>
      <c r="BB247" s="334">
        <f>SUMIFS(Technologia[tpz '[s']],Technologia[Obszar],"Spawanie robotem",Technologia[KOD WYROB],wycena!$B247)</f>
        <v>0</v>
      </c>
      <c r="BC247" s="334">
        <f>SUMIFS(Technologia[tpj '[s']],Technologia[Obszar],"Spawanie robotem",Technologia[KOD WYROB],wycena!$B247)</f>
        <v>0</v>
      </c>
      <c r="BD247" s="335">
        <f t="shared" si="285"/>
        <v>0</v>
      </c>
      <c r="BE247" s="334">
        <f>SUMIFS(Technologia[tpz '[s']],Technologia[Obszar],"Ślusarnia",Technologia[KOD WYROB],wycena!$B247)</f>
        <v>0</v>
      </c>
      <c r="BF247" s="334">
        <f>SUMIFS(Technologia[tpj '[s']],Technologia[Obszar],"Ślusarnia",Technologia[KOD WYROB],wycena!$B247)</f>
        <v>0</v>
      </c>
      <c r="BG247" s="335">
        <f t="shared" si="286"/>
        <v>0</v>
      </c>
      <c r="BH247" s="334">
        <f>SUMIFS(Technologia[tpz '[s']],Technologia[Obszar],"Montaż",Technologia[KOD WYROB],wycena!$B247)</f>
        <v>0</v>
      </c>
      <c r="BI247" s="334">
        <f>SUMIFS(Technologia[tpj '[s']],Technologia[Obszar],"Montaż",Technologia[KOD WYROB],wycena!$B247)</f>
        <v>0</v>
      </c>
      <c r="BJ247" s="335">
        <f t="shared" si="287"/>
        <v>0</v>
      </c>
      <c r="BK247" s="334">
        <f>SUMIFS(Technologia[tpz '[s']],Technologia[Obszar],"Klejenie",Technologia[KOD WYROB],wycena!$B247)</f>
        <v>0</v>
      </c>
      <c r="BL247" s="334">
        <f>SUMIFS(Technologia[tpj '[s']],Technologia[Obszar],"Klejenie",Technologia[KOD WYROB],wycena!$B247)</f>
        <v>0</v>
      </c>
      <c r="BM247" s="335">
        <f t="shared" si="288"/>
        <v>0</v>
      </c>
      <c r="BN247" s="334">
        <f>SUMIFS(Technologia[tpz '[s']],Technologia[Obszar],"Śrutowanie",Technologia[KOD WYROB],wycena!$B247)</f>
        <v>0</v>
      </c>
      <c r="BO247" s="334">
        <f>SUMIFS(Technologia[tpj '[s']],Technologia[Obszar],"Śrutowanie",Technologia[KOD WYROB],wycena!$B247)</f>
        <v>0</v>
      </c>
      <c r="BP247" s="332">
        <f t="shared" si="338"/>
        <v>0</v>
      </c>
      <c r="BQ247" s="334">
        <f>SUMIFS(Technologia[tpz '[s']],Technologia[Obszar],"Prostowanie",Technologia[KOD WYROB],wycena!$B247)</f>
        <v>0</v>
      </c>
      <c r="BR247" s="334">
        <f>SUMIFS(Technologia[tpj '[s']],Technologia[Obszar],"Prostowanie",Technologia[KOD WYROB],wycena!$B247)</f>
        <v>0</v>
      </c>
      <c r="BS247" s="332">
        <f t="shared" si="339"/>
        <v>0</v>
      </c>
      <c r="BT247" s="334">
        <f>SUMIFS(Technologia[tpz '[s']],Technologia[Obszar],"Gratowarka",Technologia[KOD WYROB],wycena!$B247)</f>
        <v>0</v>
      </c>
      <c r="BU247" s="334">
        <f>SUMIFS(Technologia[tpj '[s']],Technologia[Obszar],"Gratowarka",Technologia[KOD WYROB],wycena!$B247)</f>
        <v>0</v>
      </c>
      <c r="BV247" s="332">
        <f t="shared" si="340"/>
        <v>0</v>
      </c>
      <c r="BW247" s="332">
        <f>COUNTIF(Technologia[KOD WYROB],B247)</f>
        <v>0</v>
      </c>
      <c r="BX247" s="332">
        <f t="shared" si="341"/>
        <v>0</v>
      </c>
      <c r="BZ247" s="121"/>
      <c r="CA247" s="123"/>
      <c r="CB247" s="123"/>
      <c r="CC247" s="372">
        <f>SUMIFS(Technologia[Koszt kooperacji],Technologia[Obszar],"Kooperacja",Technologia[KOD WYROB],wycena!$B247)+SUMIFS(Technologia[Koszt kooperacji],Technologia[Obszar],"Śrutowanie",Technologia[KOD WYROB],wycena!$B247)</f>
        <v>0</v>
      </c>
      <c r="CD247" s="372">
        <f t="shared" si="289"/>
        <v>0</v>
      </c>
      <c r="CE247" s="372">
        <f t="shared" si="360"/>
        <v>0</v>
      </c>
      <c r="CF247" s="381">
        <f>COUNTIFS(Technologia[KOD WYROB],B247,Technologia[Obszar],"kooperacja")+SUMIF($C:$C,$B247,CF:CF)</f>
        <v>0</v>
      </c>
      <c r="CG247" s="382">
        <f>SUMIF(Tabela3[Dot. indeksu],B247,Tabela3[Wartość])+SUMIF(C:C,B247,DE:DE)</f>
        <v>0</v>
      </c>
      <c r="CH247" s="383">
        <f>SUMIFS(NRC[Cena],NRC[Typ narzędzia],robocze!$AL$1,NRC[Dot. indeksu],wycena!$B247)+(SUMIF($C:$C,$B247,$DF:$DF))</f>
        <v>0</v>
      </c>
      <c r="CI247" s="372">
        <f>SUMIFS(NRC[Cena],NRC[Typ narzędzia],robocze!$AL$2,NRC[Dot. indeksu],wycena!$B247)+(SUMIF($C:$C,$B247,$DG:$DG))</f>
        <v>0</v>
      </c>
      <c r="CJ247" s="372">
        <f>SUMIFS(NRC[Cena],NRC[Typ narzędzia],robocze!$AL$3,NRC[Dot. indeksu],wycena!$B247)+(SUMIF($C:$C,$B247,$DH:$DH))</f>
        <v>0</v>
      </c>
      <c r="CK247" s="384">
        <f t="shared" si="342"/>
        <v>0</v>
      </c>
      <c r="CM247" s="373" t="str">
        <f t="shared" si="290"/>
        <v/>
      </c>
      <c r="CN247" s="374" t="str">
        <f t="shared" si="291"/>
        <v/>
      </c>
      <c r="CO247" s="372" t="str">
        <f t="shared" si="292"/>
        <v/>
      </c>
      <c r="CP247" s="372" t="str">
        <f t="shared" si="361"/>
        <v/>
      </c>
      <c r="CQ247" s="371" t="str">
        <f t="shared" si="293"/>
        <v/>
      </c>
      <c r="CR247" s="371" t="str">
        <f t="shared" si="362"/>
        <v/>
      </c>
      <c r="CS247" s="371" t="str">
        <f t="shared" si="294"/>
        <v/>
      </c>
      <c r="CT247" s="371" t="str">
        <f t="shared" si="295"/>
        <v/>
      </c>
      <c r="CU247" s="371" t="str">
        <f t="shared" si="296"/>
        <v/>
      </c>
      <c r="CV247" s="371" t="str">
        <f t="shared" si="297"/>
        <v/>
      </c>
      <c r="CW247" s="371" t="str">
        <f t="shared" si="298"/>
        <v/>
      </c>
      <c r="CX247" s="371" t="str">
        <f t="shared" si="299"/>
        <v/>
      </c>
      <c r="CY247" s="371" t="str">
        <f t="shared" si="300"/>
        <v/>
      </c>
      <c r="CZ247" s="371" t="str">
        <f t="shared" si="301"/>
        <v/>
      </c>
      <c r="DA247" s="371" t="str">
        <f t="shared" si="343"/>
        <v/>
      </c>
      <c r="DB247" s="371" t="str">
        <f t="shared" si="344"/>
        <v/>
      </c>
      <c r="DC247" s="371" t="str">
        <f t="shared" si="345"/>
        <v/>
      </c>
      <c r="DD247" s="334" t="str">
        <f t="shared" si="302"/>
        <v/>
      </c>
      <c r="DE247" s="334" t="str">
        <f t="shared" si="303"/>
        <v/>
      </c>
      <c r="DF247" s="372">
        <f t="shared" si="363"/>
        <v>0</v>
      </c>
      <c r="DG247" s="372">
        <f t="shared" si="364"/>
        <v>0</v>
      </c>
      <c r="DH247" s="372">
        <f t="shared" si="365"/>
        <v>0</v>
      </c>
      <c r="DI247" s="375"/>
      <c r="DJ247" s="319">
        <f>AK247/3600*Stawki!$A$4</f>
        <v>0</v>
      </c>
      <c r="DK247" s="317">
        <f>AO247/3600*Stawki!$B$4</f>
        <v>0</v>
      </c>
      <c r="DL247" s="317">
        <f>AR247/3600*Stawki!$C$4</f>
        <v>0</v>
      </c>
      <c r="DM247" s="317">
        <f>AU247/3600*Stawki!$D$4</f>
        <v>0</v>
      </c>
      <c r="DN247" s="317">
        <f>AX247/3600*Stawki!$E$4</f>
        <v>0</v>
      </c>
      <c r="DO247" s="317">
        <f>BA247/3600*Stawki!$F$4</f>
        <v>0</v>
      </c>
      <c r="DP247" s="317">
        <f>BD247/3600*Stawki!$G$4</f>
        <v>0</v>
      </c>
      <c r="DQ247" s="317">
        <f>BG247/3600*Stawki!$H$4</f>
        <v>0</v>
      </c>
      <c r="DR247" s="317">
        <f>BJ247/3600*Stawki!$J$4</f>
        <v>0</v>
      </c>
      <c r="DS247" s="317">
        <f>BL247/3600*Stawki!$I$4</f>
        <v>0</v>
      </c>
      <c r="DT247" s="317">
        <f>BP247/3600*Stawki!$K$4</f>
        <v>0</v>
      </c>
      <c r="DU247" s="320">
        <f>BS247/3600*Stawki!$M$4</f>
        <v>0</v>
      </c>
      <c r="DV247" s="320">
        <f>BV247/3600*Stawki!$L$4</f>
        <v>0</v>
      </c>
      <c r="DW247" s="321">
        <f t="shared" si="346"/>
        <v>0</v>
      </c>
      <c r="DX247" s="322" t="e" cm="1">
        <f t="array" ref="DX247">IF(BX247&lt;1,INDEX(tblSimple[],MATCH(F247,simp_il_proj,1)+1,MATCH(BW247,simp_il_oper,1)+1)+VLOOKUP($H$6,tblKlient[[Klient]:[Dodatkowy narzut Simple]],2,0),INDEX(tblComplex[],MATCH(F247,comp_il_projekt,1)+1,MATCH(BX247,comp_ile_sklad,1)+1)+VLOOKUP($H$6,tblKlient[[Klient]:[Dodatkowy narzut Complex]],3,0))</f>
        <v>#VALUE!</v>
      </c>
      <c r="DY247" s="323" t="str">
        <f t="shared" si="347"/>
        <v/>
      </c>
      <c r="DZ247" s="318" t="e">
        <f t="shared" si="304"/>
        <v>#VALUE!</v>
      </c>
      <c r="EA247" s="324" t="e">
        <f t="shared" si="305"/>
        <v>#VALUE!</v>
      </c>
      <c r="EC247" s="340">
        <f>IFERROR((Y247*AA247)*IF(X247="NIE",$EC$17+Stawki!$L$30,$EC$17)+SUMIF($C:$C,$B247,CP:CP),0)</f>
        <v>0</v>
      </c>
      <c r="ED247" s="341">
        <f t="shared" si="306"/>
        <v>0</v>
      </c>
      <c r="EE247" s="341">
        <f t="shared" si="307"/>
        <v>0</v>
      </c>
      <c r="EF247" s="341" t="e">
        <f t="shared" si="308"/>
        <v>#VALUE!</v>
      </c>
      <c r="EG247" s="341" t="e">
        <f>DY247*(1+wycena!$EG$17)</f>
        <v>#VALUE!</v>
      </c>
      <c r="EH247" s="341" t="e">
        <f>EG247*(1+wycena!$EH$17)</f>
        <v>#VALUE!</v>
      </c>
      <c r="EI247" s="341" t="e">
        <f t="shared" si="348"/>
        <v>#VALUE!</v>
      </c>
      <c r="EJ247" s="341" t="e">
        <f t="shared" si="366"/>
        <v>#VALUE!</v>
      </c>
      <c r="EK247" s="342">
        <f t="shared" si="309"/>
        <v>0</v>
      </c>
      <c r="EL247" s="343">
        <v>0</v>
      </c>
      <c r="EM247" s="344" t="e">
        <f t="shared" si="367"/>
        <v>#VALUE!</v>
      </c>
      <c r="EN247" s="345" t="e">
        <f t="shared" si="310"/>
        <v>#VALUE!</v>
      </c>
      <c r="EO247" s="346">
        <f t="shared" si="311"/>
        <v>0</v>
      </c>
      <c r="EP247" s="347">
        <f t="shared" si="312"/>
        <v>0</v>
      </c>
      <c r="EQ247" s="348">
        <f t="shared" si="349"/>
        <v>0</v>
      </c>
      <c r="ER247" s="349" t="e">
        <f t="shared" si="313"/>
        <v>#VALUE!</v>
      </c>
      <c r="ES247" s="350" t="e">
        <f t="shared" si="314"/>
        <v>#VALUE!</v>
      </c>
      <c r="ET247" s="62"/>
      <c r="EU247" s="399">
        <f t="shared" si="350"/>
        <v>0</v>
      </c>
      <c r="EV247" s="400">
        <f t="shared" si="351"/>
        <v>0</v>
      </c>
      <c r="EW247" s="400">
        <f t="shared" si="352"/>
        <v>0</v>
      </c>
      <c r="EX247" s="400">
        <f t="shared" si="353"/>
        <v>0</v>
      </c>
      <c r="EY247" s="400">
        <f t="shared" si="354"/>
        <v>0</v>
      </c>
      <c r="EZ247" s="401">
        <f t="shared" si="355"/>
        <v>0</v>
      </c>
      <c r="FA247" s="62"/>
      <c r="FB247" s="153">
        <f t="shared" si="315"/>
        <v>0</v>
      </c>
      <c r="FC247" s="154">
        <f t="shared" si="316"/>
        <v>0</v>
      </c>
      <c r="FD247" s="154">
        <f t="shared" si="317"/>
        <v>0</v>
      </c>
      <c r="FE247" s="154">
        <f t="shared" si="318"/>
        <v>0</v>
      </c>
      <c r="FF247" s="154">
        <f t="shared" si="319"/>
        <v>0</v>
      </c>
      <c r="FG247" s="154">
        <f t="shared" si="320"/>
        <v>0</v>
      </c>
      <c r="FH247" s="154">
        <f t="shared" si="321"/>
        <v>0</v>
      </c>
      <c r="FI247" s="154">
        <f t="shared" si="322"/>
        <v>0</v>
      </c>
      <c r="FJ247" s="154">
        <f t="shared" si="323"/>
        <v>0</v>
      </c>
      <c r="FK247" s="147">
        <f t="shared" si="324"/>
        <v>0</v>
      </c>
      <c r="FL247" s="147">
        <f t="shared" si="325"/>
        <v>0</v>
      </c>
      <c r="FM247" s="146">
        <f t="shared" si="326"/>
        <v>0</v>
      </c>
      <c r="FN247" s="146">
        <f t="shared" si="327"/>
        <v>0</v>
      </c>
      <c r="FO247" s="146">
        <f t="shared" si="328"/>
        <v>0</v>
      </c>
      <c r="FP247" s="146">
        <f t="shared" si="329"/>
        <v>0</v>
      </c>
      <c r="FQ247" s="146" t="e">
        <f t="shared" si="330"/>
        <v>#VALUE!</v>
      </c>
      <c r="FR247" s="146" t="e">
        <f t="shared" si="331"/>
        <v>#VALUE!</v>
      </c>
      <c r="FS247" s="146">
        <f t="shared" si="332"/>
        <v>0</v>
      </c>
      <c r="FT247" s="146">
        <f t="shared" si="333"/>
        <v>0</v>
      </c>
      <c r="FU247" s="146">
        <f t="shared" si="334"/>
        <v>0</v>
      </c>
      <c r="FV247" s="146" t="e">
        <f t="shared" si="335"/>
        <v>#VALUE!</v>
      </c>
      <c r="FW247" s="146" t="e">
        <f t="shared" si="356"/>
        <v>#VALUE!</v>
      </c>
      <c r="FX247" s="146" t="e">
        <f t="shared" si="357"/>
        <v>#VALUE!</v>
      </c>
      <c r="FY247" s="146" t="e">
        <f t="shared" si="358"/>
        <v>#VALUE!</v>
      </c>
      <c r="FZ247" s="155">
        <f t="shared" si="368"/>
        <v>0</v>
      </c>
    </row>
    <row r="248" spans="1:182">
      <c r="A248" s="143">
        <v>230</v>
      </c>
      <c r="B248" s="123"/>
      <c r="C248" s="123"/>
      <c r="D248" s="123"/>
      <c r="E248" s="181"/>
      <c r="F248" s="123"/>
      <c r="G248" s="123"/>
      <c r="H248" s="123"/>
      <c r="I248" s="120"/>
      <c r="J248" s="121"/>
      <c r="K248" s="123"/>
      <c r="L248" s="123"/>
      <c r="M248" s="172" t="str">
        <f>ryzyka!$X232</f>
        <v/>
      </c>
      <c r="N248" s="173" t="str">
        <f>ryzyka!Y232</f>
        <v/>
      </c>
      <c r="O248" s="123"/>
      <c r="P248" s="123"/>
      <c r="Q248" s="138"/>
      <c r="R248" s="121"/>
      <c r="S248" s="123"/>
      <c r="T248" s="122"/>
      <c r="U248" s="123"/>
      <c r="V248" s="285" t="str">
        <f t="shared" si="336"/>
        <v/>
      </c>
      <c r="W248" s="285" t="str">
        <f t="shared" si="337"/>
        <v/>
      </c>
      <c r="X248" s="123"/>
      <c r="Y248" s="65"/>
      <c r="Z248" s="176">
        <f t="shared" si="279"/>
        <v>0</v>
      </c>
      <c r="AA248" s="124"/>
      <c r="AB248" s="124"/>
      <c r="AC248" s="125"/>
      <c r="AD248" s="125"/>
      <c r="AE248" s="126"/>
      <c r="AF248" s="124"/>
      <c r="AG248" s="127"/>
      <c r="AH248" s="128"/>
      <c r="AI248" s="137"/>
      <c r="AJ248" s="126"/>
      <c r="AK248" s="335">
        <f t="shared" si="280"/>
        <v>0</v>
      </c>
      <c r="AL248" s="138"/>
      <c r="AM248" s="121"/>
      <c r="AN248" s="123"/>
      <c r="AO248" s="332">
        <f t="shared" si="359"/>
        <v>0</v>
      </c>
      <c r="AP248" s="333">
        <f>SUMIFS(Technologia[tpz '[s']],Technologia[Obszar],"Obróbka skrawaniem",Technologia[KOD WYROB],wycena!$B248)</f>
        <v>0</v>
      </c>
      <c r="AQ248" s="334">
        <f>SUMIFS(Technologia[tpj '[s']],Technologia[Obszar],"Obróbka skrawaniem",Technologia[KOD WYROB],wycena!$B248)</f>
        <v>0</v>
      </c>
      <c r="AR248" s="335">
        <f t="shared" si="281"/>
        <v>0</v>
      </c>
      <c r="AS248" s="334">
        <f>SUMIFS(Technologia[tpz '[s']],Technologia[Obszar],"Ukosowanie",Technologia[KOD WYROB],wycena!$B248)</f>
        <v>0</v>
      </c>
      <c r="AT248" s="334">
        <f>SUMIFS(Technologia[tpj '[s']],Technologia[Obszar],"Ukosowanie",Technologia[KOD WYROB],wycena!$B248)</f>
        <v>0</v>
      </c>
      <c r="AU248" s="335">
        <f t="shared" si="282"/>
        <v>0</v>
      </c>
      <c r="AV248" s="334">
        <f>SUMIFS(Technologia[tpz '[s']],Technologia[Obszar],"Prasa",Technologia[KOD WYROB],wycena!$B248)</f>
        <v>0</v>
      </c>
      <c r="AW248" s="334">
        <f>SUMIFS(Technologia[tpj '[s']],Technologia[Obszar],"Prasa",Technologia[KOD WYROB],wycena!$B248)</f>
        <v>0</v>
      </c>
      <c r="AX248" s="335">
        <f t="shared" si="283"/>
        <v>0</v>
      </c>
      <c r="AY248" s="334">
        <f>SUMIFS(Technologia[tpz '[s']],Technologia[Obszar],"Spawanie ręczne",Technologia[KOD WYROB],wycena!$B248)</f>
        <v>0</v>
      </c>
      <c r="AZ248" s="334">
        <f>SUMIFS(Technologia[tpj '[s']],Technologia[Obszar],"Spawanie ręczne",Technologia[KOD WYROB],wycena!$B248)</f>
        <v>0</v>
      </c>
      <c r="BA248" s="335">
        <f t="shared" si="284"/>
        <v>0</v>
      </c>
      <c r="BB248" s="334">
        <f>SUMIFS(Technologia[tpz '[s']],Technologia[Obszar],"Spawanie robotem",Technologia[KOD WYROB],wycena!$B248)</f>
        <v>0</v>
      </c>
      <c r="BC248" s="334">
        <f>SUMIFS(Technologia[tpj '[s']],Technologia[Obszar],"Spawanie robotem",Technologia[KOD WYROB],wycena!$B248)</f>
        <v>0</v>
      </c>
      <c r="BD248" s="335">
        <f t="shared" si="285"/>
        <v>0</v>
      </c>
      <c r="BE248" s="334">
        <f>SUMIFS(Technologia[tpz '[s']],Technologia[Obszar],"Ślusarnia",Technologia[KOD WYROB],wycena!$B248)</f>
        <v>0</v>
      </c>
      <c r="BF248" s="334">
        <f>SUMIFS(Technologia[tpj '[s']],Technologia[Obszar],"Ślusarnia",Technologia[KOD WYROB],wycena!$B248)</f>
        <v>0</v>
      </c>
      <c r="BG248" s="335">
        <f t="shared" si="286"/>
        <v>0</v>
      </c>
      <c r="BH248" s="334">
        <f>SUMIFS(Technologia[tpz '[s']],Technologia[Obszar],"Montaż",Technologia[KOD WYROB],wycena!$B248)</f>
        <v>0</v>
      </c>
      <c r="BI248" s="334">
        <f>SUMIFS(Technologia[tpj '[s']],Technologia[Obszar],"Montaż",Technologia[KOD WYROB],wycena!$B248)</f>
        <v>0</v>
      </c>
      <c r="BJ248" s="335">
        <f t="shared" si="287"/>
        <v>0</v>
      </c>
      <c r="BK248" s="334">
        <f>SUMIFS(Technologia[tpz '[s']],Technologia[Obszar],"Klejenie",Technologia[KOD WYROB],wycena!$B248)</f>
        <v>0</v>
      </c>
      <c r="BL248" s="334">
        <f>SUMIFS(Technologia[tpj '[s']],Technologia[Obszar],"Klejenie",Technologia[KOD WYROB],wycena!$B248)</f>
        <v>0</v>
      </c>
      <c r="BM248" s="335">
        <f t="shared" si="288"/>
        <v>0</v>
      </c>
      <c r="BN248" s="334">
        <f>SUMIFS(Technologia[tpz '[s']],Technologia[Obszar],"Śrutowanie",Technologia[KOD WYROB],wycena!$B248)</f>
        <v>0</v>
      </c>
      <c r="BO248" s="334">
        <f>SUMIFS(Technologia[tpj '[s']],Technologia[Obszar],"Śrutowanie",Technologia[KOD WYROB],wycena!$B248)</f>
        <v>0</v>
      </c>
      <c r="BP248" s="332">
        <f t="shared" si="338"/>
        <v>0</v>
      </c>
      <c r="BQ248" s="334">
        <f>SUMIFS(Technologia[tpz '[s']],Technologia[Obszar],"Prostowanie",Technologia[KOD WYROB],wycena!$B248)</f>
        <v>0</v>
      </c>
      <c r="BR248" s="334">
        <f>SUMIFS(Technologia[tpj '[s']],Technologia[Obszar],"Prostowanie",Technologia[KOD WYROB],wycena!$B248)</f>
        <v>0</v>
      </c>
      <c r="BS248" s="332">
        <f t="shared" si="339"/>
        <v>0</v>
      </c>
      <c r="BT248" s="334">
        <f>SUMIFS(Technologia[tpz '[s']],Technologia[Obszar],"Gratowarka",Technologia[KOD WYROB],wycena!$B248)</f>
        <v>0</v>
      </c>
      <c r="BU248" s="334">
        <f>SUMIFS(Technologia[tpj '[s']],Technologia[Obszar],"Gratowarka",Technologia[KOD WYROB],wycena!$B248)</f>
        <v>0</v>
      </c>
      <c r="BV248" s="332">
        <f t="shared" si="340"/>
        <v>0</v>
      </c>
      <c r="BW248" s="332">
        <f>COUNTIF(Technologia[KOD WYROB],B248)</f>
        <v>0</v>
      </c>
      <c r="BX248" s="332">
        <f t="shared" si="341"/>
        <v>0</v>
      </c>
      <c r="BZ248" s="121"/>
      <c r="CA248" s="123"/>
      <c r="CB248" s="123"/>
      <c r="CC248" s="372">
        <f>SUMIFS(Technologia[Koszt kooperacji],Technologia[Obszar],"Kooperacja",Technologia[KOD WYROB],wycena!$B248)+SUMIFS(Technologia[Koszt kooperacji],Technologia[Obszar],"Śrutowanie",Technologia[KOD WYROB],wycena!$B248)</f>
        <v>0</v>
      </c>
      <c r="CD248" s="372">
        <f t="shared" si="289"/>
        <v>0</v>
      </c>
      <c r="CE248" s="372">
        <f t="shared" si="360"/>
        <v>0</v>
      </c>
      <c r="CF248" s="381">
        <f>COUNTIFS(Technologia[KOD WYROB],B248,Technologia[Obszar],"kooperacja")+SUMIF($C:$C,$B248,CF:CF)</f>
        <v>0</v>
      </c>
      <c r="CG248" s="382">
        <f>SUMIF(Tabela3[Dot. indeksu],B248,Tabela3[Wartość])+SUMIF(C:C,B248,DE:DE)</f>
        <v>0</v>
      </c>
      <c r="CH248" s="383">
        <f>SUMIFS(NRC[Cena],NRC[Typ narzędzia],robocze!$AL$1,NRC[Dot. indeksu],wycena!$B248)+(SUMIF($C:$C,$B248,$DF:$DF))</f>
        <v>0</v>
      </c>
      <c r="CI248" s="372">
        <f>SUMIFS(NRC[Cena],NRC[Typ narzędzia],robocze!$AL$2,NRC[Dot. indeksu],wycena!$B248)+(SUMIF($C:$C,$B248,$DG:$DG))</f>
        <v>0</v>
      </c>
      <c r="CJ248" s="372">
        <f>SUMIFS(NRC[Cena],NRC[Typ narzędzia],robocze!$AL$3,NRC[Dot. indeksu],wycena!$B248)+(SUMIF($C:$C,$B248,$DH:$DH))</f>
        <v>0</v>
      </c>
      <c r="CK248" s="384">
        <f t="shared" si="342"/>
        <v>0</v>
      </c>
      <c r="CM248" s="373" t="str">
        <f t="shared" si="290"/>
        <v/>
      </c>
      <c r="CN248" s="374" t="str">
        <f t="shared" si="291"/>
        <v/>
      </c>
      <c r="CO248" s="372" t="str">
        <f t="shared" si="292"/>
        <v/>
      </c>
      <c r="CP248" s="372" t="str">
        <f t="shared" si="361"/>
        <v/>
      </c>
      <c r="CQ248" s="371" t="str">
        <f t="shared" si="293"/>
        <v/>
      </c>
      <c r="CR248" s="371" t="str">
        <f t="shared" si="362"/>
        <v/>
      </c>
      <c r="CS248" s="371" t="str">
        <f t="shared" si="294"/>
        <v/>
      </c>
      <c r="CT248" s="371" t="str">
        <f t="shared" si="295"/>
        <v/>
      </c>
      <c r="CU248" s="371" t="str">
        <f t="shared" si="296"/>
        <v/>
      </c>
      <c r="CV248" s="371" t="str">
        <f t="shared" si="297"/>
        <v/>
      </c>
      <c r="CW248" s="371" t="str">
        <f t="shared" si="298"/>
        <v/>
      </c>
      <c r="CX248" s="371" t="str">
        <f t="shared" si="299"/>
        <v/>
      </c>
      <c r="CY248" s="371" t="str">
        <f t="shared" si="300"/>
        <v/>
      </c>
      <c r="CZ248" s="371" t="str">
        <f t="shared" si="301"/>
        <v/>
      </c>
      <c r="DA248" s="371" t="str">
        <f t="shared" si="343"/>
        <v/>
      </c>
      <c r="DB248" s="371" t="str">
        <f t="shared" si="344"/>
        <v/>
      </c>
      <c r="DC248" s="371" t="str">
        <f t="shared" si="345"/>
        <v/>
      </c>
      <c r="DD248" s="334" t="str">
        <f t="shared" si="302"/>
        <v/>
      </c>
      <c r="DE248" s="334" t="str">
        <f t="shared" si="303"/>
        <v/>
      </c>
      <c r="DF248" s="372">
        <f t="shared" si="363"/>
        <v>0</v>
      </c>
      <c r="DG248" s="372">
        <f t="shared" si="364"/>
        <v>0</v>
      </c>
      <c r="DH248" s="372">
        <f t="shared" si="365"/>
        <v>0</v>
      </c>
      <c r="DI248" s="375"/>
      <c r="DJ248" s="319">
        <f>AK248/3600*Stawki!$A$4</f>
        <v>0</v>
      </c>
      <c r="DK248" s="317">
        <f>AO248/3600*Stawki!$B$4</f>
        <v>0</v>
      </c>
      <c r="DL248" s="317">
        <f>AR248/3600*Stawki!$C$4</f>
        <v>0</v>
      </c>
      <c r="DM248" s="317">
        <f>AU248/3600*Stawki!$D$4</f>
        <v>0</v>
      </c>
      <c r="DN248" s="317">
        <f>AX248/3600*Stawki!$E$4</f>
        <v>0</v>
      </c>
      <c r="DO248" s="317">
        <f>BA248/3600*Stawki!$F$4</f>
        <v>0</v>
      </c>
      <c r="DP248" s="317">
        <f>BD248/3600*Stawki!$G$4</f>
        <v>0</v>
      </c>
      <c r="DQ248" s="317">
        <f>BG248/3600*Stawki!$H$4</f>
        <v>0</v>
      </c>
      <c r="DR248" s="317">
        <f>BJ248/3600*Stawki!$J$4</f>
        <v>0</v>
      </c>
      <c r="DS248" s="317">
        <f>BL248/3600*Stawki!$I$4</f>
        <v>0</v>
      </c>
      <c r="DT248" s="317">
        <f>BP248/3600*Stawki!$K$4</f>
        <v>0</v>
      </c>
      <c r="DU248" s="320">
        <f>BS248/3600*Stawki!$M$4</f>
        <v>0</v>
      </c>
      <c r="DV248" s="320">
        <f>BV248/3600*Stawki!$L$4</f>
        <v>0</v>
      </c>
      <c r="DW248" s="321">
        <f t="shared" si="346"/>
        <v>0</v>
      </c>
      <c r="DX248" s="322" t="e" cm="1">
        <f t="array" ref="DX248">IF(BX248&lt;1,INDEX(tblSimple[],MATCH(F248,simp_il_proj,1)+1,MATCH(BW248,simp_il_oper,1)+1)+VLOOKUP($H$6,tblKlient[[Klient]:[Dodatkowy narzut Simple]],2,0),INDEX(tblComplex[],MATCH(F248,comp_il_projekt,1)+1,MATCH(BX248,comp_ile_sklad,1)+1)+VLOOKUP($H$6,tblKlient[[Klient]:[Dodatkowy narzut Complex]],3,0))</f>
        <v>#VALUE!</v>
      </c>
      <c r="DY248" s="323" t="str">
        <f t="shared" si="347"/>
        <v/>
      </c>
      <c r="DZ248" s="318" t="e">
        <f t="shared" si="304"/>
        <v>#VALUE!</v>
      </c>
      <c r="EA248" s="324" t="e">
        <f t="shared" si="305"/>
        <v>#VALUE!</v>
      </c>
      <c r="EC248" s="340">
        <f>IFERROR((Y248*AA248)*IF(X248="NIE",$EC$17+Stawki!$L$30,$EC$17)+SUMIF($C:$C,$B248,CP:CP),0)</f>
        <v>0</v>
      </c>
      <c r="ED248" s="341">
        <f t="shared" si="306"/>
        <v>0</v>
      </c>
      <c r="EE248" s="341">
        <f t="shared" si="307"/>
        <v>0</v>
      </c>
      <c r="EF248" s="341" t="e">
        <f t="shared" si="308"/>
        <v>#VALUE!</v>
      </c>
      <c r="EG248" s="341" t="e">
        <f>DY248*(1+wycena!$EG$17)</f>
        <v>#VALUE!</v>
      </c>
      <c r="EH248" s="341" t="e">
        <f>EG248*(1+wycena!$EH$17)</f>
        <v>#VALUE!</v>
      </c>
      <c r="EI248" s="341" t="e">
        <f t="shared" si="348"/>
        <v>#VALUE!</v>
      </c>
      <c r="EJ248" s="341" t="e">
        <f t="shared" si="366"/>
        <v>#VALUE!</v>
      </c>
      <c r="EK248" s="342">
        <f t="shared" si="309"/>
        <v>0</v>
      </c>
      <c r="EL248" s="343">
        <v>0</v>
      </c>
      <c r="EM248" s="344" t="e">
        <f t="shared" si="367"/>
        <v>#VALUE!</v>
      </c>
      <c r="EN248" s="345" t="e">
        <f t="shared" si="310"/>
        <v>#VALUE!</v>
      </c>
      <c r="EO248" s="346">
        <f t="shared" si="311"/>
        <v>0</v>
      </c>
      <c r="EP248" s="347">
        <f t="shared" si="312"/>
        <v>0</v>
      </c>
      <c r="EQ248" s="348">
        <f t="shared" si="349"/>
        <v>0</v>
      </c>
      <c r="ER248" s="349" t="e">
        <f t="shared" si="313"/>
        <v>#VALUE!</v>
      </c>
      <c r="ES248" s="350" t="e">
        <f t="shared" si="314"/>
        <v>#VALUE!</v>
      </c>
      <c r="ET248" s="62"/>
      <c r="EU248" s="399">
        <f t="shared" si="350"/>
        <v>0</v>
      </c>
      <c r="EV248" s="400">
        <f t="shared" si="351"/>
        <v>0</v>
      </c>
      <c r="EW248" s="400">
        <f t="shared" si="352"/>
        <v>0</v>
      </c>
      <c r="EX248" s="400">
        <f t="shared" si="353"/>
        <v>0</v>
      </c>
      <c r="EY248" s="400">
        <f t="shared" si="354"/>
        <v>0</v>
      </c>
      <c r="EZ248" s="401">
        <f t="shared" si="355"/>
        <v>0</v>
      </c>
      <c r="FA248" s="62"/>
      <c r="FB248" s="153">
        <f t="shared" si="315"/>
        <v>0</v>
      </c>
      <c r="FC248" s="154">
        <f t="shared" si="316"/>
        <v>0</v>
      </c>
      <c r="FD248" s="154">
        <f t="shared" si="317"/>
        <v>0</v>
      </c>
      <c r="FE248" s="154">
        <f t="shared" si="318"/>
        <v>0</v>
      </c>
      <c r="FF248" s="154">
        <f t="shared" si="319"/>
        <v>0</v>
      </c>
      <c r="FG248" s="154">
        <f t="shared" si="320"/>
        <v>0</v>
      </c>
      <c r="FH248" s="154">
        <f t="shared" si="321"/>
        <v>0</v>
      </c>
      <c r="FI248" s="154">
        <f t="shared" si="322"/>
        <v>0</v>
      </c>
      <c r="FJ248" s="154">
        <f t="shared" si="323"/>
        <v>0</v>
      </c>
      <c r="FK248" s="147">
        <f t="shared" si="324"/>
        <v>0</v>
      </c>
      <c r="FL248" s="147">
        <f t="shared" si="325"/>
        <v>0</v>
      </c>
      <c r="FM248" s="146">
        <f t="shared" si="326"/>
        <v>0</v>
      </c>
      <c r="FN248" s="146">
        <f t="shared" si="327"/>
        <v>0</v>
      </c>
      <c r="FO248" s="146">
        <f t="shared" si="328"/>
        <v>0</v>
      </c>
      <c r="FP248" s="146">
        <f t="shared" si="329"/>
        <v>0</v>
      </c>
      <c r="FQ248" s="146" t="e">
        <f t="shared" si="330"/>
        <v>#VALUE!</v>
      </c>
      <c r="FR248" s="146" t="e">
        <f t="shared" si="331"/>
        <v>#VALUE!</v>
      </c>
      <c r="FS248" s="146">
        <f t="shared" si="332"/>
        <v>0</v>
      </c>
      <c r="FT248" s="146">
        <f t="shared" si="333"/>
        <v>0</v>
      </c>
      <c r="FU248" s="146">
        <f t="shared" si="334"/>
        <v>0</v>
      </c>
      <c r="FV248" s="146" t="e">
        <f t="shared" si="335"/>
        <v>#VALUE!</v>
      </c>
      <c r="FW248" s="146" t="e">
        <f t="shared" si="356"/>
        <v>#VALUE!</v>
      </c>
      <c r="FX248" s="146" t="e">
        <f t="shared" si="357"/>
        <v>#VALUE!</v>
      </c>
      <c r="FY248" s="146" t="e">
        <f t="shared" si="358"/>
        <v>#VALUE!</v>
      </c>
      <c r="FZ248" s="155">
        <f t="shared" si="368"/>
        <v>0</v>
      </c>
    </row>
    <row r="249" spans="1:182">
      <c r="A249" s="143">
        <v>231</v>
      </c>
      <c r="B249" s="123"/>
      <c r="C249" s="123"/>
      <c r="D249" s="123"/>
      <c r="E249" s="181"/>
      <c r="F249" s="123"/>
      <c r="G249" s="123"/>
      <c r="H249" s="123"/>
      <c r="I249" s="120"/>
      <c r="J249" s="121"/>
      <c r="K249" s="123"/>
      <c r="L249" s="123"/>
      <c r="M249" s="172" t="str">
        <f>ryzyka!$X233</f>
        <v/>
      </c>
      <c r="N249" s="173" t="str">
        <f>ryzyka!Y233</f>
        <v/>
      </c>
      <c r="O249" s="123"/>
      <c r="P249" s="123"/>
      <c r="Q249" s="138"/>
      <c r="R249" s="121"/>
      <c r="S249" s="123"/>
      <c r="T249" s="122"/>
      <c r="U249" s="123"/>
      <c r="V249" s="285" t="str">
        <f t="shared" si="336"/>
        <v/>
      </c>
      <c r="W249" s="285" t="str">
        <f t="shared" si="337"/>
        <v/>
      </c>
      <c r="X249" s="123"/>
      <c r="Y249" s="65"/>
      <c r="Z249" s="176">
        <f t="shared" si="279"/>
        <v>0</v>
      </c>
      <c r="AA249" s="124"/>
      <c r="AB249" s="124"/>
      <c r="AC249" s="125"/>
      <c r="AD249" s="125"/>
      <c r="AE249" s="126"/>
      <c r="AF249" s="124"/>
      <c r="AG249" s="127"/>
      <c r="AH249" s="128"/>
      <c r="AI249" s="137"/>
      <c r="AJ249" s="126"/>
      <c r="AK249" s="335">
        <f t="shared" si="280"/>
        <v>0</v>
      </c>
      <c r="AL249" s="138"/>
      <c r="AM249" s="121"/>
      <c r="AN249" s="123"/>
      <c r="AO249" s="332">
        <f t="shared" si="359"/>
        <v>0</v>
      </c>
      <c r="AP249" s="333">
        <f>SUMIFS(Technologia[tpz '[s']],Technologia[Obszar],"Obróbka skrawaniem",Technologia[KOD WYROB],wycena!$B249)</f>
        <v>0</v>
      </c>
      <c r="AQ249" s="334">
        <f>SUMIFS(Technologia[tpj '[s']],Technologia[Obszar],"Obróbka skrawaniem",Technologia[KOD WYROB],wycena!$B249)</f>
        <v>0</v>
      </c>
      <c r="AR249" s="335">
        <f t="shared" si="281"/>
        <v>0</v>
      </c>
      <c r="AS249" s="334">
        <f>SUMIFS(Technologia[tpz '[s']],Technologia[Obszar],"Ukosowanie",Technologia[KOD WYROB],wycena!$B249)</f>
        <v>0</v>
      </c>
      <c r="AT249" s="334">
        <f>SUMIFS(Technologia[tpj '[s']],Technologia[Obszar],"Ukosowanie",Technologia[KOD WYROB],wycena!$B249)</f>
        <v>0</v>
      </c>
      <c r="AU249" s="335">
        <f t="shared" si="282"/>
        <v>0</v>
      </c>
      <c r="AV249" s="334">
        <f>SUMIFS(Technologia[tpz '[s']],Technologia[Obszar],"Prasa",Technologia[KOD WYROB],wycena!$B249)</f>
        <v>0</v>
      </c>
      <c r="AW249" s="334">
        <f>SUMIFS(Technologia[tpj '[s']],Technologia[Obszar],"Prasa",Technologia[KOD WYROB],wycena!$B249)</f>
        <v>0</v>
      </c>
      <c r="AX249" s="335">
        <f t="shared" si="283"/>
        <v>0</v>
      </c>
      <c r="AY249" s="334">
        <f>SUMIFS(Technologia[tpz '[s']],Technologia[Obszar],"Spawanie ręczne",Technologia[KOD WYROB],wycena!$B249)</f>
        <v>0</v>
      </c>
      <c r="AZ249" s="334">
        <f>SUMIFS(Technologia[tpj '[s']],Technologia[Obszar],"Spawanie ręczne",Technologia[KOD WYROB],wycena!$B249)</f>
        <v>0</v>
      </c>
      <c r="BA249" s="335">
        <f t="shared" si="284"/>
        <v>0</v>
      </c>
      <c r="BB249" s="334">
        <f>SUMIFS(Technologia[tpz '[s']],Technologia[Obszar],"Spawanie robotem",Technologia[KOD WYROB],wycena!$B249)</f>
        <v>0</v>
      </c>
      <c r="BC249" s="334">
        <f>SUMIFS(Technologia[tpj '[s']],Technologia[Obszar],"Spawanie robotem",Technologia[KOD WYROB],wycena!$B249)</f>
        <v>0</v>
      </c>
      <c r="BD249" s="335">
        <f t="shared" si="285"/>
        <v>0</v>
      </c>
      <c r="BE249" s="334">
        <f>SUMIFS(Technologia[tpz '[s']],Technologia[Obszar],"Ślusarnia",Technologia[KOD WYROB],wycena!$B249)</f>
        <v>0</v>
      </c>
      <c r="BF249" s="334">
        <f>SUMIFS(Technologia[tpj '[s']],Technologia[Obszar],"Ślusarnia",Technologia[KOD WYROB],wycena!$B249)</f>
        <v>0</v>
      </c>
      <c r="BG249" s="335">
        <f t="shared" si="286"/>
        <v>0</v>
      </c>
      <c r="BH249" s="334">
        <f>SUMIFS(Technologia[tpz '[s']],Technologia[Obszar],"Montaż",Technologia[KOD WYROB],wycena!$B249)</f>
        <v>0</v>
      </c>
      <c r="BI249" s="334">
        <f>SUMIFS(Technologia[tpj '[s']],Technologia[Obszar],"Montaż",Technologia[KOD WYROB],wycena!$B249)</f>
        <v>0</v>
      </c>
      <c r="BJ249" s="335">
        <f t="shared" si="287"/>
        <v>0</v>
      </c>
      <c r="BK249" s="334">
        <f>SUMIFS(Technologia[tpz '[s']],Technologia[Obszar],"Klejenie",Technologia[KOD WYROB],wycena!$B249)</f>
        <v>0</v>
      </c>
      <c r="BL249" s="334">
        <f>SUMIFS(Technologia[tpj '[s']],Technologia[Obszar],"Klejenie",Technologia[KOD WYROB],wycena!$B249)</f>
        <v>0</v>
      </c>
      <c r="BM249" s="335">
        <f t="shared" si="288"/>
        <v>0</v>
      </c>
      <c r="BN249" s="334">
        <f>SUMIFS(Technologia[tpz '[s']],Technologia[Obszar],"Śrutowanie",Technologia[KOD WYROB],wycena!$B249)</f>
        <v>0</v>
      </c>
      <c r="BO249" s="334">
        <f>SUMIFS(Technologia[tpj '[s']],Technologia[Obszar],"Śrutowanie",Technologia[KOD WYROB],wycena!$B249)</f>
        <v>0</v>
      </c>
      <c r="BP249" s="332">
        <f t="shared" si="338"/>
        <v>0</v>
      </c>
      <c r="BQ249" s="334">
        <f>SUMIFS(Technologia[tpz '[s']],Technologia[Obszar],"Prostowanie",Technologia[KOD WYROB],wycena!$B249)</f>
        <v>0</v>
      </c>
      <c r="BR249" s="334">
        <f>SUMIFS(Technologia[tpj '[s']],Technologia[Obszar],"Prostowanie",Technologia[KOD WYROB],wycena!$B249)</f>
        <v>0</v>
      </c>
      <c r="BS249" s="332">
        <f t="shared" si="339"/>
        <v>0</v>
      </c>
      <c r="BT249" s="334">
        <f>SUMIFS(Technologia[tpz '[s']],Technologia[Obszar],"Gratowarka",Technologia[KOD WYROB],wycena!$B249)</f>
        <v>0</v>
      </c>
      <c r="BU249" s="334">
        <f>SUMIFS(Technologia[tpj '[s']],Technologia[Obszar],"Gratowarka",Technologia[KOD WYROB],wycena!$B249)</f>
        <v>0</v>
      </c>
      <c r="BV249" s="332">
        <f t="shared" si="340"/>
        <v>0</v>
      </c>
      <c r="BW249" s="332">
        <f>COUNTIF(Technologia[KOD WYROB],B249)</f>
        <v>0</v>
      </c>
      <c r="BX249" s="332">
        <f t="shared" si="341"/>
        <v>0</v>
      </c>
      <c r="BZ249" s="121"/>
      <c r="CA249" s="123"/>
      <c r="CB249" s="123"/>
      <c r="CC249" s="372">
        <f>SUMIFS(Technologia[Koszt kooperacji],Technologia[Obszar],"Kooperacja",Technologia[KOD WYROB],wycena!$B249)+SUMIFS(Technologia[Koszt kooperacji],Technologia[Obszar],"Śrutowanie",Technologia[KOD WYROB],wycena!$B249)</f>
        <v>0</v>
      </c>
      <c r="CD249" s="372">
        <f t="shared" si="289"/>
        <v>0</v>
      </c>
      <c r="CE249" s="372">
        <f t="shared" si="360"/>
        <v>0</v>
      </c>
      <c r="CF249" s="381">
        <f>COUNTIFS(Technologia[KOD WYROB],B249,Technologia[Obszar],"kooperacja")+SUMIF($C:$C,$B249,CF:CF)</f>
        <v>0</v>
      </c>
      <c r="CG249" s="382">
        <f>SUMIF(Tabela3[Dot. indeksu],B249,Tabela3[Wartość])+SUMIF(C:C,B249,DE:DE)</f>
        <v>0</v>
      </c>
      <c r="CH249" s="383">
        <f>SUMIFS(NRC[Cena],NRC[Typ narzędzia],robocze!$AL$1,NRC[Dot. indeksu],wycena!$B249)+(SUMIF($C:$C,$B249,$DF:$DF))</f>
        <v>0</v>
      </c>
      <c r="CI249" s="372">
        <f>SUMIFS(NRC[Cena],NRC[Typ narzędzia],robocze!$AL$2,NRC[Dot. indeksu],wycena!$B249)+(SUMIF($C:$C,$B249,$DG:$DG))</f>
        <v>0</v>
      </c>
      <c r="CJ249" s="372">
        <f>SUMIFS(NRC[Cena],NRC[Typ narzędzia],robocze!$AL$3,NRC[Dot. indeksu],wycena!$B249)+(SUMIF($C:$C,$B249,$DH:$DH))</f>
        <v>0</v>
      </c>
      <c r="CK249" s="384">
        <f t="shared" si="342"/>
        <v>0</v>
      </c>
      <c r="CM249" s="373" t="str">
        <f t="shared" si="290"/>
        <v/>
      </c>
      <c r="CN249" s="374" t="str">
        <f t="shared" si="291"/>
        <v/>
      </c>
      <c r="CO249" s="372" t="str">
        <f t="shared" si="292"/>
        <v/>
      </c>
      <c r="CP249" s="372" t="str">
        <f t="shared" si="361"/>
        <v/>
      </c>
      <c r="CQ249" s="371" t="str">
        <f t="shared" si="293"/>
        <v/>
      </c>
      <c r="CR249" s="371" t="str">
        <f t="shared" si="362"/>
        <v/>
      </c>
      <c r="CS249" s="371" t="str">
        <f t="shared" si="294"/>
        <v/>
      </c>
      <c r="CT249" s="371" t="str">
        <f t="shared" si="295"/>
        <v/>
      </c>
      <c r="CU249" s="371" t="str">
        <f t="shared" si="296"/>
        <v/>
      </c>
      <c r="CV249" s="371" t="str">
        <f t="shared" si="297"/>
        <v/>
      </c>
      <c r="CW249" s="371" t="str">
        <f t="shared" si="298"/>
        <v/>
      </c>
      <c r="CX249" s="371" t="str">
        <f t="shared" si="299"/>
        <v/>
      </c>
      <c r="CY249" s="371" t="str">
        <f t="shared" si="300"/>
        <v/>
      </c>
      <c r="CZ249" s="371" t="str">
        <f t="shared" si="301"/>
        <v/>
      </c>
      <c r="DA249" s="371" t="str">
        <f t="shared" si="343"/>
        <v/>
      </c>
      <c r="DB249" s="371" t="str">
        <f t="shared" si="344"/>
        <v/>
      </c>
      <c r="DC249" s="371" t="str">
        <f t="shared" si="345"/>
        <v/>
      </c>
      <c r="DD249" s="334" t="str">
        <f t="shared" si="302"/>
        <v/>
      </c>
      <c r="DE249" s="334" t="str">
        <f t="shared" si="303"/>
        <v/>
      </c>
      <c r="DF249" s="372">
        <f t="shared" si="363"/>
        <v>0</v>
      </c>
      <c r="DG249" s="372">
        <f t="shared" si="364"/>
        <v>0</v>
      </c>
      <c r="DH249" s="372">
        <f t="shared" si="365"/>
        <v>0</v>
      </c>
      <c r="DI249" s="375"/>
      <c r="DJ249" s="319">
        <f>AK249/3600*Stawki!$A$4</f>
        <v>0</v>
      </c>
      <c r="DK249" s="317">
        <f>AO249/3600*Stawki!$B$4</f>
        <v>0</v>
      </c>
      <c r="DL249" s="317">
        <f>AR249/3600*Stawki!$C$4</f>
        <v>0</v>
      </c>
      <c r="DM249" s="317">
        <f>AU249/3600*Stawki!$D$4</f>
        <v>0</v>
      </c>
      <c r="DN249" s="317">
        <f>AX249/3600*Stawki!$E$4</f>
        <v>0</v>
      </c>
      <c r="DO249" s="317">
        <f>BA249/3600*Stawki!$F$4</f>
        <v>0</v>
      </c>
      <c r="DP249" s="317">
        <f>BD249/3600*Stawki!$G$4</f>
        <v>0</v>
      </c>
      <c r="DQ249" s="317">
        <f>BG249/3600*Stawki!$H$4</f>
        <v>0</v>
      </c>
      <c r="DR249" s="317">
        <f>BJ249/3600*Stawki!$J$4</f>
        <v>0</v>
      </c>
      <c r="DS249" s="317">
        <f>BL249/3600*Stawki!$I$4</f>
        <v>0</v>
      </c>
      <c r="DT249" s="317">
        <f>BP249/3600*Stawki!$K$4</f>
        <v>0</v>
      </c>
      <c r="DU249" s="320">
        <f>BS249/3600*Stawki!$M$4</f>
        <v>0</v>
      </c>
      <c r="DV249" s="320">
        <f>BV249/3600*Stawki!$L$4</f>
        <v>0</v>
      </c>
      <c r="DW249" s="321">
        <f t="shared" si="346"/>
        <v>0</v>
      </c>
      <c r="DX249" s="322" t="e" cm="1">
        <f t="array" ref="DX249">IF(BX249&lt;1,INDEX(tblSimple[],MATCH(F249,simp_il_proj,1)+1,MATCH(BW249,simp_il_oper,1)+1)+VLOOKUP($H$6,tblKlient[[Klient]:[Dodatkowy narzut Simple]],2,0),INDEX(tblComplex[],MATCH(F249,comp_il_projekt,1)+1,MATCH(BX249,comp_ile_sklad,1)+1)+VLOOKUP($H$6,tblKlient[[Klient]:[Dodatkowy narzut Complex]],3,0))</f>
        <v>#VALUE!</v>
      </c>
      <c r="DY249" s="323" t="str">
        <f t="shared" si="347"/>
        <v/>
      </c>
      <c r="DZ249" s="318" t="e">
        <f t="shared" si="304"/>
        <v>#VALUE!</v>
      </c>
      <c r="EA249" s="324" t="e">
        <f t="shared" si="305"/>
        <v>#VALUE!</v>
      </c>
      <c r="EC249" s="340">
        <f>IFERROR((Y249*AA249)*IF(X249="NIE",$EC$17+Stawki!$L$30,$EC$17)+SUMIF($C:$C,$B249,CP:CP),0)</f>
        <v>0</v>
      </c>
      <c r="ED249" s="341">
        <f t="shared" si="306"/>
        <v>0</v>
      </c>
      <c r="EE249" s="341">
        <f t="shared" si="307"/>
        <v>0</v>
      </c>
      <c r="EF249" s="341" t="e">
        <f t="shared" si="308"/>
        <v>#VALUE!</v>
      </c>
      <c r="EG249" s="341" t="e">
        <f>DY249*(1+wycena!$EG$17)</f>
        <v>#VALUE!</v>
      </c>
      <c r="EH249" s="341" t="e">
        <f>EG249*(1+wycena!$EH$17)</f>
        <v>#VALUE!</v>
      </c>
      <c r="EI249" s="341" t="e">
        <f t="shared" si="348"/>
        <v>#VALUE!</v>
      </c>
      <c r="EJ249" s="341" t="e">
        <f t="shared" si="366"/>
        <v>#VALUE!</v>
      </c>
      <c r="EK249" s="342">
        <f t="shared" si="309"/>
        <v>0</v>
      </c>
      <c r="EL249" s="343">
        <v>0</v>
      </c>
      <c r="EM249" s="344" t="e">
        <f t="shared" si="367"/>
        <v>#VALUE!</v>
      </c>
      <c r="EN249" s="345" t="e">
        <f t="shared" si="310"/>
        <v>#VALUE!</v>
      </c>
      <c r="EO249" s="346">
        <f t="shared" si="311"/>
        <v>0</v>
      </c>
      <c r="EP249" s="347">
        <f t="shared" si="312"/>
        <v>0</v>
      </c>
      <c r="EQ249" s="348">
        <f t="shared" si="349"/>
        <v>0</v>
      </c>
      <c r="ER249" s="349" t="e">
        <f t="shared" si="313"/>
        <v>#VALUE!</v>
      </c>
      <c r="ES249" s="350" t="e">
        <f t="shared" si="314"/>
        <v>#VALUE!</v>
      </c>
      <c r="ET249" s="62"/>
      <c r="EU249" s="399">
        <f t="shared" si="350"/>
        <v>0</v>
      </c>
      <c r="EV249" s="400">
        <f t="shared" si="351"/>
        <v>0</v>
      </c>
      <c r="EW249" s="400">
        <f t="shared" si="352"/>
        <v>0</v>
      </c>
      <c r="EX249" s="400">
        <f t="shared" si="353"/>
        <v>0</v>
      </c>
      <c r="EY249" s="400">
        <f t="shared" si="354"/>
        <v>0</v>
      </c>
      <c r="EZ249" s="401">
        <f t="shared" si="355"/>
        <v>0</v>
      </c>
      <c r="FA249" s="62"/>
      <c r="FB249" s="153">
        <f t="shared" si="315"/>
        <v>0</v>
      </c>
      <c r="FC249" s="154">
        <f t="shared" si="316"/>
        <v>0</v>
      </c>
      <c r="FD249" s="154">
        <f t="shared" si="317"/>
        <v>0</v>
      </c>
      <c r="FE249" s="154">
        <f t="shared" si="318"/>
        <v>0</v>
      </c>
      <c r="FF249" s="154">
        <f t="shared" si="319"/>
        <v>0</v>
      </c>
      <c r="FG249" s="154">
        <f t="shared" si="320"/>
        <v>0</v>
      </c>
      <c r="FH249" s="154">
        <f t="shared" si="321"/>
        <v>0</v>
      </c>
      <c r="FI249" s="154">
        <f t="shared" si="322"/>
        <v>0</v>
      </c>
      <c r="FJ249" s="154">
        <f t="shared" si="323"/>
        <v>0</v>
      </c>
      <c r="FK249" s="147">
        <f t="shared" si="324"/>
        <v>0</v>
      </c>
      <c r="FL249" s="147">
        <f t="shared" si="325"/>
        <v>0</v>
      </c>
      <c r="FM249" s="146">
        <f t="shared" si="326"/>
        <v>0</v>
      </c>
      <c r="FN249" s="146">
        <f t="shared" si="327"/>
        <v>0</v>
      </c>
      <c r="FO249" s="146">
        <f t="shared" si="328"/>
        <v>0</v>
      </c>
      <c r="FP249" s="146">
        <f t="shared" si="329"/>
        <v>0</v>
      </c>
      <c r="FQ249" s="146" t="e">
        <f t="shared" si="330"/>
        <v>#VALUE!</v>
      </c>
      <c r="FR249" s="146" t="e">
        <f t="shared" si="331"/>
        <v>#VALUE!</v>
      </c>
      <c r="FS249" s="146">
        <f t="shared" si="332"/>
        <v>0</v>
      </c>
      <c r="FT249" s="146">
        <f t="shared" si="333"/>
        <v>0</v>
      </c>
      <c r="FU249" s="146">
        <f t="shared" si="334"/>
        <v>0</v>
      </c>
      <c r="FV249" s="146" t="e">
        <f t="shared" si="335"/>
        <v>#VALUE!</v>
      </c>
      <c r="FW249" s="146" t="e">
        <f t="shared" si="356"/>
        <v>#VALUE!</v>
      </c>
      <c r="FX249" s="146" t="e">
        <f t="shared" si="357"/>
        <v>#VALUE!</v>
      </c>
      <c r="FY249" s="146" t="e">
        <f t="shared" si="358"/>
        <v>#VALUE!</v>
      </c>
      <c r="FZ249" s="155">
        <f t="shared" si="368"/>
        <v>0</v>
      </c>
    </row>
    <row r="250" spans="1:182">
      <c r="A250" s="143">
        <v>232</v>
      </c>
      <c r="B250" s="123"/>
      <c r="C250" s="123"/>
      <c r="D250" s="123"/>
      <c r="E250" s="181"/>
      <c r="F250" s="123"/>
      <c r="G250" s="123"/>
      <c r="H250" s="123"/>
      <c r="I250" s="120"/>
      <c r="J250" s="121"/>
      <c r="K250" s="123"/>
      <c r="L250" s="123"/>
      <c r="M250" s="172" t="str">
        <f>ryzyka!$X234</f>
        <v/>
      </c>
      <c r="N250" s="173" t="str">
        <f>ryzyka!Y234</f>
        <v/>
      </c>
      <c r="O250" s="123"/>
      <c r="P250" s="123"/>
      <c r="Q250" s="138"/>
      <c r="R250" s="121"/>
      <c r="S250" s="123"/>
      <c r="T250" s="122"/>
      <c r="U250" s="123"/>
      <c r="V250" s="285" t="str">
        <f t="shared" si="336"/>
        <v/>
      </c>
      <c r="W250" s="285" t="str">
        <f t="shared" si="337"/>
        <v/>
      </c>
      <c r="X250" s="123"/>
      <c r="Y250" s="65"/>
      <c r="Z250" s="176">
        <f t="shared" si="279"/>
        <v>0</v>
      </c>
      <c r="AA250" s="124"/>
      <c r="AB250" s="124"/>
      <c r="AC250" s="125"/>
      <c r="AD250" s="125"/>
      <c r="AE250" s="126"/>
      <c r="AF250" s="124"/>
      <c r="AG250" s="127"/>
      <c r="AH250" s="128"/>
      <c r="AI250" s="137"/>
      <c r="AJ250" s="126"/>
      <c r="AK250" s="335">
        <f t="shared" si="280"/>
        <v>0</v>
      </c>
      <c r="AL250" s="138"/>
      <c r="AM250" s="121"/>
      <c r="AN250" s="123"/>
      <c r="AO250" s="332">
        <f t="shared" si="359"/>
        <v>0</v>
      </c>
      <c r="AP250" s="333">
        <f>SUMIFS(Technologia[tpz '[s']],Technologia[Obszar],"Obróbka skrawaniem",Technologia[KOD WYROB],wycena!$B250)</f>
        <v>0</v>
      </c>
      <c r="AQ250" s="334">
        <f>SUMIFS(Technologia[tpj '[s']],Technologia[Obszar],"Obróbka skrawaniem",Technologia[KOD WYROB],wycena!$B250)</f>
        <v>0</v>
      </c>
      <c r="AR250" s="335">
        <f t="shared" si="281"/>
        <v>0</v>
      </c>
      <c r="AS250" s="334">
        <f>SUMIFS(Technologia[tpz '[s']],Technologia[Obszar],"Ukosowanie",Technologia[KOD WYROB],wycena!$B250)</f>
        <v>0</v>
      </c>
      <c r="AT250" s="334">
        <f>SUMIFS(Technologia[tpj '[s']],Technologia[Obszar],"Ukosowanie",Technologia[KOD WYROB],wycena!$B250)</f>
        <v>0</v>
      </c>
      <c r="AU250" s="335">
        <f t="shared" si="282"/>
        <v>0</v>
      </c>
      <c r="AV250" s="334">
        <f>SUMIFS(Technologia[tpz '[s']],Technologia[Obszar],"Prasa",Technologia[KOD WYROB],wycena!$B250)</f>
        <v>0</v>
      </c>
      <c r="AW250" s="334">
        <f>SUMIFS(Technologia[tpj '[s']],Technologia[Obszar],"Prasa",Technologia[KOD WYROB],wycena!$B250)</f>
        <v>0</v>
      </c>
      <c r="AX250" s="335">
        <f t="shared" si="283"/>
        <v>0</v>
      </c>
      <c r="AY250" s="334">
        <f>SUMIFS(Technologia[tpz '[s']],Technologia[Obszar],"Spawanie ręczne",Technologia[KOD WYROB],wycena!$B250)</f>
        <v>0</v>
      </c>
      <c r="AZ250" s="334">
        <f>SUMIFS(Technologia[tpj '[s']],Technologia[Obszar],"Spawanie ręczne",Technologia[KOD WYROB],wycena!$B250)</f>
        <v>0</v>
      </c>
      <c r="BA250" s="335">
        <f t="shared" si="284"/>
        <v>0</v>
      </c>
      <c r="BB250" s="334">
        <f>SUMIFS(Technologia[tpz '[s']],Technologia[Obszar],"Spawanie robotem",Technologia[KOD WYROB],wycena!$B250)</f>
        <v>0</v>
      </c>
      <c r="BC250" s="334">
        <f>SUMIFS(Technologia[tpj '[s']],Technologia[Obszar],"Spawanie robotem",Technologia[KOD WYROB],wycena!$B250)</f>
        <v>0</v>
      </c>
      <c r="BD250" s="335">
        <f t="shared" si="285"/>
        <v>0</v>
      </c>
      <c r="BE250" s="334">
        <f>SUMIFS(Technologia[tpz '[s']],Technologia[Obszar],"Ślusarnia",Technologia[KOD WYROB],wycena!$B250)</f>
        <v>0</v>
      </c>
      <c r="BF250" s="334">
        <f>SUMIFS(Technologia[tpj '[s']],Technologia[Obszar],"Ślusarnia",Technologia[KOD WYROB],wycena!$B250)</f>
        <v>0</v>
      </c>
      <c r="BG250" s="335">
        <f t="shared" si="286"/>
        <v>0</v>
      </c>
      <c r="BH250" s="334">
        <f>SUMIFS(Technologia[tpz '[s']],Technologia[Obszar],"Montaż",Technologia[KOD WYROB],wycena!$B250)</f>
        <v>0</v>
      </c>
      <c r="BI250" s="334">
        <f>SUMIFS(Technologia[tpj '[s']],Technologia[Obszar],"Montaż",Technologia[KOD WYROB],wycena!$B250)</f>
        <v>0</v>
      </c>
      <c r="BJ250" s="335">
        <f t="shared" si="287"/>
        <v>0</v>
      </c>
      <c r="BK250" s="334">
        <f>SUMIFS(Technologia[tpz '[s']],Technologia[Obszar],"Klejenie",Technologia[KOD WYROB],wycena!$B250)</f>
        <v>0</v>
      </c>
      <c r="BL250" s="334">
        <f>SUMIFS(Technologia[tpj '[s']],Technologia[Obszar],"Klejenie",Technologia[KOD WYROB],wycena!$B250)</f>
        <v>0</v>
      </c>
      <c r="BM250" s="335">
        <f t="shared" si="288"/>
        <v>0</v>
      </c>
      <c r="BN250" s="334">
        <f>SUMIFS(Technologia[tpz '[s']],Technologia[Obszar],"Śrutowanie",Technologia[KOD WYROB],wycena!$B250)</f>
        <v>0</v>
      </c>
      <c r="BO250" s="334">
        <f>SUMIFS(Technologia[tpj '[s']],Technologia[Obszar],"Śrutowanie",Technologia[KOD WYROB],wycena!$B250)</f>
        <v>0</v>
      </c>
      <c r="BP250" s="332">
        <f t="shared" si="338"/>
        <v>0</v>
      </c>
      <c r="BQ250" s="334">
        <f>SUMIFS(Technologia[tpz '[s']],Technologia[Obszar],"Prostowanie",Technologia[KOD WYROB],wycena!$B250)</f>
        <v>0</v>
      </c>
      <c r="BR250" s="334">
        <f>SUMIFS(Technologia[tpj '[s']],Technologia[Obszar],"Prostowanie",Technologia[KOD WYROB],wycena!$B250)</f>
        <v>0</v>
      </c>
      <c r="BS250" s="332">
        <f t="shared" si="339"/>
        <v>0</v>
      </c>
      <c r="BT250" s="334">
        <f>SUMIFS(Technologia[tpz '[s']],Technologia[Obszar],"Gratowarka",Technologia[KOD WYROB],wycena!$B250)</f>
        <v>0</v>
      </c>
      <c r="BU250" s="334">
        <f>SUMIFS(Technologia[tpj '[s']],Technologia[Obszar],"Gratowarka",Technologia[KOD WYROB],wycena!$B250)</f>
        <v>0</v>
      </c>
      <c r="BV250" s="332">
        <f t="shared" si="340"/>
        <v>0</v>
      </c>
      <c r="BW250" s="332">
        <f>COUNTIF(Technologia[KOD WYROB],B250)</f>
        <v>0</v>
      </c>
      <c r="BX250" s="332">
        <f t="shared" si="341"/>
        <v>0</v>
      </c>
      <c r="BZ250" s="121"/>
      <c r="CA250" s="123"/>
      <c r="CB250" s="123"/>
      <c r="CC250" s="372">
        <f>SUMIFS(Technologia[Koszt kooperacji],Technologia[Obszar],"Kooperacja",Technologia[KOD WYROB],wycena!$B250)+SUMIFS(Technologia[Koszt kooperacji],Technologia[Obszar],"Śrutowanie",Technologia[KOD WYROB],wycena!$B250)</f>
        <v>0</v>
      </c>
      <c r="CD250" s="372">
        <f t="shared" si="289"/>
        <v>0</v>
      </c>
      <c r="CE250" s="372">
        <f t="shared" si="360"/>
        <v>0</v>
      </c>
      <c r="CF250" s="381">
        <f>COUNTIFS(Technologia[KOD WYROB],B250,Technologia[Obszar],"kooperacja")+SUMIF($C:$C,$B250,CF:CF)</f>
        <v>0</v>
      </c>
      <c r="CG250" s="382">
        <f>SUMIF(Tabela3[Dot. indeksu],B250,Tabela3[Wartość])+SUMIF(C:C,B250,DE:DE)</f>
        <v>0</v>
      </c>
      <c r="CH250" s="383">
        <f>SUMIFS(NRC[Cena],NRC[Typ narzędzia],robocze!$AL$1,NRC[Dot. indeksu],wycena!$B250)+(SUMIF($C:$C,$B250,$DF:$DF))</f>
        <v>0</v>
      </c>
      <c r="CI250" s="372">
        <f>SUMIFS(NRC[Cena],NRC[Typ narzędzia],robocze!$AL$2,NRC[Dot. indeksu],wycena!$B250)+(SUMIF($C:$C,$B250,$DG:$DG))</f>
        <v>0</v>
      </c>
      <c r="CJ250" s="372">
        <f>SUMIFS(NRC[Cena],NRC[Typ narzędzia],robocze!$AL$3,NRC[Dot. indeksu],wycena!$B250)+(SUMIF($C:$C,$B250,$DH:$DH))</f>
        <v>0</v>
      </c>
      <c r="CK250" s="384">
        <f t="shared" si="342"/>
        <v>0</v>
      </c>
      <c r="CM250" s="373" t="str">
        <f t="shared" si="290"/>
        <v/>
      </c>
      <c r="CN250" s="374" t="str">
        <f t="shared" si="291"/>
        <v/>
      </c>
      <c r="CO250" s="372" t="str">
        <f t="shared" si="292"/>
        <v/>
      </c>
      <c r="CP250" s="372" t="str">
        <f t="shared" si="361"/>
        <v/>
      </c>
      <c r="CQ250" s="371" t="str">
        <f t="shared" si="293"/>
        <v/>
      </c>
      <c r="CR250" s="371" t="str">
        <f t="shared" si="362"/>
        <v/>
      </c>
      <c r="CS250" s="371" t="str">
        <f t="shared" si="294"/>
        <v/>
      </c>
      <c r="CT250" s="371" t="str">
        <f t="shared" si="295"/>
        <v/>
      </c>
      <c r="CU250" s="371" t="str">
        <f t="shared" si="296"/>
        <v/>
      </c>
      <c r="CV250" s="371" t="str">
        <f t="shared" si="297"/>
        <v/>
      </c>
      <c r="CW250" s="371" t="str">
        <f t="shared" si="298"/>
        <v/>
      </c>
      <c r="CX250" s="371" t="str">
        <f t="shared" si="299"/>
        <v/>
      </c>
      <c r="CY250" s="371" t="str">
        <f t="shared" si="300"/>
        <v/>
      </c>
      <c r="CZ250" s="371" t="str">
        <f t="shared" si="301"/>
        <v/>
      </c>
      <c r="DA250" s="371" t="str">
        <f t="shared" si="343"/>
        <v/>
      </c>
      <c r="DB250" s="371" t="str">
        <f t="shared" si="344"/>
        <v/>
      </c>
      <c r="DC250" s="371" t="str">
        <f t="shared" si="345"/>
        <v/>
      </c>
      <c r="DD250" s="334" t="str">
        <f t="shared" si="302"/>
        <v/>
      </c>
      <c r="DE250" s="334" t="str">
        <f t="shared" si="303"/>
        <v/>
      </c>
      <c r="DF250" s="372">
        <f t="shared" si="363"/>
        <v>0</v>
      </c>
      <c r="DG250" s="372">
        <f t="shared" si="364"/>
        <v>0</v>
      </c>
      <c r="DH250" s="372">
        <f t="shared" si="365"/>
        <v>0</v>
      </c>
      <c r="DI250" s="375"/>
      <c r="DJ250" s="319">
        <f>AK250/3600*Stawki!$A$4</f>
        <v>0</v>
      </c>
      <c r="DK250" s="317">
        <f>AO250/3600*Stawki!$B$4</f>
        <v>0</v>
      </c>
      <c r="DL250" s="317">
        <f>AR250/3600*Stawki!$C$4</f>
        <v>0</v>
      </c>
      <c r="DM250" s="317">
        <f>AU250/3600*Stawki!$D$4</f>
        <v>0</v>
      </c>
      <c r="DN250" s="317">
        <f>AX250/3600*Stawki!$E$4</f>
        <v>0</v>
      </c>
      <c r="DO250" s="317">
        <f>BA250/3600*Stawki!$F$4</f>
        <v>0</v>
      </c>
      <c r="DP250" s="317">
        <f>BD250/3600*Stawki!$G$4</f>
        <v>0</v>
      </c>
      <c r="DQ250" s="317">
        <f>BG250/3600*Stawki!$H$4</f>
        <v>0</v>
      </c>
      <c r="DR250" s="317">
        <f>BJ250/3600*Stawki!$J$4</f>
        <v>0</v>
      </c>
      <c r="DS250" s="317">
        <f>BL250/3600*Stawki!$I$4</f>
        <v>0</v>
      </c>
      <c r="DT250" s="317">
        <f>BP250/3600*Stawki!$K$4</f>
        <v>0</v>
      </c>
      <c r="DU250" s="320">
        <f>BS250/3600*Stawki!$M$4</f>
        <v>0</v>
      </c>
      <c r="DV250" s="320">
        <f>BV250/3600*Stawki!$L$4</f>
        <v>0</v>
      </c>
      <c r="DW250" s="321">
        <f t="shared" si="346"/>
        <v>0</v>
      </c>
      <c r="DX250" s="322" t="e" cm="1">
        <f t="array" ref="DX250">IF(BX250&lt;1,INDEX(tblSimple[],MATCH(F250,simp_il_proj,1)+1,MATCH(BW250,simp_il_oper,1)+1)+VLOOKUP($H$6,tblKlient[[Klient]:[Dodatkowy narzut Simple]],2,0),INDEX(tblComplex[],MATCH(F250,comp_il_projekt,1)+1,MATCH(BX250,comp_ile_sklad,1)+1)+VLOOKUP($H$6,tblKlient[[Klient]:[Dodatkowy narzut Complex]],3,0))</f>
        <v>#VALUE!</v>
      </c>
      <c r="DY250" s="323" t="str">
        <f t="shared" si="347"/>
        <v/>
      </c>
      <c r="DZ250" s="318" t="e">
        <f t="shared" si="304"/>
        <v>#VALUE!</v>
      </c>
      <c r="EA250" s="324" t="e">
        <f t="shared" si="305"/>
        <v>#VALUE!</v>
      </c>
      <c r="EC250" s="340">
        <f>IFERROR((Y250*AA250)*IF(X250="NIE",$EC$17+Stawki!$L$30,$EC$17)+SUMIF($C:$C,$B250,CP:CP),0)</f>
        <v>0</v>
      </c>
      <c r="ED250" s="341">
        <f t="shared" si="306"/>
        <v>0</v>
      </c>
      <c r="EE250" s="341">
        <f t="shared" si="307"/>
        <v>0</v>
      </c>
      <c r="EF250" s="341" t="e">
        <f t="shared" si="308"/>
        <v>#VALUE!</v>
      </c>
      <c r="EG250" s="341" t="e">
        <f>DY250*(1+wycena!$EG$17)</f>
        <v>#VALUE!</v>
      </c>
      <c r="EH250" s="341" t="e">
        <f>EG250*(1+wycena!$EH$17)</f>
        <v>#VALUE!</v>
      </c>
      <c r="EI250" s="341" t="e">
        <f t="shared" si="348"/>
        <v>#VALUE!</v>
      </c>
      <c r="EJ250" s="341" t="e">
        <f t="shared" si="366"/>
        <v>#VALUE!</v>
      </c>
      <c r="EK250" s="342">
        <f t="shared" si="309"/>
        <v>0</v>
      </c>
      <c r="EL250" s="343">
        <v>0</v>
      </c>
      <c r="EM250" s="344" t="e">
        <f t="shared" si="367"/>
        <v>#VALUE!</v>
      </c>
      <c r="EN250" s="345" t="e">
        <f t="shared" si="310"/>
        <v>#VALUE!</v>
      </c>
      <c r="EO250" s="346">
        <f t="shared" si="311"/>
        <v>0</v>
      </c>
      <c r="EP250" s="347">
        <f t="shared" si="312"/>
        <v>0</v>
      </c>
      <c r="EQ250" s="348">
        <f t="shared" si="349"/>
        <v>0</v>
      </c>
      <c r="ER250" s="349" t="e">
        <f t="shared" si="313"/>
        <v>#VALUE!</v>
      </c>
      <c r="ES250" s="350" t="e">
        <f t="shared" si="314"/>
        <v>#VALUE!</v>
      </c>
      <c r="ET250" s="62"/>
      <c r="EU250" s="399">
        <f t="shared" si="350"/>
        <v>0</v>
      </c>
      <c r="EV250" s="400">
        <f t="shared" si="351"/>
        <v>0</v>
      </c>
      <c r="EW250" s="400">
        <f t="shared" si="352"/>
        <v>0</v>
      </c>
      <c r="EX250" s="400">
        <f t="shared" si="353"/>
        <v>0</v>
      </c>
      <c r="EY250" s="400">
        <f t="shared" si="354"/>
        <v>0</v>
      </c>
      <c r="EZ250" s="401">
        <f t="shared" si="355"/>
        <v>0</v>
      </c>
      <c r="FA250" s="62"/>
      <c r="FB250" s="153">
        <f t="shared" si="315"/>
        <v>0</v>
      </c>
      <c r="FC250" s="154">
        <f t="shared" si="316"/>
        <v>0</v>
      </c>
      <c r="FD250" s="154">
        <f t="shared" si="317"/>
        <v>0</v>
      </c>
      <c r="FE250" s="154">
        <f t="shared" si="318"/>
        <v>0</v>
      </c>
      <c r="FF250" s="154">
        <f t="shared" si="319"/>
        <v>0</v>
      </c>
      <c r="FG250" s="154">
        <f t="shared" si="320"/>
        <v>0</v>
      </c>
      <c r="FH250" s="154">
        <f t="shared" si="321"/>
        <v>0</v>
      </c>
      <c r="FI250" s="154">
        <f t="shared" si="322"/>
        <v>0</v>
      </c>
      <c r="FJ250" s="154">
        <f t="shared" si="323"/>
        <v>0</v>
      </c>
      <c r="FK250" s="147">
        <f t="shared" si="324"/>
        <v>0</v>
      </c>
      <c r="FL250" s="147">
        <f t="shared" si="325"/>
        <v>0</v>
      </c>
      <c r="FM250" s="146">
        <f t="shared" si="326"/>
        <v>0</v>
      </c>
      <c r="FN250" s="146">
        <f t="shared" si="327"/>
        <v>0</v>
      </c>
      <c r="FO250" s="146">
        <f t="shared" si="328"/>
        <v>0</v>
      </c>
      <c r="FP250" s="146">
        <f t="shared" si="329"/>
        <v>0</v>
      </c>
      <c r="FQ250" s="146" t="e">
        <f t="shared" si="330"/>
        <v>#VALUE!</v>
      </c>
      <c r="FR250" s="146" t="e">
        <f t="shared" si="331"/>
        <v>#VALUE!</v>
      </c>
      <c r="FS250" s="146">
        <f t="shared" si="332"/>
        <v>0</v>
      </c>
      <c r="FT250" s="146">
        <f t="shared" si="333"/>
        <v>0</v>
      </c>
      <c r="FU250" s="146">
        <f t="shared" si="334"/>
        <v>0</v>
      </c>
      <c r="FV250" s="146" t="e">
        <f t="shared" si="335"/>
        <v>#VALUE!</v>
      </c>
      <c r="FW250" s="146" t="e">
        <f t="shared" si="356"/>
        <v>#VALUE!</v>
      </c>
      <c r="FX250" s="146" t="e">
        <f t="shared" si="357"/>
        <v>#VALUE!</v>
      </c>
      <c r="FY250" s="146" t="e">
        <f t="shared" si="358"/>
        <v>#VALUE!</v>
      </c>
      <c r="FZ250" s="155">
        <f t="shared" si="368"/>
        <v>0</v>
      </c>
    </row>
    <row r="251" spans="1:182">
      <c r="A251" s="143">
        <v>233</v>
      </c>
      <c r="B251" s="123"/>
      <c r="C251" s="123"/>
      <c r="D251" s="123"/>
      <c r="E251" s="181"/>
      <c r="F251" s="123"/>
      <c r="G251" s="123"/>
      <c r="H251" s="123"/>
      <c r="I251" s="120"/>
      <c r="J251" s="121"/>
      <c r="K251" s="123"/>
      <c r="L251" s="123"/>
      <c r="M251" s="172" t="str">
        <f>ryzyka!$X235</f>
        <v/>
      </c>
      <c r="N251" s="173" t="str">
        <f>ryzyka!Y235</f>
        <v/>
      </c>
      <c r="O251" s="123"/>
      <c r="P251" s="123"/>
      <c r="Q251" s="138"/>
      <c r="R251" s="121"/>
      <c r="S251" s="123"/>
      <c r="T251" s="122"/>
      <c r="U251" s="123"/>
      <c r="V251" s="285" t="str">
        <f t="shared" si="336"/>
        <v/>
      </c>
      <c r="W251" s="285" t="str">
        <f t="shared" si="337"/>
        <v/>
      </c>
      <c r="X251" s="123"/>
      <c r="Y251" s="65"/>
      <c r="Z251" s="176">
        <f t="shared" si="279"/>
        <v>0</v>
      </c>
      <c r="AA251" s="124"/>
      <c r="AB251" s="124"/>
      <c r="AC251" s="125"/>
      <c r="AD251" s="125"/>
      <c r="AE251" s="126"/>
      <c r="AF251" s="124"/>
      <c r="AG251" s="127"/>
      <c r="AH251" s="128"/>
      <c r="AI251" s="137"/>
      <c r="AJ251" s="126"/>
      <c r="AK251" s="335">
        <f t="shared" si="280"/>
        <v>0</v>
      </c>
      <c r="AL251" s="138"/>
      <c r="AM251" s="121"/>
      <c r="AN251" s="123"/>
      <c r="AO251" s="332">
        <f t="shared" si="359"/>
        <v>0</v>
      </c>
      <c r="AP251" s="333">
        <f>SUMIFS(Technologia[tpz '[s']],Technologia[Obszar],"Obróbka skrawaniem",Technologia[KOD WYROB],wycena!$B251)</f>
        <v>0</v>
      </c>
      <c r="AQ251" s="334">
        <f>SUMIFS(Technologia[tpj '[s']],Technologia[Obszar],"Obróbka skrawaniem",Technologia[KOD WYROB],wycena!$B251)</f>
        <v>0</v>
      </c>
      <c r="AR251" s="335">
        <f t="shared" si="281"/>
        <v>0</v>
      </c>
      <c r="AS251" s="334">
        <f>SUMIFS(Technologia[tpz '[s']],Technologia[Obszar],"Ukosowanie",Technologia[KOD WYROB],wycena!$B251)</f>
        <v>0</v>
      </c>
      <c r="AT251" s="334">
        <f>SUMIFS(Technologia[tpj '[s']],Technologia[Obszar],"Ukosowanie",Technologia[KOD WYROB],wycena!$B251)</f>
        <v>0</v>
      </c>
      <c r="AU251" s="335">
        <f t="shared" si="282"/>
        <v>0</v>
      </c>
      <c r="AV251" s="334">
        <f>SUMIFS(Technologia[tpz '[s']],Technologia[Obszar],"Prasa",Technologia[KOD WYROB],wycena!$B251)</f>
        <v>0</v>
      </c>
      <c r="AW251" s="334">
        <f>SUMIFS(Technologia[tpj '[s']],Technologia[Obszar],"Prasa",Technologia[KOD WYROB],wycena!$B251)</f>
        <v>0</v>
      </c>
      <c r="AX251" s="335">
        <f t="shared" si="283"/>
        <v>0</v>
      </c>
      <c r="AY251" s="334">
        <f>SUMIFS(Technologia[tpz '[s']],Technologia[Obszar],"Spawanie ręczne",Technologia[KOD WYROB],wycena!$B251)</f>
        <v>0</v>
      </c>
      <c r="AZ251" s="334">
        <f>SUMIFS(Technologia[tpj '[s']],Technologia[Obszar],"Spawanie ręczne",Technologia[KOD WYROB],wycena!$B251)</f>
        <v>0</v>
      </c>
      <c r="BA251" s="335">
        <f t="shared" si="284"/>
        <v>0</v>
      </c>
      <c r="BB251" s="334">
        <f>SUMIFS(Technologia[tpz '[s']],Technologia[Obszar],"Spawanie robotem",Technologia[KOD WYROB],wycena!$B251)</f>
        <v>0</v>
      </c>
      <c r="BC251" s="334">
        <f>SUMIFS(Technologia[tpj '[s']],Technologia[Obszar],"Spawanie robotem",Technologia[KOD WYROB],wycena!$B251)</f>
        <v>0</v>
      </c>
      <c r="BD251" s="335">
        <f t="shared" si="285"/>
        <v>0</v>
      </c>
      <c r="BE251" s="334">
        <f>SUMIFS(Technologia[tpz '[s']],Technologia[Obszar],"Ślusarnia",Technologia[KOD WYROB],wycena!$B251)</f>
        <v>0</v>
      </c>
      <c r="BF251" s="334">
        <f>SUMIFS(Technologia[tpj '[s']],Technologia[Obszar],"Ślusarnia",Technologia[KOD WYROB],wycena!$B251)</f>
        <v>0</v>
      </c>
      <c r="BG251" s="335">
        <f t="shared" si="286"/>
        <v>0</v>
      </c>
      <c r="BH251" s="334">
        <f>SUMIFS(Technologia[tpz '[s']],Technologia[Obszar],"Montaż",Technologia[KOD WYROB],wycena!$B251)</f>
        <v>0</v>
      </c>
      <c r="BI251" s="334">
        <f>SUMIFS(Technologia[tpj '[s']],Technologia[Obszar],"Montaż",Technologia[KOD WYROB],wycena!$B251)</f>
        <v>0</v>
      </c>
      <c r="BJ251" s="335">
        <f t="shared" si="287"/>
        <v>0</v>
      </c>
      <c r="BK251" s="334">
        <f>SUMIFS(Technologia[tpz '[s']],Technologia[Obszar],"Klejenie",Technologia[KOD WYROB],wycena!$B251)</f>
        <v>0</v>
      </c>
      <c r="BL251" s="334">
        <f>SUMIFS(Technologia[tpj '[s']],Technologia[Obszar],"Klejenie",Technologia[KOD WYROB],wycena!$B251)</f>
        <v>0</v>
      </c>
      <c r="BM251" s="335">
        <f t="shared" si="288"/>
        <v>0</v>
      </c>
      <c r="BN251" s="334">
        <f>SUMIFS(Technologia[tpz '[s']],Technologia[Obszar],"Śrutowanie",Technologia[KOD WYROB],wycena!$B251)</f>
        <v>0</v>
      </c>
      <c r="BO251" s="334">
        <f>SUMIFS(Technologia[tpj '[s']],Technologia[Obszar],"Śrutowanie",Technologia[KOD WYROB],wycena!$B251)</f>
        <v>0</v>
      </c>
      <c r="BP251" s="332">
        <f t="shared" si="338"/>
        <v>0</v>
      </c>
      <c r="BQ251" s="334">
        <f>SUMIFS(Technologia[tpz '[s']],Technologia[Obszar],"Prostowanie",Technologia[KOD WYROB],wycena!$B251)</f>
        <v>0</v>
      </c>
      <c r="BR251" s="334">
        <f>SUMIFS(Technologia[tpj '[s']],Technologia[Obszar],"Prostowanie",Technologia[KOD WYROB],wycena!$B251)</f>
        <v>0</v>
      </c>
      <c r="BS251" s="332">
        <f t="shared" si="339"/>
        <v>0</v>
      </c>
      <c r="BT251" s="334">
        <f>SUMIFS(Technologia[tpz '[s']],Technologia[Obszar],"Gratowarka",Technologia[KOD WYROB],wycena!$B251)</f>
        <v>0</v>
      </c>
      <c r="BU251" s="334">
        <f>SUMIFS(Technologia[tpj '[s']],Technologia[Obszar],"Gratowarka",Technologia[KOD WYROB],wycena!$B251)</f>
        <v>0</v>
      </c>
      <c r="BV251" s="332">
        <f t="shared" si="340"/>
        <v>0</v>
      </c>
      <c r="BW251" s="332">
        <f>COUNTIF(Technologia[KOD WYROB],B251)</f>
        <v>0</v>
      </c>
      <c r="BX251" s="332">
        <f t="shared" si="341"/>
        <v>0</v>
      </c>
      <c r="BZ251" s="121"/>
      <c r="CA251" s="123"/>
      <c r="CB251" s="123"/>
      <c r="CC251" s="372">
        <f>SUMIFS(Technologia[Koszt kooperacji],Technologia[Obszar],"Kooperacja",Technologia[KOD WYROB],wycena!$B251)+SUMIFS(Technologia[Koszt kooperacji],Technologia[Obszar],"Śrutowanie",Technologia[KOD WYROB],wycena!$B251)</f>
        <v>0</v>
      </c>
      <c r="CD251" s="372">
        <f t="shared" si="289"/>
        <v>0</v>
      </c>
      <c r="CE251" s="372">
        <f t="shared" si="360"/>
        <v>0</v>
      </c>
      <c r="CF251" s="381">
        <f>COUNTIFS(Technologia[KOD WYROB],B251,Technologia[Obszar],"kooperacja")+SUMIF($C:$C,$B251,CF:CF)</f>
        <v>0</v>
      </c>
      <c r="CG251" s="382">
        <f>SUMIF(Tabela3[Dot. indeksu],B251,Tabela3[Wartość])+SUMIF(C:C,B251,DE:DE)</f>
        <v>0</v>
      </c>
      <c r="CH251" s="383">
        <f>SUMIFS(NRC[Cena],NRC[Typ narzędzia],robocze!$AL$1,NRC[Dot. indeksu],wycena!$B251)+(SUMIF($C:$C,$B251,$DF:$DF))</f>
        <v>0</v>
      </c>
      <c r="CI251" s="372">
        <f>SUMIFS(NRC[Cena],NRC[Typ narzędzia],robocze!$AL$2,NRC[Dot. indeksu],wycena!$B251)+(SUMIF($C:$C,$B251,$DG:$DG))</f>
        <v>0</v>
      </c>
      <c r="CJ251" s="372">
        <f>SUMIFS(NRC[Cena],NRC[Typ narzędzia],robocze!$AL$3,NRC[Dot. indeksu],wycena!$B251)+(SUMIF($C:$C,$B251,$DH:$DH))</f>
        <v>0</v>
      </c>
      <c r="CK251" s="384">
        <f t="shared" si="342"/>
        <v>0</v>
      </c>
      <c r="CM251" s="373" t="str">
        <f t="shared" si="290"/>
        <v/>
      </c>
      <c r="CN251" s="374" t="str">
        <f t="shared" si="291"/>
        <v/>
      </c>
      <c r="CO251" s="372" t="str">
        <f t="shared" si="292"/>
        <v/>
      </c>
      <c r="CP251" s="372" t="str">
        <f t="shared" si="361"/>
        <v/>
      </c>
      <c r="CQ251" s="371" t="str">
        <f t="shared" si="293"/>
        <v/>
      </c>
      <c r="CR251" s="371" t="str">
        <f t="shared" si="362"/>
        <v/>
      </c>
      <c r="CS251" s="371" t="str">
        <f t="shared" si="294"/>
        <v/>
      </c>
      <c r="CT251" s="371" t="str">
        <f t="shared" si="295"/>
        <v/>
      </c>
      <c r="CU251" s="371" t="str">
        <f t="shared" si="296"/>
        <v/>
      </c>
      <c r="CV251" s="371" t="str">
        <f t="shared" si="297"/>
        <v/>
      </c>
      <c r="CW251" s="371" t="str">
        <f t="shared" si="298"/>
        <v/>
      </c>
      <c r="CX251" s="371" t="str">
        <f t="shared" si="299"/>
        <v/>
      </c>
      <c r="CY251" s="371" t="str">
        <f t="shared" si="300"/>
        <v/>
      </c>
      <c r="CZ251" s="371" t="str">
        <f t="shared" si="301"/>
        <v/>
      </c>
      <c r="DA251" s="371" t="str">
        <f t="shared" si="343"/>
        <v/>
      </c>
      <c r="DB251" s="371" t="str">
        <f t="shared" si="344"/>
        <v/>
      </c>
      <c r="DC251" s="371" t="str">
        <f t="shared" si="345"/>
        <v/>
      </c>
      <c r="DD251" s="334" t="str">
        <f t="shared" si="302"/>
        <v/>
      </c>
      <c r="DE251" s="334" t="str">
        <f t="shared" si="303"/>
        <v/>
      </c>
      <c r="DF251" s="372">
        <f t="shared" si="363"/>
        <v>0</v>
      </c>
      <c r="DG251" s="372">
        <f t="shared" si="364"/>
        <v>0</v>
      </c>
      <c r="DH251" s="372">
        <f t="shared" si="365"/>
        <v>0</v>
      </c>
      <c r="DI251" s="375"/>
      <c r="DJ251" s="319">
        <f>AK251/3600*Stawki!$A$4</f>
        <v>0</v>
      </c>
      <c r="DK251" s="317">
        <f>AO251/3600*Stawki!$B$4</f>
        <v>0</v>
      </c>
      <c r="DL251" s="317">
        <f>AR251/3600*Stawki!$C$4</f>
        <v>0</v>
      </c>
      <c r="DM251" s="317">
        <f>AU251/3600*Stawki!$D$4</f>
        <v>0</v>
      </c>
      <c r="DN251" s="317">
        <f>AX251/3600*Stawki!$E$4</f>
        <v>0</v>
      </c>
      <c r="DO251" s="317">
        <f>BA251/3600*Stawki!$F$4</f>
        <v>0</v>
      </c>
      <c r="DP251" s="317">
        <f>BD251/3600*Stawki!$G$4</f>
        <v>0</v>
      </c>
      <c r="DQ251" s="317">
        <f>BG251/3600*Stawki!$H$4</f>
        <v>0</v>
      </c>
      <c r="DR251" s="317">
        <f>BJ251/3600*Stawki!$J$4</f>
        <v>0</v>
      </c>
      <c r="DS251" s="317">
        <f>BL251/3600*Stawki!$I$4</f>
        <v>0</v>
      </c>
      <c r="DT251" s="317">
        <f>BP251/3600*Stawki!$K$4</f>
        <v>0</v>
      </c>
      <c r="DU251" s="320">
        <f>BS251/3600*Stawki!$M$4</f>
        <v>0</v>
      </c>
      <c r="DV251" s="320">
        <f>BV251/3600*Stawki!$L$4</f>
        <v>0</v>
      </c>
      <c r="DW251" s="321">
        <f t="shared" si="346"/>
        <v>0</v>
      </c>
      <c r="DX251" s="322" t="e" cm="1">
        <f t="array" ref="DX251">IF(BX251&lt;1,INDEX(tblSimple[],MATCH(F251,simp_il_proj,1)+1,MATCH(BW251,simp_il_oper,1)+1)+VLOOKUP($H$6,tblKlient[[Klient]:[Dodatkowy narzut Simple]],2,0),INDEX(tblComplex[],MATCH(F251,comp_il_projekt,1)+1,MATCH(BX251,comp_ile_sklad,1)+1)+VLOOKUP($H$6,tblKlient[[Klient]:[Dodatkowy narzut Complex]],3,0))</f>
        <v>#VALUE!</v>
      </c>
      <c r="DY251" s="323" t="str">
        <f t="shared" si="347"/>
        <v/>
      </c>
      <c r="DZ251" s="318" t="e">
        <f t="shared" si="304"/>
        <v>#VALUE!</v>
      </c>
      <c r="EA251" s="324" t="e">
        <f t="shared" si="305"/>
        <v>#VALUE!</v>
      </c>
      <c r="EC251" s="340">
        <f>IFERROR((Y251*AA251)*IF(X251="NIE",$EC$17+Stawki!$L$30,$EC$17)+SUMIF($C:$C,$B251,CP:CP),0)</f>
        <v>0</v>
      </c>
      <c r="ED251" s="341">
        <f t="shared" si="306"/>
        <v>0</v>
      </c>
      <c r="EE251" s="341">
        <f t="shared" si="307"/>
        <v>0</v>
      </c>
      <c r="EF251" s="341" t="e">
        <f t="shared" si="308"/>
        <v>#VALUE!</v>
      </c>
      <c r="EG251" s="341" t="e">
        <f>DY251*(1+wycena!$EG$17)</f>
        <v>#VALUE!</v>
      </c>
      <c r="EH251" s="341" t="e">
        <f>EG251*(1+wycena!$EH$17)</f>
        <v>#VALUE!</v>
      </c>
      <c r="EI251" s="341" t="e">
        <f t="shared" si="348"/>
        <v>#VALUE!</v>
      </c>
      <c r="EJ251" s="341" t="e">
        <f t="shared" si="366"/>
        <v>#VALUE!</v>
      </c>
      <c r="EK251" s="342">
        <f t="shared" si="309"/>
        <v>0</v>
      </c>
      <c r="EL251" s="343">
        <v>0</v>
      </c>
      <c r="EM251" s="344" t="e">
        <f t="shared" si="367"/>
        <v>#VALUE!</v>
      </c>
      <c r="EN251" s="345" t="e">
        <f t="shared" si="310"/>
        <v>#VALUE!</v>
      </c>
      <c r="EO251" s="346">
        <f t="shared" si="311"/>
        <v>0</v>
      </c>
      <c r="EP251" s="347">
        <f t="shared" si="312"/>
        <v>0</v>
      </c>
      <c r="EQ251" s="348">
        <f t="shared" si="349"/>
        <v>0</v>
      </c>
      <c r="ER251" s="349" t="e">
        <f t="shared" si="313"/>
        <v>#VALUE!</v>
      </c>
      <c r="ES251" s="350" t="e">
        <f t="shared" si="314"/>
        <v>#VALUE!</v>
      </c>
      <c r="ET251" s="62"/>
      <c r="EU251" s="399">
        <f t="shared" si="350"/>
        <v>0</v>
      </c>
      <c r="EV251" s="400">
        <f t="shared" si="351"/>
        <v>0</v>
      </c>
      <c r="EW251" s="400">
        <f t="shared" si="352"/>
        <v>0</v>
      </c>
      <c r="EX251" s="400">
        <f t="shared" si="353"/>
        <v>0</v>
      </c>
      <c r="EY251" s="400">
        <f t="shared" si="354"/>
        <v>0</v>
      </c>
      <c r="EZ251" s="401">
        <f t="shared" si="355"/>
        <v>0</v>
      </c>
      <c r="FA251" s="62"/>
      <c r="FB251" s="153">
        <f t="shared" si="315"/>
        <v>0</v>
      </c>
      <c r="FC251" s="154">
        <f t="shared" si="316"/>
        <v>0</v>
      </c>
      <c r="FD251" s="154">
        <f t="shared" si="317"/>
        <v>0</v>
      </c>
      <c r="FE251" s="154">
        <f t="shared" si="318"/>
        <v>0</v>
      </c>
      <c r="FF251" s="154">
        <f t="shared" si="319"/>
        <v>0</v>
      </c>
      <c r="FG251" s="154">
        <f t="shared" si="320"/>
        <v>0</v>
      </c>
      <c r="FH251" s="154">
        <f t="shared" si="321"/>
        <v>0</v>
      </c>
      <c r="FI251" s="154">
        <f t="shared" si="322"/>
        <v>0</v>
      </c>
      <c r="FJ251" s="154">
        <f t="shared" si="323"/>
        <v>0</v>
      </c>
      <c r="FK251" s="147">
        <f t="shared" si="324"/>
        <v>0</v>
      </c>
      <c r="FL251" s="147">
        <f t="shared" si="325"/>
        <v>0</v>
      </c>
      <c r="FM251" s="146">
        <f t="shared" si="326"/>
        <v>0</v>
      </c>
      <c r="FN251" s="146">
        <f t="shared" si="327"/>
        <v>0</v>
      </c>
      <c r="FO251" s="146">
        <f t="shared" si="328"/>
        <v>0</v>
      </c>
      <c r="FP251" s="146">
        <f t="shared" si="329"/>
        <v>0</v>
      </c>
      <c r="FQ251" s="146" t="e">
        <f t="shared" si="330"/>
        <v>#VALUE!</v>
      </c>
      <c r="FR251" s="146" t="e">
        <f t="shared" si="331"/>
        <v>#VALUE!</v>
      </c>
      <c r="FS251" s="146">
        <f t="shared" si="332"/>
        <v>0</v>
      </c>
      <c r="FT251" s="146">
        <f t="shared" si="333"/>
        <v>0</v>
      </c>
      <c r="FU251" s="146">
        <f t="shared" si="334"/>
        <v>0</v>
      </c>
      <c r="FV251" s="146" t="e">
        <f t="shared" si="335"/>
        <v>#VALUE!</v>
      </c>
      <c r="FW251" s="146" t="e">
        <f t="shared" si="356"/>
        <v>#VALUE!</v>
      </c>
      <c r="FX251" s="146" t="e">
        <f t="shared" si="357"/>
        <v>#VALUE!</v>
      </c>
      <c r="FY251" s="146" t="e">
        <f t="shared" si="358"/>
        <v>#VALUE!</v>
      </c>
      <c r="FZ251" s="155">
        <f t="shared" si="368"/>
        <v>0</v>
      </c>
    </row>
    <row r="252" spans="1:182">
      <c r="A252" s="143">
        <v>234</v>
      </c>
      <c r="B252" s="123"/>
      <c r="C252" s="123"/>
      <c r="D252" s="123"/>
      <c r="E252" s="181"/>
      <c r="F252" s="123"/>
      <c r="G252" s="123"/>
      <c r="H252" s="123"/>
      <c r="I252" s="120"/>
      <c r="J252" s="121"/>
      <c r="K252" s="123"/>
      <c r="L252" s="123"/>
      <c r="M252" s="172" t="str">
        <f>ryzyka!$X236</f>
        <v/>
      </c>
      <c r="N252" s="173" t="str">
        <f>ryzyka!Y236</f>
        <v/>
      </c>
      <c r="O252" s="123"/>
      <c r="P252" s="123"/>
      <c r="Q252" s="138"/>
      <c r="R252" s="121"/>
      <c r="S252" s="123"/>
      <c r="T252" s="122"/>
      <c r="U252" s="123"/>
      <c r="V252" s="285" t="str">
        <f t="shared" si="336"/>
        <v/>
      </c>
      <c r="W252" s="285" t="str">
        <f t="shared" si="337"/>
        <v/>
      </c>
      <c r="X252" s="123"/>
      <c r="Y252" s="65"/>
      <c r="Z252" s="176">
        <f t="shared" si="279"/>
        <v>0</v>
      </c>
      <c r="AA252" s="124"/>
      <c r="AB252" s="124"/>
      <c r="AC252" s="125"/>
      <c r="AD252" s="125"/>
      <c r="AE252" s="126"/>
      <c r="AF252" s="124"/>
      <c r="AG252" s="127"/>
      <c r="AH252" s="128"/>
      <c r="AI252" s="137"/>
      <c r="AJ252" s="126"/>
      <c r="AK252" s="335">
        <f t="shared" si="280"/>
        <v>0</v>
      </c>
      <c r="AL252" s="138"/>
      <c r="AM252" s="121"/>
      <c r="AN252" s="123"/>
      <c r="AO252" s="332">
        <f t="shared" si="359"/>
        <v>0</v>
      </c>
      <c r="AP252" s="333">
        <f>SUMIFS(Technologia[tpz '[s']],Technologia[Obszar],"Obróbka skrawaniem",Technologia[KOD WYROB],wycena!$B252)</f>
        <v>0</v>
      </c>
      <c r="AQ252" s="334">
        <f>SUMIFS(Technologia[tpj '[s']],Technologia[Obszar],"Obróbka skrawaniem",Technologia[KOD WYROB],wycena!$B252)</f>
        <v>0</v>
      </c>
      <c r="AR252" s="335">
        <f t="shared" si="281"/>
        <v>0</v>
      </c>
      <c r="AS252" s="334">
        <f>SUMIFS(Technologia[tpz '[s']],Technologia[Obszar],"Ukosowanie",Technologia[KOD WYROB],wycena!$B252)</f>
        <v>0</v>
      </c>
      <c r="AT252" s="334">
        <f>SUMIFS(Technologia[tpj '[s']],Technologia[Obszar],"Ukosowanie",Technologia[KOD WYROB],wycena!$B252)</f>
        <v>0</v>
      </c>
      <c r="AU252" s="335">
        <f t="shared" si="282"/>
        <v>0</v>
      </c>
      <c r="AV252" s="334">
        <f>SUMIFS(Technologia[tpz '[s']],Technologia[Obszar],"Prasa",Technologia[KOD WYROB],wycena!$B252)</f>
        <v>0</v>
      </c>
      <c r="AW252" s="334">
        <f>SUMIFS(Technologia[tpj '[s']],Technologia[Obszar],"Prasa",Technologia[KOD WYROB],wycena!$B252)</f>
        <v>0</v>
      </c>
      <c r="AX252" s="335">
        <f t="shared" si="283"/>
        <v>0</v>
      </c>
      <c r="AY252" s="334">
        <f>SUMIFS(Technologia[tpz '[s']],Technologia[Obszar],"Spawanie ręczne",Technologia[KOD WYROB],wycena!$B252)</f>
        <v>0</v>
      </c>
      <c r="AZ252" s="334">
        <f>SUMIFS(Technologia[tpj '[s']],Technologia[Obszar],"Spawanie ręczne",Technologia[KOD WYROB],wycena!$B252)</f>
        <v>0</v>
      </c>
      <c r="BA252" s="335">
        <f t="shared" si="284"/>
        <v>0</v>
      </c>
      <c r="BB252" s="334">
        <f>SUMIFS(Technologia[tpz '[s']],Technologia[Obszar],"Spawanie robotem",Technologia[KOD WYROB],wycena!$B252)</f>
        <v>0</v>
      </c>
      <c r="BC252" s="334">
        <f>SUMIFS(Technologia[tpj '[s']],Technologia[Obszar],"Spawanie robotem",Technologia[KOD WYROB],wycena!$B252)</f>
        <v>0</v>
      </c>
      <c r="BD252" s="335">
        <f t="shared" si="285"/>
        <v>0</v>
      </c>
      <c r="BE252" s="334">
        <f>SUMIFS(Technologia[tpz '[s']],Technologia[Obszar],"Ślusarnia",Technologia[KOD WYROB],wycena!$B252)</f>
        <v>0</v>
      </c>
      <c r="BF252" s="334">
        <f>SUMIFS(Technologia[tpj '[s']],Technologia[Obszar],"Ślusarnia",Technologia[KOD WYROB],wycena!$B252)</f>
        <v>0</v>
      </c>
      <c r="BG252" s="335">
        <f t="shared" si="286"/>
        <v>0</v>
      </c>
      <c r="BH252" s="334">
        <f>SUMIFS(Technologia[tpz '[s']],Technologia[Obszar],"Montaż",Technologia[KOD WYROB],wycena!$B252)</f>
        <v>0</v>
      </c>
      <c r="BI252" s="334">
        <f>SUMIFS(Technologia[tpj '[s']],Technologia[Obszar],"Montaż",Technologia[KOD WYROB],wycena!$B252)</f>
        <v>0</v>
      </c>
      <c r="BJ252" s="335">
        <f t="shared" si="287"/>
        <v>0</v>
      </c>
      <c r="BK252" s="334">
        <f>SUMIFS(Technologia[tpz '[s']],Technologia[Obszar],"Klejenie",Technologia[KOD WYROB],wycena!$B252)</f>
        <v>0</v>
      </c>
      <c r="BL252" s="334">
        <f>SUMIFS(Technologia[tpj '[s']],Technologia[Obszar],"Klejenie",Technologia[KOD WYROB],wycena!$B252)</f>
        <v>0</v>
      </c>
      <c r="BM252" s="335">
        <f t="shared" si="288"/>
        <v>0</v>
      </c>
      <c r="BN252" s="334">
        <f>SUMIFS(Technologia[tpz '[s']],Technologia[Obszar],"Śrutowanie",Technologia[KOD WYROB],wycena!$B252)</f>
        <v>0</v>
      </c>
      <c r="BO252" s="334">
        <f>SUMIFS(Technologia[tpj '[s']],Technologia[Obszar],"Śrutowanie",Technologia[KOD WYROB],wycena!$B252)</f>
        <v>0</v>
      </c>
      <c r="BP252" s="332">
        <f t="shared" si="338"/>
        <v>0</v>
      </c>
      <c r="BQ252" s="334">
        <f>SUMIFS(Technologia[tpz '[s']],Technologia[Obszar],"Prostowanie",Technologia[KOD WYROB],wycena!$B252)</f>
        <v>0</v>
      </c>
      <c r="BR252" s="334">
        <f>SUMIFS(Technologia[tpj '[s']],Technologia[Obszar],"Prostowanie",Technologia[KOD WYROB],wycena!$B252)</f>
        <v>0</v>
      </c>
      <c r="BS252" s="332">
        <f t="shared" si="339"/>
        <v>0</v>
      </c>
      <c r="BT252" s="334">
        <f>SUMIFS(Technologia[tpz '[s']],Technologia[Obszar],"Gratowarka",Technologia[KOD WYROB],wycena!$B252)</f>
        <v>0</v>
      </c>
      <c r="BU252" s="334">
        <f>SUMIFS(Technologia[tpj '[s']],Technologia[Obszar],"Gratowarka",Technologia[KOD WYROB],wycena!$B252)</f>
        <v>0</v>
      </c>
      <c r="BV252" s="332">
        <f t="shared" si="340"/>
        <v>0</v>
      </c>
      <c r="BW252" s="332">
        <f>COUNTIF(Technologia[KOD WYROB],B252)</f>
        <v>0</v>
      </c>
      <c r="BX252" s="332">
        <f t="shared" si="341"/>
        <v>0</v>
      </c>
      <c r="BZ252" s="121"/>
      <c r="CA252" s="123"/>
      <c r="CB252" s="123"/>
      <c r="CC252" s="372">
        <f>SUMIFS(Technologia[Koszt kooperacji],Technologia[Obszar],"Kooperacja",Technologia[KOD WYROB],wycena!$B252)+SUMIFS(Technologia[Koszt kooperacji],Technologia[Obszar],"Śrutowanie",Technologia[KOD WYROB],wycena!$B252)</f>
        <v>0</v>
      </c>
      <c r="CD252" s="372">
        <f t="shared" si="289"/>
        <v>0</v>
      </c>
      <c r="CE252" s="372">
        <f t="shared" si="360"/>
        <v>0</v>
      </c>
      <c r="CF252" s="381">
        <f>COUNTIFS(Technologia[KOD WYROB],B252,Technologia[Obszar],"kooperacja")+SUMIF($C:$C,$B252,CF:CF)</f>
        <v>0</v>
      </c>
      <c r="CG252" s="382">
        <f>SUMIF(Tabela3[Dot. indeksu],B252,Tabela3[Wartość])+SUMIF(C:C,B252,DE:DE)</f>
        <v>0</v>
      </c>
      <c r="CH252" s="383">
        <f>SUMIFS(NRC[Cena],NRC[Typ narzędzia],robocze!$AL$1,NRC[Dot. indeksu],wycena!$B252)+(SUMIF($C:$C,$B252,$DF:$DF))</f>
        <v>0</v>
      </c>
      <c r="CI252" s="372">
        <f>SUMIFS(NRC[Cena],NRC[Typ narzędzia],robocze!$AL$2,NRC[Dot. indeksu],wycena!$B252)+(SUMIF($C:$C,$B252,$DG:$DG))</f>
        <v>0</v>
      </c>
      <c r="CJ252" s="372">
        <f>SUMIFS(NRC[Cena],NRC[Typ narzędzia],robocze!$AL$3,NRC[Dot. indeksu],wycena!$B252)+(SUMIF($C:$C,$B252,$DH:$DH))</f>
        <v>0</v>
      </c>
      <c r="CK252" s="384">
        <f t="shared" si="342"/>
        <v>0</v>
      </c>
      <c r="CM252" s="373" t="str">
        <f t="shared" si="290"/>
        <v/>
      </c>
      <c r="CN252" s="374" t="str">
        <f t="shared" si="291"/>
        <v/>
      </c>
      <c r="CO252" s="372" t="str">
        <f t="shared" si="292"/>
        <v/>
      </c>
      <c r="CP252" s="372" t="str">
        <f t="shared" si="361"/>
        <v/>
      </c>
      <c r="CQ252" s="371" t="str">
        <f t="shared" si="293"/>
        <v/>
      </c>
      <c r="CR252" s="371" t="str">
        <f t="shared" si="362"/>
        <v/>
      </c>
      <c r="CS252" s="371" t="str">
        <f t="shared" si="294"/>
        <v/>
      </c>
      <c r="CT252" s="371" t="str">
        <f t="shared" si="295"/>
        <v/>
      </c>
      <c r="CU252" s="371" t="str">
        <f t="shared" si="296"/>
        <v/>
      </c>
      <c r="CV252" s="371" t="str">
        <f t="shared" si="297"/>
        <v/>
      </c>
      <c r="CW252" s="371" t="str">
        <f t="shared" si="298"/>
        <v/>
      </c>
      <c r="CX252" s="371" t="str">
        <f t="shared" si="299"/>
        <v/>
      </c>
      <c r="CY252" s="371" t="str">
        <f t="shared" si="300"/>
        <v/>
      </c>
      <c r="CZ252" s="371" t="str">
        <f t="shared" si="301"/>
        <v/>
      </c>
      <c r="DA252" s="371" t="str">
        <f t="shared" si="343"/>
        <v/>
      </c>
      <c r="DB252" s="371" t="str">
        <f t="shared" si="344"/>
        <v/>
      </c>
      <c r="DC252" s="371" t="str">
        <f t="shared" si="345"/>
        <v/>
      </c>
      <c r="DD252" s="334" t="str">
        <f t="shared" si="302"/>
        <v/>
      </c>
      <c r="DE252" s="334" t="str">
        <f t="shared" si="303"/>
        <v/>
      </c>
      <c r="DF252" s="372">
        <f t="shared" si="363"/>
        <v>0</v>
      </c>
      <c r="DG252" s="372">
        <f t="shared" si="364"/>
        <v>0</v>
      </c>
      <c r="DH252" s="372">
        <f t="shared" si="365"/>
        <v>0</v>
      </c>
      <c r="DI252" s="375"/>
      <c r="DJ252" s="319">
        <f>AK252/3600*Stawki!$A$4</f>
        <v>0</v>
      </c>
      <c r="DK252" s="317">
        <f>AO252/3600*Stawki!$B$4</f>
        <v>0</v>
      </c>
      <c r="DL252" s="317">
        <f>AR252/3600*Stawki!$C$4</f>
        <v>0</v>
      </c>
      <c r="DM252" s="317">
        <f>AU252/3600*Stawki!$D$4</f>
        <v>0</v>
      </c>
      <c r="DN252" s="317">
        <f>AX252/3600*Stawki!$E$4</f>
        <v>0</v>
      </c>
      <c r="DO252" s="317">
        <f>BA252/3600*Stawki!$F$4</f>
        <v>0</v>
      </c>
      <c r="DP252" s="317">
        <f>BD252/3600*Stawki!$G$4</f>
        <v>0</v>
      </c>
      <c r="DQ252" s="317">
        <f>BG252/3600*Stawki!$H$4</f>
        <v>0</v>
      </c>
      <c r="DR252" s="317">
        <f>BJ252/3600*Stawki!$J$4</f>
        <v>0</v>
      </c>
      <c r="DS252" s="317">
        <f>BL252/3600*Stawki!$I$4</f>
        <v>0</v>
      </c>
      <c r="DT252" s="317">
        <f>BP252/3600*Stawki!$K$4</f>
        <v>0</v>
      </c>
      <c r="DU252" s="320">
        <f>BS252/3600*Stawki!$M$4</f>
        <v>0</v>
      </c>
      <c r="DV252" s="320">
        <f>BV252/3600*Stawki!$L$4</f>
        <v>0</v>
      </c>
      <c r="DW252" s="321">
        <f t="shared" si="346"/>
        <v>0</v>
      </c>
      <c r="DX252" s="322" t="e" cm="1">
        <f t="array" ref="DX252">IF(BX252&lt;1,INDEX(tblSimple[],MATCH(F252,simp_il_proj,1)+1,MATCH(BW252,simp_il_oper,1)+1)+VLOOKUP($H$6,tblKlient[[Klient]:[Dodatkowy narzut Simple]],2,0),INDEX(tblComplex[],MATCH(F252,comp_il_projekt,1)+1,MATCH(BX252,comp_ile_sklad,1)+1)+VLOOKUP($H$6,tblKlient[[Klient]:[Dodatkowy narzut Complex]],3,0))</f>
        <v>#VALUE!</v>
      </c>
      <c r="DY252" s="323" t="str">
        <f t="shared" si="347"/>
        <v/>
      </c>
      <c r="DZ252" s="318" t="e">
        <f t="shared" si="304"/>
        <v>#VALUE!</v>
      </c>
      <c r="EA252" s="324" t="e">
        <f t="shared" si="305"/>
        <v>#VALUE!</v>
      </c>
      <c r="EC252" s="340">
        <f>IFERROR((Y252*AA252)*IF(X252="NIE",$EC$17+Stawki!$L$30,$EC$17)+SUMIF($C:$C,$B252,CP:CP),0)</f>
        <v>0</v>
      </c>
      <c r="ED252" s="341">
        <f t="shared" si="306"/>
        <v>0</v>
      </c>
      <c r="EE252" s="341">
        <f t="shared" si="307"/>
        <v>0</v>
      </c>
      <c r="EF252" s="341" t="e">
        <f t="shared" si="308"/>
        <v>#VALUE!</v>
      </c>
      <c r="EG252" s="341" t="e">
        <f>DY252*(1+wycena!$EG$17)</f>
        <v>#VALUE!</v>
      </c>
      <c r="EH252" s="341" t="e">
        <f>EG252*(1+wycena!$EH$17)</f>
        <v>#VALUE!</v>
      </c>
      <c r="EI252" s="341" t="e">
        <f t="shared" si="348"/>
        <v>#VALUE!</v>
      </c>
      <c r="EJ252" s="341" t="e">
        <f t="shared" si="366"/>
        <v>#VALUE!</v>
      </c>
      <c r="EK252" s="342">
        <f t="shared" si="309"/>
        <v>0</v>
      </c>
      <c r="EL252" s="343">
        <v>0</v>
      </c>
      <c r="EM252" s="344" t="e">
        <f t="shared" si="367"/>
        <v>#VALUE!</v>
      </c>
      <c r="EN252" s="345" t="e">
        <f t="shared" si="310"/>
        <v>#VALUE!</v>
      </c>
      <c r="EO252" s="346">
        <f t="shared" si="311"/>
        <v>0</v>
      </c>
      <c r="EP252" s="347">
        <f t="shared" si="312"/>
        <v>0</v>
      </c>
      <c r="EQ252" s="348">
        <f t="shared" si="349"/>
        <v>0</v>
      </c>
      <c r="ER252" s="349" t="e">
        <f t="shared" si="313"/>
        <v>#VALUE!</v>
      </c>
      <c r="ES252" s="350" t="e">
        <f t="shared" si="314"/>
        <v>#VALUE!</v>
      </c>
      <c r="ET252" s="62"/>
      <c r="EU252" s="399">
        <f t="shared" si="350"/>
        <v>0</v>
      </c>
      <c r="EV252" s="400">
        <f t="shared" si="351"/>
        <v>0</v>
      </c>
      <c r="EW252" s="400">
        <f t="shared" si="352"/>
        <v>0</v>
      </c>
      <c r="EX252" s="400">
        <f t="shared" si="353"/>
        <v>0</v>
      </c>
      <c r="EY252" s="400">
        <f t="shared" si="354"/>
        <v>0</v>
      </c>
      <c r="EZ252" s="401">
        <f t="shared" si="355"/>
        <v>0</v>
      </c>
      <c r="FA252" s="62"/>
      <c r="FB252" s="153">
        <f t="shared" si="315"/>
        <v>0</v>
      </c>
      <c r="FC252" s="154">
        <f t="shared" si="316"/>
        <v>0</v>
      </c>
      <c r="FD252" s="154">
        <f t="shared" si="317"/>
        <v>0</v>
      </c>
      <c r="FE252" s="154">
        <f t="shared" si="318"/>
        <v>0</v>
      </c>
      <c r="FF252" s="154">
        <f t="shared" si="319"/>
        <v>0</v>
      </c>
      <c r="FG252" s="154">
        <f t="shared" si="320"/>
        <v>0</v>
      </c>
      <c r="FH252" s="154">
        <f t="shared" si="321"/>
        <v>0</v>
      </c>
      <c r="FI252" s="154">
        <f t="shared" si="322"/>
        <v>0</v>
      </c>
      <c r="FJ252" s="154">
        <f t="shared" si="323"/>
        <v>0</v>
      </c>
      <c r="FK252" s="147">
        <f t="shared" si="324"/>
        <v>0</v>
      </c>
      <c r="FL252" s="147">
        <f t="shared" si="325"/>
        <v>0</v>
      </c>
      <c r="FM252" s="146">
        <f t="shared" si="326"/>
        <v>0</v>
      </c>
      <c r="FN252" s="146">
        <f t="shared" si="327"/>
        <v>0</v>
      </c>
      <c r="FO252" s="146">
        <f t="shared" si="328"/>
        <v>0</v>
      </c>
      <c r="FP252" s="146">
        <f t="shared" si="329"/>
        <v>0</v>
      </c>
      <c r="FQ252" s="146" t="e">
        <f t="shared" si="330"/>
        <v>#VALUE!</v>
      </c>
      <c r="FR252" s="146" t="e">
        <f t="shared" si="331"/>
        <v>#VALUE!</v>
      </c>
      <c r="FS252" s="146">
        <f t="shared" si="332"/>
        <v>0</v>
      </c>
      <c r="FT252" s="146">
        <f t="shared" si="333"/>
        <v>0</v>
      </c>
      <c r="FU252" s="146">
        <f t="shared" si="334"/>
        <v>0</v>
      </c>
      <c r="FV252" s="146" t="e">
        <f t="shared" si="335"/>
        <v>#VALUE!</v>
      </c>
      <c r="FW252" s="146" t="e">
        <f t="shared" si="356"/>
        <v>#VALUE!</v>
      </c>
      <c r="FX252" s="146" t="e">
        <f t="shared" si="357"/>
        <v>#VALUE!</v>
      </c>
      <c r="FY252" s="146" t="e">
        <f t="shared" si="358"/>
        <v>#VALUE!</v>
      </c>
      <c r="FZ252" s="155">
        <f t="shared" si="368"/>
        <v>0</v>
      </c>
    </row>
    <row r="253" spans="1:182">
      <c r="A253" s="143">
        <v>235</v>
      </c>
      <c r="B253" s="123"/>
      <c r="C253" s="123"/>
      <c r="D253" s="123"/>
      <c r="E253" s="181"/>
      <c r="F253" s="123"/>
      <c r="G253" s="123"/>
      <c r="H253" s="123"/>
      <c r="I253" s="120"/>
      <c r="J253" s="121"/>
      <c r="K253" s="123"/>
      <c r="L253" s="123"/>
      <c r="M253" s="172" t="str">
        <f>ryzyka!$X237</f>
        <v/>
      </c>
      <c r="N253" s="173" t="str">
        <f>ryzyka!Y237</f>
        <v/>
      </c>
      <c r="O253" s="123"/>
      <c r="P253" s="123"/>
      <c r="Q253" s="138"/>
      <c r="R253" s="121"/>
      <c r="S253" s="123"/>
      <c r="T253" s="122"/>
      <c r="U253" s="123"/>
      <c r="V253" s="285" t="str">
        <f t="shared" si="336"/>
        <v/>
      </c>
      <c r="W253" s="285" t="str">
        <f t="shared" si="337"/>
        <v/>
      </c>
      <c r="X253" s="123"/>
      <c r="Y253" s="65"/>
      <c r="Z253" s="176">
        <f t="shared" si="279"/>
        <v>0</v>
      </c>
      <c r="AA253" s="124"/>
      <c r="AB253" s="124"/>
      <c r="AC253" s="125"/>
      <c r="AD253" s="125"/>
      <c r="AE253" s="126"/>
      <c r="AF253" s="124"/>
      <c r="AG253" s="127"/>
      <c r="AH253" s="128"/>
      <c r="AI253" s="137"/>
      <c r="AJ253" s="126"/>
      <c r="AK253" s="335">
        <f t="shared" si="280"/>
        <v>0</v>
      </c>
      <c r="AL253" s="138"/>
      <c r="AM253" s="121"/>
      <c r="AN253" s="123"/>
      <c r="AO253" s="332">
        <f t="shared" si="359"/>
        <v>0</v>
      </c>
      <c r="AP253" s="333">
        <f>SUMIFS(Technologia[tpz '[s']],Technologia[Obszar],"Obróbka skrawaniem",Technologia[KOD WYROB],wycena!$B253)</f>
        <v>0</v>
      </c>
      <c r="AQ253" s="334">
        <f>SUMIFS(Technologia[tpj '[s']],Technologia[Obszar],"Obróbka skrawaniem",Technologia[KOD WYROB],wycena!$B253)</f>
        <v>0</v>
      </c>
      <c r="AR253" s="335">
        <f t="shared" si="281"/>
        <v>0</v>
      </c>
      <c r="AS253" s="334">
        <f>SUMIFS(Technologia[tpz '[s']],Technologia[Obszar],"Ukosowanie",Technologia[KOD WYROB],wycena!$B253)</f>
        <v>0</v>
      </c>
      <c r="AT253" s="334">
        <f>SUMIFS(Technologia[tpj '[s']],Technologia[Obszar],"Ukosowanie",Technologia[KOD WYROB],wycena!$B253)</f>
        <v>0</v>
      </c>
      <c r="AU253" s="335">
        <f t="shared" si="282"/>
        <v>0</v>
      </c>
      <c r="AV253" s="334">
        <f>SUMIFS(Technologia[tpz '[s']],Technologia[Obszar],"Prasa",Technologia[KOD WYROB],wycena!$B253)</f>
        <v>0</v>
      </c>
      <c r="AW253" s="334">
        <f>SUMIFS(Technologia[tpj '[s']],Technologia[Obszar],"Prasa",Technologia[KOD WYROB],wycena!$B253)</f>
        <v>0</v>
      </c>
      <c r="AX253" s="335">
        <f t="shared" si="283"/>
        <v>0</v>
      </c>
      <c r="AY253" s="334">
        <f>SUMIFS(Technologia[tpz '[s']],Technologia[Obszar],"Spawanie ręczne",Technologia[KOD WYROB],wycena!$B253)</f>
        <v>0</v>
      </c>
      <c r="AZ253" s="334">
        <f>SUMIFS(Technologia[tpj '[s']],Technologia[Obszar],"Spawanie ręczne",Technologia[KOD WYROB],wycena!$B253)</f>
        <v>0</v>
      </c>
      <c r="BA253" s="335">
        <f t="shared" si="284"/>
        <v>0</v>
      </c>
      <c r="BB253" s="334">
        <f>SUMIFS(Technologia[tpz '[s']],Technologia[Obszar],"Spawanie robotem",Technologia[KOD WYROB],wycena!$B253)</f>
        <v>0</v>
      </c>
      <c r="BC253" s="334">
        <f>SUMIFS(Technologia[tpj '[s']],Technologia[Obszar],"Spawanie robotem",Technologia[KOD WYROB],wycena!$B253)</f>
        <v>0</v>
      </c>
      <c r="BD253" s="335">
        <f t="shared" si="285"/>
        <v>0</v>
      </c>
      <c r="BE253" s="334">
        <f>SUMIFS(Technologia[tpz '[s']],Technologia[Obszar],"Ślusarnia",Technologia[KOD WYROB],wycena!$B253)</f>
        <v>0</v>
      </c>
      <c r="BF253" s="334">
        <f>SUMIFS(Technologia[tpj '[s']],Technologia[Obszar],"Ślusarnia",Technologia[KOD WYROB],wycena!$B253)</f>
        <v>0</v>
      </c>
      <c r="BG253" s="335">
        <f t="shared" si="286"/>
        <v>0</v>
      </c>
      <c r="BH253" s="334">
        <f>SUMIFS(Technologia[tpz '[s']],Technologia[Obszar],"Montaż",Technologia[KOD WYROB],wycena!$B253)</f>
        <v>0</v>
      </c>
      <c r="BI253" s="334">
        <f>SUMIFS(Technologia[tpj '[s']],Technologia[Obszar],"Montaż",Technologia[KOD WYROB],wycena!$B253)</f>
        <v>0</v>
      </c>
      <c r="BJ253" s="335">
        <f t="shared" si="287"/>
        <v>0</v>
      </c>
      <c r="BK253" s="334">
        <f>SUMIFS(Technologia[tpz '[s']],Technologia[Obszar],"Klejenie",Technologia[KOD WYROB],wycena!$B253)</f>
        <v>0</v>
      </c>
      <c r="BL253" s="334">
        <f>SUMIFS(Technologia[tpj '[s']],Technologia[Obszar],"Klejenie",Technologia[KOD WYROB],wycena!$B253)</f>
        <v>0</v>
      </c>
      <c r="BM253" s="335">
        <f t="shared" si="288"/>
        <v>0</v>
      </c>
      <c r="BN253" s="334">
        <f>SUMIFS(Technologia[tpz '[s']],Technologia[Obszar],"Śrutowanie",Technologia[KOD WYROB],wycena!$B253)</f>
        <v>0</v>
      </c>
      <c r="BO253" s="334">
        <f>SUMIFS(Technologia[tpj '[s']],Technologia[Obszar],"Śrutowanie",Technologia[KOD WYROB],wycena!$B253)</f>
        <v>0</v>
      </c>
      <c r="BP253" s="332">
        <f t="shared" si="338"/>
        <v>0</v>
      </c>
      <c r="BQ253" s="334">
        <f>SUMIFS(Technologia[tpz '[s']],Technologia[Obszar],"Prostowanie",Technologia[KOD WYROB],wycena!$B253)</f>
        <v>0</v>
      </c>
      <c r="BR253" s="334">
        <f>SUMIFS(Technologia[tpj '[s']],Technologia[Obszar],"Prostowanie",Technologia[KOD WYROB],wycena!$B253)</f>
        <v>0</v>
      </c>
      <c r="BS253" s="332">
        <f t="shared" si="339"/>
        <v>0</v>
      </c>
      <c r="BT253" s="334">
        <f>SUMIFS(Technologia[tpz '[s']],Technologia[Obszar],"Gratowarka",Technologia[KOD WYROB],wycena!$B253)</f>
        <v>0</v>
      </c>
      <c r="BU253" s="334">
        <f>SUMIFS(Technologia[tpj '[s']],Technologia[Obszar],"Gratowarka",Technologia[KOD WYROB],wycena!$B253)</f>
        <v>0</v>
      </c>
      <c r="BV253" s="332">
        <f t="shared" si="340"/>
        <v>0</v>
      </c>
      <c r="BW253" s="332">
        <f>COUNTIF(Technologia[KOD WYROB],B253)</f>
        <v>0</v>
      </c>
      <c r="BX253" s="332">
        <f t="shared" si="341"/>
        <v>0</v>
      </c>
      <c r="BZ253" s="121"/>
      <c r="CA253" s="123"/>
      <c r="CB253" s="123"/>
      <c r="CC253" s="372">
        <f>SUMIFS(Technologia[Koszt kooperacji],Technologia[Obszar],"Kooperacja",Technologia[KOD WYROB],wycena!$B253)+SUMIFS(Technologia[Koszt kooperacji],Technologia[Obszar],"Śrutowanie",Technologia[KOD WYROB],wycena!$B253)</f>
        <v>0</v>
      </c>
      <c r="CD253" s="372">
        <f t="shared" si="289"/>
        <v>0</v>
      </c>
      <c r="CE253" s="372">
        <f t="shared" si="360"/>
        <v>0</v>
      </c>
      <c r="CF253" s="381">
        <f>COUNTIFS(Technologia[KOD WYROB],B253,Technologia[Obszar],"kooperacja")+SUMIF($C:$C,$B253,CF:CF)</f>
        <v>0</v>
      </c>
      <c r="CG253" s="382">
        <f>SUMIF(Tabela3[Dot. indeksu],B253,Tabela3[Wartość])+SUMIF(C:C,B253,DE:DE)</f>
        <v>0</v>
      </c>
      <c r="CH253" s="383">
        <f>SUMIFS(NRC[Cena],NRC[Typ narzędzia],robocze!$AL$1,NRC[Dot. indeksu],wycena!$B253)+(SUMIF($C:$C,$B253,$DF:$DF))</f>
        <v>0</v>
      </c>
      <c r="CI253" s="372">
        <f>SUMIFS(NRC[Cena],NRC[Typ narzędzia],robocze!$AL$2,NRC[Dot. indeksu],wycena!$B253)+(SUMIF($C:$C,$B253,$DG:$DG))</f>
        <v>0</v>
      </c>
      <c r="CJ253" s="372">
        <f>SUMIFS(NRC[Cena],NRC[Typ narzędzia],robocze!$AL$3,NRC[Dot. indeksu],wycena!$B253)+(SUMIF($C:$C,$B253,$DH:$DH))</f>
        <v>0</v>
      </c>
      <c r="CK253" s="384">
        <f t="shared" si="342"/>
        <v>0</v>
      </c>
      <c r="CM253" s="373" t="str">
        <f t="shared" si="290"/>
        <v/>
      </c>
      <c r="CN253" s="374" t="str">
        <f t="shared" si="291"/>
        <v/>
      </c>
      <c r="CO253" s="372" t="str">
        <f t="shared" si="292"/>
        <v/>
      </c>
      <c r="CP253" s="372" t="str">
        <f t="shared" si="361"/>
        <v/>
      </c>
      <c r="CQ253" s="371" t="str">
        <f t="shared" si="293"/>
        <v/>
      </c>
      <c r="CR253" s="371" t="str">
        <f t="shared" si="362"/>
        <v/>
      </c>
      <c r="CS253" s="371" t="str">
        <f t="shared" si="294"/>
        <v/>
      </c>
      <c r="CT253" s="371" t="str">
        <f t="shared" si="295"/>
        <v/>
      </c>
      <c r="CU253" s="371" t="str">
        <f t="shared" si="296"/>
        <v/>
      </c>
      <c r="CV253" s="371" t="str">
        <f t="shared" si="297"/>
        <v/>
      </c>
      <c r="CW253" s="371" t="str">
        <f t="shared" si="298"/>
        <v/>
      </c>
      <c r="CX253" s="371" t="str">
        <f t="shared" si="299"/>
        <v/>
      </c>
      <c r="CY253" s="371" t="str">
        <f t="shared" si="300"/>
        <v/>
      </c>
      <c r="CZ253" s="371" t="str">
        <f t="shared" si="301"/>
        <v/>
      </c>
      <c r="DA253" s="371" t="str">
        <f t="shared" si="343"/>
        <v/>
      </c>
      <c r="DB253" s="371" t="str">
        <f t="shared" si="344"/>
        <v/>
      </c>
      <c r="DC253" s="371" t="str">
        <f t="shared" si="345"/>
        <v/>
      </c>
      <c r="DD253" s="334" t="str">
        <f t="shared" si="302"/>
        <v/>
      </c>
      <c r="DE253" s="334" t="str">
        <f t="shared" si="303"/>
        <v/>
      </c>
      <c r="DF253" s="372">
        <f t="shared" si="363"/>
        <v>0</v>
      </c>
      <c r="DG253" s="372">
        <f t="shared" si="364"/>
        <v>0</v>
      </c>
      <c r="DH253" s="372">
        <f t="shared" si="365"/>
        <v>0</v>
      </c>
      <c r="DI253" s="375"/>
      <c r="DJ253" s="319">
        <f>AK253/3600*Stawki!$A$4</f>
        <v>0</v>
      </c>
      <c r="DK253" s="317">
        <f>AO253/3600*Stawki!$B$4</f>
        <v>0</v>
      </c>
      <c r="DL253" s="317">
        <f>AR253/3600*Stawki!$C$4</f>
        <v>0</v>
      </c>
      <c r="DM253" s="317">
        <f>AU253/3600*Stawki!$D$4</f>
        <v>0</v>
      </c>
      <c r="DN253" s="317">
        <f>AX253/3600*Stawki!$E$4</f>
        <v>0</v>
      </c>
      <c r="DO253" s="317">
        <f>BA253/3600*Stawki!$F$4</f>
        <v>0</v>
      </c>
      <c r="DP253" s="317">
        <f>BD253/3600*Stawki!$G$4</f>
        <v>0</v>
      </c>
      <c r="DQ253" s="317">
        <f>BG253/3600*Stawki!$H$4</f>
        <v>0</v>
      </c>
      <c r="DR253" s="317">
        <f>BJ253/3600*Stawki!$J$4</f>
        <v>0</v>
      </c>
      <c r="DS253" s="317">
        <f>BL253/3600*Stawki!$I$4</f>
        <v>0</v>
      </c>
      <c r="DT253" s="317">
        <f>BP253/3600*Stawki!$K$4</f>
        <v>0</v>
      </c>
      <c r="DU253" s="320">
        <f>BS253/3600*Stawki!$M$4</f>
        <v>0</v>
      </c>
      <c r="DV253" s="320">
        <f>BV253/3600*Stawki!$L$4</f>
        <v>0</v>
      </c>
      <c r="DW253" s="321">
        <f t="shared" si="346"/>
        <v>0</v>
      </c>
      <c r="DX253" s="322" t="e" cm="1">
        <f t="array" ref="DX253">IF(BX253&lt;1,INDEX(tblSimple[],MATCH(F253,simp_il_proj,1)+1,MATCH(BW253,simp_il_oper,1)+1)+VLOOKUP($H$6,tblKlient[[Klient]:[Dodatkowy narzut Simple]],2,0),INDEX(tblComplex[],MATCH(F253,comp_il_projekt,1)+1,MATCH(BX253,comp_ile_sklad,1)+1)+VLOOKUP($H$6,tblKlient[[Klient]:[Dodatkowy narzut Complex]],3,0))</f>
        <v>#VALUE!</v>
      </c>
      <c r="DY253" s="323" t="str">
        <f t="shared" si="347"/>
        <v/>
      </c>
      <c r="DZ253" s="318" t="e">
        <f t="shared" si="304"/>
        <v>#VALUE!</v>
      </c>
      <c r="EA253" s="324" t="e">
        <f t="shared" si="305"/>
        <v>#VALUE!</v>
      </c>
      <c r="EC253" s="340">
        <f>IFERROR((Y253*AA253)*IF(X253="NIE",$EC$17+Stawki!$L$30,$EC$17)+SUMIF($C:$C,$B253,CP:CP),0)</f>
        <v>0</v>
      </c>
      <c r="ED253" s="341">
        <f t="shared" si="306"/>
        <v>0</v>
      </c>
      <c r="EE253" s="341">
        <f t="shared" si="307"/>
        <v>0</v>
      </c>
      <c r="EF253" s="341" t="e">
        <f t="shared" si="308"/>
        <v>#VALUE!</v>
      </c>
      <c r="EG253" s="341" t="e">
        <f>DY253*(1+wycena!$EG$17)</f>
        <v>#VALUE!</v>
      </c>
      <c r="EH253" s="341" t="e">
        <f>EG253*(1+wycena!$EH$17)</f>
        <v>#VALUE!</v>
      </c>
      <c r="EI253" s="341" t="e">
        <f t="shared" si="348"/>
        <v>#VALUE!</v>
      </c>
      <c r="EJ253" s="341" t="e">
        <f t="shared" si="366"/>
        <v>#VALUE!</v>
      </c>
      <c r="EK253" s="342">
        <f t="shared" si="309"/>
        <v>0</v>
      </c>
      <c r="EL253" s="343">
        <v>0</v>
      </c>
      <c r="EM253" s="344" t="e">
        <f t="shared" si="367"/>
        <v>#VALUE!</v>
      </c>
      <c r="EN253" s="345" t="e">
        <f t="shared" si="310"/>
        <v>#VALUE!</v>
      </c>
      <c r="EO253" s="346">
        <f t="shared" si="311"/>
        <v>0</v>
      </c>
      <c r="EP253" s="347">
        <f t="shared" si="312"/>
        <v>0</v>
      </c>
      <c r="EQ253" s="348">
        <f t="shared" si="349"/>
        <v>0</v>
      </c>
      <c r="ER253" s="349" t="e">
        <f t="shared" si="313"/>
        <v>#VALUE!</v>
      </c>
      <c r="ES253" s="350" t="e">
        <f t="shared" si="314"/>
        <v>#VALUE!</v>
      </c>
      <c r="ET253" s="62"/>
      <c r="EU253" s="399">
        <f t="shared" si="350"/>
        <v>0</v>
      </c>
      <c r="EV253" s="400">
        <f t="shared" si="351"/>
        <v>0</v>
      </c>
      <c r="EW253" s="400">
        <f t="shared" si="352"/>
        <v>0</v>
      </c>
      <c r="EX253" s="400">
        <f t="shared" si="353"/>
        <v>0</v>
      </c>
      <c r="EY253" s="400">
        <f t="shared" si="354"/>
        <v>0</v>
      </c>
      <c r="EZ253" s="401">
        <f t="shared" si="355"/>
        <v>0</v>
      </c>
      <c r="FA253" s="62"/>
      <c r="FB253" s="153">
        <f t="shared" si="315"/>
        <v>0</v>
      </c>
      <c r="FC253" s="154">
        <f t="shared" si="316"/>
        <v>0</v>
      </c>
      <c r="FD253" s="154">
        <f t="shared" si="317"/>
        <v>0</v>
      </c>
      <c r="FE253" s="154">
        <f t="shared" si="318"/>
        <v>0</v>
      </c>
      <c r="FF253" s="154">
        <f t="shared" si="319"/>
        <v>0</v>
      </c>
      <c r="FG253" s="154">
        <f t="shared" si="320"/>
        <v>0</v>
      </c>
      <c r="FH253" s="154">
        <f t="shared" si="321"/>
        <v>0</v>
      </c>
      <c r="FI253" s="154">
        <f t="shared" si="322"/>
        <v>0</v>
      </c>
      <c r="FJ253" s="154">
        <f t="shared" si="323"/>
        <v>0</v>
      </c>
      <c r="FK253" s="147">
        <f t="shared" si="324"/>
        <v>0</v>
      </c>
      <c r="FL253" s="147">
        <f t="shared" si="325"/>
        <v>0</v>
      </c>
      <c r="FM253" s="146">
        <f t="shared" si="326"/>
        <v>0</v>
      </c>
      <c r="FN253" s="146">
        <f t="shared" si="327"/>
        <v>0</v>
      </c>
      <c r="FO253" s="146">
        <f t="shared" si="328"/>
        <v>0</v>
      </c>
      <c r="FP253" s="146">
        <f t="shared" si="329"/>
        <v>0</v>
      </c>
      <c r="FQ253" s="146" t="e">
        <f t="shared" si="330"/>
        <v>#VALUE!</v>
      </c>
      <c r="FR253" s="146" t="e">
        <f t="shared" si="331"/>
        <v>#VALUE!</v>
      </c>
      <c r="FS253" s="146">
        <f t="shared" si="332"/>
        <v>0</v>
      </c>
      <c r="FT253" s="146">
        <f t="shared" si="333"/>
        <v>0</v>
      </c>
      <c r="FU253" s="146">
        <f t="shared" si="334"/>
        <v>0</v>
      </c>
      <c r="FV253" s="146" t="e">
        <f t="shared" si="335"/>
        <v>#VALUE!</v>
      </c>
      <c r="FW253" s="146" t="e">
        <f t="shared" si="356"/>
        <v>#VALUE!</v>
      </c>
      <c r="FX253" s="146" t="e">
        <f t="shared" si="357"/>
        <v>#VALUE!</v>
      </c>
      <c r="FY253" s="146" t="e">
        <f t="shared" si="358"/>
        <v>#VALUE!</v>
      </c>
      <c r="FZ253" s="155">
        <f t="shared" si="368"/>
        <v>0</v>
      </c>
    </row>
    <row r="254" spans="1:182">
      <c r="A254" s="143">
        <v>236</v>
      </c>
      <c r="B254" s="123"/>
      <c r="C254" s="123"/>
      <c r="D254" s="123"/>
      <c r="E254" s="181"/>
      <c r="F254" s="123"/>
      <c r="G254" s="123"/>
      <c r="H254" s="123"/>
      <c r="I254" s="120"/>
      <c r="J254" s="121"/>
      <c r="K254" s="123"/>
      <c r="L254" s="123"/>
      <c r="M254" s="172" t="str">
        <f>ryzyka!$X238</f>
        <v/>
      </c>
      <c r="N254" s="173" t="str">
        <f>ryzyka!Y238</f>
        <v/>
      </c>
      <c r="O254" s="123"/>
      <c r="P254" s="123"/>
      <c r="Q254" s="138"/>
      <c r="R254" s="121"/>
      <c r="S254" s="123"/>
      <c r="T254" s="122"/>
      <c r="U254" s="123"/>
      <c r="V254" s="285" t="str">
        <f t="shared" si="336"/>
        <v/>
      </c>
      <c r="W254" s="285" t="str">
        <f t="shared" si="337"/>
        <v/>
      </c>
      <c r="X254" s="123"/>
      <c r="Y254" s="65"/>
      <c r="Z254" s="176">
        <f t="shared" si="279"/>
        <v>0</v>
      </c>
      <c r="AA254" s="124"/>
      <c r="AB254" s="124"/>
      <c r="AC254" s="125"/>
      <c r="AD254" s="125"/>
      <c r="AE254" s="126"/>
      <c r="AF254" s="124"/>
      <c r="AG254" s="127"/>
      <c r="AH254" s="128"/>
      <c r="AI254" s="137"/>
      <c r="AJ254" s="126"/>
      <c r="AK254" s="335">
        <f t="shared" si="280"/>
        <v>0</v>
      </c>
      <c r="AL254" s="138"/>
      <c r="AM254" s="121"/>
      <c r="AN254" s="123"/>
      <c r="AO254" s="332">
        <f t="shared" si="359"/>
        <v>0</v>
      </c>
      <c r="AP254" s="333">
        <f>SUMIFS(Technologia[tpz '[s']],Technologia[Obszar],"Obróbka skrawaniem",Technologia[KOD WYROB],wycena!$B254)</f>
        <v>0</v>
      </c>
      <c r="AQ254" s="334">
        <f>SUMIFS(Technologia[tpj '[s']],Technologia[Obszar],"Obróbka skrawaniem",Technologia[KOD WYROB],wycena!$B254)</f>
        <v>0</v>
      </c>
      <c r="AR254" s="335">
        <f t="shared" si="281"/>
        <v>0</v>
      </c>
      <c r="AS254" s="334">
        <f>SUMIFS(Technologia[tpz '[s']],Technologia[Obszar],"Ukosowanie",Technologia[KOD WYROB],wycena!$B254)</f>
        <v>0</v>
      </c>
      <c r="AT254" s="334">
        <f>SUMIFS(Technologia[tpj '[s']],Technologia[Obszar],"Ukosowanie",Technologia[KOD WYROB],wycena!$B254)</f>
        <v>0</v>
      </c>
      <c r="AU254" s="335">
        <f t="shared" si="282"/>
        <v>0</v>
      </c>
      <c r="AV254" s="334">
        <f>SUMIFS(Technologia[tpz '[s']],Technologia[Obszar],"Prasa",Technologia[KOD WYROB],wycena!$B254)</f>
        <v>0</v>
      </c>
      <c r="AW254" s="334">
        <f>SUMIFS(Technologia[tpj '[s']],Technologia[Obszar],"Prasa",Technologia[KOD WYROB],wycena!$B254)</f>
        <v>0</v>
      </c>
      <c r="AX254" s="335">
        <f t="shared" si="283"/>
        <v>0</v>
      </c>
      <c r="AY254" s="334">
        <f>SUMIFS(Technologia[tpz '[s']],Technologia[Obszar],"Spawanie ręczne",Technologia[KOD WYROB],wycena!$B254)</f>
        <v>0</v>
      </c>
      <c r="AZ254" s="334">
        <f>SUMIFS(Technologia[tpj '[s']],Technologia[Obszar],"Spawanie ręczne",Technologia[KOD WYROB],wycena!$B254)</f>
        <v>0</v>
      </c>
      <c r="BA254" s="335">
        <f t="shared" si="284"/>
        <v>0</v>
      </c>
      <c r="BB254" s="334">
        <f>SUMIFS(Technologia[tpz '[s']],Technologia[Obszar],"Spawanie robotem",Technologia[KOD WYROB],wycena!$B254)</f>
        <v>0</v>
      </c>
      <c r="BC254" s="334">
        <f>SUMIFS(Technologia[tpj '[s']],Technologia[Obszar],"Spawanie robotem",Technologia[KOD WYROB],wycena!$B254)</f>
        <v>0</v>
      </c>
      <c r="BD254" s="335">
        <f t="shared" si="285"/>
        <v>0</v>
      </c>
      <c r="BE254" s="334">
        <f>SUMIFS(Technologia[tpz '[s']],Technologia[Obszar],"Ślusarnia",Technologia[KOD WYROB],wycena!$B254)</f>
        <v>0</v>
      </c>
      <c r="BF254" s="334">
        <f>SUMIFS(Technologia[tpj '[s']],Technologia[Obszar],"Ślusarnia",Technologia[KOD WYROB],wycena!$B254)</f>
        <v>0</v>
      </c>
      <c r="BG254" s="335">
        <f t="shared" si="286"/>
        <v>0</v>
      </c>
      <c r="BH254" s="334">
        <f>SUMIFS(Technologia[tpz '[s']],Technologia[Obszar],"Montaż",Technologia[KOD WYROB],wycena!$B254)</f>
        <v>0</v>
      </c>
      <c r="BI254" s="334">
        <f>SUMIFS(Technologia[tpj '[s']],Technologia[Obszar],"Montaż",Technologia[KOD WYROB],wycena!$B254)</f>
        <v>0</v>
      </c>
      <c r="BJ254" s="335">
        <f t="shared" si="287"/>
        <v>0</v>
      </c>
      <c r="BK254" s="334">
        <f>SUMIFS(Technologia[tpz '[s']],Technologia[Obszar],"Klejenie",Technologia[KOD WYROB],wycena!$B254)</f>
        <v>0</v>
      </c>
      <c r="BL254" s="334">
        <f>SUMIFS(Technologia[tpj '[s']],Technologia[Obszar],"Klejenie",Technologia[KOD WYROB],wycena!$B254)</f>
        <v>0</v>
      </c>
      <c r="BM254" s="335">
        <f t="shared" si="288"/>
        <v>0</v>
      </c>
      <c r="BN254" s="334">
        <f>SUMIFS(Technologia[tpz '[s']],Technologia[Obszar],"Śrutowanie",Technologia[KOD WYROB],wycena!$B254)</f>
        <v>0</v>
      </c>
      <c r="BO254" s="334">
        <f>SUMIFS(Technologia[tpj '[s']],Technologia[Obszar],"Śrutowanie",Technologia[KOD WYROB],wycena!$B254)</f>
        <v>0</v>
      </c>
      <c r="BP254" s="332">
        <f t="shared" si="338"/>
        <v>0</v>
      </c>
      <c r="BQ254" s="334">
        <f>SUMIFS(Technologia[tpz '[s']],Technologia[Obszar],"Prostowanie",Technologia[KOD WYROB],wycena!$B254)</f>
        <v>0</v>
      </c>
      <c r="BR254" s="334">
        <f>SUMIFS(Technologia[tpj '[s']],Technologia[Obszar],"Prostowanie",Technologia[KOD WYROB],wycena!$B254)</f>
        <v>0</v>
      </c>
      <c r="BS254" s="332">
        <f t="shared" si="339"/>
        <v>0</v>
      </c>
      <c r="BT254" s="334">
        <f>SUMIFS(Technologia[tpz '[s']],Technologia[Obszar],"Gratowarka",Technologia[KOD WYROB],wycena!$B254)</f>
        <v>0</v>
      </c>
      <c r="BU254" s="334">
        <f>SUMIFS(Technologia[tpj '[s']],Technologia[Obszar],"Gratowarka",Technologia[KOD WYROB],wycena!$B254)</f>
        <v>0</v>
      </c>
      <c r="BV254" s="332">
        <f t="shared" si="340"/>
        <v>0</v>
      </c>
      <c r="BW254" s="332">
        <f>COUNTIF(Technologia[KOD WYROB],B254)</f>
        <v>0</v>
      </c>
      <c r="BX254" s="332">
        <f t="shared" si="341"/>
        <v>0</v>
      </c>
      <c r="BZ254" s="121"/>
      <c r="CA254" s="123"/>
      <c r="CB254" s="123"/>
      <c r="CC254" s="372">
        <f>SUMIFS(Technologia[Koszt kooperacji],Technologia[Obszar],"Kooperacja",Technologia[KOD WYROB],wycena!$B254)+SUMIFS(Technologia[Koszt kooperacji],Technologia[Obszar],"Śrutowanie",Technologia[KOD WYROB],wycena!$B254)</f>
        <v>0</v>
      </c>
      <c r="CD254" s="372">
        <f t="shared" si="289"/>
        <v>0</v>
      </c>
      <c r="CE254" s="372">
        <f t="shared" si="360"/>
        <v>0</v>
      </c>
      <c r="CF254" s="381">
        <f>COUNTIFS(Technologia[KOD WYROB],B254,Technologia[Obszar],"kooperacja")+SUMIF($C:$C,$B254,CF:CF)</f>
        <v>0</v>
      </c>
      <c r="CG254" s="382">
        <f>SUMIF(Tabela3[Dot. indeksu],B254,Tabela3[Wartość])+SUMIF(C:C,B254,DE:DE)</f>
        <v>0</v>
      </c>
      <c r="CH254" s="383">
        <f>SUMIFS(NRC[Cena],NRC[Typ narzędzia],robocze!$AL$1,NRC[Dot. indeksu],wycena!$B254)+(SUMIF($C:$C,$B254,$DF:$DF))</f>
        <v>0</v>
      </c>
      <c r="CI254" s="372">
        <f>SUMIFS(NRC[Cena],NRC[Typ narzędzia],robocze!$AL$2,NRC[Dot. indeksu],wycena!$B254)+(SUMIF($C:$C,$B254,$DG:$DG))</f>
        <v>0</v>
      </c>
      <c r="CJ254" s="372">
        <f>SUMIFS(NRC[Cena],NRC[Typ narzędzia],robocze!$AL$3,NRC[Dot. indeksu],wycena!$B254)+(SUMIF($C:$C,$B254,$DH:$DH))</f>
        <v>0</v>
      </c>
      <c r="CK254" s="384">
        <f t="shared" si="342"/>
        <v>0</v>
      </c>
      <c r="CM254" s="373" t="str">
        <f t="shared" si="290"/>
        <v/>
      </c>
      <c r="CN254" s="374" t="str">
        <f t="shared" si="291"/>
        <v/>
      </c>
      <c r="CO254" s="372" t="str">
        <f t="shared" si="292"/>
        <v/>
      </c>
      <c r="CP254" s="372" t="str">
        <f t="shared" si="361"/>
        <v/>
      </c>
      <c r="CQ254" s="371" t="str">
        <f t="shared" si="293"/>
        <v/>
      </c>
      <c r="CR254" s="371" t="str">
        <f t="shared" si="362"/>
        <v/>
      </c>
      <c r="CS254" s="371" t="str">
        <f t="shared" si="294"/>
        <v/>
      </c>
      <c r="CT254" s="371" t="str">
        <f t="shared" si="295"/>
        <v/>
      </c>
      <c r="CU254" s="371" t="str">
        <f t="shared" si="296"/>
        <v/>
      </c>
      <c r="CV254" s="371" t="str">
        <f t="shared" si="297"/>
        <v/>
      </c>
      <c r="CW254" s="371" t="str">
        <f t="shared" si="298"/>
        <v/>
      </c>
      <c r="CX254" s="371" t="str">
        <f t="shared" si="299"/>
        <v/>
      </c>
      <c r="CY254" s="371" t="str">
        <f t="shared" si="300"/>
        <v/>
      </c>
      <c r="CZ254" s="371" t="str">
        <f t="shared" si="301"/>
        <v/>
      </c>
      <c r="DA254" s="371" t="str">
        <f t="shared" si="343"/>
        <v/>
      </c>
      <c r="DB254" s="371" t="str">
        <f t="shared" si="344"/>
        <v/>
      </c>
      <c r="DC254" s="371" t="str">
        <f t="shared" si="345"/>
        <v/>
      </c>
      <c r="DD254" s="334" t="str">
        <f t="shared" si="302"/>
        <v/>
      </c>
      <c r="DE254" s="334" t="str">
        <f t="shared" si="303"/>
        <v/>
      </c>
      <c r="DF254" s="372">
        <f t="shared" si="363"/>
        <v>0</v>
      </c>
      <c r="DG254" s="372">
        <f t="shared" si="364"/>
        <v>0</v>
      </c>
      <c r="DH254" s="372">
        <f t="shared" si="365"/>
        <v>0</v>
      </c>
      <c r="DI254" s="375"/>
      <c r="DJ254" s="319">
        <f>AK254/3600*Stawki!$A$4</f>
        <v>0</v>
      </c>
      <c r="DK254" s="317">
        <f>AO254/3600*Stawki!$B$4</f>
        <v>0</v>
      </c>
      <c r="DL254" s="317">
        <f>AR254/3600*Stawki!$C$4</f>
        <v>0</v>
      </c>
      <c r="DM254" s="317">
        <f>AU254/3600*Stawki!$D$4</f>
        <v>0</v>
      </c>
      <c r="DN254" s="317">
        <f>AX254/3600*Stawki!$E$4</f>
        <v>0</v>
      </c>
      <c r="DO254" s="317">
        <f>BA254/3600*Stawki!$F$4</f>
        <v>0</v>
      </c>
      <c r="DP254" s="317">
        <f>BD254/3600*Stawki!$G$4</f>
        <v>0</v>
      </c>
      <c r="DQ254" s="317">
        <f>BG254/3600*Stawki!$H$4</f>
        <v>0</v>
      </c>
      <c r="DR254" s="317">
        <f>BJ254/3600*Stawki!$J$4</f>
        <v>0</v>
      </c>
      <c r="DS254" s="317">
        <f>BL254/3600*Stawki!$I$4</f>
        <v>0</v>
      </c>
      <c r="DT254" s="317">
        <f>BP254/3600*Stawki!$K$4</f>
        <v>0</v>
      </c>
      <c r="DU254" s="320">
        <f>BS254/3600*Stawki!$M$4</f>
        <v>0</v>
      </c>
      <c r="DV254" s="320">
        <f>BV254/3600*Stawki!$L$4</f>
        <v>0</v>
      </c>
      <c r="DW254" s="321">
        <f t="shared" si="346"/>
        <v>0</v>
      </c>
      <c r="DX254" s="322" t="e" cm="1">
        <f t="array" ref="DX254">IF(BX254&lt;1,INDEX(tblSimple[],MATCH(F254,simp_il_proj,1)+1,MATCH(BW254,simp_il_oper,1)+1)+VLOOKUP($H$6,tblKlient[[Klient]:[Dodatkowy narzut Simple]],2,0),INDEX(tblComplex[],MATCH(F254,comp_il_projekt,1)+1,MATCH(BX254,comp_ile_sklad,1)+1)+VLOOKUP($H$6,tblKlient[[Klient]:[Dodatkowy narzut Complex]],3,0))</f>
        <v>#VALUE!</v>
      </c>
      <c r="DY254" s="323" t="str">
        <f t="shared" si="347"/>
        <v/>
      </c>
      <c r="DZ254" s="318" t="e">
        <f t="shared" si="304"/>
        <v>#VALUE!</v>
      </c>
      <c r="EA254" s="324" t="e">
        <f t="shared" si="305"/>
        <v>#VALUE!</v>
      </c>
      <c r="EC254" s="340">
        <f>IFERROR((Y254*AA254)*IF(X254="NIE",$EC$17+Stawki!$L$30,$EC$17)+SUMIF($C:$C,$B254,CP:CP),0)</f>
        <v>0</v>
      </c>
      <c r="ED254" s="341">
        <f t="shared" si="306"/>
        <v>0</v>
      </c>
      <c r="EE254" s="341">
        <f t="shared" si="307"/>
        <v>0</v>
      </c>
      <c r="EF254" s="341" t="e">
        <f t="shared" si="308"/>
        <v>#VALUE!</v>
      </c>
      <c r="EG254" s="341" t="e">
        <f>DY254*(1+wycena!$EG$17)</f>
        <v>#VALUE!</v>
      </c>
      <c r="EH254" s="341" t="e">
        <f>EG254*(1+wycena!$EH$17)</f>
        <v>#VALUE!</v>
      </c>
      <c r="EI254" s="341" t="e">
        <f t="shared" si="348"/>
        <v>#VALUE!</v>
      </c>
      <c r="EJ254" s="341" t="e">
        <f t="shared" si="366"/>
        <v>#VALUE!</v>
      </c>
      <c r="EK254" s="342">
        <f t="shared" si="309"/>
        <v>0</v>
      </c>
      <c r="EL254" s="343">
        <v>0</v>
      </c>
      <c r="EM254" s="344" t="e">
        <f t="shared" si="367"/>
        <v>#VALUE!</v>
      </c>
      <c r="EN254" s="345" t="e">
        <f t="shared" si="310"/>
        <v>#VALUE!</v>
      </c>
      <c r="EO254" s="346">
        <f t="shared" si="311"/>
        <v>0</v>
      </c>
      <c r="EP254" s="347">
        <f t="shared" si="312"/>
        <v>0</v>
      </c>
      <c r="EQ254" s="348">
        <f t="shared" si="349"/>
        <v>0</v>
      </c>
      <c r="ER254" s="349" t="e">
        <f t="shared" si="313"/>
        <v>#VALUE!</v>
      </c>
      <c r="ES254" s="350" t="e">
        <f t="shared" si="314"/>
        <v>#VALUE!</v>
      </c>
      <c r="ET254" s="62"/>
      <c r="EU254" s="399">
        <f t="shared" si="350"/>
        <v>0</v>
      </c>
      <c r="EV254" s="400">
        <f t="shared" si="351"/>
        <v>0</v>
      </c>
      <c r="EW254" s="400">
        <f t="shared" si="352"/>
        <v>0</v>
      </c>
      <c r="EX254" s="400">
        <f t="shared" si="353"/>
        <v>0</v>
      </c>
      <c r="EY254" s="400">
        <f t="shared" si="354"/>
        <v>0</v>
      </c>
      <c r="EZ254" s="401">
        <f t="shared" si="355"/>
        <v>0</v>
      </c>
      <c r="FA254" s="62"/>
      <c r="FB254" s="153">
        <f t="shared" si="315"/>
        <v>0</v>
      </c>
      <c r="FC254" s="154">
        <f t="shared" si="316"/>
        <v>0</v>
      </c>
      <c r="FD254" s="154">
        <f t="shared" si="317"/>
        <v>0</v>
      </c>
      <c r="FE254" s="154">
        <f t="shared" si="318"/>
        <v>0</v>
      </c>
      <c r="FF254" s="154">
        <f t="shared" si="319"/>
        <v>0</v>
      </c>
      <c r="FG254" s="154">
        <f t="shared" si="320"/>
        <v>0</v>
      </c>
      <c r="FH254" s="154">
        <f t="shared" si="321"/>
        <v>0</v>
      </c>
      <c r="FI254" s="154">
        <f t="shared" si="322"/>
        <v>0</v>
      </c>
      <c r="FJ254" s="154">
        <f t="shared" si="323"/>
        <v>0</v>
      </c>
      <c r="FK254" s="147">
        <f t="shared" si="324"/>
        <v>0</v>
      </c>
      <c r="FL254" s="147">
        <f t="shared" si="325"/>
        <v>0</v>
      </c>
      <c r="FM254" s="146">
        <f t="shared" si="326"/>
        <v>0</v>
      </c>
      <c r="FN254" s="146">
        <f t="shared" si="327"/>
        <v>0</v>
      </c>
      <c r="FO254" s="146">
        <f t="shared" si="328"/>
        <v>0</v>
      </c>
      <c r="FP254" s="146">
        <f t="shared" si="329"/>
        <v>0</v>
      </c>
      <c r="FQ254" s="146" t="e">
        <f t="shared" si="330"/>
        <v>#VALUE!</v>
      </c>
      <c r="FR254" s="146" t="e">
        <f t="shared" si="331"/>
        <v>#VALUE!</v>
      </c>
      <c r="FS254" s="146">
        <f t="shared" si="332"/>
        <v>0</v>
      </c>
      <c r="FT254" s="146">
        <f t="shared" si="333"/>
        <v>0</v>
      </c>
      <c r="FU254" s="146">
        <f t="shared" si="334"/>
        <v>0</v>
      </c>
      <c r="FV254" s="146" t="e">
        <f t="shared" si="335"/>
        <v>#VALUE!</v>
      </c>
      <c r="FW254" s="146" t="e">
        <f t="shared" si="356"/>
        <v>#VALUE!</v>
      </c>
      <c r="FX254" s="146" t="e">
        <f t="shared" si="357"/>
        <v>#VALUE!</v>
      </c>
      <c r="FY254" s="146" t="e">
        <f t="shared" si="358"/>
        <v>#VALUE!</v>
      </c>
      <c r="FZ254" s="155">
        <f t="shared" si="368"/>
        <v>0</v>
      </c>
    </row>
    <row r="255" spans="1:182">
      <c r="A255" s="143">
        <v>237</v>
      </c>
      <c r="B255" s="123"/>
      <c r="C255" s="123"/>
      <c r="D255" s="123"/>
      <c r="E255" s="181"/>
      <c r="F255" s="123"/>
      <c r="G255" s="123"/>
      <c r="H255" s="123"/>
      <c r="I255" s="120"/>
      <c r="J255" s="121"/>
      <c r="K255" s="123"/>
      <c r="L255" s="123"/>
      <c r="M255" s="172" t="str">
        <f>ryzyka!$X239</f>
        <v/>
      </c>
      <c r="N255" s="173" t="str">
        <f>ryzyka!Y239</f>
        <v/>
      </c>
      <c r="O255" s="123"/>
      <c r="P255" s="123"/>
      <c r="Q255" s="138"/>
      <c r="R255" s="121"/>
      <c r="S255" s="123"/>
      <c r="T255" s="122"/>
      <c r="U255" s="123"/>
      <c r="V255" s="285" t="str">
        <f t="shared" si="336"/>
        <v/>
      </c>
      <c r="W255" s="285" t="str">
        <f t="shared" si="337"/>
        <v/>
      </c>
      <c r="X255" s="123"/>
      <c r="Y255" s="65"/>
      <c r="Z255" s="176">
        <f t="shared" si="279"/>
        <v>0</v>
      </c>
      <c r="AA255" s="124"/>
      <c r="AB255" s="124"/>
      <c r="AC255" s="125"/>
      <c r="AD255" s="125"/>
      <c r="AE255" s="126"/>
      <c r="AF255" s="124"/>
      <c r="AG255" s="127"/>
      <c r="AH255" s="128"/>
      <c r="AI255" s="137"/>
      <c r="AJ255" s="126"/>
      <c r="AK255" s="335">
        <f t="shared" si="280"/>
        <v>0</v>
      </c>
      <c r="AL255" s="138"/>
      <c r="AM255" s="121"/>
      <c r="AN255" s="123"/>
      <c r="AO255" s="332">
        <f t="shared" si="359"/>
        <v>0</v>
      </c>
      <c r="AP255" s="333">
        <f>SUMIFS(Technologia[tpz '[s']],Technologia[Obszar],"Obróbka skrawaniem",Technologia[KOD WYROB],wycena!$B255)</f>
        <v>0</v>
      </c>
      <c r="AQ255" s="334">
        <f>SUMIFS(Technologia[tpj '[s']],Technologia[Obszar],"Obróbka skrawaniem",Technologia[KOD WYROB],wycena!$B255)</f>
        <v>0</v>
      </c>
      <c r="AR255" s="335">
        <f t="shared" si="281"/>
        <v>0</v>
      </c>
      <c r="AS255" s="334">
        <f>SUMIFS(Technologia[tpz '[s']],Technologia[Obszar],"Ukosowanie",Technologia[KOD WYROB],wycena!$B255)</f>
        <v>0</v>
      </c>
      <c r="AT255" s="334">
        <f>SUMIFS(Technologia[tpj '[s']],Technologia[Obszar],"Ukosowanie",Technologia[KOD WYROB],wycena!$B255)</f>
        <v>0</v>
      </c>
      <c r="AU255" s="335">
        <f t="shared" si="282"/>
        <v>0</v>
      </c>
      <c r="AV255" s="334">
        <f>SUMIFS(Technologia[tpz '[s']],Technologia[Obszar],"Prasa",Technologia[KOD WYROB],wycena!$B255)</f>
        <v>0</v>
      </c>
      <c r="AW255" s="334">
        <f>SUMIFS(Technologia[tpj '[s']],Technologia[Obszar],"Prasa",Technologia[KOD WYROB],wycena!$B255)</f>
        <v>0</v>
      </c>
      <c r="AX255" s="335">
        <f t="shared" si="283"/>
        <v>0</v>
      </c>
      <c r="AY255" s="334">
        <f>SUMIFS(Technologia[tpz '[s']],Technologia[Obszar],"Spawanie ręczne",Technologia[KOD WYROB],wycena!$B255)</f>
        <v>0</v>
      </c>
      <c r="AZ255" s="334">
        <f>SUMIFS(Technologia[tpj '[s']],Technologia[Obszar],"Spawanie ręczne",Technologia[KOD WYROB],wycena!$B255)</f>
        <v>0</v>
      </c>
      <c r="BA255" s="335">
        <f t="shared" si="284"/>
        <v>0</v>
      </c>
      <c r="BB255" s="334">
        <f>SUMIFS(Technologia[tpz '[s']],Technologia[Obszar],"Spawanie robotem",Technologia[KOD WYROB],wycena!$B255)</f>
        <v>0</v>
      </c>
      <c r="BC255" s="334">
        <f>SUMIFS(Technologia[tpj '[s']],Technologia[Obszar],"Spawanie robotem",Technologia[KOD WYROB],wycena!$B255)</f>
        <v>0</v>
      </c>
      <c r="BD255" s="335">
        <f t="shared" si="285"/>
        <v>0</v>
      </c>
      <c r="BE255" s="334">
        <f>SUMIFS(Technologia[tpz '[s']],Technologia[Obszar],"Ślusarnia",Technologia[KOD WYROB],wycena!$B255)</f>
        <v>0</v>
      </c>
      <c r="BF255" s="334">
        <f>SUMIFS(Technologia[tpj '[s']],Technologia[Obszar],"Ślusarnia",Technologia[KOD WYROB],wycena!$B255)</f>
        <v>0</v>
      </c>
      <c r="BG255" s="335">
        <f t="shared" si="286"/>
        <v>0</v>
      </c>
      <c r="BH255" s="334">
        <f>SUMIFS(Technologia[tpz '[s']],Technologia[Obszar],"Montaż",Technologia[KOD WYROB],wycena!$B255)</f>
        <v>0</v>
      </c>
      <c r="BI255" s="334">
        <f>SUMIFS(Technologia[tpj '[s']],Technologia[Obszar],"Montaż",Technologia[KOD WYROB],wycena!$B255)</f>
        <v>0</v>
      </c>
      <c r="BJ255" s="335">
        <f t="shared" si="287"/>
        <v>0</v>
      </c>
      <c r="BK255" s="334">
        <f>SUMIFS(Technologia[tpz '[s']],Technologia[Obszar],"Klejenie",Technologia[KOD WYROB],wycena!$B255)</f>
        <v>0</v>
      </c>
      <c r="BL255" s="334">
        <f>SUMIFS(Technologia[tpj '[s']],Technologia[Obszar],"Klejenie",Technologia[KOD WYROB],wycena!$B255)</f>
        <v>0</v>
      </c>
      <c r="BM255" s="335">
        <f t="shared" si="288"/>
        <v>0</v>
      </c>
      <c r="BN255" s="334">
        <f>SUMIFS(Technologia[tpz '[s']],Technologia[Obszar],"Śrutowanie",Technologia[KOD WYROB],wycena!$B255)</f>
        <v>0</v>
      </c>
      <c r="BO255" s="334">
        <f>SUMIFS(Technologia[tpj '[s']],Technologia[Obszar],"Śrutowanie",Technologia[KOD WYROB],wycena!$B255)</f>
        <v>0</v>
      </c>
      <c r="BP255" s="332">
        <f t="shared" si="338"/>
        <v>0</v>
      </c>
      <c r="BQ255" s="334">
        <f>SUMIFS(Technologia[tpz '[s']],Technologia[Obszar],"Prostowanie",Technologia[KOD WYROB],wycena!$B255)</f>
        <v>0</v>
      </c>
      <c r="BR255" s="334">
        <f>SUMIFS(Technologia[tpj '[s']],Technologia[Obszar],"Prostowanie",Technologia[KOD WYROB],wycena!$B255)</f>
        <v>0</v>
      </c>
      <c r="BS255" s="332">
        <f t="shared" si="339"/>
        <v>0</v>
      </c>
      <c r="BT255" s="334">
        <f>SUMIFS(Technologia[tpz '[s']],Technologia[Obszar],"Gratowarka",Technologia[KOD WYROB],wycena!$B255)</f>
        <v>0</v>
      </c>
      <c r="BU255" s="334">
        <f>SUMIFS(Technologia[tpj '[s']],Technologia[Obszar],"Gratowarka",Technologia[KOD WYROB],wycena!$B255)</f>
        <v>0</v>
      </c>
      <c r="BV255" s="332">
        <f t="shared" si="340"/>
        <v>0</v>
      </c>
      <c r="BW255" s="332">
        <f>COUNTIF(Technologia[KOD WYROB],B255)</f>
        <v>0</v>
      </c>
      <c r="BX255" s="332">
        <f t="shared" si="341"/>
        <v>0</v>
      </c>
      <c r="BZ255" s="121"/>
      <c r="CA255" s="123"/>
      <c r="CB255" s="123"/>
      <c r="CC255" s="372">
        <f>SUMIFS(Technologia[Koszt kooperacji],Technologia[Obszar],"Kooperacja",Technologia[KOD WYROB],wycena!$B255)+SUMIFS(Technologia[Koszt kooperacji],Technologia[Obszar],"Śrutowanie",Technologia[KOD WYROB],wycena!$B255)</f>
        <v>0</v>
      </c>
      <c r="CD255" s="372">
        <f t="shared" si="289"/>
        <v>0</v>
      </c>
      <c r="CE255" s="372">
        <f t="shared" si="360"/>
        <v>0</v>
      </c>
      <c r="CF255" s="381">
        <f>COUNTIFS(Technologia[KOD WYROB],B255,Technologia[Obszar],"kooperacja")+SUMIF($C:$C,$B255,CF:CF)</f>
        <v>0</v>
      </c>
      <c r="CG255" s="382">
        <f>SUMIF(Tabela3[Dot. indeksu],B255,Tabela3[Wartość])+SUMIF(C:C,B255,DE:DE)</f>
        <v>0</v>
      </c>
      <c r="CH255" s="383">
        <f>SUMIFS(NRC[Cena],NRC[Typ narzędzia],robocze!$AL$1,NRC[Dot. indeksu],wycena!$B255)+(SUMIF($C:$C,$B255,$DF:$DF))</f>
        <v>0</v>
      </c>
      <c r="CI255" s="372">
        <f>SUMIFS(NRC[Cena],NRC[Typ narzędzia],robocze!$AL$2,NRC[Dot. indeksu],wycena!$B255)+(SUMIF($C:$C,$B255,$DG:$DG))</f>
        <v>0</v>
      </c>
      <c r="CJ255" s="372">
        <f>SUMIFS(NRC[Cena],NRC[Typ narzędzia],robocze!$AL$3,NRC[Dot. indeksu],wycena!$B255)+(SUMIF($C:$C,$B255,$DH:$DH))</f>
        <v>0</v>
      </c>
      <c r="CK255" s="384">
        <f t="shared" si="342"/>
        <v>0</v>
      </c>
      <c r="CM255" s="373" t="str">
        <f t="shared" si="290"/>
        <v/>
      </c>
      <c r="CN255" s="374" t="str">
        <f t="shared" si="291"/>
        <v/>
      </c>
      <c r="CO255" s="372" t="str">
        <f t="shared" si="292"/>
        <v/>
      </c>
      <c r="CP255" s="372" t="str">
        <f t="shared" si="361"/>
        <v/>
      </c>
      <c r="CQ255" s="371" t="str">
        <f t="shared" si="293"/>
        <v/>
      </c>
      <c r="CR255" s="371" t="str">
        <f t="shared" si="362"/>
        <v/>
      </c>
      <c r="CS255" s="371" t="str">
        <f t="shared" si="294"/>
        <v/>
      </c>
      <c r="CT255" s="371" t="str">
        <f t="shared" si="295"/>
        <v/>
      </c>
      <c r="CU255" s="371" t="str">
        <f t="shared" si="296"/>
        <v/>
      </c>
      <c r="CV255" s="371" t="str">
        <f t="shared" si="297"/>
        <v/>
      </c>
      <c r="CW255" s="371" t="str">
        <f t="shared" si="298"/>
        <v/>
      </c>
      <c r="CX255" s="371" t="str">
        <f t="shared" si="299"/>
        <v/>
      </c>
      <c r="CY255" s="371" t="str">
        <f t="shared" si="300"/>
        <v/>
      </c>
      <c r="CZ255" s="371" t="str">
        <f t="shared" si="301"/>
        <v/>
      </c>
      <c r="DA255" s="371" t="str">
        <f t="shared" si="343"/>
        <v/>
      </c>
      <c r="DB255" s="371" t="str">
        <f t="shared" si="344"/>
        <v/>
      </c>
      <c r="DC255" s="371" t="str">
        <f t="shared" si="345"/>
        <v/>
      </c>
      <c r="DD255" s="334" t="str">
        <f t="shared" si="302"/>
        <v/>
      </c>
      <c r="DE255" s="334" t="str">
        <f t="shared" si="303"/>
        <v/>
      </c>
      <c r="DF255" s="372">
        <f t="shared" si="363"/>
        <v>0</v>
      </c>
      <c r="DG255" s="372">
        <f t="shared" si="364"/>
        <v>0</v>
      </c>
      <c r="DH255" s="372">
        <f t="shared" si="365"/>
        <v>0</v>
      </c>
      <c r="DI255" s="375"/>
      <c r="DJ255" s="319">
        <f>AK255/3600*Stawki!$A$4</f>
        <v>0</v>
      </c>
      <c r="DK255" s="317">
        <f>AO255/3600*Stawki!$B$4</f>
        <v>0</v>
      </c>
      <c r="DL255" s="317">
        <f>AR255/3600*Stawki!$C$4</f>
        <v>0</v>
      </c>
      <c r="DM255" s="317">
        <f>AU255/3600*Stawki!$D$4</f>
        <v>0</v>
      </c>
      <c r="DN255" s="317">
        <f>AX255/3600*Stawki!$E$4</f>
        <v>0</v>
      </c>
      <c r="DO255" s="317">
        <f>BA255/3600*Stawki!$F$4</f>
        <v>0</v>
      </c>
      <c r="DP255" s="317">
        <f>BD255/3600*Stawki!$G$4</f>
        <v>0</v>
      </c>
      <c r="DQ255" s="317">
        <f>BG255/3600*Stawki!$H$4</f>
        <v>0</v>
      </c>
      <c r="DR255" s="317">
        <f>BJ255/3600*Stawki!$J$4</f>
        <v>0</v>
      </c>
      <c r="DS255" s="317">
        <f>BL255/3600*Stawki!$I$4</f>
        <v>0</v>
      </c>
      <c r="DT255" s="317">
        <f>BP255/3600*Stawki!$K$4</f>
        <v>0</v>
      </c>
      <c r="DU255" s="320">
        <f>BS255/3600*Stawki!$M$4</f>
        <v>0</v>
      </c>
      <c r="DV255" s="320">
        <f>BV255/3600*Stawki!$L$4</f>
        <v>0</v>
      </c>
      <c r="DW255" s="321">
        <f t="shared" si="346"/>
        <v>0</v>
      </c>
      <c r="DX255" s="322" t="e" cm="1">
        <f t="array" ref="DX255">IF(BX255&lt;1,INDEX(tblSimple[],MATCH(F255,simp_il_proj,1)+1,MATCH(BW255,simp_il_oper,1)+1)+VLOOKUP($H$6,tblKlient[[Klient]:[Dodatkowy narzut Simple]],2,0),INDEX(tblComplex[],MATCH(F255,comp_il_projekt,1)+1,MATCH(BX255,comp_ile_sklad,1)+1)+VLOOKUP($H$6,tblKlient[[Klient]:[Dodatkowy narzut Complex]],3,0))</f>
        <v>#VALUE!</v>
      </c>
      <c r="DY255" s="323" t="str">
        <f t="shared" si="347"/>
        <v/>
      </c>
      <c r="DZ255" s="318" t="e">
        <f t="shared" si="304"/>
        <v>#VALUE!</v>
      </c>
      <c r="EA255" s="324" t="e">
        <f t="shared" si="305"/>
        <v>#VALUE!</v>
      </c>
      <c r="EC255" s="340">
        <f>IFERROR((Y255*AA255)*IF(X255="NIE",$EC$17+Stawki!$L$30,$EC$17)+SUMIF($C:$C,$B255,CP:CP),0)</f>
        <v>0</v>
      </c>
      <c r="ED255" s="341">
        <f t="shared" si="306"/>
        <v>0</v>
      </c>
      <c r="EE255" s="341">
        <f t="shared" si="307"/>
        <v>0</v>
      </c>
      <c r="EF255" s="341" t="e">
        <f t="shared" si="308"/>
        <v>#VALUE!</v>
      </c>
      <c r="EG255" s="341" t="e">
        <f>DY255*(1+wycena!$EG$17)</f>
        <v>#VALUE!</v>
      </c>
      <c r="EH255" s="341" t="e">
        <f>EG255*(1+wycena!$EH$17)</f>
        <v>#VALUE!</v>
      </c>
      <c r="EI255" s="341" t="e">
        <f t="shared" si="348"/>
        <v>#VALUE!</v>
      </c>
      <c r="EJ255" s="341" t="e">
        <f t="shared" si="366"/>
        <v>#VALUE!</v>
      </c>
      <c r="EK255" s="342">
        <f t="shared" si="309"/>
        <v>0</v>
      </c>
      <c r="EL255" s="343">
        <v>0</v>
      </c>
      <c r="EM255" s="344" t="e">
        <f t="shared" si="367"/>
        <v>#VALUE!</v>
      </c>
      <c r="EN255" s="345" t="e">
        <f t="shared" si="310"/>
        <v>#VALUE!</v>
      </c>
      <c r="EO255" s="346">
        <f t="shared" si="311"/>
        <v>0</v>
      </c>
      <c r="EP255" s="347">
        <f t="shared" si="312"/>
        <v>0</v>
      </c>
      <c r="EQ255" s="348">
        <f t="shared" si="349"/>
        <v>0</v>
      </c>
      <c r="ER255" s="349" t="e">
        <f t="shared" si="313"/>
        <v>#VALUE!</v>
      </c>
      <c r="ES255" s="350" t="e">
        <f t="shared" si="314"/>
        <v>#VALUE!</v>
      </c>
      <c r="ET255" s="62"/>
      <c r="EU255" s="399">
        <f t="shared" si="350"/>
        <v>0</v>
      </c>
      <c r="EV255" s="400">
        <f t="shared" si="351"/>
        <v>0</v>
      </c>
      <c r="EW255" s="400">
        <f t="shared" si="352"/>
        <v>0</v>
      </c>
      <c r="EX255" s="400">
        <f t="shared" si="353"/>
        <v>0</v>
      </c>
      <c r="EY255" s="400">
        <f t="shared" si="354"/>
        <v>0</v>
      </c>
      <c r="EZ255" s="401">
        <f t="shared" si="355"/>
        <v>0</v>
      </c>
      <c r="FA255" s="62"/>
      <c r="FB255" s="153">
        <f t="shared" si="315"/>
        <v>0</v>
      </c>
      <c r="FC255" s="154">
        <f t="shared" si="316"/>
        <v>0</v>
      </c>
      <c r="FD255" s="154">
        <f t="shared" si="317"/>
        <v>0</v>
      </c>
      <c r="FE255" s="154">
        <f t="shared" si="318"/>
        <v>0</v>
      </c>
      <c r="FF255" s="154">
        <f t="shared" si="319"/>
        <v>0</v>
      </c>
      <c r="FG255" s="154">
        <f t="shared" si="320"/>
        <v>0</v>
      </c>
      <c r="FH255" s="154">
        <f t="shared" si="321"/>
        <v>0</v>
      </c>
      <c r="FI255" s="154">
        <f t="shared" si="322"/>
        <v>0</v>
      </c>
      <c r="FJ255" s="154">
        <f t="shared" si="323"/>
        <v>0</v>
      </c>
      <c r="FK255" s="147">
        <f t="shared" si="324"/>
        <v>0</v>
      </c>
      <c r="FL255" s="147">
        <f t="shared" si="325"/>
        <v>0</v>
      </c>
      <c r="FM255" s="146">
        <f t="shared" si="326"/>
        <v>0</v>
      </c>
      <c r="FN255" s="146">
        <f t="shared" si="327"/>
        <v>0</v>
      </c>
      <c r="FO255" s="146">
        <f t="shared" si="328"/>
        <v>0</v>
      </c>
      <c r="FP255" s="146">
        <f t="shared" si="329"/>
        <v>0</v>
      </c>
      <c r="FQ255" s="146" t="e">
        <f t="shared" si="330"/>
        <v>#VALUE!</v>
      </c>
      <c r="FR255" s="146" t="e">
        <f t="shared" si="331"/>
        <v>#VALUE!</v>
      </c>
      <c r="FS255" s="146">
        <f t="shared" si="332"/>
        <v>0</v>
      </c>
      <c r="FT255" s="146">
        <f t="shared" si="333"/>
        <v>0</v>
      </c>
      <c r="FU255" s="146">
        <f t="shared" si="334"/>
        <v>0</v>
      </c>
      <c r="FV255" s="146" t="e">
        <f t="shared" si="335"/>
        <v>#VALUE!</v>
      </c>
      <c r="FW255" s="146" t="e">
        <f t="shared" si="356"/>
        <v>#VALUE!</v>
      </c>
      <c r="FX255" s="146" t="e">
        <f t="shared" si="357"/>
        <v>#VALUE!</v>
      </c>
      <c r="FY255" s="146" t="e">
        <f t="shared" si="358"/>
        <v>#VALUE!</v>
      </c>
      <c r="FZ255" s="155">
        <f t="shared" si="368"/>
        <v>0</v>
      </c>
    </row>
    <row r="256" spans="1:182">
      <c r="A256" s="143">
        <v>238</v>
      </c>
      <c r="B256" s="123"/>
      <c r="C256" s="123"/>
      <c r="D256" s="123"/>
      <c r="E256" s="181"/>
      <c r="F256" s="123"/>
      <c r="G256" s="123"/>
      <c r="H256" s="123"/>
      <c r="I256" s="120"/>
      <c r="J256" s="121"/>
      <c r="K256" s="123"/>
      <c r="L256" s="123"/>
      <c r="M256" s="172" t="str">
        <f>ryzyka!$X240</f>
        <v/>
      </c>
      <c r="N256" s="173" t="str">
        <f>ryzyka!Y240</f>
        <v/>
      </c>
      <c r="O256" s="123"/>
      <c r="P256" s="123"/>
      <c r="Q256" s="138"/>
      <c r="R256" s="121"/>
      <c r="S256" s="123"/>
      <c r="T256" s="122"/>
      <c r="U256" s="123"/>
      <c r="V256" s="285" t="str">
        <f t="shared" si="336"/>
        <v/>
      </c>
      <c r="W256" s="285" t="str">
        <f t="shared" si="337"/>
        <v/>
      </c>
      <c r="X256" s="123"/>
      <c r="Y256" s="65"/>
      <c r="Z256" s="176">
        <f t="shared" si="279"/>
        <v>0</v>
      </c>
      <c r="AA256" s="124"/>
      <c r="AB256" s="124"/>
      <c r="AC256" s="125"/>
      <c r="AD256" s="125"/>
      <c r="AE256" s="126"/>
      <c r="AF256" s="124"/>
      <c r="AG256" s="127"/>
      <c r="AH256" s="128"/>
      <c r="AI256" s="137"/>
      <c r="AJ256" s="126"/>
      <c r="AK256" s="335">
        <f t="shared" si="280"/>
        <v>0</v>
      </c>
      <c r="AL256" s="138"/>
      <c r="AM256" s="121"/>
      <c r="AN256" s="123"/>
      <c r="AO256" s="332">
        <f t="shared" si="359"/>
        <v>0</v>
      </c>
      <c r="AP256" s="333">
        <f>SUMIFS(Technologia[tpz '[s']],Technologia[Obszar],"Obróbka skrawaniem",Technologia[KOD WYROB],wycena!$B256)</f>
        <v>0</v>
      </c>
      <c r="AQ256" s="334">
        <f>SUMIFS(Technologia[tpj '[s']],Technologia[Obszar],"Obróbka skrawaniem",Technologia[KOD WYROB],wycena!$B256)</f>
        <v>0</v>
      </c>
      <c r="AR256" s="335">
        <f t="shared" si="281"/>
        <v>0</v>
      </c>
      <c r="AS256" s="334">
        <f>SUMIFS(Technologia[tpz '[s']],Technologia[Obszar],"Ukosowanie",Technologia[KOD WYROB],wycena!$B256)</f>
        <v>0</v>
      </c>
      <c r="AT256" s="334">
        <f>SUMIFS(Technologia[tpj '[s']],Technologia[Obszar],"Ukosowanie",Technologia[KOD WYROB],wycena!$B256)</f>
        <v>0</v>
      </c>
      <c r="AU256" s="335">
        <f t="shared" si="282"/>
        <v>0</v>
      </c>
      <c r="AV256" s="334">
        <f>SUMIFS(Technologia[tpz '[s']],Technologia[Obszar],"Prasa",Technologia[KOD WYROB],wycena!$B256)</f>
        <v>0</v>
      </c>
      <c r="AW256" s="334">
        <f>SUMIFS(Technologia[tpj '[s']],Technologia[Obszar],"Prasa",Technologia[KOD WYROB],wycena!$B256)</f>
        <v>0</v>
      </c>
      <c r="AX256" s="335">
        <f t="shared" si="283"/>
        <v>0</v>
      </c>
      <c r="AY256" s="334">
        <f>SUMIFS(Technologia[tpz '[s']],Technologia[Obszar],"Spawanie ręczne",Technologia[KOD WYROB],wycena!$B256)</f>
        <v>0</v>
      </c>
      <c r="AZ256" s="334">
        <f>SUMIFS(Technologia[tpj '[s']],Technologia[Obszar],"Spawanie ręczne",Technologia[KOD WYROB],wycena!$B256)</f>
        <v>0</v>
      </c>
      <c r="BA256" s="335">
        <f t="shared" si="284"/>
        <v>0</v>
      </c>
      <c r="BB256" s="334">
        <f>SUMIFS(Technologia[tpz '[s']],Technologia[Obszar],"Spawanie robotem",Technologia[KOD WYROB],wycena!$B256)</f>
        <v>0</v>
      </c>
      <c r="BC256" s="334">
        <f>SUMIFS(Technologia[tpj '[s']],Technologia[Obszar],"Spawanie robotem",Technologia[KOD WYROB],wycena!$B256)</f>
        <v>0</v>
      </c>
      <c r="BD256" s="335">
        <f t="shared" si="285"/>
        <v>0</v>
      </c>
      <c r="BE256" s="334">
        <f>SUMIFS(Technologia[tpz '[s']],Technologia[Obszar],"Ślusarnia",Technologia[KOD WYROB],wycena!$B256)</f>
        <v>0</v>
      </c>
      <c r="BF256" s="334">
        <f>SUMIFS(Technologia[tpj '[s']],Technologia[Obszar],"Ślusarnia",Technologia[KOD WYROB],wycena!$B256)</f>
        <v>0</v>
      </c>
      <c r="BG256" s="335">
        <f t="shared" si="286"/>
        <v>0</v>
      </c>
      <c r="BH256" s="334">
        <f>SUMIFS(Technologia[tpz '[s']],Technologia[Obszar],"Montaż",Technologia[KOD WYROB],wycena!$B256)</f>
        <v>0</v>
      </c>
      <c r="BI256" s="334">
        <f>SUMIFS(Technologia[tpj '[s']],Technologia[Obszar],"Montaż",Technologia[KOD WYROB],wycena!$B256)</f>
        <v>0</v>
      </c>
      <c r="BJ256" s="335">
        <f t="shared" si="287"/>
        <v>0</v>
      </c>
      <c r="BK256" s="334">
        <f>SUMIFS(Technologia[tpz '[s']],Technologia[Obszar],"Klejenie",Technologia[KOD WYROB],wycena!$B256)</f>
        <v>0</v>
      </c>
      <c r="BL256" s="334">
        <f>SUMIFS(Technologia[tpj '[s']],Technologia[Obszar],"Klejenie",Technologia[KOD WYROB],wycena!$B256)</f>
        <v>0</v>
      </c>
      <c r="BM256" s="335">
        <f t="shared" si="288"/>
        <v>0</v>
      </c>
      <c r="BN256" s="334">
        <f>SUMIFS(Technologia[tpz '[s']],Technologia[Obszar],"Śrutowanie",Technologia[KOD WYROB],wycena!$B256)</f>
        <v>0</v>
      </c>
      <c r="BO256" s="334">
        <f>SUMIFS(Technologia[tpj '[s']],Technologia[Obszar],"Śrutowanie",Technologia[KOD WYROB],wycena!$B256)</f>
        <v>0</v>
      </c>
      <c r="BP256" s="332">
        <f t="shared" si="338"/>
        <v>0</v>
      </c>
      <c r="BQ256" s="334">
        <f>SUMIFS(Technologia[tpz '[s']],Technologia[Obszar],"Prostowanie",Technologia[KOD WYROB],wycena!$B256)</f>
        <v>0</v>
      </c>
      <c r="BR256" s="334">
        <f>SUMIFS(Technologia[tpj '[s']],Technologia[Obszar],"Prostowanie",Technologia[KOD WYROB],wycena!$B256)</f>
        <v>0</v>
      </c>
      <c r="BS256" s="332">
        <f t="shared" si="339"/>
        <v>0</v>
      </c>
      <c r="BT256" s="334">
        <f>SUMIFS(Technologia[tpz '[s']],Technologia[Obszar],"Gratowarka",Technologia[KOD WYROB],wycena!$B256)</f>
        <v>0</v>
      </c>
      <c r="BU256" s="334">
        <f>SUMIFS(Technologia[tpj '[s']],Technologia[Obszar],"Gratowarka",Technologia[KOD WYROB],wycena!$B256)</f>
        <v>0</v>
      </c>
      <c r="BV256" s="332">
        <f t="shared" si="340"/>
        <v>0</v>
      </c>
      <c r="BW256" s="332">
        <f>COUNTIF(Technologia[KOD WYROB],B256)</f>
        <v>0</v>
      </c>
      <c r="BX256" s="332">
        <f t="shared" si="341"/>
        <v>0</v>
      </c>
      <c r="BZ256" s="121"/>
      <c r="CA256" s="123"/>
      <c r="CB256" s="123"/>
      <c r="CC256" s="372">
        <f>SUMIFS(Technologia[Koszt kooperacji],Technologia[Obszar],"Kooperacja",Technologia[KOD WYROB],wycena!$B256)+SUMIFS(Technologia[Koszt kooperacji],Technologia[Obszar],"Śrutowanie",Technologia[KOD WYROB],wycena!$B256)</f>
        <v>0</v>
      </c>
      <c r="CD256" s="372">
        <f t="shared" si="289"/>
        <v>0</v>
      </c>
      <c r="CE256" s="372">
        <f t="shared" si="360"/>
        <v>0</v>
      </c>
      <c r="CF256" s="381">
        <f>COUNTIFS(Technologia[KOD WYROB],B256,Technologia[Obszar],"kooperacja")+SUMIF($C:$C,$B256,CF:CF)</f>
        <v>0</v>
      </c>
      <c r="CG256" s="382">
        <f>SUMIF(Tabela3[Dot. indeksu],B256,Tabela3[Wartość])+SUMIF(C:C,B256,DE:DE)</f>
        <v>0</v>
      </c>
      <c r="CH256" s="383">
        <f>SUMIFS(NRC[Cena],NRC[Typ narzędzia],robocze!$AL$1,NRC[Dot. indeksu],wycena!$B256)+(SUMIF($C:$C,$B256,$DF:$DF))</f>
        <v>0</v>
      </c>
      <c r="CI256" s="372">
        <f>SUMIFS(NRC[Cena],NRC[Typ narzędzia],robocze!$AL$2,NRC[Dot. indeksu],wycena!$B256)+(SUMIF($C:$C,$B256,$DG:$DG))</f>
        <v>0</v>
      </c>
      <c r="CJ256" s="372">
        <f>SUMIFS(NRC[Cena],NRC[Typ narzędzia],robocze!$AL$3,NRC[Dot. indeksu],wycena!$B256)+(SUMIF($C:$C,$B256,$DH:$DH))</f>
        <v>0</v>
      </c>
      <c r="CK256" s="384">
        <f t="shared" si="342"/>
        <v>0</v>
      </c>
      <c r="CM256" s="373" t="str">
        <f t="shared" si="290"/>
        <v/>
      </c>
      <c r="CN256" s="374" t="str">
        <f t="shared" si="291"/>
        <v/>
      </c>
      <c r="CO256" s="372" t="str">
        <f t="shared" si="292"/>
        <v/>
      </c>
      <c r="CP256" s="372" t="str">
        <f t="shared" si="361"/>
        <v/>
      </c>
      <c r="CQ256" s="371" t="str">
        <f t="shared" si="293"/>
        <v/>
      </c>
      <c r="CR256" s="371" t="str">
        <f t="shared" si="362"/>
        <v/>
      </c>
      <c r="CS256" s="371" t="str">
        <f t="shared" si="294"/>
        <v/>
      </c>
      <c r="CT256" s="371" t="str">
        <f t="shared" si="295"/>
        <v/>
      </c>
      <c r="CU256" s="371" t="str">
        <f t="shared" si="296"/>
        <v/>
      </c>
      <c r="CV256" s="371" t="str">
        <f t="shared" si="297"/>
        <v/>
      </c>
      <c r="CW256" s="371" t="str">
        <f t="shared" si="298"/>
        <v/>
      </c>
      <c r="CX256" s="371" t="str">
        <f t="shared" si="299"/>
        <v/>
      </c>
      <c r="CY256" s="371" t="str">
        <f t="shared" si="300"/>
        <v/>
      </c>
      <c r="CZ256" s="371" t="str">
        <f t="shared" si="301"/>
        <v/>
      </c>
      <c r="DA256" s="371" t="str">
        <f t="shared" si="343"/>
        <v/>
      </c>
      <c r="DB256" s="371" t="str">
        <f t="shared" si="344"/>
        <v/>
      </c>
      <c r="DC256" s="371" t="str">
        <f t="shared" si="345"/>
        <v/>
      </c>
      <c r="DD256" s="334" t="str">
        <f t="shared" si="302"/>
        <v/>
      </c>
      <c r="DE256" s="334" t="str">
        <f t="shared" si="303"/>
        <v/>
      </c>
      <c r="DF256" s="372">
        <f t="shared" si="363"/>
        <v>0</v>
      </c>
      <c r="DG256" s="372">
        <f t="shared" si="364"/>
        <v>0</v>
      </c>
      <c r="DH256" s="372">
        <f t="shared" si="365"/>
        <v>0</v>
      </c>
      <c r="DI256" s="375"/>
      <c r="DJ256" s="319">
        <f>AK256/3600*Stawki!$A$4</f>
        <v>0</v>
      </c>
      <c r="DK256" s="317">
        <f>AO256/3600*Stawki!$B$4</f>
        <v>0</v>
      </c>
      <c r="DL256" s="317">
        <f>AR256/3600*Stawki!$C$4</f>
        <v>0</v>
      </c>
      <c r="DM256" s="317">
        <f>AU256/3600*Stawki!$D$4</f>
        <v>0</v>
      </c>
      <c r="DN256" s="317">
        <f>AX256/3600*Stawki!$E$4</f>
        <v>0</v>
      </c>
      <c r="DO256" s="317">
        <f>BA256/3600*Stawki!$F$4</f>
        <v>0</v>
      </c>
      <c r="DP256" s="317">
        <f>BD256/3600*Stawki!$G$4</f>
        <v>0</v>
      </c>
      <c r="DQ256" s="317">
        <f>BG256/3600*Stawki!$H$4</f>
        <v>0</v>
      </c>
      <c r="DR256" s="317">
        <f>BJ256/3600*Stawki!$J$4</f>
        <v>0</v>
      </c>
      <c r="DS256" s="317">
        <f>BL256/3600*Stawki!$I$4</f>
        <v>0</v>
      </c>
      <c r="DT256" s="317">
        <f>BP256/3600*Stawki!$K$4</f>
        <v>0</v>
      </c>
      <c r="DU256" s="320">
        <f>BS256/3600*Stawki!$M$4</f>
        <v>0</v>
      </c>
      <c r="DV256" s="320">
        <f>BV256/3600*Stawki!$L$4</f>
        <v>0</v>
      </c>
      <c r="DW256" s="321">
        <f t="shared" si="346"/>
        <v>0</v>
      </c>
      <c r="DX256" s="322" t="e" cm="1">
        <f t="array" ref="DX256">IF(BX256&lt;1,INDEX(tblSimple[],MATCH(F256,simp_il_proj,1)+1,MATCH(BW256,simp_il_oper,1)+1)+VLOOKUP($H$6,tblKlient[[Klient]:[Dodatkowy narzut Simple]],2,0),INDEX(tblComplex[],MATCH(F256,comp_il_projekt,1)+1,MATCH(BX256,comp_ile_sklad,1)+1)+VLOOKUP($H$6,tblKlient[[Klient]:[Dodatkowy narzut Complex]],3,0))</f>
        <v>#VALUE!</v>
      </c>
      <c r="DY256" s="323" t="str">
        <f t="shared" si="347"/>
        <v/>
      </c>
      <c r="DZ256" s="318" t="e">
        <f t="shared" si="304"/>
        <v>#VALUE!</v>
      </c>
      <c r="EA256" s="324" t="e">
        <f t="shared" si="305"/>
        <v>#VALUE!</v>
      </c>
      <c r="EC256" s="340">
        <f>IFERROR((Y256*AA256)*IF(X256="NIE",$EC$17+Stawki!$L$30,$EC$17)+SUMIF($C:$C,$B256,CP:CP),0)</f>
        <v>0</v>
      </c>
      <c r="ED256" s="341">
        <f t="shared" si="306"/>
        <v>0</v>
      </c>
      <c r="EE256" s="341">
        <f t="shared" si="307"/>
        <v>0</v>
      </c>
      <c r="EF256" s="341" t="e">
        <f t="shared" si="308"/>
        <v>#VALUE!</v>
      </c>
      <c r="EG256" s="341" t="e">
        <f>DY256*(1+wycena!$EG$17)</f>
        <v>#VALUE!</v>
      </c>
      <c r="EH256" s="341" t="e">
        <f>EG256*(1+wycena!$EH$17)</f>
        <v>#VALUE!</v>
      </c>
      <c r="EI256" s="341" t="e">
        <f t="shared" si="348"/>
        <v>#VALUE!</v>
      </c>
      <c r="EJ256" s="341" t="e">
        <f t="shared" si="366"/>
        <v>#VALUE!</v>
      </c>
      <c r="EK256" s="342">
        <f t="shared" si="309"/>
        <v>0</v>
      </c>
      <c r="EL256" s="343">
        <v>0</v>
      </c>
      <c r="EM256" s="344" t="e">
        <f t="shared" si="367"/>
        <v>#VALUE!</v>
      </c>
      <c r="EN256" s="345" t="e">
        <f t="shared" si="310"/>
        <v>#VALUE!</v>
      </c>
      <c r="EO256" s="346">
        <f t="shared" si="311"/>
        <v>0</v>
      </c>
      <c r="EP256" s="347">
        <f t="shared" si="312"/>
        <v>0</v>
      </c>
      <c r="EQ256" s="348">
        <f t="shared" si="349"/>
        <v>0</v>
      </c>
      <c r="ER256" s="349" t="e">
        <f t="shared" si="313"/>
        <v>#VALUE!</v>
      </c>
      <c r="ES256" s="350" t="e">
        <f t="shared" si="314"/>
        <v>#VALUE!</v>
      </c>
      <c r="ET256" s="62"/>
      <c r="EU256" s="399">
        <f t="shared" si="350"/>
        <v>0</v>
      </c>
      <c r="EV256" s="400">
        <f t="shared" si="351"/>
        <v>0</v>
      </c>
      <c r="EW256" s="400">
        <f t="shared" si="352"/>
        <v>0</v>
      </c>
      <c r="EX256" s="400">
        <f t="shared" si="353"/>
        <v>0</v>
      </c>
      <c r="EY256" s="400">
        <f t="shared" si="354"/>
        <v>0</v>
      </c>
      <c r="EZ256" s="401">
        <f t="shared" si="355"/>
        <v>0</v>
      </c>
      <c r="FA256" s="62"/>
      <c r="FB256" s="153">
        <f t="shared" si="315"/>
        <v>0</v>
      </c>
      <c r="FC256" s="154">
        <f t="shared" si="316"/>
        <v>0</v>
      </c>
      <c r="FD256" s="154">
        <f t="shared" si="317"/>
        <v>0</v>
      </c>
      <c r="FE256" s="154">
        <f t="shared" si="318"/>
        <v>0</v>
      </c>
      <c r="FF256" s="154">
        <f t="shared" si="319"/>
        <v>0</v>
      </c>
      <c r="FG256" s="154">
        <f t="shared" si="320"/>
        <v>0</v>
      </c>
      <c r="FH256" s="154">
        <f t="shared" si="321"/>
        <v>0</v>
      </c>
      <c r="FI256" s="154">
        <f t="shared" si="322"/>
        <v>0</v>
      </c>
      <c r="FJ256" s="154">
        <f t="shared" si="323"/>
        <v>0</v>
      </c>
      <c r="FK256" s="147">
        <f t="shared" si="324"/>
        <v>0</v>
      </c>
      <c r="FL256" s="147">
        <f t="shared" si="325"/>
        <v>0</v>
      </c>
      <c r="FM256" s="146">
        <f t="shared" si="326"/>
        <v>0</v>
      </c>
      <c r="FN256" s="146">
        <f t="shared" si="327"/>
        <v>0</v>
      </c>
      <c r="FO256" s="146">
        <f t="shared" si="328"/>
        <v>0</v>
      </c>
      <c r="FP256" s="146">
        <f t="shared" si="329"/>
        <v>0</v>
      </c>
      <c r="FQ256" s="146" t="e">
        <f t="shared" si="330"/>
        <v>#VALUE!</v>
      </c>
      <c r="FR256" s="146" t="e">
        <f t="shared" si="331"/>
        <v>#VALUE!</v>
      </c>
      <c r="FS256" s="146">
        <f t="shared" si="332"/>
        <v>0</v>
      </c>
      <c r="FT256" s="146">
        <f t="shared" si="333"/>
        <v>0</v>
      </c>
      <c r="FU256" s="146">
        <f t="shared" si="334"/>
        <v>0</v>
      </c>
      <c r="FV256" s="146" t="e">
        <f t="shared" si="335"/>
        <v>#VALUE!</v>
      </c>
      <c r="FW256" s="146" t="e">
        <f t="shared" si="356"/>
        <v>#VALUE!</v>
      </c>
      <c r="FX256" s="146" t="e">
        <f t="shared" si="357"/>
        <v>#VALUE!</v>
      </c>
      <c r="FY256" s="146" t="e">
        <f t="shared" si="358"/>
        <v>#VALUE!</v>
      </c>
      <c r="FZ256" s="155">
        <f t="shared" si="368"/>
        <v>0</v>
      </c>
    </row>
    <row r="257" spans="1:182">
      <c r="A257" s="143">
        <v>239</v>
      </c>
      <c r="B257" s="123"/>
      <c r="C257" s="123"/>
      <c r="D257" s="123"/>
      <c r="E257" s="181"/>
      <c r="F257" s="123"/>
      <c r="G257" s="123"/>
      <c r="H257" s="123"/>
      <c r="I257" s="120"/>
      <c r="J257" s="121"/>
      <c r="K257" s="123"/>
      <c r="L257" s="123"/>
      <c r="M257" s="172" t="str">
        <f>ryzyka!$X241</f>
        <v/>
      </c>
      <c r="N257" s="173" t="str">
        <f>ryzyka!Y241</f>
        <v/>
      </c>
      <c r="O257" s="123"/>
      <c r="P257" s="123"/>
      <c r="Q257" s="138"/>
      <c r="R257" s="121"/>
      <c r="S257" s="123"/>
      <c r="T257" s="122"/>
      <c r="U257" s="123"/>
      <c r="V257" s="285" t="str">
        <f t="shared" si="336"/>
        <v/>
      </c>
      <c r="W257" s="285" t="str">
        <f t="shared" si="337"/>
        <v/>
      </c>
      <c r="X257" s="123"/>
      <c r="Y257" s="65"/>
      <c r="Z257" s="176">
        <f t="shared" si="279"/>
        <v>0</v>
      </c>
      <c r="AA257" s="124"/>
      <c r="AB257" s="124"/>
      <c r="AC257" s="125"/>
      <c r="AD257" s="125"/>
      <c r="AE257" s="126"/>
      <c r="AF257" s="124"/>
      <c r="AG257" s="127"/>
      <c r="AH257" s="128"/>
      <c r="AI257" s="137"/>
      <c r="AJ257" s="126"/>
      <c r="AK257" s="335">
        <f t="shared" si="280"/>
        <v>0</v>
      </c>
      <c r="AL257" s="138"/>
      <c r="AM257" s="121"/>
      <c r="AN257" s="123"/>
      <c r="AO257" s="332">
        <f t="shared" si="359"/>
        <v>0</v>
      </c>
      <c r="AP257" s="333">
        <f>SUMIFS(Technologia[tpz '[s']],Technologia[Obszar],"Obróbka skrawaniem",Technologia[KOD WYROB],wycena!$B257)</f>
        <v>0</v>
      </c>
      <c r="AQ257" s="334">
        <f>SUMIFS(Technologia[tpj '[s']],Technologia[Obszar],"Obróbka skrawaniem",Technologia[KOD WYROB],wycena!$B257)</f>
        <v>0</v>
      </c>
      <c r="AR257" s="335">
        <f t="shared" si="281"/>
        <v>0</v>
      </c>
      <c r="AS257" s="334">
        <f>SUMIFS(Technologia[tpz '[s']],Technologia[Obszar],"Ukosowanie",Technologia[KOD WYROB],wycena!$B257)</f>
        <v>0</v>
      </c>
      <c r="AT257" s="334">
        <f>SUMIFS(Technologia[tpj '[s']],Technologia[Obszar],"Ukosowanie",Technologia[KOD WYROB],wycena!$B257)</f>
        <v>0</v>
      </c>
      <c r="AU257" s="335">
        <f t="shared" si="282"/>
        <v>0</v>
      </c>
      <c r="AV257" s="334">
        <f>SUMIFS(Technologia[tpz '[s']],Technologia[Obszar],"Prasa",Technologia[KOD WYROB],wycena!$B257)</f>
        <v>0</v>
      </c>
      <c r="AW257" s="334">
        <f>SUMIFS(Technologia[tpj '[s']],Technologia[Obszar],"Prasa",Technologia[KOD WYROB],wycena!$B257)</f>
        <v>0</v>
      </c>
      <c r="AX257" s="335">
        <f t="shared" si="283"/>
        <v>0</v>
      </c>
      <c r="AY257" s="334">
        <f>SUMIFS(Technologia[tpz '[s']],Technologia[Obszar],"Spawanie ręczne",Technologia[KOD WYROB],wycena!$B257)</f>
        <v>0</v>
      </c>
      <c r="AZ257" s="334">
        <f>SUMIFS(Technologia[tpj '[s']],Technologia[Obszar],"Spawanie ręczne",Technologia[KOD WYROB],wycena!$B257)</f>
        <v>0</v>
      </c>
      <c r="BA257" s="335">
        <f t="shared" si="284"/>
        <v>0</v>
      </c>
      <c r="BB257" s="334">
        <f>SUMIFS(Technologia[tpz '[s']],Technologia[Obszar],"Spawanie robotem",Technologia[KOD WYROB],wycena!$B257)</f>
        <v>0</v>
      </c>
      <c r="BC257" s="334">
        <f>SUMIFS(Technologia[tpj '[s']],Technologia[Obszar],"Spawanie robotem",Technologia[KOD WYROB],wycena!$B257)</f>
        <v>0</v>
      </c>
      <c r="BD257" s="335">
        <f t="shared" si="285"/>
        <v>0</v>
      </c>
      <c r="BE257" s="334">
        <f>SUMIFS(Technologia[tpz '[s']],Technologia[Obszar],"Ślusarnia",Technologia[KOD WYROB],wycena!$B257)</f>
        <v>0</v>
      </c>
      <c r="BF257" s="334">
        <f>SUMIFS(Technologia[tpj '[s']],Technologia[Obszar],"Ślusarnia",Technologia[KOD WYROB],wycena!$B257)</f>
        <v>0</v>
      </c>
      <c r="BG257" s="335">
        <f t="shared" si="286"/>
        <v>0</v>
      </c>
      <c r="BH257" s="334">
        <f>SUMIFS(Technologia[tpz '[s']],Technologia[Obszar],"Montaż",Technologia[KOD WYROB],wycena!$B257)</f>
        <v>0</v>
      </c>
      <c r="BI257" s="334">
        <f>SUMIFS(Technologia[tpj '[s']],Technologia[Obszar],"Montaż",Technologia[KOD WYROB],wycena!$B257)</f>
        <v>0</v>
      </c>
      <c r="BJ257" s="335">
        <f t="shared" si="287"/>
        <v>0</v>
      </c>
      <c r="BK257" s="334">
        <f>SUMIFS(Technologia[tpz '[s']],Technologia[Obszar],"Klejenie",Technologia[KOD WYROB],wycena!$B257)</f>
        <v>0</v>
      </c>
      <c r="BL257" s="334">
        <f>SUMIFS(Technologia[tpj '[s']],Technologia[Obszar],"Klejenie",Technologia[KOD WYROB],wycena!$B257)</f>
        <v>0</v>
      </c>
      <c r="BM257" s="335">
        <f t="shared" si="288"/>
        <v>0</v>
      </c>
      <c r="BN257" s="334">
        <f>SUMIFS(Technologia[tpz '[s']],Technologia[Obszar],"Śrutowanie",Technologia[KOD WYROB],wycena!$B257)</f>
        <v>0</v>
      </c>
      <c r="BO257" s="334">
        <f>SUMIFS(Technologia[tpj '[s']],Technologia[Obszar],"Śrutowanie",Technologia[KOD WYROB],wycena!$B257)</f>
        <v>0</v>
      </c>
      <c r="BP257" s="332">
        <f t="shared" si="338"/>
        <v>0</v>
      </c>
      <c r="BQ257" s="334">
        <f>SUMIFS(Technologia[tpz '[s']],Technologia[Obszar],"Prostowanie",Technologia[KOD WYROB],wycena!$B257)</f>
        <v>0</v>
      </c>
      <c r="BR257" s="334">
        <f>SUMIFS(Technologia[tpj '[s']],Technologia[Obszar],"Prostowanie",Technologia[KOD WYROB],wycena!$B257)</f>
        <v>0</v>
      </c>
      <c r="BS257" s="332">
        <f t="shared" si="339"/>
        <v>0</v>
      </c>
      <c r="BT257" s="334">
        <f>SUMIFS(Technologia[tpz '[s']],Technologia[Obszar],"Gratowarka",Technologia[KOD WYROB],wycena!$B257)</f>
        <v>0</v>
      </c>
      <c r="BU257" s="334">
        <f>SUMIFS(Technologia[tpj '[s']],Technologia[Obszar],"Gratowarka",Technologia[KOD WYROB],wycena!$B257)</f>
        <v>0</v>
      </c>
      <c r="BV257" s="332">
        <f t="shared" si="340"/>
        <v>0</v>
      </c>
      <c r="BW257" s="332">
        <f>COUNTIF(Technologia[KOD WYROB],B257)</f>
        <v>0</v>
      </c>
      <c r="BX257" s="332">
        <f t="shared" si="341"/>
        <v>0</v>
      </c>
      <c r="BZ257" s="121"/>
      <c r="CA257" s="123"/>
      <c r="CB257" s="123"/>
      <c r="CC257" s="372">
        <f>SUMIFS(Technologia[Koszt kooperacji],Technologia[Obszar],"Kooperacja",Technologia[KOD WYROB],wycena!$B257)+SUMIFS(Technologia[Koszt kooperacji],Technologia[Obszar],"Śrutowanie",Technologia[KOD WYROB],wycena!$B257)</f>
        <v>0</v>
      </c>
      <c r="CD257" s="372">
        <f t="shared" si="289"/>
        <v>0</v>
      </c>
      <c r="CE257" s="372">
        <f t="shared" si="360"/>
        <v>0</v>
      </c>
      <c r="CF257" s="381">
        <f>COUNTIFS(Technologia[KOD WYROB],B257,Technologia[Obszar],"kooperacja")+SUMIF($C:$C,$B257,CF:CF)</f>
        <v>0</v>
      </c>
      <c r="CG257" s="382">
        <f>SUMIF(Tabela3[Dot. indeksu],B257,Tabela3[Wartość])+SUMIF(C:C,B257,DE:DE)</f>
        <v>0</v>
      </c>
      <c r="CH257" s="383">
        <f>SUMIFS(NRC[Cena],NRC[Typ narzędzia],robocze!$AL$1,NRC[Dot. indeksu],wycena!$B257)+(SUMIF($C:$C,$B257,$DF:$DF))</f>
        <v>0</v>
      </c>
      <c r="CI257" s="372">
        <f>SUMIFS(NRC[Cena],NRC[Typ narzędzia],robocze!$AL$2,NRC[Dot. indeksu],wycena!$B257)+(SUMIF($C:$C,$B257,$DG:$DG))</f>
        <v>0</v>
      </c>
      <c r="CJ257" s="372">
        <f>SUMIFS(NRC[Cena],NRC[Typ narzędzia],robocze!$AL$3,NRC[Dot. indeksu],wycena!$B257)+(SUMIF($C:$C,$B257,$DH:$DH))</f>
        <v>0</v>
      </c>
      <c r="CK257" s="384">
        <f t="shared" si="342"/>
        <v>0</v>
      </c>
      <c r="CM257" s="373" t="str">
        <f t="shared" si="290"/>
        <v/>
      </c>
      <c r="CN257" s="374" t="str">
        <f t="shared" si="291"/>
        <v/>
      </c>
      <c r="CO257" s="372" t="str">
        <f t="shared" si="292"/>
        <v/>
      </c>
      <c r="CP257" s="372" t="str">
        <f t="shared" si="361"/>
        <v/>
      </c>
      <c r="CQ257" s="371" t="str">
        <f t="shared" si="293"/>
        <v/>
      </c>
      <c r="CR257" s="371" t="str">
        <f t="shared" si="362"/>
        <v/>
      </c>
      <c r="CS257" s="371" t="str">
        <f t="shared" si="294"/>
        <v/>
      </c>
      <c r="CT257" s="371" t="str">
        <f t="shared" si="295"/>
        <v/>
      </c>
      <c r="CU257" s="371" t="str">
        <f t="shared" si="296"/>
        <v/>
      </c>
      <c r="CV257" s="371" t="str">
        <f t="shared" si="297"/>
        <v/>
      </c>
      <c r="CW257" s="371" t="str">
        <f t="shared" si="298"/>
        <v/>
      </c>
      <c r="CX257" s="371" t="str">
        <f t="shared" si="299"/>
        <v/>
      </c>
      <c r="CY257" s="371" t="str">
        <f t="shared" si="300"/>
        <v/>
      </c>
      <c r="CZ257" s="371" t="str">
        <f t="shared" si="301"/>
        <v/>
      </c>
      <c r="DA257" s="371" t="str">
        <f t="shared" si="343"/>
        <v/>
      </c>
      <c r="DB257" s="371" t="str">
        <f t="shared" si="344"/>
        <v/>
      </c>
      <c r="DC257" s="371" t="str">
        <f t="shared" si="345"/>
        <v/>
      </c>
      <c r="DD257" s="334" t="str">
        <f t="shared" si="302"/>
        <v/>
      </c>
      <c r="DE257" s="334" t="str">
        <f t="shared" si="303"/>
        <v/>
      </c>
      <c r="DF257" s="372">
        <f t="shared" si="363"/>
        <v>0</v>
      </c>
      <c r="DG257" s="372">
        <f t="shared" si="364"/>
        <v>0</v>
      </c>
      <c r="DH257" s="372">
        <f t="shared" si="365"/>
        <v>0</v>
      </c>
      <c r="DI257" s="375"/>
      <c r="DJ257" s="319">
        <f>AK257/3600*Stawki!$A$4</f>
        <v>0</v>
      </c>
      <c r="DK257" s="317">
        <f>AO257/3600*Stawki!$B$4</f>
        <v>0</v>
      </c>
      <c r="DL257" s="317">
        <f>AR257/3600*Stawki!$C$4</f>
        <v>0</v>
      </c>
      <c r="DM257" s="317">
        <f>AU257/3600*Stawki!$D$4</f>
        <v>0</v>
      </c>
      <c r="DN257" s="317">
        <f>AX257/3600*Stawki!$E$4</f>
        <v>0</v>
      </c>
      <c r="DO257" s="317">
        <f>BA257/3600*Stawki!$F$4</f>
        <v>0</v>
      </c>
      <c r="DP257" s="317">
        <f>BD257/3600*Stawki!$G$4</f>
        <v>0</v>
      </c>
      <c r="DQ257" s="317">
        <f>BG257/3600*Stawki!$H$4</f>
        <v>0</v>
      </c>
      <c r="DR257" s="317">
        <f>BJ257/3600*Stawki!$J$4</f>
        <v>0</v>
      </c>
      <c r="DS257" s="317">
        <f>BL257/3600*Stawki!$I$4</f>
        <v>0</v>
      </c>
      <c r="DT257" s="317">
        <f>BP257/3600*Stawki!$K$4</f>
        <v>0</v>
      </c>
      <c r="DU257" s="320">
        <f>BS257/3600*Stawki!$M$4</f>
        <v>0</v>
      </c>
      <c r="DV257" s="320">
        <f>BV257/3600*Stawki!$L$4</f>
        <v>0</v>
      </c>
      <c r="DW257" s="321">
        <f t="shared" si="346"/>
        <v>0</v>
      </c>
      <c r="DX257" s="322" t="e" cm="1">
        <f t="array" ref="DX257">IF(BX257&lt;1,INDEX(tblSimple[],MATCH(F257,simp_il_proj,1)+1,MATCH(BW257,simp_il_oper,1)+1)+VLOOKUP($H$6,tblKlient[[Klient]:[Dodatkowy narzut Simple]],2,0),INDEX(tblComplex[],MATCH(F257,comp_il_projekt,1)+1,MATCH(BX257,comp_ile_sklad,1)+1)+VLOOKUP($H$6,tblKlient[[Klient]:[Dodatkowy narzut Complex]],3,0))</f>
        <v>#VALUE!</v>
      </c>
      <c r="DY257" s="323" t="str">
        <f t="shared" si="347"/>
        <v/>
      </c>
      <c r="DZ257" s="318" t="e">
        <f t="shared" si="304"/>
        <v>#VALUE!</v>
      </c>
      <c r="EA257" s="324" t="e">
        <f t="shared" si="305"/>
        <v>#VALUE!</v>
      </c>
      <c r="EC257" s="340">
        <f>IFERROR((Y257*AA257)*IF(X257="NIE",$EC$17+Stawki!$L$30,$EC$17)+SUMIF($C:$C,$B257,CP:CP),0)</f>
        <v>0</v>
      </c>
      <c r="ED257" s="341">
        <f t="shared" si="306"/>
        <v>0</v>
      </c>
      <c r="EE257" s="341">
        <f t="shared" si="307"/>
        <v>0</v>
      </c>
      <c r="EF257" s="341" t="e">
        <f t="shared" si="308"/>
        <v>#VALUE!</v>
      </c>
      <c r="EG257" s="341" t="e">
        <f>DY257*(1+wycena!$EG$17)</f>
        <v>#VALUE!</v>
      </c>
      <c r="EH257" s="341" t="e">
        <f>EG257*(1+wycena!$EH$17)</f>
        <v>#VALUE!</v>
      </c>
      <c r="EI257" s="341" t="e">
        <f t="shared" si="348"/>
        <v>#VALUE!</v>
      </c>
      <c r="EJ257" s="341" t="e">
        <f t="shared" si="366"/>
        <v>#VALUE!</v>
      </c>
      <c r="EK257" s="342">
        <f t="shared" si="309"/>
        <v>0</v>
      </c>
      <c r="EL257" s="343">
        <v>0</v>
      </c>
      <c r="EM257" s="344" t="e">
        <f t="shared" si="367"/>
        <v>#VALUE!</v>
      </c>
      <c r="EN257" s="345" t="e">
        <f t="shared" si="310"/>
        <v>#VALUE!</v>
      </c>
      <c r="EO257" s="346">
        <f t="shared" si="311"/>
        <v>0</v>
      </c>
      <c r="EP257" s="347">
        <f t="shared" si="312"/>
        <v>0</v>
      </c>
      <c r="EQ257" s="348">
        <f t="shared" si="349"/>
        <v>0</v>
      </c>
      <c r="ER257" s="349" t="e">
        <f t="shared" si="313"/>
        <v>#VALUE!</v>
      </c>
      <c r="ES257" s="350" t="e">
        <f t="shared" si="314"/>
        <v>#VALUE!</v>
      </c>
      <c r="ET257" s="62"/>
      <c r="EU257" s="399">
        <f t="shared" si="350"/>
        <v>0</v>
      </c>
      <c r="EV257" s="400">
        <f t="shared" si="351"/>
        <v>0</v>
      </c>
      <c r="EW257" s="400">
        <f t="shared" si="352"/>
        <v>0</v>
      </c>
      <c r="EX257" s="400">
        <f t="shared" si="353"/>
        <v>0</v>
      </c>
      <c r="EY257" s="400">
        <f t="shared" si="354"/>
        <v>0</v>
      </c>
      <c r="EZ257" s="401">
        <f t="shared" si="355"/>
        <v>0</v>
      </c>
      <c r="FA257" s="62"/>
      <c r="FB257" s="153">
        <f t="shared" si="315"/>
        <v>0</v>
      </c>
      <c r="FC257" s="154">
        <f t="shared" si="316"/>
        <v>0</v>
      </c>
      <c r="FD257" s="154">
        <f t="shared" si="317"/>
        <v>0</v>
      </c>
      <c r="FE257" s="154">
        <f t="shared" si="318"/>
        <v>0</v>
      </c>
      <c r="FF257" s="154">
        <f t="shared" si="319"/>
        <v>0</v>
      </c>
      <c r="FG257" s="154">
        <f t="shared" si="320"/>
        <v>0</v>
      </c>
      <c r="FH257" s="154">
        <f t="shared" si="321"/>
        <v>0</v>
      </c>
      <c r="FI257" s="154">
        <f t="shared" si="322"/>
        <v>0</v>
      </c>
      <c r="FJ257" s="154">
        <f t="shared" si="323"/>
        <v>0</v>
      </c>
      <c r="FK257" s="147">
        <f t="shared" si="324"/>
        <v>0</v>
      </c>
      <c r="FL257" s="147">
        <f t="shared" si="325"/>
        <v>0</v>
      </c>
      <c r="FM257" s="146">
        <f t="shared" si="326"/>
        <v>0</v>
      </c>
      <c r="FN257" s="146">
        <f t="shared" si="327"/>
        <v>0</v>
      </c>
      <c r="FO257" s="146">
        <f t="shared" si="328"/>
        <v>0</v>
      </c>
      <c r="FP257" s="146">
        <f t="shared" si="329"/>
        <v>0</v>
      </c>
      <c r="FQ257" s="146" t="e">
        <f t="shared" si="330"/>
        <v>#VALUE!</v>
      </c>
      <c r="FR257" s="146" t="e">
        <f t="shared" si="331"/>
        <v>#VALUE!</v>
      </c>
      <c r="FS257" s="146">
        <f t="shared" si="332"/>
        <v>0</v>
      </c>
      <c r="FT257" s="146">
        <f t="shared" si="333"/>
        <v>0</v>
      </c>
      <c r="FU257" s="146">
        <f t="shared" si="334"/>
        <v>0</v>
      </c>
      <c r="FV257" s="146" t="e">
        <f t="shared" si="335"/>
        <v>#VALUE!</v>
      </c>
      <c r="FW257" s="146" t="e">
        <f t="shared" si="356"/>
        <v>#VALUE!</v>
      </c>
      <c r="FX257" s="146" t="e">
        <f t="shared" si="357"/>
        <v>#VALUE!</v>
      </c>
      <c r="FY257" s="146" t="e">
        <f t="shared" si="358"/>
        <v>#VALUE!</v>
      </c>
      <c r="FZ257" s="155">
        <f t="shared" si="368"/>
        <v>0</v>
      </c>
    </row>
    <row r="258" spans="1:182">
      <c r="A258" s="143">
        <v>240</v>
      </c>
      <c r="B258" s="123"/>
      <c r="C258" s="123"/>
      <c r="D258" s="123"/>
      <c r="E258" s="181"/>
      <c r="F258" s="123"/>
      <c r="G258" s="123"/>
      <c r="H258" s="123"/>
      <c r="I258" s="120"/>
      <c r="J258" s="121"/>
      <c r="K258" s="123"/>
      <c r="L258" s="123"/>
      <c r="M258" s="172" t="str">
        <f>ryzyka!$X242</f>
        <v/>
      </c>
      <c r="N258" s="173" t="str">
        <f>ryzyka!Y242</f>
        <v/>
      </c>
      <c r="O258" s="123"/>
      <c r="P258" s="123"/>
      <c r="Q258" s="138"/>
      <c r="R258" s="121"/>
      <c r="S258" s="123"/>
      <c r="T258" s="122"/>
      <c r="U258" s="123"/>
      <c r="V258" s="285" t="str">
        <f t="shared" si="336"/>
        <v/>
      </c>
      <c r="W258" s="285" t="str">
        <f t="shared" si="337"/>
        <v/>
      </c>
      <c r="X258" s="123"/>
      <c r="Y258" s="65"/>
      <c r="Z258" s="176">
        <f t="shared" si="279"/>
        <v>0</v>
      </c>
      <c r="AA258" s="124"/>
      <c r="AB258" s="124"/>
      <c r="AC258" s="125"/>
      <c r="AD258" s="125"/>
      <c r="AE258" s="126"/>
      <c r="AF258" s="124"/>
      <c r="AG258" s="127"/>
      <c r="AH258" s="128"/>
      <c r="AI258" s="137"/>
      <c r="AJ258" s="126"/>
      <c r="AK258" s="335">
        <f t="shared" si="280"/>
        <v>0</v>
      </c>
      <c r="AL258" s="138"/>
      <c r="AM258" s="121"/>
      <c r="AN258" s="123"/>
      <c r="AO258" s="332">
        <f t="shared" si="359"/>
        <v>0</v>
      </c>
      <c r="AP258" s="333">
        <f>SUMIFS(Technologia[tpz '[s']],Technologia[Obszar],"Obróbka skrawaniem",Technologia[KOD WYROB],wycena!$B258)</f>
        <v>0</v>
      </c>
      <c r="AQ258" s="334">
        <f>SUMIFS(Technologia[tpj '[s']],Technologia[Obszar],"Obróbka skrawaniem",Technologia[KOD WYROB],wycena!$B258)</f>
        <v>0</v>
      </c>
      <c r="AR258" s="335">
        <f t="shared" si="281"/>
        <v>0</v>
      </c>
      <c r="AS258" s="334">
        <f>SUMIFS(Technologia[tpz '[s']],Technologia[Obszar],"Ukosowanie",Technologia[KOD WYROB],wycena!$B258)</f>
        <v>0</v>
      </c>
      <c r="AT258" s="334">
        <f>SUMIFS(Technologia[tpj '[s']],Technologia[Obszar],"Ukosowanie",Technologia[KOD WYROB],wycena!$B258)</f>
        <v>0</v>
      </c>
      <c r="AU258" s="335">
        <f t="shared" si="282"/>
        <v>0</v>
      </c>
      <c r="AV258" s="334">
        <f>SUMIFS(Technologia[tpz '[s']],Technologia[Obszar],"Prasa",Technologia[KOD WYROB],wycena!$B258)</f>
        <v>0</v>
      </c>
      <c r="AW258" s="334">
        <f>SUMIFS(Technologia[tpj '[s']],Technologia[Obszar],"Prasa",Technologia[KOD WYROB],wycena!$B258)</f>
        <v>0</v>
      </c>
      <c r="AX258" s="335">
        <f t="shared" si="283"/>
        <v>0</v>
      </c>
      <c r="AY258" s="334">
        <f>SUMIFS(Technologia[tpz '[s']],Technologia[Obszar],"Spawanie ręczne",Technologia[KOD WYROB],wycena!$B258)</f>
        <v>0</v>
      </c>
      <c r="AZ258" s="334">
        <f>SUMIFS(Technologia[tpj '[s']],Technologia[Obszar],"Spawanie ręczne",Technologia[KOD WYROB],wycena!$B258)</f>
        <v>0</v>
      </c>
      <c r="BA258" s="335">
        <f t="shared" si="284"/>
        <v>0</v>
      </c>
      <c r="BB258" s="334">
        <f>SUMIFS(Technologia[tpz '[s']],Technologia[Obszar],"Spawanie robotem",Technologia[KOD WYROB],wycena!$B258)</f>
        <v>0</v>
      </c>
      <c r="BC258" s="334">
        <f>SUMIFS(Technologia[tpj '[s']],Technologia[Obszar],"Spawanie robotem",Technologia[KOD WYROB],wycena!$B258)</f>
        <v>0</v>
      </c>
      <c r="BD258" s="335">
        <f t="shared" si="285"/>
        <v>0</v>
      </c>
      <c r="BE258" s="334">
        <f>SUMIFS(Technologia[tpz '[s']],Technologia[Obszar],"Ślusarnia",Technologia[KOD WYROB],wycena!$B258)</f>
        <v>0</v>
      </c>
      <c r="BF258" s="334">
        <f>SUMIFS(Technologia[tpj '[s']],Technologia[Obszar],"Ślusarnia",Technologia[KOD WYROB],wycena!$B258)</f>
        <v>0</v>
      </c>
      <c r="BG258" s="335">
        <f t="shared" si="286"/>
        <v>0</v>
      </c>
      <c r="BH258" s="334">
        <f>SUMIFS(Technologia[tpz '[s']],Technologia[Obszar],"Montaż",Technologia[KOD WYROB],wycena!$B258)</f>
        <v>0</v>
      </c>
      <c r="BI258" s="334">
        <f>SUMIFS(Technologia[tpj '[s']],Technologia[Obszar],"Montaż",Technologia[KOD WYROB],wycena!$B258)</f>
        <v>0</v>
      </c>
      <c r="BJ258" s="335">
        <f t="shared" si="287"/>
        <v>0</v>
      </c>
      <c r="BK258" s="334">
        <f>SUMIFS(Technologia[tpz '[s']],Technologia[Obszar],"Klejenie",Technologia[KOD WYROB],wycena!$B258)</f>
        <v>0</v>
      </c>
      <c r="BL258" s="334">
        <f>SUMIFS(Technologia[tpj '[s']],Technologia[Obszar],"Klejenie",Technologia[KOD WYROB],wycena!$B258)</f>
        <v>0</v>
      </c>
      <c r="BM258" s="335">
        <f t="shared" si="288"/>
        <v>0</v>
      </c>
      <c r="BN258" s="334">
        <f>SUMIFS(Technologia[tpz '[s']],Technologia[Obszar],"Śrutowanie",Technologia[KOD WYROB],wycena!$B258)</f>
        <v>0</v>
      </c>
      <c r="BO258" s="334">
        <f>SUMIFS(Technologia[tpj '[s']],Technologia[Obszar],"Śrutowanie",Technologia[KOD WYROB],wycena!$B258)</f>
        <v>0</v>
      </c>
      <c r="BP258" s="332">
        <f t="shared" si="338"/>
        <v>0</v>
      </c>
      <c r="BQ258" s="334">
        <f>SUMIFS(Technologia[tpz '[s']],Technologia[Obszar],"Prostowanie",Technologia[KOD WYROB],wycena!$B258)</f>
        <v>0</v>
      </c>
      <c r="BR258" s="334">
        <f>SUMIFS(Technologia[tpj '[s']],Technologia[Obszar],"Prostowanie",Technologia[KOD WYROB],wycena!$B258)</f>
        <v>0</v>
      </c>
      <c r="BS258" s="332">
        <f t="shared" si="339"/>
        <v>0</v>
      </c>
      <c r="BT258" s="334">
        <f>SUMIFS(Technologia[tpz '[s']],Technologia[Obszar],"Gratowarka",Technologia[KOD WYROB],wycena!$B258)</f>
        <v>0</v>
      </c>
      <c r="BU258" s="334">
        <f>SUMIFS(Technologia[tpj '[s']],Technologia[Obszar],"Gratowarka",Technologia[KOD WYROB],wycena!$B258)</f>
        <v>0</v>
      </c>
      <c r="BV258" s="332">
        <f t="shared" si="340"/>
        <v>0</v>
      </c>
      <c r="BW258" s="332">
        <f>COUNTIF(Technologia[KOD WYROB],B258)</f>
        <v>0</v>
      </c>
      <c r="BX258" s="332">
        <f t="shared" si="341"/>
        <v>0</v>
      </c>
      <c r="BZ258" s="121"/>
      <c r="CA258" s="123"/>
      <c r="CB258" s="123"/>
      <c r="CC258" s="372">
        <f>SUMIFS(Technologia[Koszt kooperacji],Technologia[Obszar],"Kooperacja",Technologia[KOD WYROB],wycena!$B258)+SUMIFS(Technologia[Koszt kooperacji],Technologia[Obszar],"Śrutowanie",Technologia[KOD WYROB],wycena!$B258)</f>
        <v>0</v>
      </c>
      <c r="CD258" s="372">
        <f t="shared" si="289"/>
        <v>0</v>
      </c>
      <c r="CE258" s="372">
        <f t="shared" si="360"/>
        <v>0</v>
      </c>
      <c r="CF258" s="381">
        <f>COUNTIFS(Technologia[KOD WYROB],B258,Technologia[Obszar],"kooperacja")+SUMIF($C:$C,$B258,CF:CF)</f>
        <v>0</v>
      </c>
      <c r="CG258" s="382">
        <f>SUMIF(Tabela3[Dot. indeksu],B258,Tabela3[Wartość])+SUMIF(C:C,B258,DE:DE)</f>
        <v>0</v>
      </c>
      <c r="CH258" s="383">
        <f>SUMIFS(NRC[Cena],NRC[Typ narzędzia],robocze!$AL$1,NRC[Dot. indeksu],wycena!$B258)+(SUMIF($C:$C,$B258,$DF:$DF))</f>
        <v>0</v>
      </c>
      <c r="CI258" s="372">
        <f>SUMIFS(NRC[Cena],NRC[Typ narzędzia],robocze!$AL$2,NRC[Dot. indeksu],wycena!$B258)+(SUMIF($C:$C,$B258,$DG:$DG))</f>
        <v>0</v>
      </c>
      <c r="CJ258" s="372">
        <f>SUMIFS(NRC[Cena],NRC[Typ narzędzia],robocze!$AL$3,NRC[Dot. indeksu],wycena!$B258)+(SUMIF($C:$C,$B258,$DH:$DH))</f>
        <v>0</v>
      </c>
      <c r="CK258" s="384">
        <f t="shared" si="342"/>
        <v>0</v>
      </c>
      <c r="CM258" s="373" t="str">
        <f t="shared" si="290"/>
        <v/>
      </c>
      <c r="CN258" s="374" t="str">
        <f t="shared" si="291"/>
        <v/>
      </c>
      <c r="CO258" s="372" t="str">
        <f t="shared" si="292"/>
        <v/>
      </c>
      <c r="CP258" s="372" t="str">
        <f t="shared" si="361"/>
        <v/>
      </c>
      <c r="CQ258" s="371" t="str">
        <f t="shared" si="293"/>
        <v/>
      </c>
      <c r="CR258" s="371" t="str">
        <f t="shared" si="362"/>
        <v/>
      </c>
      <c r="CS258" s="371" t="str">
        <f t="shared" si="294"/>
        <v/>
      </c>
      <c r="CT258" s="371" t="str">
        <f t="shared" si="295"/>
        <v/>
      </c>
      <c r="CU258" s="371" t="str">
        <f t="shared" si="296"/>
        <v/>
      </c>
      <c r="CV258" s="371" t="str">
        <f t="shared" si="297"/>
        <v/>
      </c>
      <c r="CW258" s="371" t="str">
        <f t="shared" si="298"/>
        <v/>
      </c>
      <c r="CX258" s="371" t="str">
        <f t="shared" si="299"/>
        <v/>
      </c>
      <c r="CY258" s="371" t="str">
        <f t="shared" si="300"/>
        <v/>
      </c>
      <c r="CZ258" s="371" t="str">
        <f t="shared" si="301"/>
        <v/>
      </c>
      <c r="DA258" s="371" t="str">
        <f t="shared" si="343"/>
        <v/>
      </c>
      <c r="DB258" s="371" t="str">
        <f t="shared" si="344"/>
        <v/>
      </c>
      <c r="DC258" s="371" t="str">
        <f t="shared" si="345"/>
        <v/>
      </c>
      <c r="DD258" s="334" t="str">
        <f t="shared" si="302"/>
        <v/>
      </c>
      <c r="DE258" s="334" t="str">
        <f t="shared" si="303"/>
        <v/>
      </c>
      <c r="DF258" s="372">
        <f t="shared" si="363"/>
        <v>0</v>
      </c>
      <c r="DG258" s="372">
        <f t="shared" si="364"/>
        <v>0</v>
      </c>
      <c r="DH258" s="372">
        <f t="shared" si="365"/>
        <v>0</v>
      </c>
      <c r="DI258" s="375"/>
      <c r="DJ258" s="319">
        <f>AK258/3600*Stawki!$A$4</f>
        <v>0</v>
      </c>
      <c r="DK258" s="317">
        <f>AO258/3600*Stawki!$B$4</f>
        <v>0</v>
      </c>
      <c r="DL258" s="317">
        <f>AR258/3600*Stawki!$C$4</f>
        <v>0</v>
      </c>
      <c r="DM258" s="317">
        <f>AU258/3600*Stawki!$D$4</f>
        <v>0</v>
      </c>
      <c r="DN258" s="317">
        <f>AX258/3600*Stawki!$E$4</f>
        <v>0</v>
      </c>
      <c r="DO258" s="317">
        <f>BA258/3600*Stawki!$F$4</f>
        <v>0</v>
      </c>
      <c r="DP258" s="317">
        <f>BD258/3600*Stawki!$G$4</f>
        <v>0</v>
      </c>
      <c r="DQ258" s="317">
        <f>BG258/3600*Stawki!$H$4</f>
        <v>0</v>
      </c>
      <c r="DR258" s="317">
        <f>BJ258/3600*Stawki!$J$4</f>
        <v>0</v>
      </c>
      <c r="DS258" s="317">
        <f>BL258/3600*Stawki!$I$4</f>
        <v>0</v>
      </c>
      <c r="DT258" s="317">
        <f>BP258/3600*Stawki!$K$4</f>
        <v>0</v>
      </c>
      <c r="DU258" s="320">
        <f>BS258/3600*Stawki!$M$4</f>
        <v>0</v>
      </c>
      <c r="DV258" s="320">
        <f>BV258/3600*Stawki!$L$4</f>
        <v>0</v>
      </c>
      <c r="DW258" s="321">
        <f t="shared" si="346"/>
        <v>0</v>
      </c>
      <c r="DX258" s="322" t="e" cm="1">
        <f t="array" ref="DX258">IF(BX258&lt;1,INDEX(tblSimple[],MATCH(F258,simp_il_proj,1)+1,MATCH(BW258,simp_il_oper,1)+1)+VLOOKUP($H$6,tblKlient[[Klient]:[Dodatkowy narzut Simple]],2,0),INDEX(tblComplex[],MATCH(F258,comp_il_projekt,1)+1,MATCH(BX258,comp_ile_sklad,1)+1)+VLOOKUP($H$6,tblKlient[[Klient]:[Dodatkowy narzut Complex]],3,0))</f>
        <v>#VALUE!</v>
      </c>
      <c r="DY258" s="323" t="str">
        <f t="shared" si="347"/>
        <v/>
      </c>
      <c r="DZ258" s="318" t="e">
        <f t="shared" si="304"/>
        <v>#VALUE!</v>
      </c>
      <c r="EA258" s="324" t="e">
        <f t="shared" si="305"/>
        <v>#VALUE!</v>
      </c>
      <c r="EC258" s="340">
        <f>IFERROR((Y258*AA258)*IF(X258="NIE",$EC$17+Stawki!$L$30,$EC$17)+SUMIF($C:$C,$B258,CP:CP),0)</f>
        <v>0</v>
      </c>
      <c r="ED258" s="341">
        <f t="shared" si="306"/>
        <v>0</v>
      </c>
      <c r="EE258" s="341">
        <f t="shared" si="307"/>
        <v>0</v>
      </c>
      <c r="EF258" s="341" t="e">
        <f t="shared" si="308"/>
        <v>#VALUE!</v>
      </c>
      <c r="EG258" s="341" t="e">
        <f>DY258*(1+wycena!$EG$17)</f>
        <v>#VALUE!</v>
      </c>
      <c r="EH258" s="341" t="e">
        <f>EG258*(1+wycena!$EH$17)</f>
        <v>#VALUE!</v>
      </c>
      <c r="EI258" s="341" t="e">
        <f t="shared" si="348"/>
        <v>#VALUE!</v>
      </c>
      <c r="EJ258" s="341" t="e">
        <f t="shared" si="366"/>
        <v>#VALUE!</v>
      </c>
      <c r="EK258" s="342">
        <f t="shared" si="309"/>
        <v>0</v>
      </c>
      <c r="EL258" s="343">
        <v>0</v>
      </c>
      <c r="EM258" s="344" t="e">
        <f t="shared" si="367"/>
        <v>#VALUE!</v>
      </c>
      <c r="EN258" s="345" t="e">
        <f t="shared" si="310"/>
        <v>#VALUE!</v>
      </c>
      <c r="EO258" s="346">
        <f t="shared" si="311"/>
        <v>0</v>
      </c>
      <c r="EP258" s="347">
        <f t="shared" si="312"/>
        <v>0</v>
      </c>
      <c r="EQ258" s="348">
        <f t="shared" si="349"/>
        <v>0</v>
      </c>
      <c r="ER258" s="349" t="e">
        <f t="shared" si="313"/>
        <v>#VALUE!</v>
      </c>
      <c r="ES258" s="350" t="e">
        <f t="shared" si="314"/>
        <v>#VALUE!</v>
      </c>
      <c r="ET258" s="62"/>
      <c r="EU258" s="399">
        <f t="shared" si="350"/>
        <v>0</v>
      </c>
      <c r="EV258" s="400">
        <f t="shared" si="351"/>
        <v>0</v>
      </c>
      <c r="EW258" s="400">
        <f t="shared" si="352"/>
        <v>0</v>
      </c>
      <c r="EX258" s="400">
        <f t="shared" si="353"/>
        <v>0</v>
      </c>
      <c r="EY258" s="400">
        <f t="shared" si="354"/>
        <v>0</v>
      </c>
      <c r="EZ258" s="401">
        <f t="shared" si="355"/>
        <v>0</v>
      </c>
      <c r="FA258" s="62"/>
      <c r="FB258" s="153">
        <f t="shared" si="315"/>
        <v>0</v>
      </c>
      <c r="FC258" s="154">
        <f t="shared" si="316"/>
        <v>0</v>
      </c>
      <c r="FD258" s="154">
        <f t="shared" si="317"/>
        <v>0</v>
      </c>
      <c r="FE258" s="154">
        <f t="shared" si="318"/>
        <v>0</v>
      </c>
      <c r="FF258" s="154">
        <f t="shared" si="319"/>
        <v>0</v>
      </c>
      <c r="FG258" s="154">
        <f t="shared" si="320"/>
        <v>0</v>
      </c>
      <c r="FH258" s="154">
        <f t="shared" si="321"/>
        <v>0</v>
      </c>
      <c r="FI258" s="154">
        <f t="shared" si="322"/>
        <v>0</v>
      </c>
      <c r="FJ258" s="154">
        <f t="shared" si="323"/>
        <v>0</v>
      </c>
      <c r="FK258" s="147">
        <f t="shared" si="324"/>
        <v>0</v>
      </c>
      <c r="FL258" s="147">
        <f t="shared" si="325"/>
        <v>0</v>
      </c>
      <c r="FM258" s="146">
        <f t="shared" si="326"/>
        <v>0</v>
      </c>
      <c r="FN258" s="146">
        <f t="shared" si="327"/>
        <v>0</v>
      </c>
      <c r="FO258" s="146">
        <f t="shared" si="328"/>
        <v>0</v>
      </c>
      <c r="FP258" s="146">
        <f t="shared" si="329"/>
        <v>0</v>
      </c>
      <c r="FQ258" s="146" t="e">
        <f t="shared" si="330"/>
        <v>#VALUE!</v>
      </c>
      <c r="FR258" s="146" t="e">
        <f t="shared" si="331"/>
        <v>#VALUE!</v>
      </c>
      <c r="FS258" s="146">
        <f t="shared" si="332"/>
        <v>0</v>
      </c>
      <c r="FT258" s="146">
        <f t="shared" si="333"/>
        <v>0</v>
      </c>
      <c r="FU258" s="146">
        <f t="shared" si="334"/>
        <v>0</v>
      </c>
      <c r="FV258" s="146" t="e">
        <f t="shared" si="335"/>
        <v>#VALUE!</v>
      </c>
      <c r="FW258" s="146" t="e">
        <f t="shared" si="356"/>
        <v>#VALUE!</v>
      </c>
      <c r="FX258" s="146" t="e">
        <f t="shared" si="357"/>
        <v>#VALUE!</v>
      </c>
      <c r="FY258" s="146" t="e">
        <f t="shared" si="358"/>
        <v>#VALUE!</v>
      </c>
      <c r="FZ258" s="155">
        <f t="shared" si="368"/>
        <v>0</v>
      </c>
    </row>
    <row r="259" spans="1:182">
      <c r="A259" s="143">
        <v>241</v>
      </c>
      <c r="B259" s="123"/>
      <c r="C259" s="123"/>
      <c r="D259" s="123"/>
      <c r="E259" s="181"/>
      <c r="F259" s="123"/>
      <c r="G259" s="123"/>
      <c r="H259" s="123"/>
      <c r="I259" s="120"/>
      <c r="J259" s="121"/>
      <c r="K259" s="123"/>
      <c r="L259" s="123"/>
      <c r="M259" s="172" t="str">
        <f>ryzyka!$X243</f>
        <v/>
      </c>
      <c r="N259" s="173" t="str">
        <f>ryzyka!Y243</f>
        <v/>
      </c>
      <c r="O259" s="123"/>
      <c r="P259" s="123"/>
      <c r="Q259" s="138"/>
      <c r="R259" s="121"/>
      <c r="S259" s="123"/>
      <c r="T259" s="122"/>
      <c r="U259" s="123"/>
      <c r="V259" s="285" t="str">
        <f t="shared" si="336"/>
        <v/>
      </c>
      <c r="W259" s="285" t="str">
        <f t="shared" si="337"/>
        <v/>
      </c>
      <c r="X259" s="123"/>
      <c r="Y259" s="65"/>
      <c r="Z259" s="176">
        <f t="shared" si="279"/>
        <v>0</v>
      </c>
      <c r="AA259" s="124"/>
      <c r="AB259" s="124"/>
      <c r="AC259" s="125"/>
      <c r="AD259" s="125"/>
      <c r="AE259" s="126"/>
      <c r="AF259" s="124"/>
      <c r="AG259" s="127"/>
      <c r="AH259" s="128"/>
      <c r="AI259" s="137"/>
      <c r="AJ259" s="126"/>
      <c r="AK259" s="335">
        <f t="shared" si="280"/>
        <v>0</v>
      </c>
      <c r="AL259" s="138"/>
      <c r="AM259" s="121"/>
      <c r="AN259" s="123"/>
      <c r="AO259" s="332">
        <f t="shared" si="359"/>
        <v>0</v>
      </c>
      <c r="AP259" s="333">
        <f>SUMIFS(Technologia[tpz '[s']],Technologia[Obszar],"Obróbka skrawaniem",Technologia[KOD WYROB],wycena!$B259)</f>
        <v>0</v>
      </c>
      <c r="AQ259" s="334">
        <f>SUMIFS(Technologia[tpj '[s']],Technologia[Obszar],"Obróbka skrawaniem",Technologia[KOD WYROB],wycena!$B259)</f>
        <v>0</v>
      </c>
      <c r="AR259" s="335">
        <f t="shared" si="281"/>
        <v>0</v>
      </c>
      <c r="AS259" s="334">
        <f>SUMIFS(Technologia[tpz '[s']],Technologia[Obszar],"Ukosowanie",Technologia[KOD WYROB],wycena!$B259)</f>
        <v>0</v>
      </c>
      <c r="AT259" s="334">
        <f>SUMIFS(Technologia[tpj '[s']],Technologia[Obszar],"Ukosowanie",Technologia[KOD WYROB],wycena!$B259)</f>
        <v>0</v>
      </c>
      <c r="AU259" s="335">
        <f t="shared" si="282"/>
        <v>0</v>
      </c>
      <c r="AV259" s="334">
        <f>SUMIFS(Technologia[tpz '[s']],Technologia[Obszar],"Prasa",Technologia[KOD WYROB],wycena!$B259)</f>
        <v>0</v>
      </c>
      <c r="AW259" s="334">
        <f>SUMIFS(Technologia[tpj '[s']],Technologia[Obszar],"Prasa",Technologia[KOD WYROB],wycena!$B259)</f>
        <v>0</v>
      </c>
      <c r="AX259" s="335">
        <f t="shared" si="283"/>
        <v>0</v>
      </c>
      <c r="AY259" s="334">
        <f>SUMIFS(Technologia[tpz '[s']],Technologia[Obszar],"Spawanie ręczne",Technologia[KOD WYROB],wycena!$B259)</f>
        <v>0</v>
      </c>
      <c r="AZ259" s="334">
        <f>SUMIFS(Technologia[tpj '[s']],Technologia[Obszar],"Spawanie ręczne",Technologia[KOD WYROB],wycena!$B259)</f>
        <v>0</v>
      </c>
      <c r="BA259" s="335">
        <f t="shared" si="284"/>
        <v>0</v>
      </c>
      <c r="BB259" s="334">
        <f>SUMIFS(Technologia[tpz '[s']],Technologia[Obszar],"Spawanie robotem",Technologia[KOD WYROB],wycena!$B259)</f>
        <v>0</v>
      </c>
      <c r="BC259" s="334">
        <f>SUMIFS(Technologia[tpj '[s']],Technologia[Obszar],"Spawanie robotem",Technologia[KOD WYROB],wycena!$B259)</f>
        <v>0</v>
      </c>
      <c r="BD259" s="335">
        <f t="shared" si="285"/>
        <v>0</v>
      </c>
      <c r="BE259" s="334">
        <f>SUMIFS(Technologia[tpz '[s']],Technologia[Obszar],"Ślusarnia",Technologia[KOD WYROB],wycena!$B259)</f>
        <v>0</v>
      </c>
      <c r="BF259" s="334">
        <f>SUMIFS(Technologia[tpj '[s']],Technologia[Obszar],"Ślusarnia",Technologia[KOD WYROB],wycena!$B259)</f>
        <v>0</v>
      </c>
      <c r="BG259" s="335">
        <f t="shared" si="286"/>
        <v>0</v>
      </c>
      <c r="BH259" s="334">
        <f>SUMIFS(Technologia[tpz '[s']],Technologia[Obszar],"Montaż",Technologia[KOD WYROB],wycena!$B259)</f>
        <v>0</v>
      </c>
      <c r="BI259" s="334">
        <f>SUMIFS(Technologia[tpj '[s']],Technologia[Obszar],"Montaż",Technologia[KOD WYROB],wycena!$B259)</f>
        <v>0</v>
      </c>
      <c r="BJ259" s="335">
        <f t="shared" si="287"/>
        <v>0</v>
      </c>
      <c r="BK259" s="334">
        <f>SUMIFS(Technologia[tpz '[s']],Technologia[Obszar],"Klejenie",Technologia[KOD WYROB],wycena!$B259)</f>
        <v>0</v>
      </c>
      <c r="BL259" s="334">
        <f>SUMIFS(Technologia[tpj '[s']],Technologia[Obszar],"Klejenie",Technologia[KOD WYROB],wycena!$B259)</f>
        <v>0</v>
      </c>
      <c r="BM259" s="335">
        <f t="shared" si="288"/>
        <v>0</v>
      </c>
      <c r="BN259" s="334">
        <f>SUMIFS(Technologia[tpz '[s']],Technologia[Obszar],"Śrutowanie",Technologia[KOD WYROB],wycena!$B259)</f>
        <v>0</v>
      </c>
      <c r="BO259" s="334">
        <f>SUMIFS(Technologia[tpj '[s']],Technologia[Obszar],"Śrutowanie",Technologia[KOD WYROB],wycena!$B259)</f>
        <v>0</v>
      </c>
      <c r="BP259" s="332">
        <f t="shared" si="338"/>
        <v>0</v>
      </c>
      <c r="BQ259" s="334">
        <f>SUMIFS(Technologia[tpz '[s']],Technologia[Obszar],"Prostowanie",Technologia[KOD WYROB],wycena!$B259)</f>
        <v>0</v>
      </c>
      <c r="BR259" s="334">
        <f>SUMIFS(Technologia[tpj '[s']],Technologia[Obszar],"Prostowanie",Technologia[KOD WYROB],wycena!$B259)</f>
        <v>0</v>
      </c>
      <c r="BS259" s="332">
        <f t="shared" si="339"/>
        <v>0</v>
      </c>
      <c r="BT259" s="334">
        <f>SUMIFS(Technologia[tpz '[s']],Technologia[Obszar],"Gratowarka",Technologia[KOD WYROB],wycena!$B259)</f>
        <v>0</v>
      </c>
      <c r="BU259" s="334">
        <f>SUMIFS(Technologia[tpj '[s']],Technologia[Obszar],"Gratowarka",Technologia[KOD WYROB],wycena!$B259)</f>
        <v>0</v>
      </c>
      <c r="BV259" s="332">
        <f t="shared" si="340"/>
        <v>0</v>
      </c>
      <c r="BW259" s="332">
        <f>COUNTIF(Technologia[KOD WYROB],B259)</f>
        <v>0</v>
      </c>
      <c r="BX259" s="332">
        <f t="shared" si="341"/>
        <v>0</v>
      </c>
      <c r="BZ259" s="121"/>
      <c r="CA259" s="123"/>
      <c r="CB259" s="123"/>
      <c r="CC259" s="372">
        <f>SUMIFS(Technologia[Koszt kooperacji],Technologia[Obszar],"Kooperacja",Technologia[KOD WYROB],wycena!$B259)+SUMIFS(Technologia[Koszt kooperacji],Technologia[Obszar],"Śrutowanie",Technologia[KOD WYROB],wycena!$B259)</f>
        <v>0</v>
      </c>
      <c r="CD259" s="372">
        <f t="shared" si="289"/>
        <v>0</v>
      </c>
      <c r="CE259" s="372">
        <f t="shared" si="360"/>
        <v>0</v>
      </c>
      <c r="CF259" s="381">
        <f>COUNTIFS(Technologia[KOD WYROB],B259,Technologia[Obszar],"kooperacja")+SUMIF($C:$C,$B259,CF:CF)</f>
        <v>0</v>
      </c>
      <c r="CG259" s="382">
        <f>SUMIF(Tabela3[Dot. indeksu],B259,Tabela3[Wartość])+SUMIF(C:C,B259,DE:DE)</f>
        <v>0</v>
      </c>
      <c r="CH259" s="383">
        <f>SUMIFS(NRC[Cena],NRC[Typ narzędzia],robocze!$AL$1,NRC[Dot. indeksu],wycena!$B259)+(SUMIF($C:$C,$B259,$DF:$DF))</f>
        <v>0</v>
      </c>
      <c r="CI259" s="372">
        <f>SUMIFS(NRC[Cena],NRC[Typ narzędzia],robocze!$AL$2,NRC[Dot. indeksu],wycena!$B259)+(SUMIF($C:$C,$B259,$DG:$DG))</f>
        <v>0</v>
      </c>
      <c r="CJ259" s="372">
        <f>SUMIFS(NRC[Cena],NRC[Typ narzędzia],robocze!$AL$3,NRC[Dot. indeksu],wycena!$B259)+(SUMIF($C:$C,$B259,$DH:$DH))</f>
        <v>0</v>
      </c>
      <c r="CK259" s="384">
        <f t="shared" si="342"/>
        <v>0</v>
      </c>
      <c r="CM259" s="373" t="str">
        <f t="shared" si="290"/>
        <v/>
      </c>
      <c r="CN259" s="374" t="str">
        <f t="shared" si="291"/>
        <v/>
      </c>
      <c r="CO259" s="372" t="str">
        <f t="shared" si="292"/>
        <v/>
      </c>
      <c r="CP259" s="372" t="str">
        <f t="shared" si="361"/>
        <v/>
      </c>
      <c r="CQ259" s="371" t="str">
        <f t="shared" si="293"/>
        <v/>
      </c>
      <c r="CR259" s="371" t="str">
        <f t="shared" si="362"/>
        <v/>
      </c>
      <c r="CS259" s="371" t="str">
        <f t="shared" si="294"/>
        <v/>
      </c>
      <c r="CT259" s="371" t="str">
        <f t="shared" si="295"/>
        <v/>
      </c>
      <c r="CU259" s="371" t="str">
        <f t="shared" si="296"/>
        <v/>
      </c>
      <c r="CV259" s="371" t="str">
        <f t="shared" si="297"/>
        <v/>
      </c>
      <c r="CW259" s="371" t="str">
        <f t="shared" si="298"/>
        <v/>
      </c>
      <c r="CX259" s="371" t="str">
        <f t="shared" si="299"/>
        <v/>
      </c>
      <c r="CY259" s="371" t="str">
        <f t="shared" si="300"/>
        <v/>
      </c>
      <c r="CZ259" s="371" t="str">
        <f t="shared" si="301"/>
        <v/>
      </c>
      <c r="DA259" s="371" t="str">
        <f t="shared" si="343"/>
        <v/>
      </c>
      <c r="DB259" s="371" t="str">
        <f t="shared" si="344"/>
        <v/>
      </c>
      <c r="DC259" s="371" t="str">
        <f t="shared" si="345"/>
        <v/>
      </c>
      <c r="DD259" s="334" t="str">
        <f t="shared" si="302"/>
        <v/>
      </c>
      <c r="DE259" s="334" t="str">
        <f t="shared" si="303"/>
        <v/>
      </c>
      <c r="DF259" s="372">
        <f t="shared" si="363"/>
        <v>0</v>
      </c>
      <c r="DG259" s="372">
        <f t="shared" si="364"/>
        <v>0</v>
      </c>
      <c r="DH259" s="372">
        <f t="shared" si="365"/>
        <v>0</v>
      </c>
      <c r="DI259" s="375"/>
      <c r="DJ259" s="319">
        <f>AK259/3600*Stawki!$A$4</f>
        <v>0</v>
      </c>
      <c r="DK259" s="317">
        <f>AO259/3600*Stawki!$B$4</f>
        <v>0</v>
      </c>
      <c r="DL259" s="317">
        <f>AR259/3600*Stawki!$C$4</f>
        <v>0</v>
      </c>
      <c r="DM259" s="317">
        <f>AU259/3600*Stawki!$D$4</f>
        <v>0</v>
      </c>
      <c r="DN259" s="317">
        <f>AX259/3600*Stawki!$E$4</f>
        <v>0</v>
      </c>
      <c r="DO259" s="317">
        <f>BA259/3600*Stawki!$F$4</f>
        <v>0</v>
      </c>
      <c r="DP259" s="317">
        <f>BD259/3600*Stawki!$G$4</f>
        <v>0</v>
      </c>
      <c r="DQ259" s="317">
        <f>BG259/3600*Stawki!$H$4</f>
        <v>0</v>
      </c>
      <c r="DR259" s="317">
        <f>BJ259/3600*Stawki!$J$4</f>
        <v>0</v>
      </c>
      <c r="DS259" s="317">
        <f>BL259/3600*Stawki!$I$4</f>
        <v>0</v>
      </c>
      <c r="DT259" s="317">
        <f>BP259/3600*Stawki!$K$4</f>
        <v>0</v>
      </c>
      <c r="DU259" s="320">
        <f>BS259/3600*Stawki!$M$4</f>
        <v>0</v>
      </c>
      <c r="DV259" s="320">
        <f>BV259/3600*Stawki!$L$4</f>
        <v>0</v>
      </c>
      <c r="DW259" s="321">
        <f t="shared" si="346"/>
        <v>0</v>
      </c>
      <c r="DX259" s="322" t="e" cm="1">
        <f t="array" ref="DX259">IF(BX259&lt;1,INDEX(tblSimple[],MATCH(F259,simp_il_proj,1)+1,MATCH(BW259,simp_il_oper,1)+1)+VLOOKUP($H$6,tblKlient[[Klient]:[Dodatkowy narzut Simple]],2,0),INDEX(tblComplex[],MATCH(F259,comp_il_projekt,1)+1,MATCH(BX259,comp_ile_sklad,1)+1)+VLOOKUP($H$6,tblKlient[[Klient]:[Dodatkowy narzut Complex]],3,0))</f>
        <v>#VALUE!</v>
      </c>
      <c r="DY259" s="323" t="str">
        <f t="shared" si="347"/>
        <v/>
      </c>
      <c r="DZ259" s="318" t="e">
        <f t="shared" si="304"/>
        <v>#VALUE!</v>
      </c>
      <c r="EA259" s="324" t="e">
        <f t="shared" si="305"/>
        <v>#VALUE!</v>
      </c>
      <c r="EC259" s="340">
        <f>IFERROR((Y259*AA259)*IF(X259="NIE",$EC$17+Stawki!$L$30,$EC$17)+SUMIF($C:$C,$B259,CP:CP),0)</f>
        <v>0</v>
      </c>
      <c r="ED259" s="341">
        <f t="shared" si="306"/>
        <v>0</v>
      </c>
      <c r="EE259" s="341">
        <f t="shared" si="307"/>
        <v>0</v>
      </c>
      <c r="EF259" s="341" t="e">
        <f t="shared" si="308"/>
        <v>#VALUE!</v>
      </c>
      <c r="EG259" s="341" t="e">
        <f>DY259*(1+wycena!$EG$17)</f>
        <v>#VALUE!</v>
      </c>
      <c r="EH259" s="341" t="e">
        <f>EG259*(1+wycena!$EH$17)</f>
        <v>#VALUE!</v>
      </c>
      <c r="EI259" s="341" t="e">
        <f t="shared" si="348"/>
        <v>#VALUE!</v>
      </c>
      <c r="EJ259" s="341" t="e">
        <f t="shared" si="366"/>
        <v>#VALUE!</v>
      </c>
      <c r="EK259" s="342">
        <f t="shared" si="309"/>
        <v>0</v>
      </c>
      <c r="EL259" s="343">
        <v>0</v>
      </c>
      <c r="EM259" s="344" t="e">
        <f t="shared" si="367"/>
        <v>#VALUE!</v>
      </c>
      <c r="EN259" s="345" t="e">
        <f t="shared" si="310"/>
        <v>#VALUE!</v>
      </c>
      <c r="EO259" s="346">
        <f t="shared" si="311"/>
        <v>0</v>
      </c>
      <c r="EP259" s="347">
        <f t="shared" si="312"/>
        <v>0</v>
      </c>
      <c r="EQ259" s="348">
        <f t="shared" si="349"/>
        <v>0</v>
      </c>
      <c r="ER259" s="349" t="e">
        <f t="shared" si="313"/>
        <v>#VALUE!</v>
      </c>
      <c r="ES259" s="350" t="e">
        <f t="shared" si="314"/>
        <v>#VALUE!</v>
      </c>
      <c r="ET259" s="62"/>
      <c r="EU259" s="399">
        <f t="shared" si="350"/>
        <v>0</v>
      </c>
      <c r="EV259" s="400">
        <f t="shared" si="351"/>
        <v>0</v>
      </c>
      <c r="EW259" s="400">
        <f t="shared" si="352"/>
        <v>0</v>
      </c>
      <c r="EX259" s="400">
        <f t="shared" si="353"/>
        <v>0</v>
      </c>
      <c r="EY259" s="400">
        <f t="shared" si="354"/>
        <v>0</v>
      </c>
      <c r="EZ259" s="401">
        <f t="shared" si="355"/>
        <v>0</v>
      </c>
      <c r="FA259" s="62"/>
      <c r="FB259" s="153">
        <f t="shared" si="315"/>
        <v>0</v>
      </c>
      <c r="FC259" s="154">
        <f t="shared" si="316"/>
        <v>0</v>
      </c>
      <c r="FD259" s="154">
        <f t="shared" si="317"/>
        <v>0</v>
      </c>
      <c r="FE259" s="154">
        <f t="shared" si="318"/>
        <v>0</v>
      </c>
      <c r="FF259" s="154">
        <f t="shared" si="319"/>
        <v>0</v>
      </c>
      <c r="FG259" s="154">
        <f t="shared" si="320"/>
        <v>0</v>
      </c>
      <c r="FH259" s="154">
        <f t="shared" si="321"/>
        <v>0</v>
      </c>
      <c r="FI259" s="154">
        <f t="shared" si="322"/>
        <v>0</v>
      </c>
      <c r="FJ259" s="154">
        <f t="shared" si="323"/>
        <v>0</v>
      </c>
      <c r="FK259" s="147">
        <f t="shared" si="324"/>
        <v>0</v>
      </c>
      <c r="FL259" s="147">
        <f t="shared" si="325"/>
        <v>0</v>
      </c>
      <c r="FM259" s="146">
        <f t="shared" si="326"/>
        <v>0</v>
      </c>
      <c r="FN259" s="146">
        <f t="shared" si="327"/>
        <v>0</v>
      </c>
      <c r="FO259" s="146">
        <f t="shared" si="328"/>
        <v>0</v>
      </c>
      <c r="FP259" s="146">
        <f t="shared" si="329"/>
        <v>0</v>
      </c>
      <c r="FQ259" s="146" t="e">
        <f t="shared" si="330"/>
        <v>#VALUE!</v>
      </c>
      <c r="FR259" s="146" t="e">
        <f t="shared" si="331"/>
        <v>#VALUE!</v>
      </c>
      <c r="FS259" s="146">
        <f t="shared" si="332"/>
        <v>0</v>
      </c>
      <c r="FT259" s="146">
        <f t="shared" si="333"/>
        <v>0</v>
      </c>
      <c r="FU259" s="146">
        <f t="shared" si="334"/>
        <v>0</v>
      </c>
      <c r="FV259" s="146" t="e">
        <f t="shared" si="335"/>
        <v>#VALUE!</v>
      </c>
      <c r="FW259" s="146" t="e">
        <f t="shared" si="356"/>
        <v>#VALUE!</v>
      </c>
      <c r="FX259" s="146" t="e">
        <f t="shared" si="357"/>
        <v>#VALUE!</v>
      </c>
      <c r="FY259" s="146" t="e">
        <f t="shared" si="358"/>
        <v>#VALUE!</v>
      </c>
      <c r="FZ259" s="155">
        <f t="shared" si="368"/>
        <v>0</v>
      </c>
    </row>
    <row r="260" spans="1:182">
      <c r="A260" s="143">
        <v>242</v>
      </c>
      <c r="B260" s="123"/>
      <c r="C260" s="123"/>
      <c r="D260" s="123"/>
      <c r="E260" s="181"/>
      <c r="F260" s="123"/>
      <c r="G260" s="123"/>
      <c r="H260" s="123"/>
      <c r="I260" s="120"/>
      <c r="J260" s="121"/>
      <c r="K260" s="123"/>
      <c r="L260" s="123"/>
      <c r="M260" s="172" t="str">
        <f>ryzyka!$X244</f>
        <v/>
      </c>
      <c r="N260" s="173" t="str">
        <f>ryzyka!Y244</f>
        <v/>
      </c>
      <c r="O260" s="123"/>
      <c r="P260" s="123"/>
      <c r="Q260" s="138"/>
      <c r="R260" s="121"/>
      <c r="S260" s="123"/>
      <c r="T260" s="122"/>
      <c r="U260" s="123"/>
      <c r="V260" s="285" t="str">
        <f t="shared" si="336"/>
        <v/>
      </c>
      <c r="W260" s="285" t="str">
        <f t="shared" si="337"/>
        <v/>
      </c>
      <c r="X260" s="123"/>
      <c r="Y260" s="65"/>
      <c r="Z260" s="176">
        <f t="shared" si="279"/>
        <v>0</v>
      </c>
      <c r="AA260" s="124"/>
      <c r="AB260" s="124"/>
      <c r="AC260" s="125"/>
      <c r="AD260" s="125"/>
      <c r="AE260" s="126"/>
      <c r="AF260" s="124"/>
      <c r="AG260" s="127"/>
      <c r="AH260" s="128"/>
      <c r="AI260" s="137"/>
      <c r="AJ260" s="126"/>
      <c r="AK260" s="335">
        <f t="shared" si="280"/>
        <v>0</v>
      </c>
      <c r="AL260" s="138"/>
      <c r="AM260" s="121"/>
      <c r="AN260" s="123"/>
      <c r="AO260" s="332">
        <f t="shared" si="359"/>
        <v>0</v>
      </c>
      <c r="AP260" s="333">
        <f>SUMIFS(Technologia[tpz '[s']],Technologia[Obszar],"Obróbka skrawaniem",Technologia[KOD WYROB],wycena!$B260)</f>
        <v>0</v>
      </c>
      <c r="AQ260" s="334">
        <f>SUMIFS(Technologia[tpj '[s']],Technologia[Obszar],"Obróbka skrawaniem",Technologia[KOD WYROB],wycena!$B260)</f>
        <v>0</v>
      </c>
      <c r="AR260" s="335">
        <f t="shared" si="281"/>
        <v>0</v>
      </c>
      <c r="AS260" s="334">
        <f>SUMIFS(Technologia[tpz '[s']],Technologia[Obszar],"Ukosowanie",Technologia[KOD WYROB],wycena!$B260)</f>
        <v>0</v>
      </c>
      <c r="AT260" s="334">
        <f>SUMIFS(Technologia[tpj '[s']],Technologia[Obszar],"Ukosowanie",Technologia[KOD WYROB],wycena!$B260)</f>
        <v>0</v>
      </c>
      <c r="AU260" s="335">
        <f t="shared" si="282"/>
        <v>0</v>
      </c>
      <c r="AV260" s="334">
        <f>SUMIFS(Technologia[tpz '[s']],Technologia[Obszar],"Prasa",Technologia[KOD WYROB],wycena!$B260)</f>
        <v>0</v>
      </c>
      <c r="AW260" s="334">
        <f>SUMIFS(Technologia[tpj '[s']],Technologia[Obszar],"Prasa",Technologia[KOD WYROB],wycena!$B260)</f>
        <v>0</v>
      </c>
      <c r="AX260" s="335">
        <f t="shared" si="283"/>
        <v>0</v>
      </c>
      <c r="AY260" s="334">
        <f>SUMIFS(Technologia[tpz '[s']],Technologia[Obszar],"Spawanie ręczne",Technologia[KOD WYROB],wycena!$B260)</f>
        <v>0</v>
      </c>
      <c r="AZ260" s="334">
        <f>SUMIFS(Technologia[tpj '[s']],Technologia[Obszar],"Spawanie ręczne",Technologia[KOD WYROB],wycena!$B260)</f>
        <v>0</v>
      </c>
      <c r="BA260" s="335">
        <f t="shared" si="284"/>
        <v>0</v>
      </c>
      <c r="BB260" s="334">
        <f>SUMIFS(Technologia[tpz '[s']],Technologia[Obszar],"Spawanie robotem",Technologia[KOD WYROB],wycena!$B260)</f>
        <v>0</v>
      </c>
      <c r="BC260" s="334">
        <f>SUMIFS(Technologia[tpj '[s']],Technologia[Obszar],"Spawanie robotem",Technologia[KOD WYROB],wycena!$B260)</f>
        <v>0</v>
      </c>
      <c r="BD260" s="335">
        <f t="shared" si="285"/>
        <v>0</v>
      </c>
      <c r="BE260" s="334">
        <f>SUMIFS(Technologia[tpz '[s']],Technologia[Obszar],"Ślusarnia",Technologia[KOD WYROB],wycena!$B260)</f>
        <v>0</v>
      </c>
      <c r="BF260" s="334">
        <f>SUMIFS(Technologia[tpj '[s']],Technologia[Obszar],"Ślusarnia",Technologia[KOD WYROB],wycena!$B260)</f>
        <v>0</v>
      </c>
      <c r="BG260" s="335">
        <f t="shared" si="286"/>
        <v>0</v>
      </c>
      <c r="BH260" s="334">
        <f>SUMIFS(Technologia[tpz '[s']],Technologia[Obszar],"Montaż",Technologia[KOD WYROB],wycena!$B260)</f>
        <v>0</v>
      </c>
      <c r="BI260" s="334">
        <f>SUMIFS(Technologia[tpj '[s']],Technologia[Obszar],"Montaż",Technologia[KOD WYROB],wycena!$B260)</f>
        <v>0</v>
      </c>
      <c r="BJ260" s="335">
        <f t="shared" si="287"/>
        <v>0</v>
      </c>
      <c r="BK260" s="334">
        <f>SUMIFS(Technologia[tpz '[s']],Technologia[Obszar],"Klejenie",Technologia[KOD WYROB],wycena!$B260)</f>
        <v>0</v>
      </c>
      <c r="BL260" s="334">
        <f>SUMIFS(Technologia[tpj '[s']],Technologia[Obszar],"Klejenie",Technologia[KOD WYROB],wycena!$B260)</f>
        <v>0</v>
      </c>
      <c r="BM260" s="335">
        <f t="shared" si="288"/>
        <v>0</v>
      </c>
      <c r="BN260" s="334">
        <f>SUMIFS(Technologia[tpz '[s']],Technologia[Obszar],"Śrutowanie",Technologia[KOD WYROB],wycena!$B260)</f>
        <v>0</v>
      </c>
      <c r="BO260" s="334">
        <f>SUMIFS(Technologia[tpj '[s']],Technologia[Obszar],"Śrutowanie",Technologia[KOD WYROB],wycena!$B260)</f>
        <v>0</v>
      </c>
      <c r="BP260" s="332">
        <f t="shared" si="338"/>
        <v>0</v>
      </c>
      <c r="BQ260" s="334">
        <f>SUMIFS(Technologia[tpz '[s']],Technologia[Obszar],"Prostowanie",Technologia[KOD WYROB],wycena!$B260)</f>
        <v>0</v>
      </c>
      <c r="BR260" s="334">
        <f>SUMIFS(Technologia[tpj '[s']],Technologia[Obszar],"Prostowanie",Technologia[KOD WYROB],wycena!$B260)</f>
        <v>0</v>
      </c>
      <c r="BS260" s="332">
        <f t="shared" si="339"/>
        <v>0</v>
      </c>
      <c r="BT260" s="334">
        <f>SUMIFS(Technologia[tpz '[s']],Technologia[Obszar],"Gratowarka",Technologia[KOD WYROB],wycena!$B260)</f>
        <v>0</v>
      </c>
      <c r="BU260" s="334">
        <f>SUMIFS(Technologia[tpj '[s']],Technologia[Obszar],"Gratowarka",Technologia[KOD WYROB],wycena!$B260)</f>
        <v>0</v>
      </c>
      <c r="BV260" s="332">
        <f t="shared" si="340"/>
        <v>0</v>
      </c>
      <c r="BW260" s="332">
        <f>COUNTIF(Technologia[KOD WYROB],B260)</f>
        <v>0</v>
      </c>
      <c r="BX260" s="332">
        <f t="shared" si="341"/>
        <v>0</v>
      </c>
      <c r="BZ260" s="121"/>
      <c r="CA260" s="123"/>
      <c r="CB260" s="123"/>
      <c r="CC260" s="372">
        <f>SUMIFS(Technologia[Koszt kooperacji],Technologia[Obszar],"Kooperacja",Technologia[KOD WYROB],wycena!$B260)+SUMIFS(Technologia[Koszt kooperacji],Technologia[Obszar],"Śrutowanie",Technologia[KOD WYROB],wycena!$B260)</f>
        <v>0</v>
      </c>
      <c r="CD260" s="372">
        <f t="shared" si="289"/>
        <v>0</v>
      </c>
      <c r="CE260" s="372">
        <f t="shared" si="360"/>
        <v>0</v>
      </c>
      <c r="CF260" s="381">
        <f>COUNTIFS(Technologia[KOD WYROB],B260,Technologia[Obszar],"kooperacja")+SUMIF($C:$C,$B260,CF:CF)</f>
        <v>0</v>
      </c>
      <c r="CG260" s="382">
        <f>SUMIF(Tabela3[Dot. indeksu],B260,Tabela3[Wartość])+SUMIF(C:C,B260,DE:DE)</f>
        <v>0</v>
      </c>
      <c r="CH260" s="383">
        <f>SUMIFS(NRC[Cena],NRC[Typ narzędzia],robocze!$AL$1,NRC[Dot. indeksu],wycena!$B260)+(SUMIF($C:$C,$B260,$DF:$DF))</f>
        <v>0</v>
      </c>
      <c r="CI260" s="372">
        <f>SUMIFS(NRC[Cena],NRC[Typ narzędzia],robocze!$AL$2,NRC[Dot. indeksu],wycena!$B260)+(SUMIF($C:$C,$B260,$DG:$DG))</f>
        <v>0</v>
      </c>
      <c r="CJ260" s="372">
        <f>SUMIFS(NRC[Cena],NRC[Typ narzędzia],robocze!$AL$3,NRC[Dot. indeksu],wycena!$B260)+(SUMIF($C:$C,$B260,$DH:$DH))</f>
        <v>0</v>
      </c>
      <c r="CK260" s="384">
        <f t="shared" si="342"/>
        <v>0</v>
      </c>
      <c r="CM260" s="373" t="str">
        <f t="shared" si="290"/>
        <v/>
      </c>
      <c r="CN260" s="374" t="str">
        <f t="shared" si="291"/>
        <v/>
      </c>
      <c r="CO260" s="372" t="str">
        <f t="shared" si="292"/>
        <v/>
      </c>
      <c r="CP260" s="372" t="str">
        <f t="shared" si="361"/>
        <v/>
      </c>
      <c r="CQ260" s="371" t="str">
        <f t="shared" si="293"/>
        <v/>
      </c>
      <c r="CR260" s="371" t="str">
        <f t="shared" si="362"/>
        <v/>
      </c>
      <c r="CS260" s="371" t="str">
        <f t="shared" si="294"/>
        <v/>
      </c>
      <c r="CT260" s="371" t="str">
        <f t="shared" si="295"/>
        <v/>
      </c>
      <c r="CU260" s="371" t="str">
        <f t="shared" si="296"/>
        <v/>
      </c>
      <c r="CV260" s="371" t="str">
        <f t="shared" si="297"/>
        <v/>
      </c>
      <c r="CW260" s="371" t="str">
        <f t="shared" si="298"/>
        <v/>
      </c>
      <c r="CX260" s="371" t="str">
        <f t="shared" si="299"/>
        <v/>
      </c>
      <c r="CY260" s="371" t="str">
        <f t="shared" si="300"/>
        <v/>
      </c>
      <c r="CZ260" s="371" t="str">
        <f t="shared" si="301"/>
        <v/>
      </c>
      <c r="DA260" s="371" t="str">
        <f t="shared" si="343"/>
        <v/>
      </c>
      <c r="DB260" s="371" t="str">
        <f t="shared" si="344"/>
        <v/>
      </c>
      <c r="DC260" s="371" t="str">
        <f t="shared" si="345"/>
        <v/>
      </c>
      <c r="DD260" s="334" t="str">
        <f t="shared" si="302"/>
        <v/>
      </c>
      <c r="DE260" s="334" t="str">
        <f t="shared" si="303"/>
        <v/>
      </c>
      <c r="DF260" s="372">
        <f t="shared" si="363"/>
        <v>0</v>
      </c>
      <c r="DG260" s="372">
        <f t="shared" si="364"/>
        <v>0</v>
      </c>
      <c r="DH260" s="372">
        <f t="shared" si="365"/>
        <v>0</v>
      </c>
      <c r="DI260" s="375"/>
      <c r="DJ260" s="319">
        <f>AK260/3600*Stawki!$A$4</f>
        <v>0</v>
      </c>
      <c r="DK260" s="317">
        <f>AO260/3600*Stawki!$B$4</f>
        <v>0</v>
      </c>
      <c r="DL260" s="317">
        <f>AR260/3600*Stawki!$C$4</f>
        <v>0</v>
      </c>
      <c r="DM260" s="317">
        <f>AU260/3600*Stawki!$D$4</f>
        <v>0</v>
      </c>
      <c r="DN260" s="317">
        <f>AX260/3600*Stawki!$E$4</f>
        <v>0</v>
      </c>
      <c r="DO260" s="317">
        <f>BA260/3600*Stawki!$F$4</f>
        <v>0</v>
      </c>
      <c r="DP260" s="317">
        <f>BD260/3600*Stawki!$G$4</f>
        <v>0</v>
      </c>
      <c r="DQ260" s="317">
        <f>BG260/3600*Stawki!$H$4</f>
        <v>0</v>
      </c>
      <c r="DR260" s="317">
        <f>BJ260/3600*Stawki!$J$4</f>
        <v>0</v>
      </c>
      <c r="DS260" s="317">
        <f>BL260/3600*Stawki!$I$4</f>
        <v>0</v>
      </c>
      <c r="DT260" s="317">
        <f>BP260/3600*Stawki!$K$4</f>
        <v>0</v>
      </c>
      <c r="DU260" s="320">
        <f>BS260/3600*Stawki!$M$4</f>
        <v>0</v>
      </c>
      <c r="DV260" s="320">
        <f>BV260/3600*Stawki!$L$4</f>
        <v>0</v>
      </c>
      <c r="DW260" s="321">
        <f t="shared" si="346"/>
        <v>0</v>
      </c>
      <c r="DX260" s="322" t="e" cm="1">
        <f t="array" ref="DX260">IF(BX260&lt;1,INDEX(tblSimple[],MATCH(F260,simp_il_proj,1)+1,MATCH(BW260,simp_il_oper,1)+1)+VLOOKUP($H$6,tblKlient[[Klient]:[Dodatkowy narzut Simple]],2,0),INDEX(tblComplex[],MATCH(F260,comp_il_projekt,1)+1,MATCH(BX260,comp_ile_sklad,1)+1)+VLOOKUP($H$6,tblKlient[[Klient]:[Dodatkowy narzut Complex]],3,0))</f>
        <v>#VALUE!</v>
      </c>
      <c r="DY260" s="323" t="str">
        <f t="shared" si="347"/>
        <v/>
      </c>
      <c r="DZ260" s="318" t="e">
        <f t="shared" si="304"/>
        <v>#VALUE!</v>
      </c>
      <c r="EA260" s="324" t="e">
        <f t="shared" si="305"/>
        <v>#VALUE!</v>
      </c>
      <c r="EC260" s="340">
        <f>IFERROR((Y260*AA260)*IF(X260="NIE",$EC$17+Stawki!$L$30,$EC$17)+SUMIF($C:$C,$B260,CP:CP),0)</f>
        <v>0</v>
      </c>
      <c r="ED260" s="341">
        <f t="shared" si="306"/>
        <v>0</v>
      </c>
      <c r="EE260" s="341">
        <f t="shared" si="307"/>
        <v>0</v>
      </c>
      <c r="EF260" s="341" t="e">
        <f t="shared" si="308"/>
        <v>#VALUE!</v>
      </c>
      <c r="EG260" s="341" t="e">
        <f>DY260*(1+wycena!$EG$17)</f>
        <v>#VALUE!</v>
      </c>
      <c r="EH260" s="341" t="e">
        <f>EG260*(1+wycena!$EH$17)</f>
        <v>#VALUE!</v>
      </c>
      <c r="EI260" s="341" t="e">
        <f t="shared" si="348"/>
        <v>#VALUE!</v>
      </c>
      <c r="EJ260" s="341" t="e">
        <f t="shared" si="366"/>
        <v>#VALUE!</v>
      </c>
      <c r="EK260" s="342">
        <f t="shared" si="309"/>
        <v>0</v>
      </c>
      <c r="EL260" s="343">
        <v>0</v>
      </c>
      <c r="EM260" s="344" t="e">
        <f t="shared" si="367"/>
        <v>#VALUE!</v>
      </c>
      <c r="EN260" s="345" t="e">
        <f t="shared" si="310"/>
        <v>#VALUE!</v>
      </c>
      <c r="EO260" s="346">
        <f t="shared" si="311"/>
        <v>0</v>
      </c>
      <c r="EP260" s="347">
        <f t="shared" si="312"/>
        <v>0</v>
      </c>
      <c r="EQ260" s="348">
        <f t="shared" si="349"/>
        <v>0</v>
      </c>
      <c r="ER260" s="349" t="e">
        <f t="shared" si="313"/>
        <v>#VALUE!</v>
      </c>
      <c r="ES260" s="350" t="e">
        <f t="shared" si="314"/>
        <v>#VALUE!</v>
      </c>
      <c r="ET260" s="62"/>
      <c r="EU260" s="399">
        <f t="shared" si="350"/>
        <v>0</v>
      </c>
      <c r="EV260" s="400">
        <f t="shared" si="351"/>
        <v>0</v>
      </c>
      <c r="EW260" s="400">
        <f t="shared" si="352"/>
        <v>0</v>
      </c>
      <c r="EX260" s="400">
        <f t="shared" si="353"/>
        <v>0</v>
      </c>
      <c r="EY260" s="400">
        <f t="shared" si="354"/>
        <v>0</v>
      </c>
      <c r="EZ260" s="401">
        <f t="shared" si="355"/>
        <v>0</v>
      </c>
      <c r="FA260" s="62"/>
      <c r="FB260" s="153">
        <f t="shared" si="315"/>
        <v>0</v>
      </c>
      <c r="FC260" s="154">
        <f t="shared" si="316"/>
        <v>0</v>
      </c>
      <c r="FD260" s="154">
        <f t="shared" si="317"/>
        <v>0</v>
      </c>
      <c r="FE260" s="154">
        <f t="shared" si="318"/>
        <v>0</v>
      </c>
      <c r="FF260" s="154">
        <f t="shared" si="319"/>
        <v>0</v>
      </c>
      <c r="FG260" s="154">
        <f t="shared" si="320"/>
        <v>0</v>
      </c>
      <c r="FH260" s="154">
        <f t="shared" si="321"/>
        <v>0</v>
      </c>
      <c r="FI260" s="154">
        <f t="shared" si="322"/>
        <v>0</v>
      </c>
      <c r="FJ260" s="154">
        <f t="shared" si="323"/>
        <v>0</v>
      </c>
      <c r="FK260" s="147">
        <f t="shared" si="324"/>
        <v>0</v>
      </c>
      <c r="FL260" s="147">
        <f t="shared" si="325"/>
        <v>0</v>
      </c>
      <c r="FM260" s="146">
        <f t="shared" si="326"/>
        <v>0</v>
      </c>
      <c r="FN260" s="146">
        <f t="shared" si="327"/>
        <v>0</v>
      </c>
      <c r="FO260" s="146">
        <f t="shared" si="328"/>
        <v>0</v>
      </c>
      <c r="FP260" s="146">
        <f t="shared" si="329"/>
        <v>0</v>
      </c>
      <c r="FQ260" s="146" t="e">
        <f t="shared" si="330"/>
        <v>#VALUE!</v>
      </c>
      <c r="FR260" s="146" t="e">
        <f t="shared" si="331"/>
        <v>#VALUE!</v>
      </c>
      <c r="FS260" s="146">
        <f t="shared" si="332"/>
        <v>0</v>
      </c>
      <c r="FT260" s="146">
        <f t="shared" si="333"/>
        <v>0</v>
      </c>
      <c r="FU260" s="146">
        <f t="shared" si="334"/>
        <v>0</v>
      </c>
      <c r="FV260" s="146" t="e">
        <f t="shared" si="335"/>
        <v>#VALUE!</v>
      </c>
      <c r="FW260" s="146" t="e">
        <f t="shared" si="356"/>
        <v>#VALUE!</v>
      </c>
      <c r="FX260" s="146" t="e">
        <f t="shared" si="357"/>
        <v>#VALUE!</v>
      </c>
      <c r="FY260" s="146" t="e">
        <f t="shared" si="358"/>
        <v>#VALUE!</v>
      </c>
      <c r="FZ260" s="155">
        <f t="shared" si="368"/>
        <v>0</v>
      </c>
    </row>
    <row r="261" spans="1:182">
      <c r="A261" s="143">
        <v>243</v>
      </c>
      <c r="B261" s="123"/>
      <c r="C261" s="123"/>
      <c r="D261" s="123"/>
      <c r="E261" s="181"/>
      <c r="F261" s="123"/>
      <c r="G261" s="123"/>
      <c r="H261" s="123"/>
      <c r="I261" s="120"/>
      <c r="J261" s="121"/>
      <c r="K261" s="123"/>
      <c r="L261" s="123"/>
      <c r="M261" s="172" t="str">
        <f>ryzyka!$X245</f>
        <v/>
      </c>
      <c r="N261" s="173" t="str">
        <f>ryzyka!Y245</f>
        <v/>
      </c>
      <c r="O261" s="123"/>
      <c r="P261" s="123"/>
      <c r="Q261" s="138"/>
      <c r="R261" s="121"/>
      <c r="S261" s="123"/>
      <c r="T261" s="122"/>
      <c r="U261" s="123"/>
      <c r="V261" s="285" t="str">
        <f t="shared" si="336"/>
        <v/>
      </c>
      <c r="W261" s="285" t="str">
        <f t="shared" si="337"/>
        <v/>
      </c>
      <c r="X261" s="123"/>
      <c r="Y261" s="65"/>
      <c r="Z261" s="176">
        <f t="shared" si="279"/>
        <v>0</v>
      </c>
      <c r="AA261" s="124"/>
      <c r="AB261" s="124"/>
      <c r="AC261" s="125"/>
      <c r="AD261" s="125"/>
      <c r="AE261" s="126"/>
      <c r="AF261" s="124"/>
      <c r="AG261" s="127"/>
      <c r="AH261" s="128"/>
      <c r="AI261" s="137"/>
      <c r="AJ261" s="126"/>
      <c r="AK261" s="335">
        <f t="shared" si="280"/>
        <v>0</v>
      </c>
      <c r="AL261" s="138"/>
      <c r="AM261" s="121"/>
      <c r="AN261" s="123"/>
      <c r="AO261" s="332">
        <f t="shared" si="359"/>
        <v>0</v>
      </c>
      <c r="AP261" s="333">
        <f>SUMIFS(Technologia[tpz '[s']],Technologia[Obszar],"Obróbka skrawaniem",Technologia[KOD WYROB],wycena!$B261)</f>
        <v>0</v>
      </c>
      <c r="AQ261" s="334">
        <f>SUMIFS(Technologia[tpj '[s']],Technologia[Obszar],"Obróbka skrawaniem",Technologia[KOD WYROB],wycena!$B261)</f>
        <v>0</v>
      </c>
      <c r="AR261" s="335">
        <f t="shared" si="281"/>
        <v>0</v>
      </c>
      <c r="AS261" s="334">
        <f>SUMIFS(Technologia[tpz '[s']],Technologia[Obszar],"Ukosowanie",Technologia[KOD WYROB],wycena!$B261)</f>
        <v>0</v>
      </c>
      <c r="AT261" s="334">
        <f>SUMIFS(Technologia[tpj '[s']],Technologia[Obszar],"Ukosowanie",Technologia[KOD WYROB],wycena!$B261)</f>
        <v>0</v>
      </c>
      <c r="AU261" s="335">
        <f t="shared" si="282"/>
        <v>0</v>
      </c>
      <c r="AV261" s="334">
        <f>SUMIFS(Technologia[tpz '[s']],Technologia[Obszar],"Prasa",Technologia[KOD WYROB],wycena!$B261)</f>
        <v>0</v>
      </c>
      <c r="AW261" s="334">
        <f>SUMIFS(Technologia[tpj '[s']],Technologia[Obszar],"Prasa",Technologia[KOD WYROB],wycena!$B261)</f>
        <v>0</v>
      </c>
      <c r="AX261" s="335">
        <f t="shared" si="283"/>
        <v>0</v>
      </c>
      <c r="AY261" s="334">
        <f>SUMIFS(Technologia[tpz '[s']],Technologia[Obszar],"Spawanie ręczne",Technologia[KOD WYROB],wycena!$B261)</f>
        <v>0</v>
      </c>
      <c r="AZ261" s="334">
        <f>SUMIFS(Technologia[tpj '[s']],Technologia[Obszar],"Spawanie ręczne",Technologia[KOD WYROB],wycena!$B261)</f>
        <v>0</v>
      </c>
      <c r="BA261" s="335">
        <f t="shared" si="284"/>
        <v>0</v>
      </c>
      <c r="BB261" s="334">
        <f>SUMIFS(Technologia[tpz '[s']],Technologia[Obszar],"Spawanie robotem",Technologia[KOD WYROB],wycena!$B261)</f>
        <v>0</v>
      </c>
      <c r="BC261" s="334">
        <f>SUMIFS(Technologia[tpj '[s']],Technologia[Obszar],"Spawanie robotem",Technologia[KOD WYROB],wycena!$B261)</f>
        <v>0</v>
      </c>
      <c r="BD261" s="335">
        <f t="shared" si="285"/>
        <v>0</v>
      </c>
      <c r="BE261" s="334">
        <f>SUMIFS(Technologia[tpz '[s']],Technologia[Obszar],"Ślusarnia",Technologia[KOD WYROB],wycena!$B261)</f>
        <v>0</v>
      </c>
      <c r="BF261" s="334">
        <f>SUMIFS(Technologia[tpj '[s']],Technologia[Obszar],"Ślusarnia",Technologia[KOD WYROB],wycena!$B261)</f>
        <v>0</v>
      </c>
      <c r="BG261" s="335">
        <f t="shared" si="286"/>
        <v>0</v>
      </c>
      <c r="BH261" s="334">
        <f>SUMIFS(Technologia[tpz '[s']],Technologia[Obszar],"Montaż",Technologia[KOD WYROB],wycena!$B261)</f>
        <v>0</v>
      </c>
      <c r="BI261" s="334">
        <f>SUMIFS(Technologia[tpj '[s']],Technologia[Obszar],"Montaż",Technologia[KOD WYROB],wycena!$B261)</f>
        <v>0</v>
      </c>
      <c r="BJ261" s="335">
        <f t="shared" si="287"/>
        <v>0</v>
      </c>
      <c r="BK261" s="334">
        <f>SUMIFS(Technologia[tpz '[s']],Technologia[Obszar],"Klejenie",Technologia[KOD WYROB],wycena!$B261)</f>
        <v>0</v>
      </c>
      <c r="BL261" s="334">
        <f>SUMIFS(Technologia[tpj '[s']],Technologia[Obszar],"Klejenie",Technologia[KOD WYROB],wycena!$B261)</f>
        <v>0</v>
      </c>
      <c r="BM261" s="335">
        <f t="shared" si="288"/>
        <v>0</v>
      </c>
      <c r="BN261" s="334">
        <f>SUMIFS(Technologia[tpz '[s']],Technologia[Obszar],"Śrutowanie",Technologia[KOD WYROB],wycena!$B261)</f>
        <v>0</v>
      </c>
      <c r="BO261" s="334">
        <f>SUMIFS(Technologia[tpj '[s']],Technologia[Obszar],"Śrutowanie",Technologia[KOD WYROB],wycena!$B261)</f>
        <v>0</v>
      </c>
      <c r="BP261" s="332">
        <f t="shared" si="338"/>
        <v>0</v>
      </c>
      <c r="BQ261" s="334">
        <f>SUMIFS(Technologia[tpz '[s']],Technologia[Obszar],"Prostowanie",Technologia[KOD WYROB],wycena!$B261)</f>
        <v>0</v>
      </c>
      <c r="BR261" s="334">
        <f>SUMIFS(Technologia[tpj '[s']],Technologia[Obszar],"Prostowanie",Technologia[KOD WYROB],wycena!$B261)</f>
        <v>0</v>
      </c>
      <c r="BS261" s="332">
        <f t="shared" si="339"/>
        <v>0</v>
      </c>
      <c r="BT261" s="334">
        <f>SUMIFS(Technologia[tpz '[s']],Technologia[Obszar],"Gratowarka",Technologia[KOD WYROB],wycena!$B261)</f>
        <v>0</v>
      </c>
      <c r="BU261" s="334">
        <f>SUMIFS(Technologia[tpj '[s']],Technologia[Obszar],"Gratowarka",Technologia[KOD WYROB],wycena!$B261)</f>
        <v>0</v>
      </c>
      <c r="BV261" s="332">
        <f t="shared" si="340"/>
        <v>0</v>
      </c>
      <c r="BW261" s="332">
        <f>COUNTIF(Technologia[KOD WYROB],B261)</f>
        <v>0</v>
      </c>
      <c r="BX261" s="332">
        <f t="shared" si="341"/>
        <v>0</v>
      </c>
      <c r="BZ261" s="121"/>
      <c r="CA261" s="123"/>
      <c r="CB261" s="123"/>
      <c r="CC261" s="372">
        <f>SUMIFS(Technologia[Koszt kooperacji],Technologia[Obszar],"Kooperacja",Technologia[KOD WYROB],wycena!$B261)+SUMIFS(Technologia[Koszt kooperacji],Technologia[Obszar],"Śrutowanie",Technologia[KOD WYROB],wycena!$B261)</f>
        <v>0</v>
      </c>
      <c r="CD261" s="372">
        <f t="shared" si="289"/>
        <v>0</v>
      </c>
      <c r="CE261" s="372">
        <f t="shared" si="360"/>
        <v>0</v>
      </c>
      <c r="CF261" s="381">
        <f>COUNTIFS(Technologia[KOD WYROB],B261,Technologia[Obszar],"kooperacja")+SUMIF($C:$C,$B261,CF:CF)</f>
        <v>0</v>
      </c>
      <c r="CG261" s="382">
        <f>SUMIF(Tabela3[Dot. indeksu],B261,Tabela3[Wartość])+SUMIF(C:C,B261,DE:DE)</f>
        <v>0</v>
      </c>
      <c r="CH261" s="383">
        <f>SUMIFS(NRC[Cena],NRC[Typ narzędzia],robocze!$AL$1,NRC[Dot. indeksu],wycena!$B261)+(SUMIF($C:$C,$B261,$DF:$DF))</f>
        <v>0</v>
      </c>
      <c r="CI261" s="372">
        <f>SUMIFS(NRC[Cena],NRC[Typ narzędzia],robocze!$AL$2,NRC[Dot. indeksu],wycena!$B261)+(SUMIF($C:$C,$B261,$DG:$DG))</f>
        <v>0</v>
      </c>
      <c r="CJ261" s="372">
        <f>SUMIFS(NRC[Cena],NRC[Typ narzędzia],robocze!$AL$3,NRC[Dot. indeksu],wycena!$B261)+(SUMIF($C:$C,$B261,$DH:$DH))</f>
        <v>0</v>
      </c>
      <c r="CK261" s="384">
        <f t="shared" si="342"/>
        <v>0</v>
      </c>
      <c r="CM261" s="373" t="str">
        <f t="shared" si="290"/>
        <v/>
      </c>
      <c r="CN261" s="374" t="str">
        <f t="shared" si="291"/>
        <v/>
      </c>
      <c r="CO261" s="372" t="str">
        <f t="shared" si="292"/>
        <v/>
      </c>
      <c r="CP261" s="372" t="str">
        <f t="shared" si="361"/>
        <v/>
      </c>
      <c r="CQ261" s="371" t="str">
        <f t="shared" si="293"/>
        <v/>
      </c>
      <c r="CR261" s="371" t="str">
        <f t="shared" si="362"/>
        <v/>
      </c>
      <c r="CS261" s="371" t="str">
        <f t="shared" si="294"/>
        <v/>
      </c>
      <c r="CT261" s="371" t="str">
        <f t="shared" si="295"/>
        <v/>
      </c>
      <c r="CU261" s="371" t="str">
        <f t="shared" si="296"/>
        <v/>
      </c>
      <c r="CV261" s="371" t="str">
        <f t="shared" si="297"/>
        <v/>
      </c>
      <c r="CW261" s="371" t="str">
        <f t="shared" si="298"/>
        <v/>
      </c>
      <c r="CX261" s="371" t="str">
        <f t="shared" si="299"/>
        <v/>
      </c>
      <c r="CY261" s="371" t="str">
        <f t="shared" si="300"/>
        <v/>
      </c>
      <c r="CZ261" s="371" t="str">
        <f t="shared" si="301"/>
        <v/>
      </c>
      <c r="DA261" s="371" t="str">
        <f t="shared" si="343"/>
        <v/>
      </c>
      <c r="DB261" s="371" t="str">
        <f t="shared" si="344"/>
        <v/>
      </c>
      <c r="DC261" s="371" t="str">
        <f t="shared" si="345"/>
        <v/>
      </c>
      <c r="DD261" s="334" t="str">
        <f t="shared" si="302"/>
        <v/>
      </c>
      <c r="DE261" s="334" t="str">
        <f t="shared" si="303"/>
        <v/>
      </c>
      <c r="DF261" s="372">
        <f t="shared" si="363"/>
        <v>0</v>
      </c>
      <c r="DG261" s="372">
        <f t="shared" si="364"/>
        <v>0</v>
      </c>
      <c r="DH261" s="372">
        <f t="shared" si="365"/>
        <v>0</v>
      </c>
      <c r="DI261" s="375"/>
      <c r="DJ261" s="319">
        <f>AK261/3600*Stawki!$A$4</f>
        <v>0</v>
      </c>
      <c r="DK261" s="317">
        <f>AO261/3600*Stawki!$B$4</f>
        <v>0</v>
      </c>
      <c r="DL261" s="317">
        <f>AR261/3600*Stawki!$C$4</f>
        <v>0</v>
      </c>
      <c r="DM261" s="317">
        <f>AU261/3600*Stawki!$D$4</f>
        <v>0</v>
      </c>
      <c r="DN261" s="317">
        <f>AX261/3600*Stawki!$E$4</f>
        <v>0</v>
      </c>
      <c r="DO261" s="317">
        <f>BA261/3600*Stawki!$F$4</f>
        <v>0</v>
      </c>
      <c r="DP261" s="317">
        <f>BD261/3600*Stawki!$G$4</f>
        <v>0</v>
      </c>
      <c r="DQ261" s="317">
        <f>BG261/3600*Stawki!$H$4</f>
        <v>0</v>
      </c>
      <c r="DR261" s="317">
        <f>BJ261/3600*Stawki!$J$4</f>
        <v>0</v>
      </c>
      <c r="DS261" s="317">
        <f>BL261/3600*Stawki!$I$4</f>
        <v>0</v>
      </c>
      <c r="DT261" s="317">
        <f>BP261/3600*Stawki!$K$4</f>
        <v>0</v>
      </c>
      <c r="DU261" s="320">
        <f>BS261/3600*Stawki!$M$4</f>
        <v>0</v>
      </c>
      <c r="DV261" s="320">
        <f>BV261/3600*Stawki!$L$4</f>
        <v>0</v>
      </c>
      <c r="DW261" s="321">
        <f t="shared" si="346"/>
        <v>0</v>
      </c>
      <c r="DX261" s="322" t="e" cm="1">
        <f t="array" ref="DX261">IF(BX261&lt;1,INDEX(tblSimple[],MATCH(F261,simp_il_proj,1)+1,MATCH(BW261,simp_il_oper,1)+1)+VLOOKUP($H$6,tblKlient[[Klient]:[Dodatkowy narzut Simple]],2,0),INDEX(tblComplex[],MATCH(F261,comp_il_projekt,1)+1,MATCH(BX261,comp_ile_sklad,1)+1)+VLOOKUP($H$6,tblKlient[[Klient]:[Dodatkowy narzut Complex]],3,0))</f>
        <v>#VALUE!</v>
      </c>
      <c r="DY261" s="323" t="str">
        <f t="shared" si="347"/>
        <v/>
      </c>
      <c r="DZ261" s="318" t="e">
        <f t="shared" si="304"/>
        <v>#VALUE!</v>
      </c>
      <c r="EA261" s="324" t="e">
        <f t="shared" si="305"/>
        <v>#VALUE!</v>
      </c>
      <c r="EC261" s="340">
        <f>IFERROR((Y261*AA261)*IF(X261="NIE",$EC$17+Stawki!$L$30,$EC$17)+SUMIF($C:$C,$B261,CP:CP),0)</f>
        <v>0</v>
      </c>
      <c r="ED261" s="341">
        <f t="shared" si="306"/>
        <v>0</v>
      </c>
      <c r="EE261" s="341">
        <f t="shared" si="307"/>
        <v>0</v>
      </c>
      <c r="EF261" s="341" t="e">
        <f t="shared" si="308"/>
        <v>#VALUE!</v>
      </c>
      <c r="EG261" s="341" t="e">
        <f>DY261*(1+wycena!$EG$17)</f>
        <v>#VALUE!</v>
      </c>
      <c r="EH261" s="341" t="e">
        <f>EG261*(1+wycena!$EH$17)</f>
        <v>#VALUE!</v>
      </c>
      <c r="EI261" s="341" t="e">
        <f t="shared" si="348"/>
        <v>#VALUE!</v>
      </c>
      <c r="EJ261" s="341" t="e">
        <f t="shared" si="366"/>
        <v>#VALUE!</v>
      </c>
      <c r="EK261" s="342">
        <f t="shared" si="309"/>
        <v>0</v>
      </c>
      <c r="EL261" s="343">
        <v>0</v>
      </c>
      <c r="EM261" s="344" t="e">
        <f t="shared" si="367"/>
        <v>#VALUE!</v>
      </c>
      <c r="EN261" s="345" t="e">
        <f t="shared" si="310"/>
        <v>#VALUE!</v>
      </c>
      <c r="EO261" s="346">
        <f t="shared" si="311"/>
        <v>0</v>
      </c>
      <c r="EP261" s="347">
        <f t="shared" si="312"/>
        <v>0</v>
      </c>
      <c r="EQ261" s="348">
        <f t="shared" si="349"/>
        <v>0</v>
      </c>
      <c r="ER261" s="349" t="e">
        <f t="shared" si="313"/>
        <v>#VALUE!</v>
      </c>
      <c r="ES261" s="350" t="e">
        <f t="shared" si="314"/>
        <v>#VALUE!</v>
      </c>
      <c r="ET261" s="62"/>
      <c r="EU261" s="399">
        <f t="shared" si="350"/>
        <v>0</v>
      </c>
      <c r="EV261" s="400">
        <f t="shared" si="351"/>
        <v>0</v>
      </c>
      <c r="EW261" s="400">
        <f t="shared" si="352"/>
        <v>0</v>
      </c>
      <c r="EX261" s="400">
        <f t="shared" si="353"/>
        <v>0</v>
      </c>
      <c r="EY261" s="400">
        <f t="shared" si="354"/>
        <v>0</v>
      </c>
      <c r="EZ261" s="401">
        <f t="shared" si="355"/>
        <v>0</v>
      </c>
      <c r="FA261" s="62"/>
      <c r="FB261" s="153">
        <f t="shared" si="315"/>
        <v>0</v>
      </c>
      <c r="FC261" s="154">
        <f t="shared" si="316"/>
        <v>0</v>
      </c>
      <c r="FD261" s="154">
        <f t="shared" si="317"/>
        <v>0</v>
      </c>
      <c r="FE261" s="154">
        <f t="shared" si="318"/>
        <v>0</v>
      </c>
      <c r="FF261" s="154">
        <f t="shared" si="319"/>
        <v>0</v>
      </c>
      <c r="FG261" s="154">
        <f t="shared" si="320"/>
        <v>0</v>
      </c>
      <c r="FH261" s="154">
        <f t="shared" si="321"/>
        <v>0</v>
      </c>
      <c r="FI261" s="154">
        <f t="shared" si="322"/>
        <v>0</v>
      </c>
      <c r="FJ261" s="154">
        <f t="shared" si="323"/>
        <v>0</v>
      </c>
      <c r="FK261" s="147">
        <f t="shared" si="324"/>
        <v>0</v>
      </c>
      <c r="FL261" s="147">
        <f t="shared" si="325"/>
        <v>0</v>
      </c>
      <c r="FM261" s="146">
        <f t="shared" si="326"/>
        <v>0</v>
      </c>
      <c r="FN261" s="146">
        <f t="shared" si="327"/>
        <v>0</v>
      </c>
      <c r="FO261" s="146">
        <f t="shared" si="328"/>
        <v>0</v>
      </c>
      <c r="FP261" s="146">
        <f t="shared" si="329"/>
        <v>0</v>
      </c>
      <c r="FQ261" s="146" t="e">
        <f t="shared" si="330"/>
        <v>#VALUE!</v>
      </c>
      <c r="FR261" s="146" t="e">
        <f t="shared" si="331"/>
        <v>#VALUE!</v>
      </c>
      <c r="FS261" s="146">
        <f t="shared" si="332"/>
        <v>0</v>
      </c>
      <c r="FT261" s="146">
        <f t="shared" si="333"/>
        <v>0</v>
      </c>
      <c r="FU261" s="146">
        <f t="shared" si="334"/>
        <v>0</v>
      </c>
      <c r="FV261" s="146" t="e">
        <f t="shared" si="335"/>
        <v>#VALUE!</v>
      </c>
      <c r="FW261" s="146" t="e">
        <f t="shared" si="356"/>
        <v>#VALUE!</v>
      </c>
      <c r="FX261" s="146" t="e">
        <f t="shared" si="357"/>
        <v>#VALUE!</v>
      </c>
      <c r="FY261" s="146" t="e">
        <f t="shared" si="358"/>
        <v>#VALUE!</v>
      </c>
      <c r="FZ261" s="155">
        <f t="shared" si="368"/>
        <v>0</v>
      </c>
    </row>
    <row r="262" spans="1:182">
      <c r="A262" s="143">
        <v>244</v>
      </c>
      <c r="B262" s="123"/>
      <c r="C262" s="123"/>
      <c r="D262" s="123"/>
      <c r="E262" s="181"/>
      <c r="F262" s="123"/>
      <c r="G262" s="123"/>
      <c r="H262" s="123"/>
      <c r="I262" s="120"/>
      <c r="J262" s="121"/>
      <c r="K262" s="123"/>
      <c r="L262" s="123"/>
      <c r="M262" s="172" t="str">
        <f>ryzyka!$X246</f>
        <v/>
      </c>
      <c r="N262" s="173" t="str">
        <f>ryzyka!Y246</f>
        <v/>
      </c>
      <c r="O262" s="123"/>
      <c r="P262" s="123"/>
      <c r="Q262" s="138"/>
      <c r="R262" s="121"/>
      <c r="S262" s="123"/>
      <c r="T262" s="122"/>
      <c r="U262" s="123"/>
      <c r="V262" s="285" t="str">
        <f t="shared" si="336"/>
        <v/>
      </c>
      <c r="W262" s="285" t="str">
        <f t="shared" si="337"/>
        <v/>
      </c>
      <c r="X262" s="123"/>
      <c r="Y262" s="65"/>
      <c r="Z262" s="176">
        <f t="shared" si="279"/>
        <v>0</v>
      </c>
      <c r="AA262" s="124"/>
      <c r="AB262" s="124"/>
      <c r="AC262" s="125"/>
      <c r="AD262" s="125"/>
      <c r="AE262" s="126"/>
      <c r="AF262" s="124"/>
      <c r="AG262" s="127"/>
      <c r="AH262" s="128"/>
      <c r="AI262" s="137"/>
      <c r="AJ262" s="126"/>
      <c r="AK262" s="335">
        <f t="shared" si="280"/>
        <v>0</v>
      </c>
      <c r="AL262" s="138"/>
      <c r="AM262" s="121"/>
      <c r="AN262" s="123"/>
      <c r="AO262" s="332">
        <f t="shared" si="359"/>
        <v>0</v>
      </c>
      <c r="AP262" s="333">
        <f>SUMIFS(Technologia[tpz '[s']],Technologia[Obszar],"Obróbka skrawaniem",Technologia[KOD WYROB],wycena!$B262)</f>
        <v>0</v>
      </c>
      <c r="AQ262" s="334">
        <f>SUMIFS(Technologia[tpj '[s']],Technologia[Obszar],"Obróbka skrawaniem",Technologia[KOD WYROB],wycena!$B262)</f>
        <v>0</v>
      </c>
      <c r="AR262" s="335">
        <f t="shared" si="281"/>
        <v>0</v>
      </c>
      <c r="AS262" s="334">
        <f>SUMIFS(Technologia[tpz '[s']],Technologia[Obszar],"Ukosowanie",Technologia[KOD WYROB],wycena!$B262)</f>
        <v>0</v>
      </c>
      <c r="AT262" s="334">
        <f>SUMIFS(Technologia[tpj '[s']],Technologia[Obszar],"Ukosowanie",Technologia[KOD WYROB],wycena!$B262)</f>
        <v>0</v>
      </c>
      <c r="AU262" s="335">
        <f t="shared" si="282"/>
        <v>0</v>
      </c>
      <c r="AV262" s="334">
        <f>SUMIFS(Technologia[tpz '[s']],Technologia[Obszar],"Prasa",Technologia[KOD WYROB],wycena!$B262)</f>
        <v>0</v>
      </c>
      <c r="AW262" s="334">
        <f>SUMIFS(Technologia[tpj '[s']],Technologia[Obszar],"Prasa",Technologia[KOD WYROB],wycena!$B262)</f>
        <v>0</v>
      </c>
      <c r="AX262" s="335">
        <f t="shared" si="283"/>
        <v>0</v>
      </c>
      <c r="AY262" s="334">
        <f>SUMIFS(Technologia[tpz '[s']],Technologia[Obszar],"Spawanie ręczne",Technologia[KOD WYROB],wycena!$B262)</f>
        <v>0</v>
      </c>
      <c r="AZ262" s="334">
        <f>SUMIFS(Technologia[tpj '[s']],Technologia[Obszar],"Spawanie ręczne",Technologia[KOD WYROB],wycena!$B262)</f>
        <v>0</v>
      </c>
      <c r="BA262" s="335">
        <f t="shared" si="284"/>
        <v>0</v>
      </c>
      <c r="BB262" s="334">
        <f>SUMIFS(Technologia[tpz '[s']],Technologia[Obszar],"Spawanie robotem",Technologia[KOD WYROB],wycena!$B262)</f>
        <v>0</v>
      </c>
      <c r="BC262" s="334">
        <f>SUMIFS(Technologia[tpj '[s']],Technologia[Obszar],"Spawanie robotem",Technologia[KOD WYROB],wycena!$B262)</f>
        <v>0</v>
      </c>
      <c r="BD262" s="335">
        <f t="shared" si="285"/>
        <v>0</v>
      </c>
      <c r="BE262" s="334">
        <f>SUMIFS(Technologia[tpz '[s']],Technologia[Obszar],"Ślusarnia",Technologia[KOD WYROB],wycena!$B262)</f>
        <v>0</v>
      </c>
      <c r="BF262" s="334">
        <f>SUMIFS(Technologia[tpj '[s']],Technologia[Obszar],"Ślusarnia",Technologia[KOD WYROB],wycena!$B262)</f>
        <v>0</v>
      </c>
      <c r="BG262" s="335">
        <f t="shared" si="286"/>
        <v>0</v>
      </c>
      <c r="BH262" s="334">
        <f>SUMIFS(Technologia[tpz '[s']],Technologia[Obszar],"Montaż",Technologia[KOD WYROB],wycena!$B262)</f>
        <v>0</v>
      </c>
      <c r="BI262" s="334">
        <f>SUMIFS(Technologia[tpj '[s']],Technologia[Obszar],"Montaż",Technologia[KOD WYROB],wycena!$B262)</f>
        <v>0</v>
      </c>
      <c r="BJ262" s="335">
        <f t="shared" si="287"/>
        <v>0</v>
      </c>
      <c r="BK262" s="334">
        <f>SUMIFS(Technologia[tpz '[s']],Technologia[Obszar],"Klejenie",Technologia[KOD WYROB],wycena!$B262)</f>
        <v>0</v>
      </c>
      <c r="BL262" s="334">
        <f>SUMIFS(Technologia[tpj '[s']],Technologia[Obszar],"Klejenie",Technologia[KOD WYROB],wycena!$B262)</f>
        <v>0</v>
      </c>
      <c r="BM262" s="335">
        <f t="shared" si="288"/>
        <v>0</v>
      </c>
      <c r="BN262" s="334">
        <f>SUMIFS(Technologia[tpz '[s']],Technologia[Obszar],"Śrutowanie",Technologia[KOD WYROB],wycena!$B262)</f>
        <v>0</v>
      </c>
      <c r="BO262" s="334">
        <f>SUMIFS(Technologia[tpj '[s']],Technologia[Obszar],"Śrutowanie",Technologia[KOD WYROB],wycena!$B262)</f>
        <v>0</v>
      </c>
      <c r="BP262" s="332">
        <f t="shared" si="338"/>
        <v>0</v>
      </c>
      <c r="BQ262" s="334">
        <f>SUMIFS(Technologia[tpz '[s']],Technologia[Obszar],"Prostowanie",Technologia[KOD WYROB],wycena!$B262)</f>
        <v>0</v>
      </c>
      <c r="BR262" s="334">
        <f>SUMIFS(Technologia[tpj '[s']],Technologia[Obszar],"Prostowanie",Technologia[KOD WYROB],wycena!$B262)</f>
        <v>0</v>
      </c>
      <c r="BS262" s="332">
        <f t="shared" si="339"/>
        <v>0</v>
      </c>
      <c r="BT262" s="334">
        <f>SUMIFS(Technologia[tpz '[s']],Technologia[Obszar],"Gratowarka",Technologia[KOD WYROB],wycena!$B262)</f>
        <v>0</v>
      </c>
      <c r="BU262" s="334">
        <f>SUMIFS(Technologia[tpj '[s']],Technologia[Obszar],"Gratowarka",Technologia[KOD WYROB],wycena!$B262)</f>
        <v>0</v>
      </c>
      <c r="BV262" s="332">
        <f t="shared" si="340"/>
        <v>0</v>
      </c>
      <c r="BW262" s="332">
        <f>COUNTIF(Technologia[KOD WYROB],B262)</f>
        <v>0</v>
      </c>
      <c r="BX262" s="332">
        <f t="shared" si="341"/>
        <v>0</v>
      </c>
      <c r="BZ262" s="121"/>
      <c r="CA262" s="123"/>
      <c r="CB262" s="123"/>
      <c r="CC262" s="372">
        <f>SUMIFS(Technologia[Koszt kooperacji],Technologia[Obszar],"Kooperacja",Technologia[KOD WYROB],wycena!$B262)+SUMIFS(Technologia[Koszt kooperacji],Technologia[Obszar],"Śrutowanie",Technologia[KOD WYROB],wycena!$B262)</f>
        <v>0</v>
      </c>
      <c r="CD262" s="372">
        <f t="shared" si="289"/>
        <v>0</v>
      </c>
      <c r="CE262" s="372">
        <f t="shared" si="360"/>
        <v>0</v>
      </c>
      <c r="CF262" s="381">
        <f>COUNTIFS(Technologia[KOD WYROB],B262,Technologia[Obszar],"kooperacja")+SUMIF($C:$C,$B262,CF:CF)</f>
        <v>0</v>
      </c>
      <c r="CG262" s="382">
        <f>SUMIF(Tabela3[Dot. indeksu],B262,Tabela3[Wartość])+SUMIF(C:C,B262,DE:DE)</f>
        <v>0</v>
      </c>
      <c r="CH262" s="383">
        <f>SUMIFS(NRC[Cena],NRC[Typ narzędzia],robocze!$AL$1,NRC[Dot. indeksu],wycena!$B262)+(SUMIF($C:$C,$B262,$DF:$DF))</f>
        <v>0</v>
      </c>
      <c r="CI262" s="372">
        <f>SUMIFS(NRC[Cena],NRC[Typ narzędzia],robocze!$AL$2,NRC[Dot. indeksu],wycena!$B262)+(SUMIF($C:$C,$B262,$DG:$DG))</f>
        <v>0</v>
      </c>
      <c r="CJ262" s="372">
        <f>SUMIFS(NRC[Cena],NRC[Typ narzędzia],robocze!$AL$3,NRC[Dot. indeksu],wycena!$B262)+(SUMIF($C:$C,$B262,$DH:$DH))</f>
        <v>0</v>
      </c>
      <c r="CK262" s="384">
        <f t="shared" si="342"/>
        <v>0</v>
      </c>
      <c r="CM262" s="373" t="str">
        <f t="shared" si="290"/>
        <v/>
      </c>
      <c r="CN262" s="374" t="str">
        <f t="shared" si="291"/>
        <v/>
      </c>
      <c r="CO262" s="372" t="str">
        <f t="shared" si="292"/>
        <v/>
      </c>
      <c r="CP262" s="372" t="str">
        <f t="shared" si="361"/>
        <v/>
      </c>
      <c r="CQ262" s="371" t="str">
        <f t="shared" si="293"/>
        <v/>
      </c>
      <c r="CR262" s="371" t="str">
        <f t="shared" si="362"/>
        <v/>
      </c>
      <c r="CS262" s="371" t="str">
        <f t="shared" si="294"/>
        <v/>
      </c>
      <c r="CT262" s="371" t="str">
        <f t="shared" si="295"/>
        <v/>
      </c>
      <c r="CU262" s="371" t="str">
        <f t="shared" si="296"/>
        <v/>
      </c>
      <c r="CV262" s="371" t="str">
        <f t="shared" si="297"/>
        <v/>
      </c>
      <c r="CW262" s="371" t="str">
        <f t="shared" si="298"/>
        <v/>
      </c>
      <c r="CX262" s="371" t="str">
        <f t="shared" si="299"/>
        <v/>
      </c>
      <c r="CY262" s="371" t="str">
        <f t="shared" si="300"/>
        <v/>
      </c>
      <c r="CZ262" s="371" t="str">
        <f t="shared" si="301"/>
        <v/>
      </c>
      <c r="DA262" s="371" t="str">
        <f t="shared" si="343"/>
        <v/>
      </c>
      <c r="DB262" s="371" t="str">
        <f t="shared" si="344"/>
        <v/>
      </c>
      <c r="DC262" s="371" t="str">
        <f t="shared" si="345"/>
        <v/>
      </c>
      <c r="DD262" s="334" t="str">
        <f t="shared" si="302"/>
        <v/>
      </c>
      <c r="DE262" s="334" t="str">
        <f t="shared" si="303"/>
        <v/>
      </c>
      <c r="DF262" s="372">
        <f t="shared" si="363"/>
        <v>0</v>
      </c>
      <c r="DG262" s="372">
        <f t="shared" si="364"/>
        <v>0</v>
      </c>
      <c r="DH262" s="372">
        <f t="shared" si="365"/>
        <v>0</v>
      </c>
      <c r="DI262" s="375"/>
      <c r="DJ262" s="319">
        <f>AK262/3600*Stawki!$A$4</f>
        <v>0</v>
      </c>
      <c r="DK262" s="317">
        <f>AO262/3600*Stawki!$B$4</f>
        <v>0</v>
      </c>
      <c r="DL262" s="317">
        <f>AR262/3600*Stawki!$C$4</f>
        <v>0</v>
      </c>
      <c r="DM262" s="317">
        <f>AU262/3600*Stawki!$D$4</f>
        <v>0</v>
      </c>
      <c r="DN262" s="317">
        <f>AX262/3600*Stawki!$E$4</f>
        <v>0</v>
      </c>
      <c r="DO262" s="317">
        <f>BA262/3600*Stawki!$F$4</f>
        <v>0</v>
      </c>
      <c r="DP262" s="317">
        <f>BD262/3600*Stawki!$G$4</f>
        <v>0</v>
      </c>
      <c r="DQ262" s="317">
        <f>BG262/3600*Stawki!$H$4</f>
        <v>0</v>
      </c>
      <c r="DR262" s="317">
        <f>BJ262/3600*Stawki!$J$4</f>
        <v>0</v>
      </c>
      <c r="DS262" s="317">
        <f>BL262/3600*Stawki!$I$4</f>
        <v>0</v>
      </c>
      <c r="DT262" s="317">
        <f>BP262/3600*Stawki!$K$4</f>
        <v>0</v>
      </c>
      <c r="DU262" s="320">
        <f>BS262/3600*Stawki!$M$4</f>
        <v>0</v>
      </c>
      <c r="DV262" s="320">
        <f>BV262/3600*Stawki!$L$4</f>
        <v>0</v>
      </c>
      <c r="DW262" s="321">
        <f t="shared" si="346"/>
        <v>0</v>
      </c>
      <c r="DX262" s="322" t="e" cm="1">
        <f t="array" ref="DX262">IF(BX262&lt;1,INDEX(tblSimple[],MATCH(F262,simp_il_proj,1)+1,MATCH(BW262,simp_il_oper,1)+1)+VLOOKUP($H$6,tblKlient[[Klient]:[Dodatkowy narzut Simple]],2,0),INDEX(tblComplex[],MATCH(F262,comp_il_projekt,1)+1,MATCH(BX262,comp_ile_sklad,1)+1)+VLOOKUP($H$6,tblKlient[[Klient]:[Dodatkowy narzut Complex]],3,0))</f>
        <v>#VALUE!</v>
      </c>
      <c r="DY262" s="323" t="str">
        <f t="shared" si="347"/>
        <v/>
      </c>
      <c r="DZ262" s="318" t="e">
        <f t="shared" si="304"/>
        <v>#VALUE!</v>
      </c>
      <c r="EA262" s="324" t="e">
        <f t="shared" si="305"/>
        <v>#VALUE!</v>
      </c>
      <c r="EC262" s="340">
        <f>IFERROR((Y262*AA262)*IF(X262="NIE",$EC$17+Stawki!$L$30,$EC$17)+SUMIF($C:$C,$B262,CP:CP),0)</f>
        <v>0</v>
      </c>
      <c r="ED262" s="341">
        <f t="shared" si="306"/>
        <v>0</v>
      </c>
      <c r="EE262" s="341">
        <f t="shared" si="307"/>
        <v>0</v>
      </c>
      <c r="EF262" s="341" t="e">
        <f t="shared" si="308"/>
        <v>#VALUE!</v>
      </c>
      <c r="EG262" s="341" t="e">
        <f>DY262*(1+wycena!$EG$17)</f>
        <v>#VALUE!</v>
      </c>
      <c r="EH262" s="341" t="e">
        <f>EG262*(1+wycena!$EH$17)</f>
        <v>#VALUE!</v>
      </c>
      <c r="EI262" s="341" t="e">
        <f t="shared" si="348"/>
        <v>#VALUE!</v>
      </c>
      <c r="EJ262" s="341" t="e">
        <f t="shared" si="366"/>
        <v>#VALUE!</v>
      </c>
      <c r="EK262" s="342">
        <f t="shared" si="309"/>
        <v>0</v>
      </c>
      <c r="EL262" s="343">
        <v>0</v>
      </c>
      <c r="EM262" s="344" t="e">
        <f t="shared" si="367"/>
        <v>#VALUE!</v>
      </c>
      <c r="EN262" s="345" t="e">
        <f t="shared" si="310"/>
        <v>#VALUE!</v>
      </c>
      <c r="EO262" s="346">
        <f t="shared" si="311"/>
        <v>0</v>
      </c>
      <c r="EP262" s="347">
        <f t="shared" si="312"/>
        <v>0</v>
      </c>
      <c r="EQ262" s="348">
        <f t="shared" si="349"/>
        <v>0</v>
      </c>
      <c r="ER262" s="349" t="e">
        <f t="shared" si="313"/>
        <v>#VALUE!</v>
      </c>
      <c r="ES262" s="350" t="e">
        <f t="shared" si="314"/>
        <v>#VALUE!</v>
      </c>
      <c r="ET262" s="62"/>
      <c r="EU262" s="399">
        <f t="shared" si="350"/>
        <v>0</v>
      </c>
      <c r="EV262" s="400">
        <f t="shared" si="351"/>
        <v>0</v>
      </c>
      <c r="EW262" s="400">
        <f t="shared" si="352"/>
        <v>0</v>
      </c>
      <c r="EX262" s="400">
        <f t="shared" si="353"/>
        <v>0</v>
      </c>
      <c r="EY262" s="400">
        <f t="shared" si="354"/>
        <v>0</v>
      </c>
      <c r="EZ262" s="401">
        <f t="shared" si="355"/>
        <v>0</v>
      </c>
      <c r="FA262" s="62"/>
      <c r="FB262" s="153">
        <f t="shared" si="315"/>
        <v>0</v>
      </c>
      <c r="FC262" s="154">
        <f t="shared" si="316"/>
        <v>0</v>
      </c>
      <c r="FD262" s="154">
        <f t="shared" si="317"/>
        <v>0</v>
      </c>
      <c r="FE262" s="154">
        <f t="shared" si="318"/>
        <v>0</v>
      </c>
      <c r="FF262" s="154">
        <f t="shared" si="319"/>
        <v>0</v>
      </c>
      <c r="FG262" s="154">
        <f t="shared" si="320"/>
        <v>0</v>
      </c>
      <c r="FH262" s="154">
        <f t="shared" si="321"/>
        <v>0</v>
      </c>
      <c r="FI262" s="154">
        <f t="shared" si="322"/>
        <v>0</v>
      </c>
      <c r="FJ262" s="154">
        <f t="shared" si="323"/>
        <v>0</v>
      </c>
      <c r="FK262" s="147">
        <f t="shared" si="324"/>
        <v>0</v>
      </c>
      <c r="FL262" s="147">
        <f t="shared" si="325"/>
        <v>0</v>
      </c>
      <c r="FM262" s="146">
        <f t="shared" si="326"/>
        <v>0</v>
      </c>
      <c r="FN262" s="146">
        <f t="shared" si="327"/>
        <v>0</v>
      </c>
      <c r="FO262" s="146">
        <f t="shared" si="328"/>
        <v>0</v>
      </c>
      <c r="FP262" s="146">
        <f t="shared" si="329"/>
        <v>0</v>
      </c>
      <c r="FQ262" s="146" t="e">
        <f t="shared" si="330"/>
        <v>#VALUE!</v>
      </c>
      <c r="FR262" s="146" t="e">
        <f t="shared" si="331"/>
        <v>#VALUE!</v>
      </c>
      <c r="FS262" s="146">
        <f t="shared" si="332"/>
        <v>0</v>
      </c>
      <c r="FT262" s="146">
        <f t="shared" si="333"/>
        <v>0</v>
      </c>
      <c r="FU262" s="146">
        <f t="shared" si="334"/>
        <v>0</v>
      </c>
      <c r="FV262" s="146" t="e">
        <f t="shared" si="335"/>
        <v>#VALUE!</v>
      </c>
      <c r="FW262" s="146" t="e">
        <f t="shared" si="356"/>
        <v>#VALUE!</v>
      </c>
      <c r="FX262" s="146" t="e">
        <f t="shared" si="357"/>
        <v>#VALUE!</v>
      </c>
      <c r="FY262" s="146" t="e">
        <f t="shared" si="358"/>
        <v>#VALUE!</v>
      </c>
      <c r="FZ262" s="155">
        <f t="shared" si="368"/>
        <v>0</v>
      </c>
    </row>
    <row r="263" spans="1:182">
      <c r="A263" s="143">
        <v>245</v>
      </c>
      <c r="B263" s="123"/>
      <c r="C263" s="123"/>
      <c r="D263" s="123"/>
      <c r="E263" s="181"/>
      <c r="F263" s="123"/>
      <c r="G263" s="123"/>
      <c r="H263" s="123"/>
      <c r="I263" s="120"/>
      <c r="J263" s="121"/>
      <c r="K263" s="123"/>
      <c r="L263" s="123"/>
      <c r="M263" s="172" t="str">
        <f>ryzyka!$X247</f>
        <v/>
      </c>
      <c r="N263" s="173" t="str">
        <f>ryzyka!Y247</f>
        <v/>
      </c>
      <c r="O263" s="123"/>
      <c r="P263" s="123"/>
      <c r="Q263" s="138"/>
      <c r="R263" s="121"/>
      <c r="S263" s="123"/>
      <c r="T263" s="122"/>
      <c r="U263" s="123"/>
      <c r="V263" s="285" t="str">
        <f t="shared" si="336"/>
        <v/>
      </c>
      <c r="W263" s="285" t="str">
        <f t="shared" si="337"/>
        <v/>
      </c>
      <c r="X263" s="123"/>
      <c r="Y263" s="65"/>
      <c r="Z263" s="176">
        <f t="shared" si="279"/>
        <v>0</v>
      </c>
      <c r="AA263" s="124"/>
      <c r="AB263" s="124"/>
      <c r="AC263" s="125"/>
      <c r="AD263" s="125"/>
      <c r="AE263" s="126"/>
      <c r="AF263" s="124"/>
      <c r="AG263" s="127"/>
      <c r="AH263" s="128"/>
      <c r="AI263" s="137"/>
      <c r="AJ263" s="126"/>
      <c r="AK263" s="335">
        <f t="shared" si="280"/>
        <v>0</v>
      </c>
      <c r="AL263" s="138"/>
      <c r="AM263" s="121"/>
      <c r="AN263" s="123"/>
      <c r="AO263" s="332">
        <f t="shared" si="359"/>
        <v>0</v>
      </c>
      <c r="AP263" s="333">
        <f>SUMIFS(Technologia[tpz '[s']],Technologia[Obszar],"Obróbka skrawaniem",Technologia[KOD WYROB],wycena!$B263)</f>
        <v>0</v>
      </c>
      <c r="AQ263" s="334">
        <f>SUMIFS(Technologia[tpj '[s']],Technologia[Obszar],"Obróbka skrawaniem",Technologia[KOD WYROB],wycena!$B263)</f>
        <v>0</v>
      </c>
      <c r="AR263" s="335">
        <f t="shared" si="281"/>
        <v>0</v>
      </c>
      <c r="AS263" s="334">
        <f>SUMIFS(Technologia[tpz '[s']],Technologia[Obszar],"Ukosowanie",Technologia[KOD WYROB],wycena!$B263)</f>
        <v>0</v>
      </c>
      <c r="AT263" s="334">
        <f>SUMIFS(Technologia[tpj '[s']],Technologia[Obszar],"Ukosowanie",Technologia[KOD WYROB],wycena!$B263)</f>
        <v>0</v>
      </c>
      <c r="AU263" s="335">
        <f t="shared" si="282"/>
        <v>0</v>
      </c>
      <c r="AV263" s="334">
        <f>SUMIFS(Technologia[tpz '[s']],Technologia[Obszar],"Prasa",Technologia[KOD WYROB],wycena!$B263)</f>
        <v>0</v>
      </c>
      <c r="AW263" s="334">
        <f>SUMIFS(Technologia[tpj '[s']],Technologia[Obszar],"Prasa",Technologia[KOD WYROB],wycena!$B263)</f>
        <v>0</v>
      </c>
      <c r="AX263" s="335">
        <f t="shared" si="283"/>
        <v>0</v>
      </c>
      <c r="AY263" s="334">
        <f>SUMIFS(Technologia[tpz '[s']],Technologia[Obszar],"Spawanie ręczne",Technologia[KOD WYROB],wycena!$B263)</f>
        <v>0</v>
      </c>
      <c r="AZ263" s="334">
        <f>SUMIFS(Technologia[tpj '[s']],Technologia[Obszar],"Spawanie ręczne",Technologia[KOD WYROB],wycena!$B263)</f>
        <v>0</v>
      </c>
      <c r="BA263" s="335">
        <f t="shared" si="284"/>
        <v>0</v>
      </c>
      <c r="BB263" s="334">
        <f>SUMIFS(Technologia[tpz '[s']],Technologia[Obszar],"Spawanie robotem",Technologia[KOD WYROB],wycena!$B263)</f>
        <v>0</v>
      </c>
      <c r="BC263" s="334">
        <f>SUMIFS(Technologia[tpj '[s']],Technologia[Obszar],"Spawanie robotem",Technologia[KOD WYROB],wycena!$B263)</f>
        <v>0</v>
      </c>
      <c r="BD263" s="335">
        <f t="shared" si="285"/>
        <v>0</v>
      </c>
      <c r="BE263" s="334">
        <f>SUMIFS(Technologia[tpz '[s']],Technologia[Obszar],"Ślusarnia",Technologia[KOD WYROB],wycena!$B263)</f>
        <v>0</v>
      </c>
      <c r="BF263" s="334">
        <f>SUMIFS(Technologia[tpj '[s']],Technologia[Obszar],"Ślusarnia",Technologia[KOD WYROB],wycena!$B263)</f>
        <v>0</v>
      </c>
      <c r="BG263" s="335">
        <f t="shared" si="286"/>
        <v>0</v>
      </c>
      <c r="BH263" s="334">
        <f>SUMIFS(Technologia[tpz '[s']],Technologia[Obszar],"Montaż",Technologia[KOD WYROB],wycena!$B263)</f>
        <v>0</v>
      </c>
      <c r="BI263" s="334">
        <f>SUMIFS(Technologia[tpj '[s']],Technologia[Obszar],"Montaż",Technologia[KOD WYROB],wycena!$B263)</f>
        <v>0</v>
      </c>
      <c r="BJ263" s="335">
        <f t="shared" si="287"/>
        <v>0</v>
      </c>
      <c r="BK263" s="334">
        <f>SUMIFS(Technologia[tpz '[s']],Technologia[Obszar],"Klejenie",Technologia[KOD WYROB],wycena!$B263)</f>
        <v>0</v>
      </c>
      <c r="BL263" s="334">
        <f>SUMIFS(Technologia[tpj '[s']],Technologia[Obszar],"Klejenie",Technologia[KOD WYROB],wycena!$B263)</f>
        <v>0</v>
      </c>
      <c r="BM263" s="335">
        <f t="shared" si="288"/>
        <v>0</v>
      </c>
      <c r="BN263" s="334">
        <f>SUMIFS(Technologia[tpz '[s']],Technologia[Obszar],"Śrutowanie",Technologia[KOD WYROB],wycena!$B263)</f>
        <v>0</v>
      </c>
      <c r="BO263" s="334">
        <f>SUMIFS(Technologia[tpj '[s']],Technologia[Obszar],"Śrutowanie",Technologia[KOD WYROB],wycena!$B263)</f>
        <v>0</v>
      </c>
      <c r="BP263" s="332">
        <f t="shared" si="338"/>
        <v>0</v>
      </c>
      <c r="BQ263" s="334">
        <f>SUMIFS(Technologia[tpz '[s']],Technologia[Obszar],"Prostowanie",Technologia[KOD WYROB],wycena!$B263)</f>
        <v>0</v>
      </c>
      <c r="BR263" s="334">
        <f>SUMIFS(Technologia[tpj '[s']],Technologia[Obszar],"Prostowanie",Technologia[KOD WYROB],wycena!$B263)</f>
        <v>0</v>
      </c>
      <c r="BS263" s="332">
        <f t="shared" si="339"/>
        <v>0</v>
      </c>
      <c r="BT263" s="334">
        <f>SUMIFS(Technologia[tpz '[s']],Technologia[Obszar],"Gratowarka",Technologia[KOD WYROB],wycena!$B263)</f>
        <v>0</v>
      </c>
      <c r="BU263" s="334">
        <f>SUMIFS(Technologia[tpj '[s']],Technologia[Obszar],"Gratowarka",Technologia[KOD WYROB],wycena!$B263)</f>
        <v>0</v>
      </c>
      <c r="BV263" s="332">
        <f t="shared" si="340"/>
        <v>0</v>
      </c>
      <c r="BW263" s="332">
        <f>COUNTIF(Technologia[KOD WYROB],B263)</f>
        <v>0</v>
      </c>
      <c r="BX263" s="332">
        <f t="shared" si="341"/>
        <v>0</v>
      </c>
      <c r="BZ263" s="121"/>
      <c r="CA263" s="123"/>
      <c r="CB263" s="123"/>
      <c r="CC263" s="372">
        <f>SUMIFS(Technologia[Koszt kooperacji],Technologia[Obszar],"Kooperacja",Technologia[KOD WYROB],wycena!$B263)+SUMIFS(Technologia[Koszt kooperacji],Technologia[Obszar],"Śrutowanie",Technologia[KOD WYROB],wycena!$B263)</f>
        <v>0</v>
      </c>
      <c r="CD263" s="372">
        <f t="shared" si="289"/>
        <v>0</v>
      </c>
      <c r="CE263" s="372">
        <f t="shared" si="360"/>
        <v>0</v>
      </c>
      <c r="CF263" s="381">
        <f>COUNTIFS(Technologia[KOD WYROB],B263,Technologia[Obszar],"kooperacja")+SUMIF($C:$C,$B263,CF:CF)</f>
        <v>0</v>
      </c>
      <c r="CG263" s="382">
        <f>SUMIF(Tabela3[Dot. indeksu],B263,Tabela3[Wartość])+SUMIF(C:C,B263,DE:DE)</f>
        <v>0</v>
      </c>
      <c r="CH263" s="383">
        <f>SUMIFS(NRC[Cena],NRC[Typ narzędzia],robocze!$AL$1,NRC[Dot. indeksu],wycena!$B263)+(SUMIF($C:$C,$B263,$DF:$DF))</f>
        <v>0</v>
      </c>
      <c r="CI263" s="372">
        <f>SUMIFS(NRC[Cena],NRC[Typ narzędzia],robocze!$AL$2,NRC[Dot. indeksu],wycena!$B263)+(SUMIF($C:$C,$B263,$DG:$DG))</f>
        <v>0</v>
      </c>
      <c r="CJ263" s="372">
        <f>SUMIFS(NRC[Cena],NRC[Typ narzędzia],robocze!$AL$3,NRC[Dot. indeksu],wycena!$B263)+(SUMIF($C:$C,$B263,$DH:$DH))</f>
        <v>0</v>
      </c>
      <c r="CK263" s="384">
        <f t="shared" si="342"/>
        <v>0</v>
      </c>
      <c r="CM263" s="373" t="str">
        <f t="shared" si="290"/>
        <v/>
      </c>
      <c r="CN263" s="374" t="str">
        <f t="shared" si="291"/>
        <v/>
      </c>
      <c r="CO263" s="372" t="str">
        <f t="shared" si="292"/>
        <v/>
      </c>
      <c r="CP263" s="372" t="str">
        <f t="shared" si="361"/>
        <v/>
      </c>
      <c r="CQ263" s="371" t="str">
        <f t="shared" si="293"/>
        <v/>
      </c>
      <c r="CR263" s="371" t="str">
        <f t="shared" si="362"/>
        <v/>
      </c>
      <c r="CS263" s="371" t="str">
        <f t="shared" si="294"/>
        <v/>
      </c>
      <c r="CT263" s="371" t="str">
        <f t="shared" si="295"/>
        <v/>
      </c>
      <c r="CU263" s="371" t="str">
        <f t="shared" si="296"/>
        <v/>
      </c>
      <c r="CV263" s="371" t="str">
        <f t="shared" si="297"/>
        <v/>
      </c>
      <c r="CW263" s="371" t="str">
        <f t="shared" si="298"/>
        <v/>
      </c>
      <c r="CX263" s="371" t="str">
        <f t="shared" si="299"/>
        <v/>
      </c>
      <c r="CY263" s="371" t="str">
        <f t="shared" si="300"/>
        <v/>
      </c>
      <c r="CZ263" s="371" t="str">
        <f t="shared" si="301"/>
        <v/>
      </c>
      <c r="DA263" s="371" t="str">
        <f t="shared" si="343"/>
        <v/>
      </c>
      <c r="DB263" s="371" t="str">
        <f t="shared" si="344"/>
        <v/>
      </c>
      <c r="DC263" s="371" t="str">
        <f t="shared" si="345"/>
        <v/>
      </c>
      <c r="DD263" s="334" t="str">
        <f t="shared" si="302"/>
        <v/>
      </c>
      <c r="DE263" s="334" t="str">
        <f t="shared" si="303"/>
        <v/>
      </c>
      <c r="DF263" s="372">
        <f t="shared" si="363"/>
        <v>0</v>
      </c>
      <c r="DG263" s="372">
        <f t="shared" si="364"/>
        <v>0</v>
      </c>
      <c r="DH263" s="372">
        <f t="shared" si="365"/>
        <v>0</v>
      </c>
      <c r="DI263" s="375"/>
      <c r="DJ263" s="319">
        <f>AK263/3600*Stawki!$A$4</f>
        <v>0</v>
      </c>
      <c r="DK263" s="317">
        <f>AO263/3600*Stawki!$B$4</f>
        <v>0</v>
      </c>
      <c r="DL263" s="317">
        <f>AR263/3600*Stawki!$C$4</f>
        <v>0</v>
      </c>
      <c r="DM263" s="317">
        <f>AU263/3600*Stawki!$D$4</f>
        <v>0</v>
      </c>
      <c r="DN263" s="317">
        <f>AX263/3600*Stawki!$E$4</f>
        <v>0</v>
      </c>
      <c r="DO263" s="317">
        <f>BA263/3600*Stawki!$F$4</f>
        <v>0</v>
      </c>
      <c r="DP263" s="317">
        <f>BD263/3600*Stawki!$G$4</f>
        <v>0</v>
      </c>
      <c r="DQ263" s="317">
        <f>BG263/3600*Stawki!$H$4</f>
        <v>0</v>
      </c>
      <c r="DR263" s="317">
        <f>BJ263/3600*Stawki!$J$4</f>
        <v>0</v>
      </c>
      <c r="DS263" s="317">
        <f>BL263/3600*Stawki!$I$4</f>
        <v>0</v>
      </c>
      <c r="DT263" s="317">
        <f>BP263/3600*Stawki!$K$4</f>
        <v>0</v>
      </c>
      <c r="DU263" s="320">
        <f>BS263/3600*Stawki!$M$4</f>
        <v>0</v>
      </c>
      <c r="DV263" s="320">
        <f>BV263/3600*Stawki!$L$4</f>
        <v>0</v>
      </c>
      <c r="DW263" s="321">
        <f t="shared" si="346"/>
        <v>0</v>
      </c>
      <c r="DX263" s="322" t="e" cm="1">
        <f t="array" ref="DX263">IF(BX263&lt;1,INDEX(tblSimple[],MATCH(F263,simp_il_proj,1)+1,MATCH(BW263,simp_il_oper,1)+1)+VLOOKUP($H$6,tblKlient[[Klient]:[Dodatkowy narzut Simple]],2,0),INDEX(tblComplex[],MATCH(F263,comp_il_projekt,1)+1,MATCH(BX263,comp_ile_sklad,1)+1)+VLOOKUP($H$6,tblKlient[[Klient]:[Dodatkowy narzut Complex]],3,0))</f>
        <v>#VALUE!</v>
      </c>
      <c r="DY263" s="323" t="str">
        <f t="shared" si="347"/>
        <v/>
      </c>
      <c r="DZ263" s="318" t="e">
        <f t="shared" si="304"/>
        <v>#VALUE!</v>
      </c>
      <c r="EA263" s="324" t="e">
        <f t="shared" si="305"/>
        <v>#VALUE!</v>
      </c>
      <c r="EC263" s="340">
        <f>IFERROR((Y263*AA263)*IF(X263="NIE",$EC$17+Stawki!$L$30,$EC$17)+SUMIF($C:$C,$B263,CP:CP),0)</f>
        <v>0</v>
      </c>
      <c r="ED263" s="341">
        <f t="shared" si="306"/>
        <v>0</v>
      </c>
      <c r="EE263" s="341">
        <f t="shared" si="307"/>
        <v>0</v>
      </c>
      <c r="EF263" s="341" t="e">
        <f t="shared" si="308"/>
        <v>#VALUE!</v>
      </c>
      <c r="EG263" s="341" t="e">
        <f>DY263*(1+wycena!$EG$17)</f>
        <v>#VALUE!</v>
      </c>
      <c r="EH263" s="341" t="e">
        <f>EG263*(1+wycena!$EH$17)</f>
        <v>#VALUE!</v>
      </c>
      <c r="EI263" s="341" t="e">
        <f t="shared" si="348"/>
        <v>#VALUE!</v>
      </c>
      <c r="EJ263" s="341" t="e">
        <f t="shared" si="366"/>
        <v>#VALUE!</v>
      </c>
      <c r="EK263" s="342">
        <f t="shared" si="309"/>
        <v>0</v>
      </c>
      <c r="EL263" s="343">
        <v>0</v>
      </c>
      <c r="EM263" s="344" t="e">
        <f t="shared" si="367"/>
        <v>#VALUE!</v>
      </c>
      <c r="EN263" s="345" t="e">
        <f t="shared" si="310"/>
        <v>#VALUE!</v>
      </c>
      <c r="EO263" s="346">
        <f t="shared" si="311"/>
        <v>0</v>
      </c>
      <c r="EP263" s="347">
        <f t="shared" si="312"/>
        <v>0</v>
      </c>
      <c r="EQ263" s="348">
        <f t="shared" si="349"/>
        <v>0</v>
      </c>
      <c r="ER263" s="349" t="e">
        <f t="shared" si="313"/>
        <v>#VALUE!</v>
      </c>
      <c r="ES263" s="350" t="e">
        <f t="shared" si="314"/>
        <v>#VALUE!</v>
      </c>
      <c r="ET263" s="62"/>
      <c r="EU263" s="399">
        <f t="shared" si="350"/>
        <v>0</v>
      </c>
      <c r="EV263" s="400">
        <f t="shared" si="351"/>
        <v>0</v>
      </c>
      <c r="EW263" s="400">
        <f t="shared" si="352"/>
        <v>0</v>
      </c>
      <c r="EX263" s="400">
        <f t="shared" si="353"/>
        <v>0</v>
      </c>
      <c r="EY263" s="400">
        <f t="shared" si="354"/>
        <v>0</v>
      </c>
      <c r="EZ263" s="401">
        <f t="shared" si="355"/>
        <v>0</v>
      </c>
      <c r="FA263" s="62"/>
      <c r="FB263" s="153">
        <f t="shared" si="315"/>
        <v>0</v>
      </c>
      <c r="FC263" s="154">
        <f t="shared" si="316"/>
        <v>0</v>
      </c>
      <c r="FD263" s="154">
        <f t="shared" si="317"/>
        <v>0</v>
      </c>
      <c r="FE263" s="154">
        <f t="shared" si="318"/>
        <v>0</v>
      </c>
      <c r="FF263" s="154">
        <f t="shared" si="319"/>
        <v>0</v>
      </c>
      <c r="FG263" s="154">
        <f t="shared" si="320"/>
        <v>0</v>
      </c>
      <c r="FH263" s="154">
        <f t="shared" si="321"/>
        <v>0</v>
      </c>
      <c r="FI263" s="154">
        <f t="shared" si="322"/>
        <v>0</v>
      </c>
      <c r="FJ263" s="154">
        <f t="shared" si="323"/>
        <v>0</v>
      </c>
      <c r="FK263" s="147">
        <f t="shared" si="324"/>
        <v>0</v>
      </c>
      <c r="FL263" s="147">
        <f t="shared" si="325"/>
        <v>0</v>
      </c>
      <c r="FM263" s="146">
        <f t="shared" si="326"/>
        <v>0</v>
      </c>
      <c r="FN263" s="146">
        <f t="shared" si="327"/>
        <v>0</v>
      </c>
      <c r="FO263" s="146">
        <f t="shared" si="328"/>
        <v>0</v>
      </c>
      <c r="FP263" s="146">
        <f t="shared" si="329"/>
        <v>0</v>
      </c>
      <c r="FQ263" s="146" t="e">
        <f t="shared" si="330"/>
        <v>#VALUE!</v>
      </c>
      <c r="FR263" s="146" t="e">
        <f t="shared" si="331"/>
        <v>#VALUE!</v>
      </c>
      <c r="FS263" s="146">
        <f t="shared" si="332"/>
        <v>0</v>
      </c>
      <c r="FT263" s="146">
        <f t="shared" si="333"/>
        <v>0</v>
      </c>
      <c r="FU263" s="146">
        <f t="shared" si="334"/>
        <v>0</v>
      </c>
      <c r="FV263" s="146" t="e">
        <f t="shared" si="335"/>
        <v>#VALUE!</v>
      </c>
      <c r="FW263" s="146" t="e">
        <f t="shared" si="356"/>
        <v>#VALUE!</v>
      </c>
      <c r="FX263" s="146" t="e">
        <f t="shared" si="357"/>
        <v>#VALUE!</v>
      </c>
      <c r="FY263" s="146" t="e">
        <f t="shared" si="358"/>
        <v>#VALUE!</v>
      </c>
      <c r="FZ263" s="155">
        <f t="shared" si="368"/>
        <v>0</v>
      </c>
    </row>
    <row r="264" spans="1:182">
      <c r="A264" s="143">
        <v>246</v>
      </c>
      <c r="B264" s="123"/>
      <c r="C264" s="123"/>
      <c r="D264" s="123"/>
      <c r="E264" s="181"/>
      <c r="F264" s="123"/>
      <c r="G264" s="123"/>
      <c r="H264" s="123"/>
      <c r="I264" s="120"/>
      <c r="J264" s="121"/>
      <c r="K264" s="123"/>
      <c r="L264" s="123"/>
      <c r="M264" s="172" t="str">
        <f>ryzyka!$X248</f>
        <v/>
      </c>
      <c r="N264" s="173" t="str">
        <f>ryzyka!Y248</f>
        <v/>
      </c>
      <c r="O264" s="123"/>
      <c r="P264" s="123"/>
      <c r="Q264" s="138"/>
      <c r="R264" s="121"/>
      <c r="S264" s="123"/>
      <c r="T264" s="122"/>
      <c r="U264" s="123"/>
      <c r="V264" s="285" t="str">
        <f t="shared" si="336"/>
        <v/>
      </c>
      <c r="W264" s="285" t="str">
        <f t="shared" si="337"/>
        <v/>
      </c>
      <c r="X264" s="123"/>
      <c r="Y264" s="65"/>
      <c r="Z264" s="176">
        <f t="shared" si="279"/>
        <v>0</v>
      </c>
      <c r="AA264" s="124"/>
      <c r="AB264" s="124"/>
      <c r="AC264" s="125"/>
      <c r="AD264" s="125"/>
      <c r="AE264" s="126"/>
      <c r="AF264" s="124"/>
      <c r="AG264" s="127"/>
      <c r="AH264" s="128"/>
      <c r="AI264" s="137"/>
      <c r="AJ264" s="126"/>
      <c r="AK264" s="335">
        <f t="shared" si="280"/>
        <v>0</v>
      </c>
      <c r="AL264" s="138"/>
      <c r="AM264" s="121"/>
      <c r="AN264" s="123"/>
      <c r="AO264" s="332">
        <f t="shared" si="359"/>
        <v>0</v>
      </c>
      <c r="AP264" s="333">
        <f>SUMIFS(Technologia[tpz '[s']],Technologia[Obszar],"Obróbka skrawaniem",Technologia[KOD WYROB],wycena!$B264)</f>
        <v>0</v>
      </c>
      <c r="AQ264" s="334">
        <f>SUMIFS(Technologia[tpj '[s']],Technologia[Obszar],"Obróbka skrawaniem",Technologia[KOD WYROB],wycena!$B264)</f>
        <v>0</v>
      </c>
      <c r="AR264" s="335">
        <f t="shared" si="281"/>
        <v>0</v>
      </c>
      <c r="AS264" s="334">
        <f>SUMIFS(Technologia[tpz '[s']],Technologia[Obszar],"Ukosowanie",Technologia[KOD WYROB],wycena!$B264)</f>
        <v>0</v>
      </c>
      <c r="AT264" s="334">
        <f>SUMIFS(Technologia[tpj '[s']],Technologia[Obszar],"Ukosowanie",Technologia[KOD WYROB],wycena!$B264)</f>
        <v>0</v>
      </c>
      <c r="AU264" s="335">
        <f t="shared" si="282"/>
        <v>0</v>
      </c>
      <c r="AV264" s="334">
        <f>SUMIFS(Technologia[tpz '[s']],Technologia[Obszar],"Prasa",Technologia[KOD WYROB],wycena!$B264)</f>
        <v>0</v>
      </c>
      <c r="AW264" s="334">
        <f>SUMIFS(Technologia[tpj '[s']],Technologia[Obszar],"Prasa",Technologia[KOD WYROB],wycena!$B264)</f>
        <v>0</v>
      </c>
      <c r="AX264" s="335">
        <f t="shared" si="283"/>
        <v>0</v>
      </c>
      <c r="AY264" s="334">
        <f>SUMIFS(Technologia[tpz '[s']],Technologia[Obszar],"Spawanie ręczne",Technologia[KOD WYROB],wycena!$B264)</f>
        <v>0</v>
      </c>
      <c r="AZ264" s="334">
        <f>SUMIFS(Technologia[tpj '[s']],Technologia[Obszar],"Spawanie ręczne",Technologia[KOD WYROB],wycena!$B264)</f>
        <v>0</v>
      </c>
      <c r="BA264" s="335">
        <f t="shared" si="284"/>
        <v>0</v>
      </c>
      <c r="BB264" s="334">
        <f>SUMIFS(Technologia[tpz '[s']],Technologia[Obszar],"Spawanie robotem",Technologia[KOD WYROB],wycena!$B264)</f>
        <v>0</v>
      </c>
      <c r="BC264" s="334">
        <f>SUMIFS(Technologia[tpj '[s']],Technologia[Obszar],"Spawanie robotem",Technologia[KOD WYROB],wycena!$B264)</f>
        <v>0</v>
      </c>
      <c r="BD264" s="335">
        <f t="shared" si="285"/>
        <v>0</v>
      </c>
      <c r="BE264" s="334">
        <f>SUMIFS(Technologia[tpz '[s']],Technologia[Obszar],"Ślusarnia",Technologia[KOD WYROB],wycena!$B264)</f>
        <v>0</v>
      </c>
      <c r="BF264" s="334">
        <f>SUMIFS(Technologia[tpj '[s']],Technologia[Obszar],"Ślusarnia",Technologia[KOD WYROB],wycena!$B264)</f>
        <v>0</v>
      </c>
      <c r="BG264" s="335">
        <f t="shared" si="286"/>
        <v>0</v>
      </c>
      <c r="BH264" s="334">
        <f>SUMIFS(Technologia[tpz '[s']],Technologia[Obszar],"Montaż",Technologia[KOD WYROB],wycena!$B264)</f>
        <v>0</v>
      </c>
      <c r="BI264" s="334">
        <f>SUMIFS(Technologia[tpj '[s']],Technologia[Obszar],"Montaż",Technologia[KOD WYROB],wycena!$B264)</f>
        <v>0</v>
      </c>
      <c r="BJ264" s="335">
        <f t="shared" si="287"/>
        <v>0</v>
      </c>
      <c r="BK264" s="334">
        <f>SUMIFS(Technologia[tpz '[s']],Technologia[Obszar],"Klejenie",Technologia[KOD WYROB],wycena!$B264)</f>
        <v>0</v>
      </c>
      <c r="BL264" s="334">
        <f>SUMIFS(Technologia[tpj '[s']],Technologia[Obszar],"Klejenie",Technologia[KOD WYROB],wycena!$B264)</f>
        <v>0</v>
      </c>
      <c r="BM264" s="335">
        <f t="shared" si="288"/>
        <v>0</v>
      </c>
      <c r="BN264" s="334">
        <f>SUMIFS(Technologia[tpz '[s']],Technologia[Obszar],"Śrutowanie",Technologia[KOD WYROB],wycena!$B264)</f>
        <v>0</v>
      </c>
      <c r="BO264" s="334">
        <f>SUMIFS(Technologia[tpj '[s']],Technologia[Obszar],"Śrutowanie",Technologia[KOD WYROB],wycena!$B264)</f>
        <v>0</v>
      </c>
      <c r="BP264" s="332">
        <f t="shared" si="338"/>
        <v>0</v>
      </c>
      <c r="BQ264" s="334">
        <f>SUMIFS(Technologia[tpz '[s']],Technologia[Obszar],"Prostowanie",Technologia[KOD WYROB],wycena!$B264)</f>
        <v>0</v>
      </c>
      <c r="BR264" s="334">
        <f>SUMIFS(Technologia[tpj '[s']],Technologia[Obszar],"Prostowanie",Technologia[KOD WYROB],wycena!$B264)</f>
        <v>0</v>
      </c>
      <c r="BS264" s="332">
        <f t="shared" si="339"/>
        <v>0</v>
      </c>
      <c r="BT264" s="334">
        <f>SUMIFS(Technologia[tpz '[s']],Technologia[Obszar],"Gratowarka",Technologia[KOD WYROB],wycena!$B264)</f>
        <v>0</v>
      </c>
      <c r="BU264" s="334">
        <f>SUMIFS(Technologia[tpj '[s']],Technologia[Obszar],"Gratowarka",Technologia[KOD WYROB],wycena!$B264)</f>
        <v>0</v>
      </c>
      <c r="BV264" s="332">
        <f t="shared" si="340"/>
        <v>0</v>
      </c>
      <c r="BW264" s="332">
        <f>COUNTIF(Technologia[KOD WYROB],B264)</f>
        <v>0</v>
      </c>
      <c r="BX264" s="332">
        <f t="shared" si="341"/>
        <v>0</v>
      </c>
      <c r="BZ264" s="121"/>
      <c r="CA264" s="123"/>
      <c r="CB264" s="123"/>
      <c r="CC264" s="372">
        <f>SUMIFS(Technologia[Koszt kooperacji],Technologia[Obszar],"Kooperacja",Technologia[KOD WYROB],wycena!$B264)+SUMIFS(Technologia[Koszt kooperacji],Technologia[Obszar],"Śrutowanie",Technologia[KOD WYROB],wycena!$B264)</f>
        <v>0</v>
      </c>
      <c r="CD264" s="372">
        <f t="shared" si="289"/>
        <v>0</v>
      </c>
      <c r="CE264" s="372">
        <f t="shared" si="360"/>
        <v>0</v>
      </c>
      <c r="CF264" s="381">
        <f>COUNTIFS(Technologia[KOD WYROB],B264,Technologia[Obszar],"kooperacja")+SUMIF($C:$C,$B264,CF:CF)</f>
        <v>0</v>
      </c>
      <c r="CG264" s="382">
        <f>SUMIF(Tabela3[Dot. indeksu],B264,Tabela3[Wartość])+SUMIF(C:C,B264,DE:DE)</f>
        <v>0</v>
      </c>
      <c r="CH264" s="383">
        <f>SUMIFS(NRC[Cena],NRC[Typ narzędzia],robocze!$AL$1,NRC[Dot. indeksu],wycena!$B264)+(SUMIF($C:$C,$B264,$DF:$DF))</f>
        <v>0</v>
      </c>
      <c r="CI264" s="372">
        <f>SUMIFS(NRC[Cena],NRC[Typ narzędzia],robocze!$AL$2,NRC[Dot. indeksu],wycena!$B264)+(SUMIF($C:$C,$B264,$DG:$DG))</f>
        <v>0</v>
      </c>
      <c r="CJ264" s="372">
        <f>SUMIFS(NRC[Cena],NRC[Typ narzędzia],robocze!$AL$3,NRC[Dot. indeksu],wycena!$B264)+(SUMIF($C:$C,$B264,$DH:$DH))</f>
        <v>0</v>
      </c>
      <c r="CK264" s="384">
        <f t="shared" si="342"/>
        <v>0</v>
      </c>
      <c r="CM264" s="373" t="str">
        <f t="shared" si="290"/>
        <v/>
      </c>
      <c r="CN264" s="374" t="str">
        <f t="shared" si="291"/>
        <v/>
      </c>
      <c r="CO264" s="372" t="str">
        <f t="shared" si="292"/>
        <v/>
      </c>
      <c r="CP264" s="372" t="str">
        <f t="shared" si="361"/>
        <v/>
      </c>
      <c r="CQ264" s="371" t="str">
        <f t="shared" si="293"/>
        <v/>
      </c>
      <c r="CR264" s="371" t="str">
        <f t="shared" si="362"/>
        <v/>
      </c>
      <c r="CS264" s="371" t="str">
        <f t="shared" si="294"/>
        <v/>
      </c>
      <c r="CT264" s="371" t="str">
        <f t="shared" si="295"/>
        <v/>
      </c>
      <c r="CU264" s="371" t="str">
        <f t="shared" si="296"/>
        <v/>
      </c>
      <c r="CV264" s="371" t="str">
        <f t="shared" si="297"/>
        <v/>
      </c>
      <c r="CW264" s="371" t="str">
        <f t="shared" si="298"/>
        <v/>
      </c>
      <c r="CX264" s="371" t="str">
        <f t="shared" si="299"/>
        <v/>
      </c>
      <c r="CY264" s="371" t="str">
        <f t="shared" si="300"/>
        <v/>
      </c>
      <c r="CZ264" s="371" t="str">
        <f t="shared" si="301"/>
        <v/>
      </c>
      <c r="DA264" s="371" t="str">
        <f t="shared" si="343"/>
        <v/>
      </c>
      <c r="DB264" s="371" t="str">
        <f t="shared" si="344"/>
        <v/>
      </c>
      <c r="DC264" s="371" t="str">
        <f t="shared" si="345"/>
        <v/>
      </c>
      <c r="DD264" s="334" t="str">
        <f t="shared" si="302"/>
        <v/>
      </c>
      <c r="DE264" s="334" t="str">
        <f t="shared" si="303"/>
        <v/>
      </c>
      <c r="DF264" s="372">
        <f t="shared" si="363"/>
        <v>0</v>
      </c>
      <c r="DG264" s="372">
        <f t="shared" si="364"/>
        <v>0</v>
      </c>
      <c r="DH264" s="372">
        <f t="shared" si="365"/>
        <v>0</v>
      </c>
      <c r="DI264" s="375"/>
      <c r="DJ264" s="319">
        <f>AK264/3600*Stawki!$A$4</f>
        <v>0</v>
      </c>
      <c r="DK264" s="317">
        <f>AO264/3600*Stawki!$B$4</f>
        <v>0</v>
      </c>
      <c r="DL264" s="317">
        <f>AR264/3600*Stawki!$C$4</f>
        <v>0</v>
      </c>
      <c r="DM264" s="317">
        <f>AU264/3600*Stawki!$D$4</f>
        <v>0</v>
      </c>
      <c r="DN264" s="317">
        <f>AX264/3600*Stawki!$E$4</f>
        <v>0</v>
      </c>
      <c r="DO264" s="317">
        <f>BA264/3600*Stawki!$F$4</f>
        <v>0</v>
      </c>
      <c r="DP264" s="317">
        <f>BD264/3600*Stawki!$G$4</f>
        <v>0</v>
      </c>
      <c r="DQ264" s="317">
        <f>BG264/3600*Stawki!$H$4</f>
        <v>0</v>
      </c>
      <c r="DR264" s="317">
        <f>BJ264/3600*Stawki!$J$4</f>
        <v>0</v>
      </c>
      <c r="DS264" s="317">
        <f>BL264/3600*Stawki!$I$4</f>
        <v>0</v>
      </c>
      <c r="DT264" s="317">
        <f>BP264/3600*Stawki!$K$4</f>
        <v>0</v>
      </c>
      <c r="DU264" s="320">
        <f>BS264/3600*Stawki!$M$4</f>
        <v>0</v>
      </c>
      <c r="DV264" s="320">
        <f>BV264/3600*Stawki!$L$4</f>
        <v>0</v>
      </c>
      <c r="DW264" s="321">
        <f t="shared" si="346"/>
        <v>0</v>
      </c>
      <c r="DX264" s="322" t="e" cm="1">
        <f t="array" ref="DX264">IF(BX264&lt;1,INDEX(tblSimple[],MATCH(F264,simp_il_proj,1)+1,MATCH(BW264,simp_il_oper,1)+1)+VLOOKUP($H$6,tblKlient[[Klient]:[Dodatkowy narzut Simple]],2,0),INDEX(tblComplex[],MATCH(F264,comp_il_projekt,1)+1,MATCH(BX264,comp_ile_sklad,1)+1)+VLOOKUP($H$6,tblKlient[[Klient]:[Dodatkowy narzut Complex]],3,0))</f>
        <v>#VALUE!</v>
      </c>
      <c r="DY264" s="323" t="str">
        <f t="shared" si="347"/>
        <v/>
      </c>
      <c r="DZ264" s="318" t="e">
        <f t="shared" si="304"/>
        <v>#VALUE!</v>
      </c>
      <c r="EA264" s="324" t="e">
        <f t="shared" si="305"/>
        <v>#VALUE!</v>
      </c>
      <c r="EC264" s="340">
        <f>IFERROR((Y264*AA264)*IF(X264="NIE",$EC$17+Stawki!$L$30,$EC$17)+SUMIF($C:$C,$B264,CP:CP),0)</f>
        <v>0</v>
      </c>
      <c r="ED264" s="341">
        <f t="shared" si="306"/>
        <v>0</v>
      </c>
      <c r="EE264" s="341">
        <f t="shared" si="307"/>
        <v>0</v>
      </c>
      <c r="EF264" s="341" t="e">
        <f t="shared" si="308"/>
        <v>#VALUE!</v>
      </c>
      <c r="EG264" s="341" t="e">
        <f>DY264*(1+wycena!$EG$17)</f>
        <v>#VALUE!</v>
      </c>
      <c r="EH264" s="341" t="e">
        <f>EG264*(1+wycena!$EH$17)</f>
        <v>#VALUE!</v>
      </c>
      <c r="EI264" s="341" t="e">
        <f t="shared" si="348"/>
        <v>#VALUE!</v>
      </c>
      <c r="EJ264" s="341" t="e">
        <f t="shared" si="366"/>
        <v>#VALUE!</v>
      </c>
      <c r="EK264" s="342">
        <f t="shared" si="309"/>
        <v>0</v>
      </c>
      <c r="EL264" s="343">
        <v>0</v>
      </c>
      <c r="EM264" s="344" t="e">
        <f t="shared" si="367"/>
        <v>#VALUE!</v>
      </c>
      <c r="EN264" s="345" t="e">
        <f t="shared" si="310"/>
        <v>#VALUE!</v>
      </c>
      <c r="EO264" s="346">
        <f t="shared" si="311"/>
        <v>0</v>
      </c>
      <c r="EP264" s="347">
        <f t="shared" si="312"/>
        <v>0</v>
      </c>
      <c r="EQ264" s="348">
        <f t="shared" si="349"/>
        <v>0</v>
      </c>
      <c r="ER264" s="349" t="e">
        <f t="shared" si="313"/>
        <v>#VALUE!</v>
      </c>
      <c r="ES264" s="350" t="e">
        <f t="shared" si="314"/>
        <v>#VALUE!</v>
      </c>
      <c r="ET264" s="62"/>
      <c r="EU264" s="399">
        <f t="shared" si="350"/>
        <v>0</v>
      </c>
      <c r="EV264" s="400">
        <f t="shared" si="351"/>
        <v>0</v>
      </c>
      <c r="EW264" s="400">
        <f t="shared" si="352"/>
        <v>0</v>
      </c>
      <c r="EX264" s="400">
        <f t="shared" si="353"/>
        <v>0</v>
      </c>
      <c r="EY264" s="400">
        <f t="shared" si="354"/>
        <v>0</v>
      </c>
      <c r="EZ264" s="401">
        <f t="shared" si="355"/>
        <v>0</v>
      </c>
      <c r="FA264" s="62"/>
      <c r="FB264" s="153">
        <f t="shared" si="315"/>
        <v>0</v>
      </c>
      <c r="FC264" s="154">
        <f t="shared" si="316"/>
        <v>0</v>
      </c>
      <c r="FD264" s="154">
        <f t="shared" si="317"/>
        <v>0</v>
      </c>
      <c r="FE264" s="154">
        <f t="shared" si="318"/>
        <v>0</v>
      </c>
      <c r="FF264" s="154">
        <f t="shared" si="319"/>
        <v>0</v>
      </c>
      <c r="FG264" s="154">
        <f t="shared" si="320"/>
        <v>0</v>
      </c>
      <c r="FH264" s="154">
        <f t="shared" si="321"/>
        <v>0</v>
      </c>
      <c r="FI264" s="154">
        <f t="shared" si="322"/>
        <v>0</v>
      </c>
      <c r="FJ264" s="154">
        <f t="shared" si="323"/>
        <v>0</v>
      </c>
      <c r="FK264" s="147">
        <f t="shared" si="324"/>
        <v>0</v>
      </c>
      <c r="FL264" s="147">
        <f t="shared" si="325"/>
        <v>0</v>
      </c>
      <c r="FM264" s="146">
        <f t="shared" si="326"/>
        <v>0</v>
      </c>
      <c r="FN264" s="146">
        <f t="shared" si="327"/>
        <v>0</v>
      </c>
      <c r="FO264" s="146">
        <f t="shared" si="328"/>
        <v>0</v>
      </c>
      <c r="FP264" s="146">
        <f t="shared" si="329"/>
        <v>0</v>
      </c>
      <c r="FQ264" s="146" t="e">
        <f t="shared" si="330"/>
        <v>#VALUE!</v>
      </c>
      <c r="FR264" s="146" t="e">
        <f t="shared" si="331"/>
        <v>#VALUE!</v>
      </c>
      <c r="FS264" s="146">
        <f t="shared" si="332"/>
        <v>0</v>
      </c>
      <c r="FT264" s="146">
        <f t="shared" si="333"/>
        <v>0</v>
      </c>
      <c r="FU264" s="146">
        <f t="shared" si="334"/>
        <v>0</v>
      </c>
      <c r="FV264" s="146" t="e">
        <f t="shared" si="335"/>
        <v>#VALUE!</v>
      </c>
      <c r="FW264" s="146" t="e">
        <f t="shared" si="356"/>
        <v>#VALUE!</v>
      </c>
      <c r="FX264" s="146" t="e">
        <f t="shared" si="357"/>
        <v>#VALUE!</v>
      </c>
      <c r="FY264" s="146" t="e">
        <f t="shared" si="358"/>
        <v>#VALUE!</v>
      </c>
      <c r="FZ264" s="155">
        <f t="shared" si="368"/>
        <v>0</v>
      </c>
    </row>
    <row r="265" spans="1:182">
      <c r="A265" s="143">
        <v>247</v>
      </c>
      <c r="B265" s="123"/>
      <c r="C265" s="123"/>
      <c r="D265" s="123"/>
      <c r="E265" s="181"/>
      <c r="F265" s="123"/>
      <c r="G265" s="123"/>
      <c r="H265" s="123"/>
      <c r="I265" s="120"/>
      <c r="J265" s="121"/>
      <c r="K265" s="123"/>
      <c r="L265" s="123"/>
      <c r="M265" s="172" t="str">
        <f>ryzyka!$X249</f>
        <v/>
      </c>
      <c r="N265" s="173" t="str">
        <f>ryzyka!Y249</f>
        <v/>
      </c>
      <c r="O265" s="123"/>
      <c r="P265" s="123"/>
      <c r="Q265" s="138"/>
      <c r="R265" s="121"/>
      <c r="S265" s="123"/>
      <c r="T265" s="122"/>
      <c r="U265" s="123"/>
      <c r="V265" s="285" t="str">
        <f t="shared" si="336"/>
        <v/>
      </c>
      <c r="W265" s="285" t="str">
        <f t="shared" si="337"/>
        <v/>
      </c>
      <c r="X265" s="123"/>
      <c r="Y265" s="65"/>
      <c r="Z265" s="176">
        <f t="shared" si="279"/>
        <v>0</v>
      </c>
      <c r="AA265" s="124"/>
      <c r="AB265" s="124"/>
      <c r="AC265" s="125"/>
      <c r="AD265" s="125"/>
      <c r="AE265" s="126"/>
      <c r="AF265" s="124"/>
      <c r="AG265" s="127"/>
      <c r="AH265" s="128"/>
      <c r="AI265" s="137"/>
      <c r="AJ265" s="126"/>
      <c r="AK265" s="335">
        <f t="shared" si="280"/>
        <v>0</v>
      </c>
      <c r="AL265" s="138"/>
      <c r="AM265" s="121"/>
      <c r="AN265" s="123"/>
      <c r="AO265" s="332">
        <f t="shared" si="359"/>
        <v>0</v>
      </c>
      <c r="AP265" s="333">
        <f>SUMIFS(Technologia[tpz '[s']],Technologia[Obszar],"Obróbka skrawaniem",Technologia[KOD WYROB],wycena!$B265)</f>
        <v>0</v>
      </c>
      <c r="AQ265" s="334">
        <f>SUMIFS(Technologia[tpj '[s']],Technologia[Obszar],"Obróbka skrawaniem",Technologia[KOD WYROB],wycena!$B265)</f>
        <v>0</v>
      </c>
      <c r="AR265" s="335">
        <f t="shared" si="281"/>
        <v>0</v>
      </c>
      <c r="AS265" s="334">
        <f>SUMIFS(Technologia[tpz '[s']],Technologia[Obszar],"Ukosowanie",Technologia[KOD WYROB],wycena!$B265)</f>
        <v>0</v>
      </c>
      <c r="AT265" s="334">
        <f>SUMIFS(Technologia[tpj '[s']],Technologia[Obszar],"Ukosowanie",Technologia[KOD WYROB],wycena!$B265)</f>
        <v>0</v>
      </c>
      <c r="AU265" s="335">
        <f t="shared" si="282"/>
        <v>0</v>
      </c>
      <c r="AV265" s="334">
        <f>SUMIFS(Technologia[tpz '[s']],Technologia[Obszar],"Prasa",Technologia[KOD WYROB],wycena!$B265)</f>
        <v>0</v>
      </c>
      <c r="AW265" s="334">
        <f>SUMIFS(Technologia[tpj '[s']],Technologia[Obszar],"Prasa",Technologia[KOD WYROB],wycena!$B265)</f>
        <v>0</v>
      </c>
      <c r="AX265" s="335">
        <f t="shared" si="283"/>
        <v>0</v>
      </c>
      <c r="AY265" s="334">
        <f>SUMIFS(Technologia[tpz '[s']],Technologia[Obszar],"Spawanie ręczne",Technologia[KOD WYROB],wycena!$B265)</f>
        <v>0</v>
      </c>
      <c r="AZ265" s="334">
        <f>SUMIFS(Technologia[tpj '[s']],Technologia[Obszar],"Spawanie ręczne",Technologia[KOD WYROB],wycena!$B265)</f>
        <v>0</v>
      </c>
      <c r="BA265" s="335">
        <f t="shared" si="284"/>
        <v>0</v>
      </c>
      <c r="BB265" s="334">
        <f>SUMIFS(Technologia[tpz '[s']],Technologia[Obszar],"Spawanie robotem",Technologia[KOD WYROB],wycena!$B265)</f>
        <v>0</v>
      </c>
      <c r="BC265" s="334">
        <f>SUMIFS(Technologia[tpj '[s']],Technologia[Obszar],"Spawanie robotem",Technologia[KOD WYROB],wycena!$B265)</f>
        <v>0</v>
      </c>
      <c r="BD265" s="335">
        <f t="shared" si="285"/>
        <v>0</v>
      </c>
      <c r="BE265" s="334">
        <f>SUMIFS(Technologia[tpz '[s']],Technologia[Obszar],"Ślusarnia",Technologia[KOD WYROB],wycena!$B265)</f>
        <v>0</v>
      </c>
      <c r="BF265" s="334">
        <f>SUMIFS(Technologia[tpj '[s']],Technologia[Obszar],"Ślusarnia",Technologia[KOD WYROB],wycena!$B265)</f>
        <v>0</v>
      </c>
      <c r="BG265" s="335">
        <f t="shared" si="286"/>
        <v>0</v>
      </c>
      <c r="BH265" s="334">
        <f>SUMIFS(Technologia[tpz '[s']],Technologia[Obszar],"Montaż",Technologia[KOD WYROB],wycena!$B265)</f>
        <v>0</v>
      </c>
      <c r="BI265" s="334">
        <f>SUMIFS(Technologia[tpj '[s']],Technologia[Obszar],"Montaż",Technologia[KOD WYROB],wycena!$B265)</f>
        <v>0</v>
      </c>
      <c r="BJ265" s="335">
        <f t="shared" si="287"/>
        <v>0</v>
      </c>
      <c r="BK265" s="334">
        <f>SUMIFS(Technologia[tpz '[s']],Technologia[Obszar],"Klejenie",Technologia[KOD WYROB],wycena!$B265)</f>
        <v>0</v>
      </c>
      <c r="BL265" s="334">
        <f>SUMIFS(Technologia[tpj '[s']],Technologia[Obszar],"Klejenie",Technologia[KOD WYROB],wycena!$B265)</f>
        <v>0</v>
      </c>
      <c r="BM265" s="335">
        <f t="shared" si="288"/>
        <v>0</v>
      </c>
      <c r="BN265" s="334">
        <f>SUMIFS(Technologia[tpz '[s']],Technologia[Obszar],"Śrutowanie",Technologia[KOD WYROB],wycena!$B265)</f>
        <v>0</v>
      </c>
      <c r="BO265" s="334">
        <f>SUMIFS(Technologia[tpj '[s']],Technologia[Obszar],"Śrutowanie",Technologia[KOD WYROB],wycena!$B265)</f>
        <v>0</v>
      </c>
      <c r="BP265" s="332">
        <f t="shared" si="338"/>
        <v>0</v>
      </c>
      <c r="BQ265" s="334">
        <f>SUMIFS(Technologia[tpz '[s']],Technologia[Obszar],"Prostowanie",Technologia[KOD WYROB],wycena!$B265)</f>
        <v>0</v>
      </c>
      <c r="BR265" s="334">
        <f>SUMIFS(Technologia[tpj '[s']],Technologia[Obszar],"Prostowanie",Technologia[KOD WYROB],wycena!$B265)</f>
        <v>0</v>
      </c>
      <c r="BS265" s="332">
        <f t="shared" si="339"/>
        <v>0</v>
      </c>
      <c r="BT265" s="334">
        <f>SUMIFS(Technologia[tpz '[s']],Technologia[Obszar],"Gratowarka",Technologia[KOD WYROB],wycena!$B265)</f>
        <v>0</v>
      </c>
      <c r="BU265" s="334">
        <f>SUMIFS(Technologia[tpj '[s']],Technologia[Obszar],"Gratowarka",Technologia[KOD WYROB],wycena!$B265)</f>
        <v>0</v>
      </c>
      <c r="BV265" s="332">
        <f t="shared" si="340"/>
        <v>0</v>
      </c>
      <c r="BW265" s="332">
        <f>COUNTIF(Technologia[KOD WYROB],B265)</f>
        <v>0</v>
      </c>
      <c r="BX265" s="332">
        <f t="shared" si="341"/>
        <v>0</v>
      </c>
      <c r="BZ265" s="121"/>
      <c r="CA265" s="123"/>
      <c r="CB265" s="123"/>
      <c r="CC265" s="372">
        <f>SUMIFS(Technologia[Koszt kooperacji],Technologia[Obszar],"Kooperacja",Technologia[KOD WYROB],wycena!$B265)+SUMIFS(Technologia[Koszt kooperacji],Technologia[Obszar],"Śrutowanie",Technologia[KOD WYROB],wycena!$B265)</f>
        <v>0</v>
      </c>
      <c r="CD265" s="372">
        <f t="shared" si="289"/>
        <v>0</v>
      </c>
      <c r="CE265" s="372">
        <f t="shared" si="360"/>
        <v>0</v>
      </c>
      <c r="CF265" s="381">
        <f>COUNTIFS(Technologia[KOD WYROB],B265,Technologia[Obszar],"kooperacja")+SUMIF($C:$C,$B265,CF:CF)</f>
        <v>0</v>
      </c>
      <c r="CG265" s="382">
        <f>SUMIF(Tabela3[Dot. indeksu],B265,Tabela3[Wartość])+SUMIF(C:C,B265,DE:DE)</f>
        <v>0</v>
      </c>
      <c r="CH265" s="383">
        <f>SUMIFS(NRC[Cena],NRC[Typ narzędzia],robocze!$AL$1,NRC[Dot. indeksu],wycena!$B265)+(SUMIF($C:$C,$B265,$DF:$DF))</f>
        <v>0</v>
      </c>
      <c r="CI265" s="372">
        <f>SUMIFS(NRC[Cena],NRC[Typ narzędzia],robocze!$AL$2,NRC[Dot. indeksu],wycena!$B265)+(SUMIF($C:$C,$B265,$DG:$DG))</f>
        <v>0</v>
      </c>
      <c r="CJ265" s="372">
        <f>SUMIFS(NRC[Cena],NRC[Typ narzędzia],robocze!$AL$3,NRC[Dot. indeksu],wycena!$B265)+(SUMIF($C:$C,$B265,$DH:$DH))</f>
        <v>0</v>
      </c>
      <c r="CK265" s="384">
        <f t="shared" si="342"/>
        <v>0</v>
      </c>
      <c r="CM265" s="373" t="str">
        <f t="shared" si="290"/>
        <v/>
      </c>
      <c r="CN265" s="374" t="str">
        <f t="shared" si="291"/>
        <v/>
      </c>
      <c r="CO265" s="372" t="str">
        <f t="shared" si="292"/>
        <v/>
      </c>
      <c r="CP265" s="372" t="str">
        <f t="shared" si="361"/>
        <v/>
      </c>
      <c r="CQ265" s="371" t="str">
        <f t="shared" si="293"/>
        <v/>
      </c>
      <c r="CR265" s="371" t="str">
        <f t="shared" si="362"/>
        <v/>
      </c>
      <c r="CS265" s="371" t="str">
        <f t="shared" si="294"/>
        <v/>
      </c>
      <c r="CT265" s="371" t="str">
        <f t="shared" si="295"/>
        <v/>
      </c>
      <c r="CU265" s="371" t="str">
        <f t="shared" si="296"/>
        <v/>
      </c>
      <c r="CV265" s="371" t="str">
        <f t="shared" si="297"/>
        <v/>
      </c>
      <c r="CW265" s="371" t="str">
        <f t="shared" si="298"/>
        <v/>
      </c>
      <c r="CX265" s="371" t="str">
        <f t="shared" si="299"/>
        <v/>
      </c>
      <c r="CY265" s="371" t="str">
        <f t="shared" si="300"/>
        <v/>
      </c>
      <c r="CZ265" s="371" t="str">
        <f t="shared" si="301"/>
        <v/>
      </c>
      <c r="DA265" s="371" t="str">
        <f t="shared" si="343"/>
        <v/>
      </c>
      <c r="DB265" s="371" t="str">
        <f t="shared" si="344"/>
        <v/>
      </c>
      <c r="DC265" s="371" t="str">
        <f t="shared" si="345"/>
        <v/>
      </c>
      <c r="DD265" s="334" t="str">
        <f t="shared" si="302"/>
        <v/>
      </c>
      <c r="DE265" s="334" t="str">
        <f t="shared" si="303"/>
        <v/>
      </c>
      <c r="DF265" s="372">
        <f t="shared" si="363"/>
        <v>0</v>
      </c>
      <c r="DG265" s="372">
        <f t="shared" si="364"/>
        <v>0</v>
      </c>
      <c r="DH265" s="372">
        <f t="shared" si="365"/>
        <v>0</v>
      </c>
      <c r="DI265" s="375"/>
      <c r="DJ265" s="319">
        <f>AK265/3600*Stawki!$A$4</f>
        <v>0</v>
      </c>
      <c r="DK265" s="317">
        <f>AO265/3600*Stawki!$B$4</f>
        <v>0</v>
      </c>
      <c r="DL265" s="317">
        <f>AR265/3600*Stawki!$C$4</f>
        <v>0</v>
      </c>
      <c r="DM265" s="317">
        <f>AU265/3600*Stawki!$D$4</f>
        <v>0</v>
      </c>
      <c r="DN265" s="317">
        <f>AX265/3600*Stawki!$E$4</f>
        <v>0</v>
      </c>
      <c r="DO265" s="317">
        <f>BA265/3600*Stawki!$F$4</f>
        <v>0</v>
      </c>
      <c r="DP265" s="317">
        <f>BD265/3600*Stawki!$G$4</f>
        <v>0</v>
      </c>
      <c r="DQ265" s="317">
        <f>BG265/3600*Stawki!$H$4</f>
        <v>0</v>
      </c>
      <c r="DR265" s="317">
        <f>BJ265/3600*Stawki!$J$4</f>
        <v>0</v>
      </c>
      <c r="DS265" s="317">
        <f>BL265/3600*Stawki!$I$4</f>
        <v>0</v>
      </c>
      <c r="DT265" s="317">
        <f>BP265/3600*Stawki!$K$4</f>
        <v>0</v>
      </c>
      <c r="DU265" s="320">
        <f>BS265/3600*Stawki!$M$4</f>
        <v>0</v>
      </c>
      <c r="DV265" s="320">
        <f>BV265/3600*Stawki!$L$4</f>
        <v>0</v>
      </c>
      <c r="DW265" s="321">
        <f t="shared" si="346"/>
        <v>0</v>
      </c>
      <c r="DX265" s="322" t="e" cm="1">
        <f t="array" ref="DX265">IF(BX265&lt;1,INDEX(tblSimple[],MATCH(F265,simp_il_proj,1)+1,MATCH(BW265,simp_il_oper,1)+1)+VLOOKUP($H$6,tblKlient[[Klient]:[Dodatkowy narzut Simple]],2,0),INDEX(tblComplex[],MATCH(F265,comp_il_projekt,1)+1,MATCH(BX265,comp_ile_sklad,1)+1)+VLOOKUP($H$6,tblKlient[[Klient]:[Dodatkowy narzut Complex]],3,0))</f>
        <v>#VALUE!</v>
      </c>
      <c r="DY265" s="323" t="str">
        <f t="shared" si="347"/>
        <v/>
      </c>
      <c r="DZ265" s="318" t="e">
        <f t="shared" si="304"/>
        <v>#VALUE!</v>
      </c>
      <c r="EA265" s="324" t="e">
        <f t="shared" si="305"/>
        <v>#VALUE!</v>
      </c>
      <c r="EC265" s="340">
        <f>IFERROR((Y265*AA265)*IF(X265="NIE",$EC$17+Stawki!$L$30,$EC$17)+SUMIF($C:$C,$B265,CP:CP),0)</f>
        <v>0</v>
      </c>
      <c r="ED265" s="341">
        <f t="shared" si="306"/>
        <v>0</v>
      </c>
      <c r="EE265" s="341">
        <f t="shared" si="307"/>
        <v>0</v>
      </c>
      <c r="EF265" s="341" t="e">
        <f t="shared" si="308"/>
        <v>#VALUE!</v>
      </c>
      <c r="EG265" s="341" t="e">
        <f>DY265*(1+wycena!$EG$17)</f>
        <v>#VALUE!</v>
      </c>
      <c r="EH265" s="341" t="e">
        <f>EG265*(1+wycena!$EH$17)</f>
        <v>#VALUE!</v>
      </c>
      <c r="EI265" s="341" t="e">
        <f t="shared" si="348"/>
        <v>#VALUE!</v>
      </c>
      <c r="EJ265" s="341" t="e">
        <f t="shared" si="366"/>
        <v>#VALUE!</v>
      </c>
      <c r="EK265" s="342">
        <f t="shared" si="309"/>
        <v>0</v>
      </c>
      <c r="EL265" s="343">
        <v>0</v>
      </c>
      <c r="EM265" s="344" t="e">
        <f t="shared" si="367"/>
        <v>#VALUE!</v>
      </c>
      <c r="EN265" s="345" t="e">
        <f t="shared" si="310"/>
        <v>#VALUE!</v>
      </c>
      <c r="EO265" s="346">
        <f t="shared" si="311"/>
        <v>0</v>
      </c>
      <c r="EP265" s="347">
        <f t="shared" si="312"/>
        <v>0</v>
      </c>
      <c r="EQ265" s="348">
        <f t="shared" si="349"/>
        <v>0</v>
      </c>
      <c r="ER265" s="349" t="e">
        <f t="shared" si="313"/>
        <v>#VALUE!</v>
      </c>
      <c r="ES265" s="350" t="e">
        <f t="shared" si="314"/>
        <v>#VALUE!</v>
      </c>
      <c r="ET265" s="62"/>
      <c r="EU265" s="399">
        <f t="shared" si="350"/>
        <v>0</v>
      </c>
      <c r="EV265" s="400">
        <f t="shared" si="351"/>
        <v>0</v>
      </c>
      <c r="EW265" s="400">
        <f t="shared" si="352"/>
        <v>0</v>
      </c>
      <c r="EX265" s="400">
        <f t="shared" si="353"/>
        <v>0</v>
      </c>
      <c r="EY265" s="400">
        <f t="shared" si="354"/>
        <v>0</v>
      </c>
      <c r="EZ265" s="401">
        <f t="shared" si="355"/>
        <v>0</v>
      </c>
      <c r="FA265" s="62"/>
      <c r="FB265" s="153">
        <f t="shared" si="315"/>
        <v>0</v>
      </c>
      <c r="FC265" s="154">
        <f t="shared" si="316"/>
        <v>0</v>
      </c>
      <c r="FD265" s="154">
        <f t="shared" si="317"/>
        <v>0</v>
      </c>
      <c r="FE265" s="154">
        <f t="shared" si="318"/>
        <v>0</v>
      </c>
      <c r="FF265" s="154">
        <f t="shared" si="319"/>
        <v>0</v>
      </c>
      <c r="FG265" s="154">
        <f t="shared" si="320"/>
        <v>0</v>
      </c>
      <c r="FH265" s="154">
        <f t="shared" si="321"/>
        <v>0</v>
      </c>
      <c r="FI265" s="154">
        <f t="shared" si="322"/>
        <v>0</v>
      </c>
      <c r="FJ265" s="154">
        <f t="shared" si="323"/>
        <v>0</v>
      </c>
      <c r="FK265" s="147">
        <f t="shared" si="324"/>
        <v>0</v>
      </c>
      <c r="FL265" s="147">
        <f t="shared" si="325"/>
        <v>0</v>
      </c>
      <c r="FM265" s="146">
        <f t="shared" si="326"/>
        <v>0</v>
      </c>
      <c r="FN265" s="146">
        <f t="shared" si="327"/>
        <v>0</v>
      </c>
      <c r="FO265" s="146">
        <f t="shared" si="328"/>
        <v>0</v>
      </c>
      <c r="FP265" s="146">
        <f t="shared" si="329"/>
        <v>0</v>
      </c>
      <c r="FQ265" s="146" t="e">
        <f t="shared" si="330"/>
        <v>#VALUE!</v>
      </c>
      <c r="FR265" s="146" t="e">
        <f t="shared" si="331"/>
        <v>#VALUE!</v>
      </c>
      <c r="FS265" s="146">
        <f t="shared" si="332"/>
        <v>0</v>
      </c>
      <c r="FT265" s="146">
        <f t="shared" si="333"/>
        <v>0</v>
      </c>
      <c r="FU265" s="146">
        <f t="shared" si="334"/>
        <v>0</v>
      </c>
      <c r="FV265" s="146" t="e">
        <f t="shared" si="335"/>
        <v>#VALUE!</v>
      </c>
      <c r="FW265" s="146" t="e">
        <f t="shared" si="356"/>
        <v>#VALUE!</v>
      </c>
      <c r="FX265" s="146" t="e">
        <f t="shared" si="357"/>
        <v>#VALUE!</v>
      </c>
      <c r="FY265" s="146" t="e">
        <f t="shared" si="358"/>
        <v>#VALUE!</v>
      </c>
      <c r="FZ265" s="155">
        <f t="shared" si="368"/>
        <v>0</v>
      </c>
    </row>
    <row r="266" spans="1:182">
      <c r="A266" s="143">
        <v>248</v>
      </c>
      <c r="B266" s="123"/>
      <c r="C266" s="123"/>
      <c r="D266" s="123"/>
      <c r="E266" s="181"/>
      <c r="F266" s="123"/>
      <c r="G266" s="123"/>
      <c r="H266" s="123"/>
      <c r="I266" s="120"/>
      <c r="J266" s="121"/>
      <c r="K266" s="123"/>
      <c r="L266" s="123"/>
      <c r="M266" s="172" t="str">
        <f>ryzyka!$X250</f>
        <v/>
      </c>
      <c r="N266" s="173" t="str">
        <f>ryzyka!Y250</f>
        <v/>
      </c>
      <c r="O266" s="123"/>
      <c r="P266" s="123"/>
      <c r="Q266" s="138"/>
      <c r="R266" s="121"/>
      <c r="S266" s="123"/>
      <c r="T266" s="122"/>
      <c r="U266" s="123"/>
      <c r="V266" s="285" t="str">
        <f t="shared" si="336"/>
        <v/>
      </c>
      <c r="W266" s="285" t="str">
        <f t="shared" si="337"/>
        <v/>
      </c>
      <c r="X266" s="123"/>
      <c r="Y266" s="65"/>
      <c r="Z266" s="176">
        <f t="shared" si="279"/>
        <v>0</v>
      </c>
      <c r="AA266" s="124"/>
      <c r="AB266" s="124"/>
      <c r="AC266" s="125"/>
      <c r="AD266" s="125"/>
      <c r="AE266" s="126"/>
      <c r="AF266" s="124"/>
      <c r="AG266" s="127"/>
      <c r="AH266" s="128"/>
      <c r="AI266" s="137"/>
      <c r="AJ266" s="126"/>
      <c r="AK266" s="335">
        <f t="shared" si="280"/>
        <v>0</v>
      </c>
      <c r="AL266" s="138"/>
      <c r="AM266" s="121"/>
      <c r="AN266" s="123"/>
      <c r="AO266" s="332">
        <f t="shared" si="359"/>
        <v>0</v>
      </c>
      <c r="AP266" s="333">
        <f>SUMIFS(Technologia[tpz '[s']],Technologia[Obszar],"Obróbka skrawaniem",Technologia[KOD WYROB],wycena!$B266)</f>
        <v>0</v>
      </c>
      <c r="AQ266" s="334">
        <f>SUMIFS(Technologia[tpj '[s']],Technologia[Obszar],"Obróbka skrawaniem",Technologia[KOD WYROB],wycena!$B266)</f>
        <v>0</v>
      </c>
      <c r="AR266" s="335">
        <f t="shared" si="281"/>
        <v>0</v>
      </c>
      <c r="AS266" s="334">
        <f>SUMIFS(Technologia[tpz '[s']],Technologia[Obszar],"Ukosowanie",Technologia[KOD WYROB],wycena!$B266)</f>
        <v>0</v>
      </c>
      <c r="AT266" s="334">
        <f>SUMIFS(Technologia[tpj '[s']],Technologia[Obszar],"Ukosowanie",Technologia[KOD WYROB],wycena!$B266)</f>
        <v>0</v>
      </c>
      <c r="AU266" s="335">
        <f t="shared" si="282"/>
        <v>0</v>
      </c>
      <c r="AV266" s="334">
        <f>SUMIFS(Technologia[tpz '[s']],Technologia[Obszar],"Prasa",Technologia[KOD WYROB],wycena!$B266)</f>
        <v>0</v>
      </c>
      <c r="AW266" s="334">
        <f>SUMIFS(Technologia[tpj '[s']],Technologia[Obszar],"Prasa",Technologia[KOD WYROB],wycena!$B266)</f>
        <v>0</v>
      </c>
      <c r="AX266" s="335">
        <f t="shared" si="283"/>
        <v>0</v>
      </c>
      <c r="AY266" s="334">
        <f>SUMIFS(Technologia[tpz '[s']],Technologia[Obszar],"Spawanie ręczne",Technologia[KOD WYROB],wycena!$B266)</f>
        <v>0</v>
      </c>
      <c r="AZ266" s="334">
        <f>SUMIFS(Technologia[tpj '[s']],Technologia[Obszar],"Spawanie ręczne",Technologia[KOD WYROB],wycena!$B266)</f>
        <v>0</v>
      </c>
      <c r="BA266" s="335">
        <f t="shared" si="284"/>
        <v>0</v>
      </c>
      <c r="BB266" s="334">
        <f>SUMIFS(Technologia[tpz '[s']],Technologia[Obszar],"Spawanie robotem",Technologia[KOD WYROB],wycena!$B266)</f>
        <v>0</v>
      </c>
      <c r="BC266" s="334">
        <f>SUMIFS(Technologia[tpj '[s']],Technologia[Obszar],"Spawanie robotem",Technologia[KOD WYROB],wycena!$B266)</f>
        <v>0</v>
      </c>
      <c r="BD266" s="335">
        <f t="shared" si="285"/>
        <v>0</v>
      </c>
      <c r="BE266" s="334">
        <f>SUMIFS(Technologia[tpz '[s']],Technologia[Obszar],"Ślusarnia",Technologia[KOD WYROB],wycena!$B266)</f>
        <v>0</v>
      </c>
      <c r="BF266" s="334">
        <f>SUMIFS(Technologia[tpj '[s']],Technologia[Obszar],"Ślusarnia",Technologia[KOD WYROB],wycena!$B266)</f>
        <v>0</v>
      </c>
      <c r="BG266" s="335">
        <f t="shared" si="286"/>
        <v>0</v>
      </c>
      <c r="BH266" s="334">
        <f>SUMIFS(Technologia[tpz '[s']],Technologia[Obszar],"Montaż",Technologia[KOD WYROB],wycena!$B266)</f>
        <v>0</v>
      </c>
      <c r="BI266" s="334">
        <f>SUMIFS(Technologia[tpj '[s']],Technologia[Obszar],"Montaż",Technologia[KOD WYROB],wycena!$B266)</f>
        <v>0</v>
      </c>
      <c r="BJ266" s="335">
        <f t="shared" si="287"/>
        <v>0</v>
      </c>
      <c r="BK266" s="334">
        <f>SUMIFS(Technologia[tpz '[s']],Technologia[Obszar],"Klejenie",Technologia[KOD WYROB],wycena!$B266)</f>
        <v>0</v>
      </c>
      <c r="BL266" s="334">
        <f>SUMIFS(Technologia[tpj '[s']],Technologia[Obszar],"Klejenie",Technologia[KOD WYROB],wycena!$B266)</f>
        <v>0</v>
      </c>
      <c r="BM266" s="335">
        <f t="shared" si="288"/>
        <v>0</v>
      </c>
      <c r="BN266" s="334">
        <f>SUMIFS(Technologia[tpz '[s']],Technologia[Obszar],"Śrutowanie",Technologia[KOD WYROB],wycena!$B266)</f>
        <v>0</v>
      </c>
      <c r="BO266" s="334">
        <f>SUMIFS(Technologia[tpj '[s']],Technologia[Obszar],"Śrutowanie",Technologia[KOD WYROB],wycena!$B266)</f>
        <v>0</v>
      </c>
      <c r="BP266" s="332">
        <f t="shared" si="338"/>
        <v>0</v>
      </c>
      <c r="BQ266" s="334">
        <f>SUMIFS(Technologia[tpz '[s']],Technologia[Obszar],"Prostowanie",Technologia[KOD WYROB],wycena!$B266)</f>
        <v>0</v>
      </c>
      <c r="BR266" s="334">
        <f>SUMIFS(Technologia[tpj '[s']],Technologia[Obszar],"Prostowanie",Technologia[KOD WYROB],wycena!$B266)</f>
        <v>0</v>
      </c>
      <c r="BS266" s="332">
        <f t="shared" si="339"/>
        <v>0</v>
      </c>
      <c r="BT266" s="334">
        <f>SUMIFS(Technologia[tpz '[s']],Technologia[Obszar],"Gratowarka",Technologia[KOD WYROB],wycena!$B266)</f>
        <v>0</v>
      </c>
      <c r="BU266" s="334">
        <f>SUMIFS(Technologia[tpj '[s']],Technologia[Obszar],"Gratowarka",Technologia[KOD WYROB],wycena!$B266)</f>
        <v>0</v>
      </c>
      <c r="BV266" s="332">
        <f t="shared" si="340"/>
        <v>0</v>
      </c>
      <c r="BW266" s="332">
        <f>COUNTIF(Technologia[KOD WYROB],B266)</f>
        <v>0</v>
      </c>
      <c r="BX266" s="332">
        <f t="shared" si="341"/>
        <v>0</v>
      </c>
      <c r="BZ266" s="121"/>
      <c r="CA266" s="123"/>
      <c r="CB266" s="123"/>
      <c r="CC266" s="372">
        <f>SUMIFS(Technologia[Koszt kooperacji],Technologia[Obszar],"Kooperacja",Technologia[KOD WYROB],wycena!$B266)+SUMIFS(Technologia[Koszt kooperacji],Technologia[Obszar],"Śrutowanie",Technologia[KOD WYROB],wycena!$B266)</f>
        <v>0</v>
      </c>
      <c r="CD266" s="372">
        <f t="shared" si="289"/>
        <v>0</v>
      </c>
      <c r="CE266" s="372">
        <f t="shared" si="360"/>
        <v>0</v>
      </c>
      <c r="CF266" s="381">
        <f>COUNTIFS(Technologia[KOD WYROB],B266,Technologia[Obszar],"kooperacja")+SUMIF($C:$C,$B266,CF:CF)</f>
        <v>0</v>
      </c>
      <c r="CG266" s="382">
        <f>SUMIF(Tabela3[Dot. indeksu],B266,Tabela3[Wartość])+SUMIF(C:C,B266,DE:DE)</f>
        <v>0</v>
      </c>
      <c r="CH266" s="383">
        <f>SUMIFS(NRC[Cena],NRC[Typ narzędzia],robocze!$AL$1,NRC[Dot. indeksu],wycena!$B266)+(SUMIF($C:$C,$B266,$DF:$DF))</f>
        <v>0</v>
      </c>
      <c r="CI266" s="372">
        <f>SUMIFS(NRC[Cena],NRC[Typ narzędzia],robocze!$AL$2,NRC[Dot. indeksu],wycena!$B266)+(SUMIF($C:$C,$B266,$DG:$DG))</f>
        <v>0</v>
      </c>
      <c r="CJ266" s="372">
        <f>SUMIFS(NRC[Cena],NRC[Typ narzędzia],robocze!$AL$3,NRC[Dot. indeksu],wycena!$B266)+(SUMIF($C:$C,$B266,$DH:$DH))</f>
        <v>0</v>
      </c>
      <c r="CK266" s="384">
        <f t="shared" si="342"/>
        <v>0</v>
      </c>
      <c r="CM266" s="373" t="str">
        <f t="shared" si="290"/>
        <v/>
      </c>
      <c r="CN266" s="374" t="str">
        <f t="shared" si="291"/>
        <v/>
      </c>
      <c r="CO266" s="372" t="str">
        <f t="shared" si="292"/>
        <v/>
      </c>
      <c r="CP266" s="372" t="str">
        <f t="shared" si="361"/>
        <v/>
      </c>
      <c r="CQ266" s="371" t="str">
        <f t="shared" si="293"/>
        <v/>
      </c>
      <c r="CR266" s="371" t="str">
        <f t="shared" si="362"/>
        <v/>
      </c>
      <c r="CS266" s="371" t="str">
        <f t="shared" si="294"/>
        <v/>
      </c>
      <c r="CT266" s="371" t="str">
        <f t="shared" si="295"/>
        <v/>
      </c>
      <c r="CU266" s="371" t="str">
        <f t="shared" si="296"/>
        <v/>
      </c>
      <c r="CV266" s="371" t="str">
        <f t="shared" si="297"/>
        <v/>
      </c>
      <c r="CW266" s="371" t="str">
        <f t="shared" si="298"/>
        <v/>
      </c>
      <c r="CX266" s="371" t="str">
        <f t="shared" si="299"/>
        <v/>
      </c>
      <c r="CY266" s="371" t="str">
        <f t="shared" si="300"/>
        <v/>
      </c>
      <c r="CZ266" s="371" t="str">
        <f t="shared" si="301"/>
        <v/>
      </c>
      <c r="DA266" s="371" t="str">
        <f t="shared" si="343"/>
        <v/>
      </c>
      <c r="DB266" s="371" t="str">
        <f t="shared" si="344"/>
        <v/>
      </c>
      <c r="DC266" s="371" t="str">
        <f t="shared" si="345"/>
        <v/>
      </c>
      <c r="DD266" s="334" t="str">
        <f t="shared" si="302"/>
        <v/>
      </c>
      <c r="DE266" s="334" t="str">
        <f t="shared" si="303"/>
        <v/>
      </c>
      <c r="DF266" s="372">
        <f t="shared" si="363"/>
        <v>0</v>
      </c>
      <c r="DG266" s="372">
        <f t="shared" si="364"/>
        <v>0</v>
      </c>
      <c r="DH266" s="372">
        <f t="shared" si="365"/>
        <v>0</v>
      </c>
      <c r="DI266" s="375"/>
      <c r="DJ266" s="319">
        <f>AK266/3600*Stawki!$A$4</f>
        <v>0</v>
      </c>
      <c r="DK266" s="317">
        <f>AO266/3600*Stawki!$B$4</f>
        <v>0</v>
      </c>
      <c r="DL266" s="317">
        <f>AR266/3600*Stawki!$C$4</f>
        <v>0</v>
      </c>
      <c r="DM266" s="317">
        <f>AU266/3600*Stawki!$D$4</f>
        <v>0</v>
      </c>
      <c r="DN266" s="317">
        <f>AX266/3600*Stawki!$E$4</f>
        <v>0</v>
      </c>
      <c r="DO266" s="317">
        <f>BA266/3600*Stawki!$F$4</f>
        <v>0</v>
      </c>
      <c r="DP266" s="317">
        <f>BD266/3600*Stawki!$G$4</f>
        <v>0</v>
      </c>
      <c r="DQ266" s="317">
        <f>BG266/3600*Stawki!$H$4</f>
        <v>0</v>
      </c>
      <c r="DR266" s="317">
        <f>BJ266/3600*Stawki!$J$4</f>
        <v>0</v>
      </c>
      <c r="DS266" s="317">
        <f>BL266/3600*Stawki!$I$4</f>
        <v>0</v>
      </c>
      <c r="DT266" s="317">
        <f>BP266/3600*Stawki!$K$4</f>
        <v>0</v>
      </c>
      <c r="DU266" s="320">
        <f>BS266/3600*Stawki!$M$4</f>
        <v>0</v>
      </c>
      <c r="DV266" s="320">
        <f>BV266/3600*Stawki!$L$4</f>
        <v>0</v>
      </c>
      <c r="DW266" s="321">
        <f t="shared" si="346"/>
        <v>0</v>
      </c>
      <c r="DX266" s="322" t="e" cm="1">
        <f t="array" ref="DX266">IF(BX266&lt;1,INDEX(tblSimple[],MATCH(F266,simp_il_proj,1)+1,MATCH(BW266,simp_il_oper,1)+1)+VLOOKUP($H$6,tblKlient[[Klient]:[Dodatkowy narzut Simple]],2,0),INDEX(tblComplex[],MATCH(F266,comp_il_projekt,1)+1,MATCH(BX266,comp_ile_sklad,1)+1)+VLOOKUP($H$6,tblKlient[[Klient]:[Dodatkowy narzut Complex]],3,0))</f>
        <v>#VALUE!</v>
      </c>
      <c r="DY266" s="323" t="str">
        <f t="shared" si="347"/>
        <v/>
      </c>
      <c r="DZ266" s="318" t="e">
        <f t="shared" si="304"/>
        <v>#VALUE!</v>
      </c>
      <c r="EA266" s="324" t="e">
        <f t="shared" si="305"/>
        <v>#VALUE!</v>
      </c>
      <c r="EC266" s="340">
        <f>IFERROR((Y266*AA266)*IF(X266="NIE",$EC$17+Stawki!$L$30,$EC$17)+SUMIF($C:$C,$B266,CP:CP),0)</f>
        <v>0</v>
      </c>
      <c r="ED266" s="341">
        <f t="shared" si="306"/>
        <v>0</v>
      </c>
      <c r="EE266" s="341">
        <f t="shared" si="307"/>
        <v>0</v>
      </c>
      <c r="EF266" s="341" t="e">
        <f t="shared" si="308"/>
        <v>#VALUE!</v>
      </c>
      <c r="EG266" s="341" t="e">
        <f>DY266*(1+wycena!$EG$17)</f>
        <v>#VALUE!</v>
      </c>
      <c r="EH266" s="341" t="e">
        <f>EG266*(1+wycena!$EH$17)</f>
        <v>#VALUE!</v>
      </c>
      <c r="EI266" s="341" t="e">
        <f t="shared" si="348"/>
        <v>#VALUE!</v>
      </c>
      <c r="EJ266" s="341" t="e">
        <f t="shared" si="366"/>
        <v>#VALUE!</v>
      </c>
      <c r="EK266" s="342">
        <f t="shared" si="309"/>
        <v>0</v>
      </c>
      <c r="EL266" s="343">
        <v>0</v>
      </c>
      <c r="EM266" s="344" t="e">
        <f t="shared" si="367"/>
        <v>#VALUE!</v>
      </c>
      <c r="EN266" s="345" t="e">
        <f t="shared" si="310"/>
        <v>#VALUE!</v>
      </c>
      <c r="EO266" s="346">
        <f t="shared" si="311"/>
        <v>0</v>
      </c>
      <c r="EP266" s="347">
        <f t="shared" si="312"/>
        <v>0</v>
      </c>
      <c r="EQ266" s="348">
        <f t="shared" si="349"/>
        <v>0</v>
      </c>
      <c r="ER266" s="349" t="e">
        <f t="shared" si="313"/>
        <v>#VALUE!</v>
      </c>
      <c r="ES266" s="350" t="e">
        <f t="shared" si="314"/>
        <v>#VALUE!</v>
      </c>
      <c r="ET266" s="62"/>
      <c r="EU266" s="399">
        <f t="shared" si="350"/>
        <v>0</v>
      </c>
      <c r="EV266" s="400">
        <f t="shared" si="351"/>
        <v>0</v>
      </c>
      <c r="EW266" s="400">
        <f t="shared" si="352"/>
        <v>0</v>
      </c>
      <c r="EX266" s="400">
        <f t="shared" si="353"/>
        <v>0</v>
      </c>
      <c r="EY266" s="400">
        <f t="shared" si="354"/>
        <v>0</v>
      </c>
      <c r="EZ266" s="401">
        <f t="shared" si="355"/>
        <v>0</v>
      </c>
      <c r="FA266" s="62"/>
      <c r="FB266" s="153">
        <f t="shared" si="315"/>
        <v>0</v>
      </c>
      <c r="FC266" s="154">
        <f t="shared" si="316"/>
        <v>0</v>
      </c>
      <c r="FD266" s="154">
        <f t="shared" si="317"/>
        <v>0</v>
      </c>
      <c r="FE266" s="154">
        <f t="shared" si="318"/>
        <v>0</v>
      </c>
      <c r="FF266" s="154">
        <f t="shared" si="319"/>
        <v>0</v>
      </c>
      <c r="FG266" s="154">
        <f t="shared" si="320"/>
        <v>0</v>
      </c>
      <c r="FH266" s="154">
        <f t="shared" si="321"/>
        <v>0</v>
      </c>
      <c r="FI266" s="154">
        <f t="shared" si="322"/>
        <v>0</v>
      </c>
      <c r="FJ266" s="154">
        <f t="shared" si="323"/>
        <v>0</v>
      </c>
      <c r="FK266" s="147">
        <f t="shared" si="324"/>
        <v>0</v>
      </c>
      <c r="FL266" s="147">
        <f t="shared" si="325"/>
        <v>0</v>
      </c>
      <c r="FM266" s="146">
        <f t="shared" si="326"/>
        <v>0</v>
      </c>
      <c r="FN266" s="146">
        <f t="shared" si="327"/>
        <v>0</v>
      </c>
      <c r="FO266" s="146">
        <f t="shared" si="328"/>
        <v>0</v>
      </c>
      <c r="FP266" s="146">
        <f t="shared" si="329"/>
        <v>0</v>
      </c>
      <c r="FQ266" s="146" t="e">
        <f t="shared" si="330"/>
        <v>#VALUE!</v>
      </c>
      <c r="FR266" s="146" t="e">
        <f t="shared" si="331"/>
        <v>#VALUE!</v>
      </c>
      <c r="FS266" s="146">
        <f t="shared" si="332"/>
        <v>0</v>
      </c>
      <c r="FT266" s="146">
        <f t="shared" si="333"/>
        <v>0</v>
      </c>
      <c r="FU266" s="146">
        <f t="shared" si="334"/>
        <v>0</v>
      </c>
      <c r="FV266" s="146" t="e">
        <f t="shared" si="335"/>
        <v>#VALUE!</v>
      </c>
      <c r="FW266" s="146" t="e">
        <f t="shared" si="356"/>
        <v>#VALUE!</v>
      </c>
      <c r="FX266" s="146" t="e">
        <f t="shared" si="357"/>
        <v>#VALUE!</v>
      </c>
      <c r="FY266" s="146" t="e">
        <f t="shared" si="358"/>
        <v>#VALUE!</v>
      </c>
      <c r="FZ266" s="155">
        <f t="shared" si="368"/>
        <v>0</v>
      </c>
    </row>
    <row r="267" spans="1:182">
      <c r="A267" s="143">
        <v>249</v>
      </c>
      <c r="B267" s="123"/>
      <c r="C267" s="123"/>
      <c r="D267" s="123"/>
      <c r="E267" s="181"/>
      <c r="F267" s="123"/>
      <c r="G267" s="123"/>
      <c r="H267" s="123"/>
      <c r="I267" s="120"/>
      <c r="J267" s="121"/>
      <c r="K267" s="123"/>
      <c r="L267" s="123"/>
      <c r="M267" s="172" t="str">
        <f>ryzyka!$X251</f>
        <v/>
      </c>
      <c r="N267" s="173" t="str">
        <f>ryzyka!Y251</f>
        <v/>
      </c>
      <c r="O267" s="123"/>
      <c r="P267" s="123"/>
      <c r="Q267" s="138"/>
      <c r="R267" s="121"/>
      <c r="S267" s="123"/>
      <c r="T267" s="122"/>
      <c r="U267" s="123"/>
      <c r="V267" s="285" t="str">
        <f t="shared" si="336"/>
        <v/>
      </c>
      <c r="W267" s="285" t="str">
        <f t="shared" si="337"/>
        <v/>
      </c>
      <c r="X267" s="123"/>
      <c r="Y267" s="65"/>
      <c r="Z267" s="176">
        <f t="shared" si="279"/>
        <v>0</v>
      </c>
      <c r="AA267" s="124"/>
      <c r="AB267" s="124"/>
      <c r="AC267" s="125"/>
      <c r="AD267" s="125"/>
      <c r="AE267" s="126"/>
      <c r="AF267" s="124"/>
      <c r="AG267" s="127"/>
      <c r="AH267" s="128"/>
      <c r="AI267" s="137"/>
      <c r="AJ267" s="126"/>
      <c r="AK267" s="335">
        <f t="shared" si="280"/>
        <v>0</v>
      </c>
      <c r="AL267" s="138"/>
      <c r="AM267" s="121"/>
      <c r="AN267" s="123"/>
      <c r="AO267" s="332">
        <f t="shared" si="359"/>
        <v>0</v>
      </c>
      <c r="AP267" s="333">
        <f>SUMIFS(Technologia[tpz '[s']],Technologia[Obszar],"Obróbka skrawaniem",Technologia[KOD WYROB],wycena!$B267)</f>
        <v>0</v>
      </c>
      <c r="AQ267" s="334">
        <f>SUMIFS(Technologia[tpj '[s']],Technologia[Obszar],"Obróbka skrawaniem",Technologia[KOD WYROB],wycena!$B267)</f>
        <v>0</v>
      </c>
      <c r="AR267" s="335">
        <f t="shared" si="281"/>
        <v>0</v>
      </c>
      <c r="AS267" s="334">
        <f>SUMIFS(Technologia[tpz '[s']],Technologia[Obszar],"Ukosowanie",Technologia[KOD WYROB],wycena!$B267)</f>
        <v>0</v>
      </c>
      <c r="AT267" s="334">
        <f>SUMIFS(Technologia[tpj '[s']],Technologia[Obszar],"Ukosowanie",Technologia[KOD WYROB],wycena!$B267)</f>
        <v>0</v>
      </c>
      <c r="AU267" s="335">
        <f t="shared" si="282"/>
        <v>0</v>
      </c>
      <c r="AV267" s="334">
        <f>SUMIFS(Technologia[tpz '[s']],Technologia[Obszar],"Prasa",Technologia[KOD WYROB],wycena!$B267)</f>
        <v>0</v>
      </c>
      <c r="AW267" s="334">
        <f>SUMIFS(Technologia[tpj '[s']],Technologia[Obszar],"Prasa",Technologia[KOD WYROB],wycena!$B267)</f>
        <v>0</v>
      </c>
      <c r="AX267" s="335">
        <f t="shared" si="283"/>
        <v>0</v>
      </c>
      <c r="AY267" s="334">
        <f>SUMIFS(Technologia[tpz '[s']],Technologia[Obszar],"Spawanie ręczne",Technologia[KOD WYROB],wycena!$B267)</f>
        <v>0</v>
      </c>
      <c r="AZ267" s="334">
        <f>SUMIFS(Technologia[tpj '[s']],Technologia[Obszar],"Spawanie ręczne",Technologia[KOD WYROB],wycena!$B267)</f>
        <v>0</v>
      </c>
      <c r="BA267" s="335">
        <f t="shared" si="284"/>
        <v>0</v>
      </c>
      <c r="BB267" s="334">
        <f>SUMIFS(Technologia[tpz '[s']],Technologia[Obszar],"Spawanie robotem",Technologia[KOD WYROB],wycena!$B267)</f>
        <v>0</v>
      </c>
      <c r="BC267" s="334">
        <f>SUMIFS(Technologia[tpj '[s']],Technologia[Obszar],"Spawanie robotem",Technologia[KOD WYROB],wycena!$B267)</f>
        <v>0</v>
      </c>
      <c r="BD267" s="335">
        <f t="shared" si="285"/>
        <v>0</v>
      </c>
      <c r="BE267" s="334">
        <f>SUMIFS(Technologia[tpz '[s']],Technologia[Obszar],"Ślusarnia",Technologia[KOD WYROB],wycena!$B267)</f>
        <v>0</v>
      </c>
      <c r="BF267" s="334">
        <f>SUMIFS(Technologia[tpj '[s']],Technologia[Obszar],"Ślusarnia",Technologia[KOD WYROB],wycena!$B267)</f>
        <v>0</v>
      </c>
      <c r="BG267" s="335">
        <f t="shared" si="286"/>
        <v>0</v>
      </c>
      <c r="BH267" s="334">
        <f>SUMIFS(Technologia[tpz '[s']],Technologia[Obszar],"Montaż",Technologia[KOD WYROB],wycena!$B267)</f>
        <v>0</v>
      </c>
      <c r="BI267" s="334">
        <f>SUMIFS(Technologia[tpj '[s']],Technologia[Obszar],"Montaż",Technologia[KOD WYROB],wycena!$B267)</f>
        <v>0</v>
      </c>
      <c r="BJ267" s="335">
        <f t="shared" si="287"/>
        <v>0</v>
      </c>
      <c r="BK267" s="334">
        <f>SUMIFS(Technologia[tpz '[s']],Technologia[Obszar],"Klejenie",Technologia[KOD WYROB],wycena!$B267)</f>
        <v>0</v>
      </c>
      <c r="BL267" s="334">
        <f>SUMIFS(Technologia[tpj '[s']],Technologia[Obszar],"Klejenie",Technologia[KOD WYROB],wycena!$B267)</f>
        <v>0</v>
      </c>
      <c r="BM267" s="335">
        <f t="shared" si="288"/>
        <v>0</v>
      </c>
      <c r="BN267" s="334">
        <f>SUMIFS(Technologia[tpz '[s']],Technologia[Obszar],"Śrutowanie",Technologia[KOD WYROB],wycena!$B267)</f>
        <v>0</v>
      </c>
      <c r="BO267" s="334">
        <f>SUMIFS(Technologia[tpj '[s']],Technologia[Obszar],"Śrutowanie",Technologia[KOD WYROB],wycena!$B267)</f>
        <v>0</v>
      </c>
      <c r="BP267" s="332">
        <f t="shared" si="338"/>
        <v>0</v>
      </c>
      <c r="BQ267" s="334">
        <f>SUMIFS(Technologia[tpz '[s']],Technologia[Obszar],"Prostowanie",Technologia[KOD WYROB],wycena!$B267)</f>
        <v>0</v>
      </c>
      <c r="BR267" s="334">
        <f>SUMIFS(Technologia[tpj '[s']],Technologia[Obszar],"Prostowanie",Technologia[KOD WYROB],wycena!$B267)</f>
        <v>0</v>
      </c>
      <c r="BS267" s="332">
        <f t="shared" si="339"/>
        <v>0</v>
      </c>
      <c r="BT267" s="334">
        <f>SUMIFS(Technologia[tpz '[s']],Technologia[Obszar],"Gratowarka",Technologia[KOD WYROB],wycena!$B267)</f>
        <v>0</v>
      </c>
      <c r="BU267" s="334">
        <f>SUMIFS(Technologia[tpj '[s']],Technologia[Obszar],"Gratowarka",Technologia[KOD WYROB],wycena!$B267)</f>
        <v>0</v>
      </c>
      <c r="BV267" s="332">
        <f t="shared" si="340"/>
        <v>0</v>
      </c>
      <c r="BW267" s="332">
        <f>COUNTIF(Technologia[KOD WYROB],B267)</f>
        <v>0</v>
      </c>
      <c r="BX267" s="332">
        <f t="shared" si="341"/>
        <v>0</v>
      </c>
      <c r="BZ267" s="121"/>
      <c r="CA267" s="123"/>
      <c r="CB267" s="123"/>
      <c r="CC267" s="372">
        <f>SUMIFS(Technologia[Koszt kooperacji],Technologia[Obszar],"Kooperacja",Technologia[KOD WYROB],wycena!$B267)+SUMIFS(Technologia[Koszt kooperacji],Technologia[Obszar],"Śrutowanie",Technologia[KOD WYROB],wycena!$B267)</f>
        <v>0</v>
      </c>
      <c r="CD267" s="372">
        <f t="shared" si="289"/>
        <v>0</v>
      </c>
      <c r="CE267" s="372">
        <f t="shared" si="360"/>
        <v>0</v>
      </c>
      <c r="CF267" s="381">
        <f>COUNTIFS(Technologia[KOD WYROB],B267,Technologia[Obszar],"kooperacja")+SUMIF($C:$C,$B267,CF:CF)</f>
        <v>0</v>
      </c>
      <c r="CG267" s="382">
        <f>SUMIF(Tabela3[Dot. indeksu],B267,Tabela3[Wartość])+SUMIF(C:C,B267,DE:DE)</f>
        <v>0</v>
      </c>
      <c r="CH267" s="383">
        <f>SUMIFS(NRC[Cena],NRC[Typ narzędzia],robocze!$AL$1,NRC[Dot. indeksu],wycena!$B267)+(SUMIF($C:$C,$B267,$DF:$DF))</f>
        <v>0</v>
      </c>
      <c r="CI267" s="372">
        <f>SUMIFS(NRC[Cena],NRC[Typ narzędzia],robocze!$AL$2,NRC[Dot. indeksu],wycena!$B267)+(SUMIF($C:$C,$B267,$DG:$DG))</f>
        <v>0</v>
      </c>
      <c r="CJ267" s="372">
        <f>SUMIFS(NRC[Cena],NRC[Typ narzędzia],robocze!$AL$3,NRC[Dot. indeksu],wycena!$B267)+(SUMIF($C:$C,$B267,$DH:$DH))</f>
        <v>0</v>
      </c>
      <c r="CK267" s="384">
        <f t="shared" si="342"/>
        <v>0</v>
      </c>
      <c r="CM267" s="373" t="str">
        <f t="shared" si="290"/>
        <v/>
      </c>
      <c r="CN267" s="374" t="str">
        <f t="shared" si="291"/>
        <v/>
      </c>
      <c r="CO267" s="372" t="str">
        <f t="shared" si="292"/>
        <v/>
      </c>
      <c r="CP267" s="372" t="str">
        <f t="shared" si="361"/>
        <v/>
      </c>
      <c r="CQ267" s="371" t="str">
        <f t="shared" si="293"/>
        <v/>
      </c>
      <c r="CR267" s="371" t="str">
        <f t="shared" si="362"/>
        <v/>
      </c>
      <c r="CS267" s="371" t="str">
        <f t="shared" si="294"/>
        <v/>
      </c>
      <c r="CT267" s="371" t="str">
        <f t="shared" si="295"/>
        <v/>
      </c>
      <c r="CU267" s="371" t="str">
        <f t="shared" si="296"/>
        <v/>
      </c>
      <c r="CV267" s="371" t="str">
        <f t="shared" si="297"/>
        <v/>
      </c>
      <c r="CW267" s="371" t="str">
        <f t="shared" si="298"/>
        <v/>
      </c>
      <c r="CX267" s="371" t="str">
        <f t="shared" si="299"/>
        <v/>
      </c>
      <c r="CY267" s="371" t="str">
        <f t="shared" si="300"/>
        <v/>
      </c>
      <c r="CZ267" s="371" t="str">
        <f t="shared" si="301"/>
        <v/>
      </c>
      <c r="DA267" s="371" t="str">
        <f t="shared" si="343"/>
        <v/>
      </c>
      <c r="DB267" s="371" t="str">
        <f t="shared" si="344"/>
        <v/>
      </c>
      <c r="DC267" s="371" t="str">
        <f t="shared" si="345"/>
        <v/>
      </c>
      <c r="DD267" s="334" t="str">
        <f t="shared" si="302"/>
        <v/>
      </c>
      <c r="DE267" s="334" t="str">
        <f t="shared" si="303"/>
        <v/>
      </c>
      <c r="DF267" s="372">
        <f t="shared" si="363"/>
        <v>0</v>
      </c>
      <c r="DG267" s="372">
        <f t="shared" si="364"/>
        <v>0</v>
      </c>
      <c r="DH267" s="372">
        <f t="shared" si="365"/>
        <v>0</v>
      </c>
      <c r="DI267" s="375"/>
      <c r="DJ267" s="319">
        <f>AK267/3600*Stawki!$A$4</f>
        <v>0</v>
      </c>
      <c r="DK267" s="317">
        <f>AO267/3600*Stawki!$B$4</f>
        <v>0</v>
      </c>
      <c r="DL267" s="317">
        <f>AR267/3600*Stawki!$C$4</f>
        <v>0</v>
      </c>
      <c r="DM267" s="317">
        <f>AU267/3600*Stawki!$D$4</f>
        <v>0</v>
      </c>
      <c r="DN267" s="317">
        <f>AX267/3600*Stawki!$E$4</f>
        <v>0</v>
      </c>
      <c r="DO267" s="317">
        <f>BA267/3600*Stawki!$F$4</f>
        <v>0</v>
      </c>
      <c r="DP267" s="317">
        <f>BD267/3600*Stawki!$G$4</f>
        <v>0</v>
      </c>
      <c r="DQ267" s="317">
        <f>BG267/3600*Stawki!$H$4</f>
        <v>0</v>
      </c>
      <c r="DR267" s="317">
        <f>BJ267/3600*Stawki!$J$4</f>
        <v>0</v>
      </c>
      <c r="DS267" s="317">
        <f>BL267/3600*Stawki!$I$4</f>
        <v>0</v>
      </c>
      <c r="DT267" s="317">
        <f>BP267/3600*Stawki!$K$4</f>
        <v>0</v>
      </c>
      <c r="DU267" s="320">
        <f>BS267/3600*Stawki!$M$4</f>
        <v>0</v>
      </c>
      <c r="DV267" s="320">
        <f>BV267/3600*Stawki!$L$4</f>
        <v>0</v>
      </c>
      <c r="DW267" s="321">
        <f t="shared" si="346"/>
        <v>0</v>
      </c>
      <c r="DX267" s="322" t="e" cm="1">
        <f t="array" ref="DX267">IF(BX267&lt;1,INDEX(tblSimple[],MATCH(F267,simp_il_proj,1)+1,MATCH(BW267,simp_il_oper,1)+1)+VLOOKUP($H$6,tblKlient[[Klient]:[Dodatkowy narzut Simple]],2,0),INDEX(tblComplex[],MATCH(F267,comp_il_projekt,1)+1,MATCH(BX267,comp_ile_sklad,1)+1)+VLOOKUP($H$6,tblKlient[[Klient]:[Dodatkowy narzut Complex]],3,0))</f>
        <v>#VALUE!</v>
      </c>
      <c r="DY267" s="323" t="str">
        <f t="shared" si="347"/>
        <v/>
      </c>
      <c r="DZ267" s="318" t="e">
        <f t="shared" si="304"/>
        <v>#VALUE!</v>
      </c>
      <c r="EA267" s="324" t="e">
        <f t="shared" si="305"/>
        <v>#VALUE!</v>
      </c>
      <c r="EC267" s="340">
        <f>IFERROR((Y267*AA267)*IF(X267="NIE",$EC$17+Stawki!$L$30,$EC$17)+SUMIF($C:$C,$B267,CP:CP),0)</f>
        <v>0</v>
      </c>
      <c r="ED267" s="341">
        <f t="shared" si="306"/>
        <v>0</v>
      </c>
      <c r="EE267" s="341">
        <f t="shared" si="307"/>
        <v>0</v>
      </c>
      <c r="EF267" s="341" t="e">
        <f t="shared" si="308"/>
        <v>#VALUE!</v>
      </c>
      <c r="EG267" s="341" t="e">
        <f>DY267*(1+wycena!$EG$17)</f>
        <v>#VALUE!</v>
      </c>
      <c r="EH267" s="341" t="e">
        <f>EG267*(1+wycena!$EH$17)</f>
        <v>#VALUE!</v>
      </c>
      <c r="EI267" s="341" t="e">
        <f t="shared" si="348"/>
        <v>#VALUE!</v>
      </c>
      <c r="EJ267" s="341" t="e">
        <f t="shared" si="366"/>
        <v>#VALUE!</v>
      </c>
      <c r="EK267" s="342">
        <f t="shared" si="309"/>
        <v>0</v>
      </c>
      <c r="EL267" s="343">
        <v>0</v>
      </c>
      <c r="EM267" s="344" t="e">
        <f t="shared" si="367"/>
        <v>#VALUE!</v>
      </c>
      <c r="EN267" s="345" t="e">
        <f t="shared" si="310"/>
        <v>#VALUE!</v>
      </c>
      <c r="EO267" s="346">
        <f t="shared" si="311"/>
        <v>0</v>
      </c>
      <c r="EP267" s="347">
        <f t="shared" si="312"/>
        <v>0</v>
      </c>
      <c r="EQ267" s="348">
        <f t="shared" si="349"/>
        <v>0</v>
      </c>
      <c r="ER267" s="349" t="e">
        <f t="shared" si="313"/>
        <v>#VALUE!</v>
      </c>
      <c r="ES267" s="350" t="e">
        <f t="shared" si="314"/>
        <v>#VALUE!</v>
      </c>
      <c r="ET267" s="62"/>
      <c r="EU267" s="399">
        <f t="shared" si="350"/>
        <v>0</v>
      </c>
      <c r="EV267" s="400">
        <f t="shared" si="351"/>
        <v>0</v>
      </c>
      <c r="EW267" s="400">
        <f t="shared" si="352"/>
        <v>0</v>
      </c>
      <c r="EX267" s="400">
        <f t="shared" si="353"/>
        <v>0</v>
      </c>
      <c r="EY267" s="400">
        <f t="shared" si="354"/>
        <v>0</v>
      </c>
      <c r="EZ267" s="401">
        <f t="shared" si="355"/>
        <v>0</v>
      </c>
      <c r="FA267" s="62"/>
      <c r="FB267" s="153">
        <f t="shared" si="315"/>
        <v>0</v>
      </c>
      <c r="FC267" s="154">
        <f t="shared" si="316"/>
        <v>0</v>
      </c>
      <c r="FD267" s="154">
        <f t="shared" si="317"/>
        <v>0</v>
      </c>
      <c r="FE267" s="154">
        <f t="shared" si="318"/>
        <v>0</v>
      </c>
      <c r="FF267" s="154">
        <f t="shared" si="319"/>
        <v>0</v>
      </c>
      <c r="FG267" s="154">
        <f t="shared" si="320"/>
        <v>0</v>
      </c>
      <c r="FH267" s="154">
        <f t="shared" si="321"/>
        <v>0</v>
      </c>
      <c r="FI267" s="154">
        <f t="shared" si="322"/>
        <v>0</v>
      </c>
      <c r="FJ267" s="154">
        <f t="shared" si="323"/>
        <v>0</v>
      </c>
      <c r="FK267" s="147">
        <f t="shared" si="324"/>
        <v>0</v>
      </c>
      <c r="FL267" s="147">
        <f t="shared" si="325"/>
        <v>0</v>
      </c>
      <c r="FM267" s="146">
        <f t="shared" si="326"/>
        <v>0</v>
      </c>
      <c r="FN267" s="146">
        <f t="shared" si="327"/>
        <v>0</v>
      </c>
      <c r="FO267" s="146">
        <f t="shared" si="328"/>
        <v>0</v>
      </c>
      <c r="FP267" s="146">
        <f t="shared" si="329"/>
        <v>0</v>
      </c>
      <c r="FQ267" s="146" t="e">
        <f t="shared" si="330"/>
        <v>#VALUE!</v>
      </c>
      <c r="FR267" s="146" t="e">
        <f t="shared" si="331"/>
        <v>#VALUE!</v>
      </c>
      <c r="FS267" s="146">
        <f t="shared" si="332"/>
        <v>0</v>
      </c>
      <c r="FT267" s="146">
        <f t="shared" si="333"/>
        <v>0</v>
      </c>
      <c r="FU267" s="146">
        <f t="shared" si="334"/>
        <v>0</v>
      </c>
      <c r="FV267" s="146" t="e">
        <f t="shared" si="335"/>
        <v>#VALUE!</v>
      </c>
      <c r="FW267" s="146" t="e">
        <f t="shared" si="356"/>
        <v>#VALUE!</v>
      </c>
      <c r="FX267" s="146" t="e">
        <f t="shared" si="357"/>
        <v>#VALUE!</v>
      </c>
      <c r="FY267" s="146" t="e">
        <f t="shared" si="358"/>
        <v>#VALUE!</v>
      </c>
      <c r="FZ267" s="155">
        <f t="shared" si="368"/>
        <v>0</v>
      </c>
    </row>
    <row r="268" spans="1:182">
      <c r="A268" s="143">
        <v>250</v>
      </c>
      <c r="B268" s="123"/>
      <c r="C268" s="123"/>
      <c r="D268" s="123"/>
      <c r="E268" s="181"/>
      <c r="F268" s="123"/>
      <c r="G268" s="123"/>
      <c r="H268" s="123"/>
      <c r="I268" s="120"/>
      <c r="J268" s="121"/>
      <c r="K268" s="123"/>
      <c r="L268" s="123"/>
      <c r="M268" s="172" t="str">
        <f>ryzyka!$X252</f>
        <v/>
      </c>
      <c r="N268" s="173" t="str">
        <f>ryzyka!Y252</f>
        <v/>
      </c>
      <c r="O268" s="123"/>
      <c r="P268" s="123"/>
      <c r="Q268" s="138"/>
      <c r="R268" s="121"/>
      <c r="S268" s="123"/>
      <c r="T268" s="122"/>
      <c r="U268" s="123"/>
      <c r="V268" s="285" t="str">
        <f t="shared" si="336"/>
        <v/>
      </c>
      <c r="W268" s="285" t="str">
        <f t="shared" si="337"/>
        <v/>
      </c>
      <c r="X268" s="123"/>
      <c r="Y268" s="65"/>
      <c r="Z268" s="176">
        <f t="shared" si="279"/>
        <v>0</v>
      </c>
      <c r="AA268" s="124"/>
      <c r="AB268" s="124"/>
      <c r="AC268" s="125"/>
      <c r="AD268" s="125"/>
      <c r="AE268" s="126"/>
      <c r="AF268" s="124"/>
      <c r="AG268" s="127"/>
      <c r="AH268" s="128"/>
      <c r="AI268" s="137"/>
      <c r="AJ268" s="126"/>
      <c r="AK268" s="335">
        <f t="shared" si="280"/>
        <v>0</v>
      </c>
      <c r="AL268" s="138"/>
      <c r="AM268" s="121"/>
      <c r="AN268" s="123"/>
      <c r="AO268" s="332">
        <f t="shared" si="359"/>
        <v>0</v>
      </c>
      <c r="AP268" s="333">
        <f>SUMIFS(Technologia[tpz '[s']],Technologia[Obszar],"Obróbka skrawaniem",Technologia[KOD WYROB],wycena!$B268)</f>
        <v>0</v>
      </c>
      <c r="AQ268" s="334">
        <f>SUMIFS(Technologia[tpj '[s']],Technologia[Obszar],"Obróbka skrawaniem",Technologia[KOD WYROB],wycena!$B268)</f>
        <v>0</v>
      </c>
      <c r="AR268" s="335">
        <f t="shared" si="281"/>
        <v>0</v>
      </c>
      <c r="AS268" s="334">
        <f>SUMIFS(Technologia[tpz '[s']],Technologia[Obszar],"Ukosowanie",Technologia[KOD WYROB],wycena!$B268)</f>
        <v>0</v>
      </c>
      <c r="AT268" s="334">
        <f>SUMIFS(Technologia[tpj '[s']],Technologia[Obszar],"Ukosowanie",Technologia[KOD WYROB],wycena!$B268)</f>
        <v>0</v>
      </c>
      <c r="AU268" s="335">
        <f t="shared" si="282"/>
        <v>0</v>
      </c>
      <c r="AV268" s="334">
        <f>SUMIFS(Technologia[tpz '[s']],Technologia[Obszar],"Prasa",Technologia[KOD WYROB],wycena!$B268)</f>
        <v>0</v>
      </c>
      <c r="AW268" s="334">
        <f>SUMIFS(Technologia[tpj '[s']],Technologia[Obszar],"Prasa",Technologia[KOD WYROB],wycena!$B268)</f>
        <v>0</v>
      </c>
      <c r="AX268" s="335">
        <f t="shared" si="283"/>
        <v>0</v>
      </c>
      <c r="AY268" s="334">
        <f>SUMIFS(Technologia[tpz '[s']],Technologia[Obszar],"Spawanie ręczne",Technologia[KOD WYROB],wycena!$B268)</f>
        <v>0</v>
      </c>
      <c r="AZ268" s="334">
        <f>SUMIFS(Technologia[tpj '[s']],Technologia[Obszar],"Spawanie ręczne",Technologia[KOD WYROB],wycena!$B268)</f>
        <v>0</v>
      </c>
      <c r="BA268" s="335">
        <f t="shared" si="284"/>
        <v>0</v>
      </c>
      <c r="BB268" s="334">
        <f>SUMIFS(Technologia[tpz '[s']],Technologia[Obszar],"Spawanie robotem",Technologia[KOD WYROB],wycena!$B268)</f>
        <v>0</v>
      </c>
      <c r="BC268" s="334">
        <f>SUMIFS(Technologia[tpj '[s']],Technologia[Obszar],"Spawanie robotem",Technologia[KOD WYROB],wycena!$B268)</f>
        <v>0</v>
      </c>
      <c r="BD268" s="335">
        <f t="shared" si="285"/>
        <v>0</v>
      </c>
      <c r="BE268" s="334">
        <f>SUMIFS(Technologia[tpz '[s']],Technologia[Obszar],"Ślusarnia",Technologia[KOD WYROB],wycena!$B268)</f>
        <v>0</v>
      </c>
      <c r="BF268" s="334">
        <f>SUMIFS(Technologia[tpj '[s']],Technologia[Obszar],"Ślusarnia",Technologia[KOD WYROB],wycena!$B268)</f>
        <v>0</v>
      </c>
      <c r="BG268" s="335">
        <f t="shared" si="286"/>
        <v>0</v>
      </c>
      <c r="BH268" s="334">
        <f>SUMIFS(Technologia[tpz '[s']],Technologia[Obszar],"Montaż",Technologia[KOD WYROB],wycena!$B268)</f>
        <v>0</v>
      </c>
      <c r="BI268" s="334">
        <f>SUMIFS(Technologia[tpj '[s']],Technologia[Obszar],"Montaż",Technologia[KOD WYROB],wycena!$B268)</f>
        <v>0</v>
      </c>
      <c r="BJ268" s="335">
        <f t="shared" si="287"/>
        <v>0</v>
      </c>
      <c r="BK268" s="334">
        <f>SUMIFS(Technologia[tpz '[s']],Technologia[Obszar],"Klejenie",Technologia[KOD WYROB],wycena!$B268)</f>
        <v>0</v>
      </c>
      <c r="BL268" s="334">
        <f>SUMIFS(Technologia[tpj '[s']],Technologia[Obszar],"Klejenie",Technologia[KOD WYROB],wycena!$B268)</f>
        <v>0</v>
      </c>
      <c r="BM268" s="335">
        <f t="shared" si="288"/>
        <v>0</v>
      </c>
      <c r="BN268" s="334">
        <f>SUMIFS(Technologia[tpz '[s']],Technologia[Obszar],"Śrutowanie",Technologia[KOD WYROB],wycena!$B268)</f>
        <v>0</v>
      </c>
      <c r="BO268" s="334">
        <f>SUMIFS(Technologia[tpj '[s']],Technologia[Obszar],"Śrutowanie",Technologia[KOD WYROB],wycena!$B268)</f>
        <v>0</v>
      </c>
      <c r="BP268" s="332">
        <f t="shared" si="338"/>
        <v>0</v>
      </c>
      <c r="BQ268" s="334">
        <f>SUMIFS(Technologia[tpz '[s']],Technologia[Obszar],"Prostowanie",Technologia[KOD WYROB],wycena!$B268)</f>
        <v>0</v>
      </c>
      <c r="BR268" s="334">
        <f>SUMIFS(Technologia[tpj '[s']],Technologia[Obszar],"Prostowanie",Technologia[KOD WYROB],wycena!$B268)</f>
        <v>0</v>
      </c>
      <c r="BS268" s="332">
        <f t="shared" si="339"/>
        <v>0</v>
      </c>
      <c r="BT268" s="334">
        <f>SUMIFS(Technologia[tpz '[s']],Technologia[Obszar],"Gratowarka",Technologia[KOD WYROB],wycena!$B268)</f>
        <v>0</v>
      </c>
      <c r="BU268" s="334">
        <f>SUMIFS(Technologia[tpj '[s']],Technologia[Obszar],"Gratowarka",Technologia[KOD WYROB],wycena!$B268)</f>
        <v>0</v>
      </c>
      <c r="BV268" s="332">
        <f t="shared" si="340"/>
        <v>0</v>
      </c>
      <c r="BW268" s="332">
        <f>COUNTIF(Technologia[KOD WYROB],B268)</f>
        <v>0</v>
      </c>
      <c r="BX268" s="332">
        <f t="shared" si="341"/>
        <v>0</v>
      </c>
      <c r="BZ268" s="121"/>
      <c r="CA268" s="123"/>
      <c r="CB268" s="123"/>
      <c r="CC268" s="372">
        <f>SUMIFS(Technologia[Koszt kooperacji],Technologia[Obszar],"Kooperacja",Technologia[KOD WYROB],wycena!$B268)+SUMIFS(Technologia[Koszt kooperacji],Technologia[Obszar],"Śrutowanie",Technologia[KOD WYROB],wycena!$B268)</f>
        <v>0</v>
      </c>
      <c r="CD268" s="372">
        <f t="shared" si="289"/>
        <v>0</v>
      </c>
      <c r="CE268" s="372">
        <f t="shared" si="360"/>
        <v>0</v>
      </c>
      <c r="CF268" s="381">
        <f>COUNTIFS(Technologia[KOD WYROB],B268,Technologia[Obszar],"kooperacja")+SUMIF($C:$C,$B268,CF:CF)</f>
        <v>0</v>
      </c>
      <c r="CG268" s="382">
        <f>SUMIF(Tabela3[Dot. indeksu],B268,Tabela3[Wartość])+SUMIF(C:C,B268,DE:DE)</f>
        <v>0</v>
      </c>
      <c r="CH268" s="383">
        <f>SUMIFS(NRC[Cena],NRC[Typ narzędzia],robocze!$AL$1,NRC[Dot. indeksu],wycena!$B268)+(SUMIF($C:$C,$B268,$DF:$DF))</f>
        <v>0</v>
      </c>
      <c r="CI268" s="372">
        <f>SUMIFS(NRC[Cena],NRC[Typ narzędzia],robocze!$AL$2,NRC[Dot. indeksu],wycena!$B268)+(SUMIF($C:$C,$B268,$DG:$DG))</f>
        <v>0</v>
      </c>
      <c r="CJ268" s="372">
        <f>SUMIFS(NRC[Cena],NRC[Typ narzędzia],robocze!$AL$3,NRC[Dot. indeksu],wycena!$B268)+(SUMIF($C:$C,$B268,$DH:$DH))</f>
        <v>0</v>
      </c>
      <c r="CK268" s="384">
        <f t="shared" si="342"/>
        <v>0</v>
      </c>
      <c r="CM268" s="373" t="str">
        <f t="shared" si="290"/>
        <v/>
      </c>
      <c r="CN268" s="374" t="str">
        <f t="shared" si="291"/>
        <v/>
      </c>
      <c r="CO268" s="372" t="str">
        <f t="shared" si="292"/>
        <v/>
      </c>
      <c r="CP268" s="372" t="str">
        <f t="shared" si="361"/>
        <v/>
      </c>
      <c r="CQ268" s="371" t="str">
        <f t="shared" si="293"/>
        <v/>
      </c>
      <c r="CR268" s="371" t="str">
        <f t="shared" si="362"/>
        <v/>
      </c>
      <c r="CS268" s="371" t="str">
        <f t="shared" si="294"/>
        <v/>
      </c>
      <c r="CT268" s="371" t="str">
        <f t="shared" si="295"/>
        <v/>
      </c>
      <c r="CU268" s="371" t="str">
        <f t="shared" si="296"/>
        <v/>
      </c>
      <c r="CV268" s="371" t="str">
        <f t="shared" si="297"/>
        <v/>
      </c>
      <c r="CW268" s="371" t="str">
        <f t="shared" si="298"/>
        <v/>
      </c>
      <c r="CX268" s="371" t="str">
        <f t="shared" si="299"/>
        <v/>
      </c>
      <c r="CY268" s="371" t="str">
        <f t="shared" si="300"/>
        <v/>
      </c>
      <c r="CZ268" s="371" t="str">
        <f t="shared" si="301"/>
        <v/>
      </c>
      <c r="DA268" s="371" t="str">
        <f t="shared" si="343"/>
        <v/>
      </c>
      <c r="DB268" s="371" t="str">
        <f t="shared" si="344"/>
        <v/>
      </c>
      <c r="DC268" s="371" t="str">
        <f t="shared" si="345"/>
        <v/>
      </c>
      <c r="DD268" s="334" t="str">
        <f t="shared" si="302"/>
        <v/>
      </c>
      <c r="DE268" s="334" t="str">
        <f t="shared" si="303"/>
        <v/>
      </c>
      <c r="DF268" s="372">
        <f t="shared" si="363"/>
        <v>0</v>
      </c>
      <c r="DG268" s="372">
        <f t="shared" si="364"/>
        <v>0</v>
      </c>
      <c r="DH268" s="372">
        <f t="shared" si="365"/>
        <v>0</v>
      </c>
      <c r="DI268" s="375"/>
      <c r="DJ268" s="319">
        <f>AK268/3600*Stawki!$A$4</f>
        <v>0</v>
      </c>
      <c r="DK268" s="317">
        <f>AO268/3600*Stawki!$B$4</f>
        <v>0</v>
      </c>
      <c r="DL268" s="317">
        <f>AR268/3600*Stawki!$C$4</f>
        <v>0</v>
      </c>
      <c r="DM268" s="317">
        <f>AU268/3600*Stawki!$D$4</f>
        <v>0</v>
      </c>
      <c r="DN268" s="317">
        <f>AX268/3600*Stawki!$E$4</f>
        <v>0</v>
      </c>
      <c r="DO268" s="317">
        <f>BA268/3600*Stawki!$F$4</f>
        <v>0</v>
      </c>
      <c r="DP268" s="317">
        <f>BD268/3600*Stawki!$G$4</f>
        <v>0</v>
      </c>
      <c r="DQ268" s="317">
        <f>BG268/3600*Stawki!$H$4</f>
        <v>0</v>
      </c>
      <c r="DR268" s="317">
        <f>BJ268/3600*Stawki!$J$4</f>
        <v>0</v>
      </c>
      <c r="DS268" s="317">
        <f>BL268/3600*Stawki!$I$4</f>
        <v>0</v>
      </c>
      <c r="DT268" s="317">
        <f>BP268/3600*Stawki!$K$4</f>
        <v>0</v>
      </c>
      <c r="DU268" s="320">
        <f>BS268/3600*Stawki!$M$4</f>
        <v>0</v>
      </c>
      <c r="DV268" s="320">
        <f>BV268/3600*Stawki!$L$4</f>
        <v>0</v>
      </c>
      <c r="DW268" s="321">
        <f t="shared" si="346"/>
        <v>0</v>
      </c>
      <c r="DX268" s="322" t="e" cm="1">
        <f t="array" ref="DX268">IF(BX268&lt;1,INDEX(tblSimple[],MATCH(F268,simp_il_proj,1)+1,MATCH(BW268,simp_il_oper,1)+1)+VLOOKUP($H$6,tblKlient[[Klient]:[Dodatkowy narzut Simple]],2,0),INDEX(tblComplex[],MATCH(F268,comp_il_projekt,1)+1,MATCH(BX268,comp_ile_sklad,1)+1)+VLOOKUP($H$6,tblKlient[[Klient]:[Dodatkowy narzut Complex]],3,0))</f>
        <v>#VALUE!</v>
      </c>
      <c r="DY268" s="323" t="str">
        <f t="shared" si="347"/>
        <v/>
      </c>
      <c r="DZ268" s="318" t="e">
        <f t="shared" si="304"/>
        <v>#VALUE!</v>
      </c>
      <c r="EA268" s="324" t="e">
        <f t="shared" si="305"/>
        <v>#VALUE!</v>
      </c>
      <c r="EC268" s="340">
        <f>IFERROR((Y268*AA268)*IF(X268="NIE",$EC$17+Stawki!$L$30,$EC$17)+SUMIF($C:$C,$B268,CP:CP),0)</f>
        <v>0</v>
      </c>
      <c r="ED268" s="341">
        <f t="shared" si="306"/>
        <v>0</v>
      </c>
      <c r="EE268" s="341">
        <f t="shared" si="307"/>
        <v>0</v>
      </c>
      <c r="EF268" s="341" t="e">
        <f t="shared" si="308"/>
        <v>#VALUE!</v>
      </c>
      <c r="EG268" s="341" t="e">
        <f>DY268*(1+wycena!$EG$17)</f>
        <v>#VALUE!</v>
      </c>
      <c r="EH268" s="341" t="e">
        <f>EG268*(1+wycena!$EH$17)</f>
        <v>#VALUE!</v>
      </c>
      <c r="EI268" s="341" t="e">
        <f t="shared" si="348"/>
        <v>#VALUE!</v>
      </c>
      <c r="EJ268" s="341" t="e">
        <f t="shared" si="366"/>
        <v>#VALUE!</v>
      </c>
      <c r="EK268" s="342">
        <f t="shared" si="309"/>
        <v>0</v>
      </c>
      <c r="EL268" s="343">
        <v>0</v>
      </c>
      <c r="EM268" s="344" t="e">
        <f t="shared" si="367"/>
        <v>#VALUE!</v>
      </c>
      <c r="EN268" s="345" t="e">
        <f t="shared" si="310"/>
        <v>#VALUE!</v>
      </c>
      <c r="EO268" s="346">
        <f t="shared" si="311"/>
        <v>0</v>
      </c>
      <c r="EP268" s="347">
        <f t="shared" si="312"/>
        <v>0</v>
      </c>
      <c r="EQ268" s="348">
        <f t="shared" si="349"/>
        <v>0</v>
      </c>
      <c r="ER268" s="349" t="e">
        <f t="shared" si="313"/>
        <v>#VALUE!</v>
      </c>
      <c r="ES268" s="350" t="e">
        <f t="shared" si="314"/>
        <v>#VALUE!</v>
      </c>
      <c r="ET268" s="62"/>
      <c r="EU268" s="399">
        <f t="shared" si="350"/>
        <v>0</v>
      </c>
      <c r="EV268" s="400">
        <f t="shared" si="351"/>
        <v>0</v>
      </c>
      <c r="EW268" s="400">
        <f t="shared" si="352"/>
        <v>0</v>
      </c>
      <c r="EX268" s="400">
        <f t="shared" si="353"/>
        <v>0</v>
      </c>
      <c r="EY268" s="400">
        <f t="shared" si="354"/>
        <v>0</v>
      </c>
      <c r="EZ268" s="401">
        <f t="shared" si="355"/>
        <v>0</v>
      </c>
      <c r="FA268" s="62"/>
      <c r="FB268" s="153">
        <f t="shared" si="315"/>
        <v>0</v>
      </c>
      <c r="FC268" s="154">
        <f t="shared" si="316"/>
        <v>0</v>
      </c>
      <c r="FD268" s="154">
        <f t="shared" si="317"/>
        <v>0</v>
      </c>
      <c r="FE268" s="154">
        <f t="shared" si="318"/>
        <v>0</v>
      </c>
      <c r="FF268" s="154">
        <f t="shared" si="319"/>
        <v>0</v>
      </c>
      <c r="FG268" s="154">
        <f t="shared" si="320"/>
        <v>0</v>
      </c>
      <c r="FH268" s="154">
        <f t="shared" si="321"/>
        <v>0</v>
      </c>
      <c r="FI268" s="154">
        <f t="shared" si="322"/>
        <v>0</v>
      </c>
      <c r="FJ268" s="154">
        <f t="shared" si="323"/>
        <v>0</v>
      </c>
      <c r="FK268" s="147">
        <f t="shared" si="324"/>
        <v>0</v>
      </c>
      <c r="FL268" s="147">
        <f t="shared" si="325"/>
        <v>0</v>
      </c>
      <c r="FM268" s="146">
        <f t="shared" si="326"/>
        <v>0</v>
      </c>
      <c r="FN268" s="146">
        <f t="shared" si="327"/>
        <v>0</v>
      </c>
      <c r="FO268" s="146">
        <f t="shared" si="328"/>
        <v>0</v>
      </c>
      <c r="FP268" s="146">
        <f t="shared" si="329"/>
        <v>0</v>
      </c>
      <c r="FQ268" s="146" t="e">
        <f t="shared" si="330"/>
        <v>#VALUE!</v>
      </c>
      <c r="FR268" s="146" t="e">
        <f t="shared" si="331"/>
        <v>#VALUE!</v>
      </c>
      <c r="FS268" s="146">
        <f t="shared" si="332"/>
        <v>0</v>
      </c>
      <c r="FT268" s="146">
        <f t="shared" si="333"/>
        <v>0</v>
      </c>
      <c r="FU268" s="146">
        <f t="shared" si="334"/>
        <v>0</v>
      </c>
      <c r="FV268" s="146" t="e">
        <f t="shared" si="335"/>
        <v>#VALUE!</v>
      </c>
      <c r="FW268" s="146" t="e">
        <f t="shared" si="356"/>
        <v>#VALUE!</v>
      </c>
      <c r="FX268" s="146" t="e">
        <f t="shared" si="357"/>
        <v>#VALUE!</v>
      </c>
      <c r="FY268" s="146" t="e">
        <f t="shared" si="358"/>
        <v>#VALUE!</v>
      </c>
      <c r="FZ268" s="155">
        <f t="shared" si="368"/>
        <v>0</v>
      </c>
    </row>
    <row r="269" spans="1:182">
      <c r="A269" s="143">
        <v>251</v>
      </c>
      <c r="B269" s="123"/>
      <c r="C269" s="123"/>
      <c r="D269" s="123"/>
      <c r="E269" s="181"/>
      <c r="F269" s="123"/>
      <c r="G269" s="123"/>
      <c r="H269" s="123"/>
      <c r="I269" s="120"/>
      <c r="J269" s="121"/>
      <c r="K269" s="123"/>
      <c r="L269" s="123"/>
      <c r="M269" s="172" t="str">
        <f>ryzyka!$X253</f>
        <v/>
      </c>
      <c r="N269" s="173" t="str">
        <f>ryzyka!Y253</f>
        <v/>
      </c>
      <c r="O269" s="123"/>
      <c r="P269" s="123"/>
      <c r="Q269" s="138"/>
      <c r="R269" s="121"/>
      <c r="S269" s="123"/>
      <c r="T269" s="122"/>
      <c r="U269" s="123"/>
      <c r="V269" s="285" t="str">
        <f t="shared" si="336"/>
        <v/>
      </c>
      <c r="W269" s="285" t="str">
        <f t="shared" si="337"/>
        <v/>
      </c>
      <c r="X269" s="123"/>
      <c r="Y269" s="65"/>
      <c r="Z269" s="176">
        <f t="shared" si="279"/>
        <v>0</v>
      </c>
      <c r="AA269" s="124"/>
      <c r="AB269" s="124"/>
      <c r="AC269" s="125"/>
      <c r="AD269" s="125"/>
      <c r="AE269" s="126"/>
      <c r="AF269" s="124"/>
      <c r="AG269" s="127"/>
      <c r="AH269" s="128"/>
      <c r="AI269" s="137"/>
      <c r="AJ269" s="126"/>
      <c r="AK269" s="335">
        <f t="shared" si="280"/>
        <v>0</v>
      </c>
      <c r="AL269" s="138"/>
      <c r="AM269" s="121"/>
      <c r="AN269" s="123"/>
      <c r="AO269" s="332">
        <f t="shared" si="359"/>
        <v>0</v>
      </c>
      <c r="AP269" s="333">
        <f>SUMIFS(Technologia[tpz '[s']],Technologia[Obszar],"Obróbka skrawaniem",Technologia[KOD WYROB],wycena!$B269)</f>
        <v>0</v>
      </c>
      <c r="AQ269" s="334">
        <f>SUMIFS(Technologia[tpj '[s']],Technologia[Obszar],"Obróbka skrawaniem",Technologia[KOD WYROB],wycena!$B269)</f>
        <v>0</v>
      </c>
      <c r="AR269" s="335">
        <f t="shared" si="281"/>
        <v>0</v>
      </c>
      <c r="AS269" s="334">
        <f>SUMIFS(Technologia[tpz '[s']],Technologia[Obszar],"Ukosowanie",Technologia[KOD WYROB],wycena!$B269)</f>
        <v>0</v>
      </c>
      <c r="AT269" s="334">
        <f>SUMIFS(Technologia[tpj '[s']],Technologia[Obszar],"Ukosowanie",Technologia[KOD WYROB],wycena!$B269)</f>
        <v>0</v>
      </c>
      <c r="AU269" s="335">
        <f t="shared" si="282"/>
        <v>0</v>
      </c>
      <c r="AV269" s="334">
        <f>SUMIFS(Technologia[tpz '[s']],Technologia[Obszar],"Prasa",Technologia[KOD WYROB],wycena!$B269)</f>
        <v>0</v>
      </c>
      <c r="AW269" s="334">
        <f>SUMIFS(Technologia[tpj '[s']],Technologia[Obszar],"Prasa",Technologia[KOD WYROB],wycena!$B269)</f>
        <v>0</v>
      </c>
      <c r="AX269" s="335">
        <f t="shared" si="283"/>
        <v>0</v>
      </c>
      <c r="AY269" s="334">
        <f>SUMIFS(Technologia[tpz '[s']],Technologia[Obszar],"Spawanie ręczne",Technologia[KOD WYROB],wycena!$B269)</f>
        <v>0</v>
      </c>
      <c r="AZ269" s="334">
        <f>SUMIFS(Technologia[tpj '[s']],Technologia[Obszar],"Spawanie ręczne",Technologia[KOD WYROB],wycena!$B269)</f>
        <v>0</v>
      </c>
      <c r="BA269" s="335">
        <f t="shared" si="284"/>
        <v>0</v>
      </c>
      <c r="BB269" s="334">
        <f>SUMIFS(Technologia[tpz '[s']],Technologia[Obszar],"Spawanie robotem",Technologia[KOD WYROB],wycena!$B269)</f>
        <v>0</v>
      </c>
      <c r="BC269" s="334">
        <f>SUMIFS(Technologia[tpj '[s']],Technologia[Obszar],"Spawanie robotem",Technologia[KOD WYROB],wycena!$B269)</f>
        <v>0</v>
      </c>
      <c r="BD269" s="335">
        <f t="shared" si="285"/>
        <v>0</v>
      </c>
      <c r="BE269" s="334">
        <f>SUMIFS(Technologia[tpz '[s']],Technologia[Obszar],"Ślusarnia",Technologia[KOD WYROB],wycena!$B269)</f>
        <v>0</v>
      </c>
      <c r="BF269" s="334">
        <f>SUMIFS(Technologia[tpj '[s']],Technologia[Obszar],"Ślusarnia",Technologia[KOD WYROB],wycena!$B269)</f>
        <v>0</v>
      </c>
      <c r="BG269" s="335">
        <f t="shared" si="286"/>
        <v>0</v>
      </c>
      <c r="BH269" s="334">
        <f>SUMIFS(Technologia[tpz '[s']],Technologia[Obszar],"Montaż",Technologia[KOD WYROB],wycena!$B269)</f>
        <v>0</v>
      </c>
      <c r="BI269" s="334">
        <f>SUMIFS(Technologia[tpj '[s']],Technologia[Obszar],"Montaż",Technologia[KOD WYROB],wycena!$B269)</f>
        <v>0</v>
      </c>
      <c r="BJ269" s="335">
        <f t="shared" si="287"/>
        <v>0</v>
      </c>
      <c r="BK269" s="334">
        <f>SUMIFS(Technologia[tpz '[s']],Technologia[Obszar],"Klejenie",Technologia[KOD WYROB],wycena!$B269)</f>
        <v>0</v>
      </c>
      <c r="BL269" s="334">
        <f>SUMIFS(Technologia[tpj '[s']],Technologia[Obszar],"Klejenie",Technologia[KOD WYROB],wycena!$B269)</f>
        <v>0</v>
      </c>
      <c r="BM269" s="335">
        <f t="shared" si="288"/>
        <v>0</v>
      </c>
      <c r="BN269" s="334">
        <f>SUMIFS(Technologia[tpz '[s']],Technologia[Obszar],"Śrutowanie",Technologia[KOD WYROB],wycena!$B269)</f>
        <v>0</v>
      </c>
      <c r="BO269" s="334">
        <f>SUMIFS(Technologia[tpj '[s']],Technologia[Obszar],"Śrutowanie",Technologia[KOD WYROB],wycena!$B269)</f>
        <v>0</v>
      </c>
      <c r="BP269" s="332">
        <f t="shared" si="338"/>
        <v>0</v>
      </c>
      <c r="BQ269" s="334">
        <f>SUMIFS(Technologia[tpz '[s']],Technologia[Obszar],"Prostowanie",Technologia[KOD WYROB],wycena!$B269)</f>
        <v>0</v>
      </c>
      <c r="BR269" s="334">
        <f>SUMIFS(Technologia[tpj '[s']],Technologia[Obszar],"Prostowanie",Technologia[KOD WYROB],wycena!$B269)</f>
        <v>0</v>
      </c>
      <c r="BS269" s="332">
        <f t="shared" si="339"/>
        <v>0</v>
      </c>
      <c r="BT269" s="334">
        <f>SUMIFS(Technologia[tpz '[s']],Technologia[Obszar],"Gratowarka",Technologia[KOD WYROB],wycena!$B269)</f>
        <v>0</v>
      </c>
      <c r="BU269" s="334">
        <f>SUMIFS(Technologia[tpj '[s']],Technologia[Obszar],"Gratowarka",Technologia[KOD WYROB],wycena!$B269)</f>
        <v>0</v>
      </c>
      <c r="BV269" s="332">
        <f t="shared" si="340"/>
        <v>0</v>
      </c>
      <c r="BW269" s="332">
        <f>COUNTIF(Technologia[KOD WYROB],B269)</f>
        <v>0</v>
      </c>
      <c r="BX269" s="332">
        <f t="shared" si="341"/>
        <v>0</v>
      </c>
      <c r="BZ269" s="121"/>
      <c r="CA269" s="123"/>
      <c r="CB269" s="123"/>
      <c r="CC269" s="372">
        <f>SUMIFS(Technologia[Koszt kooperacji],Technologia[Obszar],"Kooperacja",Technologia[KOD WYROB],wycena!$B269)+SUMIFS(Technologia[Koszt kooperacji],Technologia[Obszar],"Śrutowanie",Technologia[KOD WYROB],wycena!$B269)</f>
        <v>0</v>
      </c>
      <c r="CD269" s="372">
        <f t="shared" si="289"/>
        <v>0</v>
      </c>
      <c r="CE269" s="372">
        <f t="shared" si="360"/>
        <v>0</v>
      </c>
      <c r="CF269" s="381">
        <f>COUNTIFS(Technologia[KOD WYROB],B269,Technologia[Obszar],"kooperacja")+SUMIF($C:$C,$B269,CF:CF)</f>
        <v>0</v>
      </c>
      <c r="CG269" s="382">
        <f>SUMIF(Tabela3[Dot. indeksu],B269,Tabela3[Wartość])+SUMIF(C:C,B269,DE:DE)</f>
        <v>0</v>
      </c>
      <c r="CH269" s="383">
        <f>SUMIFS(NRC[Cena],NRC[Typ narzędzia],robocze!$AL$1,NRC[Dot. indeksu],wycena!$B269)+(SUMIF($C:$C,$B269,$DF:$DF))</f>
        <v>0</v>
      </c>
      <c r="CI269" s="372">
        <f>SUMIFS(NRC[Cena],NRC[Typ narzędzia],robocze!$AL$2,NRC[Dot. indeksu],wycena!$B269)+(SUMIF($C:$C,$B269,$DG:$DG))</f>
        <v>0</v>
      </c>
      <c r="CJ269" s="372">
        <f>SUMIFS(NRC[Cena],NRC[Typ narzędzia],robocze!$AL$3,NRC[Dot. indeksu],wycena!$B269)+(SUMIF($C:$C,$B269,$DH:$DH))</f>
        <v>0</v>
      </c>
      <c r="CK269" s="384">
        <f t="shared" si="342"/>
        <v>0</v>
      </c>
      <c r="CM269" s="373" t="str">
        <f t="shared" si="290"/>
        <v/>
      </c>
      <c r="CN269" s="374" t="str">
        <f t="shared" si="291"/>
        <v/>
      </c>
      <c r="CO269" s="372" t="str">
        <f t="shared" si="292"/>
        <v/>
      </c>
      <c r="CP269" s="372" t="str">
        <f t="shared" si="361"/>
        <v/>
      </c>
      <c r="CQ269" s="371" t="str">
        <f t="shared" si="293"/>
        <v/>
      </c>
      <c r="CR269" s="371" t="str">
        <f t="shared" si="362"/>
        <v/>
      </c>
      <c r="CS269" s="371" t="str">
        <f t="shared" si="294"/>
        <v/>
      </c>
      <c r="CT269" s="371" t="str">
        <f t="shared" si="295"/>
        <v/>
      </c>
      <c r="CU269" s="371" t="str">
        <f t="shared" si="296"/>
        <v/>
      </c>
      <c r="CV269" s="371" t="str">
        <f t="shared" si="297"/>
        <v/>
      </c>
      <c r="CW269" s="371" t="str">
        <f t="shared" si="298"/>
        <v/>
      </c>
      <c r="CX269" s="371" t="str">
        <f t="shared" si="299"/>
        <v/>
      </c>
      <c r="CY269" s="371" t="str">
        <f t="shared" si="300"/>
        <v/>
      </c>
      <c r="CZ269" s="371" t="str">
        <f t="shared" si="301"/>
        <v/>
      </c>
      <c r="DA269" s="371" t="str">
        <f t="shared" si="343"/>
        <v/>
      </c>
      <c r="DB269" s="371" t="str">
        <f t="shared" si="344"/>
        <v/>
      </c>
      <c r="DC269" s="371" t="str">
        <f t="shared" si="345"/>
        <v/>
      </c>
      <c r="DD269" s="334" t="str">
        <f t="shared" si="302"/>
        <v/>
      </c>
      <c r="DE269" s="334" t="str">
        <f t="shared" si="303"/>
        <v/>
      </c>
      <c r="DF269" s="372">
        <f t="shared" si="363"/>
        <v>0</v>
      </c>
      <c r="DG269" s="372">
        <f t="shared" si="364"/>
        <v>0</v>
      </c>
      <c r="DH269" s="372">
        <f t="shared" si="365"/>
        <v>0</v>
      </c>
      <c r="DI269" s="375"/>
      <c r="DJ269" s="319">
        <f>AK269/3600*Stawki!$A$4</f>
        <v>0</v>
      </c>
      <c r="DK269" s="317">
        <f>AO269/3600*Stawki!$B$4</f>
        <v>0</v>
      </c>
      <c r="DL269" s="317">
        <f>AR269/3600*Stawki!$C$4</f>
        <v>0</v>
      </c>
      <c r="DM269" s="317">
        <f>AU269/3600*Stawki!$D$4</f>
        <v>0</v>
      </c>
      <c r="DN269" s="317">
        <f>AX269/3600*Stawki!$E$4</f>
        <v>0</v>
      </c>
      <c r="DO269" s="317">
        <f>BA269/3600*Stawki!$F$4</f>
        <v>0</v>
      </c>
      <c r="DP269" s="317">
        <f>BD269/3600*Stawki!$G$4</f>
        <v>0</v>
      </c>
      <c r="DQ269" s="317">
        <f>BG269/3600*Stawki!$H$4</f>
        <v>0</v>
      </c>
      <c r="DR269" s="317">
        <f>BJ269/3600*Stawki!$J$4</f>
        <v>0</v>
      </c>
      <c r="DS269" s="317">
        <f>BL269/3600*Stawki!$I$4</f>
        <v>0</v>
      </c>
      <c r="DT269" s="317">
        <f>BP269/3600*Stawki!$K$4</f>
        <v>0</v>
      </c>
      <c r="DU269" s="320">
        <f>BS269/3600*Stawki!$M$4</f>
        <v>0</v>
      </c>
      <c r="DV269" s="320">
        <f>BV269/3600*Stawki!$L$4</f>
        <v>0</v>
      </c>
      <c r="DW269" s="321">
        <f t="shared" si="346"/>
        <v>0</v>
      </c>
      <c r="DX269" s="322" t="e" cm="1">
        <f t="array" ref="DX269">IF(BX269&lt;1,INDEX(tblSimple[],MATCH(F269,simp_il_proj,1)+1,MATCH(BW269,simp_il_oper,1)+1)+VLOOKUP($H$6,tblKlient[[Klient]:[Dodatkowy narzut Simple]],2,0),INDEX(tblComplex[],MATCH(F269,comp_il_projekt,1)+1,MATCH(BX269,comp_ile_sklad,1)+1)+VLOOKUP($H$6,tblKlient[[Klient]:[Dodatkowy narzut Complex]],3,0))</f>
        <v>#VALUE!</v>
      </c>
      <c r="DY269" s="323" t="str">
        <f t="shared" si="347"/>
        <v/>
      </c>
      <c r="DZ269" s="318" t="e">
        <f t="shared" si="304"/>
        <v>#VALUE!</v>
      </c>
      <c r="EA269" s="324" t="e">
        <f t="shared" si="305"/>
        <v>#VALUE!</v>
      </c>
      <c r="EC269" s="340">
        <f>IFERROR((Y269*AA269)*IF(X269="NIE",$EC$17+Stawki!$L$30,$EC$17)+SUMIF($C:$C,$B269,CP:CP),0)</f>
        <v>0</v>
      </c>
      <c r="ED269" s="341">
        <f t="shared" si="306"/>
        <v>0</v>
      </c>
      <c r="EE269" s="341">
        <f t="shared" si="307"/>
        <v>0</v>
      </c>
      <c r="EF269" s="341" t="e">
        <f t="shared" si="308"/>
        <v>#VALUE!</v>
      </c>
      <c r="EG269" s="341" t="e">
        <f>DY269*(1+wycena!$EG$17)</f>
        <v>#VALUE!</v>
      </c>
      <c r="EH269" s="341" t="e">
        <f>EG269*(1+wycena!$EH$17)</f>
        <v>#VALUE!</v>
      </c>
      <c r="EI269" s="341" t="e">
        <f t="shared" si="348"/>
        <v>#VALUE!</v>
      </c>
      <c r="EJ269" s="341" t="e">
        <f t="shared" si="366"/>
        <v>#VALUE!</v>
      </c>
      <c r="EK269" s="342">
        <f t="shared" si="309"/>
        <v>0</v>
      </c>
      <c r="EL269" s="343">
        <v>0</v>
      </c>
      <c r="EM269" s="344" t="e">
        <f t="shared" si="367"/>
        <v>#VALUE!</v>
      </c>
      <c r="EN269" s="345" t="e">
        <f t="shared" si="310"/>
        <v>#VALUE!</v>
      </c>
      <c r="EO269" s="346">
        <f t="shared" si="311"/>
        <v>0</v>
      </c>
      <c r="EP269" s="347">
        <f t="shared" si="312"/>
        <v>0</v>
      </c>
      <c r="EQ269" s="348">
        <f t="shared" si="349"/>
        <v>0</v>
      </c>
      <c r="ER269" s="349" t="e">
        <f t="shared" si="313"/>
        <v>#VALUE!</v>
      </c>
      <c r="ES269" s="350" t="e">
        <f t="shared" si="314"/>
        <v>#VALUE!</v>
      </c>
      <c r="ET269" s="62"/>
      <c r="EU269" s="399">
        <f t="shared" si="350"/>
        <v>0</v>
      </c>
      <c r="EV269" s="400">
        <f t="shared" si="351"/>
        <v>0</v>
      </c>
      <c r="EW269" s="400">
        <f t="shared" si="352"/>
        <v>0</v>
      </c>
      <c r="EX269" s="400">
        <f t="shared" si="353"/>
        <v>0</v>
      </c>
      <c r="EY269" s="400">
        <f t="shared" si="354"/>
        <v>0</v>
      </c>
      <c r="EZ269" s="401">
        <f t="shared" si="355"/>
        <v>0</v>
      </c>
      <c r="FA269" s="62"/>
      <c r="FB269" s="153">
        <f t="shared" si="315"/>
        <v>0</v>
      </c>
      <c r="FC269" s="154">
        <f t="shared" si="316"/>
        <v>0</v>
      </c>
      <c r="FD269" s="154">
        <f t="shared" si="317"/>
        <v>0</v>
      </c>
      <c r="FE269" s="154">
        <f t="shared" si="318"/>
        <v>0</v>
      </c>
      <c r="FF269" s="154">
        <f t="shared" si="319"/>
        <v>0</v>
      </c>
      <c r="FG269" s="154">
        <f t="shared" si="320"/>
        <v>0</v>
      </c>
      <c r="FH269" s="154">
        <f t="shared" si="321"/>
        <v>0</v>
      </c>
      <c r="FI269" s="154">
        <f t="shared" si="322"/>
        <v>0</v>
      </c>
      <c r="FJ269" s="154">
        <f t="shared" si="323"/>
        <v>0</v>
      </c>
      <c r="FK269" s="147">
        <f t="shared" si="324"/>
        <v>0</v>
      </c>
      <c r="FL269" s="147">
        <f t="shared" si="325"/>
        <v>0</v>
      </c>
      <c r="FM269" s="146">
        <f t="shared" si="326"/>
        <v>0</v>
      </c>
      <c r="FN269" s="146">
        <f t="shared" si="327"/>
        <v>0</v>
      </c>
      <c r="FO269" s="146">
        <f t="shared" si="328"/>
        <v>0</v>
      </c>
      <c r="FP269" s="146">
        <f t="shared" si="329"/>
        <v>0</v>
      </c>
      <c r="FQ269" s="146" t="e">
        <f t="shared" si="330"/>
        <v>#VALUE!</v>
      </c>
      <c r="FR269" s="146" t="e">
        <f t="shared" si="331"/>
        <v>#VALUE!</v>
      </c>
      <c r="FS269" s="146">
        <f t="shared" si="332"/>
        <v>0</v>
      </c>
      <c r="FT269" s="146">
        <f t="shared" si="333"/>
        <v>0</v>
      </c>
      <c r="FU269" s="146">
        <f t="shared" si="334"/>
        <v>0</v>
      </c>
      <c r="FV269" s="146" t="e">
        <f t="shared" si="335"/>
        <v>#VALUE!</v>
      </c>
      <c r="FW269" s="146" t="e">
        <f t="shared" si="356"/>
        <v>#VALUE!</v>
      </c>
      <c r="FX269" s="146" t="e">
        <f t="shared" si="357"/>
        <v>#VALUE!</v>
      </c>
      <c r="FY269" s="146" t="e">
        <f t="shared" si="358"/>
        <v>#VALUE!</v>
      </c>
      <c r="FZ269" s="155">
        <f t="shared" si="368"/>
        <v>0</v>
      </c>
    </row>
    <row r="270" spans="1:182">
      <c r="A270" s="143">
        <v>252</v>
      </c>
      <c r="B270" s="123"/>
      <c r="C270" s="123"/>
      <c r="D270" s="123"/>
      <c r="E270" s="181"/>
      <c r="F270" s="123"/>
      <c r="G270" s="123"/>
      <c r="H270" s="123"/>
      <c r="I270" s="120"/>
      <c r="J270" s="121"/>
      <c r="K270" s="123"/>
      <c r="L270" s="123"/>
      <c r="M270" s="172" t="str">
        <f>ryzyka!$X254</f>
        <v/>
      </c>
      <c r="N270" s="173" t="str">
        <f>ryzyka!Y254</f>
        <v/>
      </c>
      <c r="O270" s="123"/>
      <c r="P270" s="123"/>
      <c r="Q270" s="138"/>
      <c r="R270" s="121"/>
      <c r="S270" s="123"/>
      <c r="T270" s="122"/>
      <c r="U270" s="123"/>
      <c r="V270" s="285" t="str">
        <f t="shared" si="336"/>
        <v/>
      </c>
      <c r="W270" s="285" t="str">
        <f t="shared" si="337"/>
        <v/>
      </c>
      <c r="X270" s="123"/>
      <c r="Y270" s="65"/>
      <c r="Z270" s="176">
        <f t="shared" si="279"/>
        <v>0</v>
      </c>
      <c r="AA270" s="124"/>
      <c r="AB270" s="124"/>
      <c r="AC270" s="125"/>
      <c r="AD270" s="125"/>
      <c r="AE270" s="126"/>
      <c r="AF270" s="124"/>
      <c r="AG270" s="127"/>
      <c r="AH270" s="128"/>
      <c r="AI270" s="137"/>
      <c r="AJ270" s="126"/>
      <c r="AK270" s="335">
        <f t="shared" si="280"/>
        <v>0</v>
      </c>
      <c r="AL270" s="138"/>
      <c r="AM270" s="121"/>
      <c r="AN270" s="123"/>
      <c r="AO270" s="332">
        <f t="shared" si="359"/>
        <v>0</v>
      </c>
      <c r="AP270" s="333">
        <f>SUMIFS(Technologia[tpz '[s']],Technologia[Obszar],"Obróbka skrawaniem",Technologia[KOD WYROB],wycena!$B270)</f>
        <v>0</v>
      </c>
      <c r="AQ270" s="334">
        <f>SUMIFS(Technologia[tpj '[s']],Technologia[Obszar],"Obróbka skrawaniem",Technologia[KOD WYROB],wycena!$B270)</f>
        <v>0</v>
      </c>
      <c r="AR270" s="335">
        <f t="shared" si="281"/>
        <v>0</v>
      </c>
      <c r="AS270" s="334">
        <f>SUMIFS(Technologia[tpz '[s']],Technologia[Obszar],"Ukosowanie",Technologia[KOD WYROB],wycena!$B270)</f>
        <v>0</v>
      </c>
      <c r="AT270" s="334">
        <f>SUMIFS(Technologia[tpj '[s']],Technologia[Obszar],"Ukosowanie",Technologia[KOD WYROB],wycena!$B270)</f>
        <v>0</v>
      </c>
      <c r="AU270" s="335">
        <f t="shared" si="282"/>
        <v>0</v>
      </c>
      <c r="AV270" s="334">
        <f>SUMIFS(Technologia[tpz '[s']],Technologia[Obszar],"Prasa",Technologia[KOD WYROB],wycena!$B270)</f>
        <v>0</v>
      </c>
      <c r="AW270" s="334">
        <f>SUMIFS(Technologia[tpj '[s']],Technologia[Obszar],"Prasa",Technologia[KOD WYROB],wycena!$B270)</f>
        <v>0</v>
      </c>
      <c r="AX270" s="335">
        <f t="shared" si="283"/>
        <v>0</v>
      </c>
      <c r="AY270" s="334">
        <f>SUMIFS(Technologia[tpz '[s']],Technologia[Obszar],"Spawanie ręczne",Technologia[KOD WYROB],wycena!$B270)</f>
        <v>0</v>
      </c>
      <c r="AZ270" s="334">
        <f>SUMIFS(Technologia[tpj '[s']],Technologia[Obszar],"Spawanie ręczne",Technologia[KOD WYROB],wycena!$B270)</f>
        <v>0</v>
      </c>
      <c r="BA270" s="335">
        <f t="shared" si="284"/>
        <v>0</v>
      </c>
      <c r="BB270" s="334">
        <f>SUMIFS(Technologia[tpz '[s']],Technologia[Obszar],"Spawanie robotem",Technologia[KOD WYROB],wycena!$B270)</f>
        <v>0</v>
      </c>
      <c r="BC270" s="334">
        <f>SUMIFS(Technologia[tpj '[s']],Technologia[Obszar],"Spawanie robotem",Technologia[KOD WYROB],wycena!$B270)</f>
        <v>0</v>
      </c>
      <c r="BD270" s="335">
        <f t="shared" si="285"/>
        <v>0</v>
      </c>
      <c r="BE270" s="334">
        <f>SUMIFS(Technologia[tpz '[s']],Technologia[Obszar],"Ślusarnia",Technologia[KOD WYROB],wycena!$B270)</f>
        <v>0</v>
      </c>
      <c r="BF270" s="334">
        <f>SUMIFS(Technologia[tpj '[s']],Technologia[Obszar],"Ślusarnia",Technologia[KOD WYROB],wycena!$B270)</f>
        <v>0</v>
      </c>
      <c r="BG270" s="335">
        <f t="shared" si="286"/>
        <v>0</v>
      </c>
      <c r="BH270" s="334">
        <f>SUMIFS(Technologia[tpz '[s']],Technologia[Obszar],"Montaż",Technologia[KOD WYROB],wycena!$B270)</f>
        <v>0</v>
      </c>
      <c r="BI270" s="334">
        <f>SUMIFS(Technologia[tpj '[s']],Technologia[Obszar],"Montaż",Technologia[KOD WYROB],wycena!$B270)</f>
        <v>0</v>
      </c>
      <c r="BJ270" s="335">
        <f t="shared" si="287"/>
        <v>0</v>
      </c>
      <c r="BK270" s="334">
        <f>SUMIFS(Technologia[tpz '[s']],Technologia[Obszar],"Klejenie",Technologia[KOD WYROB],wycena!$B270)</f>
        <v>0</v>
      </c>
      <c r="BL270" s="334">
        <f>SUMIFS(Technologia[tpj '[s']],Technologia[Obszar],"Klejenie",Technologia[KOD WYROB],wycena!$B270)</f>
        <v>0</v>
      </c>
      <c r="BM270" s="335">
        <f t="shared" si="288"/>
        <v>0</v>
      </c>
      <c r="BN270" s="334">
        <f>SUMIFS(Technologia[tpz '[s']],Technologia[Obszar],"Śrutowanie",Technologia[KOD WYROB],wycena!$B270)</f>
        <v>0</v>
      </c>
      <c r="BO270" s="334">
        <f>SUMIFS(Technologia[tpj '[s']],Technologia[Obszar],"Śrutowanie",Technologia[KOD WYROB],wycena!$B270)</f>
        <v>0</v>
      </c>
      <c r="BP270" s="332">
        <f t="shared" si="338"/>
        <v>0</v>
      </c>
      <c r="BQ270" s="334">
        <f>SUMIFS(Technologia[tpz '[s']],Technologia[Obszar],"Prostowanie",Technologia[KOD WYROB],wycena!$B270)</f>
        <v>0</v>
      </c>
      <c r="BR270" s="334">
        <f>SUMIFS(Technologia[tpj '[s']],Technologia[Obszar],"Prostowanie",Technologia[KOD WYROB],wycena!$B270)</f>
        <v>0</v>
      </c>
      <c r="BS270" s="332">
        <f t="shared" si="339"/>
        <v>0</v>
      </c>
      <c r="BT270" s="334">
        <f>SUMIFS(Technologia[tpz '[s']],Technologia[Obszar],"Gratowarka",Technologia[KOD WYROB],wycena!$B270)</f>
        <v>0</v>
      </c>
      <c r="BU270" s="334">
        <f>SUMIFS(Technologia[tpj '[s']],Technologia[Obszar],"Gratowarka",Technologia[KOD WYROB],wycena!$B270)</f>
        <v>0</v>
      </c>
      <c r="BV270" s="332">
        <f t="shared" si="340"/>
        <v>0</v>
      </c>
      <c r="BW270" s="332">
        <f>COUNTIF(Technologia[KOD WYROB],B270)</f>
        <v>0</v>
      </c>
      <c r="BX270" s="332">
        <f t="shared" si="341"/>
        <v>0</v>
      </c>
      <c r="BZ270" s="121"/>
      <c r="CA270" s="123"/>
      <c r="CB270" s="123"/>
      <c r="CC270" s="372">
        <f>SUMIFS(Technologia[Koszt kooperacji],Technologia[Obszar],"Kooperacja",Technologia[KOD WYROB],wycena!$B270)+SUMIFS(Technologia[Koszt kooperacji],Technologia[Obszar],"Śrutowanie",Technologia[KOD WYROB],wycena!$B270)</f>
        <v>0</v>
      </c>
      <c r="CD270" s="372">
        <f t="shared" si="289"/>
        <v>0</v>
      </c>
      <c r="CE270" s="372">
        <f t="shared" si="360"/>
        <v>0</v>
      </c>
      <c r="CF270" s="381">
        <f>COUNTIFS(Technologia[KOD WYROB],B270,Technologia[Obszar],"kooperacja")+SUMIF($C:$C,$B270,CF:CF)</f>
        <v>0</v>
      </c>
      <c r="CG270" s="382">
        <f>SUMIF(Tabela3[Dot. indeksu],B270,Tabela3[Wartość])+SUMIF(C:C,B270,DE:DE)</f>
        <v>0</v>
      </c>
      <c r="CH270" s="383">
        <f>SUMIFS(NRC[Cena],NRC[Typ narzędzia],robocze!$AL$1,NRC[Dot. indeksu],wycena!$B270)+(SUMIF($C:$C,$B270,$DF:$DF))</f>
        <v>0</v>
      </c>
      <c r="CI270" s="372">
        <f>SUMIFS(NRC[Cena],NRC[Typ narzędzia],robocze!$AL$2,NRC[Dot. indeksu],wycena!$B270)+(SUMIF($C:$C,$B270,$DG:$DG))</f>
        <v>0</v>
      </c>
      <c r="CJ270" s="372">
        <f>SUMIFS(NRC[Cena],NRC[Typ narzędzia],robocze!$AL$3,NRC[Dot. indeksu],wycena!$B270)+(SUMIF($C:$C,$B270,$DH:$DH))</f>
        <v>0</v>
      </c>
      <c r="CK270" s="384">
        <f t="shared" si="342"/>
        <v>0</v>
      </c>
      <c r="CM270" s="373" t="str">
        <f t="shared" si="290"/>
        <v/>
      </c>
      <c r="CN270" s="374" t="str">
        <f t="shared" si="291"/>
        <v/>
      </c>
      <c r="CO270" s="372" t="str">
        <f t="shared" si="292"/>
        <v/>
      </c>
      <c r="CP270" s="372" t="str">
        <f t="shared" si="361"/>
        <v/>
      </c>
      <c r="CQ270" s="371" t="str">
        <f t="shared" si="293"/>
        <v/>
      </c>
      <c r="CR270" s="371" t="str">
        <f t="shared" si="362"/>
        <v/>
      </c>
      <c r="CS270" s="371" t="str">
        <f t="shared" si="294"/>
        <v/>
      </c>
      <c r="CT270" s="371" t="str">
        <f t="shared" si="295"/>
        <v/>
      </c>
      <c r="CU270" s="371" t="str">
        <f t="shared" si="296"/>
        <v/>
      </c>
      <c r="CV270" s="371" t="str">
        <f t="shared" si="297"/>
        <v/>
      </c>
      <c r="CW270" s="371" t="str">
        <f t="shared" si="298"/>
        <v/>
      </c>
      <c r="CX270" s="371" t="str">
        <f t="shared" si="299"/>
        <v/>
      </c>
      <c r="CY270" s="371" t="str">
        <f t="shared" si="300"/>
        <v/>
      </c>
      <c r="CZ270" s="371" t="str">
        <f t="shared" si="301"/>
        <v/>
      </c>
      <c r="DA270" s="371" t="str">
        <f t="shared" si="343"/>
        <v/>
      </c>
      <c r="DB270" s="371" t="str">
        <f t="shared" si="344"/>
        <v/>
      </c>
      <c r="DC270" s="371" t="str">
        <f t="shared" si="345"/>
        <v/>
      </c>
      <c r="DD270" s="334" t="str">
        <f t="shared" si="302"/>
        <v/>
      </c>
      <c r="DE270" s="334" t="str">
        <f t="shared" si="303"/>
        <v/>
      </c>
      <c r="DF270" s="372">
        <f t="shared" si="363"/>
        <v>0</v>
      </c>
      <c r="DG270" s="372">
        <f t="shared" si="364"/>
        <v>0</v>
      </c>
      <c r="DH270" s="372">
        <f t="shared" si="365"/>
        <v>0</v>
      </c>
      <c r="DI270" s="375"/>
      <c r="DJ270" s="319">
        <f>AK270/3600*Stawki!$A$4</f>
        <v>0</v>
      </c>
      <c r="DK270" s="317">
        <f>AO270/3600*Stawki!$B$4</f>
        <v>0</v>
      </c>
      <c r="DL270" s="317">
        <f>AR270/3600*Stawki!$C$4</f>
        <v>0</v>
      </c>
      <c r="DM270" s="317">
        <f>AU270/3600*Stawki!$D$4</f>
        <v>0</v>
      </c>
      <c r="DN270" s="317">
        <f>AX270/3600*Stawki!$E$4</f>
        <v>0</v>
      </c>
      <c r="DO270" s="317">
        <f>BA270/3600*Stawki!$F$4</f>
        <v>0</v>
      </c>
      <c r="DP270" s="317">
        <f>BD270/3600*Stawki!$G$4</f>
        <v>0</v>
      </c>
      <c r="DQ270" s="317">
        <f>BG270/3600*Stawki!$H$4</f>
        <v>0</v>
      </c>
      <c r="DR270" s="317">
        <f>BJ270/3600*Stawki!$J$4</f>
        <v>0</v>
      </c>
      <c r="DS270" s="317">
        <f>BL270/3600*Stawki!$I$4</f>
        <v>0</v>
      </c>
      <c r="DT270" s="317">
        <f>BP270/3600*Stawki!$K$4</f>
        <v>0</v>
      </c>
      <c r="DU270" s="320">
        <f>BS270/3600*Stawki!$M$4</f>
        <v>0</v>
      </c>
      <c r="DV270" s="320">
        <f>BV270/3600*Stawki!$L$4</f>
        <v>0</v>
      </c>
      <c r="DW270" s="321">
        <f t="shared" si="346"/>
        <v>0</v>
      </c>
      <c r="DX270" s="322" t="e" cm="1">
        <f t="array" ref="DX270">IF(BX270&lt;1,INDEX(tblSimple[],MATCH(F270,simp_il_proj,1)+1,MATCH(BW270,simp_il_oper,1)+1)+VLOOKUP($H$6,tblKlient[[Klient]:[Dodatkowy narzut Simple]],2,0),INDEX(tblComplex[],MATCH(F270,comp_il_projekt,1)+1,MATCH(BX270,comp_ile_sklad,1)+1)+VLOOKUP($H$6,tblKlient[[Klient]:[Dodatkowy narzut Complex]],3,0))</f>
        <v>#VALUE!</v>
      </c>
      <c r="DY270" s="323" t="str">
        <f t="shared" si="347"/>
        <v/>
      </c>
      <c r="DZ270" s="318" t="e">
        <f t="shared" si="304"/>
        <v>#VALUE!</v>
      </c>
      <c r="EA270" s="324" t="e">
        <f t="shared" si="305"/>
        <v>#VALUE!</v>
      </c>
      <c r="EC270" s="340">
        <f>IFERROR((Y270*AA270)*IF(X270="NIE",$EC$17+Stawki!$L$30,$EC$17)+SUMIF($C:$C,$B270,CP:CP),0)</f>
        <v>0</v>
      </c>
      <c r="ED270" s="341">
        <f t="shared" si="306"/>
        <v>0</v>
      </c>
      <c r="EE270" s="341">
        <f t="shared" si="307"/>
        <v>0</v>
      </c>
      <c r="EF270" s="341" t="e">
        <f t="shared" si="308"/>
        <v>#VALUE!</v>
      </c>
      <c r="EG270" s="341" t="e">
        <f>DY270*(1+wycena!$EG$17)</f>
        <v>#VALUE!</v>
      </c>
      <c r="EH270" s="341" t="e">
        <f>EG270*(1+wycena!$EH$17)</f>
        <v>#VALUE!</v>
      </c>
      <c r="EI270" s="341" t="e">
        <f t="shared" si="348"/>
        <v>#VALUE!</v>
      </c>
      <c r="EJ270" s="341" t="e">
        <f t="shared" si="366"/>
        <v>#VALUE!</v>
      </c>
      <c r="EK270" s="342">
        <f t="shared" si="309"/>
        <v>0</v>
      </c>
      <c r="EL270" s="343">
        <v>0</v>
      </c>
      <c r="EM270" s="344" t="e">
        <f t="shared" si="367"/>
        <v>#VALUE!</v>
      </c>
      <c r="EN270" s="345" t="e">
        <f t="shared" si="310"/>
        <v>#VALUE!</v>
      </c>
      <c r="EO270" s="346">
        <f t="shared" si="311"/>
        <v>0</v>
      </c>
      <c r="EP270" s="347">
        <f t="shared" si="312"/>
        <v>0</v>
      </c>
      <c r="EQ270" s="348">
        <f t="shared" si="349"/>
        <v>0</v>
      </c>
      <c r="ER270" s="349" t="e">
        <f t="shared" si="313"/>
        <v>#VALUE!</v>
      </c>
      <c r="ES270" s="350" t="e">
        <f t="shared" si="314"/>
        <v>#VALUE!</v>
      </c>
      <c r="ET270" s="62"/>
      <c r="EU270" s="399">
        <f t="shared" si="350"/>
        <v>0</v>
      </c>
      <c r="EV270" s="400">
        <f t="shared" si="351"/>
        <v>0</v>
      </c>
      <c r="EW270" s="400">
        <f t="shared" si="352"/>
        <v>0</v>
      </c>
      <c r="EX270" s="400">
        <f t="shared" si="353"/>
        <v>0</v>
      </c>
      <c r="EY270" s="400">
        <f t="shared" si="354"/>
        <v>0</v>
      </c>
      <c r="EZ270" s="401">
        <f t="shared" si="355"/>
        <v>0</v>
      </c>
      <c r="FA270" s="62"/>
      <c r="FB270" s="153">
        <f t="shared" si="315"/>
        <v>0</v>
      </c>
      <c r="FC270" s="154">
        <f t="shared" si="316"/>
        <v>0</v>
      </c>
      <c r="FD270" s="154">
        <f t="shared" si="317"/>
        <v>0</v>
      </c>
      <c r="FE270" s="154">
        <f t="shared" si="318"/>
        <v>0</v>
      </c>
      <c r="FF270" s="154">
        <f t="shared" si="319"/>
        <v>0</v>
      </c>
      <c r="FG270" s="154">
        <f t="shared" si="320"/>
        <v>0</v>
      </c>
      <c r="FH270" s="154">
        <f t="shared" si="321"/>
        <v>0</v>
      </c>
      <c r="FI270" s="154">
        <f t="shared" si="322"/>
        <v>0</v>
      </c>
      <c r="FJ270" s="154">
        <f t="shared" si="323"/>
        <v>0</v>
      </c>
      <c r="FK270" s="147">
        <f t="shared" si="324"/>
        <v>0</v>
      </c>
      <c r="FL270" s="147">
        <f t="shared" si="325"/>
        <v>0</v>
      </c>
      <c r="FM270" s="146">
        <f t="shared" si="326"/>
        <v>0</v>
      </c>
      <c r="FN270" s="146">
        <f t="shared" si="327"/>
        <v>0</v>
      </c>
      <c r="FO270" s="146">
        <f t="shared" si="328"/>
        <v>0</v>
      </c>
      <c r="FP270" s="146">
        <f t="shared" si="329"/>
        <v>0</v>
      </c>
      <c r="FQ270" s="146" t="e">
        <f t="shared" si="330"/>
        <v>#VALUE!</v>
      </c>
      <c r="FR270" s="146" t="e">
        <f t="shared" si="331"/>
        <v>#VALUE!</v>
      </c>
      <c r="FS270" s="146">
        <f t="shared" si="332"/>
        <v>0</v>
      </c>
      <c r="FT270" s="146">
        <f t="shared" si="333"/>
        <v>0</v>
      </c>
      <c r="FU270" s="146">
        <f t="shared" si="334"/>
        <v>0</v>
      </c>
      <c r="FV270" s="146" t="e">
        <f t="shared" si="335"/>
        <v>#VALUE!</v>
      </c>
      <c r="FW270" s="146" t="e">
        <f t="shared" si="356"/>
        <v>#VALUE!</v>
      </c>
      <c r="FX270" s="146" t="e">
        <f t="shared" si="357"/>
        <v>#VALUE!</v>
      </c>
      <c r="FY270" s="146" t="e">
        <f t="shared" si="358"/>
        <v>#VALUE!</v>
      </c>
      <c r="FZ270" s="155">
        <f t="shared" si="368"/>
        <v>0</v>
      </c>
    </row>
    <row r="271" spans="1:182">
      <c r="A271" s="143">
        <v>253</v>
      </c>
      <c r="B271" s="123"/>
      <c r="C271" s="123"/>
      <c r="D271" s="123"/>
      <c r="E271" s="181"/>
      <c r="F271" s="123"/>
      <c r="G271" s="123"/>
      <c r="H271" s="123"/>
      <c r="I271" s="120"/>
      <c r="J271" s="121"/>
      <c r="K271" s="123"/>
      <c r="L271" s="123"/>
      <c r="M271" s="172" t="str">
        <f>ryzyka!$X255</f>
        <v/>
      </c>
      <c r="N271" s="173" t="str">
        <f>ryzyka!Y255</f>
        <v/>
      </c>
      <c r="O271" s="123"/>
      <c r="P271" s="123"/>
      <c r="Q271" s="138"/>
      <c r="R271" s="121"/>
      <c r="S271" s="123"/>
      <c r="T271" s="122"/>
      <c r="U271" s="123"/>
      <c r="V271" s="285" t="str">
        <f t="shared" si="336"/>
        <v/>
      </c>
      <c r="W271" s="285" t="str">
        <f t="shared" si="337"/>
        <v/>
      </c>
      <c r="X271" s="123"/>
      <c r="Y271" s="65"/>
      <c r="Z271" s="176">
        <f t="shared" si="279"/>
        <v>0</v>
      </c>
      <c r="AA271" s="124"/>
      <c r="AB271" s="124"/>
      <c r="AC271" s="125"/>
      <c r="AD271" s="125"/>
      <c r="AE271" s="126"/>
      <c r="AF271" s="124"/>
      <c r="AG271" s="127"/>
      <c r="AH271" s="128"/>
      <c r="AI271" s="137"/>
      <c r="AJ271" s="126"/>
      <c r="AK271" s="335">
        <f t="shared" si="280"/>
        <v>0</v>
      </c>
      <c r="AL271" s="138"/>
      <c r="AM271" s="121"/>
      <c r="AN271" s="123"/>
      <c r="AO271" s="332">
        <f t="shared" si="359"/>
        <v>0</v>
      </c>
      <c r="AP271" s="333">
        <f>SUMIFS(Technologia[tpz '[s']],Technologia[Obszar],"Obróbka skrawaniem",Technologia[KOD WYROB],wycena!$B271)</f>
        <v>0</v>
      </c>
      <c r="AQ271" s="334">
        <f>SUMIFS(Technologia[tpj '[s']],Technologia[Obszar],"Obróbka skrawaniem",Technologia[KOD WYROB],wycena!$B271)</f>
        <v>0</v>
      </c>
      <c r="AR271" s="335">
        <f t="shared" si="281"/>
        <v>0</v>
      </c>
      <c r="AS271" s="334">
        <f>SUMIFS(Technologia[tpz '[s']],Technologia[Obszar],"Ukosowanie",Technologia[KOD WYROB],wycena!$B271)</f>
        <v>0</v>
      </c>
      <c r="AT271" s="334">
        <f>SUMIFS(Technologia[tpj '[s']],Technologia[Obszar],"Ukosowanie",Technologia[KOD WYROB],wycena!$B271)</f>
        <v>0</v>
      </c>
      <c r="AU271" s="335">
        <f t="shared" si="282"/>
        <v>0</v>
      </c>
      <c r="AV271" s="334">
        <f>SUMIFS(Technologia[tpz '[s']],Technologia[Obszar],"Prasa",Technologia[KOD WYROB],wycena!$B271)</f>
        <v>0</v>
      </c>
      <c r="AW271" s="334">
        <f>SUMIFS(Technologia[tpj '[s']],Technologia[Obszar],"Prasa",Technologia[KOD WYROB],wycena!$B271)</f>
        <v>0</v>
      </c>
      <c r="AX271" s="335">
        <f t="shared" si="283"/>
        <v>0</v>
      </c>
      <c r="AY271" s="334">
        <f>SUMIFS(Technologia[tpz '[s']],Technologia[Obszar],"Spawanie ręczne",Technologia[KOD WYROB],wycena!$B271)</f>
        <v>0</v>
      </c>
      <c r="AZ271" s="334">
        <f>SUMIFS(Technologia[tpj '[s']],Technologia[Obszar],"Spawanie ręczne",Technologia[KOD WYROB],wycena!$B271)</f>
        <v>0</v>
      </c>
      <c r="BA271" s="335">
        <f t="shared" si="284"/>
        <v>0</v>
      </c>
      <c r="BB271" s="334">
        <f>SUMIFS(Technologia[tpz '[s']],Technologia[Obszar],"Spawanie robotem",Technologia[KOD WYROB],wycena!$B271)</f>
        <v>0</v>
      </c>
      <c r="BC271" s="334">
        <f>SUMIFS(Technologia[tpj '[s']],Technologia[Obszar],"Spawanie robotem",Technologia[KOD WYROB],wycena!$B271)</f>
        <v>0</v>
      </c>
      <c r="BD271" s="335">
        <f t="shared" si="285"/>
        <v>0</v>
      </c>
      <c r="BE271" s="334">
        <f>SUMIFS(Technologia[tpz '[s']],Technologia[Obszar],"Ślusarnia",Technologia[KOD WYROB],wycena!$B271)</f>
        <v>0</v>
      </c>
      <c r="BF271" s="334">
        <f>SUMIFS(Technologia[tpj '[s']],Technologia[Obszar],"Ślusarnia",Technologia[KOD WYROB],wycena!$B271)</f>
        <v>0</v>
      </c>
      <c r="BG271" s="335">
        <f t="shared" si="286"/>
        <v>0</v>
      </c>
      <c r="BH271" s="334">
        <f>SUMIFS(Technologia[tpz '[s']],Technologia[Obszar],"Montaż",Technologia[KOD WYROB],wycena!$B271)</f>
        <v>0</v>
      </c>
      <c r="BI271" s="334">
        <f>SUMIFS(Technologia[tpj '[s']],Technologia[Obszar],"Montaż",Technologia[KOD WYROB],wycena!$B271)</f>
        <v>0</v>
      </c>
      <c r="BJ271" s="335">
        <f t="shared" si="287"/>
        <v>0</v>
      </c>
      <c r="BK271" s="334">
        <f>SUMIFS(Technologia[tpz '[s']],Technologia[Obszar],"Klejenie",Technologia[KOD WYROB],wycena!$B271)</f>
        <v>0</v>
      </c>
      <c r="BL271" s="334">
        <f>SUMIFS(Technologia[tpj '[s']],Technologia[Obszar],"Klejenie",Technologia[KOD WYROB],wycena!$B271)</f>
        <v>0</v>
      </c>
      <c r="BM271" s="335">
        <f t="shared" si="288"/>
        <v>0</v>
      </c>
      <c r="BN271" s="334">
        <f>SUMIFS(Technologia[tpz '[s']],Technologia[Obszar],"Śrutowanie",Technologia[KOD WYROB],wycena!$B271)</f>
        <v>0</v>
      </c>
      <c r="BO271" s="334">
        <f>SUMIFS(Technologia[tpj '[s']],Technologia[Obszar],"Śrutowanie",Technologia[KOD WYROB],wycena!$B271)</f>
        <v>0</v>
      </c>
      <c r="BP271" s="332">
        <f t="shared" si="338"/>
        <v>0</v>
      </c>
      <c r="BQ271" s="334">
        <f>SUMIFS(Technologia[tpz '[s']],Technologia[Obszar],"Prostowanie",Technologia[KOD WYROB],wycena!$B271)</f>
        <v>0</v>
      </c>
      <c r="BR271" s="334">
        <f>SUMIFS(Technologia[tpj '[s']],Technologia[Obszar],"Prostowanie",Technologia[KOD WYROB],wycena!$B271)</f>
        <v>0</v>
      </c>
      <c r="BS271" s="332">
        <f t="shared" si="339"/>
        <v>0</v>
      </c>
      <c r="BT271" s="334">
        <f>SUMIFS(Technologia[tpz '[s']],Technologia[Obszar],"Gratowarka",Technologia[KOD WYROB],wycena!$B271)</f>
        <v>0</v>
      </c>
      <c r="BU271" s="334">
        <f>SUMIFS(Technologia[tpj '[s']],Technologia[Obszar],"Gratowarka",Technologia[KOD WYROB],wycena!$B271)</f>
        <v>0</v>
      </c>
      <c r="BV271" s="332">
        <f t="shared" si="340"/>
        <v>0</v>
      </c>
      <c r="BW271" s="332">
        <f>COUNTIF(Technologia[KOD WYROB],B271)</f>
        <v>0</v>
      </c>
      <c r="BX271" s="332">
        <f t="shared" si="341"/>
        <v>0</v>
      </c>
      <c r="BZ271" s="121"/>
      <c r="CA271" s="123"/>
      <c r="CB271" s="123"/>
      <c r="CC271" s="372">
        <f>SUMIFS(Technologia[Koszt kooperacji],Technologia[Obszar],"Kooperacja",Technologia[KOD WYROB],wycena!$B271)+SUMIFS(Technologia[Koszt kooperacji],Technologia[Obszar],"Śrutowanie",Technologia[KOD WYROB],wycena!$B271)</f>
        <v>0</v>
      </c>
      <c r="CD271" s="372">
        <f t="shared" si="289"/>
        <v>0</v>
      </c>
      <c r="CE271" s="372">
        <f t="shared" si="360"/>
        <v>0</v>
      </c>
      <c r="CF271" s="381">
        <f>COUNTIFS(Technologia[KOD WYROB],B271,Technologia[Obszar],"kooperacja")+SUMIF($C:$C,$B271,CF:CF)</f>
        <v>0</v>
      </c>
      <c r="CG271" s="382">
        <f>SUMIF(Tabela3[Dot. indeksu],B271,Tabela3[Wartość])+SUMIF(C:C,B271,DE:DE)</f>
        <v>0</v>
      </c>
      <c r="CH271" s="383">
        <f>SUMIFS(NRC[Cena],NRC[Typ narzędzia],robocze!$AL$1,NRC[Dot. indeksu],wycena!$B271)+(SUMIF($C:$C,$B271,$DF:$DF))</f>
        <v>0</v>
      </c>
      <c r="CI271" s="372">
        <f>SUMIFS(NRC[Cena],NRC[Typ narzędzia],robocze!$AL$2,NRC[Dot. indeksu],wycena!$B271)+(SUMIF($C:$C,$B271,$DG:$DG))</f>
        <v>0</v>
      </c>
      <c r="CJ271" s="372">
        <f>SUMIFS(NRC[Cena],NRC[Typ narzędzia],robocze!$AL$3,NRC[Dot. indeksu],wycena!$B271)+(SUMIF($C:$C,$B271,$DH:$DH))</f>
        <v>0</v>
      </c>
      <c r="CK271" s="384">
        <f t="shared" si="342"/>
        <v>0</v>
      </c>
      <c r="CM271" s="373" t="str">
        <f t="shared" si="290"/>
        <v/>
      </c>
      <c r="CN271" s="374" t="str">
        <f t="shared" si="291"/>
        <v/>
      </c>
      <c r="CO271" s="372" t="str">
        <f t="shared" si="292"/>
        <v/>
      </c>
      <c r="CP271" s="372" t="str">
        <f t="shared" si="361"/>
        <v/>
      </c>
      <c r="CQ271" s="371" t="str">
        <f t="shared" si="293"/>
        <v/>
      </c>
      <c r="CR271" s="371" t="str">
        <f t="shared" si="362"/>
        <v/>
      </c>
      <c r="CS271" s="371" t="str">
        <f t="shared" si="294"/>
        <v/>
      </c>
      <c r="CT271" s="371" t="str">
        <f t="shared" si="295"/>
        <v/>
      </c>
      <c r="CU271" s="371" t="str">
        <f t="shared" si="296"/>
        <v/>
      </c>
      <c r="CV271" s="371" t="str">
        <f t="shared" si="297"/>
        <v/>
      </c>
      <c r="CW271" s="371" t="str">
        <f t="shared" si="298"/>
        <v/>
      </c>
      <c r="CX271" s="371" t="str">
        <f t="shared" si="299"/>
        <v/>
      </c>
      <c r="CY271" s="371" t="str">
        <f t="shared" si="300"/>
        <v/>
      </c>
      <c r="CZ271" s="371" t="str">
        <f t="shared" si="301"/>
        <v/>
      </c>
      <c r="DA271" s="371" t="str">
        <f t="shared" si="343"/>
        <v/>
      </c>
      <c r="DB271" s="371" t="str">
        <f t="shared" si="344"/>
        <v/>
      </c>
      <c r="DC271" s="371" t="str">
        <f t="shared" si="345"/>
        <v/>
      </c>
      <c r="DD271" s="334" t="str">
        <f t="shared" si="302"/>
        <v/>
      </c>
      <c r="DE271" s="334" t="str">
        <f t="shared" si="303"/>
        <v/>
      </c>
      <c r="DF271" s="372">
        <f t="shared" si="363"/>
        <v>0</v>
      </c>
      <c r="DG271" s="372">
        <f t="shared" si="364"/>
        <v>0</v>
      </c>
      <c r="DH271" s="372">
        <f t="shared" si="365"/>
        <v>0</v>
      </c>
      <c r="DI271" s="375"/>
      <c r="DJ271" s="319">
        <f>AK271/3600*Stawki!$A$4</f>
        <v>0</v>
      </c>
      <c r="DK271" s="317">
        <f>AO271/3600*Stawki!$B$4</f>
        <v>0</v>
      </c>
      <c r="DL271" s="317">
        <f>AR271/3600*Stawki!$C$4</f>
        <v>0</v>
      </c>
      <c r="DM271" s="317">
        <f>AU271/3600*Stawki!$D$4</f>
        <v>0</v>
      </c>
      <c r="DN271" s="317">
        <f>AX271/3600*Stawki!$E$4</f>
        <v>0</v>
      </c>
      <c r="DO271" s="317">
        <f>BA271/3600*Stawki!$F$4</f>
        <v>0</v>
      </c>
      <c r="DP271" s="317">
        <f>BD271/3600*Stawki!$G$4</f>
        <v>0</v>
      </c>
      <c r="DQ271" s="317">
        <f>BG271/3600*Stawki!$H$4</f>
        <v>0</v>
      </c>
      <c r="DR271" s="317">
        <f>BJ271/3600*Stawki!$J$4</f>
        <v>0</v>
      </c>
      <c r="DS271" s="317">
        <f>BL271/3600*Stawki!$I$4</f>
        <v>0</v>
      </c>
      <c r="DT271" s="317">
        <f>BP271/3600*Stawki!$K$4</f>
        <v>0</v>
      </c>
      <c r="DU271" s="320">
        <f>BS271/3600*Stawki!$M$4</f>
        <v>0</v>
      </c>
      <c r="DV271" s="320">
        <f>BV271/3600*Stawki!$L$4</f>
        <v>0</v>
      </c>
      <c r="DW271" s="321">
        <f t="shared" si="346"/>
        <v>0</v>
      </c>
      <c r="DX271" s="322" t="e" cm="1">
        <f t="array" ref="DX271">IF(BX271&lt;1,INDEX(tblSimple[],MATCH(F271,simp_il_proj,1)+1,MATCH(BW271,simp_il_oper,1)+1)+VLOOKUP($H$6,tblKlient[[Klient]:[Dodatkowy narzut Simple]],2,0),INDEX(tblComplex[],MATCH(F271,comp_il_projekt,1)+1,MATCH(BX271,comp_ile_sklad,1)+1)+VLOOKUP($H$6,tblKlient[[Klient]:[Dodatkowy narzut Complex]],3,0))</f>
        <v>#VALUE!</v>
      </c>
      <c r="DY271" s="323" t="str">
        <f t="shared" si="347"/>
        <v/>
      </c>
      <c r="DZ271" s="318" t="e">
        <f t="shared" si="304"/>
        <v>#VALUE!</v>
      </c>
      <c r="EA271" s="324" t="e">
        <f t="shared" si="305"/>
        <v>#VALUE!</v>
      </c>
      <c r="EC271" s="340">
        <f>IFERROR((Y271*AA271)*IF(X271="NIE",$EC$17+Stawki!$L$30,$EC$17)+SUMIF($C:$C,$B271,CP:CP),0)</f>
        <v>0</v>
      </c>
      <c r="ED271" s="341">
        <f t="shared" si="306"/>
        <v>0</v>
      </c>
      <c r="EE271" s="341">
        <f t="shared" si="307"/>
        <v>0</v>
      </c>
      <c r="EF271" s="341" t="e">
        <f t="shared" si="308"/>
        <v>#VALUE!</v>
      </c>
      <c r="EG271" s="341" t="e">
        <f>DY271*(1+wycena!$EG$17)</f>
        <v>#VALUE!</v>
      </c>
      <c r="EH271" s="341" t="e">
        <f>EG271*(1+wycena!$EH$17)</f>
        <v>#VALUE!</v>
      </c>
      <c r="EI271" s="341" t="e">
        <f t="shared" si="348"/>
        <v>#VALUE!</v>
      </c>
      <c r="EJ271" s="341" t="e">
        <f t="shared" si="366"/>
        <v>#VALUE!</v>
      </c>
      <c r="EK271" s="342">
        <f t="shared" si="309"/>
        <v>0</v>
      </c>
      <c r="EL271" s="343">
        <v>0</v>
      </c>
      <c r="EM271" s="344" t="e">
        <f t="shared" si="367"/>
        <v>#VALUE!</v>
      </c>
      <c r="EN271" s="345" t="e">
        <f t="shared" si="310"/>
        <v>#VALUE!</v>
      </c>
      <c r="EO271" s="346">
        <f t="shared" si="311"/>
        <v>0</v>
      </c>
      <c r="EP271" s="347">
        <f t="shared" si="312"/>
        <v>0</v>
      </c>
      <c r="EQ271" s="348">
        <f t="shared" si="349"/>
        <v>0</v>
      </c>
      <c r="ER271" s="349" t="e">
        <f t="shared" si="313"/>
        <v>#VALUE!</v>
      </c>
      <c r="ES271" s="350" t="e">
        <f t="shared" si="314"/>
        <v>#VALUE!</v>
      </c>
      <c r="ET271" s="62"/>
      <c r="EU271" s="399">
        <f t="shared" si="350"/>
        <v>0</v>
      </c>
      <c r="EV271" s="400">
        <f t="shared" si="351"/>
        <v>0</v>
      </c>
      <c r="EW271" s="400">
        <f t="shared" si="352"/>
        <v>0</v>
      </c>
      <c r="EX271" s="400">
        <f t="shared" si="353"/>
        <v>0</v>
      </c>
      <c r="EY271" s="400">
        <f t="shared" si="354"/>
        <v>0</v>
      </c>
      <c r="EZ271" s="401">
        <f t="shared" si="355"/>
        <v>0</v>
      </c>
      <c r="FA271" s="62"/>
      <c r="FB271" s="153">
        <f t="shared" si="315"/>
        <v>0</v>
      </c>
      <c r="FC271" s="154">
        <f t="shared" si="316"/>
        <v>0</v>
      </c>
      <c r="FD271" s="154">
        <f t="shared" si="317"/>
        <v>0</v>
      </c>
      <c r="FE271" s="154">
        <f t="shared" si="318"/>
        <v>0</v>
      </c>
      <c r="FF271" s="154">
        <f t="shared" si="319"/>
        <v>0</v>
      </c>
      <c r="FG271" s="154">
        <f t="shared" si="320"/>
        <v>0</v>
      </c>
      <c r="FH271" s="154">
        <f t="shared" si="321"/>
        <v>0</v>
      </c>
      <c r="FI271" s="154">
        <f t="shared" si="322"/>
        <v>0</v>
      </c>
      <c r="FJ271" s="154">
        <f t="shared" si="323"/>
        <v>0</v>
      </c>
      <c r="FK271" s="147">
        <f t="shared" si="324"/>
        <v>0</v>
      </c>
      <c r="FL271" s="147">
        <f t="shared" si="325"/>
        <v>0</v>
      </c>
      <c r="FM271" s="146">
        <f t="shared" si="326"/>
        <v>0</v>
      </c>
      <c r="FN271" s="146">
        <f t="shared" si="327"/>
        <v>0</v>
      </c>
      <c r="FO271" s="146">
        <f t="shared" si="328"/>
        <v>0</v>
      </c>
      <c r="FP271" s="146">
        <f t="shared" si="329"/>
        <v>0</v>
      </c>
      <c r="FQ271" s="146" t="e">
        <f t="shared" si="330"/>
        <v>#VALUE!</v>
      </c>
      <c r="FR271" s="146" t="e">
        <f t="shared" si="331"/>
        <v>#VALUE!</v>
      </c>
      <c r="FS271" s="146">
        <f t="shared" si="332"/>
        <v>0</v>
      </c>
      <c r="FT271" s="146">
        <f t="shared" si="333"/>
        <v>0</v>
      </c>
      <c r="FU271" s="146">
        <f t="shared" si="334"/>
        <v>0</v>
      </c>
      <c r="FV271" s="146" t="e">
        <f t="shared" si="335"/>
        <v>#VALUE!</v>
      </c>
      <c r="FW271" s="146" t="e">
        <f t="shared" si="356"/>
        <v>#VALUE!</v>
      </c>
      <c r="FX271" s="146" t="e">
        <f t="shared" si="357"/>
        <v>#VALUE!</v>
      </c>
      <c r="FY271" s="146" t="e">
        <f t="shared" si="358"/>
        <v>#VALUE!</v>
      </c>
      <c r="FZ271" s="155">
        <f t="shared" si="368"/>
        <v>0</v>
      </c>
    </row>
    <row r="272" spans="1:182">
      <c r="A272" s="143">
        <v>254</v>
      </c>
      <c r="B272" s="123"/>
      <c r="C272" s="123"/>
      <c r="D272" s="123"/>
      <c r="E272" s="181"/>
      <c r="F272" s="123"/>
      <c r="G272" s="123"/>
      <c r="H272" s="123"/>
      <c r="I272" s="120"/>
      <c r="J272" s="121"/>
      <c r="K272" s="123"/>
      <c r="L272" s="123"/>
      <c r="M272" s="172" t="str">
        <f>ryzyka!$X256</f>
        <v/>
      </c>
      <c r="N272" s="173" t="str">
        <f>ryzyka!Y256</f>
        <v/>
      </c>
      <c r="O272" s="123"/>
      <c r="P272" s="123"/>
      <c r="Q272" s="138"/>
      <c r="R272" s="121"/>
      <c r="S272" s="123"/>
      <c r="T272" s="122"/>
      <c r="U272" s="123"/>
      <c r="V272" s="285" t="str">
        <f t="shared" si="336"/>
        <v/>
      </c>
      <c r="W272" s="285" t="str">
        <f t="shared" si="337"/>
        <v/>
      </c>
      <c r="X272" s="123"/>
      <c r="Y272" s="65"/>
      <c r="Z272" s="176">
        <f t="shared" si="279"/>
        <v>0</v>
      </c>
      <c r="AA272" s="124"/>
      <c r="AB272" s="124"/>
      <c r="AC272" s="125"/>
      <c r="AD272" s="125"/>
      <c r="AE272" s="126"/>
      <c r="AF272" s="124"/>
      <c r="AG272" s="127"/>
      <c r="AH272" s="128"/>
      <c r="AI272" s="137"/>
      <c r="AJ272" s="126"/>
      <c r="AK272" s="335">
        <f t="shared" si="280"/>
        <v>0</v>
      </c>
      <c r="AL272" s="138"/>
      <c r="AM272" s="121"/>
      <c r="AN272" s="123"/>
      <c r="AO272" s="332">
        <f t="shared" si="359"/>
        <v>0</v>
      </c>
      <c r="AP272" s="333">
        <f>SUMIFS(Technologia[tpz '[s']],Technologia[Obszar],"Obróbka skrawaniem",Technologia[KOD WYROB],wycena!$B272)</f>
        <v>0</v>
      </c>
      <c r="AQ272" s="334">
        <f>SUMIFS(Technologia[tpj '[s']],Technologia[Obszar],"Obróbka skrawaniem",Technologia[KOD WYROB],wycena!$B272)</f>
        <v>0</v>
      </c>
      <c r="AR272" s="335">
        <f t="shared" si="281"/>
        <v>0</v>
      </c>
      <c r="AS272" s="334">
        <f>SUMIFS(Technologia[tpz '[s']],Technologia[Obszar],"Ukosowanie",Technologia[KOD WYROB],wycena!$B272)</f>
        <v>0</v>
      </c>
      <c r="AT272" s="334">
        <f>SUMIFS(Technologia[tpj '[s']],Technologia[Obszar],"Ukosowanie",Technologia[KOD WYROB],wycena!$B272)</f>
        <v>0</v>
      </c>
      <c r="AU272" s="335">
        <f t="shared" si="282"/>
        <v>0</v>
      </c>
      <c r="AV272" s="334">
        <f>SUMIFS(Technologia[tpz '[s']],Technologia[Obszar],"Prasa",Technologia[KOD WYROB],wycena!$B272)</f>
        <v>0</v>
      </c>
      <c r="AW272" s="334">
        <f>SUMIFS(Technologia[tpj '[s']],Technologia[Obszar],"Prasa",Technologia[KOD WYROB],wycena!$B272)</f>
        <v>0</v>
      </c>
      <c r="AX272" s="335">
        <f t="shared" si="283"/>
        <v>0</v>
      </c>
      <c r="AY272" s="334">
        <f>SUMIFS(Technologia[tpz '[s']],Technologia[Obszar],"Spawanie ręczne",Technologia[KOD WYROB],wycena!$B272)</f>
        <v>0</v>
      </c>
      <c r="AZ272" s="334">
        <f>SUMIFS(Technologia[tpj '[s']],Technologia[Obszar],"Spawanie ręczne",Technologia[KOD WYROB],wycena!$B272)</f>
        <v>0</v>
      </c>
      <c r="BA272" s="335">
        <f t="shared" si="284"/>
        <v>0</v>
      </c>
      <c r="BB272" s="334">
        <f>SUMIFS(Technologia[tpz '[s']],Technologia[Obszar],"Spawanie robotem",Technologia[KOD WYROB],wycena!$B272)</f>
        <v>0</v>
      </c>
      <c r="BC272" s="334">
        <f>SUMIFS(Technologia[tpj '[s']],Technologia[Obszar],"Spawanie robotem",Technologia[KOD WYROB],wycena!$B272)</f>
        <v>0</v>
      </c>
      <c r="BD272" s="335">
        <f t="shared" si="285"/>
        <v>0</v>
      </c>
      <c r="BE272" s="334">
        <f>SUMIFS(Technologia[tpz '[s']],Technologia[Obszar],"Ślusarnia",Technologia[KOD WYROB],wycena!$B272)</f>
        <v>0</v>
      </c>
      <c r="BF272" s="334">
        <f>SUMIFS(Technologia[tpj '[s']],Technologia[Obszar],"Ślusarnia",Technologia[KOD WYROB],wycena!$B272)</f>
        <v>0</v>
      </c>
      <c r="BG272" s="335">
        <f t="shared" si="286"/>
        <v>0</v>
      </c>
      <c r="BH272" s="334">
        <f>SUMIFS(Technologia[tpz '[s']],Technologia[Obszar],"Montaż",Technologia[KOD WYROB],wycena!$B272)</f>
        <v>0</v>
      </c>
      <c r="BI272" s="334">
        <f>SUMIFS(Technologia[tpj '[s']],Technologia[Obszar],"Montaż",Technologia[KOD WYROB],wycena!$B272)</f>
        <v>0</v>
      </c>
      <c r="BJ272" s="335">
        <f t="shared" si="287"/>
        <v>0</v>
      </c>
      <c r="BK272" s="334">
        <f>SUMIFS(Technologia[tpz '[s']],Technologia[Obszar],"Klejenie",Technologia[KOD WYROB],wycena!$B272)</f>
        <v>0</v>
      </c>
      <c r="BL272" s="334">
        <f>SUMIFS(Technologia[tpj '[s']],Technologia[Obszar],"Klejenie",Technologia[KOD WYROB],wycena!$B272)</f>
        <v>0</v>
      </c>
      <c r="BM272" s="335">
        <f t="shared" si="288"/>
        <v>0</v>
      </c>
      <c r="BN272" s="334">
        <f>SUMIFS(Technologia[tpz '[s']],Technologia[Obszar],"Śrutowanie",Technologia[KOD WYROB],wycena!$B272)</f>
        <v>0</v>
      </c>
      <c r="BO272" s="334">
        <f>SUMIFS(Technologia[tpj '[s']],Technologia[Obszar],"Śrutowanie",Technologia[KOD WYROB],wycena!$B272)</f>
        <v>0</v>
      </c>
      <c r="BP272" s="332">
        <f t="shared" si="338"/>
        <v>0</v>
      </c>
      <c r="BQ272" s="334">
        <f>SUMIFS(Technologia[tpz '[s']],Technologia[Obszar],"Prostowanie",Technologia[KOD WYROB],wycena!$B272)</f>
        <v>0</v>
      </c>
      <c r="BR272" s="334">
        <f>SUMIFS(Technologia[tpj '[s']],Technologia[Obszar],"Prostowanie",Technologia[KOD WYROB],wycena!$B272)</f>
        <v>0</v>
      </c>
      <c r="BS272" s="332">
        <f t="shared" si="339"/>
        <v>0</v>
      </c>
      <c r="BT272" s="334">
        <f>SUMIFS(Technologia[tpz '[s']],Technologia[Obszar],"Gratowarka",Technologia[KOD WYROB],wycena!$B272)</f>
        <v>0</v>
      </c>
      <c r="BU272" s="334">
        <f>SUMIFS(Technologia[tpj '[s']],Technologia[Obszar],"Gratowarka",Technologia[KOD WYROB],wycena!$B272)</f>
        <v>0</v>
      </c>
      <c r="BV272" s="332">
        <f t="shared" si="340"/>
        <v>0</v>
      </c>
      <c r="BW272" s="332">
        <f>COUNTIF(Technologia[KOD WYROB],B272)</f>
        <v>0</v>
      </c>
      <c r="BX272" s="332">
        <f t="shared" si="341"/>
        <v>0</v>
      </c>
      <c r="BZ272" s="121"/>
      <c r="CA272" s="123"/>
      <c r="CB272" s="123"/>
      <c r="CC272" s="372">
        <f>SUMIFS(Technologia[Koszt kooperacji],Technologia[Obszar],"Kooperacja",Technologia[KOD WYROB],wycena!$B272)+SUMIFS(Technologia[Koszt kooperacji],Technologia[Obszar],"Śrutowanie",Technologia[KOD WYROB],wycena!$B272)</f>
        <v>0</v>
      </c>
      <c r="CD272" s="372">
        <f t="shared" si="289"/>
        <v>0</v>
      </c>
      <c r="CE272" s="372">
        <f t="shared" si="360"/>
        <v>0</v>
      </c>
      <c r="CF272" s="381">
        <f>COUNTIFS(Technologia[KOD WYROB],B272,Technologia[Obszar],"kooperacja")+SUMIF($C:$C,$B272,CF:CF)</f>
        <v>0</v>
      </c>
      <c r="CG272" s="382">
        <f>SUMIF(Tabela3[Dot. indeksu],B272,Tabela3[Wartość])+SUMIF(C:C,B272,DE:DE)</f>
        <v>0</v>
      </c>
      <c r="CH272" s="383">
        <f>SUMIFS(NRC[Cena],NRC[Typ narzędzia],robocze!$AL$1,NRC[Dot. indeksu],wycena!$B272)+(SUMIF($C:$C,$B272,$DF:$DF))</f>
        <v>0</v>
      </c>
      <c r="CI272" s="372">
        <f>SUMIFS(NRC[Cena],NRC[Typ narzędzia],robocze!$AL$2,NRC[Dot. indeksu],wycena!$B272)+(SUMIF($C:$C,$B272,$DG:$DG))</f>
        <v>0</v>
      </c>
      <c r="CJ272" s="372">
        <f>SUMIFS(NRC[Cena],NRC[Typ narzędzia],robocze!$AL$3,NRC[Dot. indeksu],wycena!$B272)+(SUMIF($C:$C,$B272,$DH:$DH))</f>
        <v>0</v>
      </c>
      <c r="CK272" s="384">
        <f t="shared" si="342"/>
        <v>0</v>
      </c>
      <c r="CM272" s="373" t="str">
        <f t="shared" si="290"/>
        <v/>
      </c>
      <c r="CN272" s="374" t="str">
        <f t="shared" si="291"/>
        <v/>
      </c>
      <c r="CO272" s="372" t="str">
        <f t="shared" si="292"/>
        <v/>
      </c>
      <c r="CP272" s="372" t="str">
        <f t="shared" si="361"/>
        <v/>
      </c>
      <c r="CQ272" s="371" t="str">
        <f t="shared" si="293"/>
        <v/>
      </c>
      <c r="CR272" s="371" t="str">
        <f t="shared" si="362"/>
        <v/>
      </c>
      <c r="CS272" s="371" t="str">
        <f t="shared" si="294"/>
        <v/>
      </c>
      <c r="CT272" s="371" t="str">
        <f t="shared" si="295"/>
        <v/>
      </c>
      <c r="CU272" s="371" t="str">
        <f t="shared" si="296"/>
        <v/>
      </c>
      <c r="CV272" s="371" t="str">
        <f t="shared" si="297"/>
        <v/>
      </c>
      <c r="CW272" s="371" t="str">
        <f t="shared" si="298"/>
        <v/>
      </c>
      <c r="CX272" s="371" t="str">
        <f t="shared" si="299"/>
        <v/>
      </c>
      <c r="CY272" s="371" t="str">
        <f t="shared" si="300"/>
        <v/>
      </c>
      <c r="CZ272" s="371" t="str">
        <f t="shared" si="301"/>
        <v/>
      </c>
      <c r="DA272" s="371" t="str">
        <f t="shared" si="343"/>
        <v/>
      </c>
      <c r="DB272" s="371" t="str">
        <f t="shared" si="344"/>
        <v/>
      </c>
      <c r="DC272" s="371" t="str">
        <f t="shared" si="345"/>
        <v/>
      </c>
      <c r="DD272" s="334" t="str">
        <f t="shared" si="302"/>
        <v/>
      </c>
      <c r="DE272" s="334" t="str">
        <f t="shared" si="303"/>
        <v/>
      </c>
      <c r="DF272" s="372">
        <f t="shared" si="363"/>
        <v>0</v>
      </c>
      <c r="DG272" s="372">
        <f t="shared" si="364"/>
        <v>0</v>
      </c>
      <c r="DH272" s="372">
        <f t="shared" si="365"/>
        <v>0</v>
      </c>
      <c r="DI272" s="375"/>
      <c r="DJ272" s="319">
        <f>AK272/3600*Stawki!$A$4</f>
        <v>0</v>
      </c>
      <c r="DK272" s="317">
        <f>AO272/3600*Stawki!$B$4</f>
        <v>0</v>
      </c>
      <c r="DL272" s="317">
        <f>AR272/3600*Stawki!$C$4</f>
        <v>0</v>
      </c>
      <c r="DM272" s="317">
        <f>AU272/3600*Stawki!$D$4</f>
        <v>0</v>
      </c>
      <c r="DN272" s="317">
        <f>AX272/3600*Stawki!$E$4</f>
        <v>0</v>
      </c>
      <c r="DO272" s="317">
        <f>BA272/3600*Stawki!$F$4</f>
        <v>0</v>
      </c>
      <c r="DP272" s="317">
        <f>BD272/3600*Stawki!$G$4</f>
        <v>0</v>
      </c>
      <c r="DQ272" s="317">
        <f>BG272/3600*Stawki!$H$4</f>
        <v>0</v>
      </c>
      <c r="DR272" s="317">
        <f>BJ272/3600*Stawki!$J$4</f>
        <v>0</v>
      </c>
      <c r="DS272" s="317">
        <f>BL272/3600*Stawki!$I$4</f>
        <v>0</v>
      </c>
      <c r="DT272" s="317">
        <f>BP272/3600*Stawki!$K$4</f>
        <v>0</v>
      </c>
      <c r="DU272" s="320">
        <f>BS272/3600*Stawki!$M$4</f>
        <v>0</v>
      </c>
      <c r="DV272" s="320">
        <f>BV272/3600*Stawki!$L$4</f>
        <v>0</v>
      </c>
      <c r="DW272" s="321">
        <f t="shared" si="346"/>
        <v>0</v>
      </c>
      <c r="DX272" s="322" t="e" cm="1">
        <f t="array" ref="DX272">IF(BX272&lt;1,INDEX(tblSimple[],MATCH(F272,simp_il_proj,1)+1,MATCH(BW272,simp_il_oper,1)+1)+VLOOKUP($H$6,tblKlient[[Klient]:[Dodatkowy narzut Simple]],2,0),INDEX(tblComplex[],MATCH(F272,comp_il_projekt,1)+1,MATCH(BX272,comp_ile_sklad,1)+1)+VLOOKUP($H$6,tblKlient[[Klient]:[Dodatkowy narzut Complex]],3,0))</f>
        <v>#VALUE!</v>
      </c>
      <c r="DY272" s="323" t="str">
        <f t="shared" si="347"/>
        <v/>
      </c>
      <c r="DZ272" s="318" t="e">
        <f t="shared" si="304"/>
        <v>#VALUE!</v>
      </c>
      <c r="EA272" s="324" t="e">
        <f t="shared" si="305"/>
        <v>#VALUE!</v>
      </c>
      <c r="EC272" s="340">
        <f>IFERROR((Y272*AA272)*IF(X272="NIE",$EC$17+Stawki!$L$30,$EC$17)+SUMIF($C:$C,$B272,CP:CP),0)</f>
        <v>0</v>
      </c>
      <c r="ED272" s="341">
        <f t="shared" si="306"/>
        <v>0</v>
      </c>
      <c r="EE272" s="341">
        <f t="shared" si="307"/>
        <v>0</v>
      </c>
      <c r="EF272" s="341" t="e">
        <f t="shared" si="308"/>
        <v>#VALUE!</v>
      </c>
      <c r="EG272" s="341" t="e">
        <f>DY272*(1+wycena!$EG$17)</f>
        <v>#VALUE!</v>
      </c>
      <c r="EH272" s="341" t="e">
        <f>EG272*(1+wycena!$EH$17)</f>
        <v>#VALUE!</v>
      </c>
      <c r="EI272" s="341" t="e">
        <f t="shared" si="348"/>
        <v>#VALUE!</v>
      </c>
      <c r="EJ272" s="341" t="e">
        <f t="shared" si="366"/>
        <v>#VALUE!</v>
      </c>
      <c r="EK272" s="342">
        <f t="shared" si="309"/>
        <v>0</v>
      </c>
      <c r="EL272" s="343">
        <v>0</v>
      </c>
      <c r="EM272" s="344" t="e">
        <f t="shared" si="367"/>
        <v>#VALUE!</v>
      </c>
      <c r="EN272" s="345" t="e">
        <f t="shared" si="310"/>
        <v>#VALUE!</v>
      </c>
      <c r="EO272" s="346">
        <f t="shared" si="311"/>
        <v>0</v>
      </c>
      <c r="EP272" s="347">
        <f t="shared" si="312"/>
        <v>0</v>
      </c>
      <c r="EQ272" s="348">
        <f t="shared" si="349"/>
        <v>0</v>
      </c>
      <c r="ER272" s="349" t="e">
        <f t="shared" si="313"/>
        <v>#VALUE!</v>
      </c>
      <c r="ES272" s="350" t="e">
        <f t="shared" si="314"/>
        <v>#VALUE!</v>
      </c>
      <c r="ET272" s="62"/>
      <c r="EU272" s="399">
        <f t="shared" si="350"/>
        <v>0</v>
      </c>
      <c r="EV272" s="400">
        <f t="shared" si="351"/>
        <v>0</v>
      </c>
      <c r="EW272" s="400">
        <f t="shared" si="352"/>
        <v>0</v>
      </c>
      <c r="EX272" s="400">
        <f t="shared" si="353"/>
        <v>0</v>
      </c>
      <c r="EY272" s="400">
        <f t="shared" si="354"/>
        <v>0</v>
      </c>
      <c r="EZ272" s="401">
        <f t="shared" si="355"/>
        <v>0</v>
      </c>
      <c r="FA272" s="62"/>
      <c r="FB272" s="153">
        <f t="shared" si="315"/>
        <v>0</v>
      </c>
      <c r="FC272" s="154">
        <f t="shared" si="316"/>
        <v>0</v>
      </c>
      <c r="FD272" s="154">
        <f t="shared" si="317"/>
        <v>0</v>
      </c>
      <c r="FE272" s="154">
        <f t="shared" si="318"/>
        <v>0</v>
      </c>
      <c r="FF272" s="154">
        <f t="shared" si="319"/>
        <v>0</v>
      </c>
      <c r="FG272" s="154">
        <f t="shared" si="320"/>
        <v>0</v>
      </c>
      <c r="FH272" s="154">
        <f t="shared" si="321"/>
        <v>0</v>
      </c>
      <c r="FI272" s="154">
        <f t="shared" si="322"/>
        <v>0</v>
      </c>
      <c r="FJ272" s="154">
        <f t="shared" si="323"/>
        <v>0</v>
      </c>
      <c r="FK272" s="147">
        <f t="shared" si="324"/>
        <v>0</v>
      </c>
      <c r="FL272" s="147">
        <f t="shared" si="325"/>
        <v>0</v>
      </c>
      <c r="FM272" s="146">
        <f t="shared" si="326"/>
        <v>0</v>
      </c>
      <c r="FN272" s="146">
        <f t="shared" si="327"/>
        <v>0</v>
      </c>
      <c r="FO272" s="146">
        <f t="shared" si="328"/>
        <v>0</v>
      </c>
      <c r="FP272" s="146">
        <f t="shared" si="329"/>
        <v>0</v>
      </c>
      <c r="FQ272" s="146" t="e">
        <f t="shared" si="330"/>
        <v>#VALUE!</v>
      </c>
      <c r="FR272" s="146" t="e">
        <f t="shared" si="331"/>
        <v>#VALUE!</v>
      </c>
      <c r="FS272" s="146">
        <f t="shared" si="332"/>
        <v>0</v>
      </c>
      <c r="FT272" s="146">
        <f t="shared" si="333"/>
        <v>0</v>
      </c>
      <c r="FU272" s="146">
        <f t="shared" si="334"/>
        <v>0</v>
      </c>
      <c r="FV272" s="146" t="e">
        <f t="shared" si="335"/>
        <v>#VALUE!</v>
      </c>
      <c r="FW272" s="146" t="e">
        <f t="shared" si="356"/>
        <v>#VALUE!</v>
      </c>
      <c r="FX272" s="146" t="e">
        <f t="shared" si="357"/>
        <v>#VALUE!</v>
      </c>
      <c r="FY272" s="146" t="e">
        <f t="shared" si="358"/>
        <v>#VALUE!</v>
      </c>
      <c r="FZ272" s="155">
        <f t="shared" si="368"/>
        <v>0</v>
      </c>
    </row>
    <row r="273" spans="1:182">
      <c r="A273" s="143">
        <v>255</v>
      </c>
      <c r="B273" s="123"/>
      <c r="C273" s="123"/>
      <c r="D273" s="123"/>
      <c r="E273" s="181"/>
      <c r="F273" s="123"/>
      <c r="G273" s="123"/>
      <c r="H273" s="123"/>
      <c r="I273" s="120"/>
      <c r="J273" s="121"/>
      <c r="K273" s="123"/>
      <c r="L273" s="123"/>
      <c r="M273" s="172" t="str">
        <f>ryzyka!$X257</f>
        <v/>
      </c>
      <c r="N273" s="173" t="str">
        <f>ryzyka!Y257</f>
        <v/>
      </c>
      <c r="O273" s="123"/>
      <c r="P273" s="123"/>
      <c r="Q273" s="138"/>
      <c r="R273" s="121"/>
      <c r="S273" s="123"/>
      <c r="T273" s="122"/>
      <c r="U273" s="123"/>
      <c r="V273" s="285" t="str">
        <f t="shared" si="336"/>
        <v/>
      </c>
      <c r="W273" s="285" t="str">
        <f t="shared" si="337"/>
        <v/>
      </c>
      <c r="X273" s="123"/>
      <c r="Y273" s="65"/>
      <c r="Z273" s="176">
        <f t="shared" si="279"/>
        <v>0</v>
      </c>
      <c r="AA273" s="124"/>
      <c r="AB273" s="124"/>
      <c r="AC273" s="125"/>
      <c r="AD273" s="125"/>
      <c r="AE273" s="126"/>
      <c r="AF273" s="124"/>
      <c r="AG273" s="127"/>
      <c r="AH273" s="128"/>
      <c r="AI273" s="137"/>
      <c r="AJ273" s="126"/>
      <c r="AK273" s="335">
        <f t="shared" si="280"/>
        <v>0</v>
      </c>
      <c r="AL273" s="138"/>
      <c r="AM273" s="121"/>
      <c r="AN273" s="123"/>
      <c r="AO273" s="332">
        <f t="shared" si="359"/>
        <v>0</v>
      </c>
      <c r="AP273" s="333">
        <f>SUMIFS(Technologia[tpz '[s']],Technologia[Obszar],"Obróbka skrawaniem",Technologia[KOD WYROB],wycena!$B273)</f>
        <v>0</v>
      </c>
      <c r="AQ273" s="334">
        <f>SUMIFS(Technologia[tpj '[s']],Technologia[Obszar],"Obróbka skrawaniem",Technologia[KOD WYROB],wycena!$B273)</f>
        <v>0</v>
      </c>
      <c r="AR273" s="335">
        <f t="shared" si="281"/>
        <v>0</v>
      </c>
      <c r="AS273" s="334">
        <f>SUMIFS(Technologia[tpz '[s']],Technologia[Obszar],"Ukosowanie",Technologia[KOD WYROB],wycena!$B273)</f>
        <v>0</v>
      </c>
      <c r="AT273" s="334">
        <f>SUMIFS(Technologia[tpj '[s']],Technologia[Obszar],"Ukosowanie",Technologia[KOD WYROB],wycena!$B273)</f>
        <v>0</v>
      </c>
      <c r="AU273" s="335">
        <f t="shared" si="282"/>
        <v>0</v>
      </c>
      <c r="AV273" s="334">
        <f>SUMIFS(Technologia[tpz '[s']],Technologia[Obszar],"Prasa",Technologia[KOD WYROB],wycena!$B273)</f>
        <v>0</v>
      </c>
      <c r="AW273" s="334">
        <f>SUMIFS(Technologia[tpj '[s']],Technologia[Obszar],"Prasa",Technologia[KOD WYROB],wycena!$B273)</f>
        <v>0</v>
      </c>
      <c r="AX273" s="335">
        <f t="shared" si="283"/>
        <v>0</v>
      </c>
      <c r="AY273" s="334">
        <f>SUMIFS(Technologia[tpz '[s']],Technologia[Obszar],"Spawanie ręczne",Technologia[KOD WYROB],wycena!$B273)</f>
        <v>0</v>
      </c>
      <c r="AZ273" s="334">
        <f>SUMIFS(Technologia[tpj '[s']],Technologia[Obszar],"Spawanie ręczne",Technologia[KOD WYROB],wycena!$B273)</f>
        <v>0</v>
      </c>
      <c r="BA273" s="335">
        <f t="shared" si="284"/>
        <v>0</v>
      </c>
      <c r="BB273" s="334">
        <f>SUMIFS(Technologia[tpz '[s']],Technologia[Obszar],"Spawanie robotem",Technologia[KOD WYROB],wycena!$B273)</f>
        <v>0</v>
      </c>
      <c r="BC273" s="334">
        <f>SUMIFS(Technologia[tpj '[s']],Technologia[Obszar],"Spawanie robotem",Technologia[KOD WYROB],wycena!$B273)</f>
        <v>0</v>
      </c>
      <c r="BD273" s="335">
        <f t="shared" si="285"/>
        <v>0</v>
      </c>
      <c r="BE273" s="334">
        <f>SUMIFS(Technologia[tpz '[s']],Technologia[Obszar],"Ślusarnia",Technologia[KOD WYROB],wycena!$B273)</f>
        <v>0</v>
      </c>
      <c r="BF273" s="334">
        <f>SUMIFS(Technologia[tpj '[s']],Technologia[Obszar],"Ślusarnia",Technologia[KOD WYROB],wycena!$B273)</f>
        <v>0</v>
      </c>
      <c r="BG273" s="335">
        <f t="shared" si="286"/>
        <v>0</v>
      </c>
      <c r="BH273" s="334">
        <f>SUMIFS(Technologia[tpz '[s']],Technologia[Obszar],"Montaż",Technologia[KOD WYROB],wycena!$B273)</f>
        <v>0</v>
      </c>
      <c r="BI273" s="334">
        <f>SUMIFS(Technologia[tpj '[s']],Technologia[Obszar],"Montaż",Technologia[KOD WYROB],wycena!$B273)</f>
        <v>0</v>
      </c>
      <c r="BJ273" s="335">
        <f t="shared" si="287"/>
        <v>0</v>
      </c>
      <c r="BK273" s="334">
        <f>SUMIFS(Technologia[tpz '[s']],Technologia[Obszar],"Klejenie",Technologia[KOD WYROB],wycena!$B273)</f>
        <v>0</v>
      </c>
      <c r="BL273" s="334">
        <f>SUMIFS(Technologia[tpj '[s']],Technologia[Obszar],"Klejenie",Technologia[KOD WYROB],wycena!$B273)</f>
        <v>0</v>
      </c>
      <c r="BM273" s="335">
        <f t="shared" si="288"/>
        <v>0</v>
      </c>
      <c r="BN273" s="334">
        <f>SUMIFS(Technologia[tpz '[s']],Technologia[Obszar],"Śrutowanie",Technologia[KOD WYROB],wycena!$B273)</f>
        <v>0</v>
      </c>
      <c r="BO273" s="334">
        <f>SUMIFS(Technologia[tpj '[s']],Technologia[Obszar],"Śrutowanie",Technologia[KOD WYROB],wycena!$B273)</f>
        <v>0</v>
      </c>
      <c r="BP273" s="332">
        <f t="shared" si="338"/>
        <v>0</v>
      </c>
      <c r="BQ273" s="334">
        <f>SUMIFS(Technologia[tpz '[s']],Technologia[Obszar],"Prostowanie",Technologia[KOD WYROB],wycena!$B273)</f>
        <v>0</v>
      </c>
      <c r="BR273" s="334">
        <f>SUMIFS(Technologia[tpj '[s']],Technologia[Obszar],"Prostowanie",Technologia[KOD WYROB],wycena!$B273)</f>
        <v>0</v>
      </c>
      <c r="BS273" s="332">
        <f t="shared" si="339"/>
        <v>0</v>
      </c>
      <c r="BT273" s="334">
        <f>SUMIFS(Technologia[tpz '[s']],Technologia[Obszar],"Gratowarka",Technologia[KOD WYROB],wycena!$B273)</f>
        <v>0</v>
      </c>
      <c r="BU273" s="334">
        <f>SUMIFS(Technologia[tpj '[s']],Technologia[Obszar],"Gratowarka",Technologia[KOD WYROB],wycena!$B273)</f>
        <v>0</v>
      </c>
      <c r="BV273" s="332">
        <f t="shared" si="340"/>
        <v>0</v>
      </c>
      <c r="BW273" s="332">
        <f>COUNTIF(Technologia[KOD WYROB],B273)</f>
        <v>0</v>
      </c>
      <c r="BX273" s="332">
        <f t="shared" si="341"/>
        <v>0</v>
      </c>
      <c r="BZ273" s="121"/>
      <c r="CA273" s="123"/>
      <c r="CB273" s="123"/>
      <c r="CC273" s="372">
        <f>SUMIFS(Technologia[Koszt kooperacji],Technologia[Obszar],"Kooperacja",Technologia[KOD WYROB],wycena!$B273)+SUMIFS(Technologia[Koszt kooperacji],Technologia[Obszar],"Śrutowanie",Technologia[KOD WYROB],wycena!$B273)</f>
        <v>0</v>
      </c>
      <c r="CD273" s="372">
        <f t="shared" si="289"/>
        <v>0</v>
      </c>
      <c r="CE273" s="372">
        <f t="shared" si="360"/>
        <v>0</v>
      </c>
      <c r="CF273" s="381">
        <f>COUNTIFS(Technologia[KOD WYROB],B273,Technologia[Obszar],"kooperacja")+SUMIF($C:$C,$B273,CF:CF)</f>
        <v>0</v>
      </c>
      <c r="CG273" s="382">
        <f>SUMIF(Tabela3[Dot. indeksu],B273,Tabela3[Wartość])+SUMIF(C:C,B273,DE:DE)</f>
        <v>0</v>
      </c>
      <c r="CH273" s="383">
        <f>SUMIFS(NRC[Cena],NRC[Typ narzędzia],robocze!$AL$1,NRC[Dot. indeksu],wycena!$B273)+(SUMIF($C:$C,$B273,$DF:$DF))</f>
        <v>0</v>
      </c>
      <c r="CI273" s="372">
        <f>SUMIFS(NRC[Cena],NRC[Typ narzędzia],robocze!$AL$2,NRC[Dot. indeksu],wycena!$B273)+(SUMIF($C:$C,$B273,$DG:$DG))</f>
        <v>0</v>
      </c>
      <c r="CJ273" s="372">
        <f>SUMIFS(NRC[Cena],NRC[Typ narzędzia],robocze!$AL$3,NRC[Dot. indeksu],wycena!$B273)+(SUMIF($C:$C,$B273,$DH:$DH))</f>
        <v>0</v>
      </c>
      <c r="CK273" s="384">
        <f t="shared" si="342"/>
        <v>0</v>
      </c>
      <c r="CM273" s="373" t="str">
        <f t="shared" si="290"/>
        <v/>
      </c>
      <c r="CN273" s="374" t="str">
        <f t="shared" si="291"/>
        <v/>
      </c>
      <c r="CO273" s="372" t="str">
        <f t="shared" si="292"/>
        <v/>
      </c>
      <c r="CP273" s="372" t="str">
        <f t="shared" si="361"/>
        <v/>
      </c>
      <c r="CQ273" s="371" t="str">
        <f t="shared" si="293"/>
        <v/>
      </c>
      <c r="CR273" s="371" t="str">
        <f t="shared" si="362"/>
        <v/>
      </c>
      <c r="CS273" s="371" t="str">
        <f t="shared" si="294"/>
        <v/>
      </c>
      <c r="CT273" s="371" t="str">
        <f t="shared" si="295"/>
        <v/>
      </c>
      <c r="CU273" s="371" t="str">
        <f t="shared" si="296"/>
        <v/>
      </c>
      <c r="CV273" s="371" t="str">
        <f t="shared" si="297"/>
        <v/>
      </c>
      <c r="CW273" s="371" t="str">
        <f t="shared" si="298"/>
        <v/>
      </c>
      <c r="CX273" s="371" t="str">
        <f t="shared" si="299"/>
        <v/>
      </c>
      <c r="CY273" s="371" t="str">
        <f t="shared" si="300"/>
        <v/>
      </c>
      <c r="CZ273" s="371" t="str">
        <f t="shared" si="301"/>
        <v/>
      </c>
      <c r="DA273" s="371" t="str">
        <f t="shared" si="343"/>
        <v/>
      </c>
      <c r="DB273" s="371" t="str">
        <f t="shared" si="344"/>
        <v/>
      </c>
      <c r="DC273" s="371" t="str">
        <f t="shared" si="345"/>
        <v/>
      </c>
      <c r="DD273" s="334" t="str">
        <f t="shared" si="302"/>
        <v/>
      </c>
      <c r="DE273" s="334" t="str">
        <f t="shared" si="303"/>
        <v/>
      </c>
      <c r="DF273" s="372">
        <f t="shared" si="363"/>
        <v>0</v>
      </c>
      <c r="DG273" s="372">
        <f t="shared" si="364"/>
        <v>0</v>
      </c>
      <c r="DH273" s="372">
        <f t="shared" si="365"/>
        <v>0</v>
      </c>
      <c r="DI273" s="375"/>
      <c r="DJ273" s="319">
        <f>AK273/3600*Stawki!$A$4</f>
        <v>0</v>
      </c>
      <c r="DK273" s="317">
        <f>AO273/3600*Stawki!$B$4</f>
        <v>0</v>
      </c>
      <c r="DL273" s="317">
        <f>AR273/3600*Stawki!$C$4</f>
        <v>0</v>
      </c>
      <c r="DM273" s="317">
        <f>AU273/3600*Stawki!$D$4</f>
        <v>0</v>
      </c>
      <c r="DN273" s="317">
        <f>AX273/3600*Stawki!$E$4</f>
        <v>0</v>
      </c>
      <c r="DO273" s="317">
        <f>BA273/3600*Stawki!$F$4</f>
        <v>0</v>
      </c>
      <c r="DP273" s="317">
        <f>BD273/3600*Stawki!$G$4</f>
        <v>0</v>
      </c>
      <c r="DQ273" s="317">
        <f>BG273/3600*Stawki!$H$4</f>
        <v>0</v>
      </c>
      <c r="DR273" s="317">
        <f>BJ273/3600*Stawki!$J$4</f>
        <v>0</v>
      </c>
      <c r="DS273" s="317">
        <f>BL273/3600*Stawki!$I$4</f>
        <v>0</v>
      </c>
      <c r="DT273" s="317">
        <f>BP273/3600*Stawki!$K$4</f>
        <v>0</v>
      </c>
      <c r="DU273" s="320">
        <f>BS273/3600*Stawki!$M$4</f>
        <v>0</v>
      </c>
      <c r="DV273" s="320">
        <f>BV273/3600*Stawki!$L$4</f>
        <v>0</v>
      </c>
      <c r="DW273" s="321">
        <f t="shared" si="346"/>
        <v>0</v>
      </c>
      <c r="DX273" s="322" t="e" cm="1">
        <f t="array" ref="DX273">IF(BX273&lt;1,INDEX(tblSimple[],MATCH(F273,simp_il_proj,1)+1,MATCH(BW273,simp_il_oper,1)+1)+VLOOKUP($H$6,tblKlient[[Klient]:[Dodatkowy narzut Simple]],2,0),INDEX(tblComplex[],MATCH(F273,comp_il_projekt,1)+1,MATCH(BX273,comp_ile_sklad,1)+1)+VLOOKUP($H$6,tblKlient[[Klient]:[Dodatkowy narzut Complex]],3,0))</f>
        <v>#VALUE!</v>
      </c>
      <c r="DY273" s="323" t="str">
        <f t="shared" si="347"/>
        <v/>
      </c>
      <c r="DZ273" s="318" t="e">
        <f t="shared" si="304"/>
        <v>#VALUE!</v>
      </c>
      <c r="EA273" s="324" t="e">
        <f t="shared" si="305"/>
        <v>#VALUE!</v>
      </c>
      <c r="EC273" s="340">
        <f>IFERROR((Y273*AA273)*IF(X273="NIE",$EC$17+Stawki!$L$30,$EC$17)+SUMIF($C:$C,$B273,CP:CP),0)</f>
        <v>0</v>
      </c>
      <c r="ED273" s="341">
        <f t="shared" si="306"/>
        <v>0</v>
      </c>
      <c r="EE273" s="341">
        <f t="shared" si="307"/>
        <v>0</v>
      </c>
      <c r="EF273" s="341" t="e">
        <f t="shared" si="308"/>
        <v>#VALUE!</v>
      </c>
      <c r="EG273" s="341" t="e">
        <f>DY273*(1+wycena!$EG$17)</f>
        <v>#VALUE!</v>
      </c>
      <c r="EH273" s="341" t="e">
        <f>EG273*(1+wycena!$EH$17)</f>
        <v>#VALUE!</v>
      </c>
      <c r="EI273" s="341" t="e">
        <f t="shared" si="348"/>
        <v>#VALUE!</v>
      </c>
      <c r="EJ273" s="341" t="e">
        <f t="shared" si="366"/>
        <v>#VALUE!</v>
      </c>
      <c r="EK273" s="342">
        <f t="shared" si="309"/>
        <v>0</v>
      </c>
      <c r="EL273" s="343">
        <v>0</v>
      </c>
      <c r="EM273" s="344" t="e">
        <f t="shared" si="367"/>
        <v>#VALUE!</v>
      </c>
      <c r="EN273" s="345" t="e">
        <f t="shared" si="310"/>
        <v>#VALUE!</v>
      </c>
      <c r="EO273" s="346">
        <f t="shared" si="311"/>
        <v>0</v>
      </c>
      <c r="EP273" s="347">
        <f t="shared" si="312"/>
        <v>0</v>
      </c>
      <c r="EQ273" s="348">
        <f t="shared" si="349"/>
        <v>0</v>
      </c>
      <c r="ER273" s="349" t="e">
        <f t="shared" si="313"/>
        <v>#VALUE!</v>
      </c>
      <c r="ES273" s="350" t="e">
        <f t="shared" si="314"/>
        <v>#VALUE!</v>
      </c>
      <c r="ET273" s="62"/>
      <c r="EU273" s="399">
        <f t="shared" si="350"/>
        <v>0</v>
      </c>
      <c r="EV273" s="400">
        <f t="shared" si="351"/>
        <v>0</v>
      </c>
      <c r="EW273" s="400">
        <f t="shared" si="352"/>
        <v>0</v>
      </c>
      <c r="EX273" s="400">
        <f t="shared" si="353"/>
        <v>0</v>
      </c>
      <c r="EY273" s="400">
        <f t="shared" si="354"/>
        <v>0</v>
      </c>
      <c r="EZ273" s="401">
        <f t="shared" si="355"/>
        <v>0</v>
      </c>
      <c r="FA273" s="62"/>
      <c r="FB273" s="153">
        <f t="shared" si="315"/>
        <v>0</v>
      </c>
      <c r="FC273" s="154">
        <f t="shared" si="316"/>
        <v>0</v>
      </c>
      <c r="FD273" s="154">
        <f t="shared" si="317"/>
        <v>0</v>
      </c>
      <c r="FE273" s="154">
        <f t="shared" si="318"/>
        <v>0</v>
      </c>
      <c r="FF273" s="154">
        <f t="shared" si="319"/>
        <v>0</v>
      </c>
      <c r="FG273" s="154">
        <f t="shared" si="320"/>
        <v>0</v>
      </c>
      <c r="FH273" s="154">
        <f t="shared" si="321"/>
        <v>0</v>
      </c>
      <c r="FI273" s="154">
        <f t="shared" si="322"/>
        <v>0</v>
      </c>
      <c r="FJ273" s="154">
        <f t="shared" si="323"/>
        <v>0</v>
      </c>
      <c r="FK273" s="147">
        <f t="shared" si="324"/>
        <v>0</v>
      </c>
      <c r="FL273" s="147">
        <f t="shared" si="325"/>
        <v>0</v>
      </c>
      <c r="FM273" s="146">
        <f t="shared" si="326"/>
        <v>0</v>
      </c>
      <c r="FN273" s="146">
        <f t="shared" si="327"/>
        <v>0</v>
      </c>
      <c r="FO273" s="146">
        <f t="shared" si="328"/>
        <v>0</v>
      </c>
      <c r="FP273" s="146">
        <f t="shared" si="329"/>
        <v>0</v>
      </c>
      <c r="FQ273" s="146" t="e">
        <f t="shared" si="330"/>
        <v>#VALUE!</v>
      </c>
      <c r="FR273" s="146" t="e">
        <f t="shared" si="331"/>
        <v>#VALUE!</v>
      </c>
      <c r="FS273" s="146">
        <f t="shared" si="332"/>
        <v>0</v>
      </c>
      <c r="FT273" s="146">
        <f t="shared" si="333"/>
        <v>0</v>
      </c>
      <c r="FU273" s="146">
        <f t="shared" si="334"/>
        <v>0</v>
      </c>
      <c r="FV273" s="146" t="e">
        <f t="shared" si="335"/>
        <v>#VALUE!</v>
      </c>
      <c r="FW273" s="146" t="e">
        <f t="shared" si="356"/>
        <v>#VALUE!</v>
      </c>
      <c r="FX273" s="146" t="e">
        <f t="shared" si="357"/>
        <v>#VALUE!</v>
      </c>
      <c r="FY273" s="146" t="e">
        <f t="shared" si="358"/>
        <v>#VALUE!</v>
      </c>
      <c r="FZ273" s="155">
        <f t="shared" si="368"/>
        <v>0</v>
      </c>
    </row>
    <row r="274" spans="1:182">
      <c r="A274" s="143">
        <v>256</v>
      </c>
      <c r="B274" s="123"/>
      <c r="C274" s="123"/>
      <c r="D274" s="123"/>
      <c r="E274" s="181"/>
      <c r="F274" s="123"/>
      <c r="G274" s="123"/>
      <c r="H274" s="123"/>
      <c r="I274" s="120"/>
      <c r="J274" s="121"/>
      <c r="K274" s="123"/>
      <c r="L274" s="123"/>
      <c r="M274" s="172" t="str">
        <f>ryzyka!$X258</f>
        <v/>
      </c>
      <c r="N274" s="173" t="str">
        <f>ryzyka!Y258</f>
        <v/>
      </c>
      <c r="O274" s="123"/>
      <c r="P274" s="123"/>
      <c r="Q274" s="138"/>
      <c r="R274" s="121"/>
      <c r="S274" s="123"/>
      <c r="T274" s="122"/>
      <c r="U274" s="123"/>
      <c r="V274" s="285" t="str">
        <f t="shared" si="336"/>
        <v/>
      </c>
      <c r="W274" s="285" t="str">
        <f t="shared" si="337"/>
        <v/>
      </c>
      <c r="X274" s="123"/>
      <c r="Y274" s="65"/>
      <c r="Z274" s="176">
        <f t="shared" si="279"/>
        <v>0</v>
      </c>
      <c r="AA274" s="124"/>
      <c r="AB274" s="124"/>
      <c r="AC274" s="125"/>
      <c r="AD274" s="125"/>
      <c r="AE274" s="126"/>
      <c r="AF274" s="124"/>
      <c r="AG274" s="127"/>
      <c r="AH274" s="128"/>
      <c r="AI274" s="137"/>
      <c r="AJ274" s="126"/>
      <c r="AK274" s="335">
        <f t="shared" si="280"/>
        <v>0</v>
      </c>
      <c r="AL274" s="138"/>
      <c r="AM274" s="121"/>
      <c r="AN274" s="123"/>
      <c r="AO274" s="332">
        <f t="shared" si="359"/>
        <v>0</v>
      </c>
      <c r="AP274" s="333">
        <f>SUMIFS(Technologia[tpz '[s']],Technologia[Obszar],"Obróbka skrawaniem",Technologia[KOD WYROB],wycena!$B274)</f>
        <v>0</v>
      </c>
      <c r="AQ274" s="334">
        <f>SUMIFS(Technologia[tpj '[s']],Technologia[Obszar],"Obróbka skrawaniem",Technologia[KOD WYROB],wycena!$B274)</f>
        <v>0</v>
      </c>
      <c r="AR274" s="335">
        <f t="shared" si="281"/>
        <v>0</v>
      </c>
      <c r="AS274" s="334">
        <f>SUMIFS(Technologia[tpz '[s']],Technologia[Obszar],"Ukosowanie",Technologia[KOD WYROB],wycena!$B274)</f>
        <v>0</v>
      </c>
      <c r="AT274" s="334">
        <f>SUMIFS(Technologia[tpj '[s']],Technologia[Obszar],"Ukosowanie",Technologia[KOD WYROB],wycena!$B274)</f>
        <v>0</v>
      </c>
      <c r="AU274" s="335">
        <f t="shared" si="282"/>
        <v>0</v>
      </c>
      <c r="AV274" s="334">
        <f>SUMIFS(Technologia[tpz '[s']],Technologia[Obszar],"Prasa",Technologia[KOD WYROB],wycena!$B274)</f>
        <v>0</v>
      </c>
      <c r="AW274" s="334">
        <f>SUMIFS(Technologia[tpj '[s']],Technologia[Obszar],"Prasa",Technologia[KOD WYROB],wycena!$B274)</f>
        <v>0</v>
      </c>
      <c r="AX274" s="335">
        <f t="shared" si="283"/>
        <v>0</v>
      </c>
      <c r="AY274" s="334">
        <f>SUMIFS(Technologia[tpz '[s']],Technologia[Obszar],"Spawanie ręczne",Technologia[KOD WYROB],wycena!$B274)</f>
        <v>0</v>
      </c>
      <c r="AZ274" s="334">
        <f>SUMIFS(Technologia[tpj '[s']],Technologia[Obszar],"Spawanie ręczne",Technologia[KOD WYROB],wycena!$B274)</f>
        <v>0</v>
      </c>
      <c r="BA274" s="335">
        <f t="shared" si="284"/>
        <v>0</v>
      </c>
      <c r="BB274" s="334">
        <f>SUMIFS(Technologia[tpz '[s']],Technologia[Obszar],"Spawanie robotem",Technologia[KOD WYROB],wycena!$B274)</f>
        <v>0</v>
      </c>
      <c r="BC274" s="334">
        <f>SUMIFS(Technologia[tpj '[s']],Technologia[Obszar],"Spawanie robotem",Technologia[KOD WYROB],wycena!$B274)</f>
        <v>0</v>
      </c>
      <c r="BD274" s="335">
        <f t="shared" si="285"/>
        <v>0</v>
      </c>
      <c r="BE274" s="334">
        <f>SUMIFS(Technologia[tpz '[s']],Technologia[Obszar],"Ślusarnia",Technologia[KOD WYROB],wycena!$B274)</f>
        <v>0</v>
      </c>
      <c r="BF274" s="334">
        <f>SUMIFS(Technologia[tpj '[s']],Technologia[Obszar],"Ślusarnia",Technologia[KOD WYROB],wycena!$B274)</f>
        <v>0</v>
      </c>
      <c r="BG274" s="335">
        <f t="shared" si="286"/>
        <v>0</v>
      </c>
      <c r="BH274" s="334">
        <f>SUMIFS(Technologia[tpz '[s']],Technologia[Obszar],"Montaż",Technologia[KOD WYROB],wycena!$B274)</f>
        <v>0</v>
      </c>
      <c r="BI274" s="334">
        <f>SUMIFS(Technologia[tpj '[s']],Technologia[Obszar],"Montaż",Technologia[KOD WYROB],wycena!$B274)</f>
        <v>0</v>
      </c>
      <c r="BJ274" s="335">
        <f t="shared" si="287"/>
        <v>0</v>
      </c>
      <c r="BK274" s="334">
        <f>SUMIFS(Technologia[tpz '[s']],Technologia[Obszar],"Klejenie",Technologia[KOD WYROB],wycena!$B274)</f>
        <v>0</v>
      </c>
      <c r="BL274" s="334">
        <f>SUMIFS(Technologia[tpj '[s']],Technologia[Obszar],"Klejenie",Technologia[KOD WYROB],wycena!$B274)</f>
        <v>0</v>
      </c>
      <c r="BM274" s="335">
        <f t="shared" si="288"/>
        <v>0</v>
      </c>
      <c r="BN274" s="334">
        <f>SUMIFS(Technologia[tpz '[s']],Technologia[Obszar],"Śrutowanie",Technologia[KOD WYROB],wycena!$B274)</f>
        <v>0</v>
      </c>
      <c r="BO274" s="334">
        <f>SUMIFS(Technologia[tpj '[s']],Technologia[Obszar],"Śrutowanie",Technologia[KOD WYROB],wycena!$B274)</f>
        <v>0</v>
      </c>
      <c r="BP274" s="332">
        <f t="shared" si="338"/>
        <v>0</v>
      </c>
      <c r="BQ274" s="334">
        <f>SUMIFS(Technologia[tpz '[s']],Technologia[Obszar],"Prostowanie",Technologia[KOD WYROB],wycena!$B274)</f>
        <v>0</v>
      </c>
      <c r="BR274" s="334">
        <f>SUMIFS(Technologia[tpj '[s']],Technologia[Obszar],"Prostowanie",Technologia[KOD WYROB],wycena!$B274)</f>
        <v>0</v>
      </c>
      <c r="BS274" s="332">
        <f t="shared" si="339"/>
        <v>0</v>
      </c>
      <c r="BT274" s="334">
        <f>SUMIFS(Technologia[tpz '[s']],Technologia[Obszar],"Gratowarka",Technologia[KOD WYROB],wycena!$B274)</f>
        <v>0</v>
      </c>
      <c r="BU274" s="334">
        <f>SUMIFS(Technologia[tpj '[s']],Technologia[Obszar],"Gratowarka",Technologia[KOD WYROB],wycena!$B274)</f>
        <v>0</v>
      </c>
      <c r="BV274" s="332">
        <f t="shared" si="340"/>
        <v>0</v>
      </c>
      <c r="BW274" s="332">
        <f>COUNTIF(Technologia[KOD WYROB],B274)</f>
        <v>0</v>
      </c>
      <c r="BX274" s="332">
        <f t="shared" si="341"/>
        <v>0</v>
      </c>
      <c r="BZ274" s="121"/>
      <c r="CA274" s="123"/>
      <c r="CB274" s="123"/>
      <c r="CC274" s="372">
        <f>SUMIFS(Technologia[Koszt kooperacji],Technologia[Obszar],"Kooperacja",Technologia[KOD WYROB],wycena!$B274)+SUMIFS(Technologia[Koszt kooperacji],Technologia[Obszar],"Śrutowanie",Technologia[KOD WYROB],wycena!$B274)</f>
        <v>0</v>
      </c>
      <c r="CD274" s="372">
        <f t="shared" si="289"/>
        <v>0</v>
      </c>
      <c r="CE274" s="372">
        <f t="shared" si="360"/>
        <v>0</v>
      </c>
      <c r="CF274" s="381">
        <f>COUNTIFS(Technologia[KOD WYROB],B274,Technologia[Obszar],"kooperacja")+SUMIF($C:$C,$B274,CF:CF)</f>
        <v>0</v>
      </c>
      <c r="CG274" s="382">
        <f>SUMIF(Tabela3[Dot. indeksu],B274,Tabela3[Wartość])+SUMIF(C:C,B274,DE:DE)</f>
        <v>0</v>
      </c>
      <c r="CH274" s="383">
        <f>SUMIFS(NRC[Cena],NRC[Typ narzędzia],robocze!$AL$1,NRC[Dot. indeksu],wycena!$B274)+(SUMIF($C:$C,$B274,$DF:$DF))</f>
        <v>0</v>
      </c>
      <c r="CI274" s="372">
        <f>SUMIFS(NRC[Cena],NRC[Typ narzędzia],robocze!$AL$2,NRC[Dot. indeksu],wycena!$B274)+(SUMIF($C:$C,$B274,$DG:$DG))</f>
        <v>0</v>
      </c>
      <c r="CJ274" s="372">
        <f>SUMIFS(NRC[Cena],NRC[Typ narzędzia],robocze!$AL$3,NRC[Dot. indeksu],wycena!$B274)+(SUMIF($C:$C,$B274,$DH:$DH))</f>
        <v>0</v>
      </c>
      <c r="CK274" s="384">
        <f t="shared" si="342"/>
        <v>0</v>
      </c>
      <c r="CM274" s="373" t="str">
        <f t="shared" si="290"/>
        <v/>
      </c>
      <c r="CN274" s="374" t="str">
        <f t="shared" si="291"/>
        <v/>
      </c>
      <c r="CO274" s="372" t="str">
        <f t="shared" si="292"/>
        <v/>
      </c>
      <c r="CP274" s="372" t="str">
        <f t="shared" si="361"/>
        <v/>
      </c>
      <c r="CQ274" s="371" t="str">
        <f t="shared" si="293"/>
        <v/>
      </c>
      <c r="CR274" s="371" t="str">
        <f t="shared" si="362"/>
        <v/>
      </c>
      <c r="CS274" s="371" t="str">
        <f t="shared" si="294"/>
        <v/>
      </c>
      <c r="CT274" s="371" t="str">
        <f t="shared" si="295"/>
        <v/>
      </c>
      <c r="CU274" s="371" t="str">
        <f t="shared" si="296"/>
        <v/>
      </c>
      <c r="CV274" s="371" t="str">
        <f t="shared" si="297"/>
        <v/>
      </c>
      <c r="CW274" s="371" t="str">
        <f t="shared" si="298"/>
        <v/>
      </c>
      <c r="CX274" s="371" t="str">
        <f t="shared" si="299"/>
        <v/>
      </c>
      <c r="CY274" s="371" t="str">
        <f t="shared" si="300"/>
        <v/>
      </c>
      <c r="CZ274" s="371" t="str">
        <f t="shared" si="301"/>
        <v/>
      </c>
      <c r="DA274" s="371" t="str">
        <f t="shared" si="343"/>
        <v/>
      </c>
      <c r="DB274" s="371" t="str">
        <f t="shared" si="344"/>
        <v/>
      </c>
      <c r="DC274" s="371" t="str">
        <f t="shared" si="345"/>
        <v/>
      </c>
      <c r="DD274" s="334" t="str">
        <f t="shared" si="302"/>
        <v/>
      </c>
      <c r="DE274" s="334" t="str">
        <f t="shared" si="303"/>
        <v/>
      </c>
      <c r="DF274" s="372">
        <f t="shared" si="363"/>
        <v>0</v>
      </c>
      <c r="DG274" s="372">
        <f t="shared" si="364"/>
        <v>0</v>
      </c>
      <c r="DH274" s="372">
        <f t="shared" si="365"/>
        <v>0</v>
      </c>
      <c r="DI274" s="375"/>
      <c r="DJ274" s="319">
        <f>AK274/3600*Stawki!$A$4</f>
        <v>0</v>
      </c>
      <c r="DK274" s="317">
        <f>AO274/3600*Stawki!$B$4</f>
        <v>0</v>
      </c>
      <c r="DL274" s="317">
        <f>AR274/3600*Stawki!$C$4</f>
        <v>0</v>
      </c>
      <c r="DM274" s="317">
        <f>AU274/3600*Stawki!$D$4</f>
        <v>0</v>
      </c>
      <c r="DN274" s="317">
        <f>AX274/3600*Stawki!$E$4</f>
        <v>0</v>
      </c>
      <c r="DO274" s="317">
        <f>BA274/3600*Stawki!$F$4</f>
        <v>0</v>
      </c>
      <c r="DP274" s="317">
        <f>BD274/3600*Stawki!$G$4</f>
        <v>0</v>
      </c>
      <c r="DQ274" s="317">
        <f>BG274/3600*Stawki!$H$4</f>
        <v>0</v>
      </c>
      <c r="DR274" s="317">
        <f>BJ274/3600*Stawki!$J$4</f>
        <v>0</v>
      </c>
      <c r="DS274" s="317">
        <f>BL274/3600*Stawki!$I$4</f>
        <v>0</v>
      </c>
      <c r="DT274" s="317">
        <f>BP274/3600*Stawki!$K$4</f>
        <v>0</v>
      </c>
      <c r="DU274" s="320">
        <f>BS274/3600*Stawki!$M$4</f>
        <v>0</v>
      </c>
      <c r="DV274" s="320">
        <f>BV274/3600*Stawki!$L$4</f>
        <v>0</v>
      </c>
      <c r="DW274" s="321">
        <f t="shared" si="346"/>
        <v>0</v>
      </c>
      <c r="DX274" s="322" t="e" cm="1">
        <f t="array" ref="DX274">IF(BX274&lt;1,INDEX(tblSimple[],MATCH(F274,simp_il_proj,1)+1,MATCH(BW274,simp_il_oper,1)+1)+VLOOKUP($H$6,tblKlient[[Klient]:[Dodatkowy narzut Simple]],2,0),INDEX(tblComplex[],MATCH(F274,comp_il_projekt,1)+1,MATCH(BX274,comp_ile_sklad,1)+1)+VLOOKUP($H$6,tblKlient[[Klient]:[Dodatkowy narzut Complex]],3,0))</f>
        <v>#VALUE!</v>
      </c>
      <c r="DY274" s="323" t="str">
        <f t="shared" si="347"/>
        <v/>
      </c>
      <c r="DZ274" s="318" t="e">
        <f t="shared" si="304"/>
        <v>#VALUE!</v>
      </c>
      <c r="EA274" s="324" t="e">
        <f t="shared" si="305"/>
        <v>#VALUE!</v>
      </c>
      <c r="EC274" s="340">
        <f>IFERROR((Y274*AA274)*IF(X274="NIE",$EC$17+Stawki!$L$30,$EC$17)+SUMIF($C:$C,$B274,CP:CP),0)</f>
        <v>0</v>
      </c>
      <c r="ED274" s="341">
        <f t="shared" si="306"/>
        <v>0</v>
      </c>
      <c r="EE274" s="341">
        <f t="shared" si="307"/>
        <v>0</v>
      </c>
      <c r="EF274" s="341" t="e">
        <f t="shared" si="308"/>
        <v>#VALUE!</v>
      </c>
      <c r="EG274" s="341" t="e">
        <f>DY274*(1+wycena!$EG$17)</f>
        <v>#VALUE!</v>
      </c>
      <c r="EH274" s="341" t="e">
        <f>EG274*(1+wycena!$EH$17)</f>
        <v>#VALUE!</v>
      </c>
      <c r="EI274" s="341" t="e">
        <f t="shared" si="348"/>
        <v>#VALUE!</v>
      </c>
      <c r="EJ274" s="341" t="e">
        <f t="shared" si="366"/>
        <v>#VALUE!</v>
      </c>
      <c r="EK274" s="342">
        <f t="shared" si="309"/>
        <v>0</v>
      </c>
      <c r="EL274" s="343">
        <v>0</v>
      </c>
      <c r="EM274" s="344" t="e">
        <f t="shared" si="367"/>
        <v>#VALUE!</v>
      </c>
      <c r="EN274" s="345" t="e">
        <f t="shared" si="310"/>
        <v>#VALUE!</v>
      </c>
      <c r="EO274" s="346">
        <f t="shared" si="311"/>
        <v>0</v>
      </c>
      <c r="EP274" s="347">
        <f t="shared" si="312"/>
        <v>0</v>
      </c>
      <c r="EQ274" s="348">
        <f t="shared" si="349"/>
        <v>0</v>
      </c>
      <c r="ER274" s="349" t="e">
        <f t="shared" si="313"/>
        <v>#VALUE!</v>
      </c>
      <c r="ES274" s="350" t="e">
        <f t="shared" si="314"/>
        <v>#VALUE!</v>
      </c>
      <c r="ET274" s="62"/>
      <c r="EU274" s="399">
        <f t="shared" si="350"/>
        <v>0</v>
      </c>
      <c r="EV274" s="400">
        <f t="shared" si="351"/>
        <v>0</v>
      </c>
      <c r="EW274" s="400">
        <f t="shared" si="352"/>
        <v>0</v>
      </c>
      <c r="EX274" s="400">
        <f t="shared" si="353"/>
        <v>0</v>
      </c>
      <c r="EY274" s="400">
        <f t="shared" si="354"/>
        <v>0</v>
      </c>
      <c r="EZ274" s="401">
        <f t="shared" si="355"/>
        <v>0</v>
      </c>
      <c r="FA274" s="62"/>
      <c r="FB274" s="153">
        <f t="shared" si="315"/>
        <v>0</v>
      </c>
      <c r="FC274" s="154">
        <f t="shared" si="316"/>
        <v>0</v>
      </c>
      <c r="FD274" s="154">
        <f t="shared" si="317"/>
        <v>0</v>
      </c>
      <c r="FE274" s="154">
        <f t="shared" si="318"/>
        <v>0</v>
      </c>
      <c r="FF274" s="154">
        <f t="shared" si="319"/>
        <v>0</v>
      </c>
      <c r="FG274" s="154">
        <f t="shared" si="320"/>
        <v>0</v>
      </c>
      <c r="FH274" s="154">
        <f t="shared" si="321"/>
        <v>0</v>
      </c>
      <c r="FI274" s="154">
        <f t="shared" si="322"/>
        <v>0</v>
      </c>
      <c r="FJ274" s="154">
        <f t="shared" si="323"/>
        <v>0</v>
      </c>
      <c r="FK274" s="147">
        <f t="shared" si="324"/>
        <v>0</v>
      </c>
      <c r="FL274" s="147">
        <f t="shared" si="325"/>
        <v>0</v>
      </c>
      <c r="FM274" s="146">
        <f t="shared" si="326"/>
        <v>0</v>
      </c>
      <c r="FN274" s="146">
        <f t="shared" si="327"/>
        <v>0</v>
      </c>
      <c r="FO274" s="146">
        <f t="shared" si="328"/>
        <v>0</v>
      </c>
      <c r="FP274" s="146">
        <f t="shared" si="329"/>
        <v>0</v>
      </c>
      <c r="FQ274" s="146" t="e">
        <f t="shared" si="330"/>
        <v>#VALUE!</v>
      </c>
      <c r="FR274" s="146" t="e">
        <f t="shared" si="331"/>
        <v>#VALUE!</v>
      </c>
      <c r="FS274" s="146">
        <f t="shared" si="332"/>
        <v>0</v>
      </c>
      <c r="FT274" s="146">
        <f t="shared" si="333"/>
        <v>0</v>
      </c>
      <c r="FU274" s="146">
        <f t="shared" si="334"/>
        <v>0</v>
      </c>
      <c r="FV274" s="146" t="e">
        <f t="shared" si="335"/>
        <v>#VALUE!</v>
      </c>
      <c r="FW274" s="146" t="e">
        <f t="shared" si="356"/>
        <v>#VALUE!</v>
      </c>
      <c r="FX274" s="146" t="e">
        <f t="shared" si="357"/>
        <v>#VALUE!</v>
      </c>
      <c r="FY274" s="146" t="e">
        <f t="shared" si="358"/>
        <v>#VALUE!</v>
      </c>
      <c r="FZ274" s="155">
        <f t="shared" si="368"/>
        <v>0</v>
      </c>
    </row>
    <row r="275" spans="1:182">
      <c r="A275" s="143">
        <v>257</v>
      </c>
      <c r="B275" s="123"/>
      <c r="C275" s="123"/>
      <c r="D275" s="123"/>
      <c r="E275" s="181"/>
      <c r="F275" s="123"/>
      <c r="G275" s="123"/>
      <c r="H275" s="123"/>
      <c r="I275" s="120"/>
      <c r="J275" s="121"/>
      <c r="K275" s="123"/>
      <c r="L275" s="123"/>
      <c r="M275" s="172" t="str">
        <f>ryzyka!$X259</f>
        <v/>
      </c>
      <c r="N275" s="173" t="str">
        <f>ryzyka!Y259</f>
        <v/>
      </c>
      <c r="O275" s="123"/>
      <c r="P275" s="123"/>
      <c r="Q275" s="138"/>
      <c r="R275" s="121"/>
      <c r="S275" s="123"/>
      <c r="T275" s="122"/>
      <c r="U275" s="123"/>
      <c r="V275" s="285" t="str">
        <f t="shared" si="336"/>
        <v/>
      </c>
      <c r="W275" s="285" t="str">
        <f t="shared" si="337"/>
        <v/>
      </c>
      <c r="X275" s="123"/>
      <c r="Y275" s="65"/>
      <c r="Z275" s="176">
        <f t="shared" ref="Z275:Z338" si="369">Y275*AA275+SUMIF($C:$C,$B275,CO:CO)</f>
        <v>0</v>
      </c>
      <c r="AA275" s="124"/>
      <c r="AB275" s="124"/>
      <c r="AC275" s="125"/>
      <c r="AD275" s="125"/>
      <c r="AE275" s="126"/>
      <c r="AF275" s="124"/>
      <c r="AG275" s="127"/>
      <c r="AH275" s="128"/>
      <c r="AI275" s="137"/>
      <c r="AJ275" s="126"/>
      <c r="AK275" s="335">
        <f t="shared" ref="AK275:AK338" si="370">AI275+AJ275+SUMIF($C:$C,$B275,CQ:CQ)</f>
        <v>0</v>
      </c>
      <c r="AL275" s="138"/>
      <c r="AM275" s="121"/>
      <c r="AN275" s="123"/>
      <c r="AO275" s="332">
        <f t="shared" si="359"/>
        <v>0</v>
      </c>
      <c r="AP275" s="333">
        <f>SUMIFS(Technologia[tpz '[s']],Technologia[Obszar],"Obróbka skrawaniem",Technologia[KOD WYROB],wycena!$B275)</f>
        <v>0</v>
      </c>
      <c r="AQ275" s="334">
        <f>SUMIFS(Technologia[tpj '[s']],Technologia[Obszar],"Obróbka skrawaniem",Technologia[KOD WYROB],wycena!$B275)</f>
        <v>0</v>
      </c>
      <c r="AR275" s="335">
        <f t="shared" ref="AR275:AR338" si="371">IFERROR(AP275/$G275+AQ275+SUMIF($C:$C,$B275,CS:CS),0)</f>
        <v>0</v>
      </c>
      <c r="AS275" s="334">
        <f>SUMIFS(Technologia[tpz '[s']],Technologia[Obszar],"Ukosowanie",Technologia[KOD WYROB],wycena!$B275)</f>
        <v>0</v>
      </c>
      <c r="AT275" s="334">
        <f>SUMIFS(Technologia[tpj '[s']],Technologia[Obszar],"Ukosowanie",Technologia[KOD WYROB],wycena!$B275)</f>
        <v>0</v>
      </c>
      <c r="AU275" s="335">
        <f t="shared" ref="AU275:AU338" si="372">IFERROR(IF(T275="inox",AS275/$G275+(2*AT275),AS275/$G275+AT275)+SUMIF($C:$C,$B275,CT:CT),0)</f>
        <v>0</v>
      </c>
      <c r="AV275" s="334">
        <f>SUMIFS(Technologia[tpz '[s']],Technologia[Obszar],"Prasa",Technologia[KOD WYROB],wycena!$B275)</f>
        <v>0</v>
      </c>
      <c r="AW275" s="334">
        <f>SUMIFS(Technologia[tpj '[s']],Technologia[Obszar],"Prasa",Technologia[KOD WYROB],wycena!$B275)</f>
        <v>0</v>
      </c>
      <c r="AX275" s="335">
        <f t="shared" ref="AX275:AX338" si="373">IFERROR(AV275/$G275+AW275+SUMIF($C:$C,$B275,CU:CU),0)</f>
        <v>0</v>
      </c>
      <c r="AY275" s="334">
        <f>SUMIFS(Technologia[tpz '[s']],Technologia[Obszar],"Spawanie ręczne",Technologia[KOD WYROB],wycena!$B275)</f>
        <v>0</v>
      </c>
      <c r="AZ275" s="334">
        <f>SUMIFS(Technologia[tpj '[s']],Technologia[Obszar],"Spawanie ręczne",Technologia[KOD WYROB],wycena!$B275)</f>
        <v>0</v>
      </c>
      <c r="BA275" s="335">
        <f t="shared" ref="BA275:BA338" si="374">IFERROR(AY275/$G275+AZ275+SUMIF($C:$C,$B275,CV:CV),0)</f>
        <v>0</v>
      </c>
      <c r="BB275" s="334">
        <f>SUMIFS(Technologia[tpz '[s']],Technologia[Obszar],"Spawanie robotem",Technologia[KOD WYROB],wycena!$B275)</f>
        <v>0</v>
      </c>
      <c r="BC275" s="334">
        <f>SUMIFS(Technologia[tpj '[s']],Technologia[Obszar],"Spawanie robotem",Technologia[KOD WYROB],wycena!$B275)</f>
        <v>0</v>
      </c>
      <c r="BD275" s="335">
        <f t="shared" ref="BD275:BD338" si="375">IFERROR(BB275/$G275+BC275+SUMIF($C:$C,$B275,CW:CW),0)</f>
        <v>0</v>
      </c>
      <c r="BE275" s="334">
        <f>SUMIFS(Technologia[tpz '[s']],Technologia[Obszar],"Ślusarnia",Technologia[KOD WYROB],wycena!$B275)</f>
        <v>0</v>
      </c>
      <c r="BF275" s="334">
        <f>SUMIFS(Technologia[tpj '[s']],Technologia[Obszar],"Ślusarnia",Technologia[KOD WYROB],wycena!$B275)</f>
        <v>0</v>
      </c>
      <c r="BG275" s="335">
        <f t="shared" ref="BG275:BG338" si="376">IFERROR(BE275/$G275+BF275+SUMIF($C:$C,$B275,CX:CX),0)</f>
        <v>0</v>
      </c>
      <c r="BH275" s="334">
        <f>SUMIFS(Technologia[tpz '[s']],Technologia[Obszar],"Montaż",Technologia[KOD WYROB],wycena!$B275)</f>
        <v>0</v>
      </c>
      <c r="BI275" s="334">
        <f>SUMIFS(Technologia[tpj '[s']],Technologia[Obszar],"Montaż",Technologia[KOD WYROB],wycena!$B275)</f>
        <v>0</v>
      </c>
      <c r="BJ275" s="335">
        <f t="shared" ref="BJ275:BJ338" si="377">IFERROR(BH275/$G275+BI275+SUMIF($C:$C,$B275,CY:CY),0)</f>
        <v>0</v>
      </c>
      <c r="BK275" s="334">
        <f>SUMIFS(Technologia[tpz '[s']],Technologia[Obszar],"Klejenie",Technologia[KOD WYROB],wycena!$B275)</f>
        <v>0</v>
      </c>
      <c r="BL275" s="334">
        <f>SUMIFS(Technologia[tpj '[s']],Technologia[Obszar],"Klejenie",Technologia[KOD WYROB],wycena!$B275)</f>
        <v>0</v>
      </c>
      <c r="BM275" s="335">
        <f t="shared" ref="BM275:BM338" si="378">IFERROR(BK275/$G275+BL275+SUMIF($C:$C,$B275,CZ:CZ),0)</f>
        <v>0</v>
      </c>
      <c r="BN275" s="334">
        <f>SUMIFS(Technologia[tpz '[s']],Technologia[Obszar],"Śrutowanie",Technologia[KOD WYROB],wycena!$B275)</f>
        <v>0</v>
      </c>
      <c r="BO275" s="334">
        <f>SUMIFS(Technologia[tpj '[s']],Technologia[Obszar],"Śrutowanie",Technologia[KOD WYROB],wycena!$B275)</f>
        <v>0</v>
      </c>
      <c r="BP275" s="332">
        <f t="shared" si="338"/>
        <v>0</v>
      </c>
      <c r="BQ275" s="334">
        <f>SUMIFS(Technologia[tpz '[s']],Technologia[Obszar],"Prostowanie",Technologia[KOD WYROB],wycena!$B275)</f>
        <v>0</v>
      </c>
      <c r="BR275" s="334">
        <f>SUMIFS(Technologia[tpj '[s']],Technologia[Obszar],"Prostowanie",Technologia[KOD WYROB],wycena!$B275)</f>
        <v>0</v>
      </c>
      <c r="BS275" s="332">
        <f t="shared" si="339"/>
        <v>0</v>
      </c>
      <c r="BT275" s="334">
        <f>SUMIFS(Technologia[tpz '[s']],Technologia[Obszar],"Gratowarka",Technologia[KOD WYROB],wycena!$B275)</f>
        <v>0</v>
      </c>
      <c r="BU275" s="334">
        <f>SUMIFS(Technologia[tpj '[s']],Technologia[Obszar],"Gratowarka",Technologia[KOD WYROB],wycena!$B275)</f>
        <v>0</v>
      </c>
      <c r="BV275" s="332">
        <f t="shared" si="340"/>
        <v>0</v>
      </c>
      <c r="BW275" s="332">
        <f>COUNTIF(Technologia[KOD WYROB],B275)</f>
        <v>0</v>
      </c>
      <c r="BX275" s="332">
        <f t="shared" si="341"/>
        <v>0</v>
      </c>
      <c r="BZ275" s="121"/>
      <c r="CA275" s="123"/>
      <c r="CB275" s="123"/>
      <c r="CC275" s="372">
        <f>SUMIFS(Technologia[Koszt kooperacji],Technologia[Obszar],"Kooperacja",Technologia[KOD WYROB],wycena!$B275)+SUMIFS(Technologia[Koszt kooperacji],Technologia[Obszar],"Śrutowanie",Technologia[KOD WYROB],wycena!$B275)</f>
        <v>0</v>
      </c>
      <c r="CD275" s="372">
        <f t="shared" ref="CD275:CD338" si="379">CC275+SUMIF(C:C,B275,DD:DD)</f>
        <v>0</v>
      </c>
      <c r="CE275" s="372">
        <f t="shared" si="360"/>
        <v>0</v>
      </c>
      <c r="CF275" s="381">
        <f>COUNTIFS(Technologia[KOD WYROB],B275,Technologia[Obszar],"kooperacja")+SUMIF($C:$C,$B275,CF:CF)</f>
        <v>0</v>
      </c>
      <c r="CG275" s="382">
        <f>SUMIF(Tabela3[Dot. indeksu],B275,Tabela3[Wartość])+SUMIF(C:C,B275,DE:DE)</f>
        <v>0</v>
      </c>
      <c r="CH275" s="383">
        <f>SUMIFS(NRC[Cena],NRC[Typ narzędzia],robocze!$AL$1,NRC[Dot. indeksu],wycena!$B275)+(SUMIF($C:$C,$B275,$DF:$DF))</f>
        <v>0</v>
      </c>
      <c r="CI275" s="372">
        <f>SUMIFS(NRC[Cena],NRC[Typ narzędzia],robocze!$AL$2,NRC[Dot. indeksu],wycena!$B275)+(SUMIF($C:$C,$B275,$DG:$DG))</f>
        <v>0</v>
      </c>
      <c r="CJ275" s="372">
        <f>SUMIFS(NRC[Cena],NRC[Typ narzędzia],robocze!$AL$3,NRC[Dot. indeksu],wycena!$B275)+(SUMIF($C:$C,$B275,$DH:$DH))</f>
        <v>0</v>
      </c>
      <c r="CK275" s="384">
        <f t="shared" si="342"/>
        <v>0</v>
      </c>
      <c r="CM275" s="373" t="str">
        <f t="shared" ref="CM275:CM338" si="380">IF($C275&lt;&gt;"",$H275*AA275,"")</f>
        <v/>
      </c>
      <c r="CN275" s="374" t="str">
        <f t="shared" ref="CN275:CN338" si="381">IF($C275&lt;&gt;"",$H275*AB275,"")</f>
        <v/>
      </c>
      <c r="CO275" s="372" t="str">
        <f t="shared" ref="CO275:CO338" si="382">IF($C275&lt;&gt;"",$H275*Z275,"")</f>
        <v/>
      </c>
      <c r="CP275" s="372" t="str">
        <f t="shared" si="361"/>
        <v/>
      </c>
      <c r="CQ275" s="371" t="str">
        <f t="shared" ref="CQ275:CQ338" si="383">IF($C275&lt;&gt;"",$H275*AK275,"")</f>
        <v/>
      </c>
      <c r="CR275" s="371" t="str">
        <f t="shared" si="362"/>
        <v/>
      </c>
      <c r="CS275" s="371" t="str">
        <f t="shared" ref="CS275:CS338" si="384">IF($C275&lt;&gt;"",$H275*AR275,"")</f>
        <v/>
      </c>
      <c r="CT275" s="371" t="str">
        <f t="shared" ref="CT275:CT338" si="385">IF($C275&lt;&gt;"",$H275*AU275,"")</f>
        <v/>
      </c>
      <c r="CU275" s="371" t="str">
        <f t="shared" ref="CU275:CU338" si="386">IF($C275&lt;&gt;"",$H275*AX275,"")</f>
        <v/>
      </c>
      <c r="CV275" s="371" t="str">
        <f t="shared" ref="CV275:CV338" si="387">IF($C275&lt;&gt;"",$H275*BA275,"")</f>
        <v/>
      </c>
      <c r="CW275" s="371" t="str">
        <f t="shared" ref="CW275:CW338" si="388">IF($C275&lt;&gt;"",$H275*BD275,"")</f>
        <v/>
      </c>
      <c r="CX275" s="371" t="str">
        <f t="shared" ref="CX275:CX338" si="389">IF($C275&lt;&gt;"",$H275*BG275,"")</f>
        <v/>
      </c>
      <c r="CY275" s="371" t="str">
        <f t="shared" ref="CY275:CY338" si="390">IF($C275&lt;&gt;"",$H275*BJ275,"")</f>
        <v/>
      </c>
      <c r="CZ275" s="371" t="str">
        <f t="shared" ref="CZ275:CZ338" si="391">IF($C275&lt;&gt;"",$H275*BM275,"")</f>
        <v/>
      </c>
      <c r="DA275" s="371" t="str">
        <f t="shared" si="343"/>
        <v/>
      </c>
      <c r="DB275" s="371" t="str">
        <f t="shared" si="344"/>
        <v/>
      </c>
      <c r="DC275" s="371" t="str">
        <f t="shared" si="345"/>
        <v/>
      </c>
      <c r="DD275" s="334" t="str">
        <f t="shared" ref="DD275:DD338" si="392">IF($C275&lt;&gt;"",$H275*CD275,"")</f>
        <v/>
      </c>
      <c r="DE275" s="334" t="str">
        <f t="shared" ref="DE275:DE338" si="393">IF($C275&lt;&gt;"",$H275*CG275,"")</f>
        <v/>
      </c>
      <c r="DF275" s="372">
        <f t="shared" si="363"/>
        <v>0</v>
      </c>
      <c r="DG275" s="372">
        <f t="shared" si="364"/>
        <v>0</v>
      </c>
      <c r="DH275" s="372">
        <f t="shared" si="365"/>
        <v>0</v>
      </c>
      <c r="DI275" s="375"/>
      <c r="DJ275" s="319">
        <f>AK275/3600*Stawki!$A$4</f>
        <v>0</v>
      </c>
      <c r="DK275" s="317">
        <f>AO275/3600*Stawki!$B$4</f>
        <v>0</v>
      </c>
      <c r="DL275" s="317">
        <f>AR275/3600*Stawki!$C$4</f>
        <v>0</v>
      </c>
      <c r="DM275" s="317">
        <f>AU275/3600*Stawki!$D$4</f>
        <v>0</v>
      </c>
      <c r="DN275" s="317">
        <f>AX275/3600*Stawki!$E$4</f>
        <v>0</v>
      </c>
      <c r="DO275" s="317">
        <f>BA275/3600*Stawki!$F$4</f>
        <v>0</v>
      </c>
      <c r="DP275" s="317">
        <f>BD275/3600*Stawki!$G$4</f>
        <v>0</v>
      </c>
      <c r="DQ275" s="317">
        <f>BG275/3600*Stawki!$H$4</f>
        <v>0</v>
      </c>
      <c r="DR275" s="317">
        <f>BJ275/3600*Stawki!$J$4</f>
        <v>0</v>
      </c>
      <c r="DS275" s="317">
        <f>BL275/3600*Stawki!$I$4</f>
        <v>0</v>
      </c>
      <c r="DT275" s="317">
        <f>BP275/3600*Stawki!$K$4</f>
        <v>0</v>
      </c>
      <c r="DU275" s="320">
        <f>BS275/3600*Stawki!$M$4</f>
        <v>0</v>
      </c>
      <c r="DV275" s="320">
        <f>BV275/3600*Stawki!$L$4</f>
        <v>0</v>
      </c>
      <c r="DW275" s="321">
        <f t="shared" si="346"/>
        <v>0</v>
      </c>
      <c r="DX275" s="322" t="e" cm="1">
        <f t="array" ref="DX275">IF(BX275&lt;1,INDEX(tblSimple[],MATCH(F275,simp_il_proj,1)+1,MATCH(BW275,simp_il_oper,1)+1)+VLOOKUP($H$6,tblKlient[[Klient]:[Dodatkowy narzut Simple]],2,0),INDEX(tblComplex[],MATCH(F275,comp_il_projekt,1)+1,MATCH(BX275,comp_ile_sklad,1)+1)+VLOOKUP($H$6,tblKlient[[Klient]:[Dodatkowy narzut Complex]],3,0))</f>
        <v>#VALUE!</v>
      </c>
      <c r="DY275" s="323" t="str">
        <f t="shared" si="347"/>
        <v/>
      </c>
      <c r="DZ275" s="318" t="e">
        <f t="shared" ref="DZ275:DZ338" si="394">Z275+CD275+CE275+CG275+DY275</f>
        <v>#VALUE!</v>
      </c>
      <c r="EA275" s="324" t="e">
        <f t="shared" ref="EA275:EA338" si="395">F275*DZ275</f>
        <v>#VALUE!</v>
      </c>
      <c r="EC275" s="340">
        <f>IFERROR((Y275*AA275)*IF(X275="NIE",$EC$17+Stawki!$L$30,$EC$17)+SUMIF($C:$C,$B275,CP:CP),0)</f>
        <v>0</v>
      </c>
      <c r="ED275" s="341">
        <f t="shared" ref="ED275:ED338" si="396">IFERROR((CD275+CE275)*$ED$17,0)</f>
        <v>0</v>
      </c>
      <c r="EE275" s="341">
        <f t="shared" ref="EE275:EE338" si="397">IFERROR((CK275*$EE$17),0)</f>
        <v>0</v>
      </c>
      <c r="EF275" s="341" t="e">
        <f t="shared" ref="EF275:EF338" si="398">DZ275+EC275+ED275-CG275</f>
        <v>#VALUE!</v>
      </c>
      <c r="EG275" s="341" t="e">
        <f>DY275*(1+wycena!$EG$17)</f>
        <v>#VALUE!</v>
      </c>
      <c r="EH275" s="341" t="e">
        <f>EG275*(1+wycena!$EH$17)</f>
        <v>#VALUE!</v>
      </c>
      <c r="EI275" s="341" t="e">
        <f t="shared" si="348"/>
        <v>#VALUE!</v>
      </c>
      <c r="EJ275" s="341" t="e">
        <f t="shared" si="366"/>
        <v>#VALUE!</v>
      </c>
      <c r="EK275" s="342">
        <f t="shared" ref="EK275:EK338" si="399">CG275*(1+$EK$17)</f>
        <v>0</v>
      </c>
      <c r="EL275" s="343">
        <v>0</v>
      </c>
      <c r="EM275" s="344" t="e">
        <f t="shared" si="367"/>
        <v>#VALUE!</v>
      </c>
      <c r="EN275" s="345" t="e">
        <f t="shared" ref="EN275:EN338" si="400">MROUND(EM275/$C$4,0.01)</f>
        <v>#VALUE!</v>
      </c>
      <c r="EO275" s="346">
        <f t="shared" ref="EO275:EO338" si="401">IFERROR((MROUND(EJ275*(1+$EL275),0.01)+(CK275+EE275)/F275),0)</f>
        <v>0</v>
      </c>
      <c r="EP275" s="347">
        <f t="shared" ref="EP275:EP338" si="402">MROUND(EO275/$C$4,0.01)</f>
        <v>0</v>
      </c>
      <c r="EQ275" s="348">
        <f t="shared" si="349"/>
        <v>0</v>
      </c>
      <c r="ER275" s="349" t="e">
        <f t="shared" ref="ER275:ER338" si="403">EM275*F275</f>
        <v>#VALUE!</v>
      </c>
      <c r="ES275" s="350" t="e">
        <f t="shared" ref="ES275:ES338" si="404">EN275*F275</f>
        <v>#VALUE!</v>
      </c>
      <c r="ET275" s="62"/>
      <c r="EU275" s="399">
        <f t="shared" si="350"/>
        <v>0</v>
      </c>
      <c r="EV275" s="400">
        <f t="shared" si="351"/>
        <v>0</v>
      </c>
      <c r="EW275" s="400">
        <f t="shared" si="352"/>
        <v>0</v>
      </c>
      <c r="EX275" s="400">
        <f t="shared" si="353"/>
        <v>0</v>
      </c>
      <c r="EY275" s="400">
        <f t="shared" si="354"/>
        <v>0</v>
      </c>
      <c r="EZ275" s="401">
        <f t="shared" si="355"/>
        <v>0</v>
      </c>
      <c r="FA275" s="62"/>
      <c r="FB275" s="153">
        <f t="shared" ref="FB275:FB338" si="405">AK275*$F275/3600</f>
        <v>0</v>
      </c>
      <c r="FC275" s="154">
        <f t="shared" ref="FC275:FC338" si="406">AR275*$F275/3600</f>
        <v>0</v>
      </c>
      <c r="FD275" s="154">
        <f t="shared" ref="FD275:FD338" si="407">AU275*$F275/3600</f>
        <v>0</v>
      </c>
      <c r="FE275" s="154">
        <f t="shared" ref="FE275:FE338" si="408">AX275*$F275/3600</f>
        <v>0</v>
      </c>
      <c r="FF275" s="154">
        <f t="shared" ref="FF275:FF338" si="409">BA275*$F275/3600</f>
        <v>0</v>
      </c>
      <c r="FG275" s="154">
        <f t="shared" ref="FG275:FG338" si="410">BD275*$F275/3600</f>
        <v>0</v>
      </c>
      <c r="FH275" s="154">
        <f t="shared" ref="FH275:FH338" si="411">BG275*$F275/3600</f>
        <v>0</v>
      </c>
      <c r="FI275" s="154">
        <f t="shared" ref="FI275:FI338" si="412">BJ275*$F275/3600</f>
        <v>0</v>
      </c>
      <c r="FJ275" s="154">
        <f t="shared" ref="FJ275:FJ338" si="413">BM275*$F275/3600</f>
        <v>0</v>
      </c>
      <c r="FK275" s="147">
        <f t="shared" ref="FK275:FK338" si="414">SUM(DJ275:DT275)*F275</f>
        <v>0</v>
      </c>
      <c r="FL275" s="147">
        <f t="shared" ref="FL275:FL338" si="415">Z275*F275</f>
        <v>0</v>
      </c>
      <c r="FM275" s="146">
        <f t="shared" ref="FM275:FM338" si="416">CD275*F275</f>
        <v>0</v>
      </c>
      <c r="FN275" s="146">
        <f t="shared" ref="FN275:FN338" si="417">CE275*F275</f>
        <v>0</v>
      </c>
      <c r="FO275" s="146">
        <f t="shared" ref="FO275:FO338" si="418">CG275*F275</f>
        <v>0</v>
      </c>
      <c r="FP275" s="146">
        <f t="shared" ref="FP275:FP338" si="419">CK275</f>
        <v>0</v>
      </c>
      <c r="FQ275" s="146" t="e">
        <f t="shared" ref="FQ275:FQ338" si="420">DY275*F275</f>
        <v>#VALUE!</v>
      </c>
      <c r="FR275" s="146" t="e">
        <f t="shared" ref="FR275:FR338" si="421">DZ275*F275</f>
        <v>#VALUE!</v>
      </c>
      <c r="FS275" s="146">
        <f t="shared" ref="FS275:FS338" si="422">EC275*F275</f>
        <v>0</v>
      </c>
      <c r="FT275" s="146">
        <f t="shared" ref="FT275:FT338" si="423">ED275*F275</f>
        <v>0</v>
      </c>
      <c r="FU275" s="146">
        <f t="shared" ref="FU275:FU338" si="424">EE275</f>
        <v>0</v>
      </c>
      <c r="FV275" s="146" t="e">
        <f t="shared" ref="FV275:FV338" si="425">EF275*F275</f>
        <v>#VALUE!</v>
      </c>
      <c r="FW275" s="146" t="e">
        <f t="shared" si="356"/>
        <v>#VALUE!</v>
      </c>
      <c r="FX275" s="146" t="e">
        <f t="shared" si="357"/>
        <v>#VALUE!</v>
      </c>
      <c r="FY275" s="146" t="e">
        <f t="shared" si="358"/>
        <v>#VALUE!</v>
      </c>
      <c r="FZ275" s="155">
        <f t="shared" si="368"/>
        <v>0</v>
      </c>
    </row>
    <row r="276" spans="1:182">
      <c r="A276" s="143">
        <v>258</v>
      </c>
      <c r="B276" s="123"/>
      <c r="C276" s="123"/>
      <c r="D276" s="123"/>
      <c r="E276" s="181"/>
      <c r="F276" s="123"/>
      <c r="G276" s="123"/>
      <c r="H276" s="123"/>
      <c r="I276" s="120"/>
      <c r="J276" s="121"/>
      <c r="K276" s="123"/>
      <c r="L276" s="123"/>
      <c r="M276" s="172" t="str">
        <f>ryzyka!$X260</f>
        <v/>
      </c>
      <c r="N276" s="173" t="str">
        <f>ryzyka!Y260</f>
        <v/>
      </c>
      <c r="O276" s="123"/>
      <c r="P276" s="123"/>
      <c r="Q276" s="138"/>
      <c r="R276" s="121"/>
      <c r="S276" s="123"/>
      <c r="T276" s="122"/>
      <c r="U276" s="123"/>
      <c r="V276" s="285" t="str">
        <f t="shared" ref="V276:V339" si="426">IF(AE276&lt;&gt;"",(G276*AA276)/(IF(T276="aluminium",2700,7850)*(AG276/1000)*(AH276/1000)*(AE276/1000)),"")</f>
        <v/>
      </c>
      <c r="W276" s="285" t="str">
        <f t="shared" ref="W276:W339" si="427">IF(AE276&lt;&gt;"",(F276*AA276)/(IF(T276="aluminium",2700,7850)*(AG276/1000)*(AH276/1000)*(AE276/1000)),"")</f>
        <v/>
      </c>
      <c r="X276" s="123"/>
      <c r="Y276" s="65"/>
      <c r="Z276" s="176">
        <f t="shared" si="369"/>
        <v>0</v>
      </c>
      <c r="AA276" s="124"/>
      <c r="AB276" s="124"/>
      <c r="AC276" s="125"/>
      <c r="AD276" s="125"/>
      <c r="AE276" s="126"/>
      <c r="AF276" s="124"/>
      <c r="AG276" s="127"/>
      <c r="AH276" s="128"/>
      <c r="AI276" s="137"/>
      <c r="AJ276" s="126"/>
      <c r="AK276" s="335">
        <f t="shared" si="370"/>
        <v>0</v>
      </c>
      <c r="AL276" s="138"/>
      <c r="AM276" s="121"/>
      <c r="AN276" s="123"/>
      <c r="AO276" s="332">
        <f t="shared" si="359"/>
        <v>0</v>
      </c>
      <c r="AP276" s="333">
        <f>SUMIFS(Technologia[tpz '[s']],Technologia[Obszar],"Obróbka skrawaniem",Technologia[KOD WYROB],wycena!$B276)</f>
        <v>0</v>
      </c>
      <c r="AQ276" s="334">
        <f>SUMIFS(Technologia[tpj '[s']],Technologia[Obszar],"Obróbka skrawaniem",Technologia[KOD WYROB],wycena!$B276)</f>
        <v>0</v>
      </c>
      <c r="AR276" s="335">
        <f t="shared" si="371"/>
        <v>0</v>
      </c>
      <c r="AS276" s="334">
        <f>SUMIFS(Technologia[tpz '[s']],Technologia[Obszar],"Ukosowanie",Technologia[KOD WYROB],wycena!$B276)</f>
        <v>0</v>
      </c>
      <c r="AT276" s="334">
        <f>SUMIFS(Technologia[tpj '[s']],Technologia[Obszar],"Ukosowanie",Technologia[KOD WYROB],wycena!$B276)</f>
        <v>0</v>
      </c>
      <c r="AU276" s="335">
        <f t="shared" si="372"/>
        <v>0</v>
      </c>
      <c r="AV276" s="334">
        <f>SUMIFS(Technologia[tpz '[s']],Technologia[Obszar],"Prasa",Technologia[KOD WYROB],wycena!$B276)</f>
        <v>0</v>
      </c>
      <c r="AW276" s="334">
        <f>SUMIFS(Technologia[tpj '[s']],Technologia[Obszar],"Prasa",Technologia[KOD WYROB],wycena!$B276)</f>
        <v>0</v>
      </c>
      <c r="AX276" s="335">
        <f t="shared" si="373"/>
        <v>0</v>
      </c>
      <c r="AY276" s="334">
        <f>SUMIFS(Technologia[tpz '[s']],Technologia[Obszar],"Spawanie ręczne",Technologia[KOD WYROB],wycena!$B276)</f>
        <v>0</v>
      </c>
      <c r="AZ276" s="334">
        <f>SUMIFS(Technologia[tpj '[s']],Technologia[Obszar],"Spawanie ręczne",Technologia[KOD WYROB],wycena!$B276)</f>
        <v>0</v>
      </c>
      <c r="BA276" s="335">
        <f t="shared" si="374"/>
        <v>0</v>
      </c>
      <c r="BB276" s="334">
        <f>SUMIFS(Technologia[tpz '[s']],Technologia[Obszar],"Spawanie robotem",Technologia[KOD WYROB],wycena!$B276)</f>
        <v>0</v>
      </c>
      <c r="BC276" s="334">
        <f>SUMIFS(Technologia[tpj '[s']],Technologia[Obszar],"Spawanie robotem",Technologia[KOD WYROB],wycena!$B276)</f>
        <v>0</v>
      </c>
      <c r="BD276" s="335">
        <f t="shared" si="375"/>
        <v>0</v>
      </c>
      <c r="BE276" s="334">
        <f>SUMIFS(Technologia[tpz '[s']],Technologia[Obszar],"Ślusarnia",Technologia[KOD WYROB],wycena!$B276)</f>
        <v>0</v>
      </c>
      <c r="BF276" s="334">
        <f>SUMIFS(Technologia[tpj '[s']],Technologia[Obszar],"Ślusarnia",Technologia[KOD WYROB],wycena!$B276)</f>
        <v>0</v>
      </c>
      <c r="BG276" s="335">
        <f t="shared" si="376"/>
        <v>0</v>
      </c>
      <c r="BH276" s="334">
        <f>SUMIFS(Technologia[tpz '[s']],Technologia[Obszar],"Montaż",Technologia[KOD WYROB],wycena!$B276)</f>
        <v>0</v>
      </c>
      <c r="BI276" s="334">
        <f>SUMIFS(Technologia[tpj '[s']],Technologia[Obszar],"Montaż",Technologia[KOD WYROB],wycena!$B276)</f>
        <v>0</v>
      </c>
      <c r="BJ276" s="335">
        <f t="shared" si="377"/>
        <v>0</v>
      </c>
      <c r="BK276" s="334">
        <f>SUMIFS(Technologia[tpz '[s']],Technologia[Obszar],"Klejenie",Technologia[KOD WYROB],wycena!$B276)</f>
        <v>0</v>
      </c>
      <c r="BL276" s="334">
        <f>SUMIFS(Technologia[tpj '[s']],Technologia[Obszar],"Klejenie",Technologia[KOD WYROB],wycena!$B276)</f>
        <v>0</v>
      </c>
      <c r="BM276" s="335">
        <f t="shared" si="378"/>
        <v>0</v>
      </c>
      <c r="BN276" s="334">
        <f>SUMIFS(Technologia[tpz '[s']],Technologia[Obszar],"Śrutowanie",Technologia[KOD WYROB],wycena!$B276)</f>
        <v>0</v>
      </c>
      <c r="BO276" s="334">
        <f>SUMIFS(Technologia[tpj '[s']],Technologia[Obszar],"Śrutowanie",Technologia[KOD WYROB],wycena!$B276)</f>
        <v>0</v>
      </c>
      <c r="BP276" s="332">
        <f t="shared" ref="BP276:BP339" si="428">IFERROR(BN276/$G276+BO276+SUMIF($C:$C,$B276,DA:DA),0)</f>
        <v>0</v>
      </c>
      <c r="BQ276" s="334">
        <f>SUMIFS(Technologia[tpz '[s']],Technologia[Obszar],"Prostowanie",Technologia[KOD WYROB],wycena!$B276)</f>
        <v>0</v>
      </c>
      <c r="BR276" s="334">
        <f>SUMIFS(Technologia[tpj '[s']],Technologia[Obszar],"Prostowanie",Technologia[KOD WYROB],wycena!$B276)</f>
        <v>0</v>
      </c>
      <c r="BS276" s="332">
        <f t="shared" ref="BS276:BS339" si="429">IFERROR(BQ276/$G276+BR276+SUMIF($C:$C,$B276,DB:DB),0)</f>
        <v>0</v>
      </c>
      <c r="BT276" s="334">
        <f>SUMIFS(Technologia[tpz '[s']],Technologia[Obszar],"Gratowarka",Technologia[KOD WYROB],wycena!$B276)</f>
        <v>0</v>
      </c>
      <c r="BU276" s="334">
        <f>SUMIFS(Technologia[tpj '[s']],Technologia[Obszar],"Gratowarka",Technologia[KOD WYROB],wycena!$B276)</f>
        <v>0</v>
      </c>
      <c r="BV276" s="332">
        <f t="shared" ref="BV276:BV339" si="430">IFERROR(BT276/$G276+BU276+SUMIF($C:$C,$B276,DC:DC),0)</f>
        <v>0</v>
      </c>
      <c r="BW276" s="332">
        <f>COUNTIF(Technologia[KOD WYROB],B276)</f>
        <v>0</v>
      </c>
      <c r="BX276" s="332">
        <f t="shared" ref="BX276:BX339" si="431">COUNTIF($C:$C,$B276)</f>
        <v>0</v>
      </c>
      <c r="BZ276" s="121"/>
      <c r="CA276" s="123"/>
      <c r="CB276" s="123"/>
      <c r="CC276" s="372">
        <f>SUMIFS(Technologia[Koszt kooperacji],Technologia[Obszar],"Kooperacja",Technologia[KOD WYROB],wycena!$B276)+SUMIFS(Technologia[Koszt kooperacji],Technologia[Obszar],"Śrutowanie",Technologia[KOD WYROB],wycena!$B276)</f>
        <v>0</v>
      </c>
      <c r="CD276" s="372">
        <f t="shared" si="379"/>
        <v>0</v>
      </c>
      <c r="CE276" s="372">
        <f t="shared" si="360"/>
        <v>0</v>
      </c>
      <c r="CF276" s="381">
        <f>COUNTIFS(Technologia[KOD WYROB],B276,Technologia[Obszar],"kooperacja")+SUMIF($C:$C,$B276,CF:CF)</f>
        <v>0</v>
      </c>
      <c r="CG276" s="382">
        <f>SUMIF(Tabela3[Dot. indeksu],B276,Tabela3[Wartość])+SUMIF(C:C,B276,DE:DE)</f>
        <v>0</v>
      </c>
      <c r="CH276" s="383">
        <f>SUMIFS(NRC[Cena],NRC[Typ narzędzia],robocze!$AL$1,NRC[Dot. indeksu],wycena!$B276)+(SUMIF($C:$C,$B276,$DF:$DF))</f>
        <v>0</v>
      </c>
      <c r="CI276" s="372">
        <f>SUMIFS(NRC[Cena],NRC[Typ narzędzia],robocze!$AL$2,NRC[Dot. indeksu],wycena!$B276)+(SUMIF($C:$C,$B276,$DG:$DG))</f>
        <v>0</v>
      </c>
      <c r="CJ276" s="372">
        <f>SUMIFS(NRC[Cena],NRC[Typ narzędzia],robocze!$AL$3,NRC[Dot. indeksu],wycena!$B276)+(SUMIF($C:$C,$B276,$DH:$DH))</f>
        <v>0</v>
      </c>
      <c r="CK276" s="384">
        <f t="shared" ref="CK276:CK339" si="432">CH276+CI276+CJ276</f>
        <v>0</v>
      </c>
      <c r="CM276" s="373" t="str">
        <f t="shared" si="380"/>
        <v/>
      </c>
      <c r="CN276" s="374" t="str">
        <f t="shared" si="381"/>
        <v/>
      </c>
      <c r="CO276" s="372" t="str">
        <f t="shared" si="382"/>
        <v/>
      </c>
      <c r="CP276" s="372" t="str">
        <f t="shared" si="361"/>
        <v/>
      </c>
      <c r="CQ276" s="371" t="str">
        <f t="shared" si="383"/>
        <v/>
      </c>
      <c r="CR276" s="371" t="str">
        <f t="shared" si="362"/>
        <v/>
      </c>
      <c r="CS276" s="371" t="str">
        <f t="shared" si="384"/>
        <v/>
      </c>
      <c r="CT276" s="371" t="str">
        <f t="shared" si="385"/>
        <v/>
      </c>
      <c r="CU276" s="371" t="str">
        <f t="shared" si="386"/>
        <v/>
      </c>
      <c r="CV276" s="371" t="str">
        <f t="shared" si="387"/>
        <v/>
      </c>
      <c r="CW276" s="371" t="str">
        <f t="shared" si="388"/>
        <v/>
      </c>
      <c r="CX276" s="371" t="str">
        <f t="shared" si="389"/>
        <v/>
      </c>
      <c r="CY276" s="371" t="str">
        <f t="shared" si="390"/>
        <v/>
      </c>
      <c r="CZ276" s="371" t="str">
        <f t="shared" si="391"/>
        <v/>
      </c>
      <c r="DA276" s="371" t="str">
        <f t="shared" ref="DA276:DA339" si="433">IF($C276&lt;&gt;"",$H276*BP276,"")</f>
        <v/>
      </c>
      <c r="DB276" s="371" t="str">
        <f t="shared" ref="DB276:DB339" si="434">IF($C276&lt;&gt;"",$H276*BS276,"")</f>
        <v/>
      </c>
      <c r="DC276" s="371" t="str">
        <f t="shared" ref="DC276:DC339" si="435">IF($C276&lt;&gt;"",$H276*BV276,"")</f>
        <v/>
      </c>
      <c r="DD276" s="334" t="str">
        <f t="shared" si="392"/>
        <v/>
      </c>
      <c r="DE276" s="334" t="str">
        <f t="shared" si="393"/>
        <v/>
      </c>
      <c r="DF276" s="372">
        <f t="shared" si="363"/>
        <v>0</v>
      </c>
      <c r="DG276" s="372">
        <f t="shared" si="364"/>
        <v>0</v>
      </c>
      <c r="DH276" s="372">
        <f t="shared" si="365"/>
        <v>0</v>
      </c>
      <c r="DI276" s="375"/>
      <c r="DJ276" s="319">
        <f>AK276/3600*Stawki!$A$4</f>
        <v>0</v>
      </c>
      <c r="DK276" s="317">
        <f>AO276/3600*Stawki!$B$4</f>
        <v>0</v>
      </c>
      <c r="DL276" s="317">
        <f>AR276/3600*Stawki!$C$4</f>
        <v>0</v>
      </c>
      <c r="DM276" s="317">
        <f>AU276/3600*Stawki!$D$4</f>
        <v>0</v>
      </c>
      <c r="DN276" s="317">
        <f>AX276/3600*Stawki!$E$4</f>
        <v>0</v>
      </c>
      <c r="DO276" s="317">
        <f>BA276/3600*Stawki!$F$4</f>
        <v>0</v>
      </c>
      <c r="DP276" s="317">
        <f>BD276/3600*Stawki!$G$4</f>
        <v>0</v>
      </c>
      <c r="DQ276" s="317">
        <f>BG276/3600*Stawki!$H$4</f>
        <v>0</v>
      </c>
      <c r="DR276" s="317">
        <f>BJ276/3600*Stawki!$J$4</f>
        <v>0</v>
      </c>
      <c r="DS276" s="317">
        <f>BL276/3600*Stawki!$I$4</f>
        <v>0</v>
      </c>
      <c r="DT276" s="317">
        <f>BP276/3600*Stawki!$K$4</f>
        <v>0</v>
      </c>
      <c r="DU276" s="320">
        <f>BS276/3600*Stawki!$M$4</f>
        <v>0</v>
      </c>
      <c r="DV276" s="320">
        <f>BV276/3600*Stawki!$L$4</f>
        <v>0</v>
      </c>
      <c r="DW276" s="321">
        <f t="shared" ref="DW276:DW339" si="436">IFERROR(DY276/DZ276,0)</f>
        <v>0</v>
      </c>
      <c r="DX276" s="322" t="e" cm="1">
        <f t="array" ref="DX276">IF(BX276&lt;1,INDEX(tblSimple[],MATCH(F276,simp_il_proj,1)+1,MATCH(BW276,simp_il_oper,1)+1)+VLOOKUP($H$6,tblKlient[[Klient]:[Dodatkowy narzut Simple]],2,0),INDEX(tblComplex[],MATCH(F276,comp_il_projekt,1)+1,MATCH(BX276,comp_ile_sklad,1)+1)+VLOOKUP($H$6,tblKlient[[Klient]:[Dodatkowy narzut Complex]],3,0))</f>
        <v>#VALUE!</v>
      </c>
      <c r="DY276" s="323" t="str">
        <f t="shared" ref="DY276:DY339" si="437">IFERROR(SUM($DJ276:$DV276)*(1+DX276),"")</f>
        <v/>
      </c>
      <c r="DZ276" s="318" t="e">
        <f t="shared" si="394"/>
        <v>#VALUE!</v>
      </c>
      <c r="EA276" s="324" t="e">
        <f t="shared" si="395"/>
        <v>#VALUE!</v>
      </c>
      <c r="EC276" s="340">
        <f>IFERROR((Y276*AA276)*IF(X276="NIE",$EC$17+Stawki!$L$30,$EC$17)+SUMIF($C:$C,$B276,CP:CP),0)</f>
        <v>0</v>
      </c>
      <c r="ED276" s="341">
        <f t="shared" si="396"/>
        <v>0</v>
      </c>
      <c r="EE276" s="341">
        <f t="shared" si="397"/>
        <v>0</v>
      </c>
      <c r="EF276" s="341" t="e">
        <f t="shared" si="398"/>
        <v>#VALUE!</v>
      </c>
      <c r="EG276" s="341" t="e">
        <f>DY276*(1+wycena!$EG$17)</f>
        <v>#VALUE!</v>
      </c>
      <c r="EH276" s="341" t="e">
        <f>EG276*(1+wycena!$EH$17)</f>
        <v>#VALUE!</v>
      </c>
      <c r="EI276" s="341" t="e">
        <f t="shared" ref="EI276:EI339" si="438">EH276*(1+$EI$17)</f>
        <v>#VALUE!</v>
      </c>
      <c r="EJ276" s="341" t="e">
        <f t="shared" si="366"/>
        <v>#VALUE!</v>
      </c>
      <c r="EK276" s="342">
        <f t="shared" si="399"/>
        <v>0</v>
      </c>
      <c r="EL276" s="343">
        <v>0</v>
      </c>
      <c r="EM276" s="344" t="e">
        <f t="shared" si="367"/>
        <v>#VALUE!</v>
      </c>
      <c r="EN276" s="345" t="e">
        <f t="shared" si="400"/>
        <v>#VALUE!</v>
      </c>
      <c r="EO276" s="346">
        <f t="shared" si="401"/>
        <v>0</v>
      </c>
      <c r="EP276" s="347">
        <f t="shared" si="402"/>
        <v>0</v>
      </c>
      <c r="EQ276" s="348">
        <f t="shared" ref="EQ276:EQ339" si="439">IFERROR((EM276-DZ276)/EM276,0)</f>
        <v>0</v>
      </c>
      <c r="ER276" s="349" t="e">
        <f t="shared" si="403"/>
        <v>#VALUE!</v>
      </c>
      <c r="ES276" s="350" t="e">
        <f t="shared" si="404"/>
        <v>#VALUE!</v>
      </c>
      <c r="ET276" s="62"/>
      <c r="EU276" s="399">
        <f t="shared" ref="EU276:EU339" si="440">Z276</f>
        <v>0</v>
      </c>
      <c r="EV276" s="400">
        <f t="shared" ref="EV276:EV339" si="441">CD276+CE276</f>
        <v>0</v>
      </c>
      <c r="EW276" s="400">
        <f t="shared" ref="EW276:EW339" si="442">CE276</f>
        <v>0</v>
      </c>
      <c r="EX276" s="400">
        <f t="shared" ref="EX276:EX339" si="443">EK276</f>
        <v>0</v>
      </c>
      <c r="EY276" s="400">
        <f t="shared" ref="EY276:EY339" si="444">IFERROR(EM276,0)</f>
        <v>0</v>
      </c>
      <c r="EZ276" s="401">
        <f t="shared" ref="EZ276:EZ339" si="445">IFERROR(1-SUM(EU276:EX276)/EY276,0)</f>
        <v>0</v>
      </c>
      <c r="FA276" s="62"/>
      <c r="FB276" s="153">
        <f t="shared" si="405"/>
        <v>0</v>
      </c>
      <c r="FC276" s="154">
        <f t="shared" si="406"/>
        <v>0</v>
      </c>
      <c r="FD276" s="154">
        <f t="shared" si="407"/>
        <v>0</v>
      </c>
      <c r="FE276" s="154">
        <f t="shared" si="408"/>
        <v>0</v>
      </c>
      <c r="FF276" s="154">
        <f t="shared" si="409"/>
        <v>0</v>
      </c>
      <c r="FG276" s="154">
        <f t="shared" si="410"/>
        <v>0</v>
      </c>
      <c r="FH276" s="154">
        <f t="shared" si="411"/>
        <v>0</v>
      </c>
      <c r="FI276" s="154">
        <f t="shared" si="412"/>
        <v>0</v>
      </c>
      <c r="FJ276" s="154">
        <f t="shared" si="413"/>
        <v>0</v>
      </c>
      <c r="FK276" s="147">
        <f t="shared" si="414"/>
        <v>0</v>
      </c>
      <c r="FL276" s="147">
        <f t="shared" si="415"/>
        <v>0</v>
      </c>
      <c r="FM276" s="146">
        <f t="shared" si="416"/>
        <v>0</v>
      </c>
      <c r="FN276" s="146">
        <f t="shared" si="417"/>
        <v>0</v>
      </c>
      <c r="FO276" s="146">
        <f t="shared" si="418"/>
        <v>0</v>
      </c>
      <c r="FP276" s="146">
        <f t="shared" si="419"/>
        <v>0</v>
      </c>
      <c r="FQ276" s="146" t="e">
        <f t="shared" si="420"/>
        <v>#VALUE!</v>
      </c>
      <c r="FR276" s="146" t="e">
        <f t="shared" si="421"/>
        <v>#VALUE!</v>
      </c>
      <c r="FS276" s="146">
        <f t="shared" si="422"/>
        <v>0</v>
      </c>
      <c r="FT276" s="146">
        <f t="shared" si="423"/>
        <v>0</v>
      </c>
      <c r="FU276" s="146">
        <f t="shared" si="424"/>
        <v>0</v>
      </c>
      <c r="FV276" s="146" t="e">
        <f t="shared" si="425"/>
        <v>#VALUE!</v>
      </c>
      <c r="FW276" s="146" t="e">
        <f t="shared" ref="FW276:FW339" si="446">FV276*(1+$EH$17)</f>
        <v>#VALUE!</v>
      </c>
      <c r="FX276" s="146" t="e">
        <f t="shared" ref="FX276:FX339" si="447">FW276*(1+$EI$17)</f>
        <v>#VALUE!</v>
      </c>
      <c r="FY276" s="146" t="e">
        <f t="shared" ref="FY276:FY339" si="448">FX276*(1+$EJ$17)</f>
        <v>#VALUE!</v>
      </c>
      <c r="FZ276" s="155">
        <f t="shared" si="368"/>
        <v>0</v>
      </c>
    </row>
    <row r="277" spans="1:182">
      <c r="A277" s="143">
        <v>259</v>
      </c>
      <c r="B277" s="123"/>
      <c r="C277" s="123"/>
      <c r="D277" s="123"/>
      <c r="E277" s="181"/>
      <c r="F277" s="123"/>
      <c r="G277" s="123"/>
      <c r="H277" s="123"/>
      <c r="I277" s="120"/>
      <c r="J277" s="121"/>
      <c r="K277" s="123"/>
      <c r="L277" s="123"/>
      <c r="M277" s="172" t="str">
        <f>ryzyka!$X261</f>
        <v/>
      </c>
      <c r="N277" s="173" t="str">
        <f>ryzyka!Y261</f>
        <v/>
      </c>
      <c r="O277" s="123"/>
      <c r="P277" s="123"/>
      <c r="Q277" s="138"/>
      <c r="R277" s="121"/>
      <c r="S277" s="123"/>
      <c r="T277" s="122"/>
      <c r="U277" s="123"/>
      <c r="V277" s="285" t="str">
        <f t="shared" si="426"/>
        <v/>
      </c>
      <c r="W277" s="285" t="str">
        <f t="shared" si="427"/>
        <v/>
      </c>
      <c r="X277" s="123"/>
      <c r="Y277" s="65"/>
      <c r="Z277" s="176">
        <f t="shared" si="369"/>
        <v>0</v>
      </c>
      <c r="AA277" s="124"/>
      <c r="AB277" s="124"/>
      <c r="AC277" s="125"/>
      <c r="AD277" s="125"/>
      <c r="AE277" s="126"/>
      <c r="AF277" s="124"/>
      <c r="AG277" s="127"/>
      <c r="AH277" s="128"/>
      <c r="AI277" s="137"/>
      <c r="AJ277" s="126"/>
      <c r="AK277" s="335">
        <f t="shared" si="370"/>
        <v>0</v>
      </c>
      <c r="AL277" s="138"/>
      <c r="AM277" s="121"/>
      <c r="AN277" s="123"/>
      <c r="AO277" s="332">
        <f t="shared" ref="AO277:AO340" si="449">IFERROR(AM277/$G277+AN277+SUMIF($C:$C,$B277,CR:CR),0)</f>
        <v>0</v>
      </c>
      <c r="AP277" s="333">
        <f>SUMIFS(Technologia[tpz '[s']],Technologia[Obszar],"Obróbka skrawaniem",Technologia[KOD WYROB],wycena!$B277)</f>
        <v>0</v>
      </c>
      <c r="AQ277" s="334">
        <f>SUMIFS(Technologia[tpj '[s']],Technologia[Obszar],"Obróbka skrawaniem",Technologia[KOD WYROB],wycena!$B277)</f>
        <v>0</v>
      </c>
      <c r="AR277" s="335">
        <f t="shared" si="371"/>
        <v>0</v>
      </c>
      <c r="AS277" s="334">
        <f>SUMIFS(Technologia[tpz '[s']],Technologia[Obszar],"Ukosowanie",Technologia[KOD WYROB],wycena!$B277)</f>
        <v>0</v>
      </c>
      <c r="AT277" s="334">
        <f>SUMIFS(Technologia[tpj '[s']],Technologia[Obszar],"Ukosowanie",Technologia[KOD WYROB],wycena!$B277)</f>
        <v>0</v>
      </c>
      <c r="AU277" s="335">
        <f t="shared" si="372"/>
        <v>0</v>
      </c>
      <c r="AV277" s="334">
        <f>SUMIFS(Technologia[tpz '[s']],Technologia[Obszar],"Prasa",Technologia[KOD WYROB],wycena!$B277)</f>
        <v>0</v>
      </c>
      <c r="AW277" s="334">
        <f>SUMIFS(Technologia[tpj '[s']],Technologia[Obszar],"Prasa",Technologia[KOD WYROB],wycena!$B277)</f>
        <v>0</v>
      </c>
      <c r="AX277" s="335">
        <f t="shared" si="373"/>
        <v>0</v>
      </c>
      <c r="AY277" s="334">
        <f>SUMIFS(Technologia[tpz '[s']],Technologia[Obszar],"Spawanie ręczne",Technologia[KOD WYROB],wycena!$B277)</f>
        <v>0</v>
      </c>
      <c r="AZ277" s="334">
        <f>SUMIFS(Technologia[tpj '[s']],Technologia[Obszar],"Spawanie ręczne",Technologia[KOD WYROB],wycena!$B277)</f>
        <v>0</v>
      </c>
      <c r="BA277" s="335">
        <f t="shared" si="374"/>
        <v>0</v>
      </c>
      <c r="BB277" s="334">
        <f>SUMIFS(Technologia[tpz '[s']],Technologia[Obszar],"Spawanie robotem",Technologia[KOD WYROB],wycena!$B277)</f>
        <v>0</v>
      </c>
      <c r="BC277" s="334">
        <f>SUMIFS(Technologia[tpj '[s']],Technologia[Obszar],"Spawanie robotem",Technologia[KOD WYROB],wycena!$B277)</f>
        <v>0</v>
      </c>
      <c r="BD277" s="335">
        <f t="shared" si="375"/>
        <v>0</v>
      </c>
      <c r="BE277" s="334">
        <f>SUMIFS(Technologia[tpz '[s']],Technologia[Obszar],"Ślusarnia",Technologia[KOD WYROB],wycena!$B277)</f>
        <v>0</v>
      </c>
      <c r="BF277" s="334">
        <f>SUMIFS(Technologia[tpj '[s']],Technologia[Obszar],"Ślusarnia",Technologia[KOD WYROB],wycena!$B277)</f>
        <v>0</v>
      </c>
      <c r="BG277" s="335">
        <f t="shared" si="376"/>
        <v>0</v>
      </c>
      <c r="BH277" s="334">
        <f>SUMIFS(Technologia[tpz '[s']],Technologia[Obszar],"Montaż",Technologia[KOD WYROB],wycena!$B277)</f>
        <v>0</v>
      </c>
      <c r="BI277" s="334">
        <f>SUMIFS(Technologia[tpj '[s']],Technologia[Obszar],"Montaż",Technologia[KOD WYROB],wycena!$B277)</f>
        <v>0</v>
      </c>
      <c r="BJ277" s="335">
        <f t="shared" si="377"/>
        <v>0</v>
      </c>
      <c r="BK277" s="334">
        <f>SUMIFS(Technologia[tpz '[s']],Technologia[Obszar],"Klejenie",Technologia[KOD WYROB],wycena!$B277)</f>
        <v>0</v>
      </c>
      <c r="BL277" s="334">
        <f>SUMIFS(Technologia[tpj '[s']],Technologia[Obszar],"Klejenie",Technologia[KOD WYROB],wycena!$B277)</f>
        <v>0</v>
      </c>
      <c r="BM277" s="335">
        <f t="shared" si="378"/>
        <v>0</v>
      </c>
      <c r="BN277" s="334">
        <f>SUMIFS(Technologia[tpz '[s']],Technologia[Obszar],"Śrutowanie",Technologia[KOD WYROB],wycena!$B277)</f>
        <v>0</v>
      </c>
      <c r="BO277" s="334">
        <f>SUMIFS(Technologia[tpj '[s']],Technologia[Obszar],"Śrutowanie",Technologia[KOD WYROB],wycena!$B277)</f>
        <v>0</v>
      </c>
      <c r="BP277" s="332">
        <f t="shared" si="428"/>
        <v>0</v>
      </c>
      <c r="BQ277" s="334">
        <f>SUMIFS(Technologia[tpz '[s']],Technologia[Obszar],"Prostowanie",Technologia[KOD WYROB],wycena!$B277)</f>
        <v>0</v>
      </c>
      <c r="BR277" s="334">
        <f>SUMIFS(Technologia[tpj '[s']],Technologia[Obszar],"Prostowanie",Technologia[KOD WYROB],wycena!$B277)</f>
        <v>0</v>
      </c>
      <c r="BS277" s="332">
        <f t="shared" si="429"/>
        <v>0</v>
      </c>
      <c r="BT277" s="334">
        <f>SUMIFS(Technologia[tpz '[s']],Technologia[Obszar],"Gratowarka",Technologia[KOD WYROB],wycena!$B277)</f>
        <v>0</v>
      </c>
      <c r="BU277" s="334">
        <f>SUMIFS(Technologia[tpj '[s']],Technologia[Obszar],"Gratowarka",Technologia[KOD WYROB],wycena!$B277)</f>
        <v>0</v>
      </c>
      <c r="BV277" s="332">
        <f t="shared" si="430"/>
        <v>0</v>
      </c>
      <c r="BW277" s="332">
        <f>COUNTIF(Technologia[KOD WYROB],B277)</f>
        <v>0</v>
      </c>
      <c r="BX277" s="332">
        <f t="shared" si="431"/>
        <v>0</v>
      </c>
      <c r="BZ277" s="121"/>
      <c r="CA277" s="123"/>
      <c r="CB277" s="123"/>
      <c r="CC277" s="372">
        <f>SUMIFS(Technologia[Koszt kooperacji],Technologia[Obszar],"Kooperacja",Technologia[KOD WYROB],wycena!$B277)+SUMIFS(Technologia[Koszt kooperacji],Technologia[Obszar],"Śrutowanie",Technologia[KOD WYROB],wycena!$B277)</f>
        <v>0</v>
      </c>
      <c r="CD277" s="372">
        <f t="shared" si="379"/>
        <v>0</v>
      </c>
      <c r="CE277" s="372">
        <f t="shared" ref="CE277:CE340" si="450">CD277*$CE$17</f>
        <v>0</v>
      </c>
      <c r="CF277" s="381">
        <f>COUNTIFS(Technologia[KOD WYROB],B277,Technologia[Obszar],"kooperacja")+SUMIF($C:$C,$B277,CF:CF)</f>
        <v>0</v>
      </c>
      <c r="CG277" s="382">
        <f>SUMIF(Tabela3[Dot. indeksu],B277,Tabela3[Wartość])+SUMIF(C:C,B277,DE:DE)</f>
        <v>0</v>
      </c>
      <c r="CH277" s="383">
        <f>SUMIFS(NRC[Cena],NRC[Typ narzędzia],robocze!$AL$1,NRC[Dot. indeksu],wycena!$B277)+(SUMIF($C:$C,$B277,$DF:$DF))</f>
        <v>0</v>
      </c>
      <c r="CI277" s="372">
        <f>SUMIFS(NRC[Cena],NRC[Typ narzędzia],robocze!$AL$2,NRC[Dot. indeksu],wycena!$B277)+(SUMIF($C:$C,$B277,$DG:$DG))</f>
        <v>0</v>
      </c>
      <c r="CJ277" s="372">
        <f>SUMIFS(NRC[Cena],NRC[Typ narzędzia],robocze!$AL$3,NRC[Dot. indeksu],wycena!$B277)+(SUMIF($C:$C,$B277,$DH:$DH))</f>
        <v>0</v>
      </c>
      <c r="CK277" s="384">
        <f t="shared" si="432"/>
        <v>0</v>
      </c>
      <c r="CM277" s="373" t="str">
        <f t="shared" si="380"/>
        <v/>
      </c>
      <c r="CN277" s="374" t="str">
        <f t="shared" si="381"/>
        <v/>
      </c>
      <c r="CO277" s="372" t="str">
        <f t="shared" si="382"/>
        <v/>
      </c>
      <c r="CP277" s="372" t="str">
        <f t="shared" ref="CP277:CP340" si="451">IF($C277&lt;&gt;"",(EC277*$H277),"")</f>
        <v/>
      </c>
      <c r="CQ277" s="371" t="str">
        <f t="shared" si="383"/>
        <v/>
      </c>
      <c r="CR277" s="371" t="str">
        <f t="shared" ref="CR277:CR340" si="452">IF($C277&lt;&gt;"",$H277*AO277,"")</f>
        <v/>
      </c>
      <c r="CS277" s="371" t="str">
        <f t="shared" si="384"/>
        <v/>
      </c>
      <c r="CT277" s="371" t="str">
        <f t="shared" si="385"/>
        <v/>
      </c>
      <c r="CU277" s="371" t="str">
        <f t="shared" si="386"/>
        <v/>
      </c>
      <c r="CV277" s="371" t="str">
        <f t="shared" si="387"/>
        <v/>
      </c>
      <c r="CW277" s="371" t="str">
        <f t="shared" si="388"/>
        <v/>
      </c>
      <c r="CX277" s="371" t="str">
        <f t="shared" si="389"/>
        <v/>
      </c>
      <c r="CY277" s="371" t="str">
        <f t="shared" si="390"/>
        <v/>
      </c>
      <c r="CZ277" s="371" t="str">
        <f t="shared" si="391"/>
        <v/>
      </c>
      <c r="DA277" s="371" t="str">
        <f t="shared" si="433"/>
        <v/>
      </c>
      <c r="DB277" s="371" t="str">
        <f t="shared" si="434"/>
        <v/>
      </c>
      <c r="DC277" s="371" t="str">
        <f t="shared" si="435"/>
        <v/>
      </c>
      <c r="DD277" s="334" t="str">
        <f t="shared" si="392"/>
        <v/>
      </c>
      <c r="DE277" s="334" t="str">
        <f t="shared" si="393"/>
        <v/>
      </c>
      <c r="DF277" s="372">
        <f t="shared" ref="DF277:DF340" si="453">CH277</f>
        <v>0</v>
      </c>
      <c r="DG277" s="372">
        <f t="shared" ref="DG277:DG340" si="454">CI277</f>
        <v>0</v>
      </c>
      <c r="DH277" s="372">
        <f t="shared" ref="DH277:DH340" si="455">CJ277</f>
        <v>0</v>
      </c>
      <c r="DI277" s="375"/>
      <c r="DJ277" s="319">
        <f>AK277/3600*Stawki!$A$4</f>
        <v>0</v>
      </c>
      <c r="DK277" s="317">
        <f>AO277/3600*Stawki!$B$4</f>
        <v>0</v>
      </c>
      <c r="DL277" s="317">
        <f>AR277/3600*Stawki!$C$4</f>
        <v>0</v>
      </c>
      <c r="DM277" s="317">
        <f>AU277/3600*Stawki!$D$4</f>
        <v>0</v>
      </c>
      <c r="DN277" s="317">
        <f>AX277/3600*Stawki!$E$4</f>
        <v>0</v>
      </c>
      <c r="DO277" s="317">
        <f>BA277/3600*Stawki!$F$4</f>
        <v>0</v>
      </c>
      <c r="DP277" s="317">
        <f>BD277/3600*Stawki!$G$4</f>
        <v>0</v>
      </c>
      <c r="DQ277" s="317">
        <f>BG277/3600*Stawki!$H$4</f>
        <v>0</v>
      </c>
      <c r="DR277" s="317">
        <f>BJ277/3600*Stawki!$J$4</f>
        <v>0</v>
      </c>
      <c r="DS277" s="317">
        <f>BL277/3600*Stawki!$I$4</f>
        <v>0</v>
      </c>
      <c r="DT277" s="317">
        <f>BP277/3600*Stawki!$K$4</f>
        <v>0</v>
      </c>
      <c r="DU277" s="320">
        <f>BS277/3600*Stawki!$M$4</f>
        <v>0</v>
      </c>
      <c r="DV277" s="320">
        <f>BV277/3600*Stawki!$L$4</f>
        <v>0</v>
      </c>
      <c r="DW277" s="321">
        <f t="shared" si="436"/>
        <v>0</v>
      </c>
      <c r="DX277" s="322" t="e" cm="1">
        <f t="array" ref="DX277">IF(BX277&lt;1,INDEX(tblSimple[],MATCH(F277,simp_il_proj,1)+1,MATCH(BW277,simp_il_oper,1)+1)+VLOOKUP($H$6,tblKlient[[Klient]:[Dodatkowy narzut Simple]],2,0),INDEX(tblComplex[],MATCH(F277,comp_il_projekt,1)+1,MATCH(BX277,comp_ile_sklad,1)+1)+VLOOKUP($H$6,tblKlient[[Klient]:[Dodatkowy narzut Complex]],3,0))</f>
        <v>#VALUE!</v>
      </c>
      <c r="DY277" s="323" t="str">
        <f t="shared" si="437"/>
        <v/>
      </c>
      <c r="DZ277" s="318" t="e">
        <f t="shared" si="394"/>
        <v>#VALUE!</v>
      </c>
      <c r="EA277" s="324" t="e">
        <f t="shared" si="395"/>
        <v>#VALUE!</v>
      </c>
      <c r="EC277" s="340">
        <f>IFERROR((Y277*AA277)*IF(X277="NIE",$EC$17+Stawki!$L$30,$EC$17)+SUMIF($C:$C,$B277,CP:CP),0)</f>
        <v>0</v>
      </c>
      <c r="ED277" s="341">
        <f t="shared" si="396"/>
        <v>0</v>
      </c>
      <c r="EE277" s="341">
        <f t="shared" si="397"/>
        <v>0</v>
      </c>
      <c r="EF277" s="341" t="e">
        <f t="shared" si="398"/>
        <v>#VALUE!</v>
      </c>
      <c r="EG277" s="341" t="e">
        <f>DY277*(1+wycena!$EG$17)</f>
        <v>#VALUE!</v>
      </c>
      <c r="EH277" s="341" t="e">
        <f>EG277*(1+wycena!$EH$17)</f>
        <v>#VALUE!</v>
      </c>
      <c r="EI277" s="341" t="e">
        <f t="shared" si="438"/>
        <v>#VALUE!</v>
      </c>
      <c r="EJ277" s="341" t="e">
        <f t="shared" ref="EJ277:EJ340" si="456">EI277*(1+$EJ$17)+EK277+Z277+CD277+CE277+EC277+ED277</f>
        <v>#VALUE!</v>
      </c>
      <c r="EK277" s="342">
        <f t="shared" si="399"/>
        <v>0</v>
      </c>
      <c r="EL277" s="343">
        <v>0</v>
      </c>
      <c r="EM277" s="344" t="e">
        <f t="shared" si="367"/>
        <v>#VALUE!</v>
      </c>
      <c r="EN277" s="345" t="e">
        <f t="shared" si="400"/>
        <v>#VALUE!</v>
      </c>
      <c r="EO277" s="346">
        <f t="shared" si="401"/>
        <v>0</v>
      </c>
      <c r="EP277" s="347">
        <f t="shared" si="402"/>
        <v>0</v>
      </c>
      <c r="EQ277" s="348">
        <f t="shared" si="439"/>
        <v>0</v>
      </c>
      <c r="ER277" s="349" t="e">
        <f t="shared" si="403"/>
        <v>#VALUE!</v>
      </c>
      <c r="ES277" s="350" t="e">
        <f t="shared" si="404"/>
        <v>#VALUE!</v>
      </c>
      <c r="ET277" s="62"/>
      <c r="EU277" s="399">
        <f t="shared" si="440"/>
        <v>0</v>
      </c>
      <c r="EV277" s="400">
        <f t="shared" si="441"/>
        <v>0</v>
      </c>
      <c r="EW277" s="400">
        <f t="shared" si="442"/>
        <v>0</v>
      </c>
      <c r="EX277" s="400">
        <f t="shared" si="443"/>
        <v>0</v>
      </c>
      <c r="EY277" s="400">
        <f t="shared" si="444"/>
        <v>0</v>
      </c>
      <c r="EZ277" s="401">
        <f t="shared" si="445"/>
        <v>0</v>
      </c>
      <c r="FA277" s="62"/>
      <c r="FB277" s="153">
        <f t="shared" si="405"/>
        <v>0</v>
      </c>
      <c r="FC277" s="154">
        <f t="shared" si="406"/>
        <v>0</v>
      </c>
      <c r="FD277" s="154">
        <f t="shared" si="407"/>
        <v>0</v>
      </c>
      <c r="FE277" s="154">
        <f t="shared" si="408"/>
        <v>0</v>
      </c>
      <c r="FF277" s="154">
        <f t="shared" si="409"/>
        <v>0</v>
      </c>
      <c r="FG277" s="154">
        <f t="shared" si="410"/>
        <v>0</v>
      </c>
      <c r="FH277" s="154">
        <f t="shared" si="411"/>
        <v>0</v>
      </c>
      <c r="FI277" s="154">
        <f t="shared" si="412"/>
        <v>0</v>
      </c>
      <c r="FJ277" s="154">
        <f t="shared" si="413"/>
        <v>0</v>
      </c>
      <c r="FK277" s="147">
        <f t="shared" si="414"/>
        <v>0</v>
      </c>
      <c r="FL277" s="147">
        <f t="shared" si="415"/>
        <v>0</v>
      </c>
      <c r="FM277" s="146">
        <f t="shared" si="416"/>
        <v>0</v>
      </c>
      <c r="FN277" s="146">
        <f t="shared" si="417"/>
        <v>0</v>
      </c>
      <c r="FO277" s="146">
        <f t="shared" si="418"/>
        <v>0</v>
      </c>
      <c r="FP277" s="146">
        <f t="shared" si="419"/>
        <v>0</v>
      </c>
      <c r="FQ277" s="146" t="e">
        <f t="shared" si="420"/>
        <v>#VALUE!</v>
      </c>
      <c r="FR277" s="146" t="e">
        <f t="shared" si="421"/>
        <v>#VALUE!</v>
      </c>
      <c r="FS277" s="146">
        <f t="shared" si="422"/>
        <v>0</v>
      </c>
      <c r="FT277" s="146">
        <f t="shared" si="423"/>
        <v>0</v>
      </c>
      <c r="FU277" s="146">
        <f t="shared" si="424"/>
        <v>0</v>
      </c>
      <c r="FV277" s="146" t="e">
        <f t="shared" si="425"/>
        <v>#VALUE!</v>
      </c>
      <c r="FW277" s="146" t="e">
        <f t="shared" si="446"/>
        <v>#VALUE!</v>
      </c>
      <c r="FX277" s="146" t="e">
        <f t="shared" si="447"/>
        <v>#VALUE!</v>
      </c>
      <c r="FY277" s="146" t="e">
        <f t="shared" si="448"/>
        <v>#VALUE!</v>
      </c>
      <c r="FZ277" s="155">
        <f t="shared" si="368"/>
        <v>0</v>
      </c>
    </row>
    <row r="278" spans="1:182">
      <c r="A278" s="143">
        <v>260</v>
      </c>
      <c r="B278" s="123"/>
      <c r="C278" s="123"/>
      <c r="D278" s="123"/>
      <c r="E278" s="181"/>
      <c r="F278" s="123"/>
      <c r="G278" s="123"/>
      <c r="H278" s="123"/>
      <c r="I278" s="120"/>
      <c r="J278" s="121"/>
      <c r="K278" s="123"/>
      <c r="L278" s="123"/>
      <c r="M278" s="172" t="str">
        <f>ryzyka!$X262</f>
        <v/>
      </c>
      <c r="N278" s="173" t="str">
        <f>ryzyka!Y262</f>
        <v/>
      </c>
      <c r="O278" s="123"/>
      <c r="P278" s="123"/>
      <c r="Q278" s="138"/>
      <c r="R278" s="121"/>
      <c r="S278" s="123"/>
      <c r="T278" s="122"/>
      <c r="U278" s="123"/>
      <c r="V278" s="285" t="str">
        <f t="shared" si="426"/>
        <v/>
      </c>
      <c r="W278" s="285" t="str">
        <f t="shared" si="427"/>
        <v/>
      </c>
      <c r="X278" s="123"/>
      <c r="Y278" s="65"/>
      <c r="Z278" s="176">
        <f t="shared" si="369"/>
        <v>0</v>
      </c>
      <c r="AA278" s="124"/>
      <c r="AB278" s="124"/>
      <c r="AC278" s="125"/>
      <c r="AD278" s="125"/>
      <c r="AE278" s="126"/>
      <c r="AF278" s="124"/>
      <c r="AG278" s="127"/>
      <c r="AH278" s="128"/>
      <c r="AI278" s="137"/>
      <c r="AJ278" s="126"/>
      <c r="AK278" s="335">
        <f t="shared" si="370"/>
        <v>0</v>
      </c>
      <c r="AL278" s="138"/>
      <c r="AM278" s="121"/>
      <c r="AN278" s="123"/>
      <c r="AO278" s="332">
        <f t="shared" si="449"/>
        <v>0</v>
      </c>
      <c r="AP278" s="333">
        <f>SUMIFS(Technologia[tpz '[s']],Technologia[Obszar],"Obróbka skrawaniem",Technologia[KOD WYROB],wycena!$B278)</f>
        <v>0</v>
      </c>
      <c r="AQ278" s="334">
        <f>SUMIFS(Technologia[tpj '[s']],Technologia[Obszar],"Obróbka skrawaniem",Technologia[KOD WYROB],wycena!$B278)</f>
        <v>0</v>
      </c>
      <c r="AR278" s="335">
        <f t="shared" si="371"/>
        <v>0</v>
      </c>
      <c r="AS278" s="334">
        <f>SUMIFS(Technologia[tpz '[s']],Technologia[Obszar],"Ukosowanie",Technologia[KOD WYROB],wycena!$B278)</f>
        <v>0</v>
      </c>
      <c r="AT278" s="334">
        <f>SUMIFS(Technologia[tpj '[s']],Technologia[Obszar],"Ukosowanie",Technologia[KOD WYROB],wycena!$B278)</f>
        <v>0</v>
      </c>
      <c r="AU278" s="335">
        <f t="shared" si="372"/>
        <v>0</v>
      </c>
      <c r="AV278" s="334">
        <f>SUMIFS(Technologia[tpz '[s']],Technologia[Obszar],"Prasa",Technologia[KOD WYROB],wycena!$B278)</f>
        <v>0</v>
      </c>
      <c r="AW278" s="334">
        <f>SUMIFS(Technologia[tpj '[s']],Technologia[Obszar],"Prasa",Technologia[KOD WYROB],wycena!$B278)</f>
        <v>0</v>
      </c>
      <c r="AX278" s="335">
        <f t="shared" si="373"/>
        <v>0</v>
      </c>
      <c r="AY278" s="334">
        <f>SUMIFS(Technologia[tpz '[s']],Technologia[Obszar],"Spawanie ręczne",Technologia[KOD WYROB],wycena!$B278)</f>
        <v>0</v>
      </c>
      <c r="AZ278" s="334">
        <f>SUMIFS(Technologia[tpj '[s']],Technologia[Obszar],"Spawanie ręczne",Technologia[KOD WYROB],wycena!$B278)</f>
        <v>0</v>
      </c>
      <c r="BA278" s="335">
        <f t="shared" si="374"/>
        <v>0</v>
      </c>
      <c r="BB278" s="334">
        <f>SUMIFS(Technologia[tpz '[s']],Technologia[Obszar],"Spawanie robotem",Technologia[KOD WYROB],wycena!$B278)</f>
        <v>0</v>
      </c>
      <c r="BC278" s="334">
        <f>SUMIFS(Technologia[tpj '[s']],Technologia[Obszar],"Spawanie robotem",Technologia[KOD WYROB],wycena!$B278)</f>
        <v>0</v>
      </c>
      <c r="BD278" s="335">
        <f t="shared" si="375"/>
        <v>0</v>
      </c>
      <c r="BE278" s="334">
        <f>SUMIFS(Technologia[tpz '[s']],Technologia[Obszar],"Ślusarnia",Technologia[KOD WYROB],wycena!$B278)</f>
        <v>0</v>
      </c>
      <c r="BF278" s="334">
        <f>SUMIFS(Technologia[tpj '[s']],Technologia[Obszar],"Ślusarnia",Technologia[KOD WYROB],wycena!$B278)</f>
        <v>0</v>
      </c>
      <c r="BG278" s="335">
        <f t="shared" si="376"/>
        <v>0</v>
      </c>
      <c r="BH278" s="334">
        <f>SUMIFS(Technologia[tpz '[s']],Technologia[Obszar],"Montaż",Technologia[KOD WYROB],wycena!$B278)</f>
        <v>0</v>
      </c>
      <c r="BI278" s="334">
        <f>SUMIFS(Technologia[tpj '[s']],Technologia[Obszar],"Montaż",Technologia[KOD WYROB],wycena!$B278)</f>
        <v>0</v>
      </c>
      <c r="BJ278" s="335">
        <f t="shared" si="377"/>
        <v>0</v>
      </c>
      <c r="BK278" s="334">
        <f>SUMIFS(Technologia[tpz '[s']],Technologia[Obszar],"Klejenie",Technologia[KOD WYROB],wycena!$B278)</f>
        <v>0</v>
      </c>
      <c r="BL278" s="334">
        <f>SUMIFS(Technologia[tpj '[s']],Technologia[Obszar],"Klejenie",Technologia[KOD WYROB],wycena!$B278)</f>
        <v>0</v>
      </c>
      <c r="BM278" s="335">
        <f t="shared" si="378"/>
        <v>0</v>
      </c>
      <c r="BN278" s="334">
        <f>SUMIFS(Technologia[tpz '[s']],Technologia[Obszar],"Śrutowanie",Technologia[KOD WYROB],wycena!$B278)</f>
        <v>0</v>
      </c>
      <c r="BO278" s="334">
        <f>SUMIFS(Technologia[tpj '[s']],Technologia[Obszar],"Śrutowanie",Technologia[KOD WYROB],wycena!$B278)</f>
        <v>0</v>
      </c>
      <c r="BP278" s="332">
        <f t="shared" si="428"/>
        <v>0</v>
      </c>
      <c r="BQ278" s="334">
        <f>SUMIFS(Technologia[tpz '[s']],Technologia[Obszar],"Prostowanie",Technologia[KOD WYROB],wycena!$B278)</f>
        <v>0</v>
      </c>
      <c r="BR278" s="334">
        <f>SUMIFS(Technologia[tpj '[s']],Technologia[Obszar],"Prostowanie",Technologia[KOD WYROB],wycena!$B278)</f>
        <v>0</v>
      </c>
      <c r="BS278" s="332">
        <f t="shared" si="429"/>
        <v>0</v>
      </c>
      <c r="BT278" s="334">
        <f>SUMIFS(Technologia[tpz '[s']],Technologia[Obszar],"Gratowarka",Technologia[KOD WYROB],wycena!$B278)</f>
        <v>0</v>
      </c>
      <c r="BU278" s="334">
        <f>SUMIFS(Technologia[tpj '[s']],Technologia[Obszar],"Gratowarka",Technologia[KOD WYROB],wycena!$B278)</f>
        <v>0</v>
      </c>
      <c r="BV278" s="332">
        <f t="shared" si="430"/>
        <v>0</v>
      </c>
      <c r="BW278" s="332">
        <f>COUNTIF(Technologia[KOD WYROB],B278)</f>
        <v>0</v>
      </c>
      <c r="BX278" s="332">
        <f t="shared" si="431"/>
        <v>0</v>
      </c>
      <c r="BZ278" s="121"/>
      <c r="CA278" s="123"/>
      <c r="CB278" s="123"/>
      <c r="CC278" s="372">
        <f>SUMIFS(Technologia[Koszt kooperacji],Technologia[Obszar],"Kooperacja",Technologia[KOD WYROB],wycena!$B278)+SUMIFS(Technologia[Koszt kooperacji],Technologia[Obszar],"Śrutowanie",Technologia[KOD WYROB],wycena!$B278)</f>
        <v>0</v>
      </c>
      <c r="CD278" s="372">
        <f t="shared" si="379"/>
        <v>0</v>
      </c>
      <c r="CE278" s="372">
        <f t="shared" si="450"/>
        <v>0</v>
      </c>
      <c r="CF278" s="381">
        <f>COUNTIFS(Technologia[KOD WYROB],B278,Technologia[Obszar],"kooperacja")+SUMIF($C:$C,$B278,CF:CF)</f>
        <v>0</v>
      </c>
      <c r="CG278" s="382">
        <f>SUMIF(Tabela3[Dot. indeksu],B278,Tabela3[Wartość])+SUMIF(C:C,B278,DE:DE)</f>
        <v>0</v>
      </c>
      <c r="CH278" s="383">
        <f>SUMIFS(NRC[Cena],NRC[Typ narzędzia],robocze!$AL$1,NRC[Dot. indeksu],wycena!$B278)+(SUMIF($C:$C,$B278,$DF:$DF))</f>
        <v>0</v>
      </c>
      <c r="CI278" s="372">
        <f>SUMIFS(NRC[Cena],NRC[Typ narzędzia],robocze!$AL$2,NRC[Dot. indeksu],wycena!$B278)+(SUMIF($C:$C,$B278,$DG:$DG))</f>
        <v>0</v>
      </c>
      <c r="CJ278" s="372">
        <f>SUMIFS(NRC[Cena],NRC[Typ narzędzia],robocze!$AL$3,NRC[Dot. indeksu],wycena!$B278)+(SUMIF($C:$C,$B278,$DH:$DH))</f>
        <v>0</v>
      </c>
      <c r="CK278" s="384">
        <f t="shared" si="432"/>
        <v>0</v>
      </c>
      <c r="CM278" s="373" t="str">
        <f t="shared" si="380"/>
        <v/>
      </c>
      <c r="CN278" s="374" t="str">
        <f t="shared" si="381"/>
        <v/>
      </c>
      <c r="CO278" s="372" t="str">
        <f t="shared" si="382"/>
        <v/>
      </c>
      <c r="CP278" s="372" t="str">
        <f t="shared" si="451"/>
        <v/>
      </c>
      <c r="CQ278" s="371" t="str">
        <f t="shared" si="383"/>
        <v/>
      </c>
      <c r="CR278" s="371" t="str">
        <f t="shared" si="452"/>
        <v/>
      </c>
      <c r="CS278" s="371" t="str">
        <f t="shared" si="384"/>
        <v/>
      </c>
      <c r="CT278" s="371" t="str">
        <f t="shared" si="385"/>
        <v/>
      </c>
      <c r="CU278" s="371" t="str">
        <f t="shared" si="386"/>
        <v/>
      </c>
      <c r="CV278" s="371" t="str">
        <f t="shared" si="387"/>
        <v/>
      </c>
      <c r="CW278" s="371" t="str">
        <f t="shared" si="388"/>
        <v/>
      </c>
      <c r="CX278" s="371" t="str">
        <f t="shared" si="389"/>
        <v/>
      </c>
      <c r="CY278" s="371" t="str">
        <f t="shared" si="390"/>
        <v/>
      </c>
      <c r="CZ278" s="371" t="str">
        <f t="shared" si="391"/>
        <v/>
      </c>
      <c r="DA278" s="371" t="str">
        <f t="shared" si="433"/>
        <v/>
      </c>
      <c r="DB278" s="371" t="str">
        <f t="shared" si="434"/>
        <v/>
      </c>
      <c r="DC278" s="371" t="str">
        <f t="shared" si="435"/>
        <v/>
      </c>
      <c r="DD278" s="334" t="str">
        <f t="shared" si="392"/>
        <v/>
      </c>
      <c r="DE278" s="334" t="str">
        <f t="shared" si="393"/>
        <v/>
      </c>
      <c r="DF278" s="372">
        <f t="shared" si="453"/>
        <v>0</v>
      </c>
      <c r="DG278" s="372">
        <f t="shared" si="454"/>
        <v>0</v>
      </c>
      <c r="DH278" s="372">
        <f t="shared" si="455"/>
        <v>0</v>
      </c>
      <c r="DI278" s="375"/>
      <c r="DJ278" s="319">
        <f>AK278/3600*Stawki!$A$4</f>
        <v>0</v>
      </c>
      <c r="DK278" s="317">
        <f>AO278/3600*Stawki!$B$4</f>
        <v>0</v>
      </c>
      <c r="DL278" s="317">
        <f>AR278/3600*Stawki!$C$4</f>
        <v>0</v>
      </c>
      <c r="DM278" s="317">
        <f>AU278/3600*Stawki!$D$4</f>
        <v>0</v>
      </c>
      <c r="DN278" s="317">
        <f>AX278/3600*Stawki!$E$4</f>
        <v>0</v>
      </c>
      <c r="DO278" s="317">
        <f>BA278/3600*Stawki!$F$4</f>
        <v>0</v>
      </c>
      <c r="DP278" s="317">
        <f>BD278/3600*Stawki!$G$4</f>
        <v>0</v>
      </c>
      <c r="DQ278" s="317">
        <f>BG278/3600*Stawki!$H$4</f>
        <v>0</v>
      </c>
      <c r="DR278" s="317">
        <f>BJ278/3600*Stawki!$J$4</f>
        <v>0</v>
      </c>
      <c r="DS278" s="317">
        <f>BL278/3600*Stawki!$I$4</f>
        <v>0</v>
      </c>
      <c r="DT278" s="317">
        <f>BP278/3600*Stawki!$K$4</f>
        <v>0</v>
      </c>
      <c r="DU278" s="320">
        <f>BS278/3600*Stawki!$M$4</f>
        <v>0</v>
      </c>
      <c r="DV278" s="320">
        <f>BV278/3600*Stawki!$L$4</f>
        <v>0</v>
      </c>
      <c r="DW278" s="321">
        <f t="shared" si="436"/>
        <v>0</v>
      </c>
      <c r="DX278" s="322" t="e" cm="1">
        <f t="array" ref="DX278">IF(BX278&lt;1,INDEX(tblSimple[],MATCH(F278,simp_il_proj,1)+1,MATCH(BW278,simp_il_oper,1)+1)+VLOOKUP($H$6,tblKlient[[Klient]:[Dodatkowy narzut Simple]],2,0),INDEX(tblComplex[],MATCH(F278,comp_il_projekt,1)+1,MATCH(BX278,comp_ile_sklad,1)+1)+VLOOKUP($H$6,tblKlient[[Klient]:[Dodatkowy narzut Complex]],3,0))</f>
        <v>#VALUE!</v>
      </c>
      <c r="DY278" s="323" t="str">
        <f t="shared" si="437"/>
        <v/>
      </c>
      <c r="DZ278" s="318" t="e">
        <f t="shared" si="394"/>
        <v>#VALUE!</v>
      </c>
      <c r="EA278" s="324" t="e">
        <f t="shared" si="395"/>
        <v>#VALUE!</v>
      </c>
      <c r="EC278" s="340">
        <f>IFERROR((Y278*AA278)*IF(X278="NIE",$EC$17+Stawki!$L$30,$EC$17)+SUMIF($C:$C,$B278,CP:CP),0)</f>
        <v>0</v>
      </c>
      <c r="ED278" s="341">
        <f t="shared" si="396"/>
        <v>0</v>
      </c>
      <c r="EE278" s="341">
        <f t="shared" si="397"/>
        <v>0</v>
      </c>
      <c r="EF278" s="341" t="e">
        <f t="shared" si="398"/>
        <v>#VALUE!</v>
      </c>
      <c r="EG278" s="341" t="e">
        <f>DY278*(1+wycena!$EG$17)</f>
        <v>#VALUE!</v>
      </c>
      <c r="EH278" s="341" t="e">
        <f>EG278*(1+wycena!$EH$17)</f>
        <v>#VALUE!</v>
      </c>
      <c r="EI278" s="341" t="e">
        <f t="shared" si="438"/>
        <v>#VALUE!</v>
      </c>
      <c r="EJ278" s="341" t="e">
        <f t="shared" si="456"/>
        <v>#VALUE!</v>
      </c>
      <c r="EK278" s="342">
        <f t="shared" si="399"/>
        <v>0</v>
      </c>
      <c r="EL278" s="343">
        <v>0</v>
      </c>
      <c r="EM278" s="344" t="e">
        <f t="shared" si="367"/>
        <v>#VALUE!</v>
      </c>
      <c r="EN278" s="345" t="e">
        <f t="shared" si="400"/>
        <v>#VALUE!</v>
      </c>
      <c r="EO278" s="346">
        <f t="shared" si="401"/>
        <v>0</v>
      </c>
      <c r="EP278" s="347">
        <f t="shared" si="402"/>
        <v>0</v>
      </c>
      <c r="EQ278" s="348">
        <f t="shared" si="439"/>
        <v>0</v>
      </c>
      <c r="ER278" s="349" t="e">
        <f t="shared" si="403"/>
        <v>#VALUE!</v>
      </c>
      <c r="ES278" s="350" t="e">
        <f t="shared" si="404"/>
        <v>#VALUE!</v>
      </c>
      <c r="ET278" s="62"/>
      <c r="EU278" s="399">
        <f t="shared" si="440"/>
        <v>0</v>
      </c>
      <c r="EV278" s="400">
        <f t="shared" si="441"/>
        <v>0</v>
      </c>
      <c r="EW278" s="400">
        <f t="shared" si="442"/>
        <v>0</v>
      </c>
      <c r="EX278" s="400">
        <f t="shared" si="443"/>
        <v>0</v>
      </c>
      <c r="EY278" s="400">
        <f t="shared" si="444"/>
        <v>0</v>
      </c>
      <c r="EZ278" s="401">
        <f t="shared" si="445"/>
        <v>0</v>
      </c>
      <c r="FA278" s="62"/>
      <c r="FB278" s="153">
        <f t="shared" si="405"/>
        <v>0</v>
      </c>
      <c r="FC278" s="154">
        <f t="shared" si="406"/>
        <v>0</v>
      </c>
      <c r="FD278" s="154">
        <f t="shared" si="407"/>
        <v>0</v>
      </c>
      <c r="FE278" s="154">
        <f t="shared" si="408"/>
        <v>0</v>
      </c>
      <c r="FF278" s="154">
        <f t="shared" si="409"/>
        <v>0</v>
      </c>
      <c r="FG278" s="154">
        <f t="shared" si="410"/>
        <v>0</v>
      </c>
      <c r="FH278" s="154">
        <f t="shared" si="411"/>
        <v>0</v>
      </c>
      <c r="FI278" s="154">
        <f t="shared" si="412"/>
        <v>0</v>
      </c>
      <c r="FJ278" s="154">
        <f t="shared" si="413"/>
        <v>0</v>
      </c>
      <c r="FK278" s="147">
        <f t="shared" si="414"/>
        <v>0</v>
      </c>
      <c r="FL278" s="147">
        <f t="shared" si="415"/>
        <v>0</v>
      </c>
      <c r="FM278" s="146">
        <f t="shared" si="416"/>
        <v>0</v>
      </c>
      <c r="FN278" s="146">
        <f t="shared" si="417"/>
        <v>0</v>
      </c>
      <c r="FO278" s="146">
        <f t="shared" si="418"/>
        <v>0</v>
      </c>
      <c r="FP278" s="146">
        <f t="shared" si="419"/>
        <v>0</v>
      </c>
      <c r="FQ278" s="146" t="e">
        <f t="shared" si="420"/>
        <v>#VALUE!</v>
      </c>
      <c r="FR278" s="146" t="e">
        <f t="shared" si="421"/>
        <v>#VALUE!</v>
      </c>
      <c r="FS278" s="146">
        <f t="shared" si="422"/>
        <v>0</v>
      </c>
      <c r="FT278" s="146">
        <f t="shared" si="423"/>
        <v>0</v>
      </c>
      <c r="FU278" s="146">
        <f t="shared" si="424"/>
        <v>0</v>
      </c>
      <c r="FV278" s="146" t="e">
        <f t="shared" si="425"/>
        <v>#VALUE!</v>
      </c>
      <c r="FW278" s="146" t="e">
        <f t="shared" si="446"/>
        <v>#VALUE!</v>
      </c>
      <c r="FX278" s="146" t="e">
        <f t="shared" si="447"/>
        <v>#VALUE!</v>
      </c>
      <c r="FY278" s="146" t="e">
        <f t="shared" si="448"/>
        <v>#VALUE!</v>
      </c>
      <c r="FZ278" s="155">
        <f t="shared" si="368"/>
        <v>0</v>
      </c>
    </row>
    <row r="279" spans="1:182">
      <c r="A279" s="143">
        <v>261</v>
      </c>
      <c r="B279" s="123"/>
      <c r="C279" s="123"/>
      <c r="D279" s="123"/>
      <c r="E279" s="181"/>
      <c r="F279" s="123"/>
      <c r="G279" s="123"/>
      <c r="H279" s="123"/>
      <c r="I279" s="120"/>
      <c r="J279" s="121"/>
      <c r="K279" s="123"/>
      <c r="L279" s="123"/>
      <c r="M279" s="172" t="str">
        <f>ryzyka!$X263</f>
        <v/>
      </c>
      <c r="N279" s="173" t="str">
        <f>ryzyka!Y263</f>
        <v/>
      </c>
      <c r="O279" s="123"/>
      <c r="P279" s="123"/>
      <c r="Q279" s="138"/>
      <c r="R279" s="121"/>
      <c r="S279" s="123"/>
      <c r="T279" s="122"/>
      <c r="U279" s="123"/>
      <c r="V279" s="285" t="str">
        <f t="shared" si="426"/>
        <v/>
      </c>
      <c r="W279" s="285" t="str">
        <f t="shared" si="427"/>
        <v/>
      </c>
      <c r="X279" s="123"/>
      <c r="Y279" s="65"/>
      <c r="Z279" s="176">
        <f t="shared" si="369"/>
        <v>0</v>
      </c>
      <c r="AA279" s="124"/>
      <c r="AB279" s="124"/>
      <c r="AC279" s="125"/>
      <c r="AD279" s="125"/>
      <c r="AE279" s="126"/>
      <c r="AF279" s="124"/>
      <c r="AG279" s="127"/>
      <c r="AH279" s="128"/>
      <c r="AI279" s="137"/>
      <c r="AJ279" s="126"/>
      <c r="AK279" s="335">
        <f t="shared" si="370"/>
        <v>0</v>
      </c>
      <c r="AL279" s="138"/>
      <c r="AM279" s="121"/>
      <c r="AN279" s="123"/>
      <c r="AO279" s="332">
        <f t="shared" si="449"/>
        <v>0</v>
      </c>
      <c r="AP279" s="333">
        <f>SUMIFS(Technologia[tpz '[s']],Technologia[Obszar],"Obróbka skrawaniem",Technologia[KOD WYROB],wycena!$B279)</f>
        <v>0</v>
      </c>
      <c r="AQ279" s="334">
        <f>SUMIFS(Technologia[tpj '[s']],Technologia[Obszar],"Obróbka skrawaniem",Technologia[KOD WYROB],wycena!$B279)</f>
        <v>0</v>
      </c>
      <c r="AR279" s="335">
        <f t="shared" si="371"/>
        <v>0</v>
      </c>
      <c r="AS279" s="334">
        <f>SUMIFS(Technologia[tpz '[s']],Technologia[Obszar],"Ukosowanie",Technologia[KOD WYROB],wycena!$B279)</f>
        <v>0</v>
      </c>
      <c r="AT279" s="334">
        <f>SUMIFS(Technologia[tpj '[s']],Technologia[Obszar],"Ukosowanie",Technologia[KOD WYROB],wycena!$B279)</f>
        <v>0</v>
      </c>
      <c r="AU279" s="335">
        <f t="shared" si="372"/>
        <v>0</v>
      </c>
      <c r="AV279" s="334">
        <f>SUMIFS(Technologia[tpz '[s']],Technologia[Obszar],"Prasa",Technologia[KOD WYROB],wycena!$B279)</f>
        <v>0</v>
      </c>
      <c r="AW279" s="334">
        <f>SUMIFS(Technologia[tpj '[s']],Technologia[Obszar],"Prasa",Technologia[KOD WYROB],wycena!$B279)</f>
        <v>0</v>
      </c>
      <c r="AX279" s="335">
        <f t="shared" si="373"/>
        <v>0</v>
      </c>
      <c r="AY279" s="334">
        <f>SUMIFS(Technologia[tpz '[s']],Technologia[Obszar],"Spawanie ręczne",Technologia[KOD WYROB],wycena!$B279)</f>
        <v>0</v>
      </c>
      <c r="AZ279" s="334">
        <f>SUMIFS(Technologia[tpj '[s']],Technologia[Obszar],"Spawanie ręczne",Technologia[KOD WYROB],wycena!$B279)</f>
        <v>0</v>
      </c>
      <c r="BA279" s="335">
        <f t="shared" si="374"/>
        <v>0</v>
      </c>
      <c r="BB279" s="334">
        <f>SUMIFS(Technologia[tpz '[s']],Technologia[Obszar],"Spawanie robotem",Technologia[KOD WYROB],wycena!$B279)</f>
        <v>0</v>
      </c>
      <c r="BC279" s="334">
        <f>SUMIFS(Technologia[tpj '[s']],Technologia[Obszar],"Spawanie robotem",Technologia[KOD WYROB],wycena!$B279)</f>
        <v>0</v>
      </c>
      <c r="BD279" s="335">
        <f t="shared" si="375"/>
        <v>0</v>
      </c>
      <c r="BE279" s="334">
        <f>SUMIFS(Technologia[tpz '[s']],Technologia[Obszar],"Ślusarnia",Technologia[KOD WYROB],wycena!$B279)</f>
        <v>0</v>
      </c>
      <c r="BF279" s="334">
        <f>SUMIFS(Technologia[tpj '[s']],Technologia[Obszar],"Ślusarnia",Technologia[KOD WYROB],wycena!$B279)</f>
        <v>0</v>
      </c>
      <c r="BG279" s="335">
        <f t="shared" si="376"/>
        <v>0</v>
      </c>
      <c r="BH279" s="334">
        <f>SUMIFS(Technologia[tpz '[s']],Technologia[Obszar],"Montaż",Technologia[KOD WYROB],wycena!$B279)</f>
        <v>0</v>
      </c>
      <c r="BI279" s="334">
        <f>SUMIFS(Technologia[tpj '[s']],Technologia[Obszar],"Montaż",Technologia[KOD WYROB],wycena!$B279)</f>
        <v>0</v>
      </c>
      <c r="BJ279" s="335">
        <f t="shared" si="377"/>
        <v>0</v>
      </c>
      <c r="BK279" s="334">
        <f>SUMIFS(Technologia[tpz '[s']],Technologia[Obszar],"Klejenie",Technologia[KOD WYROB],wycena!$B279)</f>
        <v>0</v>
      </c>
      <c r="BL279" s="334">
        <f>SUMIFS(Technologia[tpj '[s']],Technologia[Obszar],"Klejenie",Technologia[KOD WYROB],wycena!$B279)</f>
        <v>0</v>
      </c>
      <c r="BM279" s="335">
        <f t="shared" si="378"/>
        <v>0</v>
      </c>
      <c r="BN279" s="334">
        <f>SUMIFS(Technologia[tpz '[s']],Technologia[Obszar],"Śrutowanie",Technologia[KOD WYROB],wycena!$B279)</f>
        <v>0</v>
      </c>
      <c r="BO279" s="334">
        <f>SUMIFS(Technologia[tpj '[s']],Technologia[Obszar],"Śrutowanie",Technologia[KOD WYROB],wycena!$B279)</f>
        <v>0</v>
      </c>
      <c r="BP279" s="332">
        <f t="shared" si="428"/>
        <v>0</v>
      </c>
      <c r="BQ279" s="334">
        <f>SUMIFS(Technologia[tpz '[s']],Technologia[Obszar],"Prostowanie",Technologia[KOD WYROB],wycena!$B279)</f>
        <v>0</v>
      </c>
      <c r="BR279" s="334">
        <f>SUMIFS(Technologia[tpj '[s']],Technologia[Obszar],"Prostowanie",Technologia[KOD WYROB],wycena!$B279)</f>
        <v>0</v>
      </c>
      <c r="BS279" s="332">
        <f t="shared" si="429"/>
        <v>0</v>
      </c>
      <c r="BT279" s="334">
        <f>SUMIFS(Technologia[tpz '[s']],Technologia[Obszar],"Gratowarka",Technologia[KOD WYROB],wycena!$B279)</f>
        <v>0</v>
      </c>
      <c r="BU279" s="334">
        <f>SUMIFS(Technologia[tpj '[s']],Technologia[Obszar],"Gratowarka",Technologia[KOD WYROB],wycena!$B279)</f>
        <v>0</v>
      </c>
      <c r="BV279" s="332">
        <f t="shared" si="430"/>
        <v>0</v>
      </c>
      <c r="BW279" s="332">
        <f>COUNTIF(Technologia[KOD WYROB],B279)</f>
        <v>0</v>
      </c>
      <c r="BX279" s="332">
        <f t="shared" si="431"/>
        <v>0</v>
      </c>
      <c r="BZ279" s="121"/>
      <c r="CA279" s="123"/>
      <c r="CB279" s="123"/>
      <c r="CC279" s="372">
        <f>SUMIFS(Technologia[Koszt kooperacji],Technologia[Obszar],"Kooperacja",Technologia[KOD WYROB],wycena!$B279)+SUMIFS(Technologia[Koszt kooperacji],Technologia[Obszar],"Śrutowanie",Technologia[KOD WYROB],wycena!$B279)</f>
        <v>0</v>
      </c>
      <c r="CD279" s="372">
        <f t="shared" si="379"/>
        <v>0</v>
      </c>
      <c r="CE279" s="372">
        <f t="shared" si="450"/>
        <v>0</v>
      </c>
      <c r="CF279" s="381">
        <f>COUNTIFS(Technologia[KOD WYROB],B279,Technologia[Obszar],"kooperacja")+SUMIF($C:$C,$B279,CF:CF)</f>
        <v>0</v>
      </c>
      <c r="CG279" s="382">
        <f>SUMIF(Tabela3[Dot. indeksu],B279,Tabela3[Wartość])+SUMIF(C:C,B279,DE:DE)</f>
        <v>0</v>
      </c>
      <c r="CH279" s="383">
        <f>SUMIFS(NRC[Cena],NRC[Typ narzędzia],robocze!$AL$1,NRC[Dot. indeksu],wycena!$B279)+(SUMIF($C:$C,$B279,$DF:$DF))</f>
        <v>0</v>
      </c>
      <c r="CI279" s="372">
        <f>SUMIFS(NRC[Cena],NRC[Typ narzędzia],robocze!$AL$2,NRC[Dot. indeksu],wycena!$B279)+(SUMIF($C:$C,$B279,$DG:$DG))</f>
        <v>0</v>
      </c>
      <c r="CJ279" s="372">
        <f>SUMIFS(NRC[Cena],NRC[Typ narzędzia],robocze!$AL$3,NRC[Dot. indeksu],wycena!$B279)+(SUMIF($C:$C,$B279,$DH:$DH))</f>
        <v>0</v>
      </c>
      <c r="CK279" s="384">
        <f t="shared" si="432"/>
        <v>0</v>
      </c>
      <c r="CM279" s="373" t="str">
        <f t="shared" si="380"/>
        <v/>
      </c>
      <c r="CN279" s="374" t="str">
        <f t="shared" si="381"/>
        <v/>
      </c>
      <c r="CO279" s="372" t="str">
        <f t="shared" si="382"/>
        <v/>
      </c>
      <c r="CP279" s="372" t="str">
        <f t="shared" si="451"/>
        <v/>
      </c>
      <c r="CQ279" s="371" t="str">
        <f t="shared" si="383"/>
        <v/>
      </c>
      <c r="CR279" s="371" t="str">
        <f t="shared" si="452"/>
        <v/>
      </c>
      <c r="CS279" s="371" t="str">
        <f t="shared" si="384"/>
        <v/>
      </c>
      <c r="CT279" s="371" t="str">
        <f t="shared" si="385"/>
        <v/>
      </c>
      <c r="CU279" s="371" t="str">
        <f t="shared" si="386"/>
        <v/>
      </c>
      <c r="CV279" s="371" t="str">
        <f t="shared" si="387"/>
        <v/>
      </c>
      <c r="CW279" s="371" t="str">
        <f t="shared" si="388"/>
        <v/>
      </c>
      <c r="CX279" s="371" t="str">
        <f t="shared" si="389"/>
        <v/>
      </c>
      <c r="CY279" s="371" t="str">
        <f t="shared" si="390"/>
        <v/>
      </c>
      <c r="CZ279" s="371" t="str">
        <f t="shared" si="391"/>
        <v/>
      </c>
      <c r="DA279" s="371" t="str">
        <f t="shared" si="433"/>
        <v/>
      </c>
      <c r="DB279" s="371" t="str">
        <f t="shared" si="434"/>
        <v/>
      </c>
      <c r="DC279" s="371" t="str">
        <f t="shared" si="435"/>
        <v/>
      </c>
      <c r="DD279" s="334" t="str">
        <f t="shared" si="392"/>
        <v/>
      </c>
      <c r="DE279" s="334" t="str">
        <f t="shared" si="393"/>
        <v/>
      </c>
      <c r="DF279" s="372">
        <f t="shared" si="453"/>
        <v>0</v>
      </c>
      <c r="DG279" s="372">
        <f t="shared" si="454"/>
        <v>0</v>
      </c>
      <c r="DH279" s="372">
        <f t="shared" si="455"/>
        <v>0</v>
      </c>
      <c r="DI279" s="375"/>
      <c r="DJ279" s="319">
        <f>AK279/3600*Stawki!$A$4</f>
        <v>0</v>
      </c>
      <c r="DK279" s="317">
        <f>AO279/3600*Stawki!$B$4</f>
        <v>0</v>
      </c>
      <c r="DL279" s="317">
        <f>AR279/3600*Stawki!$C$4</f>
        <v>0</v>
      </c>
      <c r="DM279" s="317">
        <f>AU279/3600*Stawki!$D$4</f>
        <v>0</v>
      </c>
      <c r="DN279" s="317">
        <f>AX279/3600*Stawki!$E$4</f>
        <v>0</v>
      </c>
      <c r="DO279" s="317">
        <f>BA279/3600*Stawki!$F$4</f>
        <v>0</v>
      </c>
      <c r="DP279" s="317">
        <f>BD279/3600*Stawki!$G$4</f>
        <v>0</v>
      </c>
      <c r="DQ279" s="317">
        <f>BG279/3600*Stawki!$H$4</f>
        <v>0</v>
      </c>
      <c r="DR279" s="317">
        <f>BJ279/3600*Stawki!$J$4</f>
        <v>0</v>
      </c>
      <c r="DS279" s="317">
        <f>BL279/3600*Stawki!$I$4</f>
        <v>0</v>
      </c>
      <c r="DT279" s="317">
        <f>BP279/3600*Stawki!$K$4</f>
        <v>0</v>
      </c>
      <c r="DU279" s="320">
        <f>BS279/3600*Stawki!$M$4</f>
        <v>0</v>
      </c>
      <c r="DV279" s="320">
        <f>BV279/3600*Stawki!$L$4</f>
        <v>0</v>
      </c>
      <c r="DW279" s="321">
        <f t="shared" si="436"/>
        <v>0</v>
      </c>
      <c r="DX279" s="322" t="e" cm="1">
        <f t="array" ref="DX279">IF(BX279&lt;1,INDEX(tblSimple[],MATCH(F279,simp_il_proj,1)+1,MATCH(BW279,simp_il_oper,1)+1)+VLOOKUP($H$6,tblKlient[[Klient]:[Dodatkowy narzut Simple]],2,0),INDEX(tblComplex[],MATCH(F279,comp_il_projekt,1)+1,MATCH(BX279,comp_ile_sklad,1)+1)+VLOOKUP($H$6,tblKlient[[Klient]:[Dodatkowy narzut Complex]],3,0))</f>
        <v>#VALUE!</v>
      </c>
      <c r="DY279" s="323" t="str">
        <f t="shared" si="437"/>
        <v/>
      </c>
      <c r="DZ279" s="318" t="e">
        <f t="shared" si="394"/>
        <v>#VALUE!</v>
      </c>
      <c r="EA279" s="324" t="e">
        <f t="shared" si="395"/>
        <v>#VALUE!</v>
      </c>
      <c r="EC279" s="340">
        <f>IFERROR((Y279*AA279)*IF(X279="NIE",$EC$17+Stawki!$L$30,$EC$17)+SUMIF($C:$C,$B279,CP:CP),0)</f>
        <v>0</v>
      </c>
      <c r="ED279" s="341">
        <f t="shared" si="396"/>
        <v>0</v>
      </c>
      <c r="EE279" s="341">
        <f t="shared" si="397"/>
        <v>0</v>
      </c>
      <c r="EF279" s="341" t="e">
        <f t="shared" si="398"/>
        <v>#VALUE!</v>
      </c>
      <c r="EG279" s="341" t="e">
        <f>DY279*(1+wycena!$EG$17)</f>
        <v>#VALUE!</v>
      </c>
      <c r="EH279" s="341" t="e">
        <f>EG279*(1+wycena!$EH$17)</f>
        <v>#VALUE!</v>
      </c>
      <c r="EI279" s="341" t="e">
        <f t="shared" si="438"/>
        <v>#VALUE!</v>
      </c>
      <c r="EJ279" s="341" t="e">
        <f t="shared" si="456"/>
        <v>#VALUE!</v>
      </c>
      <c r="EK279" s="342">
        <f t="shared" si="399"/>
        <v>0</v>
      </c>
      <c r="EL279" s="343">
        <v>0</v>
      </c>
      <c r="EM279" s="344" t="e">
        <f t="shared" ref="EM279:EM342" si="457">MROUND(EJ279*(1+$EL279),0.01)</f>
        <v>#VALUE!</v>
      </c>
      <c r="EN279" s="345" t="e">
        <f t="shared" si="400"/>
        <v>#VALUE!</v>
      </c>
      <c r="EO279" s="346">
        <f t="shared" si="401"/>
        <v>0</v>
      </c>
      <c r="EP279" s="347">
        <f t="shared" si="402"/>
        <v>0</v>
      </c>
      <c r="EQ279" s="348">
        <f t="shared" si="439"/>
        <v>0</v>
      </c>
      <c r="ER279" s="349" t="e">
        <f t="shared" si="403"/>
        <v>#VALUE!</v>
      </c>
      <c r="ES279" s="350" t="e">
        <f t="shared" si="404"/>
        <v>#VALUE!</v>
      </c>
      <c r="ET279" s="62"/>
      <c r="EU279" s="399">
        <f t="shared" si="440"/>
        <v>0</v>
      </c>
      <c r="EV279" s="400">
        <f t="shared" si="441"/>
        <v>0</v>
      </c>
      <c r="EW279" s="400">
        <f t="shared" si="442"/>
        <v>0</v>
      </c>
      <c r="EX279" s="400">
        <f t="shared" si="443"/>
        <v>0</v>
      </c>
      <c r="EY279" s="400">
        <f t="shared" si="444"/>
        <v>0</v>
      </c>
      <c r="EZ279" s="401">
        <f t="shared" si="445"/>
        <v>0</v>
      </c>
      <c r="FA279" s="62"/>
      <c r="FB279" s="153">
        <f t="shared" si="405"/>
        <v>0</v>
      </c>
      <c r="FC279" s="154">
        <f t="shared" si="406"/>
        <v>0</v>
      </c>
      <c r="FD279" s="154">
        <f t="shared" si="407"/>
        <v>0</v>
      </c>
      <c r="FE279" s="154">
        <f t="shared" si="408"/>
        <v>0</v>
      </c>
      <c r="FF279" s="154">
        <f t="shared" si="409"/>
        <v>0</v>
      </c>
      <c r="FG279" s="154">
        <f t="shared" si="410"/>
        <v>0</v>
      </c>
      <c r="FH279" s="154">
        <f t="shared" si="411"/>
        <v>0</v>
      </c>
      <c r="FI279" s="154">
        <f t="shared" si="412"/>
        <v>0</v>
      </c>
      <c r="FJ279" s="154">
        <f t="shared" si="413"/>
        <v>0</v>
      </c>
      <c r="FK279" s="147">
        <f t="shared" si="414"/>
        <v>0</v>
      </c>
      <c r="FL279" s="147">
        <f t="shared" si="415"/>
        <v>0</v>
      </c>
      <c r="FM279" s="146">
        <f t="shared" si="416"/>
        <v>0</v>
      </c>
      <c r="FN279" s="146">
        <f t="shared" si="417"/>
        <v>0</v>
      </c>
      <c r="FO279" s="146">
        <f t="shared" si="418"/>
        <v>0</v>
      </c>
      <c r="FP279" s="146">
        <f t="shared" si="419"/>
        <v>0</v>
      </c>
      <c r="FQ279" s="146" t="e">
        <f t="shared" si="420"/>
        <v>#VALUE!</v>
      </c>
      <c r="FR279" s="146" t="e">
        <f t="shared" si="421"/>
        <v>#VALUE!</v>
      </c>
      <c r="FS279" s="146">
        <f t="shared" si="422"/>
        <v>0</v>
      </c>
      <c r="FT279" s="146">
        <f t="shared" si="423"/>
        <v>0</v>
      </c>
      <c r="FU279" s="146">
        <f t="shared" si="424"/>
        <v>0</v>
      </c>
      <c r="FV279" s="146" t="e">
        <f t="shared" si="425"/>
        <v>#VALUE!</v>
      </c>
      <c r="FW279" s="146" t="e">
        <f t="shared" si="446"/>
        <v>#VALUE!</v>
      </c>
      <c r="FX279" s="146" t="e">
        <f t="shared" si="447"/>
        <v>#VALUE!</v>
      </c>
      <c r="FY279" s="146" t="e">
        <f t="shared" si="448"/>
        <v>#VALUE!</v>
      </c>
      <c r="FZ279" s="155">
        <f t="shared" ref="FZ279:FZ342" si="458">FM279*(1+$EK$17)</f>
        <v>0</v>
      </c>
    </row>
    <row r="280" spans="1:182">
      <c r="A280" s="143">
        <v>262</v>
      </c>
      <c r="B280" s="123"/>
      <c r="C280" s="123"/>
      <c r="D280" s="123"/>
      <c r="E280" s="181"/>
      <c r="F280" s="123"/>
      <c r="G280" s="123"/>
      <c r="H280" s="123"/>
      <c r="I280" s="120"/>
      <c r="J280" s="121"/>
      <c r="K280" s="123"/>
      <c r="L280" s="123"/>
      <c r="M280" s="172" t="str">
        <f>ryzyka!$X264</f>
        <v/>
      </c>
      <c r="N280" s="173" t="str">
        <f>ryzyka!Y264</f>
        <v/>
      </c>
      <c r="O280" s="123"/>
      <c r="P280" s="123"/>
      <c r="Q280" s="138"/>
      <c r="R280" s="121"/>
      <c r="S280" s="123"/>
      <c r="T280" s="122"/>
      <c r="U280" s="123"/>
      <c r="V280" s="285" t="str">
        <f t="shared" si="426"/>
        <v/>
      </c>
      <c r="W280" s="285" t="str">
        <f t="shared" si="427"/>
        <v/>
      </c>
      <c r="X280" s="123"/>
      <c r="Y280" s="65"/>
      <c r="Z280" s="176">
        <f t="shared" si="369"/>
        <v>0</v>
      </c>
      <c r="AA280" s="124"/>
      <c r="AB280" s="124"/>
      <c r="AC280" s="125"/>
      <c r="AD280" s="125"/>
      <c r="AE280" s="126"/>
      <c r="AF280" s="124"/>
      <c r="AG280" s="127"/>
      <c r="AH280" s="128"/>
      <c r="AI280" s="137"/>
      <c r="AJ280" s="126"/>
      <c r="AK280" s="335">
        <f t="shared" si="370"/>
        <v>0</v>
      </c>
      <c r="AL280" s="138"/>
      <c r="AM280" s="121"/>
      <c r="AN280" s="123"/>
      <c r="AO280" s="332">
        <f t="shared" si="449"/>
        <v>0</v>
      </c>
      <c r="AP280" s="333">
        <f>SUMIFS(Technologia[tpz '[s']],Technologia[Obszar],"Obróbka skrawaniem",Technologia[KOD WYROB],wycena!$B280)</f>
        <v>0</v>
      </c>
      <c r="AQ280" s="334">
        <f>SUMIFS(Technologia[tpj '[s']],Technologia[Obszar],"Obróbka skrawaniem",Technologia[KOD WYROB],wycena!$B280)</f>
        <v>0</v>
      </c>
      <c r="AR280" s="335">
        <f t="shared" si="371"/>
        <v>0</v>
      </c>
      <c r="AS280" s="334">
        <f>SUMIFS(Technologia[tpz '[s']],Technologia[Obszar],"Ukosowanie",Technologia[KOD WYROB],wycena!$B280)</f>
        <v>0</v>
      </c>
      <c r="AT280" s="334">
        <f>SUMIFS(Technologia[tpj '[s']],Technologia[Obszar],"Ukosowanie",Technologia[KOD WYROB],wycena!$B280)</f>
        <v>0</v>
      </c>
      <c r="AU280" s="335">
        <f t="shared" si="372"/>
        <v>0</v>
      </c>
      <c r="AV280" s="334">
        <f>SUMIFS(Technologia[tpz '[s']],Technologia[Obszar],"Prasa",Technologia[KOD WYROB],wycena!$B280)</f>
        <v>0</v>
      </c>
      <c r="AW280" s="334">
        <f>SUMIFS(Technologia[tpj '[s']],Technologia[Obszar],"Prasa",Technologia[KOD WYROB],wycena!$B280)</f>
        <v>0</v>
      </c>
      <c r="AX280" s="335">
        <f t="shared" si="373"/>
        <v>0</v>
      </c>
      <c r="AY280" s="334">
        <f>SUMIFS(Technologia[tpz '[s']],Technologia[Obszar],"Spawanie ręczne",Technologia[KOD WYROB],wycena!$B280)</f>
        <v>0</v>
      </c>
      <c r="AZ280" s="334">
        <f>SUMIFS(Technologia[tpj '[s']],Technologia[Obszar],"Spawanie ręczne",Technologia[KOD WYROB],wycena!$B280)</f>
        <v>0</v>
      </c>
      <c r="BA280" s="335">
        <f t="shared" si="374"/>
        <v>0</v>
      </c>
      <c r="BB280" s="334">
        <f>SUMIFS(Technologia[tpz '[s']],Technologia[Obszar],"Spawanie robotem",Technologia[KOD WYROB],wycena!$B280)</f>
        <v>0</v>
      </c>
      <c r="BC280" s="334">
        <f>SUMIFS(Technologia[tpj '[s']],Technologia[Obszar],"Spawanie robotem",Technologia[KOD WYROB],wycena!$B280)</f>
        <v>0</v>
      </c>
      <c r="BD280" s="335">
        <f t="shared" si="375"/>
        <v>0</v>
      </c>
      <c r="BE280" s="334">
        <f>SUMIFS(Technologia[tpz '[s']],Technologia[Obszar],"Ślusarnia",Technologia[KOD WYROB],wycena!$B280)</f>
        <v>0</v>
      </c>
      <c r="BF280" s="334">
        <f>SUMIFS(Technologia[tpj '[s']],Technologia[Obszar],"Ślusarnia",Technologia[KOD WYROB],wycena!$B280)</f>
        <v>0</v>
      </c>
      <c r="BG280" s="335">
        <f t="shared" si="376"/>
        <v>0</v>
      </c>
      <c r="BH280" s="334">
        <f>SUMIFS(Technologia[tpz '[s']],Technologia[Obszar],"Montaż",Technologia[KOD WYROB],wycena!$B280)</f>
        <v>0</v>
      </c>
      <c r="BI280" s="334">
        <f>SUMIFS(Technologia[tpj '[s']],Technologia[Obszar],"Montaż",Technologia[KOD WYROB],wycena!$B280)</f>
        <v>0</v>
      </c>
      <c r="BJ280" s="335">
        <f t="shared" si="377"/>
        <v>0</v>
      </c>
      <c r="BK280" s="334">
        <f>SUMIFS(Technologia[tpz '[s']],Technologia[Obszar],"Klejenie",Technologia[KOD WYROB],wycena!$B280)</f>
        <v>0</v>
      </c>
      <c r="BL280" s="334">
        <f>SUMIFS(Technologia[tpj '[s']],Technologia[Obszar],"Klejenie",Technologia[KOD WYROB],wycena!$B280)</f>
        <v>0</v>
      </c>
      <c r="BM280" s="335">
        <f t="shared" si="378"/>
        <v>0</v>
      </c>
      <c r="BN280" s="334">
        <f>SUMIFS(Technologia[tpz '[s']],Technologia[Obszar],"Śrutowanie",Technologia[KOD WYROB],wycena!$B280)</f>
        <v>0</v>
      </c>
      <c r="BO280" s="334">
        <f>SUMIFS(Technologia[tpj '[s']],Technologia[Obszar],"Śrutowanie",Technologia[KOD WYROB],wycena!$B280)</f>
        <v>0</v>
      </c>
      <c r="BP280" s="332">
        <f t="shared" si="428"/>
        <v>0</v>
      </c>
      <c r="BQ280" s="334">
        <f>SUMIFS(Technologia[tpz '[s']],Technologia[Obszar],"Prostowanie",Technologia[KOD WYROB],wycena!$B280)</f>
        <v>0</v>
      </c>
      <c r="BR280" s="334">
        <f>SUMIFS(Technologia[tpj '[s']],Technologia[Obszar],"Prostowanie",Technologia[KOD WYROB],wycena!$B280)</f>
        <v>0</v>
      </c>
      <c r="BS280" s="332">
        <f t="shared" si="429"/>
        <v>0</v>
      </c>
      <c r="BT280" s="334">
        <f>SUMIFS(Technologia[tpz '[s']],Technologia[Obszar],"Gratowarka",Technologia[KOD WYROB],wycena!$B280)</f>
        <v>0</v>
      </c>
      <c r="BU280" s="334">
        <f>SUMIFS(Technologia[tpj '[s']],Technologia[Obszar],"Gratowarka",Technologia[KOD WYROB],wycena!$B280)</f>
        <v>0</v>
      </c>
      <c r="BV280" s="332">
        <f t="shared" si="430"/>
        <v>0</v>
      </c>
      <c r="BW280" s="332">
        <f>COUNTIF(Technologia[KOD WYROB],B280)</f>
        <v>0</v>
      </c>
      <c r="BX280" s="332">
        <f t="shared" si="431"/>
        <v>0</v>
      </c>
      <c r="BZ280" s="121"/>
      <c r="CA280" s="123"/>
      <c r="CB280" s="123"/>
      <c r="CC280" s="372">
        <f>SUMIFS(Technologia[Koszt kooperacji],Technologia[Obszar],"Kooperacja",Technologia[KOD WYROB],wycena!$B280)+SUMIFS(Technologia[Koszt kooperacji],Technologia[Obszar],"Śrutowanie",Technologia[KOD WYROB],wycena!$B280)</f>
        <v>0</v>
      </c>
      <c r="CD280" s="372">
        <f t="shared" si="379"/>
        <v>0</v>
      </c>
      <c r="CE280" s="372">
        <f t="shared" si="450"/>
        <v>0</v>
      </c>
      <c r="CF280" s="381">
        <f>COUNTIFS(Technologia[KOD WYROB],B280,Technologia[Obszar],"kooperacja")+SUMIF($C:$C,$B280,CF:CF)</f>
        <v>0</v>
      </c>
      <c r="CG280" s="382">
        <f>SUMIF(Tabela3[Dot. indeksu],B280,Tabela3[Wartość])+SUMIF(C:C,B280,DE:DE)</f>
        <v>0</v>
      </c>
      <c r="CH280" s="383">
        <f>SUMIFS(NRC[Cena],NRC[Typ narzędzia],robocze!$AL$1,NRC[Dot. indeksu],wycena!$B280)+(SUMIF($C:$C,$B280,$DF:$DF))</f>
        <v>0</v>
      </c>
      <c r="CI280" s="372">
        <f>SUMIFS(NRC[Cena],NRC[Typ narzędzia],robocze!$AL$2,NRC[Dot. indeksu],wycena!$B280)+(SUMIF($C:$C,$B280,$DG:$DG))</f>
        <v>0</v>
      </c>
      <c r="CJ280" s="372">
        <f>SUMIFS(NRC[Cena],NRC[Typ narzędzia],robocze!$AL$3,NRC[Dot. indeksu],wycena!$B280)+(SUMIF($C:$C,$B280,$DH:$DH))</f>
        <v>0</v>
      </c>
      <c r="CK280" s="384">
        <f t="shared" si="432"/>
        <v>0</v>
      </c>
      <c r="CM280" s="373" t="str">
        <f t="shared" si="380"/>
        <v/>
      </c>
      <c r="CN280" s="374" t="str">
        <f t="shared" si="381"/>
        <v/>
      </c>
      <c r="CO280" s="372" t="str">
        <f t="shared" si="382"/>
        <v/>
      </c>
      <c r="CP280" s="372" t="str">
        <f t="shared" si="451"/>
        <v/>
      </c>
      <c r="CQ280" s="371" t="str">
        <f t="shared" si="383"/>
        <v/>
      </c>
      <c r="CR280" s="371" t="str">
        <f t="shared" si="452"/>
        <v/>
      </c>
      <c r="CS280" s="371" t="str">
        <f t="shared" si="384"/>
        <v/>
      </c>
      <c r="CT280" s="371" t="str">
        <f t="shared" si="385"/>
        <v/>
      </c>
      <c r="CU280" s="371" t="str">
        <f t="shared" si="386"/>
        <v/>
      </c>
      <c r="CV280" s="371" t="str">
        <f t="shared" si="387"/>
        <v/>
      </c>
      <c r="CW280" s="371" t="str">
        <f t="shared" si="388"/>
        <v/>
      </c>
      <c r="CX280" s="371" t="str">
        <f t="shared" si="389"/>
        <v/>
      </c>
      <c r="CY280" s="371" t="str">
        <f t="shared" si="390"/>
        <v/>
      </c>
      <c r="CZ280" s="371" t="str">
        <f t="shared" si="391"/>
        <v/>
      </c>
      <c r="DA280" s="371" t="str">
        <f t="shared" si="433"/>
        <v/>
      </c>
      <c r="DB280" s="371" t="str">
        <f t="shared" si="434"/>
        <v/>
      </c>
      <c r="DC280" s="371" t="str">
        <f t="shared" si="435"/>
        <v/>
      </c>
      <c r="DD280" s="334" t="str">
        <f t="shared" si="392"/>
        <v/>
      </c>
      <c r="DE280" s="334" t="str">
        <f t="shared" si="393"/>
        <v/>
      </c>
      <c r="DF280" s="372">
        <f t="shared" si="453"/>
        <v>0</v>
      </c>
      <c r="DG280" s="372">
        <f t="shared" si="454"/>
        <v>0</v>
      </c>
      <c r="DH280" s="372">
        <f t="shared" si="455"/>
        <v>0</v>
      </c>
      <c r="DI280" s="375"/>
      <c r="DJ280" s="319">
        <f>AK280/3600*Stawki!$A$4</f>
        <v>0</v>
      </c>
      <c r="DK280" s="317">
        <f>AO280/3600*Stawki!$B$4</f>
        <v>0</v>
      </c>
      <c r="DL280" s="317">
        <f>AR280/3600*Stawki!$C$4</f>
        <v>0</v>
      </c>
      <c r="DM280" s="317">
        <f>AU280/3600*Stawki!$D$4</f>
        <v>0</v>
      </c>
      <c r="DN280" s="317">
        <f>AX280/3600*Stawki!$E$4</f>
        <v>0</v>
      </c>
      <c r="DO280" s="317">
        <f>BA280/3600*Stawki!$F$4</f>
        <v>0</v>
      </c>
      <c r="DP280" s="317">
        <f>BD280/3600*Stawki!$G$4</f>
        <v>0</v>
      </c>
      <c r="DQ280" s="317">
        <f>BG280/3600*Stawki!$H$4</f>
        <v>0</v>
      </c>
      <c r="DR280" s="317">
        <f>BJ280/3600*Stawki!$J$4</f>
        <v>0</v>
      </c>
      <c r="DS280" s="317">
        <f>BL280/3600*Stawki!$I$4</f>
        <v>0</v>
      </c>
      <c r="DT280" s="317">
        <f>BP280/3600*Stawki!$K$4</f>
        <v>0</v>
      </c>
      <c r="DU280" s="320">
        <f>BS280/3600*Stawki!$M$4</f>
        <v>0</v>
      </c>
      <c r="DV280" s="320">
        <f>BV280/3600*Stawki!$L$4</f>
        <v>0</v>
      </c>
      <c r="DW280" s="321">
        <f t="shared" si="436"/>
        <v>0</v>
      </c>
      <c r="DX280" s="322" t="e" cm="1">
        <f t="array" ref="DX280">IF(BX280&lt;1,INDEX(tblSimple[],MATCH(F280,simp_il_proj,1)+1,MATCH(BW280,simp_il_oper,1)+1)+VLOOKUP($H$6,tblKlient[[Klient]:[Dodatkowy narzut Simple]],2,0),INDEX(tblComplex[],MATCH(F280,comp_il_projekt,1)+1,MATCH(BX280,comp_ile_sklad,1)+1)+VLOOKUP($H$6,tblKlient[[Klient]:[Dodatkowy narzut Complex]],3,0))</f>
        <v>#VALUE!</v>
      </c>
      <c r="DY280" s="323" t="str">
        <f t="shared" si="437"/>
        <v/>
      </c>
      <c r="DZ280" s="318" t="e">
        <f t="shared" si="394"/>
        <v>#VALUE!</v>
      </c>
      <c r="EA280" s="324" t="e">
        <f t="shared" si="395"/>
        <v>#VALUE!</v>
      </c>
      <c r="EC280" s="340">
        <f>IFERROR((Y280*AA280)*IF(X280="NIE",$EC$17+Stawki!$L$30,$EC$17)+SUMIF($C:$C,$B280,CP:CP),0)</f>
        <v>0</v>
      </c>
      <c r="ED280" s="341">
        <f t="shared" si="396"/>
        <v>0</v>
      </c>
      <c r="EE280" s="341">
        <f t="shared" si="397"/>
        <v>0</v>
      </c>
      <c r="EF280" s="341" t="e">
        <f t="shared" si="398"/>
        <v>#VALUE!</v>
      </c>
      <c r="EG280" s="341" t="e">
        <f>DY280*(1+wycena!$EG$17)</f>
        <v>#VALUE!</v>
      </c>
      <c r="EH280" s="341" t="e">
        <f>EG280*(1+wycena!$EH$17)</f>
        <v>#VALUE!</v>
      </c>
      <c r="EI280" s="341" t="e">
        <f t="shared" si="438"/>
        <v>#VALUE!</v>
      </c>
      <c r="EJ280" s="341" t="e">
        <f t="shared" si="456"/>
        <v>#VALUE!</v>
      </c>
      <c r="EK280" s="342">
        <f t="shared" si="399"/>
        <v>0</v>
      </c>
      <c r="EL280" s="343">
        <v>0</v>
      </c>
      <c r="EM280" s="344" t="e">
        <f t="shared" si="457"/>
        <v>#VALUE!</v>
      </c>
      <c r="EN280" s="345" t="e">
        <f t="shared" si="400"/>
        <v>#VALUE!</v>
      </c>
      <c r="EO280" s="346">
        <f t="shared" si="401"/>
        <v>0</v>
      </c>
      <c r="EP280" s="347">
        <f t="shared" si="402"/>
        <v>0</v>
      </c>
      <c r="EQ280" s="348">
        <f t="shared" si="439"/>
        <v>0</v>
      </c>
      <c r="ER280" s="349" t="e">
        <f t="shared" si="403"/>
        <v>#VALUE!</v>
      </c>
      <c r="ES280" s="350" t="e">
        <f t="shared" si="404"/>
        <v>#VALUE!</v>
      </c>
      <c r="ET280" s="62"/>
      <c r="EU280" s="399">
        <f t="shared" si="440"/>
        <v>0</v>
      </c>
      <c r="EV280" s="400">
        <f t="shared" si="441"/>
        <v>0</v>
      </c>
      <c r="EW280" s="400">
        <f t="shared" si="442"/>
        <v>0</v>
      </c>
      <c r="EX280" s="400">
        <f t="shared" si="443"/>
        <v>0</v>
      </c>
      <c r="EY280" s="400">
        <f t="shared" si="444"/>
        <v>0</v>
      </c>
      <c r="EZ280" s="401">
        <f t="shared" si="445"/>
        <v>0</v>
      </c>
      <c r="FA280" s="62"/>
      <c r="FB280" s="153">
        <f t="shared" si="405"/>
        <v>0</v>
      </c>
      <c r="FC280" s="154">
        <f t="shared" si="406"/>
        <v>0</v>
      </c>
      <c r="FD280" s="154">
        <f t="shared" si="407"/>
        <v>0</v>
      </c>
      <c r="FE280" s="154">
        <f t="shared" si="408"/>
        <v>0</v>
      </c>
      <c r="FF280" s="154">
        <f t="shared" si="409"/>
        <v>0</v>
      </c>
      <c r="FG280" s="154">
        <f t="shared" si="410"/>
        <v>0</v>
      </c>
      <c r="FH280" s="154">
        <f t="shared" si="411"/>
        <v>0</v>
      </c>
      <c r="FI280" s="154">
        <f t="shared" si="412"/>
        <v>0</v>
      </c>
      <c r="FJ280" s="154">
        <f t="shared" si="413"/>
        <v>0</v>
      </c>
      <c r="FK280" s="147">
        <f t="shared" si="414"/>
        <v>0</v>
      </c>
      <c r="FL280" s="147">
        <f t="shared" si="415"/>
        <v>0</v>
      </c>
      <c r="FM280" s="146">
        <f t="shared" si="416"/>
        <v>0</v>
      </c>
      <c r="FN280" s="146">
        <f t="shared" si="417"/>
        <v>0</v>
      </c>
      <c r="FO280" s="146">
        <f t="shared" si="418"/>
        <v>0</v>
      </c>
      <c r="FP280" s="146">
        <f t="shared" si="419"/>
        <v>0</v>
      </c>
      <c r="FQ280" s="146" t="e">
        <f t="shared" si="420"/>
        <v>#VALUE!</v>
      </c>
      <c r="FR280" s="146" t="e">
        <f t="shared" si="421"/>
        <v>#VALUE!</v>
      </c>
      <c r="FS280" s="146">
        <f t="shared" si="422"/>
        <v>0</v>
      </c>
      <c r="FT280" s="146">
        <f t="shared" si="423"/>
        <v>0</v>
      </c>
      <c r="FU280" s="146">
        <f t="shared" si="424"/>
        <v>0</v>
      </c>
      <c r="FV280" s="146" t="e">
        <f t="shared" si="425"/>
        <v>#VALUE!</v>
      </c>
      <c r="FW280" s="146" t="e">
        <f t="shared" si="446"/>
        <v>#VALUE!</v>
      </c>
      <c r="FX280" s="146" t="e">
        <f t="shared" si="447"/>
        <v>#VALUE!</v>
      </c>
      <c r="FY280" s="146" t="e">
        <f t="shared" si="448"/>
        <v>#VALUE!</v>
      </c>
      <c r="FZ280" s="155">
        <f t="shared" si="458"/>
        <v>0</v>
      </c>
    </row>
    <row r="281" spans="1:182">
      <c r="A281" s="143">
        <v>263</v>
      </c>
      <c r="B281" s="123"/>
      <c r="C281" s="123"/>
      <c r="D281" s="123"/>
      <c r="E281" s="181"/>
      <c r="F281" s="123"/>
      <c r="G281" s="123"/>
      <c r="H281" s="123"/>
      <c r="I281" s="120"/>
      <c r="J281" s="121"/>
      <c r="K281" s="123"/>
      <c r="L281" s="123"/>
      <c r="M281" s="172" t="str">
        <f>ryzyka!$X265</f>
        <v/>
      </c>
      <c r="N281" s="173" t="str">
        <f>ryzyka!Y265</f>
        <v/>
      </c>
      <c r="O281" s="123"/>
      <c r="P281" s="123"/>
      <c r="Q281" s="138"/>
      <c r="R281" s="121"/>
      <c r="S281" s="123"/>
      <c r="T281" s="122"/>
      <c r="U281" s="123"/>
      <c r="V281" s="285" t="str">
        <f t="shared" si="426"/>
        <v/>
      </c>
      <c r="W281" s="285" t="str">
        <f t="shared" si="427"/>
        <v/>
      </c>
      <c r="X281" s="123"/>
      <c r="Y281" s="65"/>
      <c r="Z281" s="176">
        <f t="shared" si="369"/>
        <v>0</v>
      </c>
      <c r="AA281" s="124"/>
      <c r="AB281" s="124"/>
      <c r="AC281" s="125"/>
      <c r="AD281" s="125"/>
      <c r="AE281" s="126"/>
      <c r="AF281" s="124"/>
      <c r="AG281" s="127"/>
      <c r="AH281" s="128"/>
      <c r="AI281" s="137"/>
      <c r="AJ281" s="126"/>
      <c r="AK281" s="335">
        <f t="shared" si="370"/>
        <v>0</v>
      </c>
      <c r="AL281" s="138"/>
      <c r="AM281" s="121"/>
      <c r="AN281" s="123"/>
      <c r="AO281" s="332">
        <f t="shared" si="449"/>
        <v>0</v>
      </c>
      <c r="AP281" s="333">
        <f>SUMIFS(Technologia[tpz '[s']],Technologia[Obszar],"Obróbka skrawaniem",Technologia[KOD WYROB],wycena!$B281)</f>
        <v>0</v>
      </c>
      <c r="AQ281" s="334">
        <f>SUMIFS(Technologia[tpj '[s']],Technologia[Obszar],"Obróbka skrawaniem",Technologia[KOD WYROB],wycena!$B281)</f>
        <v>0</v>
      </c>
      <c r="AR281" s="335">
        <f t="shared" si="371"/>
        <v>0</v>
      </c>
      <c r="AS281" s="334">
        <f>SUMIFS(Technologia[tpz '[s']],Technologia[Obszar],"Ukosowanie",Technologia[KOD WYROB],wycena!$B281)</f>
        <v>0</v>
      </c>
      <c r="AT281" s="334">
        <f>SUMIFS(Technologia[tpj '[s']],Technologia[Obszar],"Ukosowanie",Technologia[KOD WYROB],wycena!$B281)</f>
        <v>0</v>
      </c>
      <c r="AU281" s="335">
        <f t="shared" si="372"/>
        <v>0</v>
      </c>
      <c r="AV281" s="334">
        <f>SUMIFS(Technologia[tpz '[s']],Technologia[Obszar],"Prasa",Technologia[KOD WYROB],wycena!$B281)</f>
        <v>0</v>
      </c>
      <c r="AW281" s="334">
        <f>SUMIFS(Technologia[tpj '[s']],Technologia[Obszar],"Prasa",Technologia[KOD WYROB],wycena!$B281)</f>
        <v>0</v>
      </c>
      <c r="AX281" s="335">
        <f t="shared" si="373"/>
        <v>0</v>
      </c>
      <c r="AY281" s="334">
        <f>SUMIFS(Technologia[tpz '[s']],Technologia[Obszar],"Spawanie ręczne",Technologia[KOD WYROB],wycena!$B281)</f>
        <v>0</v>
      </c>
      <c r="AZ281" s="334">
        <f>SUMIFS(Technologia[tpj '[s']],Technologia[Obszar],"Spawanie ręczne",Technologia[KOD WYROB],wycena!$B281)</f>
        <v>0</v>
      </c>
      <c r="BA281" s="335">
        <f t="shared" si="374"/>
        <v>0</v>
      </c>
      <c r="BB281" s="334">
        <f>SUMIFS(Technologia[tpz '[s']],Technologia[Obszar],"Spawanie robotem",Technologia[KOD WYROB],wycena!$B281)</f>
        <v>0</v>
      </c>
      <c r="BC281" s="334">
        <f>SUMIFS(Technologia[tpj '[s']],Technologia[Obszar],"Spawanie robotem",Technologia[KOD WYROB],wycena!$B281)</f>
        <v>0</v>
      </c>
      <c r="BD281" s="335">
        <f t="shared" si="375"/>
        <v>0</v>
      </c>
      <c r="BE281" s="334">
        <f>SUMIFS(Technologia[tpz '[s']],Technologia[Obszar],"Ślusarnia",Technologia[KOD WYROB],wycena!$B281)</f>
        <v>0</v>
      </c>
      <c r="BF281" s="334">
        <f>SUMIFS(Technologia[tpj '[s']],Technologia[Obszar],"Ślusarnia",Technologia[KOD WYROB],wycena!$B281)</f>
        <v>0</v>
      </c>
      <c r="BG281" s="335">
        <f t="shared" si="376"/>
        <v>0</v>
      </c>
      <c r="BH281" s="334">
        <f>SUMIFS(Technologia[tpz '[s']],Technologia[Obszar],"Montaż",Technologia[KOD WYROB],wycena!$B281)</f>
        <v>0</v>
      </c>
      <c r="BI281" s="334">
        <f>SUMIFS(Technologia[tpj '[s']],Technologia[Obszar],"Montaż",Technologia[KOD WYROB],wycena!$B281)</f>
        <v>0</v>
      </c>
      <c r="BJ281" s="335">
        <f t="shared" si="377"/>
        <v>0</v>
      </c>
      <c r="BK281" s="334">
        <f>SUMIFS(Technologia[tpz '[s']],Technologia[Obszar],"Klejenie",Technologia[KOD WYROB],wycena!$B281)</f>
        <v>0</v>
      </c>
      <c r="BL281" s="334">
        <f>SUMIFS(Technologia[tpj '[s']],Technologia[Obszar],"Klejenie",Technologia[KOD WYROB],wycena!$B281)</f>
        <v>0</v>
      </c>
      <c r="BM281" s="335">
        <f t="shared" si="378"/>
        <v>0</v>
      </c>
      <c r="BN281" s="334">
        <f>SUMIFS(Technologia[tpz '[s']],Technologia[Obszar],"Śrutowanie",Technologia[KOD WYROB],wycena!$B281)</f>
        <v>0</v>
      </c>
      <c r="BO281" s="334">
        <f>SUMIFS(Technologia[tpj '[s']],Technologia[Obszar],"Śrutowanie",Technologia[KOD WYROB],wycena!$B281)</f>
        <v>0</v>
      </c>
      <c r="BP281" s="332">
        <f t="shared" si="428"/>
        <v>0</v>
      </c>
      <c r="BQ281" s="334">
        <f>SUMIFS(Technologia[tpz '[s']],Technologia[Obszar],"Prostowanie",Technologia[KOD WYROB],wycena!$B281)</f>
        <v>0</v>
      </c>
      <c r="BR281" s="334">
        <f>SUMIFS(Technologia[tpj '[s']],Technologia[Obszar],"Prostowanie",Technologia[KOD WYROB],wycena!$B281)</f>
        <v>0</v>
      </c>
      <c r="BS281" s="332">
        <f t="shared" si="429"/>
        <v>0</v>
      </c>
      <c r="BT281" s="334">
        <f>SUMIFS(Technologia[tpz '[s']],Technologia[Obszar],"Gratowarka",Technologia[KOD WYROB],wycena!$B281)</f>
        <v>0</v>
      </c>
      <c r="BU281" s="334">
        <f>SUMIFS(Technologia[tpj '[s']],Technologia[Obszar],"Gratowarka",Technologia[KOD WYROB],wycena!$B281)</f>
        <v>0</v>
      </c>
      <c r="BV281" s="332">
        <f t="shared" si="430"/>
        <v>0</v>
      </c>
      <c r="BW281" s="332">
        <f>COUNTIF(Technologia[KOD WYROB],B281)</f>
        <v>0</v>
      </c>
      <c r="BX281" s="332">
        <f t="shared" si="431"/>
        <v>0</v>
      </c>
      <c r="BZ281" s="121"/>
      <c r="CA281" s="123"/>
      <c r="CB281" s="123"/>
      <c r="CC281" s="372">
        <f>SUMIFS(Technologia[Koszt kooperacji],Technologia[Obszar],"Kooperacja",Technologia[KOD WYROB],wycena!$B281)+SUMIFS(Technologia[Koszt kooperacji],Technologia[Obszar],"Śrutowanie",Technologia[KOD WYROB],wycena!$B281)</f>
        <v>0</v>
      </c>
      <c r="CD281" s="372">
        <f t="shared" si="379"/>
        <v>0</v>
      </c>
      <c r="CE281" s="372">
        <f t="shared" si="450"/>
        <v>0</v>
      </c>
      <c r="CF281" s="381">
        <f>COUNTIFS(Technologia[KOD WYROB],B281,Technologia[Obszar],"kooperacja")+SUMIF($C:$C,$B281,CF:CF)</f>
        <v>0</v>
      </c>
      <c r="CG281" s="382">
        <f>SUMIF(Tabela3[Dot. indeksu],B281,Tabela3[Wartość])+SUMIF(C:C,B281,DE:DE)</f>
        <v>0</v>
      </c>
      <c r="CH281" s="383">
        <f>SUMIFS(NRC[Cena],NRC[Typ narzędzia],robocze!$AL$1,NRC[Dot. indeksu],wycena!$B281)+(SUMIF($C:$C,$B281,$DF:$DF))</f>
        <v>0</v>
      </c>
      <c r="CI281" s="372">
        <f>SUMIFS(NRC[Cena],NRC[Typ narzędzia],robocze!$AL$2,NRC[Dot. indeksu],wycena!$B281)+(SUMIF($C:$C,$B281,$DG:$DG))</f>
        <v>0</v>
      </c>
      <c r="CJ281" s="372">
        <f>SUMIFS(NRC[Cena],NRC[Typ narzędzia],robocze!$AL$3,NRC[Dot. indeksu],wycena!$B281)+(SUMIF($C:$C,$B281,$DH:$DH))</f>
        <v>0</v>
      </c>
      <c r="CK281" s="384">
        <f t="shared" si="432"/>
        <v>0</v>
      </c>
      <c r="CM281" s="373" t="str">
        <f t="shared" si="380"/>
        <v/>
      </c>
      <c r="CN281" s="374" t="str">
        <f t="shared" si="381"/>
        <v/>
      </c>
      <c r="CO281" s="372" t="str">
        <f t="shared" si="382"/>
        <v/>
      </c>
      <c r="CP281" s="372" t="str">
        <f t="shared" si="451"/>
        <v/>
      </c>
      <c r="CQ281" s="371" t="str">
        <f t="shared" si="383"/>
        <v/>
      </c>
      <c r="CR281" s="371" t="str">
        <f t="shared" si="452"/>
        <v/>
      </c>
      <c r="CS281" s="371" t="str">
        <f t="shared" si="384"/>
        <v/>
      </c>
      <c r="CT281" s="371" t="str">
        <f t="shared" si="385"/>
        <v/>
      </c>
      <c r="CU281" s="371" t="str">
        <f t="shared" si="386"/>
        <v/>
      </c>
      <c r="CV281" s="371" t="str">
        <f t="shared" si="387"/>
        <v/>
      </c>
      <c r="CW281" s="371" t="str">
        <f t="shared" si="388"/>
        <v/>
      </c>
      <c r="CX281" s="371" t="str">
        <f t="shared" si="389"/>
        <v/>
      </c>
      <c r="CY281" s="371" t="str">
        <f t="shared" si="390"/>
        <v/>
      </c>
      <c r="CZ281" s="371" t="str">
        <f t="shared" si="391"/>
        <v/>
      </c>
      <c r="DA281" s="371" t="str">
        <f t="shared" si="433"/>
        <v/>
      </c>
      <c r="DB281" s="371" t="str">
        <f t="shared" si="434"/>
        <v/>
      </c>
      <c r="DC281" s="371" t="str">
        <f t="shared" si="435"/>
        <v/>
      </c>
      <c r="DD281" s="334" t="str">
        <f t="shared" si="392"/>
        <v/>
      </c>
      <c r="DE281" s="334" t="str">
        <f t="shared" si="393"/>
        <v/>
      </c>
      <c r="DF281" s="372">
        <f t="shared" si="453"/>
        <v>0</v>
      </c>
      <c r="DG281" s="372">
        <f t="shared" si="454"/>
        <v>0</v>
      </c>
      <c r="DH281" s="372">
        <f t="shared" si="455"/>
        <v>0</v>
      </c>
      <c r="DI281" s="375"/>
      <c r="DJ281" s="319">
        <f>AK281/3600*Stawki!$A$4</f>
        <v>0</v>
      </c>
      <c r="DK281" s="317">
        <f>AO281/3600*Stawki!$B$4</f>
        <v>0</v>
      </c>
      <c r="DL281" s="317">
        <f>AR281/3600*Stawki!$C$4</f>
        <v>0</v>
      </c>
      <c r="DM281" s="317">
        <f>AU281/3600*Stawki!$D$4</f>
        <v>0</v>
      </c>
      <c r="DN281" s="317">
        <f>AX281/3600*Stawki!$E$4</f>
        <v>0</v>
      </c>
      <c r="DO281" s="317">
        <f>BA281/3600*Stawki!$F$4</f>
        <v>0</v>
      </c>
      <c r="DP281" s="317">
        <f>BD281/3600*Stawki!$G$4</f>
        <v>0</v>
      </c>
      <c r="DQ281" s="317">
        <f>BG281/3600*Stawki!$H$4</f>
        <v>0</v>
      </c>
      <c r="DR281" s="317">
        <f>BJ281/3600*Stawki!$J$4</f>
        <v>0</v>
      </c>
      <c r="DS281" s="317">
        <f>BL281/3600*Stawki!$I$4</f>
        <v>0</v>
      </c>
      <c r="DT281" s="317">
        <f>BP281/3600*Stawki!$K$4</f>
        <v>0</v>
      </c>
      <c r="DU281" s="320">
        <f>BS281/3600*Stawki!$M$4</f>
        <v>0</v>
      </c>
      <c r="DV281" s="320">
        <f>BV281/3600*Stawki!$L$4</f>
        <v>0</v>
      </c>
      <c r="DW281" s="321">
        <f t="shared" si="436"/>
        <v>0</v>
      </c>
      <c r="DX281" s="322" t="e" cm="1">
        <f t="array" ref="DX281">IF(BX281&lt;1,INDEX(tblSimple[],MATCH(F281,simp_il_proj,1)+1,MATCH(BW281,simp_il_oper,1)+1)+VLOOKUP($H$6,tblKlient[[Klient]:[Dodatkowy narzut Simple]],2,0),INDEX(tblComplex[],MATCH(F281,comp_il_projekt,1)+1,MATCH(BX281,comp_ile_sklad,1)+1)+VLOOKUP($H$6,tblKlient[[Klient]:[Dodatkowy narzut Complex]],3,0))</f>
        <v>#VALUE!</v>
      </c>
      <c r="DY281" s="323" t="str">
        <f t="shared" si="437"/>
        <v/>
      </c>
      <c r="DZ281" s="318" t="e">
        <f t="shared" si="394"/>
        <v>#VALUE!</v>
      </c>
      <c r="EA281" s="324" t="e">
        <f t="shared" si="395"/>
        <v>#VALUE!</v>
      </c>
      <c r="EC281" s="340">
        <f>IFERROR((Y281*AA281)*IF(X281="NIE",$EC$17+Stawki!$L$30,$EC$17)+SUMIF($C:$C,$B281,CP:CP),0)</f>
        <v>0</v>
      </c>
      <c r="ED281" s="341">
        <f t="shared" si="396"/>
        <v>0</v>
      </c>
      <c r="EE281" s="341">
        <f t="shared" si="397"/>
        <v>0</v>
      </c>
      <c r="EF281" s="341" t="e">
        <f t="shared" si="398"/>
        <v>#VALUE!</v>
      </c>
      <c r="EG281" s="341" t="e">
        <f>DY281*(1+wycena!$EG$17)</f>
        <v>#VALUE!</v>
      </c>
      <c r="EH281" s="341" t="e">
        <f>EG281*(1+wycena!$EH$17)</f>
        <v>#VALUE!</v>
      </c>
      <c r="EI281" s="341" t="e">
        <f t="shared" si="438"/>
        <v>#VALUE!</v>
      </c>
      <c r="EJ281" s="341" t="e">
        <f t="shared" si="456"/>
        <v>#VALUE!</v>
      </c>
      <c r="EK281" s="342">
        <f t="shared" si="399"/>
        <v>0</v>
      </c>
      <c r="EL281" s="343">
        <v>0</v>
      </c>
      <c r="EM281" s="344" t="e">
        <f t="shared" si="457"/>
        <v>#VALUE!</v>
      </c>
      <c r="EN281" s="345" t="e">
        <f t="shared" si="400"/>
        <v>#VALUE!</v>
      </c>
      <c r="EO281" s="346">
        <f t="shared" si="401"/>
        <v>0</v>
      </c>
      <c r="EP281" s="347">
        <f t="shared" si="402"/>
        <v>0</v>
      </c>
      <c r="EQ281" s="348">
        <f t="shared" si="439"/>
        <v>0</v>
      </c>
      <c r="ER281" s="349" t="e">
        <f t="shared" si="403"/>
        <v>#VALUE!</v>
      </c>
      <c r="ES281" s="350" t="e">
        <f t="shared" si="404"/>
        <v>#VALUE!</v>
      </c>
      <c r="ET281" s="62"/>
      <c r="EU281" s="399">
        <f t="shared" si="440"/>
        <v>0</v>
      </c>
      <c r="EV281" s="400">
        <f t="shared" si="441"/>
        <v>0</v>
      </c>
      <c r="EW281" s="400">
        <f t="shared" si="442"/>
        <v>0</v>
      </c>
      <c r="EX281" s="400">
        <f t="shared" si="443"/>
        <v>0</v>
      </c>
      <c r="EY281" s="400">
        <f t="shared" si="444"/>
        <v>0</v>
      </c>
      <c r="EZ281" s="401">
        <f t="shared" si="445"/>
        <v>0</v>
      </c>
      <c r="FA281" s="62"/>
      <c r="FB281" s="153">
        <f t="shared" si="405"/>
        <v>0</v>
      </c>
      <c r="FC281" s="154">
        <f t="shared" si="406"/>
        <v>0</v>
      </c>
      <c r="FD281" s="154">
        <f t="shared" si="407"/>
        <v>0</v>
      </c>
      <c r="FE281" s="154">
        <f t="shared" si="408"/>
        <v>0</v>
      </c>
      <c r="FF281" s="154">
        <f t="shared" si="409"/>
        <v>0</v>
      </c>
      <c r="FG281" s="154">
        <f t="shared" si="410"/>
        <v>0</v>
      </c>
      <c r="FH281" s="154">
        <f t="shared" si="411"/>
        <v>0</v>
      </c>
      <c r="FI281" s="154">
        <f t="shared" si="412"/>
        <v>0</v>
      </c>
      <c r="FJ281" s="154">
        <f t="shared" si="413"/>
        <v>0</v>
      </c>
      <c r="FK281" s="147">
        <f t="shared" si="414"/>
        <v>0</v>
      </c>
      <c r="FL281" s="147">
        <f t="shared" si="415"/>
        <v>0</v>
      </c>
      <c r="FM281" s="146">
        <f t="shared" si="416"/>
        <v>0</v>
      </c>
      <c r="FN281" s="146">
        <f t="shared" si="417"/>
        <v>0</v>
      </c>
      <c r="FO281" s="146">
        <f t="shared" si="418"/>
        <v>0</v>
      </c>
      <c r="FP281" s="146">
        <f t="shared" si="419"/>
        <v>0</v>
      </c>
      <c r="FQ281" s="146" t="e">
        <f t="shared" si="420"/>
        <v>#VALUE!</v>
      </c>
      <c r="FR281" s="146" t="e">
        <f t="shared" si="421"/>
        <v>#VALUE!</v>
      </c>
      <c r="FS281" s="146">
        <f t="shared" si="422"/>
        <v>0</v>
      </c>
      <c r="FT281" s="146">
        <f t="shared" si="423"/>
        <v>0</v>
      </c>
      <c r="FU281" s="146">
        <f t="shared" si="424"/>
        <v>0</v>
      </c>
      <c r="FV281" s="146" t="e">
        <f t="shared" si="425"/>
        <v>#VALUE!</v>
      </c>
      <c r="FW281" s="146" t="e">
        <f t="shared" si="446"/>
        <v>#VALUE!</v>
      </c>
      <c r="FX281" s="146" t="e">
        <f t="shared" si="447"/>
        <v>#VALUE!</v>
      </c>
      <c r="FY281" s="146" t="e">
        <f t="shared" si="448"/>
        <v>#VALUE!</v>
      </c>
      <c r="FZ281" s="155">
        <f t="shared" si="458"/>
        <v>0</v>
      </c>
    </row>
    <row r="282" spans="1:182">
      <c r="A282" s="143">
        <v>264</v>
      </c>
      <c r="B282" s="123"/>
      <c r="C282" s="123"/>
      <c r="D282" s="123"/>
      <c r="E282" s="181"/>
      <c r="F282" s="123"/>
      <c r="G282" s="123"/>
      <c r="H282" s="123"/>
      <c r="I282" s="120"/>
      <c r="J282" s="121"/>
      <c r="K282" s="123"/>
      <c r="L282" s="123"/>
      <c r="M282" s="172" t="str">
        <f>ryzyka!$X266</f>
        <v/>
      </c>
      <c r="N282" s="173" t="str">
        <f>ryzyka!Y266</f>
        <v/>
      </c>
      <c r="O282" s="123"/>
      <c r="P282" s="123"/>
      <c r="Q282" s="138"/>
      <c r="R282" s="121"/>
      <c r="S282" s="123"/>
      <c r="T282" s="122"/>
      <c r="U282" s="123"/>
      <c r="V282" s="285" t="str">
        <f t="shared" si="426"/>
        <v/>
      </c>
      <c r="W282" s="285" t="str">
        <f t="shared" si="427"/>
        <v/>
      </c>
      <c r="X282" s="123"/>
      <c r="Y282" s="65"/>
      <c r="Z282" s="176">
        <f t="shared" si="369"/>
        <v>0</v>
      </c>
      <c r="AA282" s="124"/>
      <c r="AB282" s="124"/>
      <c r="AC282" s="125"/>
      <c r="AD282" s="125"/>
      <c r="AE282" s="126"/>
      <c r="AF282" s="124"/>
      <c r="AG282" s="127"/>
      <c r="AH282" s="128"/>
      <c r="AI282" s="137"/>
      <c r="AJ282" s="126"/>
      <c r="AK282" s="335">
        <f t="shared" si="370"/>
        <v>0</v>
      </c>
      <c r="AL282" s="138"/>
      <c r="AM282" s="121"/>
      <c r="AN282" s="123"/>
      <c r="AO282" s="332">
        <f t="shared" si="449"/>
        <v>0</v>
      </c>
      <c r="AP282" s="333">
        <f>SUMIFS(Technologia[tpz '[s']],Technologia[Obszar],"Obróbka skrawaniem",Technologia[KOD WYROB],wycena!$B282)</f>
        <v>0</v>
      </c>
      <c r="AQ282" s="334">
        <f>SUMIFS(Technologia[tpj '[s']],Technologia[Obszar],"Obróbka skrawaniem",Technologia[KOD WYROB],wycena!$B282)</f>
        <v>0</v>
      </c>
      <c r="AR282" s="335">
        <f t="shared" si="371"/>
        <v>0</v>
      </c>
      <c r="AS282" s="334">
        <f>SUMIFS(Technologia[tpz '[s']],Technologia[Obszar],"Ukosowanie",Technologia[KOD WYROB],wycena!$B282)</f>
        <v>0</v>
      </c>
      <c r="AT282" s="334">
        <f>SUMIFS(Technologia[tpj '[s']],Technologia[Obszar],"Ukosowanie",Technologia[KOD WYROB],wycena!$B282)</f>
        <v>0</v>
      </c>
      <c r="AU282" s="335">
        <f t="shared" si="372"/>
        <v>0</v>
      </c>
      <c r="AV282" s="334">
        <f>SUMIFS(Technologia[tpz '[s']],Technologia[Obszar],"Prasa",Technologia[KOD WYROB],wycena!$B282)</f>
        <v>0</v>
      </c>
      <c r="AW282" s="334">
        <f>SUMIFS(Technologia[tpj '[s']],Technologia[Obszar],"Prasa",Technologia[KOD WYROB],wycena!$B282)</f>
        <v>0</v>
      </c>
      <c r="AX282" s="335">
        <f t="shared" si="373"/>
        <v>0</v>
      </c>
      <c r="AY282" s="334">
        <f>SUMIFS(Technologia[tpz '[s']],Technologia[Obszar],"Spawanie ręczne",Technologia[KOD WYROB],wycena!$B282)</f>
        <v>0</v>
      </c>
      <c r="AZ282" s="334">
        <f>SUMIFS(Technologia[tpj '[s']],Technologia[Obszar],"Spawanie ręczne",Technologia[KOD WYROB],wycena!$B282)</f>
        <v>0</v>
      </c>
      <c r="BA282" s="335">
        <f t="shared" si="374"/>
        <v>0</v>
      </c>
      <c r="BB282" s="334">
        <f>SUMIFS(Technologia[tpz '[s']],Technologia[Obszar],"Spawanie robotem",Technologia[KOD WYROB],wycena!$B282)</f>
        <v>0</v>
      </c>
      <c r="BC282" s="334">
        <f>SUMIFS(Technologia[tpj '[s']],Technologia[Obszar],"Spawanie robotem",Technologia[KOD WYROB],wycena!$B282)</f>
        <v>0</v>
      </c>
      <c r="BD282" s="335">
        <f t="shared" si="375"/>
        <v>0</v>
      </c>
      <c r="BE282" s="334">
        <f>SUMIFS(Technologia[tpz '[s']],Technologia[Obszar],"Ślusarnia",Technologia[KOD WYROB],wycena!$B282)</f>
        <v>0</v>
      </c>
      <c r="BF282" s="334">
        <f>SUMIFS(Technologia[tpj '[s']],Technologia[Obszar],"Ślusarnia",Technologia[KOD WYROB],wycena!$B282)</f>
        <v>0</v>
      </c>
      <c r="BG282" s="335">
        <f t="shared" si="376"/>
        <v>0</v>
      </c>
      <c r="BH282" s="334">
        <f>SUMIFS(Technologia[tpz '[s']],Technologia[Obszar],"Montaż",Technologia[KOD WYROB],wycena!$B282)</f>
        <v>0</v>
      </c>
      <c r="BI282" s="334">
        <f>SUMIFS(Technologia[tpj '[s']],Technologia[Obszar],"Montaż",Technologia[KOD WYROB],wycena!$B282)</f>
        <v>0</v>
      </c>
      <c r="BJ282" s="335">
        <f t="shared" si="377"/>
        <v>0</v>
      </c>
      <c r="BK282" s="334">
        <f>SUMIFS(Technologia[tpz '[s']],Technologia[Obszar],"Klejenie",Technologia[KOD WYROB],wycena!$B282)</f>
        <v>0</v>
      </c>
      <c r="BL282" s="334">
        <f>SUMIFS(Technologia[tpj '[s']],Technologia[Obszar],"Klejenie",Technologia[KOD WYROB],wycena!$B282)</f>
        <v>0</v>
      </c>
      <c r="BM282" s="335">
        <f t="shared" si="378"/>
        <v>0</v>
      </c>
      <c r="BN282" s="334">
        <f>SUMIFS(Technologia[tpz '[s']],Technologia[Obszar],"Śrutowanie",Technologia[KOD WYROB],wycena!$B282)</f>
        <v>0</v>
      </c>
      <c r="BO282" s="334">
        <f>SUMIFS(Technologia[tpj '[s']],Technologia[Obszar],"Śrutowanie",Technologia[KOD WYROB],wycena!$B282)</f>
        <v>0</v>
      </c>
      <c r="BP282" s="332">
        <f t="shared" si="428"/>
        <v>0</v>
      </c>
      <c r="BQ282" s="334">
        <f>SUMIFS(Technologia[tpz '[s']],Technologia[Obszar],"Prostowanie",Technologia[KOD WYROB],wycena!$B282)</f>
        <v>0</v>
      </c>
      <c r="BR282" s="334">
        <f>SUMIFS(Technologia[tpj '[s']],Technologia[Obszar],"Prostowanie",Technologia[KOD WYROB],wycena!$B282)</f>
        <v>0</v>
      </c>
      <c r="BS282" s="332">
        <f t="shared" si="429"/>
        <v>0</v>
      </c>
      <c r="BT282" s="334">
        <f>SUMIFS(Technologia[tpz '[s']],Technologia[Obszar],"Gratowarka",Technologia[KOD WYROB],wycena!$B282)</f>
        <v>0</v>
      </c>
      <c r="BU282" s="334">
        <f>SUMIFS(Technologia[tpj '[s']],Technologia[Obszar],"Gratowarka",Technologia[KOD WYROB],wycena!$B282)</f>
        <v>0</v>
      </c>
      <c r="BV282" s="332">
        <f t="shared" si="430"/>
        <v>0</v>
      </c>
      <c r="BW282" s="332">
        <f>COUNTIF(Technologia[KOD WYROB],B282)</f>
        <v>0</v>
      </c>
      <c r="BX282" s="332">
        <f t="shared" si="431"/>
        <v>0</v>
      </c>
      <c r="BZ282" s="121"/>
      <c r="CA282" s="123"/>
      <c r="CB282" s="123"/>
      <c r="CC282" s="372">
        <f>SUMIFS(Technologia[Koszt kooperacji],Technologia[Obszar],"Kooperacja",Technologia[KOD WYROB],wycena!$B282)+SUMIFS(Technologia[Koszt kooperacji],Technologia[Obszar],"Śrutowanie",Technologia[KOD WYROB],wycena!$B282)</f>
        <v>0</v>
      </c>
      <c r="CD282" s="372">
        <f t="shared" si="379"/>
        <v>0</v>
      </c>
      <c r="CE282" s="372">
        <f t="shared" si="450"/>
        <v>0</v>
      </c>
      <c r="CF282" s="381">
        <f>COUNTIFS(Technologia[KOD WYROB],B282,Technologia[Obszar],"kooperacja")+SUMIF($C:$C,$B282,CF:CF)</f>
        <v>0</v>
      </c>
      <c r="CG282" s="382">
        <f>SUMIF(Tabela3[Dot. indeksu],B282,Tabela3[Wartość])+SUMIF(C:C,B282,DE:DE)</f>
        <v>0</v>
      </c>
      <c r="CH282" s="383">
        <f>SUMIFS(NRC[Cena],NRC[Typ narzędzia],robocze!$AL$1,NRC[Dot. indeksu],wycena!$B282)+(SUMIF($C:$C,$B282,$DF:$DF))</f>
        <v>0</v>
      </c>
      <c r="CI282" s="372">
        <f>SUMIFS(NRC[Cena],NRC[Typ narzędzia],robocze!$AL$2,NRC[Dot. indeksu],wycena!$B282)+(SUMIF($C:$C,$B282,$DG:$DG))</f>
        <v>0</v>
      </c>
      <c r="CJ282" s="372">
        <f>SUMIFS(NRC[Cena],NRC[Typ narzędzia],robocze!$AL$3,NRC[Dot. indeksu],wycena!$B282)+(SUMIF($C:$C,$B282,$DH:$DH))</f>
        <v>0</v>
      </c>
      <c r="CK282" s="384">
        <f t="shared" si="432"/>
        <v>0</v>
      </c>
      <c r="CM282" s="373" t="str">
        <f t="shared" si="380"/>
        <v/>
      </c>
      <c r="CN282" s="374" t="str">
        <f t="shared" si="381"/>
        <v/>
      </c>
      <c r="CO282" s="372" t="str">
        <f t="shared" si="382"/>
        <v/>
      </c>
      <c r="CP282" s="372" t="str">
        <f t="shared" si="451"/>
        <v/>
      </c>
      <c r="CQ282" s="371" t="str">
        <f t="shared" si="383"/>
        <v/>
      </c>
      <c r="CR282" s="371" t="str">
        <f t="shared" si="452"/>
        <v/>
      </c>
      <c r="CS282" s="371" t="str">
        <f t="shared" si="384"/>
        <v/>
      </c>
      <c r="CT282" s="371" t="str">
        <f t="shared" si="385"/>
        <v/>
      </c>
      <c r="CU282" s="371" t="str">
        <f t="shared" si="386"/>
        <v/>
      </c>
      <c r="CV282" s="371" t="str">
        <f t="shared" si="387"/>
        <v/>
      </c>
      <c r="CW282" s="371" t="str">
        <f t="shared" si="388"/>
        <v/>
      </c>
      <c r="CX282" s="371" t="str">
        <f t="shared" si="389"/>
        <v/>
      </c>
      <c r="CY282" s="371" t="str">
        <f t="shared" si="390"/>
        <v/>
      </c>
      <c r="CZ282" s="371" t="str">
        <f t="shared" si="391"/>
        <v/>
      </c>
      <c r="DA282" s="371" t="str">
        <f t="shared" si="433"/>
        <v/>
      </c>
      <c r="DB282" s="371" t="str">
        <f t="shared" si="434"/>
        <v/>
      </c>
      <c r="DC282" s="371" t="str">
        <f t="shared" si="435"/>
        <v/>
      </c>
      <c r="DD282" s="334" t="str">
        <f t="shared" si="392"/>
        <v/>
      </c>
      <c r="DE282" s="334" t="str">
        <f t="shared" si="393"/>
        <v/>
      </c>
      <c r="DF282" s="372">
        <f t="shared" si="453"/>
        <v>0</v>
      </c>
      <c r="DG282" s="372">
        <f t="shared" si="454"/>
        <v>0</v>
      </c>
      <c r="DH282" s="372">
        <f t="shared" si="455"/>
        <v>0</v>
      </c>
      <c r="DI282" s="375"/>
      <c r="DJ282" s="319">
        <f>AK282/3600*Stawki!$A$4</f>
        <v>0</v>
      </c>
      <c r="DK282" s="317">
        <f>AO282/3600*Stawki!$B$4</f>
        <v>0</v>
      </c>
      <c r="DL282" s="317">
        <f>AR282/3600*Stawki!$C$4</f>
        <v>0</v>
      </c>
      <c r="DM282" s="317">
        <f>AU282/3600*Stawki!$D$4</f>
        <v>0</v>
      </c>
      <c r="DN282" s="317">
        <f>AX282/3600*Stawki!$E$4</f>
        <v>0</v>
      </c>
      <c r="DO282" s="317">
        <f>BA282/3600*Stawki!$F$4</f>
        <v>0</v>
      </c>
      <c r="DP282" s="317">
        <f>BD282/3600*Stawki!$G$4</f>
        <v>0</v>
      </c>
      <c r="DQ282" s="317">
        <f>BG282/3600*Stawki!$H$4</f>
        <v>0</v>
      </c>
      <c r="DR282" s="317">
        <f>BJ282/3600*Stawki!$J$4</f>
        <v>0</v>
      </c>
      <c r="DS282" s="317">
        <f>BL282/3600*Stawki!$I$4</f>
        <v>0</v>
      </c>
      <c r="DT282" s="317">
        <f>BP282/3600*Stawki!$K$4</f>
        <v>0</v>
      </c>
      <c r="DU282" s="320">
        <f>BS282/3600*Stawki!$M$4</f>
        <v>0</v>
      </c>
      <c r="DV282" s="320">
        <f>BV282/3600*Stawki!$L$4</f>
        <v>0</v>
      </c>
      <c r="DW282" s="321">
        <f t="shared" si="436"/>
        <v>0</v>
      </c>
      <c r="DX282" s="322" t="e" cm="1">
        <f t="array" ref="DX282">IF(BX282&lt;1,INDEX(tblSimple[],MATCH(F282,simp_il_proj,1)+1,MATCH(BW282,simp_il_oper,1)+1)+VLOOKUP($H$6,tblKlient[[Klient]:[Dodatkowy narzut Simple]],2,0),INDEX(tblComplex[],MATCH(F282,comp_il_projekt,1)+1,MATCH(BX282,comp_ile_sklad,1)+1)+VLOOKUP($H$6,tblKlient[[Klient]:[Dodatkowy narzut Complex]],3,0))</f>
        <v>#VALUE!</v>
      </c>
      <c r="DY282" s="323" t="str">
        <f t="shared" si="437"/>
        <v/>
      </c>
      <c r="DZ282" s="318" t="e">
        <f t="shared" si="394"/>
        <v>#VALUE!</v>
      </c>
      <c r="EA282" s="324" t="e">
        <f t="shared" si="395"/>
        <v>#VALUE!</v>
      </c>
      <c r="EC282" s="340">
        <f>IFERROR((Y282*AA282)*IF(X282="NIE",$EC$17+Stawki!$L$30,$EC$17)+SUMIF($C:$C,$B282,CP:CP),0)</f>
        <v>0</v>
      </c>
      <c r="ED282" s="341">
        <f t="shared" si="396"/>
        <v>0</v>
      </c>
      <c r="EE282" s="341">
        <f t="shared" si="397"/>
        <v>0</v>
      </c>
      <c r="EF282" s="341" t="e">
        <f t="shared" si="398"/>
        <v>#VALUE!</v>
      </c>
      <c r="EG282" s="341" t="e">
        <f>DY282*(1+wycena!$EG$17)</f>
        <v>#VALUE!</v>
      </c>
      <c r="EH282" s="341" t="e">
        <f>EG282*(1+wycena!$EH$17)</f>
        <v>#VALUE!</v>
      </c>
      <c r="EI282" s="341" t="e">
        <f t="shared" si="438"/>
        <v>#VALUE!</v>
      </c>
      <c r="EJ282" s="341" t="e">
        <f t="shared" si="456"/>
        <v>#VALUE!</v>
      </c>
      <c r="EK282" s="342">
        <f t="shared" si="399"/>
        <v>0</v>
      </c>
      <c r="EL282" s="343">
        <v>0</v>
      </c>
      <c r="EM282" s="344" t="e">
        <f t="shared" si="457"/>
        <v>#VALUE!</v>
      </c>
      <c r="EN282" s="345" t="e">
        <f t="shared" si="400"/>
        <v>#VALUE!</v>
      </c>
      <c r="EO282" s="346">
        <f t="shared" si="401"/>
        <v>0</v>
      </c>
      <c r="EP282" s="347">
        <f t="shared" si="402"/>
        <v>0</v>
      </c>
      <c r="EQ282" s="348">
        <f t="shared" si="439"/>
        <v>0</v>
      </c>
      <c r="ER282" s="349" t="e">
        <f t="shared" si="403"/>
        <v>#VALUE!</v>
      </c>
      <c r="ES282" s="350" t="e">
        <f t="shared" si="404"/>
        <v>#VALUE!</v>
      </c>
      <c r="ET282" s="62"/>
      <c r="EU282" s="399">
        <f t="shared" si="440"/>
        <v>0</v>
      </c>
      <c r="EV282" s="400">
        <f t="shared" si="441"/>
        <v>0</v>
      </c>
      <c r="EW282" s="400">
        <f t="shared" si="442"/>
        <v>0</v>
      </c>
      <c r="EX282" s="400">
        <f t="shared" si="443"/>
        <v>0</v>
      </c>
      <c r="EY282" s="400">
        <f t="shared" si="444"/>
        <v>0</v>
      </c>
      <c r="EZ282" s="401">
        <f t="shared" si="445"/>
        <v>0</v>
      </c>
      <c r="FA282" s="62"/>
      <c r="FB282" s="153">
        <f t="shared" si="405"/>
        <v>0</v>
      </c>
      <c r="FC282" s="154">
        <f t="shared" si="406"/>
        <v>0</v>
      </c>
      <c r="FD282" s="154">
        <f t="shared" si="407"/>
        <v>0</v>
      </c>
      <c r="FE282" s="154">
        <f t="shared" si="408"/>
        <v>0</v>
      </c>
      <c r="FF282" s="154">
        <f t="shared" si="409"/>
        <v>0</v>
      </c>
      <c r="FG282" s="154">
        <f t="shared" si="410"/>
        <v>0</v>
      </c>
      <c r="FH282" s="154">
        <f t="shared" si="411"/>
        <v>0</v>
      </c>
      <c r="FI282" s="154">
        <f t="shared" si="412"/>
        <v>0</v>
      </c>
      <c r="FJ282" s="154">
        <f t="shared" si="413"/>
        <v>0</v>
      </c>
      <c r="FK282" s="147">
        <f t="shared" si="414"/>
        <v>0</v>
      </c>
      <c r="FL282" s="147">
        <f t="shared" si="415"/>
        <v>0</v>
      </c>
      <c r="FM282" s="146">
        <f t="shared" si="416"/>
        <v>0</v>
      </c>
      <c r="FN282" s="146">
        <f t="shared" si="417"/>
        <v>0</v>
      </c>
      <c r="FO282" s="146">
        <f t="shared" si="418"/>
        <v>0</v>
      </c>
      <c r="FP282" s="146">
        <f t="shared" si="419"/>
        <v>0</v>
      </c>
      <c r="FQ282" s="146" t="e">
        <f t="shared" si="420"/>
        <v>#VALUE!</v>
      </c>
      <c r="FR282" s="146" t="e">
        <f t="shared" si="421"/>
        <v>#VALUE!</v>
      </c>
      <c r="FS282" s="146">
        <f t="shared" si="422"/>
        <v>0</v>
      </c>
      <c r="FT282" s="146">
        <f t="shared" si="423"/>
        <v>0</v>
      </c>
      <c r="FU282" s="146">
        <f t="shared" si="424"/>
        <v>0</v>
      </c>
      <c r="FV282" s="146" t="e">
        <f t="shared" si="425"/>
        <v>#VALUE!</v>
      </c>
      <c r="FW282" s="146" t="e">
        <f t="shared" si="446"/>
        <v>#VALUE!</v>
      </c>
      <c r="FX282" s="146" t="e">
        <f t="shared" si="447"/>
        <v>#VALUE!</v>
      </c>
      <c r="FY282" s="146" t="e">
        <f t="shared" si="448"/>
        <v>#VALUE!</v>
      </c>
      <c r="FZ282" s="155">
        <f t="shared" si="458"/>
        <v>0</v>
      </c>
    </row>
    <row r="283" spans="1:182">
      <c r="A283" s="143">
        <v>265</v>
      </c>
      <c r="B283" s="123"/>
      <c r="C283" s="123"/>
      <c r="D283" s="123"/>
      <c r="E283" s="181"/>
      <c r="F283" s="123"/>
      <c r="G283" s="123"/>
      <c r="H283" s="123"/>
      <c r="I283" s="120"/>
      <c r="J283" s="121"/>
      <c r="K283" s="123"/>
      <c r="L283" s="123"/>
      <c r="M283" s="172" t="str">
        <f>ryzyka!$X267</f>
        <v/>
      </c>
      <c r="N283" s="173" t="str">
        <f>ryzyka!Y267</f>
        <v/>
      </c>
      <c r="O283" s="123"/>
      <c r="P283" s="123"/>
      <c r="Q283" s="138"/>
      <c r="R283" s="121"/>
      <c r="S283" s="123"/>
      <c r="T283" s="122"/>
      <c r="U283" s="123"/>
      <c r="V283" s="285" t="str">
        <f t="shared" si="426"/>
        <v/>
      </c>
      <c r="W283" s="285" t="str">
        <f t="shared" si="427"/>
        <v/>
      </c>
      <c r="X283" s="123"/>
      <c r="Y283" s="65"/>
      <c r="Z283" s="176">
        <f t="shared" si="369"/>
        <v>0</v>
      </c>
      <c r="AA283" s="124"/>
      <c r="AB283" s="124"/>
      <c r="AC283" s="125"/>
      <c r="AD283" s="125"/>
      <c r="AE283" s="126"/>
      <c r="AF283" s="124"/>
      <c r="AG283" s="127"/>
      <c r="AH283" s="128"/>
      <c r="AI283" s="137"/>
      <c r="AJ283" s="126"/>
      <c r="AK283" s="335">
        <f t="shared" si="370"/>
        <v>0</v>
      </c>
      <c r="AL283" s="138"/>
      <c r="AM283" s="121"/>
      <c r="AN283" s="123"/>
      <c r="AO283" s="332">
        <f t="shared" si="449"/>
        <v>0</v>
      </c>
      <c r="AP283" s="333">
        <f>SUMIFS(Technologia[tpz '[s']],Technologia[Obszar],"Obróbka skrawaniem",Technologia[KOD WYROB],wycena!$B283)</f>
        <v>0</v>
      </c>
      <c r="AQ283" s="334">
        <f>SUMIFS(Technologia[tpj '[s']],Technologia[Obszar],"Obróbka skrawaniem",Technologia[KOD WYROB],wycena!$B283)</f>
        <v>0</v>
      </c>
      <c r="AR283" s="335">
        <f t="shared" si="371"/>
        <v>0</v>
      </c>
      <c r="AS283" s="334">
        <f>SUMIFS(Technologia[tpz '[s']],Technologia[Obszar],"Ukosowanie",Technologia[KOD WYROB],wycena!$B283)</f>
        <v>0</v>
      </c>
      <c r="AT283" s="334">
        <f>SUMIFS(Technologia[tpj '[s']],Technologia[Obszar],"Ukosowanie",Technologia[KOD WYROB],wycena!$B283)</f>
        <v>0</v>
      </c>
      <c r="AU283" s="335">
        <f t="shared" si="372"/>
        <v>0</v>
      </c>
      <c r="AV283" s="334">
        <f>SUMIFS(Technologia[tpz '[s']],Technologia[Obszar],"Prasa",Technologia[KOD WYROB],wycena!$B283)</f>
        <v>0</v>
      </c>
      <c r="AW283" s="334">
        <f>SUMIFS(Technologia[tpj '[s']],Technologia[Obszar],"Prasa",Technologia[KOD WYROB],wycena!$B283)</f>
        <v>0</v>
      </c>
      <c r="AX283" s="335">
        <f t="shared" si="373"/>
        <v>0</v>
      </c>
      <c r="AY283" s="334">
        <f>SUMIFS(Technologia[tpz '[s']],Technologia[Obszar],"Spawanie ręczne",Technologia[KOD WYROB],wycena!$B283)</f>
        <v>0</v>
      </c>
      <c r="AZ283" s="334">
        <f>SUMIFS(Technologia[tpj '[s']],Technologia[Obszar],"Spawanie ręczne",Technologia[KOD WYROB],wycena!$B283)</f>
        <v>0</v>
      </c>
      <c r="BA283" s="335">
        <f t="shared" si="374"/>
        <v>0</v>
      </c>
      <c r="BB283" s="334">
        <f>SUMIFS(Technologia[tpz '[s']],Technologia[Obszar],"Spawanie robotem",Technologia[KOD WYROB],wycena!$B283)</f>
        <v>0</v>
      </c>
      <c r="BC283" s="334">
        <f>SUMIFS(Technologia[tpj '[s']],Technologia[Obszar],"Spawanie robotem",Technologia[KOD WYROB],wycena!$B283)</f>
        <v>0</v>
      </c>
      <c r="BD283" s="335">
        <f t="shared" si="375"/>
        <v>0</v>
      </c>
      <c r="BE283" s="334">
        <f>SUMIFS(Technologia[tpz '[s']],Technologia[Obszar],"Ślusarnia",Technologia[KOD WYROB],wycena!$B283)</f>
        <v>0</v>
      </c>
      <c r="BF283" s="334">
        <f>SUMIFS(Technologia[tpj '[s']],Technologia[Obszar],"Ślusarnia",Technologia[KOD WYROB],wycena!$B283)</f>
        <v>0</v>
      </c>
      <c r="BG283" s="335">
        <f t="shared" si="376"/>
        <v>0</v>
      </c>
      <c r="BH283" s="334">
        <f>SUMIFS(Technologia[tpz '[s']],Technologia[Obszar],"Montaż",Technologia[KOD WYROB],wycena!$B283)</f>
        <v>0</v>
      </c>
      <c r="BI283" s="334">
        <f>SUMIFS(Technologia[tpj '[s']],Technologia[Obszar],"Montaż",Technologia[KOD WYROB],wycena!$B283)</f>
        <v>0</v>
      </c>
      <c r="BJ283" s="335">
        <f t="shared" si="377"/>
        <v>0</v>
      </c>
      <c r="BK283" s="334">
        <f>SUMIFS(Technologia[tpz '[s']],Technologia[Obszar],"Klejenie",Technologia[KOD WYROB],wycena!$B283)</f>
        <v>0</v>
      </c>
      <c r="BL283" s="334">
        <f>SUMIFS(Technologia[tpj '[s']],Technologia[Obszar],"Klejenie",Technologia[KOD WYROB],wycena!$B283)</f>
        <v>0</v>
      </c>
      <c r="BM283" s="335">
        <f t="shared" si="378"/>
        <v>0</v>
      </c>
      <c r="BN283" s="334">
        <f>SUMIFS(Technologia[tpz '[s']],Technologia[Obszar],"Śrutowanie",Technologia[KOD WYROB],wycena!$B283)</f>
        <v>0</v>
      </c>
      <c r="BO283" s="334">
        <f>SUMIFS(Technologia[tpj '[s']],Technologia[Obszar],"Śrutowanie",Technologia[KOD WYROB],wycena!$B283)</f>
        <v>0</v>
      </c>
      <c r="BP283" s="332">
        <f t="shared" si="428"/>
        <v>0</v>
      </c>
      <c r="BQ283" s="334">
        <f>SUMIFS(Technologia[tpz '[s']],Technologia[Obszar],"Prostowanie",Technologia[KOD WYROB],wycena!$B283)</f>
        <v>0</v>
      </c>
      <c r="BR283" s="334">
        <f>SUMIFS(Technologia[tpj '[s']],Technologia[Obszar],"Prostowanie",Technologia[KOD WYROB],wycena!$B283)</f>
        <v>0</v>
      </c>
      <c r="BS283" s="332">
        <f t="shared" si="429"/>
        <v>0</v>
      </c>
      <c r="BT283" s="334">
        <f>SUMIFS(Technologia[tpz '[s']],Technologia[Obszar],"Gratowarka",Technologia[KOD WYROB],wycena!$B283)</f>
        <v>0</v>
      </c>
      <c r="BU283" s="334">
        <f>SUMIFS(Technologia[tpj '[s']],Technologia[Obszar],"Gratowarka",Technologia[KOD WYROB],wycena!$B283)</f>
        <v>0</v>
      </c>
      <c r="BV283" s="332">
        <f t="shared" si="430"/>
        <v>0</v>
      </c>
      <c r="BW283" s="332">
        <f>COUNTIF(Technologia[KOD WYROB],B283)</f>
        <v>0</v>
      </c>
      <c r="BX283" s="332">
        <f t="shared" si="431"/>
        <v>0</v>
      </c>
      <c r="BZ283" s="121"/>
      <c r="CA283" s="123"/>
      <c r="CB283" s="123"/>
      <c r="CC283" s="372">
        <f>SUMIFS(Technologia[Koszt kooperacji],Technologia[Obszar],"Kooperacja",Technologia[KOD WYROB],wycena!$B283)+SUMIFS(Technologia[Koszt kooperacji],Technologia[Obszar],"Śrutowanie",Technologia[KOD WYROB],wycena!$B283)</f>
        <v>0</v>
      </c>
      <c r="CD283" s="372">
        <f t="shared" si="379"/>
        <v>0</v>
      </c>
      <c r="CE283" s="372">
        <f t="shared" si="450"/>
        <v>0</v>
      </c>
      <c r="CF283" s="381">
        <f>COUNTIFS(Technologia[KOD WYROB],B283,Technologia[Obszar],"kooperacja")+SUMIF($C:$C,$B283,CF:CF)</f>
        <v>0</v>
      </c>
      <c r="CG283" s="382">
        <f>SUMIF(Tabela3[Dot. indeksu],B283,Tabela3[Wartość])+SUMIF(C:C,B283,DE:DE)</f>
        <v>0</v>
      </c>
      <c r="CH283" s="383">
        <f>SUMIFS(NRC[Cena],NRC[Typ narzędzia],robocze!$AL$1,NRC[Dot. indeksu],wycena!$B283)+(SUMIF($C:$C,$B283,$DF:$DF))</f>
        <v>0</v>
      </c>
      <c r="CI283" s="372">
        <f>SUMIFS(NRC[Cena],NRC[Typ narzędzia],robocze!$AL$2,NRC[Dot. indeksu],wycena!$B283)+(SUMIF($C:$C,$B283,$DG:$DG))</f>
        <v>0</v>
      </c>
      <c r="CJ283" s="372">
        <f>SUMIFS(NRC[Cena],NRC[Typ narzędzia],robocze!$AL$3,NRC[Dot. indeksu],wycena!$B283)+(SUMIF($C:$C,$B283,$DH:$DH))</f>
        <v>0</v>
      </c>
      <c r="CK283" s="384">
        <f t="shared" si="432"/>
        <v>0</v>
      </c>
      <c r="CM283" s="373" t="str">
        <f t="shared" si="380"/>
        <v/>
      </c>
      <c r="CN283" s="374" t="str">
        <f t="shared" si="381"/>
        <v/>
      </c>
      <c r="CO283" s="372" t="str">
        <f t="shared" si="382"/>
        <v/>
      </c>
      <c r="CP283" s="372" t="str">
        <f t="shared" si="451"/>
        <v/>
      </c>
      <c r="CQ283" s="371" t="str">
        <f t="shared" si="383"/>
        <v/>
      </c>
      <c r="CR283" s="371" t="str">
        <f t="shared" si="452"/>
        <v/>
      </c>
      <c r="CS283" s="371" t="str">
        <f t="shared" si="384"/>
        <v/>
      </c>
      <c r="CT283" s="371" t="str">
        <f t="shared" si="385"/>
        <v/>
      </c>
      <c r="CU283" s="371" t="str">
        <f t="shared" si="386"/>
        <v/>
      </c>
      <c r="CV283" s="371" t="str">
        <f t="shared" si="387"/>
        <v/>
      </c>
      <c r="CW283" s="371" t="str">
        <f t="shared" si="388"/>
        <v/>
      </c>
      <c r="CX283" s="371" t="str">
        <f t="shared" si="389"/>
        <v/>
      </c>
      <c r="CY283" s="371" t="str">
        <f t="shared" si="390"/>
        <v/>
      </c>
      <c r="CZ283" s="371" t="str">
        <f t="shared" si="391"/>
        <v/>
      </c>
      <c r="DA283" s="371" t="str">
        <f t="shared" si="433"/>
        <v/>
      </c>
      <c r="DB283" s="371" t="str">
        <f t="shared" si="434"/>
        <v/>
      </c>
      <c r="DC283" s="371" t="str">
        <f t="shared" si="435"/>
        <v/>
      </c>
      <c r="DD283" s="334" t="str">
        <f t="shared" si="392"/>
        <v/>
      </c>
      <c r="DE283" s="334" t="str">
        <f t="shared" si="393"/>
        <v/>
      </c>
      <c r="DF283" s="372">
        <f t="shared" si="453"/>
        <v>0</v>
      </c>
      <c r="DG283" s="372">
        <f t="shared" si="454"/>
        <v>0</v>
      </c>
      <c r="DH283" s="372">
        <f t="shared" si="455"/>
        <v>0</v>
      </c>
      <c r="DI283" s="375"/>
      <c r="DJ283" s="319">
        <f>AK283/3600*Stawki!$A$4</f>
        <v>0</v>
      </c>
      <c r="DK283" s="317">
        <f>AO283/3600*Stawki!$B$4</f>
        <v>0</v>
      </c>
      <c r="DL283" s="317">
        <f>AR283/3600*Stawki!$C$4</f>
        <v>0</v>
      </c>
      <c r="DM283" s="317">
        <f>AU283/3600*Stawki!$D$4</f>
        <v>0</v>
      </c>
      <c r="DN283" s="317">
        <f>AX283/3600*Stawki!$E$4</f>
        <v>0</v>
      </c>
      <c r="DO283" s="317">
        <f>BA283/3600*Stawki!$F$4</f>
        <v>0</v>
      </c>
      <c r="DP283" s="317">
        <f>BD283/3600*Stawki!$G$4</f>
        <v>0</v>
      </c>
      <c r="DQ283" s="317">
        <f>BG283/3600*Stawki!$H$4</f>
        <v>0</v>
      </c>
      <c r="DR283" s="317">
        <f>BJ283/3600*Stawki!$J$4</f>
        <v>0</v>
      </c>
      <c r="DS283" s="317">
        <f>BL283/3600*Stawki!$I$4</f>
        <v>0</v>
      </c>
      <c r="DT283" s="317">
        <f>BP283/3600*Stawki!$K$4</f>
        <v>0</v>
      </c>
      <c r="DU283" s="320">
        <f>BS283/3600*Stawki!$M$4</f>
        <v>0</v>
      </c>
      <c r="DV283" s="320">
        <f>BV283/3600*Stawki!$L$4</f>
        <v>0</v>
      </c>
      <c r="DW283" s="321">
        <f t="shared" si="436"/>
        <v>0</v>
      </c>
      <c r="DX283" s="322" t="e" cm="1">
        <f t="array" ref="DX283">IF(BX283&lt;1,INDEX(tblSimple[],MATCH(F283,simp_il_proj,1)+1,MATCH(BW283,simp_il_oper,1)+1)+VLOOKUP($H$6,tblKlient[[Klient]:[Dodatkowy narzut Simple]],2,0),INDEX(tblComplex[],MATCH(F283,comp_il_projekt,1)+1,MATCH(BX283,comp_ile_sklad,1)+1)+VLOOKUP($H$6,tblKlient[[Klient]:[Dodatkowy narzut Complex]],3,0))</f>
        <v>#VALUE!</v>
      </c>
      <c r="DY283" s="323" t="str">
        <f t="shared" si="437"/>
        <v/>
      </c>
      <c r="DZ283" s="318" t="e">
        <f t="shared" si="394"/>
        <v>#VALUE!</v>
      </c>
      <c r="EA283" s="324" t="e">
        <f t="shared" si="395"/>
        <v>#VALUE!</v>
      </c>
      <c r="EC283" s="340">
        <f>IFERROR((Y283*AA283)*IF(X283="NIE",$EC$17+Stawki!$L$30,$EC$17)+SUMIF($C:$C,$B283,CP:CP),0)</f>
        <v>0</v>
      </c>
      <c r="ED283" s="341">
        <f t="shared" si="396"/>
        <v>0</v>
      </c>
      <c r="EE283" s="341">
        <f t="shared" si="397"/>
        <v>0</v>
      </c>
      <c r="EF283" s="341" t="e">
        <f t="shared" si="398"/>
        <v>#VALUE!</v>
      </c>
      <c r="EG283" s="341" t="e">
        <f>DY283*(1+wycena!$EG$17)</f>
        <v>#VALUE!</v>
      </c>
      <c r="EH283" s="341" t="e">
        <f>EG283*(1+wycena!$EH$17)</f>
        <v>#VALUE!</v>
      </c>
      <c r="EI283" s="341" t="e">
        <f t="shared" si="438"/>
        <v>#VALUE!</v>
      </c>
      <c r="EJ283" s="341" t="e">
        <f t="shared" si="456"/>
        <v>#VALUE!</v>
      </c>
      <c r="EK283" s="342">
        <f t="shared" si="399"/>
        <v>0</v>
      </c>
      <c r="EL283" s="343">
        <v>0</v>
      </c>
      <c r="EM283" s="344" t="e">
        <f t="shared" si="457"/>
        <v>#VALUE!</v>
      </c>
      <c r="EN283" s="345" t="e">
        <f t="shared" si="400"/>
        <v>#VALUE!</v>
      </c>
      <c r="EO283" s="346">
        <f t="shared" si="401"/>
        <v>0</v>
      </c>
      <c r="EP283" s="347">
        <f t="shared" si="402"/>
        <v>0</v>
      </c>
      <c r="EQ283" s="348">
        <f t="shared" si="439"/>
        <v>0</v>
      </c>
      <c r="ER283" s="349" t="e">
        <f t="shared" si="403"/>
        <v>#VALUE!</v>
      </c>
      <c r="ES283" s="350" t="e">
        <f t="shared" si="404"/>
        <v>#VALUE!</v>
      </c>
      <c r="ET283" s="62"/>
      <c r="EU283" s="399">
        <f t="shared" si="440"/>
        <v>0</v>
      </c>
      <c r="EV283" s="400">
        <f t="shared" si="441"/>
        <v>0</v>
      </c>
      <c r="EW283" s="400">
        <f t="shared" si="442"/>
        <v>0</v>
      </c>
      <c r="EX283" s="400">
        <f t="shared" si="443"/>
        <v>0</v>
      </c>
      <c r="EY283" s="400">
        <f t="shared" si="444"/>
        <v>0</v>
      </c>
      <c r="EZ283" s="401">
        <f t="shared" si="445"/>
        <v>0</v>
      </c>
      <c r="FA283" s="62"/>
      <c r="FB283" s="153">
        <f t="shared" si="405"/>
        <v>0</v>
      </c>
      <c r="FC283" s="154">
        <f t="shared" si="406"/>
        <v>0</v>
      </c>
      <c r="FD283" s="154">
        <f t="shared" si="407"/>
        <v>0</v>
      </c>
      <c r="FE283" s="154">
        <f t="shared" si="408"/>
        <v>0</v>
      </c>
      <c r="FF283" s="154">
        <f t="shared" si="409"/>
        <v>0</v>
      </c>
      <c r="FG283" s="154">
        <f t="shared" si="410"/>
        <v>0</v>
      </c>
      <c r="FH283" s="154">
        <f t="shared" si="411"/>
        <v>0</v>
      </c>
      <c r="FI283" s="154">
        <f t="shared" si="412"/>
        <v>0</v>
      </c>
      <c r="FJ283" s="154">
        <f t="shared" si="413"/>
        <v>0</v>
      </c>
      <c r="FK283" s="147">
        <f t="shared" si="414"/>
        <v>0</v>
      </c>
      <c r="FL283" s="147">
        <f t="shared" si="415"/>
        <v>0</v>
      </c>
      <c r="FM283" s="146">
        <f t="shared" si="416"/>
        <v>0</v>
      </c>
      <c r="FN283" s="146">
        <f t="shared" si="417"/>
        <v>0</v>
      </c>
      <c r="FO283" s="146">
        <f t="shared" si="418"/>
        <v>0</v>
      </c>
      <c r="FP283" s="146">
        <f t="shared" si="419"/>
        <v>0</v>
      </c>
      <c r="FQ283" s="146" t="e">
        <f t="shared" si="420"/>
        <v>#VALUE!</v>
      </c>
      <c r="FR283" s="146" t="e">
        <f t="shared" si="421"/>
        <v>#VALUE!</v>
      </c>
      <c r="FS283" s="146">
        <f t="shared" si="422"/>
        <v>0</v>
      </c>
      <c r="FT283" s="146">
        <f t="shared" si="423"/>
        <v>0</v>
      </c>
      <c r="FU283" s="146">
        <f t="shared" si="424"/>
        <v>0</v>
      </c>
      <c r="FV283" s="146" t="e">
        <f t="shared" si="425"/>
        <v>#VALUE!</v>
      </c>
      <c r="FW283" s="146" t="e">
        <f t="shared" si="446"/>
        <v>#VALUE!</v>
      </c>
      <c r="FX283" s="146" t="e">
        <f t="shared" si="447"/>
        <v>#VALUE!</v>
      </c>
      <c r="FY283" s="146" t="e">
        <f t="shared" si="448"/>
        <v>#VALUE!</v>
      </c>
      <c r="FZ283" s="155">
        <f t="shared" si="458"/>
        <v>0</v>
      </c>
    </row>
    <row r="284" spans="1:182">
      <c r="A284" s="143">
        <v>266</v>
      </c>
      <c r="B284" s="123"/>
      <c r="C284" s="123"/>
      <c r="D284" s="123"/>
      <c r="E284" s="181"/>
      <c r="F284" s="123"/>
      <c r="G284" s="123"/>
      <c r="H284" s="123"/>
      <c r="I284" s="120"/>
      <c r="J284" s="121"/>
      <c r="K284" s="123"/>
      <c r="L284" s="123"/>
      <c r="M284" s="172" t="str">
        <f>ryzyka!$X268</f>
        <v/>
      </c>
      <c r="N284" s="173" t="str">
        <f>ryzyka!Y268</f>
        <v/>
      </c>
      <c r="O284" s="123"/>
      <c r="P284" s="123"/>
      <c r="Q284" s="138"/>
      <c r="R284" s="121"/>
      <c r="S284" s="123"/>
      <c r="T284" s="122"/>
      <c r="U284" s="123"/>
      <c r="V284" s="285" t="str">
        <f t="shared" si="426"/>
        <v/>
      </c>
      <c r="W284" s="285" t="str">
        <f t="shared" si="427"/>
        <v/>
      </c>
      <c r="X284" s="123"/>
      <c r="Y284" s="65"/>
      <c r="Z284" s="176">
        <f t="shared" si="369"/>
        <v>0</v>
      </c>
      <c r="AA284" s="124"/>
      <c r="AB284" s="124"/>
      <c r="AC284" s="125"/>
      <c r="AD284" s="125"/>
      <c r="AE284" s="126"/>
      <c r="AF284" s="124"/>
      <c r="AG284" s="127"/>
      <c r="AH284" s="128"/>
      <c r="AI284" s="137"/>
      <c r="AJ284" s="126"/>
      <c r="AK284" s="335">
        <f t="shared" si="370"/>
        <v>0</v>
      </c>
      <c r="AL284" s="138"/>
      <c r="AM284" s="121"/>
      <c r="AN284" s="123"/>
      <c r="AO284" s="332">
        <f t="shared" si="449"/>
        <v>0</v>
      </c>
      <c r="AP284" s="333">
        <f>SUMIFS(Technologia[tpz '[s']],Technologia[Obszar],"Obróbka skrawaniem",Technologia[KOD WYROB],wycena!$B284)</f>
        <v>0</v>
      </c>
      <c r="AQ284" s="334">
        <f>SUMIFS(Technologia[tpj '[s']],Technologia[Obszar],"Obróbka skrawaniem",Technologia[KOD WYROB],wycena!$B284)</f>
        <v>0</v>
      </c>
      <c r="AR284" s="335">
        <f t="shared" si="371"/>
        <v>0</v>
      </c>
      <c r="AS284" s="334">
        <f>SUMIFS(Technologia[tpz '[s']],Technologia[Obszar],"Ukosowanie",Technologia[KOD WYROB],wycena!$B284)</f>
        <v>0</v>
      </c>
      <c r="AT284" s="334">
        <f>SUMIFS(Technologia[tpj '[s']],Technologia[Obszar],"Ukosowanie",Technologia[KOD WYROB],wycena!$B284)</f>
        <v>0</v>
      </c>
      <c r="AU284" s="335">
        <f t="shared" si="372"/>
        <v>0</v>
      </c>
      <c r="AV284" s="334">
        <f>SUMIFS(Technologia[tpz '[s']],Technologia[Obszar],"Prasa",Technologia[KOD WYROB],wycena!$B284)</f>
        <v>0</v>
      </c>
      <c r="AW284" s="334">
        <f>SUMIFS(Technologia[tpj '[s']],Technologia[Obszar],"Prasa",Technologia[KOD WYROB],wycena!$B284)</f>
        <v>0</v>
      </c>
      <c r="AX284" s="335">
        <f t="shared" si="373"/>
        <v>0</v>
      </c>
      <c r="AY284" s="334">
        <f>SUMIFS(Technologia[tpz '[s']],Technologia[Obszar],"Spawanie ręczne",Technologia[KOD WYROB],wycena!$B284)</f>
        <v>0</v>
      </c>
      <c r="AZ284" s="334">
        <f>SUMIFS(Technologia[tpj '[s']],Technologia[Obszar],"Spawanie ręczne",Technologia[KOD WYROB],wycena!$B284)</f>
        <v>0</v>
      </c>
      <c r="BA284" s="335">
        <f t="shared" si="374"/>
        <v>0</v>
      </c>
      <c r="BB284" s="334">
        <f>SUMIFS(Technologia[tpz '[s']],Technologia[Obszar],"Spawanie robotem",Technologia[KOD WYROB],wycena!$B284)</f>
        <v>0</v>
      </c>
      <c r="BC284" s="334">
        <f>SUMIFS(Technologia[tpj '[s']],Technologia[Obszar],"Spawanie robotem",Technologia[KOD WYROB],wycena!$B284)</f>
        <v>0</v>
      </c>
      <c r="BD284" s="335">
        <f t="shared" si="375"/>
        <v>0</v>
      </c>
      <c r="BE284" s="334">
        <f>SUMIFS(Technologia[tpz '[s']],Technologia[Obszar],"Ślusarnia",Technologia[KOD WYROB],wycena!$B284)</f>
        <v>0</v>
      </c>
      <c r="BF284" s="334">
        <f>SUMIFS(Technologia[tpj '[s']],Technologia[Obszar],"Ślusarnia",Technologia[KOD WYROB],wycena!$B284)</f>
        <v>0</v>
      </c>
      <c r="BG284" s="335">
        <f t="shared" si="376"/>
        <v>0</v>
      </c>
      <c r="BH284" s="334">
        <f>SUMIFS(Technologia[tpz '[s']],Technologia[Obszar],"Montaż",Technologia[KOD WYROB],wycena!$B284)</f>
        <v>0</v>
      </c>
      <c r="BI284" s="334">
        <f>SUMIFS(Technologia[tpj '[s']],Technologia[Obszar],"Montaż",Technologia[KOD WYROB],wycena!$B284)</f>
        <v>0</v>
      </c>
      <c r="BJ284" s="335">
        <f t="shared" si="377"/>
        <v>0</v>
      </c>
      <c r="BK284" s="334">
        <f>SUMIFS(Technologia[tpz '[s']],Technologia[Obszar],"Klejenie",Technologia[KOD WYROB],wycena!$B284)</f>
        <v>0</v>
      </c>
      <c r="BL284" s="334">
        <f>SUMIFS(Technologia[tpj '[s']],Technologia[Obszar],"Klejenie",Technologia[KOD WYROB],wycena!$B284)</f>
        <v>0</v>
      </c>
      <c r="BM284" s="335">
        <f t="shared" si="378"/>
        <v>0</v>
      </c>
      <c r="BN284" s="334">
        <f>SUMIFS(Technologia[tpz '[s']],Technologia[Obszar],"Śrutowanie",Technologia[KOD WYROB],wycena!$B284)</f>
        <v>0</v>
      </c>
      <c r="BO284" s="334">
        <f>SUMIFS(Technologia[tpj '[s']],Technologia[Obszar],"Śrutowanie",Technologia[KOD WYROB],wycena!$B284)</f>
        <v>0</v>
      </c>
      <c r="BP284" s="332">
        <f t="shared" si="428"/>
        <v>0</v>
      </c>
      <c r="BQ284" s="334">
        <f>SUMIFS(Technologia[tpz '[s']],Technologia[Obszar],"Prostowanie",Technologia[KOD WYROB],wycena!$B284)</f>
        <v>0</v>
      </c>
      <c r="BR284" s="334">
        <f>SUMIFS(Technologia[tpj '[s']],Technologia[Obszar],"Prostowanie",Technologia[KOD WYROB],wycena!$B284)</f>
        <v>0</v>
      </c>
      <c r="BS284" s="332">
        <f t="shared" si="429"/>
        <v>0</v>
      </c>
      <c r="BT284" s="334">
        <f>SUMIFS(Technologia[tpz '[s']],Technologia[Obszar],"Gratowarka",Technologia[KOD WYROB],wycena!$B284)</f>
        <v>0</v>
      </c>
      <c r="BU284" s="334">
        <f>SUMIFS(Technologia[tpj '[s']],Technologia[Obszar],"Gratowarka",Technologia[KOD WYROB],wycena!$B284)</f>
        <v>0</v>
      </c>
      <c r="BV284" s="332">
        <f t="shared" si="430"/>
        <v>0</v>
      </c>
      <c r="BW284" s="332">
        <f>COUNTIF(Technologia[KOD WYROB],B284)</f>
        <v>0</v>
      </c>
      <c r="BX284" s="332">
        <f t="shared" si="431"/>
        <v>0</v>
      </c>
      <c r="BZ284" s="121"/>
      <c r="CA284" s="123"/>
      <c r="CB284" s="123"/>
      <c r="CC284" s="372">
        <f>SUMIFS(Technologia[Koszt kooperacji],Technologia[Obszar],"Kooperacja",Technologia[KOD WYROB],wycena!$B284)+SUMIFS(Technologia[Koszt kooperacji],Technologia[Obszar],"Śrutowanie",Technologia[KOD WYROB],wycena!$B284)</f>
        <v>0</v>
      </c>
      <c r="CD284" s="372">
        <f t="shared" si="379"/>
        <v>0</v>
      </c>
      <c r="CE284" s="372">
        <f t="shared" si="450"/>
        <v>0</v>
      </c>
      <c r="CF284" s="381">
        <f>COUNTIFS(Technologia[KOD WYROB],B284,Technologia[Obszar],"kooperacja")+SUMIF($C:$C,$B284,CF:CF)</f>
        <v>0</v>
      </c>
      <c r="CG284" s="382">
        <f>SUMIF(Tabela3[Dot. indeksu],B284,Tabela3[Wartość])+SUMIF(C:C,B284,DE:DE)</f>
        <v>0</v>
      </c>
      <c r="CH284" s="383">
        <f>SUMIFS(NRC[Cena],NRC[Typ narzędzia],robocze!$AL$1,NRC[Dot. indeksu],wycena!$B284)+(SUMIF($C:$C,$B284,$DF:$DF))</f>
        <v>0</v>
      </c>
      <c r="CI284" s="372">
        <f>SUMIFS(NRC[Cena],NRC[Typ narzędzia],robocze!$AL$2,NRC[Dot. indeksu],wycena!$B284)+(SUMIF($C:$C,$B284,$DG:$DG))</f>
        <v>0</v>
      </c>
      <c r="CJ284" s="372">
        <f>SUMIFS(NRC[Cena],NRC[Typ narzędzia],robocze!$AL$3,NRC[Dot. indeksu],wycena!$B284)+(SUMIF($C:$C,$B284,$DH:$DH))</f>
        <v>0</v>
      </c>
      <c r="CK284" s="384">
        <f t="shared" si="432"/>
        <v>0</v>
      </c>
      <c r="CM284" s="373" t="str">
        <f t="shared" si="380"/>
        <v/>
      </c>
      <c r="CN284" s="374" t="str">
        <f t="shared" si="381"/>
        <v/>
      </c>
      <c r="CO284" s="372" t="str">
        <f t="shared" si="382"/>
        <v/>
      </c>
      <c r="CP284" s="372" t="str">
        <f t="shared" si="451"/>
        <v/>
      </c>
      <c r="CQ284" s="371" t="str">
        <f t="shared" si="383"/>
        <v/>
      </c>
      <c r="CR284" s="371" t="str">
        <f t="shared" si="452"/>
        <v/>
      </c>
      <c r="CS284" s="371" t="str">
        <f t="shared" si="384"/>
        <v/>
      </c>
      <c r="CT284" s="371" t="str">
        <f t="shared" si="385"/>
        <v/>
      </c>
      <c r="CU284" s="371" t="str">
        <f t="shared" si="386"/>
        <v/>
      </c>
      <c r="CV284" s="371" t="str">
        <f t="shared" si="387"/>
        <v/>
      </c>
      <c r="CW284" s="371" t="str">
        <f t="shared" si="388"/>
        <v/>
      </c>
      <c r="CX284" s="371" t="str">
        <f t="shared" si="389"/>
        <v/>
      </c>
      <c r="CY284" s="371" t="str">
        <f t="shared" si="390"/>
        <v/>
      </c>
      <c r="CZ284" s="371" t="str">
        <f t="shared" si="391"/>
        <v/>
      </c>
      <c r="DA284" s="371" t="str">
        <f t="shared" si="433"/>
        <v/>
      </c>
      <c r="DB284" s="371" t="str">
        <f t="shared" si="434"/>
        <v/>
      </c>
      <c r="DC284" s="371" t="str">
        <f t="shared" si="435"/>
        <v/>
      </c>
      <c r="DD284" s="334" t="str">
        <f t="shared" si="392"/>
        <v/>
      </c>
      <c r="DE284" s="334" t="str">
        <f t="shared" si="393"/>
        <v/>
      </c>
      <c r="DF284" s="372">
        <f t="shared" si="453"/>
        <v>0</v>
      </c>
      <c r="DG284" s="372">
        <f t="shared" si="454"/>
        <v>0</v>
      </c>
      <c r="DH284" s="372">
        <f t="shared" si="455"/>
        <v>0</v>
      </c>
      <c r="DI284" s="375"/>
      <c r="DJ284" s="319">
        <f>AK284/3600*Stawki!$A$4</f>
        <v>0</v>
      </c>
      <c r="DK284" s="317">
        <f>AO284/3600*Stawki!$B$4</f>
        <v>0</v>
      </c>
      <c r="DL284" s="317">
        <f>AR284/3600*Stawki!$C$4</f>
        <v>0</v>
      </c>
      <c r="DM284" s="317">
        <f>AU284/3600*Stawki!$D$4</f>
        <v>0</v>
      </c>
      <c r="DN284" s="317">
        <f>AX284/3600*Stawki!$E$4</f>
        <v>0</v>
      </c>
      <c r="DO284" s="317">
        <f>BA284/3600*Stawki!$F$4</f>
        <v>0</v>
      </c>
      <c r="DP284" s="317">
        <f>BD284/3600*Stawki!$G$4</f>
        <v>0</v>
      </c>
      <c r="DQ284" s="317">
        <f>BG284/3600*Stawki!$H$4</f>
        <v>0</v>
      </c>
      <c r="DR284" s="317">
        <f>BJ284/3600*Stawki!$J$4</f>
        <v>0</v>
      </c>
      <c r="DS284" s="317">
        <f>BL284/3600*Stawki!$I$4</f>
        <v>0</v>
      </c>
      <c r="DT284" s="317">
        <f>BP284/3600*Stawki!$K$4</f>
        <v>0</v>
      </c>
      <c r="DU284" s="320">
        <f>BS284/3600*Stawki!$M$4</f>
        <v>0</v>
      </c>
      <c r="DV284" s="320">
        <f>BV284/3600*Stawki!$L$4</f>
        <v>0</v>
      </c>
      <c r="DW284" s="321">
        <f t="shared" si="436"/>
        <v>0</v>
      </c>
      <c r="DX284" s="322" t="e" cm="1">
        <f t="array" ref="DX284">IF(BX284&lt;1,INDEX(tblSimple[],MATCH(F284,simp_il_proj,1)+1,MATCH(BW284,simp_il_oper,1)+1)+VLOOKUP($H$6,tblKlient[[Klient]:[Dodatkowy narzut Simple]],2,0),INDEX(tblComplex[],MATCH(F284,comp_il_projekt,1)+1,MATCH(BX284,comp_ile_sklad,1)+1)+VLOOKUP($H$6,tblKlient[[Klient]:[Dodatkowy narzut Complex]],3,0))</f>
        <v>#VALUE!</v>
      </c>
      <c r="DY284" s="323" t="str">
        <f t="shared" si="437"/>
        <v/>
      </c>
      <c r="DZ284" s="318" t="e">
        <f t="shared" si="394"/>
        <v>#VALUE!</v>
      </c>
      <c r="EA284" s="324" t="e">
        <f t="shared" si="395"/>
        <v>#VALUE!</v>
      </c>
      <c r="EC284" s="340">
        <f>IFERROR((Y284*AA284)*IF(X284="NIE",$EC$17+Stawki!$L$30,$EC$17)+SUMIF($C:$C,$B284,CP:CP),0)</f>
        <v>0</v>
      </c>
      <c r="ED284" s="341">
        <f t="shared" si="396"/>
        <v>0</v>
      </c>
      <c r="EE284" s="341">
        <f t="shared" si="397"/>
        <v>0</v>
      </c>
      <c r="EF284" s="341" t="e">
        <f t="shared" si="398"/>
        <v>#VALUE!</v>
      </c>
      <c r="EG284" s="341" t="e">
        <f>DY284*(1+wycena!$EG$17)</f>
        <v>#VALUE!</v>
      </c>
      <c r="EH284" s="341" t="e">
        <f>EG284*(1+wycena!$EH$17)</f>
        <v>#VALUE!</v>
      </c>
      <c r="EI284" s="341" t="e">
        <f t="shared" si="438"/>
        <v>#VALUE!</v>
      </c>
      <c r="EJ284" s="341" t="e">
        <f t="shared" si="456"/>
        <v>#VALUE!</v>
      </c>
      <c r="EK284" s="342">
        <f t="shared" si="399"/>
        <v>0</v>
      </c>
      <c r="EL284" s="343">
        <v>0</v>
      </c>
      <c r="EM284" s="344" t="e">
        <f t="shared" si="457"/>
        <v>#VALUE!</v>
      </c>
      <c r="EN284" s="345" t="e">
        <f t="shared" si="400"/>
        <v>#VALUE!</v>
      </c>
      <c r="EO284" s="346">
        <f t="shared" si="401"/>
        <v>0</v>
      </c>
      <c r="EP284" s="347">
        <f t="shared" si="402"/>
        <v>0</v>
      </c>
      <c r="EQ284" s="348">
        <f t="shared" si="439"/>
        <v>0</v>
      </c>
      <c r="ER284" s="349" t="e">
        <f t="shared" si="403"/>
        <v>#VALUE!</v>
      </c>
      <c r="ES284" s="350" t="e">
        <f t="shared" si="404"/>
        <v>#VALUE!</v>
      </c>
      <c r="ET284" s="62"/>
      <c r="EU284" s="399">
        <f t="shared" si="440"/>
        <v>0</v>
      </c>
      <c r="EV284" s="400">
        <f t="shared" si="441"/>
        <v>0</v>
      </c>
      <c r="EW284" s="400">
        <f t="shared" si="442"/>
        <v>0</v>
      </c>
      <c r="EX284" s="400">
        <f t="shared" si="443"/>
        <v>0</v>
      </c>
      <c r="EY284" s="400">
        <f t="shared" si="444"/>
        <v>0</v>
      </c>
      <c r="EZ284" s="401">
        <f t="shared" si="445"/>
        <v>0</v>
      </c>
      <c r="FA284" s="62"/>
      <c r="FB284" s="153">
        <f t="shared" si="405"/>
        <v>0</v>
      </c>
      <c r="FC284" s="154">
        <f t="shared" si="406"/>
        <v>0</v>
      </c>
      <c r="FD284" s="154">
        <f t="shared" si="407"/>
        <v>0</v>
      </c>
      <c r="FE284" s="154">
        <f t="shared" si="408"/>
        <v>0</v>
      </c>
      <c r="FF284" s="154">
        <f t="shared" si="409"/>
        <v>0</v>
      </c>
      <c r="FG284" s="154">
        <f t="shared" si="410"/>
        <v>0</v>
      </c>
      <c r="FH284" s="154">
        <f t="shared" si="411"/>
        <v>0</v>
      </c>
      <c r="FI284" s="154">
        <f t="shared" si="412"/>
        <v>0</v>
      </c>
      <c r="FJ284" s="154">
        <f t="shared" si="413"/>
        <v>0</v>
      </c>
      <c r="FK284" s="147">
        <f t="shared" si="414"/>
        <v>0</v>
      </c>
      <c r="FL284" s="147">
        <f t="shared" si="415"/>
        <v>0</v>
      </c>
      <c r="FM284" s="146">
        <f t="shared" si="416"/>
        <v>0</v>
      </c>
      <c r="FN284" s="146">
        <f t="shared" si="417"/>
        <v>0</v>
      </c>
      <c r="FO284" s="146">
        <f t="shared" si="418"/>
        <v>0</v>
      </c>
      <c r="FP284" s="146">
        <f t="shared" si="419"/>
        <v>0</v>
      </c>
      <c r="FQ284" s="146" t="e">
        <f t="shared" si="420"/>
        <v>#VALUE!</v>
      </c>
      <c r="FR284" s="146" t="e">
        <f t="shared" si="421"/>
        <v>#VALUE!</v>
      </c>
      <c r="FS284" s="146">
        <f t="shared" si="422"/>
        <v>0</v>
      </c>
      <c r="FT284" s="146">
        <f t="shared" si="423"/>
        <v>0</v>
      </c>
      <c r="FU284" s="146">
        <f t="shared" si="424"/>
        <v>0</v>
      </c>
      <c r="FV284" s="146" t="e">
        <f t="shared" si="425"/>
        <v>#VALUE!</v>
      </c>
      <c r="FW284" s="146" t="e">
        <f t="shared" si="446"/>
        <v>#VALUE!</v>
      </c>
      <c r="FX284" s="146" t="e">
        <f t="shared" si="447"/>
        <v>#VALUE!</v>
      </c>
      <c r="FY284" s="146" t="e">
        <f t="shared" si="448"/>
        <v>#VALUE!</v>
      </c>
      <c r="FZ284" s="155">
        <f t="shared" si="458"/>
        <v>0</v>
      </c>
    </row>
    <row r="285" spans="1:182">
      <c r="A285" s="143">
        <v>267</v>
      </c>
      <c r="B285" s="123"/>
      <c r="C285" s="123"/>
      <c r="D285" s="123"/>
      <c r="E285" s="181"/>
      <c r="F285" s="123"/>
      <c r="G285" s="123"/>
      <c r="H285" s="123"/>
      <c r="I285" s="120"/>
      <c r="J285" s="121"/>
      <c r="K285" s="123"/>
      <c r="L285" s="123"/>
      <c r="M285" s="172" t="str">
        <f>ryzyka!$X269</f>
        <v/>
      </c>
      <c r="N285" s="173" t="str">
        <f>ryzyka!Y269</f>
        <v/>
      </c>
      <c r="O285" s="123"/>
      <c r="P285" s="123"/>
      <c r="Q285" s="138"/>
      <c r="R285" s="121"/>
      <c r="S285" s="123"/>
      <c r="T285" s="122"/>
      <c r="U285" s="123"/>
      <c r="V285" s="285" t="str">
        <f t="shared" si="426"/>
        <v/>
      </c>
      <c r="W285" s="285" t="str">
        <f t="shared" si="427"/>
        <v/>
      </c>
      <c r="X285" s="123"/>
      <c r="Y285" s="65"/>
      <c r="Z285" s="176">
        <f t="shared" si="369"/>
        <v>0</v>
      </c>
      <c r="AA285" s="124"/>
      <c r="AB285" s="124"/>
      <c r="AC285" s="125"/>
      <c r="AD285" s="125"/>
      <c r="AE285" s="126"/>
      <c r="AF285" s="124"/>
      <c r="AG285" s="127"/>
      <c r="AH285" s="128"/>
      <c r="AI285" s="137"/>
      <c r="AJ285" s="126"/>
      <c r="AK285" s="335">
        <f t="shared" si="370"/>
        <v>0</v>
      </c>
      <c r="AL285" s="138"/>
      <c r="AM285" s="121"/>
      <c r="AN285" s="123"/>
      <c r="AO285" s="332">
        <f t="shared" si="449"/>
        <v>0</v>
      </c>
      <c r="AP285" s="333">
        <f>SUMIFS(Technologia[tpz '[s']],Technologia[Obszar],"Obróbka skrawaniem",Technologia[KOD WYROB],wycena!$B285)</f>
        <v>0</v>
      </c>
      <c r="AQ285" s="334">
        <f>SUMIFS(Technologia[tpj '[s']],Technologia[Obszar],"Obróbka skrawaniem",Technologia[KOD WYROB],wycena!$B285)</f>
        <v>0</v>
      </c>
      <c r="AR285" s="335">
        <f t="shared" si="371"/>
        <v>0</v>
      </c>
      <c r="AS285" s="334">
        <f>SUMIFS(Technologia[tpz '[s']],Technologia[Obszar],"Ukosowanie",Technologia[KOD WYROB],wycena!$B285)</f>
        <v>0</v>
      </c>
      <c r="AT285" s="334">
        <f>SUMIFS(Technologia[tpj '[s']],Technologia[Obszar],"Ukosowanie",Technologia[KOD WYROB],wycena!$B285)</f>
        <v>0</v>
      </c>
      <c r="AU285" s="335">
        <f t="shared" si="372"/>
        <v>0</v>
      </c>
      <c r="AV285" s="334">
        <f>SUMIFS(Technologia[tpz '[s']],Technologia[Obszar],"Prasa",Technologia[KOD WYROB],wycena!$B285)</f>
        <v>0</v>
      </c>
      <c r="AW285" s="334">
        <f>SUMIFS(Technologia[tpj '[s']],Technologia[Obszar],"Prasa",Technologia[KOD WYROB],wycena!$B285)</f>
        <v>0</v>
      </c>
      <c r="AX285" s="335">
        <f t="shared" si="373"/>
        <v>0</v>
      </c>
      <c r="AY285" s="334">
        <f>SUMIFS(Technologia[tpz '[s']],Technologia[Obszar],"Spawanie ręczne",Technologia[KOD WYROB],wycena!$B285)</f>
        <v>0</v>
      </c>
      <c r="AZ285" s="334">
        <f>SUMIFS(Technologia[tpj '[s']],Technologia[Obszar],"Spawanie ręczne",Technologia[KOD WYROB],wycena!$B285)</f>
        <v>0</v>
      </c>
      <c r="BA285" s="335">
        <f t="shared" si="374"/>
        <v>0</v>
      </c>
      <c r="BB285" s="334">
        <f>SUMIFS(Technologia[tpz '[s']],Technologia[Obszar],"Spawanie robotem",Technologia[KOD WYROB],wycena!$B285)</f>
        <v>0</v>
      </c>
      <c r="BC285" s="334">
        <f>SUMIFS(Technologia[tpj '[s']],Technologia[Obszar],"Spawanie robotem",Technologia[KOD WYROB],wycena!$B285)</f>
        <v>0</v>
      </c>
      <c r="BD285" s="335">
        <f t="shared" si="375"/>
        <v>0</v>
      </c>
      <c r="BE285" s="334">
        <f>SUMIFS(Technologia[tpz '[s']],Technologia[Obszar],"Ślusarnia",Technologia[KOD WYROB],wycena!$B285)</f>
        <v>0</v>
      </c>
      <c r="BF285" s="334">
        <f>SUMIFS(Technologia[tpj '[s']],Technologia[Obszar],"Ślusarnia",Technologia[KOD WYROB],wycena!$B285)</f>
        <v>0</v>
      </c>
      <c r="BG285" s="335">
        <f t="shared" si="376"/>
        <v>0</v>
      </c>
      <c r="BH285" s="334">
        <f>SUMIFS(Technologia[tpz '[s']],Technologia[Obszar],"Montaż",Technologia[KOD WYROB],wycena!$B285)</f>
        <v>0</v>
      </c>
      <c r="BI285" s="334">
        <f>SUMIFS(Technologia[tpj '[s']],Technologia[Obszar],"Montaż",Technologia[KOD WYROB],wycena!$B285)</f>
        <v>0</v>
      </c>
      <c r="BJ285" s="335">
        <f t="shared" si="377"/>
        <v>0</v>
      </c>
      <c r="BK285" s="334">
        <f>SUMIFS(Technologia[tpz '[s']],Technologia[Obszar],"Klejenie",Technologia[KOD WYROB],wycena!$B285)</f>
        <v>0</v>
      </c>
      <c r="BL285" s="334">
        <f>SUMIFS(Technologia[tpj '[s']],Technologia[Obszar],"Klejenie",Technologia[KOD WYROB],wycena!$B285)</f>
        <v>0</v>
      </c>
      <c r="BM285" s="335">
        <f t="shared" si="378"/>
        <v>0</v>
      </c>
      <c r="BN285" s="334">
        <f>SUMIFS(Technologia[tpz '[s']],Technologia[Obszar],"Śrutowanie",Technologia[KOD WYROB],wycena!$B285)</f>
        <v>0</v>
      </c>
      <c r="BO285" s="334">
        <f>SUMIFS(Technologia[tpj '[s']],Technologia[Obszar],"Śrutowanie",Technologia[KOD WYROB],wycena!$B285)</f>
        <v>0</v>
      </c>
      <c r="BP285" s="332">
        <f t="shared" si="428"/>
        <v>0</v>
      </c>
      <c r="BQ285" s="334">
        <f>SUMIFS(Technologia[tpz '[s']],Technologia[Obszar],"Prostowanie",Technologia[KOD WYROB],wycena!$B285)</f>
        <v>0</v>
      </c>
      <c r="BR285" s="334">
        <f>SUMIFS(Technologia[tpj '[s']],Technologia[Obszar],"Prostowanie",Technologia[KOD WYROB],wycena!$B285)</f>
        <v>0</v>
      </c>
      <c r="BS285" s="332">
        <f t="shared" si="429"/>
        <v>0</v>
      </c>
      <c r="BT285" s="334">
        <f>SUMIFS(Technologia[tpz '[s']],Technologia[Obszar],"Gratowarka",Technologia[KOD WYROB],wycena!$B285)</f>
        <v>0</v>
      </c>
      <c r="BU285" s="334">
        <f>SUMIFS(Technologia[tpj '[s']],Technologia[Obszar],"Gratowarka",Technologia[KOD WYROB],wycena!$B285)</f>
        <v>0</v>
      </c>
      <c r="BV285" s="332">
        <f t="shared" si="430"/>
        <v>0</v>
      </c>
      <c r="BW285" s="332">
        <f>COUNTIF(Technologia[KOD WYROB],B285)</f>
        <v>0</v>
      </c>
      <c r="BX285" s="332">
        <f t="shared" si="431"/>
        <v>0</v>
      </c>
      <c r="BZ285" s="121"/>
      <c r="CA285" s="123"/>
      <c r="CB285" s="123"/>
      <c r="CC285" s="372">
        <f>SUMIFS(Technologia[Koszt kooperacji],Technologia[Obszar],"Kooperacja",Technologia[KOD WYROB],wycena!$B285)+SUMIFS(Technologia[Koszt kooperacji],Technologia[Obszar],"Śrutowanie",Technologia[KOD WYROB],wycena!$B285)</f>
        <v>0</v>
      </c>
      <c r="CD285" s="372">
        <f t="shared" si="379"/>
        <v>0</v>
      </c>
      <c r="CE285" s="372">
        <f t="shared" si="450"/>
        <v>0</v>
      </c>
      <c r="CF285" s="381">
        <f>COUNTIFS(Technologia[KOD WYROB],B285,Technologia[Obszar],"kooperacja")+SUMIF($C:$C,$B285,CF:CF)</f>
        <v>0</v>
      </c>
      <c r="CG285" s="382">
        <f>SUMIF(Tabela3[Dot. indeksu],B285,Tabela3[Wartość])+SUMIF(C:C,B285,DE:DE)</f>
        <v>0</v>
      </c>
      <c r="CH285" s="383">
        <f>SUMIFS(NRC[Cena],NRC[Typ narzędzia],robocze!$AL$1,NRC[Dot. indeksu],wycena!$B285)+(SUMIF($C:$C,$B285,$DF:$DF))</f>
        <v>0</v>
      </c>
      <c r="CI285" s="372">
        <f>SUMIFS(NRC[Cena],NRC[Typ narzędzia],robocze!$AL$2,NRC[Dot. indeksu],wycena!$B285)+(SUMIF($C:$C,$B285,$DG:$DG))</f>
        <v>0</v>
      </c>
      <c r="CJ285" s="372">
        <f>SUMIFS(NRC[Cena],NRC[Typ narzędzia],robocze!$AL$3,NRC[Dot. indeksu],wycena!$B285)+(SUMIF($C:$C,$B285,$DH:$DH))</f>
        <v>0</v>
      </c>
      <c r="CK285" s="384">
        <f t="shared" si="432"/>
        <v>0</v>
      </c>
      <c r="CM285" s="373" t="str">
        <f t="shared" si="380"/>
        <v/>
      </c>
      <c r="CN285" s="374" t="str">
        <f t="shared" si="381"/>
        <v/>
      </c>
      <c r="CO285" s="372" t="str">
        <f t="shared" si="382"/>
        <v/>
      </c>
      <c r="CP285" s="372" t="str">
        <f t="shared" si="451"/>
        <v/>
      </c>
      <c r="CQ285" s="371" t="str">
        <f t="shared" si="383"/>
        <v/>
      </c>
      <c r="CR285" s="371" t="str">
        <f t="shared" si="452"/>
        <v/>
      </c>
      <c r="CS285" s="371" t="str">
        <f t="shared" si="384"/>
        <v/>
      </c>
      <c r="CT285" s="371" t="str">
        <f t="shared" si="385"/>
        <v/>
      </c>
      <c r="CU285" s="371" t="str">
        <f t="shared" si="386"/>
        <v/>
      </c>
      <c r="CV285" s="371" t="str">
        <f t="shared" si="387"/>
        <v/>
      </c>
      <c r="CW285" s="371" t="str">
        <f t="shared" si="388"/>
        <v/>
      </c>
      <c r="CX285" s="371" t="str">
        <f t="shared" si="389"/>
        <v/>
      </c>
      <c r="CY285" s="371" t="str">
        <f t="shared" si="390"/>
        <v/>
      </c>
      <c r="CZ285" s="371" t="str">
        <f t="shared" si="391"/>
        <v/>
      </c>
      <c r="DA285" s="371" t="str">
        <f t="shared" si="433"/>
        <v/>
      </c>
      <c r="DB285" s="371" t="str">
        <f t="shared" si="434"/>
        <v/>
      </c>
      <c r="DC285" s="371" t="str">
        <f t="shared" si="435"/>
        <v/>
      </c>
      <c r="DD285" s="334" t="str">
        <f t="shared" si="392"/>
        <v/>
      </c>
      <c r="DE285" s="334" t="str">
        <f t="shared" si="393"/>
        <v/>
      </c>
      <c r="DF285" s="372">
        <f t="shared" si="453"/>
        <v>0</v>
      </c>
      <c r="DG285" s="372">
        <f t="shared" si="454"/>
        <v>0</v>
      </c>
      <c r="DH285" s="372">
        <f t="shared" si="455"/>
        <v>0</v>
      </c>
      <c r="DI285" s="375"/>
      <c r="DJ285" s="319">
        <f>AK285/3600*Stawki!$A$4</f>
        <v>0</v>
      </c>
      <c r="DK285" s="317">
        <f>AO285/3600*Stawki!$B$4</f>
        <v>0</v>
      </c>
      <c r="DL285" s="317">
        <f>AR285/3600*Stawki!$C$4</f>
        <v>0</v>
      </c>
      <c r="DM285" s="317">
        <f>AU285/3600*Stawki!$D$4</f>
        <v>0</v>
      </c>
      <c r="DN285" s="317">
        <f>AX285/3600*Stawki!$E$4</f>
        <v>0</v>
      </c>
      <c r="DO285" s="317">
        <f>BA285/3600*Stawki!$F$4</f>
        <v>0</v>
      </c>
      <c r="DP285" s="317">
        <f>BD285/3600*Stawki!$G$4</f>
        <v>0</v>
      </c>
      <c r="DQ285" s="317">
        <f>BG285/3600*Stawki!$H$4</f>
        <v>0</v>
      </c>
      <c r="DR285" s="317">
        <f>BJ285/3600*Stawki!$J$4</f>
        <v>0</v>
      </c>
      <c r="DS285" s="317">
        <f>BL285/3600*Stawki!$I$4</f>
        <v>0</v>
      </c>
      <c r="DT285" s="317">
        <f>BP285/3600*Stawki!$K$4</f>
        <v>0</v>
      </c>
      <c r="DU285" s="320">
        <f>BS285/3600*Stawki!$M$4</f>
        <v>0</v>
      </c>
      <c r="DV285" s="320">
        <f>BV285/3600*Stawki!$L$4</f>
        <v>0</v>
      </c>
      <c r="DW285" s="321">
        <f t="shared" si="436"/>
        <v>0</v>
      </c>
      <c r="DX285" s="322" t="e" cm="1">
        <f t="array" ref="DX285">IF(BX285&lt;1,INDEX(tblSimple[],MATCH(F285,simp_il_proj,1)+1,MATCH(BW285,simp_il_oper,1)+1)+VLOOKUP($H$6,tblKlient[[Klient]:[Dodatkowy narzut Simple]],2,0),INDEX(tblComplex[],MATCH(F285,comp_il_projekt,1)+1,MATCH(BX285,comp_ile_sklad,1)+1)+VLOOKUP($H$6,tblKlient[[Klient]:[Dodatkowy narzut Complex]],3,0))</f>
        <v>#VALUE!</v>
      </c>
      <c r="DY285" s="323" t="str">
        <f t="shared" si="437"/>
        <v/>
      </c>
      <c r="DZ285" s="318" t="e">
        <f t="shared" si="394"/>
        <v>#VALUE!</v>
      </c>
      <c r="EA285" s="324" t="e">
        <f t="shared" si="395"/>
        <v>#VALUE!</v>
      </c>
      <c r="EC285" s="340">
        <f>IFERROR((Y285*AA285)*IF(X285="NIE",$EC$17+Stawki!$L$30,$EC$17)+SUMIF($C:$C,$B285,CP:CP),0)</f>
        <v>0</v>
      </c>
      <c r="ED285" s="341">
        <f t="shared" si="396"/>
        <v>0</v>
      </c>
      <c r="EE285" s="341">
        <f t="shared" si="397"/>
        <v>0</v>
      </c>
      <c r="EF285" s="341" t="e">
        <f t="shared" si="398"/>
        <v>#VALUE!</v>
      </c>
      <c r="EG285" s="341" t="e">
        <f>DY285*(1+wycena!$EG$17)</f>
        <v>#VALUE!</v>
      </c>
      <c r="EH285" s="341" t="e">
        <f>EG285*(1+wycena!$EH$17)</f>
        <v>#VALUE!</v>
      </c>
      <c r="EI285" s="341" t="e">
        <f t="shared" si="438"/>
        <v>#VALUE!</v>
      </c>
      <c r="EJ285" s="341" t="e">
        <f t="shared" si="456"/>
        <v>#VALUE!</v>
      </c>
      <c r="EK285" s="342">
        <f t="shared" si="399"/>
        <v>0</v>
      </c>
      <c r="EL285" s="343">
        <v>0</v>
      </c>
      <c r="EM285" s="344" t="e">
        <f t="shared" si="457"/>
        <v>#VALUE!</v>
      </c>
      <c r="EN285" s="345" t="e">
        <f t="shared" si="400"/>
        <v>#VALUE!</v>
      </c>
      <c r="EO285" s="346">
        <f t="shared" si="401"/>
        <v>0</v>
      </c>
      <c r="EP285" s="347">
        <f t="shared" si="402"/>
        <v>0</v>
      </c>
      <c r="EQ285" s="348">
        <f t="shared" si="439"/>
        <v>0</v>
      </c>
      <c r="ER285" s="349" t="e">
        <f t="shared" si="403"/>
        <v>#VALUE!</v>
      </c>
      <c r="ES285" s="350" t="e">
        <f t="shared" si="404"/>
        <v>#VALUE!</v>
      </c>
      <c r="ET285" s="62"/>
      <c r="EU285" s="399">
        <f t="shared" si="440"/>
        <v>0</v>
      </c>
      <c r="EV285" s="400">
        <f t="shared" si="441"/>
        <v>0</v>
      </c>
      <c r="EW285" s="400">
        <f t="shared" si="442"/>
        <v>0</v>
      </c>
      <c r="EX285" s="400">
        <f t="shared" si="443"/>
        <v>0</v>
      </c>
      <c r="EY285" s="400">
        <f t="shared" si="444"/>
        <v>0</v>
      </c>
      <c r="EZ285" s="401">
        <f t="shared" si="445"/>
        <v>0</v>
      </c>
      <c r="FA285" s="62"/>
      <c r="FB285" s="153">
        <f t="shared" si="405"/>
        <v>0</v>
      </c>
      <c r="FC285" s="154">
        <f t="shared" si="406"/>
        <v>0</v>
      </c>
      <c r="FD285" s="154">
        <f t="shared" si="407"/>
        <v>0</v>
      </c>
      <c r="FE285" s="154">
        <f t="shared" si="408"/>
        <v>0</v>
      </c>
      <c r="FF285" s="154">
        <f t="shared" si="409"/>
        <v>0</v>
      </c>
      <c r="FG285" s="154">
        <f t="shared" si="410"/>
        <v>0</v>
      </c>
      <c r="FH285" s="154">
        <f t="shared" si="411"/>
        <v>0</v>
      </c>
      <c r="FI285" s="154">
        <f t="shared" si="412"/>
        <v>0</v>
      </c>
      <c r="FJ285" s="154">
        <f t="shared" si="413"/>
        <v>0</v>
      </c>
      <c r="FK285" s="147">
        <f t="shared" si="414"/>
        <v>0</v>
      </c>
      <c r="FL285" s="147">
        <f t="shared" si="415"/>
        <v>0</v>
      </c>
      <c r="FM285" s="146">
        <f t="shared" si="416"/>
        <v>0</v>
      </c>
      <c r="FN285" s="146">
        <f t="shared" si="417"/>
        <v>0</v>
      </c>
      <c r="FO285" s="146">
        <f t="shared" si="418"/>
        <v>0</v>
      </c>
      <c r="FP285" s="146">
        <f t="shared" si="419"/>
        <v>0</v>
      </c>
      <c r="FQ285" s="146" t="e">
        <f t="shared" si="420"/>
        <v>#VALUE!</v>
      </c>
      <c r="FR285" s="146" t="e">
        <f t="shared" si="421"/>
        <v>#VALUE!</v>
      </c>
      <c r="FS285" s="146">
        <f t="shared" si="422"/>
        <v>0</v>
      </c>
      <c r="FT285" s="146">
        <f t="shared" si="423"/>
        <v>0</v>
      </c>
      <c r="FU285" s="146">
        <f t="shared" si="424"/>
        <v>0</v>
      </c>
      <c r="FV285" s="146" t="e">
        <f t="shared" si="425"/>
        <v>#VALUE!</v>
      </c>
      <c r="FW285" s="146" t="e">
        <f t="shared" si="446"/>
        <v>#VALUE!</v>
      </c>
      <c r="FX285" s="146" t="e">
        <f t="shared" si="447"/>
        <v>#VALUE!</v>
      </c>
      <c r="FY285" s="146" t="e">
        <f t="shared" si="448"/>
        <v>#VALUE!</v>
      </c>
      <c r="FZ285" s="155">
        <f t="shared" si="458"/>
        <v>0</v>
      </c>
    </row>
    <row r="286" spans="1:182">
      <c r="A286" s="143">
        <v>268</v>
      </c>
      <c r="B286" s="123"/>
      <c r="C286" s="123"/>
      <c r="D286" s="123"/>
      <c r="E286" s="181"/>
      <c r="F286" s="123"/>
      <c r="G286" s="123"/>
      <c r="H286" s="123"/>
      <c r="I286" s="120"/>
      <c r="J286" s="121"/>
      <c r="K286" s="123"/>
      <c r="L286" s="123"/>
      <c r="M286" s="172" t="str">
        <f>ryzyka!$X270</f>
        <v/>
      </c>
      <c r="N286" s="173" t="str">
        <f>ryzyka!Y270</f>
        <v/>
      </c>
      <c r="O286" s="123"/>
      <c r="P286" s="123"/>
      <c r="Q286" s="138"/>
      <c r="R286" s="121"/>
      <c r="S286" s="123"/>
      <c r="T286" s="122"/>
      <c r="U286" s="123"/>
      <c r="V286" s="285" t="str">
        <f t="shared" si="426"/>
        <v/>
      </c>
      <c r="W286" s="285" t="str">
        <f t="shared" si="427"/>
        <v/>
      </c>
      <c r="X286" s="123"/>
      <c r="Y286" s="65"/>
      <c r="Z286" s="176">
        <f t="shared" si="369"/>
        <v>0</v>
      </c>
      <c r="AA286" s="124"/>
      <c r="AB286" s="124"/>
      <c r="AC286" s="125"/>
      <c r="AD286" s="125"/>
      <c r="AE286" s="126"/>
      <c r="AF286" s="124"/>
      <c r="AG286" s="127"/>
      <c r="AH286" s="128"/>
      <c r="AI286" s="137"/>
      <c r="AJ286" s="126"/>
      <c r="AK286" s="335">
        <f t="shared" si="370"/>
        <v>0</v>
      </c>
      <c r="AL286" s="138"/>
      <c r="AM286" s="121"/>
      <c r="AN286" s="123"/>
      <c r="AO286" s="332">
        <f t="shared" si="449"/>
        <v>0</v>
      </c>
      <c r="AP286" s="333">
        <f>SUMIFS(Technologia[tpz '[s']],Technologia[Obszar],"Obróbka skrawaniem",Technologia[KOD WYROB],wycena!$B286)</f>
        <v>0</v>
      </c>
      <c r="AQ286" s="334">
        <f>SUMIFS(Technologia[tpj '[s']],Technologia[Obszar],"Obróbka skrawaniem",Technologia[KOD WYROB],wycena!$B286)</f>
        <v>0</v>
      </c>
      <c r="AR286" s="335">
        <f t="shared" si="371"/>
        <v>0</v>
      </c>
      <c r="AS286" s="334">
        <f>SUMIFS(Technologia[tpz '[s']],Technologia[Obszar],"Ukosowanie",Technologia[KOD WYROB],wycena!$B286)</f>
        <v>0</v>
      </c>
      <c r="AT286" s="334">
        <f>SUMIFS(Technologia[tpj '[s']],Technologia[Obszar],"Ukosowanie",Technologia[KOD WYROB],wycena!$B286)</f>
        <v>0</v>
      </c>
      <c r="AU286" s="335">
        <f t="shared" si="372"/>
        <v>0</v>
      </c>
      <c r="AV286" s="334">
        <f>SUMIFS(Technologia[tpz '[s']],Technologia[Obszar],"Prasa",Technologia[KOD WYROB],wycena!$B286)</f>
        <v>0</v>
      </c>
      <c r="AW286" s="334">
        <f>SUMIFS(Technologia[tpj '[s']],Technologia[Obszar],"Prasa",Technologia[KOD WYROB],wycena!$B286)</f>
        <v>0</v>
      </c>
      <c r="AX286" s="335">
        <f t="shared" si="373"/>
        <v>0</v>
      </c>
      <c r="AY286" s="334">
        <f>SUMIFS(Technologia[tpz '[s']],Technologia[Obszar],"Spawanie ręczne",Technologia[KOD WYROB],wycena!$B286)</f>
        <v>0</v>
      </c>
      <c r="AZ286" s="334">
        <f>SUMIFS(Technologia[tpj '[s']],Technologia[Obszar],"Spawanie ręczne",Technologia[KOD WYROB],wycena!$B286)</f>
        <v>0</v>
      </c>
      <c r="BA286" s="335">
        <f t="shared" si="374"/>
        <v>0</v>
      </c>
      <c r="BB286" s="334">
        <f>SUMIFS(Technologia[tpz '[s']],Technologia[Obszar],"Spawanie robotem",Technologia[KOD WYROB],wycena!$B286)</f>
        <v>0</v>
      </c>
      <c r="BC286" s="334">
        <f>SUMIFS(Technologia[tpj '[s']],Technologia[Obszar],"Spawanie robotem",Technologia[KOD WYROB],wycena!$B286)</f>
        <v>0</v>
      </c>
      <c r="BD286" s="335">
        <f t="shared" si="375"/>
        <v>0</v>
      </c>
      <c r="BE286" s="334">
        <f>SUMIFS(Technologia[tpz '[s']],Technologia[Obszar],"Ślusarnia",Technologia[KOD WYROB],wycena!$B286)</f>
        <v>0</v>
      </c>
      <c r="BF286" s="334">
        <f>SUMIFS(Technologia[tpj '[s']],Technologia[Obszar],"Ślusarnia",Technologia[KOD WYROB],wycena!$B286)</f>
        <v>0</v>
      </c>
      <c r="BG286" s="335">
        <f t="shared" si="376"/>
        <v>0</v>
      </c>
      <c r="BH286" s="334">
        <f>SUMIFS(Technologia[tpz '[s']],Technologia[Obszar],"Montaż",Technologia[KOD WYROB],wycena!$B286)</f>
        <v>0</v>
      </c>
      <c r="BI286" s="334">
        <f>SUMIFS(Technologia[tpj '[s']],Technologia[Obszar],"Montaż",Technologia[KOD WYROB],wycena!$B286)</f>
        <v>0</v>
      </c>
      <c r="BJ286" s="335">
        <f t="shared" si="377"/>
        <v>0</v>
      </c>
      <c r="BK286" s="334">
        <f>SUMIFS(Technologia[tpz '[s']],Technologia[Obszar],"Klejenie",Technologia[KOD WYROB],wycena!$B286)</f>
        <v>0</v>
      </c>
      <c r="BL286" s="334">
        <f>SUMIFS(Technologia[tpj '[s']],Technologia[Obszar],"Klejenie",Technologia[KOD WYROB],wycena!$B286)</f>
        <v>0</v>
      </c>
      <c r="BM286" s="335">
        <f t="shared" si="378"/>
        <v>0</v>
      </c>
      <c r="BN286" s="334">
        <f>SUMIFS(Technologia[tpz '[s']],Technologia[Obszar],"Śrutowanie",Technologia[KOD WYROB],wycena!$B286)</f>
        <v>0</v>
      </c>
      <c r="BO286" s="334">
        <f>SUMIFS(Technologia[tpj '[s']],Technologia[Obszar],"Śrutowanie",Technologia[KOD WYROB],wycena!$B286)</f>
        <v>0</v>
      </c>
      <c r="BP286" s="332">
        <f t="shared" si="428"/>
        <v>0</v>
      </c>
      <c r="BQ286" s="334">
        <f>SUMIFS(Technologia[tpz '[s']],Technologia[Obszar],"Prostowanie",Technologia[KOD WYROB],wycena!$B286)</f>
        <v>0</v>
      </c>
      <c r="BR286" s="334">
        <f>SUMIFS(Technologia[tpj '[s']],Technologia[Obszar],"Prostowanie",Technologia[KOD WYROB],wycena!$B286)</f>
        <v>0</v>
      </c>
      <c r="BS286" s="332">
        <f t="shared" si="429"/>
        <v>0</v>
      </c>
      <c r="BT286" s="334">
        <f>SUMIFS(Technologia[tpz '[s']],Technologia[Obszar],"Gratowarka",Technologia[KOD WYROB],wycena!$B286)</f>
        <v>0</v>
      </c>
      <c r="BU286" s="334">
        <f>SUMIFS(Technologia[tpj '[s']],Technologia[Obszar],"Gratowarka",Technologia[KOD WYROB],wycena!$B286)</f>
        <v>0</v>
      </c>
      <c r="BV286" s="332">
        <f t="shared" si="430"/>
        <v>0</v>
      </c>
      <c r="BW286" s="332">
        <f>COUNTIF(Technologia[KOD WYROB],B286)</f>
        <v>0</v>
      </c>
      <c r="BX286" s="332">
        <f t="shared" si="431"/>
        <v>0</v>
      </c>
      <c r="BZ286" s="121"/>
      <c r="CA286" s="123"/>
      <c r="CB286" s="123"/>
      <c r="CC286" s="372">
        <f>SUMIFS(Technologia[Koszt kooperacji],Technologia[Obszar],"Kooperacja",Technologia[KOD WYROB],wycena!$B286)+SUMIFS(Technologia[Koszt kooperacji],Technologia[Obszar],"Śrutowanie",Technologia[KOD WYROB],wycena!$B286)</f>
        <v>0</v>
      </c>
      <c r="CD286" s="372">
        <f t="shared" si="379"/>
        <v>0</v>
      </c>
      <c r="CE286" s="372">
        <f t="shared" si="450"/>
        <v>0</v>
      </c>
      <c r="CF286" s="381">
        <f>COUNTIFS(Technologia[KOD WYROB],B286,Technologia[Obszar],"kooperacja")+SUMIF($C:$C,$B286,CF:CF)</f>
        <v>0</v>
      </c>
      <c r="CG286" s="382">
        <f>SUMIF(Tabela3[Dot. indeksu],B286,Tabela3[Wartość])+SUMIF(C:C,B286,DE:DE)</f>
        <v>0</v>
      </c>
      <c r="CH286" s="383">
        <f>SUMIFS(NRC[Cena],NRC[Typ narzędzia],robocze!$AL$1,NRC[Dot. indeksu],wycena!$B286)+(SUMIF($C:$C,$B286,$DF:$DF))</f>
        <v>0</v>
      </c>
      <c r="CI286" s="372">
        <f>SUMIFS(NRC[Cena],NRC[Typ narzędzia],robocze!$AL$2,NRC[Dot. indeksu],wycena!$B286)+(SUMIF($C:$C,$B286,$DG:$DG))</f>
        <v>0</v>
      </c>
      <c r="CJ286" s="372">
        <f>SUMIFS(NRC[Cena],NRC[Typ narzędzia],robocze!$AL$3,NRC[Dot. indeksu],wycena!$B286)+(SUMIF($C:$C,$B286,$DH:$DH))</f>
        <v>0</v>
      </c>
      <c r="CK286" s="384">
        <f t="shared" si="432"/>
        <v>0</v>
      </c>
      <c r="CM286" s="373" t="str">
        <f t="shared" si="380"/>
        <v/>
      </c>
      <c r="CN286" s="374" t="str">
        <f t="shared" si="381"/>
        <v/>
      </c>
      <c r="CO286" s="372" t="str">
        <f t="shared" si="382"/>
        <v/>
      </c>
      <c r="CP286" s="372" t="str">
        <f t="shared" si="451"/>
        <v/>
      </c>
      <c r="CQ286" s="371" t="str">
        <f t="shared" si="383"/>
        <v/>
      </c>
      <c r="CR286" s="371" t="str">
        <f t="shared" si="452"/>
        <v/>
      </c>
      <c r="CS286" s="371" t="str">
        <f t="shared" si="384"/>
        <v/>
      </c>
      <c r="CT286" s="371" t="str">
        <f t="shared" si="385"/>
        <v/>
      </c>
      <c r="CU286" s="371" t="str">
        <f t="shared" si="386"/>
        <v/>
      </c>
      <c r="CV286" s="371" t="str">
        <f t="shared" si="387"/>
        <v/>
      </c>
      <c r="CW286" s="371" t="str">
        <f t="shared" si="388"/>
        <v/>
      </c>
      <c r="CX286" s="371" t="str">
        <f t="shared" si="389"/>
        <v/>
      </c>
      <c r="CY286" s="371" t="str">
        <f t="shared" si="390"/>
        <v/>
      </c>
      <c r="CZ286" s="371" t="str">
        <f t="shared" si="391"/>
        <v/>
      </c>
      <c r="DA286" s="371" t="str">
        <f t="shared" si="433"/>
        <v/>
      </c>
      <c r="DB286" s="371" t="str">
        <f t="shared" si="434"/>
        <v/>
      </c>
      <c r="DC286" s="371" t="str">
        <f t="shared" si="435"/>
        <v/>
      </c>
      <c r="DD286" s="334" t="str">
        <f t="shared" si="392"/>
        <v/>
      </c>
      <c r="DE286" s="334" t="str">
        <f t="shared" si="393"/>
        <v/>
      </c>
      <c r="DF286" s="372">
        <f t="shared" si="453"/>
        <v>0</v>
      </c>
      <c r="DG286" s="372">
        <f t="shared" si="454"/>
        <v>0</v>
      </c>
      <c r="DH286" s="372">
        <f t="shared" si="455"/>
        <v>0</v>
      </c>
      <c r="DI286" s="375"/>
      <c r="DJ286" s="319">
        <f>AK286/3600*Stawki!$A$4</f>
        <v>0</v>
      </c>
      <c r="DK286" s="317">
        <f>AO286/3600*Stawki!$B$4</f>
        <v>0</v>
      </c>
      <c r="DL286" s="317">
        <f>AR286/3600*Stawki!$C$4</f>
        <v>0</v>
      </c>
      <c r="DM286" s="317">
        <f>AU286/3600*Stawki!$D$4</f>
        <v>0</v>
      </c>
      <c r="DN286" s="317">
        <f>AX286/3600*Stawki!$E$4</f>
        <v>0</v>
      </c>
      <c r="DO286" s="317">
        <f>BA286/3600*Stawki!$F$4</f>
        <v>0</v>
      </c>
      <c r="DP286" s="317">
        <f>BD286/3600*Stawki!$G$4</f>
        <v>0</v>
      </c>
      <c r="DQ286" s="317">
        <f>BG286/3600*Stawki!$H$4</f>
        <v>0</v>
      </c>
      <c r="DR286" s="317">
        <f>BJ286/3600*Stawki!$J$4</f>
        <v>0</v>
      </c>
      <c r="DS286" s="317">
        <f>BL286/3600*Stawki!$I$4</f>
        <v>0</v>
      </c>
      <c r="DT286" s="317">
        <f>BP286/3600*Stawki!$K$4</f>
        <v>0</v>
      </c>
      <c r="DU286" s="320">
        <f>BS286/3600*Stawki!$M$4</f>
        <v>0</v>
      </c>
      <c r="DV286" s="320">
        <f>BV286/3600*Stawki!$L$4</f>
        <v>0</v>
      </c>
      <c r="DW286" s="321">
        <f t="shared" si="436"/>
        <v>0</v>
      </c>
      <c r="DX286" s="322" t="e" cm="1">
        <f t="array" ref="DX286">IF(BX286&lt;1,INDEX(tblSimple[],MATCH(F286,simp_il_proj,1)+1,MATCH(BW286,simp_il_oper,1)+1)+VLOOKUP($H$6,tblKlient[[Klient]:[Dodatkowy narzut Simple]],2,0),INDEX(tblComplex[],MATCH(F286,comp_il_projekt,1)+1,MATCH(BX286,comp_ile_sklad,1)+1)+VLOOKUP($H$6,tblKlient[[Klient]:[Dodatkowy narzut Complex]],3,0))</f>
        <v>#VALUE!</v>
      </c>
      <c r="DY286" s="323" t="str">
        <f t="shared" si="437"/>
        <v/>
      </c>
      <c r="DZ286" s="318" t="e">
        <f t="shared" si="394"/>
        <v>#VALUE!</v>
      </c>
      <c r="EA286" s="324" t="e">
        <f t="shared" si="395"/>
        <v>#VALUE!</v>
      </c>
      <c r="EC286" s="340">
        <f>IFERROR((Y286*AA286)*IF(X286="NIE",$EC$17+Stawki!$L$30,$EC$17)+SUMIF($C:$C,$B286,CP:CP),0)</f>
        <v>0</v>
      </c>
      <c r="ED286" s="341">
        <f t="shared" si="396"/>
        <v>0</v>
      </c>
      <c r="EE286" s="341">
        <f t="shared" si="397"/>
        <v>0</v>
      </c>
      <c r="EF286" s="341" t="e">
        <f t="shared" si="398"/>
        <v>#VALUE!</v>
      </c>
      <c r="EG286" s="341" t="e">
        <f>DY286*(1+wycena!$EG$17)</f>
        <v>#VALUE!</v>
      </c>
      <c r="EH286" s="341" t="e">
        <f>EG286*(1+wycena!$EH$17)</f>
        <v>#VALUE!</v>
      </c>
      <c r="EI286" s="341" t="e">
        <f t="shared" si="438"/>
        <v>#VALUE!</v>
      </c>
      <c r="EJ286" s="341" t="e">
        <f t="shared" si="456"/>
        <v>#VALUE!</v>
      </c>
      <c r="EK286" s="342">
        <f t="shared" si="399"/>
        <v>0</v>
      </c>
      <c r="EL286" s="343">
        <v>0</v>
      </c>
      <c r="EM286" s="344" t="e">
        <f t="shared" si="457"/>
        <v>#VALUE!</v>
      </c>
      <c r="EN286" s="345" t="e">
        <f t="shared" si="400"/>
        <v>#VALUE!</v>
      </c>
      <c r="EO286" s="346">
        <f t="shared" si="401"/>
        <v>0</v>
      </c>
      <c r="EP286" s="347">
        <f t="shared" si="402"/>
        <v>0</v>
      </c>
      <c r="EQ286" s="348">
        <f t="shared" si="439"/>
        <v>0</v>
      </c>
      <c r="ER286" s="349" t="e">
        <f t="shared" si="403"/>
        <v>#VALUE!</v>
      </c>
      <c r="ES286" s="350" t="e">
        <f t="shared" si="404"/>
        <v>#VALUE!</v>
      </c>
      <c r="ET286" s="62"/>
      <c r="EU286" s="399">
        <f t="shared" si="440"/>
        <v>0</v>
      </c>
      <c r="EV286" s="400">
        <f t="shared" si="441"/>
        <v>0</v>
      </c>
      <c r="EW286" s="400">
        <f t="shared" si="442"/>
        <v>0</v>
      </c>
      <c r="EX286" s="400">
        <f t="shared" si="443"/>
        <v>0</v>
      </c>
      <c r="EY286" s="400">
        <f t="shared" si="444"/>
        <v>0</v>
      </c>
      <c r="EZ286" s="401">
        <f t="shared" si="445"/>
        <v>0</v>
      </c>
      <c r="FA286" s="62"/>
      <c r="FB286" s="153">
        <f t="shared" si="405"/>
        <v>0</v>
      </c>
      <c r="FC286" s="154">
        <f t="shared" si="406"/>
        <v>0</v>
      </c>
      <c r="FD286" s="154">
        <f t="shared" si="407"/>
        <v>0</v>
      </c>
      <c r="FE286" s="154">
        <f t="shared" si="408"/>
        <v>0</v>
      </c>
      <c r="FF286" s="154">
        <f t="shared" si="409"/>
        <v>0</v>
      </c>
      <c r="FG286" s="154">
        <f t="shared" si="410"/>
        <v>0</v>
      </c>
      <c r="FH286" s="154">
        <f t="shared" si="411"/>
        <v>0</v>
      </c>
      <c r="FI286" s="154">
        <f t="shared" si="412"/>
        <v>0</v>
      </c>
      <c r="FJ286" s="154">
        <f t="shared" si="413"/>
        <v>0</v>
      </c>
      <c r="FK286" s="147">
        <f t="shared" si="414"/>
        <v>0</v>
      </c>
      <c r="FL286" s="147">
        <f t="shared" si="415"/>
        <v>0</v>
      </c>
      <c r="FM286" s="146">
        <f t="shared" si="416"/>
        <v>0</v>
      </c>
      <c r="FN286" s="146">
        <f t="shared" si="417"/>
        <v>0</v>
      </c>
      <c r="FO286" s="146">
        <f t="shared" si="418"/>
        <v>0</v>
      </c>
      <c r="FP286" s="146">
        <f t="shared" si="419"/>
        <v>0</v>
      </c>
      <c r="FQ286" s="146" t="e">
        <f t="shared" si="420"/>
        <v>#VALUE!</v>
      </c>
      <c r="FR286" s="146" t="e">
        <f t="shared" si="421"/>
        <v>#VALUE!</v>
      </c>
      <c r="FS286" s="146">
        <f t="shared" si="422"/>
        <v>0</v>
      </c>
      <c r="FT286" s="146">
        <f t="shared" si="423"/>
        <v>0</v>
      </c>
      <c r="FU286" s="146">
        <f t="shared" si="424"/>
        <v>0</v>
      </c>
      <c r="FV286" s="146" t="e">
        <f t="shared" si="425"/>
        <v>#VALUE!</v>
      </c>
      <c r="FW286" s="146" t="e">
        <f t="shared" si="446"/>
        <v>#VALUE!</v>
      </c>
      <c r="FX286" s="146" t="e">
        <f t="shared" si="447"/>
        <v>#VALUE!</v>
      </c>
      <c r="FY286" s="146" t="e">
        <f t="shared" si="448"/>
        <v>#VALUE!</v>
      </c>
      <c r="FZ286" s="155">
        <f t="shared" si="458"/>
        <v>0</v>
      </c>
    </row>
    <row r="287" spans="1:182">
      <c r="A287" s="143">
        <v>269</v>
      </c>
      <c r="B287" s="123"/>
      <c r="C287" s="123"/>
      <c r="D287" s="123"/>
      <c r="E287" s="181"/>
      <c r="F287" s="123"/>
      <c r="G287" s="123"/>
      <c r="H287" s="123"/>
      <c r="I287" s="120"/>
      <c r="J287" s="121"/>
      <c r="K287" s="123"/>
      <c r="L287" s="123"/>
      <c r="M287" s="172" t="str">
        <f>ryzyka!$X271</f>
        <v/>
      </c>
      <c r="N287" s="173" t="str">
        <f>ryzyka!Y271</f>
        <v/>
      </c>
      <c r="O287" s="123"/>
      <c r="P287" s="123"/>
      <c r="Q287" s="138"/>
      <c r="R287" s="121"/>
      <c r="S287" s="123"/>
      <c r="T287" s="122"/>
      <c r="U287" s="123"/>
      <c r="V287" s="285" t="str">
        <f t="shared" si="426"/>
        <v/>
      </c>
      <c r="W287" s="285" t="str">
        <f t="shared" si="427"/>
        <v/>
      </c>
      <c r="X287" s="123"/>
      <c r="Y287" s="65"/>
      <c r="Z287" s="176">
        <f t="shared" si="369"/>
        <v>0</v>
      </c>
      <c r="AA287" s="124"/>
      <c r="AB287" s="124"/>
      <c r="AC287" s="125"/>
      <c r="AD287" s="125"/>
      <c r="AE287" s="126"/>
      <c r="AF287" s="124"/>
      <c r="AG287" s="127"/>
      <c r="AH287" s="128"/>
      <c r="AI287" s="137"/>
      <c r="AJ287" s="126"/>
      <c r="AK287" s="335">
        <f t="shared" si="370"/>
        <v>0</v>
      </c>
      <c r="AL287" s="138"/>
      <c r="AM287" s="121"/>
      <c r="AN287" s="123"/>
      <c r="AO287" s="332">
        <f t="shared" si="449"/>
        <v>0</v>
      </c>
      <c r="AP287" s="333">
        <f>SUMIFS(Technologia[tpz '[s']],Technologia[Obszar],"Obróbka skrawaniem",Technologia[KOD WYROB],wycena!$B287)</f>
        <v>0</v>
      </c>
      <c r="AQ287" s="334">
        <f>SUMIFS(Technologia[tpj '[s']],Technologia[Obszar],"Obróbka skrawaniem",Technologia[KOD WYROB],wycena!$B287)</f>
        <v>0</v>
      </c>
      <c r="AR287" s="335">
        <f t="shared" si="371"/>
        <v>0</v>
      </c>
      <c r="AS287" s="334">
        <f>SUMIFS(Technologia[tpz '[s']],Technologia[Obszar],"Ukosowanie",Technologia[KOD WYROB],wycena!$B287)</f>
        <v>0</v>
      </c>
      <c r="AT287" s="334">
        <f>SUMIFS(Technologia[tpj '[s']],Technologia[Obszar],"Ukosowanie",Technologia[KOD WYROB],wycena!$B287)</f>
        <v>0</v>
      </c>
      <c r="AU287" s="335">
        <f t="shared" si="372"/>
        <v>0</v>
      </c>
      <c r="AV287" s="334">
        <f>SUMIFS(Technologia[tpz '[s']],Technologia[Obszar],"Prasa",Technologia[KOD WYROB],wycena!$B287)</f>
        <v>0</v>
      </c>
      <c r="AW287" s="334">
        <f>SUMIFS(Technologia[tpj '[s']],Technologia[Obszar],"Prasa",Technologia[KOD WYROB],wycena!$B287)</f>
        <v>0</v>
      </c>
      <c r="AX287" s="335">
        <f t="shared" si="373"/>
        <v>0</v>
      </c>
      <c r="AY287" s="334">
        <f>SUMIFS(Technologia[tpz '[s']],Technologia[Obszar],"Spawanie ręczne",Technologia[KOD WYROB],wycena!$B287)</f>
        <v>0</v>
      </c>
      <c r="AZ287" s="334">
        <f>SUMIFS(Technologia[tpj '[s']],Technologia[Obszar],"Spawanie ręczne",Technologia[KOD WYROB],wycena!$B287)</f>
        <v>0</v>
      </c>
      <c r="BA287" s="335">
        <f t="shared" si="374"/>
        <v>0</v>
      </c>
      <c r="BB287" s="334">
        <f>SUMIFS(Technologia[tpz '[s']],Technologia[Obszar],"Spawanie robotem",Technologia[KOD WYROB],wycena!$B287)</f>
        <v>0</v>
      </c>
      <c r="BC287" s="334">
        <f>SUMIFS(Technologia[tpj '[s']],Technologia[Obszar],"Spawanie robotem",Technologia[KOD WYROB],wycena!$B287)</f>
        <v>0</v>
      </c>
      <c r="BD287" s="335">
        <f t="shared" si="375"/>
        <v>0</v>
      </c>
      <c r="BE287" s="334">
        <f>SUMIFS(Technologia[tpz '[s']],Technologia[Obszar],"Ślusarnia",Technologia[KOD WYROB],wycena!$B287)</f>
        <v>0</v>
      </c>
      <c r="BF287" s="334">
        <f>SUMIFS(Technologia[tpj '[s']],Technologia[Obszar],"Ślusarnia",Technologia[KOD WYROB],wycena!$B287)</f>
        <v>0</v>
      </c>
      <c r="BG287" s="335">
        <f t="shared" si="376"/>
        <v>0</v>
      </c>
      <c r="BH287" s="334">
        <f>SUMIFS(Technologia[tpz '[s']],Technologia[Obszar],"Montaż",Technologia[KOD WYROB],wycena!$B287)</f>
        <v>0</v>
      </c>
      <c r="BI287" s="334">
        <f>SUMIFS(Technologia[tpj '[s']],Technologia[Obszar],"Montaż",Technologia[KOD WYROB],wycena!$B287)</f>
        <v>0</v>
      </c>
      <c r="BJ287" s="335">
        <f t="shared" si="377"/>
        <v>0</v>
      </c>
      <c r="BK287" s="334">
        <f>SUMIFS(Technologia[tpz '[s']],Technologia[Obszar],"Klejenie",Technologia[KOD WYROB],wycena!$B287)</f>
        <v>0</v>
      </c>
      <c r="BL287" s="334">
        <f>SUMIFS(Technologia[tpj '[s']],Technologia[Obszar],"Klejenie",Technologia[KOD WYROB],wycena!$B287)</f>
        <v>0</v>
      </c>
      <c r="BM287" s="335">
        <f t="shared" si="378"/>
        <v>0</v>
      </c>
      <c r="BN287" s="334">
        <f>SUMIFS(Technologia[tpz '[s']],Technologia[Obszar],"Śrutowanie",Technologia[KOD WYROB],wycena!$B287)</f>
        <v>0</v>
      </c>
      <c r="BO287" s="334">
        <f>SUMIFS(Technologia[tpj '[s']],Technologia[Obszar],"Śrutowanie",Technologia[KOD WYROB],wycena!$B287)</f>
        <v>0</v>
      </c>
      <c r="BP287" s="332">
        <f t="shared" si="428"/>
        <v>0</v>
      </c>
      <c r="BQ287" s="334">
        <f>SUMIFS(Technologia[tpz '[s']],Technologia[Obszar],"Prostowanie",Technologia[KOD WYROB],wycena!$B287)</f>
        <v>0</v>
      </c>
      <c r="BR287" s="334">
        <f>SUMIFS(Technologia[tpj '[s']],Technologia[Obszar],"Prostowanie",Technologia[KOD WYROB],wycena!$B287)</f>
        <v>0</v>
      </c>
      <c r="BS287" s="332">
        <f t="shared" si="429"/>
        <v>0</v>
      </c>
      <c r="BT287" s="334">
        <f>SUMIFS(Technologia[tpz '[s']],Technologia[Obszar],"Gratowarka",Technologia[KOD WYROB],wycena!$B287)</f>
        <v>0</v>
      </c>
      <c r="BU287" s="334">
        <f>SUMIFS(Technologia[tpj '[s']],Technologia[Obszar],"Gratowarka",Technologia[KOD WYROB],wycena!$B287)</f>
        <v>0</v>
      </c>
      <c r="BV287" s="332">
        <f t="shared" si="430"/>
        <v>0</v>
      </c>
      <c r="BW287" s="332">
        <f>COUNTIF(Technologia[KOD WYROB],B287)</f>
        <v>0</v>
      </c>
      <c r="BX287" s="332">
        <f t="shared" si="431"/>
        <v>0</v>
      </c>
      <c r="BZ287" s="121"/>
      <c r="CA287" s="123"/>
      <c r="CB287" s="123"/>
      <c r="CC287" s="372">
        <f>SUMIFS(Technologia[Koszt kooperacji],Technologia[Obszar],"Kooperacja",Technologia[KOD WYROB],wycena!$B287)+SUMIFS(Technologia[Koszt kooperacji],Technologia[Obszar],"Śrutowanie",Technologia[KOD WYROB],wycena!$B287)</f>
        <v>0</v>
      </c>
      <c r="CD287" s="372">
        <f t="shared" si="379"/>
        <v>0</v>
      </c>
      <c r="CE287" s="372">
        <f t="shared" si="450"/>
        <v>0</v>
      </c>
      <c r="CF287" s="381">
        <f>COUNTIFS(Technologia[KOD WYROB],B287,Technologia[Obszar],"kooperacja")+SUMIF($C:$C,$B287,CF:CF)</f>
        <v>0</v>
      </c>
      <c r="CG287" s="382">
        <f>SUMIF(Tabela3[Dot. indeksu],B287,Tabela3[Wartość])+SUMIF(C:C,B287,DE:DE)</f>
        <v>0</v>
      </c>
      <c r="CH287" s="383">
        <f>SUMIFS(NRC[Cena],NRC[Typ narzędzia],robocze!$AL$1,NRC[Dot. indeksu],wycena!$B287)+(SUMIF($C:$C,$B287,$DF:$DF))</f>
        <v>0</v>
      </c>
      <c r="CI287" s="372">
        <f>SUMIFS(NRC[Cena],NRC[Typ narzędzia],robocze!$AL$2,NRC[Dot. indeksu],wycena!$B287)+(SUMIF($C:$C,$B287,$DG:$DG))</f>
        <v>0</v>
      </c>
      <c r="CJ287" s="372">
        <f>SUMIFS(NRC[Cena],NRC[Typ narzędzia],robocze!$AL$3,NRC[Dot. indeksu],wycena!$B287)+(SUMIF($C:$C,$B287,$DH:$DH))</f>
        <v>0</v>
      </c>
      <c r="CK287" s="384">
        <f t="shared" si="432"/>
        <v>0</v>
      </c>
      <c r="CM287" s="373" t="str">
        <f t="shared" si="380"/>
        <v/>
      </c>
      <c r="CN287" s="374" t="str">
        <f t="shared" si="381"/>
        <v/>
      </c>
      <c r="CO287" s="372" t="str">
        <f t="shared" si="382"/>
        <v/>
      </c>
      <c r="CP287" s="372" t="str">
        <f t="shared" si="451"/>
        <v/>
      </c>
      <c r="CQ287" s="371" t="str">
        <f t="shared" si="383"/>
        <v/>
      </c>
      <c r="CR287" s="371" t="str">
        <f t="shared" si="452"/>
        <v/>
      </c>
      <c r="CS287" s="371" t="str">
        <f t="shared" si="384"/>
        <v/>
      </c>
      <c r="CT287" s="371" t="str">
        <f t="shared" si="385"/>
        <v/>
      </c>
      <c r="CU287" s="371" t="str">
        <f t="shared" si="386"/>
        <v/>
      </c>
      <c r="CV287" s="371" t="str">
        <f t="shared" si="387"/>
        <v/>
      </c>
      <c r="CW287" s="371" t="str">
        <f t="shared" si="388"/>
        <v/>
      </c>
      <c r="CX287" s="371" t="str">
        <f t="shared" si="389"/>
        <v/>
      </c>
      <c r="CY287" s="371" t="str">
        <f t="shared" si="390"/>
        <v/>
      </c>
      <c r="CZ287" s="371" t="str">
        <f t="shared" si="391"/>
        <v/>
      </c>
      <c r="DA287" s="371" t="str">
        <f t="shared" si="433"/>
        <v/>
      </c>
      <c r="DB287" s="371" t="str">
        <f t="shared" si="434"/>
        <v/>
      </c>
      <c r="DC287" s="371" t="str">
        <f t="shared" si="435"/>
        <v/>
      </c>
      <c r="DD287" s="334" t="str">
        <f t="shared" si="392"/>
        <v/>
      </c>
      <c r="DE287" s="334" t="str">
        <f t="shared" si="393"/>
        <v/>
      </c>
      <c r="DF287" s="372">
        <f t="shared" si="453"/>
        <v>0</v>
      </c>
      <c r="DG287" s="372">
        <f t="shared" si="454"/>
        <v>0</v>
      </c>
      <c r="DH287" s="372">
        <f t="shared" si="455"/>
        <v>0</v>
      </c>
      <c r="DI287" s="375"/>
      <c r="DJ287" s="319">
        <f>AK287/3600*Stawki!$A$4</f>
        <v>0</v>
      </c>
      <c r="DK287" s="317">
        <f>AO287/3600*Stawki!$B$4</f>
        <v>0</v>
      </c>
      <c r="DL287" s="317">
        <f>AR287/3600*Stawki!$C$4</f>
        <v>0</v>
      </c>
      <c r="DM287" s="317">
        <f>AU287/3600*Stawki!$D$4</f>
        <v>0</v>
      </c>
      <c r="DN287" s="317">
        <f>AX287/3600*Stawki!$E$4</f>
        <v>0</v>
      </c>
      <c r="DO287" s="317">
        <f>BA287/3600*Stawki!$F$4</f>
        <v>0</v>
      </c>
      <c r="DP287" s="317">
        <f>BD287/3600*Stawki!$G$4</f>
        <v>0</v>
      </c>
      <c r="DQ287" s="317">
        <f>BG287/3600*Stawki!$H$4</f>
        <v>0</v>
      </c>
      <c r="DR287" s="317">
        <f>BJ287/3600*Stawki!$J$4</f>
        <v>0</v>
      </c>
      <c r="DS287" s="317">
        <f>BL287/3600*Stawki!$I$4</f>
        <v>0</v>
      </c>
      <c r="DT287" s="317">
        <f>BP287/3600*Stawki!$K$4</f>
        <v>0</v>
      </c>
      <c r="DU287" s="320">
        <f>BS287/3600*Stawki!$M$4</f>
        <v>0</v>
      </c>
      <c r="DV287" s="320">
        <f>BV287/3600*Stawki!$L$4</f>
        <v>0</v>
      </c>
      <c r="DW287" s="321">
        <f t="shared" si="436"/>
        <v>0</v>
      </c>
      <c r="DX287" s="322" t="e" cm="1">
        <f t="array" ref="DX287">IF(BX287&lt;1,INDEX(tblSimple[],MATCH(F287,simp_il_proj,1)+1,MATCH(BW287,simp_il_oper,1)+1)+VLOOKUP($H$6,tblKlient[[Klient]:[Dodatkowy narzut Simple]],2,0),INDEX(tblComplex[],MATCH(F287,comp_il_projekt,1)+1,MATCH(BX287,comp_ile_sklad,1)+1)+VLOOKUP($H$6,tblKlient[[Klient]:[Dodatkowy narzut Complex]],3,0))</f>
        <v>#VALUE!</v>
      </c>
      <c r="DY287" s="323" t="str">
        <f t="shared" si="437"/>
        <v/>
      </c>
      <c r="DZ287" s="318" t="e">
        <f t="shared" si="394"/>
        <v>#VALUE!</v>
      </c>
      <c r="EA287" s="324" t="e">
        <f t="shared" si="395"/>
        <v>#VALUE!</v>
      </c>
      <c r="EC287" s="340">
        <f>IFERROR((Y287*AA287)*IF(X287="NIE",$EC$17+Stawki!$L$30,$EC$17)+SUMIF($C:$C,$B287,CP:CP),0)</f>
        <v>0</v>
      </c>
      <c r="ED287" s="341">
        <f t="shared" si="396"/>
        <v>0</v>
      </c>
      <c r="EE287" s="341">
        <f t="shared" si="397"/>
        <v>0</v>
      </c>
      <c r="EF287" s="341" t="e">
        <f t="shared" si="398"/>
        <v>#VALUE!</v>
      </c>
      <c r="EG287" s="341" t="e">
        <f>DY287*(1+wycena!$EG$17)</f>
        <v>#VALUE!</v>
      </c>
      <c r="EH287" s="341" t="e">
        <f>EG287*(1+wycena!$EH$17)</f>
        <v>#VALUE!</v>
      </c>
      <c r="EI287" s="341" t="e">
        <f t="shared" si="438"/>
        <v>#VALUE!</v>
      </c>
      <c r="EJ287" s="341" t="e">
        <f t="shared" si="456"/>
        <v>#VALUE!</v>
      </c>
      <c r="EK287" s="342">
        <f t="shared" si="399"/>
        <v>0</v>
      </c>
      <c r="EL287" s="343">
        <v>0</v>
      </c>
      <c r="EM287" s="344" t="e">
        <f t="shared" si="457"/>
        <v>#VALUE!</v>
      </c>
      <c r="EN287" s="345" t="e">
        <f t="shared" si="400"/>
        <v>#VALUE!</v>
      </c>
      <c r="EO287" s="346">
        <f t="shared" si="401"/>
        <v>0</v>
      </c>
      <c r="EP287" s="347">
        <f t="shared" si="402"/>
        <v>0</v>
      </c>
      <c r="EQ287" s="348">
        <f t="shared" si="439"/>
        <v>0</v>
      </c>
      <c r="ER287" s="349" t="e">
        <f t="shared" si="403"/>
        <v>#VALUE!</v>
      </c>
      <c r="ES287" s="350" t="e">
        <f t="shared" si="404"/>
        <v>#VALUE!</v>
      </c>
      <c r="ET287" s="62"/>
      <c r="EU287" s="399">
        <f t="shared" si="440"/>
        <v>0</v>
      </c>
      <c r="EV287" s="400">
        <f t="shared" si="441"/>
        <v>0</v>
      </c>
      <c r="EW287" s="400">
        <f t="shared" si="442"/>
        <v>0</v>
      </c>
      <c r="EX287" s="400">
        <f t="shared" si="443"/>
        <v>0</v>
      </c>
      <c r="EY287" s="400">
        <f t="shared" si="444"/>
        <v>0</v>
      </c>
      <c r="EZ287" s="401">
        <f t="shared" si="445"/>
        <v>0</v>
      </c>
      <c r="FA287" s="62"/>
      <c r="FB287" s="153">
        <f t="shared" si="405"/>
        <v>0</v>
      </c>
      <c r="FC287" s="154">
        <f t="shared" si="406"/>
        <v>0</v>
      </c>
      <c r="FD287" s="154">
        <f t="shared" si="407"/>
        <v>0</v>
      </c>
      <c r="FE287" s="154">
        <f t="shared" si="408"/>
        <v>0</v>
      </c>
      <c r="FF287" s="154">
        <f t="shared" si="409"/>
        <v>0</v>
      </c>
      <c r="FG287" s="154">
        <f t="shared" si="410"/>
        <v>0</v>
      </c>
      <c r="FH287" s="154">
        <f t="shared" si="411"/>
        <v>0</v>
      </c>
      <c r="FI287" s="154">
        <f t="shared" si="412"/>
        <v>0</v>
      </c>
      <c r="FJ287" s="154">
        <f t="shared" si="413"/>
        <v>0</v>
      </c>
      <c r="FK287" s="147">
        <f t="shared" si="414"/>
        <v>0</v>
      </c>
      <c r="FL287" s="147">
        <f t="shared" si="415"/>
        <v>0</v>
      </c>
      <c r="FM287" s="146">
        <f t="shared" si="416"/>
        <v>0</v>
      </c>
      <c r="FN287" s="146">
        <f t="shared" si="417"/>
        <v>0</v>
      </c>
      <c r="FO287" s="146">
        <f t="shared" si="418"/>
        <v>0</v>
      </c>
      <c r="FP287" s="146">
        <f t="shared" si="419"/>
        <v>0</v>
      </c>
      <c r="FQ287" s="146" t="e">
        <f t="shared" si="420"/>
        <v>#VALUE!</v>
      </c>
      <c r="FR287" s="146" t="e">
        <f t="shared" si="421"/>
        <v>#VALUE!</v>
      </c>
      <c r="FS287" s="146">
        <f t="shared" si="422"/>
        <v>0</v>
      </c>
      <c r="FT287" s="146">
        <f t="shared" si="423"/>
        <v>0</v>
      </c>
      <c r="FU287" s="146">
        <f t="shared" si="424"/>
        <v>0</v>
      </c>
      <c r="FV287" s="146" t="e">
        <f t="shared" si="425"/>
        <v>#VALUE!</v>
      </c>
      <c r="FW287" s="146" t="e">
        <f t="shared" si="446"/>
        <v>#VALUE!</v>
      </c>
      <c r="FX287" s="146" t="e">
        <f t="shared" si="447"/>
        <v>#VALUE!</v>
      </c>
      <c r="FY287" s="146" t="e">
        <f t="shared" si="448"/>
        <v>#VALUE!</v>
      </c>
      <c r="FZ287" s="155">
        <f t="shared" si="458"/>
        <v>0</v>
      </c>
    </row>
    <row r="288" spans="1:182">
      <c r="A288" s="143">
        <v>270</v>
      </c>
      <c r="B288" s="123"/>
      <c r="C288" s="123"/>
      <c r="D288" s="123"/>
      <c r="E288" s="181"/>
      <c r="F288" s="123"/>
      <c r="G288" s="123"/>
      <c r="H288" s="123"/>
      <c r="I288" s="120"/>
      <c r="J288" s="121"/>
      <c r="K288" s="123"/>
      <c r="L288" s="123"/>
      <c r="M288" s="172" t="str">
        <f>ryzyka!$X272</f>
        <v/>
      </c>
      <c r="N288" s="173" t="str">
        <f>ryzyka!Y272</f>
        <v/>
      </c>
      <c r="O288" s="123"/>
      <c r="P288" s="123"/>
      <c r="Q288" s="138"/>
      <c r="R288" s="121"/>
      <c r="S288" s="123"/>
      <c r="T288" s="122"/>
      <c r="U288" s="123"/>
      <c r="V288" s="285" t="str">
        <f t="shared" si="426"/>
        <v/>
      </c>
      <c r="W288" s="285" t="str">
        <f t="shared" si="427"/>
        <v/>
      </c>
      <c r="X288" s="123"/>
      <c r="Y288" s="65"/>
      <c r="Z288" s="176">
        <f t="shared" si="369"/>
        <v>0</v>
      </c>
      <c r="AA288" s="124"/>
      <c r="AB288" s="124"/>
      <c r="AC288" s="125"/>
      <c r="AD288" s="125"/>
      <c r="AE288" s="126"/>
      <c r="AF288" s="124"/>
      <c r="AG288" s="127"/>
      <c r="AH288" s="128"/>
      <c r="AI288" s="137"/>
      <c r="AJ288" s="126"/>
      <c r="AK288" s="335">
        <f t="shared" si="370"/>
        <v>0</v>
      </c>
      <c r="AL288" s="138"/>
      <c r="AM288" s="121"/>
      <c r="AN288" s="123"/>
      <c r="AO288" s="332">
        <f t="shared" si="449"/>
        <v>0</v>
      </c>
      <c r="AP288" s="333">
        <f>SUMIFS(Technologia[tpz '[s']],Technologia[Obszar],"Obróbka skrawaniem",Technologia[KOD WYROB],wycena!$B288)</f>
        <v>0</v>
      </c>
      <c r="AQ288" s="334">
        <f>SUMIFS(Technologia[tpj '[s']],Technologia[Obszar],"Obróbka skrawaniem",Technologia[KOD WYROB],wycena!$B288)</f>
        <v>0</v>
      </c>
      <c r="AR288" s="335">
        <f t="shared" si="371"/>
        <v>0</v>
      </c>
      <c r="AS288" s="334">
        <f>SUMIFS(Technologia[tpz '[s']],Technologia[Obszar],"Ukosowanie",Technologia[KOD WYROB],wycena!$B288)</f>
        <v>0</v>
      </c>
      <c r="AT288" s="334">
        <f>SUMIFS(Technologia[tpj '[s']],Technologia[Obszar],"Ukosowanie",Technologia[KOD WYROB],wycena!$B288)</f>
        <v>0</v>
      </c>
      <c r="AU288" s="335">
        <f t="shared" si="372"/>
        <v>0</v>
      </c>
      <c r="AV288" s="334">
        <f>SUMIFS(Technologia[tpz '[s']],Technologia[Obszar],"Prasa",Technologia[KOD WYROB],wycena!$B288)</f>
        <v>0</v>
      </c>
      <c r="AW288" s="334">
        <f>SUMIFS(Technologia[tpj '[s']],Technologia[Obszar],"Prasa",Technologia[KOD WYROB],wycena!$B288)</f>
        <v>0</v>
      </c>
      <c r="AX288" s="335">
        <f t="shared" si="373"/>
        <v>0</v>
      </c>
      <c r="AY288" s="334">
        <f>SUMIFS(Technologia[tpz '[s']],Technologia[Obszar],"Spawanie ręczne",Technologia[KOD WYROB],wycena!$B288)</f>
        <v>0</v>
      </c>
      <c r="AZ288" s="334">
        <f>SUMIFS(Technologia[tpj '[s']],Technologia[Obszar],"Spawanie ręczne",Technologia[KOD WYROB],wycena!$B288)</f>
        <v>0</v>
      </c>
      <c r="BA288" s="335">
        <f t="shared" si="374"/>
        <v>0</v>
      </c>
      <c r="BB288" s="334">
        <f>SUMIFS(Technologia[tpz '[s']],Technologia[Obszar],"Spawanie robotem",Technologia[KOD WYROB],wycena!$B288)</f>
        <v>0</v>
      </c>
      <c r="BC288" s="334">
        <f>SUMIFS(Technologia[tpj '[s']],Technologia[Obszar],"Spawanie robotem",Technologia[KOD WYROB],wycena!$B288)</f>
        <v>0</v>
      </c>
      <c r="BD288" s="335">
        <f t="shared" si="375"/>
        <v>0</v>
      </c>
      <c r="BE288" s="334">
        <f>SUMIFS(Technologia[tpz '[s']],Technologia[Obszar],"Ślusarnia",Technologia[KOD WYROB],wycena!$B288)</f>
        <v>0</v>
      </c>
      <c r="BF288" s="334">
        <f>SUMIFS(Technologia[tpj '[s']],Technologia[Obszar],"Ślusarnia",Technologia[KOD WYROB],wycena!$B288)</f>
        <v>0</v>
      </c>
      <c r="BG288" s="335">
        <f t="shared" si="376"/>
        <v>0</v>
      </c>
      <c r="BH288" s="334">
        <f>SUMIFS(Technologia[tpz '[s']],Technologia[Obszar],"Montaż",Technologia[KOD WYROB],wycena!$B288)</f>
        <v>0</v>
      </c>
      <c r="BI288" s="334">
        <f>SUMIFS(Technologia[tpj '[s']],Technologia[Obszar],"Montaż",Technologia[KOD WYROB],wycena!$B288)</f>
        <v>0</v>
      </c>
      <c r="BJ288" s="335">
        <f t="shared" si="377"/>
        <v>0</v>
      </c>
      <c r="BK288" s="334">
        <f>SUMIFS(Technologia[tpz '[s']],Technologia[Obszar],"Klejenie",Technologia[KOD WYROB],wycena!$B288)</f>
        <v>0</v>
      </c>
      <c r="BL288" s="334">
        <f>SUMIFS(Technologia[tpj '[s']],Technologia[Obszar],"Klejenie",Technologia[KOD WYROB],wycena!$B288)</f>
        <v>0</v>
      </c>
      <c r="BM288" s="335">
        <f t="shared" si="378"/>
        <v>0</v>
      </c>
      <c r="BN288" s="334">
        <f>SUMIFS(Technologia[tpz '[s']],Technologia[Obszar],"Śrutowanie",Technologia[KOD WYROB],wycena!$B288)</f>
        <v>0</v>
      </c>
      <c r="BO288" s="334">
        <f>SUMIFS(Technologia[tpj '[s']],Technologia[Obszar],"Śrutowanie",Technologia[KOD WYROB],wycena!$B288)</f>
        <v>0</v>
      </c>
      <c r="BP288" s="332">
        <f t="shared" si="428"/>
        <v>0</v>
      </c>
      <c r="BQ288" s="334">
        <f>SUMIFS(Technologia[tpz '[s']],Technologia[Obszar],"Prostowanie",Technologia[KOD WYROB],wycena!$B288)</f>
        <v>0</v>
      </c>
      <c r="BR288" s="334">
        <f>SUMIFS(Technologia[tpj '[s']],Technologia[Obszar],"Prostowanie",Technologia[KOD WYROB],wycena!$B288)</f>
        <v>0</v>
      </c>
      <c r="BS288" s="332">
        <f t="shared" si="429"/>
        <v>0</v>
      </c>
      <c r="BT288" s="334">
        <f>SUMIFS(Technologia[tpz '[s']],Technologia[Obszar],"Gratowarka",Technologia[KOD WYROB],wycena!$B288)</f>
        <v>0</v>
      </c>
      <c r="BU288" s="334">
        <f>SUMIFS(Technologia[tpj '[s']],Technologia[Obszar],"Gratowarka",Technologia[KOD WYROB],wycena!$B288)</f>
        <v>0</v>
      </c>
      <c r="BV288" s="332">
        <f t="shared" si="430"/>
        <v>0</v>
      </c>
      <c r="BW288" s="332">
        <f>COUNTIF(Technologia[KOD WYROB],B288)</f>
        <v>0</v>
      </c>
      <c r="BX288" s="332">
        <f t="shared" si="431"/>
        <v>0</v>
      </c>
      <c r="BZ288" s="121"/>
      <c r="CA288" s="123"/>
      <c r="CB288" s="123"/>
      <c r="CC288" s="372">
        <f>SUMIFS(Technologia[Koszt kooperacji],Technologia[Obszar],"Kooperacja",Technologia[KOD WYROB],wycena!$B288)+SUMIFS(Technologia[Koszt kooperacji],Technologia[Obszar],"Śrutowanie",Technologia[KOD WYROB],wycena!$B288)</f>
        <v>0</v>
      </c>
      <c r="CD288" s="372">
        <f t="shared" si="379"/>
        <v>0</v>
      </c>
      <c r="CE288" s="372">
        <f t="shared" si="450"/>
        <v>0</v>
      </c>
      <c r="CF288" s="381">
        <f>COUNTIFS(Technologia[KOD WYROB],B288,Technologia[Obszar],"kooperacja")+SUMIF($C:$C,$B288,CF:CF)</f>
        <v>0</v>
      </c>
      <c r="CG288" s="382">
        <f>SUMIF(Tabela3[Dot. indeksu],B288,Tabela3[Wartość])+SUMIF(C:C,B288,DE:DE)</f>
        <v>0</v>
      </c>
      <c r="CH288" s="383">
        <f>SUMIFS(NRC[Cena],NRC[Typ narzędzia],robocze!$AL$1,NRC[Dot. indeksu],wycena!$B288)+(SUMIF($C:$C,$B288,$DF:$DF))</f>
        <v>0</v>
      </c>
      <c r="CI288" s="372">
        <f>SUMIFS(NRC[Cena],NRC[Typ narzędzia],robocze!$AL$2,NRC[Dot. indeksu],wycena!$B288)+(SUMIF($C:$C,$B288,$DG:$DG))</f>
        <v>0</v>
      </c>
      <c r="CJ288" s="372">
        <f>SUMIFS(NRC[Cena],NRC[Typ narzędzia],robocze!$AL$3,NRC[Dot. indeksu],wycena!$B288)+(SUMIF($C:$C,$B288,$DH:$DH))</f>
        <v>0</v>
      </c>
      <c r="CK288" s="384">
        <f t="shared" si="432"/>
        <v>0</v>
      </c>
      <c r="CM288" s="373" t="str">
        <f t="shared" si="380"/>
        <v/>
      </c>
      <c r="CN288" s="374" t="str">
        <f t="shared" si="381"/>
        <v/>
      </c>
      <c r="CO288" s="372" t="str">
        <f t="shared" si="382"/>
        <v/>
      </c>
      <c r="CP288" s="372" t="str">
        <f t="shared" si="451"/>
        <v/>
      </c>
      <c r="CQ288" s="371" t="str">
        <f t="shared" si="383"/>
        <v/>
      </c>
      <c r="CR288" s="371" t="str">
        <f t="shared" si="452"/>
        <v/>
      </c>
      <c r="CS288" s="371" t="str">
        <f t="shared" si="384"/>
        <v/>
      </c>
      <c r="CT288" s="371" t="str">
        <f t="shared" si="385"/>
        <v/>
      </c>
      <c r="CU288" s="371" t="str">
        <f t="shared" si="386"/>
        <v/>
      </c>
      <c r="CV288" s="371" t="str">
        <f t="shared" si="387"/>
        <v/>
      </c>
      <c r="CW288" s="371" t="str">
        <f t="shared" si="388"/>
        <v/>
      </c>
      <c r="CX288" s="371" t="str">
        <f t="shared" si="389"/>
        <v/>
      </c>
      <c r="CY288" s="371" t="str">
        <f t="shared" si="390"/>
        <v/>
      </c>
      <c r="CZ288" s="371" t="str">
        <f t="shared" si="391"/>
        <v/>
      </c>
      <c r="DA288" s="371" t="str">
        <f t="shared" si="433"/>
        <v/>
      </c>
      <c r="DB288" s="371" t="str">
        <f t="shared" si="434"/>
        <v/>
      </c>
      <c r="DC288" s="371" t="str">
        <f t="shared" si="435"/>
        <v/>
      </c>
      <c r="DD288" s="334" t="str">
        <f t="shared" si="392"/>
        <v/>
      </c>
      <c r="DE288" s="334" t="str">
        <f t="shared" si="393"/>
        <v/>
      </c>
      <c r="DF288" s="372">
        <f t="shared" si="453"/>
        <v>0</v>
      </c>
      <c r="DG288" s="372">
        <f t="shared" si="454"/>
        <v>0</v>
      </c>
      <c r="DH288" s="372">
        <f t="shared" si="455"/>
        <v>0</v>
      </c>
      <c r="DI288" s="375"/>
      <c r="DJ288" s="319">
        <f>AK288/3600*Stawki!$A$4</f>
        <v>0</v>
      </c>
      <c r="DK288" s="317">
        <f>AO288/3600*Stawki!$B$4</f>
        <v>0</v>
      </c>
      <c r="DL288" s="317">
        <f>AR288/3600*Stawki!$C$4</f>
        <v>0</v>
      </c>
      <c r="DM288" s="317">
        <f>AU288/3600*Stawki!$D$4</f>
        <v>0</v>
      </c>
      <c r="DN288" s="317">
        <f>AX288/3600*Stawki!$E$4</f>
        <v>0</v>
      </c>
      <c r="DO288" s="317">
        <f>BA288/3600*Stawki!$F$4</f>
        <v>0</v>
      </c>
      <c r="DP288" s="317">
        <f>BD288/3600*Stawki!$G$4</f>
        <v>0</v>
      </c>
      <c r="DQ288" s="317">
        <f>BG288/3600*Stawki!$H$4</f>
        <v>0</v>
      </c>
      <c r="DR288" s="317">
        <f>BJ288/3600*Stawki!$J$4</f>
        <v>0</v>
      </c>
      <c r="DS288" s="317">
        <f>BL288/3600*Stawki!$I$4</f>
        <v>0</v>
      </c>
      <c r="DT288" s="317">
        <f>BP288/3600*Stawki!$K$4</f>
        <v>0</v>
      </c>
      <c r="DU288" s="320">
        <f>BS288/3600*Stawki!$M$4</f>
        <v>0</v>
      </c>
      <c r="DV288" s="320">
        <f>BV288/3600*Stawki!$L$4</f>
        <v>0</v>
      </c>
      <c r="DW288" s="321">
        <f t="shared" si="436"/>
        <v>0</v>
      </c>
      <c r="DX288" s="322" t="e" cm="1">
        <f t="array" ref="DX288">IF(BX288&lt;1,INDEX(tblSimple[],MATCH(F288,simp_il_proj,1)+1,MATCH(BW288,simp_il_oper,1)+1)+VLOOKUP($H$6,tblKlient[[Klient]:[Dodatkowy narzut Simple]],2,0),INDEX(tblComplex[],MATCH(F288,comp_il_projekt,1)+1,MATCH(BX288,comp_ile_sklad,1)+1)+VLOOKUP($H$6,tblKlient[[Klient]:[Dodatkowy narzut Complex]],3,0))</f>
        <v>#VALUE!</v>
      </c>
      <c r="DY288" s="323" t="str">
        <f t="shared" si="437"/>
        <v/>
      </c>
      <c r="DZ288" s="318" t="e">
        <f t="shared" si="394"/>
        <v>#VALUE!</v>
      </c>
      <c r="EA288" s="324" t="e">
        <f t="shared" si="395"/>
        <v>#VALUE!</v>
      </c>
      <c r="EC288" s="340">
        <f>IFERROR((Y288*AA288)*IF(X288="NIE",$EC$17+Stawki!$L$30,$EC$17)+SUMIF($C:$C,$B288,CP:CP),0)</f>
        <v>0</v>
      </c>
      <c r="ED288" s="341">
        <f t="shared" si="396"/>
        <v>0</v>
      </c>
      <c r="EE288" s="341">
        <f t="shared" si="397"/>
        <v>0</v>
      </c>
      <c r="EF288" s="341" t="e">
        <f t="shared" si="398"/>
        <v>#VALUE!</v>
      </c>
      <c r="EG288" s="341" t="e">
        <f>DY288*(1+wycena!$EG$17)</f>
        <v>#VALUE!</v>
      </c>
      <c r="EH288" s="341" t="e">
        <f>EG288*(1+wycena!$EH$17)</f>
        <v>#VALUE!</v>
      </c>
      <c r="EI288" s="341" t="e">
        <f t="shared" si="438"/>
        <v>#VALUE!</v>
      </c>
      <c r="EJ288" s="341" t="e">
        <f t="shared" si="456"/>
        <v>#VALUE!</v>
      </c>
      <c r="EK288" s="342">
        <f t="shared" si="399"/>
        <v>0</v>
      </c>
      <c r="EL288" s="343">
        <v>0</v>
      </c>
      <c r="EM288" s="344" t="e">
        <f t="shared" si="457"/>
        <v>#VALUE!</v>
      </c>
      <c r="EN288" s="345" t="e">
        <f t="shared" si="400"/>
        <v>#VALUE!</v>
      </c>
      <c r="EO288" s="346">
        <f t="shared" si="401"/>
        <v>0</v>
      </c>
      <c r="EP288" s="347">
        <f t="shared" si="402"/>
        <v>0</v>
      </c>
      <c r="EQ288" s="348">
        <f t="shared" si="439"/>
        <v>0</v>
      </c>
      <c r="ER288" s="349" t="e">
        <f t="shared" si="403"/>
        <v>#VALUE!</v>
      </c>
      <c r="ES288" s="350" t="e">
        <f t="shared" si="404"/>
        <v>#VALUE!</v>
      </c>
      <c r="ET288" s="62"/>
      <c r="EU288" s="399">
        <f t="shared" si="440"/>
        <v>0</v>
      </c>
      <c r="EV288" s="400">
        <f t="shared" si="441"/>
        <v>0</v>
      </c>
      <c r="EW288" s="400">
        <f t="shared" si="442"/>
        <v>0</v>
      </c>
      <c r="EX288" s="400">
        <f t="shared" si="443"/>
        <v>0</v>
      </c>
      <c r="EY288" s="400">
        <f t="shared" si="444"/>
        <v>0</v>
      </c>
      <c r="EZ288" s="401">
        <f t="shared" si="445"/>
        <v>0</v>
      </c>
      <c r="FA288" s="62"/>
      <c r="FB288" s="153">
        <f t="shared" si="405"/>
        <v>0</v>
      </c>
      <c r="FC288" s="154">
        <f t="shared" si="406"/>
        <v>0</v>
      </c>
      <c r="FD288" s="154">
        <f t="shared" si="407"/>
        <v>0</v>
      </c>
      <c r="FE288" s="154">
        <f t="shared" si="408"/>
        <v>0</v>
      </c>
      <c r="FF288" s="154">
        <f t="shared" si="409"/>
        <v>0</v>
      </c>
      <c r="FG288" s="154">
        <f t="shared" si="410"/>
        <v>0</v>
      </c>
      <c r="FH288" s="154">
        <f t="shared" si="411"/>
        <v>0</v>
      </c>
      <c r="FI288" s="154">
        <f t="shared" si="412"/>
        <v>0</v>
      </c>
      <c r="FJ288" s="154">
        <f t="shared" si="413"/>
        <v>0</v>
      </c>
      <c r="FK288" s="147">
        <f t="shared" si="414"/>
        <v>0</v>
      </c>
      <c r="FL288" s="147">
        <f t="shared" si="415"/>
        <v>0</v>
      </c>
      <c r="FM288" s="146">
        <f t="shared" si="416"/>
        <v>0</v>
      </c>
      <c r="FN288" s="146">
        <f t="shared" si="417"/>
        <v>0</v>
      </c>
      <c r="FO288" s="146">
        <f t="shared" si="418"/>
        <v>0</v>
      </c>
      <c r="FP288" s="146">
        <f t="shared" si="419"/>
        <v>0</v>
      </c>
      <c r="FQ288" s="146" t="e">
        <f t="shared" si="420"/>
        <v>#VALUE!</v>
      </c>
      <c r="FR288" s="146" t="e">
        <f t="shared" si="421"/>
        <v>#VALUE!</v>
      </c>
      <c r="FS288" s="146">
        <f t="shared" si="422"/>
        <v>0</v>
      </c>
      <c r="FT288" s="146">
        <f t="shared" si="423"/>
        <v>0</v>
      </c>
      <c r="FU288" s="146">
        <f t="shared" si="424"/>
        <v>0</v>
      </c>
      <c r="FV288" s="146" t="e">
        <f t="shared" si="425"/>
        <v>#VALUE!</v>
      </c>
      <c r="FW288" s="146" t="e">
        <f t="shared" si="446"/>
        <v>#VALUE!</v>
      </c>
      <c r="FX288" s="146" t="e">
        <f t="shared" si="447"/>
        <v>#VALUE!</v>
      </c>
      <c r="FY288" s="146" t="e">
        <f t="shared" si="448"/>
        <v>#VALUE!</v>
      </c>
      <c r="FZ288" s="155">
        <f t="shared" si="458"/>
        <v>0</v>
      </c>
    </row>
    <row r="289" spans="1:182">
      <c r="A289" s="143">
        <v>271</v>
      </c>
      <c r="B289" s="123"/>
      <c r="C289" s="123"/>
      <c r="D289" s="123"/>
      <c r="E289" s="181"/>
      <c r="F289" s="123"/>
      <c r="G289" s="123"/>
      <c r="H289" s="123"/>
      <c r="I289" s="120"/>
      <c r="J289" s="121"/>
      <c r="K289" s="123"/>
      <c r="L289" s="123"/>
      <c r="M289" s="172" t="str">
        <f>ryzyka!$X273</f>
        <v/>
      </c>
      <c r="N289" s="173" t="str">
        <f>ryzyka!Y273</f>
        <v/>
      </c>
      <c r="O289" s="123"/>
      <c r="P289" s="123"/>
      <c r="Q289" s="138"/>
      <c r="R289" s="121"/>
      <c r="S289" s="123"/>
      <c r="T289" s="122"/>
      <c r="U289" s="123"/>
      <c r="V289" s="285" t="str">
        <f t="shared" si="426"/>
        <v/>
      </c>
      <c r="W289" s="285" t="str">
        <f t="shared" si="427"/>
        <v/>
      </c>
      <c r="X289" s="123"/>
      <c r="Y289" s="65"/>
      <c r="Z289" s="176">
        <f t="shared" si="369"/>
        <v>0</v>
      </c>
      <c r="AA289" s="124"/>
      <c r="AB289" s="124"/>
      <c r="AC289" s="125"/>
      <c r="AD289" s="125"/>
      <c r="AE289" s="126"/>
      <c r="AF289" s="124"/>
      <c r="AG289" s="127"/>
      <c r="AH289" s="128"/>
      <c r="AI289" s="137"/>
      <c r="AJ289" s="126"/>
      <c r="AK289" s="335">
        <f t="shared" si="370"/>
        <v>0</v>
      </c>
      <c r="AL289" s="138"/>
      <c r="AM289" s="121"/>
      <c r="AN289" s="123"/>
      <c r="AO289" s="332">
        <f t="shared" si="449"/>
        <v>0</v>
      </c>
      <c r="AP289" s="333">
        <f>SUMIFS(Technologia[tpz '[s']],Technologia[Obszar],"Obróbka skrawaniem",Technologia[KOD WYROB],wycena!$B289)</f>
        <v>0</v>
      </c>
      <c r="AQ289" s="334">
        <f>SUMIFS(Technologia[tpj '[s']],Technologia[Obszar],"Obróbka skrawaniem",Technologia[KOD WYROB],wycena!$B289)</f>
        <v>0</v>
      </c>
      <c r="AR289" s="335">
        <f t="shared" si="371"/>
        <v>0</v>
      </c>
      <c r="AS289" s="334">
        <f>SUMIFS(Technologia[tpz '[s']],Technologia[Obszar],"Ukosowanie",Technologia[KOD WYROB],wycena!$B289)</f>
        <v>0</v>
      </c>
      <c r="AT289" s="334">
        <f>SUMIFS(Technologia[tpj '[s']],Technologia[Obszar],"Ukosowanie",Technologia[KOD WYROB],wycena!$B289)</f>
        <v>0</v>
      </c>
      <c r="AU289" s="335">
        <f t="shared" si="372"/>
        <v>0</v>
      </c>
      <c r="AV289" s="334">
        <f>SUMIFS(Technologia[tpz '[s']],Technologia[Obszar],"Prasa",Technologia[KOD WYROB],wycena!$B289)</f>
        <v>0</v>
      </c>
      <c r="AW289" s="334">
        <f>SUMIFS(Technologia[tpj '[s']],Technologia[Obszar],"Prasa",Technologia[KOD WYROB],wycena!$B289)</f>
        <v>0</v>
      </c>
      <c r="AX289" s="335">
        <f t="shared" si="373"/>
        <v>0</v>
      </c>
      <c r="AY289" s="334">
        <f>SUMIFS(Technologia[tpz '[s']],Technologia[Obszar],"Spawanie ręczne",Technologia[KOD WYROB],wycena!$B289)</f>
        <v>0</v>
      </c>
      <c r="AZ289" s="334">
        <f>SUMIFS(Technologia[tpj '[s']],Technologia[Obszar],"Spawanie ręczne",Technologia[KOD WYROB],wycena!$B289)</f>
        <v>0</v>
      </c>
      <c r="BA289" s="335">
        <f t="shared" si="374"/>
        <v>0</v>
      </c>
      <c r="BB289" s="334">
        <f>SUMIFS(Technologia[tpz '[s']],Technologia[Obszar],"Spawanie robotem",Technologia[KOD WYROB],wycena!$B289)</f>
        <v>0</v>
      </c>
      <c r="BC289" s="334">
        <f>SUMIFS(Technologia[tpj '[s']],Technologia[Obszar],"Spawanie robotem",Technologia[KOD WYROB],wycena!$B289)</f>
        <v>0</v>
      </c>
      <c r="BD289" s="335">
        <f t="shared" si="375"/>
        <v>0</v>
      </c>
      <c r="BE289" s="334">
        <f>SUMIFS(Technologia[tpz '[s']],Technologia[Obszar],"Ślusarnia",Technologia[KOD WYROB],wycena!$B289)</f>
        <v>0</v>
      </c>
      <c r="BF289" s="334">
        <f>SUMIFS(Technologia[tpj '[s']],Technologia[Obszar],"Ślusarnia",Technologia[KOD WYROB],wycena!$B289)</f>
        <v>0</v>
      </c>
      <c r="BG289" s="335">
        <f t="shared" si="376"/>
        <v>0</v>
      </c>
      <c r="BH289" s="334">
        <f>SUMIFS(Technologia[tpz '[s']],Technologia[Obszar],"Montaż",Technologia[KOD WYROB],wycena!$B289)</f>
        <v>0</v>
      </c>
      <c r="BI289" s="334">
        <f>SUMIFS(Technologia[tpj '[s']],Technologia[Obszar],"Montaż",Technologia[KOD WYROB],wycena!$B289)</f>
        <v>0</v>
      </c>
      <c r="BJ289" s="335">
        <f t="shared" si="377"/>
        <v>0</v>
      </c>
      <c r="BK289" s="334">
        <f>SUMIFS(Technologia[tpz '[s']],Technologia[Obszar],"Klejenie",Technologia[KOD WYROB],wycena!$B289)</f>
        <v>0</v>
      </c>
      <c r="BL289" s="334">
        <f>SUMIFS(Technologia[tpj '[s']],Technologia[Obszar],"Klejenie",Technologia[KOD WYROB],wycena!$B289)</f>
        <v>0</v>
      </c>
      <c r="BM289" s="335">
        <f t="shared" si="378"/>
        <v>0</v>
      </c>
      <c r="BN289" s="334">
        <f>SUMIFS(Technologia[tpz '[s']],Technologia[Obszar],"Śrutowanie",Technologia[KOD WYROB],wycena!$B289)</f>
        <v>0</v>
      </c>
      <c r="BO289" s="334">
        <f>SUMIFS(Technologia[tpj '[s']],Technologia[Obszar],"Śrutowanie",Technologia[KOD WYROB],wycena!$B289)</f>
        <v>0</v>
      </c>
      <c r="BP289" s="332">
        <f t="shared" si="428"/>
        <v>0</v>
      </c>
      <c r="BQ289" s="334">
        <f>SUMIFS(Technologia[tpz '[s']],Technologia[Obszar],"Prostowanie",Technologia[KOD WYROB],wycena!$B289)</f>
        <v>0</v>
      </c>
      <c r="BR289" s="334">
        <f>SUMIFS(Technologia[tpj '[s']],Technologia[Obszar],"Prostowanie",Technologia[KOD WYROB],wycena!$B289)</f>
        <v>0</v>
      </c>
      <c r="BS289" s="332">
        <f t="shared" si="429"/>
        <v>0</v>
      </c>
      <c r="BT289" s="334">
        <f>SUMIFS(Technologia[tpz '[s']],Technologia[Obszar],"Gratowarka",Technologia[KOD WYROB],wycena!$B289)</f>
        <v>0</v>
      </c>
      <c r="BU289" s="334">
        <f>SUMIFS(Technologia[tpj '[s']],Technologia[Obszar],"Gratowarka",Technologia[KOD WYROB],wycena!$B289)</f>
        <v>0</v>
      </c>
      <c r="BV289" s="332">
        <f t="shared" si="430"/>
        <v>0</v>
      </c>
      <c r="BW289" s="332">
        <f>COUNTIF(Technologia[KOD WYROB],B289)</f>
        <v>0</v>
      </c>
      <c r="BX289" s="332">
        <f t="shared" si="431"/>
        <v>0</v>
      </c>
      <c r="BZ289" s="121"/>
      <c r="CA289" s="123"/>
      <c r="CB289" s="123"/>
      <c r="CC289" s="372">
        <f>SUMIFS(Technologia[Koszt kooperacji],Technologia[Obszar],"Kooperacja",Technologia[KOD WYROB],wycena!$B289)+SUMIFS(Technologia[Koszt kooperacji],Technologia[Obszar],"Śrutowanie",Technologia[KOD WYROB],wycena!$B289)</f>
        <v>0</v>
      </c>
      <c r="CD289" s="372">
        <f t="shared" si="379"/>
        <v>0</v>
      </c>
      <c r="CE289" s="372">
        <f t="shared" si="450"/>
        <v>0</v>
      </c>
      <c r="CF289" s="381">
        <f>COUNTIFS(Technologia[KOD WYROB],B289,Technologia[Obszar],"kooperacja")+SUMIF($C:$C,$B289,CF:CF)</f>
        <v>0</v>
      </c>
      <c r="CG289" s="382">
        <f>SUMIF(Tabela3[Dot. indeksu],B289,Tabela3[Wartość])+SUMIF(C:C,B289,DE:DE)</f>
        <v>0</v>
      </c>
      <c r="CH289" s="383">
        <f>SUMIFS(NRC[Cena],NRC[Typ narzędzia],robocze!$AL$1,NRC[Dot. indeksu],wycena!$B289)+(SUMIF($C:$C,$B289,$DF:$DF))</f>
        <v>0</v>
      </c>
      <c r="CI289" s="372">
        <f>SUMIFS(NRC[Cena],NRC[Typ narzędzia],robocze!$AL$2,NRC[Dot. indeksu],wycena!$B289)+(SUMIF($C:$C,$B289,$DG:$DG))</f>
        <v>0</v>
      </c>
      <c r="CJ289" s="372">
        <f>SUMIFS(NRC[Cena],NRC[Typ narzędzia],robocze!$AL$3,NRC[Dot. indeksu],wycena!$B289)+(SUMIF($C:$C,$B289,$DH:$DH))</f>
        <v>0</v>
      </c>
      <c r="CK289" s="384">
        <f t="shared" si="432"/>
        <v>0</v>
      </c>
      <c r="CM289" s="373" t="str">
        <f t="shared" si="380"/>
        <v/>
      </c>
      <c r="CN289" s="374" t="str">
        <f t="shared" si="381"/>
        <v/>
      </c>
      <c r="CO289" s="372" t="str">
        <f t="shared" si="382"/>
        <v/>
      </c>
      <c r="CP289" s="372" t="str">
        <f t="shared" si="451"/>
        <v/>
      </c>
      <c r="CQ289" s="371" t="str">
        <f t="shared" si="383"/>
        <v/>
      </c>
      <c r="CR289" s="371" t="str">
        <f t="shared" si="452"/>
        <v/>
      </c>
      <c r="CS289" s="371" t="str">
        <f t="shared" si="384"/>
        <v/>
      </c>
      <c r="CT289" s="371" t="str">
        <f t="shared" si="385"/>
        <v/>
      </c>
      <c r="CU289" s="371" t="str">
        <f t="shared" si="386"/>
        <v/>
      </c>
      <c r="CV289" s="371" t="str">
        <f t="shared" si="387"/>
        <v/>
      </c>
      <c r="CW289" s="371" t="str">
        <f t="shared" si="388"/>
        <v/>
      </c>
      <c r="CX289" s="371" t="str">
        <f t="shared" si="389"/>
        <v/>
      </c>
      <c r="CY289" s="371" t="str">
        <f t="shared" si="390"/>
        <v/>
      </c>
      <c r="CZ289" s="371" t="str">
        <f t="shared" si="391"/>
        <v/>
      </c>
      <c r="DA289" s="371" t="str">
        <f t="shared" si="433"/>
        <v/>
      </c>
      <c r="DB289" s="371" t="str">
        <f t="shared" si="434"/>
        <v/>
      </c>
      <c r="DC289" s="371" t="str">
        <f t="shared" si="435"/>
        <v/>
      </c>
      <c r="DD289" s="334" t="str">
        <f t="shared" si="392"/>
        <v/>
      </c>
      <c r="DE289" s="334" t="str">
        <f t="shared" si="393"/>
        <v/>
      </c>
      <c r="DF289" s="372">
        <f t="shared" si="453"/>
        <v>0</v>
      </c>
      <c r="DG289" s="372">
        <f t="shared" si="454"/>
        <v>0</v>
      </c>
      <c r="DH289" s="372">
        <f t="shared" si="455"/>
        <v>0</v>
      </c>
      <c r="DI289" s="375"/>
      <c r="DJ289" s="319">
        <f>AK289/3600*Stawki!$A$4</f>
        <v>0</v>
      </c>
      <c r="DK289" s="317">
        <f>AO289/3600*Stawki!$B$4</f>
        <v>0</v>
      </c>
      <c r="DL289" s="317">
        <f>AR289/3600*Stawki!$C$4</f>
        <v>0</v>
      </c>
      <c r="DM289" s="317">
        <f>AU289/3600*Stawki!$D$4</f>
        <v>0</v>
      </c>
      <c r="DN289" s="317">
        <f>AX289/3600*Stawki!$E$4</f>
        <v>0</v>
      </c>
      <c r="DO289" s="317">
        <f>BA289/3600*Stawki!$F$4</f>
        <v>0</v>
      </c>
      <c r="DP289" s="317">
        <f>BD289/3600*Stawki!$G$4</f>
        <v>0</v>
      </c>
      <c r="DQ289" s="317">
        <f>BG289/3600*Stawki!$H$4</f>
        <v>0</v>
      </c>
      <c r="DR289" s="317">
        <f>BJ289/3600*Stawki!$J$4</f>
        <v>0</v>
      </c>
      <c r="DS289" s="317">
        <f>BL289/3600*Stawki!$I$4</f>
        <v>0</v>
      </c>
      <c r="DT289" s="317">
        <f>BP289/3600*Stawki!$K$4</f>
        <v>0</v>
      </c>
      <c r="DU289" s="320">
        <f>BS289/3600*Stawki!$M$4</f>
        <v>0</v>
      </c>
      <c r="DV289" s="320">
        <f>BV289/3600*Stawki!$L$4</f>
        <v>0</v>
      </c>
      <c r="DW289" s="321">
        <f t="shared" si="436"/>
        <v>0</v>
      </c>
      <c r="DX289" s="322" t="e" cm="1">
        <f t="array" ref="DX289">IF(BX289&lt;1,INDEX(tblSimple[],MATCH(F289,simp_il_proj,1)+1,MATCH(BW289,simp_il_oper,1)+1)+VLOOKUP($H$6,tblKlient[[Klient]:[Dodatkowy narzut Simple]],2,0),INDEX(tblComplex[],MATCH(F289,comp_il_projekt,1)+1,MATCH(BX289,comp_ile_sklad,1)+1)+VLOOKUP($H$6,tblKlient[[Klient]:[Dodatkowy narzut Complex]],3,0))</f>
        <v>#VALUE!</v>
      </c>
      <c r="DY289" s="323" t="str">
        <f t="shared" si="437"/>
        <v/>
      </c>
      <c r="DZ289" s="318" t="e">
        <f t="shared" si="394"/>
        <v>#VALUE!</v>
      </c>
      <c r="EA289" s="324" t="e">
        <f t="shared" si="395"/>
        <v>#VALUE!</v>
      </c>
      <c r="EC289" s="340">
        <f>IFERROR((Y289*AA289)*IF(X289="NIE",$EC$17+Stawki!$L$30,$EC$17)+SUMIF($C:$C,$B289,CP:CP),0)</f>
        <v>0</v>
      </c>
      <c r="ED289" s="341">
        <f t="shared" si="396"/>
        <v>0</v>
      </c>
      <c r="EE289" s="341">
        <f t="shared" si="397"/>
        <v>0</v>
      </c>
      <c r="EF289" s="341" t="e">
        <f t="shared" si="398"/>
        <v>#VALUE!</v>
      </c>
      <c r="EG289" s="341" t="e">
        <f>DY289*(1+wycena!$EG$17)</f>
        <v>#VALUE!</v>
      </c>
      <c r="EH289" s="341" t="e">
        <f>EG289*(1+wycena!$EH$17)</f>
        <v>#VALUE!</v>
      </c>
      <c r="EI289" s="341" t="e">
        <f t="shared" si="438"/>
        <v>#VALUE!</v>
      </c>
      <c r="EJ289" s="341" t="e">
        <f t="shared" si="456"/>
        <v>#VALUE!</v>
      </c>
      <c r="EK289" s="342">
        <f t="shared" si="399"/>
        <v>0</v>
      </c>
      <c r="EL289" s="343">
        <v>0</v>
      </c>
      <c r="EM289" s="344" t="e">
        <f t="shared" si="457"/>
        <v>#VALUE!</v>
      </c>
      <c r="EN289" s="345" t="e">
        <f t="shared" si="400"/>
        <v>#VALUE!</v>
      </c>
      <c r="EO289" s="346">
        <f t="shared" si="401"/>
        <v>0</v>
      </c>
      <c r="EP289" s="347">
        <f t="shared" si="402"/>
        <v>0</v>
      </c>
      <c r="EQ289" s="348">
        <f t="shared" si="439"/>
        <v>0</v>
      </c>
      <c r="ER289" s="349" t="e">
        <f t="shared" si="403"/>
        <v>#VALUE!</v>
      </c>
      <c r="ES289" s="350" t="e">
        <f t="shared" si="404"/>
        <v>#VALUE!</v>
      </c>
      <c r="ET289" s="62"/>
      <c r="EU289" s="399">
        <f t="shared" si="440"/>
        <v>0</v>
      </c>
      <c r="EV289" s="400">
        <f t="shared" si="441"/>
        <v>0</v>
      </c>
      <c r="EW289" s="400">
        <f t="shared" si="442"/>
        <v>0</v>
      </c>
      <c r="EX289" s="400">
        <f t="shared" si="443"/>
        <v>0</v>
      </c>
      <c r="EY289" s="400">
        <f t="shared" si="444"/>
        <v>0</v>
      </c>
      <c r="EZ289" s="401">
        <f t="shared" si="445"/>
        <v>0</v>
      </c>
      <c r="FA289" s="62"/>
      <c r="FB289" s="153">
        <f t="shared" si="405"/>
        <v>0</v>
      </c>
      <c r="FC289" s="154">
        <f t="shared" si="406"/>
        <v>0</v>
      </c>
      <c r="FD289" s="154">
        <f t="shared" si="407"/>
        <v>0</v>
      </c>
      <c r="FE289" s="154">
        <f t="shared" si="408"/>
        <v>0</v>
      </c>
      <c r="FF289" s="154">
        <f t="shared" si="409"/>
        <v>0</v>
      </c>
      <c r="FG289" s="154">
        <f t="shared" si="410"/>
        <v>0</v>
      </c>
      <c r="FH289" s="154">
        <f t="shared" si="411"/>
        <v>0</v>
      </c>
      <c r="FI289" s="154">
        <f t="shared" si="412"/>
        <v>0</v>
      </c>
      <c r="FJ289" s="154">
        <f t="shared" si="413"/>
        <v>0</v>
      </c>
      <c r="FK289" s="147">
        <f t="shared" si="414"/>
        <v>0</v>
      </c>
      <c r="FL289" s="147">
        <f t="shared" si="415"/>
        <v>0</v>
      </c>
      <c r="FM289" s="146">
        <f t="shared" si="416"/>
        <v>0</v>
      </c>
      <c r="FN289" s="146">
        <f t="shared" si="417"/>
        <v>0</v>
      </c>
      <c r="FO289" s="146">
        <f t="shared" si="418"/>
        <v>0</v>
      </c>
      <c r="FP289" s="146">
        <f t="shared" si="419"/>
        <v>0</v>
      </c>
      <c r="FQ289" s="146" t="e">
        <f t="shared" si="420"/>
        <v>#VALUE!</v>
      </c>
      <c r="FR289" s="146" t="e">
        <f t="shared" si="421"/>
        <v>#VALUE!</v>
      </c>
      <c r="FS289" s="146">
        <f t="shared" si="422"/>
        <v>0</v>
      </c>
      <c r="FT289" s="146">
        <f t="shared" si="423"/>
        <v>0</v>
      </c>
      <c r="FU289" s="146">
        <f t="shared" si="424"/>
        <v>0</v>
      </c>
      <c r="FV289" s="146" t="e">
        <f t="shared" si="425"/>
        <v>#VALUE!</v>
      </c>
      <c r="FW289" s="146" t="e">
        <f t="shared" si="446"/>
        <v>#VALUE!</v>
      </c>
      <c r="FX289" s="146" t="e">
        <f t="shared" si="447"/>
        <v>#VALUE!</v>
      </c>
      <c r="FY289" s="146" t="e">
        <f t="shared" si="448"/>
        <v>#VALUE!</v>
      </c>
      <c r="FZ289" s="155">
        <f t="shared" si="458"/>
        <v>0</v>
      </c>
    </row>
    <row r="290" spans="1:182">
      <c r="A290" s="143">
        <v>272</v>
      </c>
      <c r="B290" s="123"/>
      <c r="C290" s="123"/>
      <c r="D290" s="123"/>
      <c r="E290" s="181"/>
      <c r="F290" s="123"/>
      <c r="G290" s="123"/>
      <c r="H290" s="123"/>
      <c r="I290" s="120"/>
      <c r="J290" s="121"/>
      <c r="K290" s="123"/>
      <c r="L290" s="123"/>
      <c r="M290" s="172" t="str">
        <f>ryzyka!$X274</f>
        <v/>
      </c>
      <c r="N290" s="173" t="str">
        <f>ryzyka!Y274</f>
        <v/>
      </c>
      <c r="O290" s="123"/>
      <c r="P290" s="123"/>
      <c r="Q290" s="138"/>
      <c r="R290" s="121"/>
      <c r="S290" s="123"/>
      <c r="T290" s="122"/>
      <c r="U290" s="123"/>
      <c r="V290" s="285" t="str">
        <f t="shared" si="426"/>
        <v/>
      </c>
      <c r="W290" s="285" t="str">
        <f t="shared" si="427"/>
        <v/>
      </c>
      <c r="X290" s="123"/>
      <c r="Y290" s="65"/>
      <c r="Z290" s="176">
        <f t="shared" si="369"/>
        <v>0</v>
      </c>
      <c r="AA290" s="124"/>
      <c r="AB290" s="124"/>
      <c r="AC290" s="125"/>
      <c r="AD290" s="125"/>
      <c r="AE290" s="126"/>
      <c r="AF290" s="124"/>
      <c r="AG290" s="127"/>
      <c r="AH290" s="128"/>
      <c r="AI290" s="137"/>
      <c r="AJ290" s="126"/>
      <c r="AK290" s="335">
        <f t="shared" si="370"/>
        <v>0</v>
      </c>
      <c r="AL290" s="138"/>
      <c r="AM290" s="121"/>
      <c r="AN290" s="123"/>
      <c r="AO290" s="332">
        <f t="shared" si="449"/>
        <v>0</v>
      </c>
      <c r="AP290" s="333">
        <f>SUMIFS(Technologia[tpz '[s']],Technologia[Obszar],"Obróbka skrawaniem",Technologia[KOD WYROB],wycena!$B290)</f>
        <v>0</v>
      </c>
      <c r="AQ290" s="334">
        <f>SUMIFS(Technologia[tpj '[s']],Technologia[Obszar],"Obróbka skrawaniem",Technologia[KOD WYROB],wycena!$B290)</f>
        <v>0</v>
      </c>
      <c r="AR290" s="335">
        <f t="shared" si="371"/>
        <v>0</v>
      </c>
      <c r="AS290" s="334">
        <f>SUMIFS(Technologia[tpz '[s']],Technologia[Obszar],"Ukosowanie",Technologia[KOD WYROB],wycena!$B290)</f>
        <v>0</v>
      </c>
      <c r="AT290" s="334">
        <f>SUMIFS(Technologia[tpj '[s']],Technologia[Obszar],"Ukosowanie",Technologia[KOD WYROB],wycena!$B290)</f>
        <v>0</v>
      </c>
      <c r="AU290" s="335">
        <f t="shared" si="372"/>
        <v>0</v>
      </c>
      <c r="AV290" s="334">
        <f>SUMIFS(Technologia[tpz '[s']],Technologia[Obszar],"Prasa",Technologia[KOD WYROB],wycena!$B290)</f>
        <v>0</v>
      </c>
      <c r="AW290" s="334">
        <f>SUMIFS(Technologia[tpj '[s']],Technologia[Obszar],"Prasa",Technologia[KOD WYROB],wycena!$B290)</f>
        <v>0</v>
      </c>
      <c r="AX290" s="335">
        <f t="shared" si="373"/>
        <v>0</v>
      </c>
      <c r="AY290" s="334">
        <f>SUMIFS(Technologia[tpz '[s']],Technologia[Obszar],"Spawanie ręczne",Technologia[KOD WYROB],wycena!$B290)</f>
        <v>0</v>
      </c>
      <c r="AZ290" s="334">
        <f>SUMIFS(Technologia[tpj '[s']],Technologia[Obszar],"Spawanie ręczne",Technologia[KOD WYROB],wycena!$B290)</f>
        <v>0</v>
      </c>
      <c r="BA290" s="335">
        <f t="shared" si="374"/>
        <v>0</v>
      </c>
      <c r="BB290" s="334">
        <f>SUMIFS(Technologia[tpz '[s']],Technologia[Obszar],"Spawanie robotem",Technologia[KOD WYROB],wycena!$B290)</f>
        <v>0</v>
      </c>
      <c r="BC290" s="334">
        <f>SUMIFS(Technologia[tpj '[s']],Technologia[Obszar],"Spawanie robotem",Technologia[KOD WYROB],wycena!$B290)</f>
        <v>0</v>
      </c>
      <c r="BD290" s="335">
        <f t="shared" si="375"/>
        <v>0</v>
      </c>
      <c r="BE290" s="334">
        <f>SUMIFS(Technologia[tpz '[s']],Technologia[Obszar],"Ślusarnia",Technologia[KOD WYROB],wycena!$B290)</f>
        <v>0</v>
      </c>
      <c r="BF290" s="334">
        <f>SUMIFS(Technologia[tpj '[s']],Technologia[Obszar],"Ślusarnia",Technologia[KOD WYROB],wycena!$B290)</f>
        <v>0</v>
      </c>
      <c r="BG290" s="335">
        <f t="shared" si="376"/>
        <v>0</v>
      </c>
      <c r="BH290" s="334">
        <f>SUMIFS(Technologia[tpz '[s']],Technologia[Obszar],"Montaż",Technologia[KOD WYROB],wycena!$B290)</f>
        <v>0</v>
      </c>
      <c r="BI290" s="334">
        <f>SUMIFS(Technologia[tpj '[s']],Technologia[Obszar],"Montaż",Technologia[KOD WYROB],wycena!$B290)</f>
        <v>0</v>
      </c>
      <c r="BJ290" s="335">
        <f t="shared" si="377"/>
        <v>0</v>
      </c>
      <c r="BK290" s="334">
        <f>SUMIFS(Technologia[tpz '[s']],Technologia[Obszar],"Klejenie",Technologia[KOD WYROB],wycena!$B290)</f>
        <v>0</v>
      </c>
      <c r="BL290" s="334">
        <f>SUMIFS(Technologia[tpj '[s']],Technologia[Obszar],"Klejenie",Technologia[KOD WYROB],wycena!$B290)</f>
        <v>0</v>
      </c>
      <c r="BM290" s="335">
        <f t="shared" si="378"/>
        <v>0</v>
      </c>
      <c r="BN290" s="334">
        <f>SUMIFS(Technologia[tpz '[s']],Technologia[Obszar],"Śrutowanie",Technologia[KOD WYROB],wycena!$B290)</f>
        <v>0</v>
      </c>
      <c r="BO290" s="334">
        <f>SUMIFS(Technologia[tpj '[s']],Technologia[Obszar],"Śrutowanie",Technologia[KOD WYROB],wycena!$B290)</f>
        <v>0</v>
      </c>
      <c r="BP290" s="332">
        <f t="shared" si="428"/>
        <v>0</v>
      </c>
      <c r="BQ290" s="334">
        <f>SUMIFS(Technologia[tpz '[s']],Technologia[Obszar],"Prostowanie",Technologia[KOD WYROB],wycena!$B290)</f>
        <v>0</v>
      </c>
      <c r="BR290" s="334">
        <f>SUMIFS(Technologia[tpj '[s']],Technologia[Obszar],"Prostowanie",Technologia[KOD WYROB],wycena!$B290)</f>
        <v>0</v>
      </c>
      <c r="BS290" s="332">
        <f t="shared" si="429"/>
        <v>0</v>
      </c>
      <c r="BT290" s="334">
        <f>SUMIFS(Technologia[tpz '[s']],Technologia[Obszar],"Gratowarka",Technologia[KOD WYROB],wycena!$B290)</f>
        <v>0</v>
      </c>
      <c r="BU290" s="334">
        <f>SUMIFS(Technologia[tpj '[s']],Technologia[Obszar],"Gratowarka",Technologia[KOD WYROB],wycena!$B290)</f>
        <v>0</v>
      </c>
      <c r="BV290" s="332">
        <f t="shared" si="430"/>
        <v>0</v>
      </c>
      <c r="BW290" s="332">
        <f>COUNTIF(Technologia[KOD WYROB],B290)</f>
        <v>0</v>
      </c>
      <c r="BX290" s="332">
        <f t="shared" si="431"/>
        <v>0</v>
      </c>
      <c r="BZ290" s="121"/>
      <c r="CA290" s="123"/>
      <c r="CB290" s="123"/>
      <c r="CC290" s="372">
        <f>SUMIFS(Technologia[Koszt kooperacji],Technologia[Obszar],"Kooperacja",Technologia[KOD WYROB],wycena!$B290)+SUMIFS(Technologia[Koszt kooperacji],Technologia[Obszar],"Śrutowanie",Technologia[KOD WYROB],wycena!$B290)</f>
        <v>0</v>
      </c>
      <c r="CD290" s="372">
        <f t="shared" si="379"/>
        <v>0</v>
      </c>
      <c r="CE290" s="372">
        <f t="shared" si="450"/>
        <v>0</v>
      </c>
      <c r="CF290" s="381">
        <f>COUNTIFS(Technologia[KOD WYROB],B290,Technologia[Obszar],"kooperacja")+SUMIF($C:$C,$B290,CF:CF)</f>
        <v>0</v>
      </c>
      <c r="CG290" s="382">
        <f>SUMIF(Tabela3[Dot. indeksu],B290,Tabela3[Wartość])+SUMIF(C:C,B290,DE:DE)</f>
        <v>0</v>
      </c>
      <c r="CH290" s="383">
        <f>SUMIFS(NRC[Cena],NRC[Typ narzędzia],robocze!$AL$1,NRC[Dot. indeksu],wycena!$B290)+(SUMIF($C:$C,$B290,$DF:$DF))</f>
        <v>0</v>
      </c>
      <c r="CI290" s="372">
        <f>SUMIFS(NRC[Cena],NRC[Typ narzędzia],robocze!$AL$2,NRC[Dot. indeksu],wycena!$B290)+(SUMIF($C:$C,$B290,$DG:$DG))</f>
        <v>0</v>
      </c>
      <c r="CJ290" s="372">
        <f>SUMIFS(NRC[Cena],NRC[Typ narzędzia],robocze!$AL$3,NRC[Dot. indeksu],wycena!$B290)+(SUMIF($C:$C,$B290,$DH:$DH))</f>
        <v>0</v>
      </c>
      <c r="CK290" s="384">
        <f t="shared" si="432"/>
        <v>0</v>
      </c>
      <c r="CM290" s="373" t="str">
        <f t="shared" si="380"/>
        <v/>
      </c>
      <c r="CN290" s="374" t="str">
        <f t="shared" si="381"/>
        <v/>
      </c>
      <c r="CO290" s="372" t="str">
        <f t="shared" si="382"/>
        <v/>
      </c>
      <c r="CP290" s="372" t="str">
        <f t="shared" si="451"/>
        <v/>
      </c>
      <c r="CQ290" s="371" t="str">
        <f t="shared" si="383"/>
        <v/>
      </c>
      <c r="CR290" s="371" t="str">
        <f t="shared" si="452"/>
        <v/>
      </c>
      <c r="CS290" s="371" t="str">
        <f t="shared" si="384"/>
        <v/>
      </c>
      <c r="CT290" s="371" t="str">
        <f t="shared" si="385"/>
        <v/>
      </c>
      <c r="CU290" s="371" t="str">
        <f t="shared" si="386"/>
        <v/>
      </c>
      <c r="CV290" s="371" t="str">
        <f t="shared" si="387"/>
        <v/>
      </c>
      <c r="CW290" s="371" t="str">
        <f t="shared" si="388"/>
        <v/>
      </c>
      <c r="CX290" s="371" t="str">
        <f t="shared" si="389"/>
        <v/>
      </c>
      <c r="CY290" s="371" t="str">
        <f t="shared" si="390"/>
        <v/>
      </c>
      <c r="CZ290" s="371" t="str">
        <f t="shared" si="391"/>
        <v/>
      </c>
      <c r="DA290" s="371" t="str">
        <f t="shared" si="433"/>
        <v/>
      </c>
      <c r="DB290" s="371" t="str">
        <f t="shared" si="434"/>
        <v/>
      </c>
      <c r="DC290" s="371" t="str">
        <f t="shared" si="435"/>
        <v/>
      </c>
      <c r="DD290" s="334" t="str">
        <f t="shared" si="392"/>
        <v/>
      </c>
      <c r="DE290" s="334" t="str">
        <f t="shared" si="393"/>
        <v/>
      </c>
      <c r="DF290" s="372">
        <f t="shared" si="453"/>
        <v>0</v>
      </c>
      <c r="DG290" s="372">
        <f t="shared" si="454"/>
        <v>0</v>
      </c>
      <c r="DH290" s="372">
        <f t="shared" si="455"/>
        <v>0</v>
      </c>
      <c r="DI290" s="375"/>
      <c r="DJ290" s="319">
        <f>AK290/3600*Stawki!$A$4</f>
        <v>0</v>
      </c>
      <c r="DK290" s="317">
        <f>AO290/3600*Stawki!$B$4</f>
        <v>0</v>
      </c>
      <c r="DL290" s="317">
        <f>AR290/3600*Stawki!$C$4</f>
        <v>0</v>
      </c>
      <c r="DM290" s="317">
        <f>AU290/3600*Stawki!$D$4</f>
        <v>0</v>
      </c>
      <c r="DN290" s="317">
        <f>AX290/3600*Stawki!$E$4</f>
        <v>0</v>
      </c>
      <c r="DO290" s="317">
        <f>BA290/3600*Stawki!$F$4</f>
        <v>0</v>
      </c>
      <c r="DP290" s="317">
        <f>BD290/3600*Stawki!$G$4</f>
        <v>0</v>
      </c>
      <c r="DQ290" s="317">
        <f>BG290/3600*Stawki!$H$4</f>
        <v>0</v>
      </c>
      <c r="DR290" s="317">
        <f>BJ290/3600*Stawki!$J$4</f>
        <v>0</v>
      </c>
      <c r="DS290" s="317">
        <f>BL290/3600*Stawki!$I$4</f>
        <v>0</v>
      </c>
      <c r="DT290" s="317">
        <f>BP290/3600*Stawki!$K$4</f>
        <v>0</v>
      </c>
      <c r="DU290" s="320">
        <f>BS290/3600*Stawki!$M$4</f>
        <v>0</v>
      </c>
      <c r="DV290" s="320">
        <f>BV290/3600*Stawki!$L$4</f>
        <v>0</v>
      </c>
      <c r="DW290" s="321">
        <f t="shared" si="436"/>
        <v>0</v>
      </c>
      <c r="DX290" s="322" t="e" cm="1">
        <f t="array" ref="DX290">IF(BX290&lt;1,INDEX(tblSimple[],MATCH(F290,simp_il_proj,1)+1,MATCH(BW290,simp_il_oper,1)+1)+VLOOKUP($H$6,tblKlient[[Klient]:[Dodatkowy narzut Simple]],2,0),INDEX(tblComplex[],MATCH(F290,comp_il_projekt,1)+1,MATCH(BX290,comp_ile_sklad,1)+1)+VLOOKUP($H$6,tblKlient[[Klient]:[Dodatkowy narzut Complex]],3,0))</f>
        <v>#VALUE!</v>
      </c>
      <c r="DY290" s="323" t="str">
        <f t="shared" si="437"/>
        <v/>
      </c>
      <c r="DZ290" s="318" t="e">
        <f t="shared" si="394"/>
        <v>#VALUE!</v>
      </c>
      <c r="EA290" s="324" t="e">
        <f t="shared" si="395"/>
        <v>#VALUE!</v>
      </c>
      <c r="EC290" s="340">
        <f>IFERROR((Y290*AA290)*IF(X290="NIE",$EC$17+Stawki!$L$30,$EC$17)+SUMIF($C:$C,$B290,CP:CP),0)</f>
        <v>0</v>
      </c>
      <c r="ED290" s="341">
        <f t="shared" si="396"/>
        <v>0</v>
      </c>
      <c r="EE290" s="341">
        <f t="shared" si="397"/>
        <v>0</v>
      </c>
      <c r="EF290" s="341" t="e">
        <f t="shared" si="398"/>
        <v>#VALUE!</v>
      </c>
      <c r="EG290" s="341" t="e">
        <f>DY290*(1+wycena!$EG$17)</f>
        <v>#VALUE!</v>
      </c>
      <c r="EH290" s="341" t="e">
        <f>EG290*(1+wycena!$EH$17)</f>
        <v>#VALUE!</v>
      </c>
      <c r="EI290" s="341" t="e">
        <f t="shared" si="438"/>
        <v>#VALUE!</v>
      </c>
      <c r="EJ290" s="341" t="e">
        <f t="shared" si="456"/>
        <v>#VALUE!</v>
      </c>
      <c r="EK290" s="342">
        <f t="shared" si="399"/>
        <v>0</v>
      </c>
      <c r="EL290" s="343">
        <v>0</v>
      </c>
      <c r="EM290" s="344" t="e">
        <f t="shared" si="457"/>
        <v>#VALUE!</v>
      </c>
      <c r="EN290" s="345" t="e">
        <f t="shared" si="400"/>
        <v>#VALUE!</v>
      </c>
      <c r="EO290" s="346">
        <f t="shared" si="401"/>
        <v>0</v>
      </c>
      <c r="EP290" s="347">
        <f t="shared" si="402"/>
        <v>0</v>
      </c>
      <c r="EQ290" s="348">
        <f t="shared" si="439"/>
        <v>0</v>
      </c>
      <c r="ER290" s="349" t="e">
        <f t="shared" si="403"/>
        <v>#VALUE!</v>
      </c>
      <c r="ES290" s="350" t="e">
        <f t="shared" si="404"/>
        <v>#VALUE!</v>
      </c>
      <c r="ET290" s="62"/>
      <c r="EU290" s="399">
        <f t="shared" si="440"/>
        <v>0</v>
      </c>
      <c r="EV290" s="400">
        <f t="shared" si="441"/>
        <v>0</v>
      </c>
      <c r="EW290" s="400">
        <f t="shared" si="442"/>
        <v>0</v>
      </c>
      <c r="EX290" s="400">
        <f t="shared" si="443"/>
        <v>0</v>
      </c>
      <c r="EY290" s="400">
        <f t="shared" si="444"/>
        <v>0</v>
      </c>
      <c r="EZ290" s="401">
        <f t="shared" si="445"/>
        <v>0</v>
      </c>
      <c r="FA290" s="62"/>
      <c r="FB290" s="153">
        <f t="shared" si="405"/>
        <v>0</v>
      </c>
      <c r="FC290" s="154">
        <f t="shared" si="406"/>
        <v>0</v>
      </c>
      <c r="FD290" s="154">
        <f t="shared" si="407"/>
        <v>0</v>
      </c>
      <c r="FE290" s="154">
        <f t="shared" si="408"/>
        <v>0</v>
      </c>
      <c r="FF290" s="154">
        <f t="shared" si="409"/>
        <v>0</v>
      </c>
      <c r="FG290" s="154">
        <f t="shared" si="410"/>
        <v>0</v>
      </c>
      <c r="FH290" s="154">
        <f t="shared" si="411"/>
        <v>0</v>
      </c>
      <c r="FI290" s="154">
        <f t="shared" si="412"/>
        <v>0</v>
      </c>
      <c r="FJ290" s="154">
        <f t="shared" si="413"/>
        <v>0</v>
      </c>
      <c r="FK290" s="147">
        <f t="shared" si="414"/>
        <v>0</v>
      </c>
      <c r="FL290" s="147">
        <f t="shared" si="415"/>
        <v>0</v>
      </c>
      <c r="FM290" s="146">
        <f t="shared" si="416"/>
        <v>0</v>
      </c>
      <c r="FN290" s="146">
        <f t="shared" si="417"/>
        <v>0</v>
      </c>
      <c r="FO290" s="146">
        <f t="shared" si="418"/>
        <v>0</v>
      </c>
      <c r="FP290" s="146">
        <f t="shared" si="419"/>
        <v>0</v>
      </c>
      <c r="FQ290" s="146" t="e">
        <f t="shared" si="420"/>
        <v>#VALUE!</v>
      </c>
      <c r="FR290" s="146" t="e">
        <f t="shared" si="421"/>
        <v>#VALUE!</v>
      </c>
      <c r="FS290" s="146">
        <f t="shared" si="422"/>
        <v>0</v>
      </c>
      <c r="FT290" s="146">
        <f t="shared" si="423"/>
        <v>0</v>
      </c>
      <c r="FU290" s="146">
        <f t="shared" si="424"/>
        <v>0</v>
      </c>
      <c r="FV290" s="146" t="e">
        <f t="shared" si="425"/>
        <v>#VALUE!</v>
      </c>
      <c r="FW290" s="146" t="e">
        <f t="shared" si="446"/>
        <v>#VALUE!</v>
      </c>
      <c r="FX290" s="146" t="e">
        <f t="shared" si="447"/>
        <v>#VALUE!</v>
      </c>
      <c r="FY290" s="146" t="e">
        <f t="shared" si="448"/>
        <v>#VALUE!</v>
      </c>
      <c r="FZ290" s="155">
        <f t="shared" si="458"/>
        <v>0</v>
      </c>
    </row>
    <row r="291" spans="1:182">
      <c r="A291" s="143">
        <v>273</v>
      </c>
      <c r="B291" s="123"/>
      <c r="C291" s="123"/>
      <c r="D291" s="123"/>
      <c r="E291" s="181"/>
      <c r="F291" s="123"/>
      <c r="G291" s="123"/>
      <c r="H291" s="123"/>
      <c r="I291" s="120"/>
      <c r="J291" s="121"/>
      <c r="K291" s="123"/>
      <c r="L291" s="123"/>
      <c r="M291" s="172" t="str">
        <f>ryzyka!$X275</f>
        <v/>
      </c>
      <c r="N291" s="173" t="str">
        <f>ryzyka!Y275</f>
        <v/>
      </c>
      <c r="O291" s="123"/>
      <c r="P291" s="123"/>
      <c r="Q291" s="138"/>
      <c r="R291" s="121"/>
      <c r="S291" s="123"/>
      <c r="T291" s="122"/>
      <c r="U291" s="123"/>
      <c r="V291" s="285" t="str">
        <f t="shared" si="426"/>
        <v/>
      </c>
      <c r="W291" s="285" t="str">
        <f t="shared" si="427"/>
        <v/>
      </c>
      <c r="X291" s="123"/>
      <c r="Y291" s="65"/>
      <c r="Z291" s="176">
        <f t="shared" si="369"/>
        <v>0</v>
      </c>
      <c r="AA291" s="124"/>
      <c r="AB291" s="124"/>
      <c r="AC291" s="125"/>
      <c r="AD291" s="125"/>
      <c r="AE291" s="126"/>
      <c r="AF291" s="124"/>
      <c r="AG291" s="127"/>
      <c r="AH291" s="128"/>
      <c r="AI291" s="137"/>
      <c r="AJ291" s="126"/>
      <c r="AK291" s="335">
        <f t="shared" si="370"/>
        <v>0</v>
      </c>
      <c r="AL291" s="138"/>
      <c r="AM291" s="121"/>
      <c r="AN291" s="123"/>
      <c r="AO291" s="332">
        <f t="shared" si="449"/>
        <v>0</v>
      </c>
      <c r="AP291" s="333">
        <f>SUMIFS(Technologia[tpz '[s']],Technologia[Obszar],"Obróbka skrawaniem",Technologia[KOD WYROB],wycena!$B291)</f>
        <v>0</v>
      </c>
      <c r="AQ291" s="334">
        <f>SUMIFS(Technologia[tpj '[s']],Technologia[Obszar],"Obróbka skrawaniem",Technologia[KOD WYROB],wycena!$B291)</f>
        <v>0</v>
      </c>
      <c r="AR291" s="335">
        <f t="shared" si="371"/>
        <v>0</v>
      </c>
      <c r="AS291" s="334">
        <f>SUMIFS(Technologia[tpz '[s']],Technologia[Obszar],"Ukosowanie",Technologia[KOD WYROB],wycena!$B291)</f>
        <v>0</v>
      </c>
      <c r="AT291" s="334">
        <f>SUMIFS(Technologia[tpj '[s']],Technologia[Obszar],"Ukosowanie",Technologia[KOD WYROB],wycena!$B291)</f>
        <v>0</v>
      </c>
      <c r="AU291" s="335">
        <f t="shared" si="372"/>
        <v>0</v>
      </c>
      <c r="AV291" s="334">
        <f>SUMIFS(Technologia[tpz '[s']],Technologia[Obszar],"Prasa",Technologia[KOD WYROB],wycena!$B291)</f>
        <v>0</v>
      </c>
      <c r="AW291" s="334">
        <f>SUMIFS(Technologia[tpj '[s']],Technologia[Obszar],"Prasa",Technologia[KOD WYROB],wycena!$B291)</f>
        <v>0</v>
      </c>
      <c r="AX291" s="335">
        <f t="shared" si="373"/>
        <v>0</v>
      </c>
      <c r="AY291" s="334">
        <f>SUMIFS(Technologia[tpz '[s']],Technologia[Obszar],"Spawanie ręczne",Technologia[KOD WYROB],wycena!$B291)</f>
        <v>0</v>
      </c>
      <c r="AZ291" s="334">
        <f>SUMIFS(Technologia[tpj '[s']],Technologia[Obszar],"Spawanie ręczne",Technologia[KOD WYROB],wycena!$B291)</f>
        <v>0</v>
      </c>
      <c r="BA291" s="335">
        <f t="shared" si="374"/>
        <v>0</v>
      </c>
      <c r="BB291" s="334">
        <f>SUMIFS(Technologia[tpz '[s']],Technologia[Obszar],"Spawanie robotem",Technologia[KOD WYROB],wycena!$B291)</f>
        <v>0</v>
      </c>
      <c r="BC291" s="334">
        <f>SUMIFS(Technologia[tpj '[s']],Technologia[Obszar],"Spawanie robotem",Technologia[KOD WYROB],wycena!$B291)</f>
        <v>0</v>
      </c>
      <c r="BD291" s="335">
        <f t="shared" si="375"/>
        <v>0</v>
      </c>
      <c r="BE291" s="334">
        <f>SUMIFS(Technologia[tpz '[s']],Technologia[Obszar],"Ślusarnia",Technologia[KOD WYROB],wycena!$B291)</f>
        <v>0</v>
      </c>
      <c r="BF291" s="334">
        <f>SUMIFS(Technologia[tpj '[s']],Technologia[Obszar],"Ślusarnia",Technologia[KOD WYROB],wycena!$B291)</f>
        <v>0</v>
      </c>
      <c r="BG291" s="335">
        <f t="shared" si="376"/>
        <v>0</v>
      </c>
      <c r="BH291" s="334">
        <f>SUMIFS(Technologia[tpz '[s']],Technologia[Obszar],"Montaż",Technologia[KOD WYROB],wycena!$B291)</f>
        <v>0</v>
      </c>
      <c r="BI291" s="334">
        <f>SUMIFS(Technologia[tpj '[s']],Technologia[Obszar],"Montaż",Technologia[KOD WYROB],wycena!$B291)</f>
        <v>0</v>
      </c>
      <c r="BJ291" s="335">
        <f t="shared" si="377"/>
        <v>0</v>
      </c>
      <c r="BK291" s="334">
        <f>SUMIFS(Technologia[tpz '[s']],Technologia[Obszar],"Klejenie",Technologia[KOD WYROB],wycena!$B291)</f>
        <v>0</v>
      </c>
      <c r="BL291" s="334">
        <f>SUMIFS(Technologia[tpj '[s']],Technologia[Obszar],"Klejenie",Technologia[KOD WYROB],wycena!$B291)</f>
        <v>0</v>
      </c>
      <c r="BM291" s="335">
        <f t="shared" si="378"/>
        <v>0</v>
      </c>
      <c r="BN291" s="334">
        <f>SUMIFS(Technologia[tpz '[s']],Technologia[Obszar],"Śrutowanie",Technologia[KOD WYROB],wycena!$B291)</f>
        <v>0</v>
      </c>
      <c r="BO291" s="334">
        <f>SUMIFS(Technologia[tpj '[s']],Technologia[Obszar],"Śrutowanie",Technologia[KOD WYROB],wycena!$B291)</f>
        <v>0</v>
      </c>
      <c r="BP291" s="332">
        <f t="shared" si="428"/>
        <v>0</v>
      </c>
      <c r="BQ291" s="334">
        <f>SUMIFS(Technologia[tpz '[s']],Technologia[Obszar],"Prostowanie",Technologia[KOD WYROB],wycena!$B291)</f>
        <v>0</v>
      </c>
      <c r="BR291" s="334">
        <f>SUMIFS(Technologia[tpj '[s']],Technologia[Obszar],"Prostowanie",Technologia[KOD WYROB],wycena!$B291)</f>
        <v>0</v>
      </c>
      <c r="BS291" s="332">
        <f t="shared" si="429"/>
        <v>0</v>
      </c>
      <c r="BT291" s="334">
        <f>SUMIFS(Technologia[tpz '[s']],Technologia[Obszar],"Gratowarka",Technologia[KOD WYROB],wycena!$B291)</f>
        <v>0</v>
      </c>
      <c r="BU291" s="334">
        <f>SUMIFS(Technologia[tpj '[s']],Technologia[Obszar],"Gratowarka",Technologia[KOD WYROB],wycena!$B291)</f>
        <v>0</v>
      </c>
      <c r="BV291" s="332">
        <f t="shared" si="430"/>
        <v>0</v>
      </c>
      <c r="BW291" s="332">
        <f>COUNTIF(Technologia[KOD WYROB],B291)</f>
        <v>0</v>
      </c>
      <c r="BX291" s="332">
        <f t="shared" si="431"/>
        <v>0</v>
      </c>
      <c r="BZ291" s="121"/>
      <c r="CA291" s="123"/>
      <c r="CB291" s="123"/>
      <c r="CC291" s="372">
        <f>SUMIFS(Technologia[Koszt kooperacji],Technologia[Obszar],"Kooperacja",Technologia[KOD WYROB],wycena!$B291)+SUMIFS(Technologia[Koszt kooperacji],Technologia[Obszar],"Śrutowanie",Technologia[KOD WYROB],wycena!$B291)</f>
        <v>0</v>
      </c>
      <c r="CD291" s="372">
        <f t="shared" si="379"/>
        <v>0</v>
      </c>
      <c r="CE291" s="372">
        <f t="shared" si="450"/>
        <v>0</v>
      </c>
      <c r="CF291" s="381">
        <f>COUNTIFS(Technologia[KOD WYROB],B291,Technologia[Obszar],"kooperacja")+SUMIF($C:$C,$B291,CF:CF)</f>
        <v>0</v>
      </c>
      <c r="CG291" s="382">
        <f>SUMIF(Tabela3[Dot. indeksu],B291,Tabela3[Wartość])+SUMIF(C:C,B291,DE:DE)</f>
        <v>0</v>
      </c>
      <c r="CH291" s="383">
        <f>SUMIFS(NRC[Cena],NRC[Typ narzędzia],robocze!$AL$1,NRC[Dot. indeksu],wycena!$B291)+(SUMIF($C:$C,$B291,$DF:$DF))</f>
        <v>0</v>
      </c>
      <c r="CI291" s="372">
        <f>SUMIFS(NRC[Cena],NRC[Typ narzędzia],robocze!$AL$2,NRC[Dot. indeksu],wycena!$B291)+(SUMIF($C:$C,$B291,$DG:$DG))</f>
        <v>0</v>
      </c>
      <c r="CJ291" s="372">
        <f>SUMIFS(NRC[Cena],NRC[Typ narzędzia],robocze!$AL$3,NRC[Dot. indeksu],wycena!$B291)+(SUMIF($C:$C,$B291,$DH:$DH))</f>
        <v>0</v>
      </c>
      <c r="CK291" s="384">
        <f t="shared" si="432"/>
        <v>0</v>
      </c>
      <c r="CM291" s="373" t="str">
        <f t="shared" si="380"/>
        <v/>
      </c>
      <c r="CN291" s="374" t="str">
        <f t="shared" si="381"/>
        <v/>
      </c>
      <c r="CO291" s="372" t="str">
        <f t="shared" si="382"/>
        <v/>
      </c>
      <c r="CP291" s="372" t="str">
        <f t="shared" si="451"/>
        <v/>
      </c>
      <c r="CQ291" s="371" t="str">
        <f t="shared" si="383"/>
        <v/>
      </c>
      <c r="CR291" s="371" t="str">
        <f t="shared" si="452"/>
        <v/>
      </c>
      <c r="CS291" s="371" t="str">
        <f t="shared" si="384"/>
        <v/>
      </c>
      <c r="CT291" s="371" t="str">
        <f t="shared" si="385"/>
        <v/>
      </c>
      <c r="CU291" s="371" t="str">
        <f t="shared" si="386"/>
        <v/>
      </c>
      <c r="CV291" s="371" t="str">
        <f t="shared" si="387"/>
        <v/>
      </c>
      <c r="CW291" s="371" t="str">
        <f t="shared" si="388"/>
        <v/>
      </c>
      <c r="CX291" s="371" t="str">
        <f t="shared" si="389"/>
        <v/>
      </c>
      <c r="CY291" s="371" t="str">
        <f t="shared" si="390"/>
        <v/>
      </c>
      <c r="CZ291" s="371" t="str">
        <f t="shared" si="391"/>
        <v/>
      </c>
      <c r="DA291" s="371" t="str">
        <f t="shared" si="433"/>
        <v/>
      </c>
      <c r="DB291" s="371" t="str">
        <f t="shared" si="434"/>
        <v/>
      </c>
      <c r="DC291" s="371" t="str">
        <f t="shared" si="435"/>
        <v/>
      </c>
      <c r="DD291" s="334" t="str">
        <f t="shared" si="392"/>
        <v/>
      </c>
      <c r="DE291" s="334" t="str">
        <f t="shared" si="393"/>
        <v/>
      </c>
      <c r="DF291" s="372">
        <f t="shared" si="453"/>
        <v>0</v>
      </c>
      <c r="DG291" s="372">
        <f t="shared" si="454"/>
        <v>0</v>
      </c>
      <c r="DH291" s="372">
        <f t="shared" si="455"/>
        <v>0</v>
      </c>
      <c r="DI291" s="375"/>
      <c r="DJ291" s="319">
        <f>AK291/3600*Stawki!$A$4</f>
        <v>0</v>
      </c>
      <c r="DK291" s="317">
        <f>AO291/3600*Stawki!$B$4</f>
        <v>0</v>
      </c>
      <c r="DL291" s="317">
        <f>AR291/3600*Stawki!$C$4</f>
        <v>0</v>
      </c>
      <c r="DM291" s="317">
        <f>AU291/3600*Stawki!$D$4</f>
        <v>0</v>
      </c>
      <c r="DN291" s="317">
        <f>AX291/3600*Stawki!$E$4</f>
        <v>0</v>
      </c>
      <c r="DO291" s="317">
        <f>BA291/3600*Stawki!$F$4</f>
        <v>0</v>
      </c>
      <c r="DP291" s="317">
        <f>BD291/3600*Stawki!$G$4</f>
        <v>0</v>
      </c>
      <c r="DQ291" s="317">
        <f>BG291/3600*Stawki!$H$4</f>
        <v>0</v>
      </c>
      <c r="DR291" s="317">
        <f>BJ291/3600*Stawki!$J$4</f>
        <v>0</v>
      </c>
      <c r="DS291" s="317">
        <f>BL291/3600*Stawki!$I$4</f>
        <v>0</v>
      </c>
      <c r="DT291" s="317">
        <f>BP291/3600*Stawki!$K$4</f>
        <v>0</v>
      </c>
      <c r="DU291" s="320">
        <f>BS291/3600*Stawki!$M$4</f>
        <v>0</v>
      </c>
      <c r="DV291" s="320">
        <f>BV291/3600*Stawki!$L$4</f>
        <v>0</v>
      </c>
      <c r="DW291" s="321">
        <f t="shared" si="436"/>
        <v>0</v>
      </c>
      <c r="DX291" s="322" t="e" cm="1">
        <f t="array" ref="DX291">IF(BX291&lt;1,INDEX(tblSimple[],MATCH(F291,simp_il_proj,1)+1,MATCH(BW291,simp_il_oper,1)+1)+VLOOKUP($H$6,tblKlient[[Klient]:[Dodatkowy narzut Simple]],2,0),INDEX(tblComplex[],MATCH(F291,comp_il_projekt,1)+1,MATCH(BX291,comp_ile_sklad,1)+1)+VLOOKUP($H$6,tblKlient[[Klient]:[Dodatkowy narzut Complex]],3,0))</f>
        <v>#VALUE!</v>
      </c>
      <c r="DY291" s="323" t="str">
        <f t="shared" si="437"/>
        <v/>
      </c>
      <c r="DZ291" s="318" t="e">
        <f t="shared" si="394"/>
        <v>#VALUE!</v>
      </c>
      <c r="EA291" s="324" t="e">
        <f t="shared" si="395"/>
        <v>#VALUE!</v>
      </c>
      <c r="EC291" s="340">
        <f>IFERROR((Y291*AA291)*IF(X291="NIE",$EC$17+Stawki!$L$30,$EC$17)+SUMIF($C:$C,$B291,CP:CP),0)</f>
        <v>0</v>
      </c>
      <c r="ED291" s="341">
        <f t="shared" si="396"/>
        <v>0</v>
      </c>
      <c r="EE291" s="341">
        <f t="shared" si="397"/>
        <v>0</v>
      </c>
      <c r="EF291" s="341" t="e">
        <f t="shared" si="398"/>
        <v>#VALUE!</v>
      </c>
      <c r="EG291" s="341" t="e">
        <f>DY291*(1+wycena!$EG$17)</f>
        <v>#VALUE!</v>
      </c>
      <c r="EH291" s="341" t="e">
        <f>EG291*(1+wycena!$EH$17)</f>
        <v>#VALUE!</v>
      </c>
      <c r="EI291" s="341" t="e">
        <f t="shared" si="438"/>
        <v>#VALUE!</v>
      </c>
      <c r="EJ291" s="341" t="e">
        <f t="shared" si="456"/>
        <v>#VALUE!</v>
      </c>
      <c r="EK291" s="342">
        <f t="shared" si="399"/>
        <v>0</v>
      </c>
      <c r="EL291" s="343">
        <v>0</v>
      </c>
      <c r="EM291" s="344" t="e">
        <f t="shared" si="457"/>
        <v>#VALUE!</v>
      </c>
      <c r="EN291" s="345" t="e">
        <f t="shared" si="400"/>
        <v>#VALUE!</v>
      </c>
      <c r="EO291" s="346">
        <f t="shared" si="401"/>
        <v>0</v>
      </c>
      <c r="EP291" s="347">
        <f t="shared" si="402"/>
        <v>0</v>
      </c>
      <c r="EQ291" s="348">
        <f t="shared" si="439"/>
        <v>0</v>
      </c>
      <c r="ER291" s="349" t="e">
        <f t="shared" si="403"/>
        <v>#VALUE!</v>
      </c>
      <c r="ES291" s="350" t="e">
        <f t="shared" si="404"/>
        <v>#VALUE!</v>
      </c>
      <c r="ET291" s="62"/>
      <c r="EU291" s="399">
        <f t="shared" si="440"/>
        <v>0</v>
      </c>
      <c r="EV291" s="400">
        <f t="shared" si="441"/>
        <v>0</v>
      </c>
      <c r="EW291" s="400">
        <f t="shared" si="442"/>
        <v>0</v>
      </c>
      <c r="EX291" s="400">
        <f t="shared" si="443"/>
        <v>0</v>
      </c>
      <c r="EY291" s="400">
        <f t="shared" si="444"/>
        <v>0</v>
      </c>
      <c r="EZ291" s="401">
        <f t="shared" si="445"/>
        <v>0</v>
      </c>
      <c r="FA291" s="62"/>
      <c r="FB291" s="153">
        <f t="shared" si="405"/>
        <v>0</v>
      </c>
      <c r="FC291" s="154">
        <f t="shared" si="406"/>
        <v>0</v>
      </c>
      <c r="FD291" s="154">
        <f t="shared" si="407"/>
        <v>0</v>
      </c>
      <c r="FE291" s="154">
        <f t="shared" si="408"/>
        <v>0</v>
      </c>
      <c r="FF291" s="154">
        <f t="shared" si="409"/>
        <v>0</v>
      </c>
      <c r="FG291" s="154">
        <f t="shared" si="410"/>
        <v>0</v>
      </c>
      <c r="FH291" s="154">
        <f t="shared" si="411"/>
        <v>0</v>
      </c>
      <c r="FI291" s="154">
        <f t="shared" si="412"/>
        <v>0</v>
      </c>
      <c r="FJ291" s="154">
        <f t="shared" si="413"/>
        <v>0</v>
      </c>
      <c r="FK291" s="147">
        <f t="shared" si="414"/>
        <v>0</v>
      </c>
      <c r="FL291" s="147">
        <f t="shared" si="415"/>
        <v>0</v>
      </c>
      <c r="FM291" s="146">
        <f t="shared" si="416"/>
        <v>0</v>
      </c>
      <c r="FN291" s="146">
        <f t="shared" si="417"/>
        <v>0</v>
      </c>
      <c r="FO291" s="146">
        <f t="shared" si="418"/>
        <v>0</v>
      </c>
      <c r="FP291" s="146">
        <f t="shared" si="419"/>
        <v>0</v>
      </c>
      <c r="FQ291" s="146" t="e">
        <f t="shared" si="420"/>
        <v>#VALUE!</v>
      </c>
      <c r="FR291" s="146" t="e">
        <f t="shared" si="421"/>
        <v>#VALUE!</v>
      </c>
      <c r="FS291" s="146">
        <f t="shared" si="422"/>
        <v>0</v>
      </c>
      <c r="FT291" s="146">
        <f t="shared" si="423"/>
        <v>0</v>
      </c>
      <c r="FU291" s="146">
        <f t="shared" si="424"/>
        <v>0</v>
      </c>
      <c r="FV291" s="146" t="e">
        <f t="shared" si="425"/>
        <v>#VALUE!</v>
      </c>
      <c r="FW291" s="146" t="e">
        <f t="shared" si="446"/>
        <v>#VALUE!</v>
      </c>
      <c r="FX291" s="146" t="e">
        <f t="shared" si="447"/>
        <v>#VALUE!</v>
      </c>
      <c r="FY291" s="146" t="e">
        <f t="shared" si="448"/>
        <v>#VALUE!</v>
      </c>
      <c r="FZ291" s="155">
        <f t="shared" si="458"/>
        <v>0</v>
      </c>
    </row>
    <row r="292" spans="1:182">
      <c r="A292" s="143">
        <v>274</v>
      </c>
      <c r="B292" s="123"/>
      <c r="C292" s="123"/>
      <c r="D292" s="123"/>
      <c r="E292" s="181"/>
      <c r="F292" s="123"/>
      <c r="G292" s="123"/>
      <c r="H292" s="123"/>
      <c r="I292" s="120"/>
      <c r="J292" s="121"/>
      <c r="K292" s="123"/>
      <c r="L292" s="123"/>
      <c r="M292" s="172" t="str">
        <f>ryzyka!$X276</f>
        <v/>
      </c>
      <c r="N292" s="173" t="str">
        <f>ryzyka!Y276</f>
        <v/>
      </c>
      <c r="O292" s="123"/>
      <c r="P292" s="123"/>
      <c r="Q292" s="138"/>
      <c r="R292" s="121"/>
      <c r="S292" s="123"/>
      <c r="T292" s="122"/>
      <c r="U292" s="123"/>
      <c r="V292" s="285" t="str">
        <f t="shared" si="426"/>
        <v/>
      </c>
      <c r="W292" s="285" t="str">
        <f t="shared" si="427"/>
        <v/>
      </c>
      <c r="X292" s="123"/>
      <c r="Y292" s="65"/>
      <c r="Z292" s="176">
        <f t="shared" si="369"/>
        <v>0</v>
      </c>
      <c r="AA292" s="124"/>
      <c r="AB292" s="124"/>
      <c r="AC292" s="125"/>
      <c r="AD292" s="125"/>
      <c r="AE292" s="126"/>
      <c r="AF292" s="124"/>
      <c r="AG292" s="127"/>
      <c r="AH292" s="128"/>
      <c r="AI292" s="137"/>
      <c r="AJ292" s="126"/>
      <c r="AK292" s="335">
        <f t="shared" si="370"/>
        <v>0</v>
      </c>
      <c r="AL292" s="138"/>
      <c r="AM292" s="121"/>
      <c r="AN292" s="123"/>
      <c r="AO292" s="332">
        <f t="shared" si="449"/>
        <v>0</v>
      </c>
      <c r="AP292" s="333">
        <f>SUMIFS(Technologia[tpz '[s']],Technologia[Obszar],"Obróbka skrawaniem",Technologia[KOD WYROB],wycena!$B292)</f>
        <v>0</v>
      </c>
      <c r="AQ292" s="334">
        <f>SUMIFS(Technologia[tpj '[s']],Technologia[Obszar],"Obróbka skrawaniem",Technologia[KOD WYROB],wycena!$B292)</f>
        <v>0</v>
      </c>
      <c r="AR292" s="335">
        <f t="shared" si="371"/>
        <v>0</v>
      </c>
      <c r="AS292" s="334">
        <f>SUMIFS(Technologia[tpz '[s']],Technologia[Obszar],"Ukosowanie",Technologia[KOD WYROB],wycena!$B292)</f>
        <v>0</v>
      </c>
      <c r="AT292" s="334">
        <f>SUMIFS(Technologia[tpj '[s']],Technologia[Obszar],"Ukosowanie",Technologia[KOD WYROB],wycena!$B292)</f>
        <v>0</v>
      </c>
      <c r="AU292" s="335">
        <f t="shared" si="372"/>
        <v>0</v>
      </c>
      <c r="AV292" s="334">
        <f>SUMIFS(Technologia[tpz '[s']],Technologia[Obszar],"Prasa",Technologia[KOD WYROB],wycena!$B292)</f>
        <v>0</v>
      </c>
      <c r="AW292" s="334">
        <f>SUMIFS(Technologia[tpj '[s']],Technologia[Obszar],"Prasa",Technologia[KOD WYROB],wycena!$B292)</f>
        <v>0</v>
      </c>
      <c r="AX292" s="335">
        <f t="shared" si="373"/>
        <v>0</v>
      </c>
      <c r="AY292" s="334">
        <f>SUMIFS(Technologia[tpz '[s']],Technologia[Obszar],"Spawanie ręczne",Technologia[KOD WYROB],wycena!$B292)</f>
        <v>0</v>
      </c>
      <c r="AZ292" s="334">
        <f>SUMIFS(Technologia[tpj '[s']],Technologia[Obszar],"Spawanie ręczne",Technologia[KOD WYROB],wycena!$B292)</f>
        <v>0</v>
      </c>
      <c r="BA292" s="335">
        <f t="shared" si="374"/>
        <v>0</v>
      </c>
      <c r="BB292" s="334">
        <f>SUMIFS(Technologia[tpz '[s']],Technologia[Obszar],"Spawanie robotem",Technologia[KOD WYROB],wycena!$B292)</f>
        <v>0</v>
      </c>
      <c r="BC292" s="334">
        <f>SUMIFS(Technologia[tpj '[s']],Technologia[Obszar],"Spawanie robotem",Technologia[KOD WYROB],wycena!$B292)</f>
        <v>0</v>
      </c>
      <c r="BD292" s="335">
        <f t="shared" si="375"/>
        <v>0</v>
      </c>
      <c r="BE292" s="334">
        <f>SUMIFS(Technologia[tpz '[s']],Technologia[Obszar],"Ślusarnia",Technologia[KOD WYROB],wycena!$B292)</f>
        <v>0</v>
      </c>
      <c r="BF292" s="334">
        <f>SUMIFS(Technologia[tpj '[s']],Technologia[Obszar],"Ślusarnia",Technologia[KOD WYROB],wycena!$B292)</f>
        <v>0</v>
      </c>
      <c r="BG292" s="335">
        <f t="shared" si="376"/>
        <v>0</v>
      </c>
      <c r="BH292" s="334">
        <f>SUMIFS(Technologia[tpz '[s']],Technologia[Obszar],"Montaż",Technologia[KOD WYROB],wycena!$B292)</f>
        <v>0</v>
      </c>
      <c r="BI292" s="334">
        <f>SUMIFS(Technologia[tpj '[s']],Technologia[Obszar],"Montaż",Technologia[KOD WYROB],wycena!$B292)</f>
        <v>0</v>
      </c>
      <c r="BJ292" s="335">
        <f t="shared" si="377"/>
        <v>0</v>
      </c>
      <c r="BK292" s="334">
        <f>SUMIFS(Technologia[tpz '[s']],Technologia[Obszar],"Klejenie",Technologia[KOD WYROB],wycena!$B292)</f>
        <v>0</v>
      </c>
      <c r="BL292" s="334">
        <f>SUMIFS(Technologia[tpj '[s']],Technologia[Obszar],"Klejenie",Technologia[KOD WYROB],wycena!$B292)</f>
        <v>0</v>
      </c>
      <c r="BM292" s="335">
        <f t="shared" si="378"/>
        <v>0</v>
      </c>
      <c r="BN292" s="334">
        <f>SUMIFS(Technologia[tpz '[s']],Technologia[Obszar],"Śrutowanie",Technologia[KOD WYROB],wycena!$B292)</f>
        <v>0</v>
      </c>
      <c r="BO292" s="334">
        <f>SUMIFS(Technologia[tpj '[s']],Technologia[Obszar],"Śrutowanie",Technologia[KOD WYROB],wycena!$B292)</f>
        <v>0</v>
      </c>
      <c r="BP292" s="332">
        <f t="shared" si="428"/>
        <v>0</v>
      </c>
      <c r="BQ292" s="334">
        <f>SUMIFS(Technologia[tpz '[s']],Technologia[Obszar],"Prostowanie",Technologia[KOD WYROB],wycena!$B292)</f>
        <v>0</v>
      </c>
      <c r="BR292" s="334">
        <f>SUMIFS(Technologia[tpj '[s']],Technologia[Obszar],"Prostowanie",Technologia[KOD WYROB],wycena!$B292)</f>
        <v>0</v>
      </c>
      <c r="BS292" s="332">
        <f t="shared" si="429"/>
        <v>0</v>
      </c>
      <c r="BT292" s="334">
        <f>SUMIFS(Technologia[tpz '[s']],Technologia[Obszar],"Gratowarka",Technologia[KOD WYROB],wycena!$B292)</f>
        <v>0</v>
      </c>
      <c r="BU292" s="334">
        <f>SUMIFS(Technologia[tpj '[s']],Technologia[Obszar],"Gratowarka",Technologia[KOD WYROB],wycena!$B292)</f>
        <v>0</v>
      </c>
      <c r="BV292" s="332">
        <f t="shared" si="430"/>
        <v>0</v>
      </c>
      <c r="BW292" s="332">
        <f>COUNTIF(Technologia[KOD WYROB],B292)</f>
        <v>0</v>
      </c>
      <c r="BX292" s="332">
        <f t="shared" si="431"/>
        <v>0</v>
      </c>
      <c r="BZ292" s="121"/>
      <c r="CA292" s="123"/>
      <c r="CB292" s="123"/>
      <c r="CC292" s="372">
        <f>SUMIFS(Technologia[Koszt kooperacji],Technologia[Obszar],"Kooperacja",Technologia[KOD WYROB],wycena!$B292)+SUMIFS(Technologia[Koszt kooperacji],Technologia[Obszar],"Śrutowanie",Technologia[KOD WYROB],wycena!$B292)</f>
        <v>0</v>
      </c>
      <c r="CD292" s="372">
        <f t="shared" si="379"/>
        <v>0</v>
      </c>
      <c r="CE292" s="372">
        <f t="shared" si="450"/>
        <v>0</v>
      </c>
      <c r="CF292" s="381">
        <f>COUNTIFS(Technologia[KOD WYROB],B292,Technologia[Obszar],"kooperacja")+SUMIF($C:$C,$B292,CF:CF)</f>
        <v>0</v>
      </c>
      <c r="CG292" s="382">
        <f>SUMIF(Tabela3[Dot. indeksu],B292,Tabela3[Wartość])+SUMIF(C:C,B292,DE:DE)</f>
        <v>0</v>
      </c>
      <c r="CH292" s="383">
        <f>SUMIFS(NRC[Cena],NRC[Typ narzędzia],robocze!$AL$1,NRC[Dot. indeksu],wycena!$B292)+(SUMIF($C:$C,$B292,$DF:$DF))</f>
        <v>0</v>
      </c>
      <c r="CI292" s="372">
        <f>SUMIFS(NRC[Cena],NRC[Typ narzędzia],robocze!$AL$2,NRC[Dot. indeksu],wycena!$B292)+(SUMIF($C:$C,$B292,$DG:$DG))</f>
        <v>0</v>
      </c>
      <c r="CJ292" s="372">
        <f>SUMIFS(NRC[Cena],NRC[Typ narzędzia],robocze!$AL$3,NRC[Dot. indeksu],wycena!$B292)+(SUMIF($C:$C,$B292,$DH:$DH))</f>
        <v>0</v>
      </c>
      <c r="CK292" s="384">
        <f t="shared" si="432"/>
        <v>0</v>
      </c>
      <c r="CM292" s="373" t="str">
        <f t="shared" si="380"/>
        <v/>
      </c>
      <c r="CN292" s="374" t="str">
        <f t="shared" si="381"/>
        <v/>
      </c>
      <c r="CO292" s="372" t="str">
        <f t="shared" si="382"/>
        <v/>
      </c>
      <c r="CP292" s="372" t="str">
        <f t="shared" si="451"/>
        <v/>
      </c>
      <c r="CQ292" s="371" t="str">
        <f t="shared" si="383"/>
        <v/>
      </c>
      <c r="CR292" s="371" t="str">
        <f t="shared" si="452"/>
        <v/>
      </c>
      <c r="CS292" s="371" t="str">
        <f t="shared" si="384"/>
        <v/>
      </c>
      <c r="CT292" s="371" t="str">
        <f t="shared" si="385"/>
        <v/>
      </c>
      <c r="CU292" s="371" t="str">
        <f t="shared" si="386"/>
        <v/>
      </c>
      <c r="CV292" s="371" t="str">
        <f t="shared" si="387"/>
        <v/>
      </c>
      <c r="CW292" s="371" t="str">
        <f t="shared" si="388"/>
        <v/>
      </c>
      <c r="CX292" s="371" t="str">
        <f t="shared" si="389"/>
        <v/>
      </c>
      <c r="CY292" s="371" t="str">
        <f t="shared" si="390"/>
        <v/>
      </c>
      <c r="CZ292" s="371" t="str">
        <f t="shared" si="391"/>
        <v/>
      </c>
      <c r="DA292" s="371" t="str">
        <f t="shared" si="433"/>
        <v/>
      </c>
      <c r="DB292" s="371" t="str">
        <f t="shared" si="434"/>
        <v/>
      </c>
      <c r="DC292" s="371" t="str">
        <f t="shared" si="435"/>
        <v/>
      </c>
      <c r="DD292" s="334" t="str">
        <f t="shared" si="392"/>
        <v/>
      </c>
      <c r="DE292" s="334" t="str">
        <f t="shared" si="393"/>
        <v/>
      </c>
      <c r="DF292" s="372">
        <f t="shared" si="453"/>
        <v>0</v>
      </c>
      <c r="DG292" s="372">
        <f t="shared" si="454"/>
        <v>0</v>
      </c>
      <c r="DH292" s="372">
        <f t="shared" si="455"/>
        <v>0</v>
      </c>
      <c r="DI292" s="375"/>
      <c r="DJ292" s="319">
        <f>AK292/3600*Stawki!$A$4</f>
        <v>0</v>
      </c>
      <c r="DK292" s="317">
        <f>AO292/3600*Stawki!$B$4</f>
        <v>0</v>
      </c>
      <c r="DL292" s="317">
        <f>AR292/3600*Stawki!$C$4</f>
        <v>0</v>
      </c>
      <c r="DM292" s="317">
        <f>AU292/3600*Stawki!$D$4</f>
        <v>0</v>
      </c>
      <c r="DN292" s="317">
        <f>AX292/3600*Stawki!$E$4</f>
        <v>0</v>
      </c>
      <c r="DO292" s="317">
        <f>BA292/3600*Stawki!$F$4</f>
        <v>0</v>
      </c>
      <c r="DP292" s="317">
        <f>BD292/3600*Stawki!$G$4</f>
        <v>0</v>
      </c>
      <c r="DQ292" s="317">
        <f>BG292/3600*Stawki!$H$4</f>
        <v>0</v>
      </c>
      <c r="DR292" s="317">
        <f>BJ292/3600*Stawki!$J$4</f>
        <v>0</v>
      </c>
      <c r="DS292" s="317">
        <f>BL292/3600*Stawki!$I$4</f>
        <v>0</v>
      </c>
      <c r="DT292" s="317">
        <f>BP292/3600*Stawki!$K$4</f>
        <v>0</v>
      </c>
      <c r="DU292" s="320">
        <f>BS292/3600*Stawki!$M$4</f>
        <v>0</v>
      </c>
      <c r="DV292" s="320">
        <f>BV292/3600*Stawki!$L$4</f>
        <v>0</v>
      </c>
      <c r="DW292" s="321">
        <f t="shared" si="436"/>
        <v>0</v>
      </c>
      <c r="DX292" s="322" t="e" cm="1">
        <f t="array" ref="DX292">IF(BX292&lt;1,INDEX(tblSimple[],MATCH(F292,simp_il_proj,1)+1,MATCH(BW292,simp_il_oper,1)+1)+VLOOKUP($H$6,tblKlient[[Klient]:[Dodatkowy narzut Simple]],2,0),INDEX(tblComplex[],MATCH(F292,comp_il_projekt,1)+1,MATCH(BX292,comp_ile_sklad,1)+1)+VLOOKUP($H$6,tblKlient[[Klient]:[Dodatkowy narzut Complex]],3,0))</f>
        <v>#VALUE!</v>
      </c>
      <c r="DY292" s="323" t="str">
        <f t="shared" si="437"/>
        <v/>
      </c>
      <c r="DZ292" s="318" t="e">
        <f t="shared" si="394"/>
        <v>#VALUE!</v>
      </c>
      <c r="EA292" s="324" t="e">
        <f t="shared" si="395"/>
        <v>#VALUE!</v>
      </c>
      <c r="EC292" s="340">
        <f>IFERROR((Y292*AA292)*IF(X292="NIE",$EC$17+Stawki!$L$30,$EC$17)+SUMIF($C:$C,$B292,CP:CP),0)</f>
        <v>0</v>
      </c>
      <c r="ED292" s="341">
        <f t="shared" si="396"/>
        <v>0</v>
      </c>
      <c r="EE292" s="341">
        <f t="shared" si="397"/>
        <v>0</v>
      </c>
      <c r="EF292" s="341" t="e">
        <f t="shared" si="398"/>
        <v>#VALUE!</v>
      </c>
      <c r="EG292" s="341" t="e">
        <f>DY292*(1+wycena!$EG$17)</f>
        <v>#VALUE!</v>
      </c>
      <c r="EH292" s="341" t="e">
        <f>EG292*(1+wycena!$EH$17)</f>
        <v>#VALUE!</v>
      </c>
      <c r="EI292" s="341" t="e">
        <f t="shared" si="438"/>
        <v>#VALUE!</v>
      </c>
      <c r="EJ292" s="341" t="e">
        <f t="shared" si="456"/>
        <v>#VALUE!</v>
      </c>
      <c r="EK292" s="342">
        <f t="shared" si="399"/>
        <v>0</v>
      </c>
      <c r="EL292" s="343">
        <v>0</v>
      </c>
      <c r="EM292" s="344" t="e">
        <f t="shared" si="457"/>
        <v>#VALUE!</v>
      </c>
      <c r="EN292" s="345" t="e">
        <f t="shared" si="400"/>
        <v>#VALUE!</v>
      </c>
      <c r="EO292" s="346">
        <f t="shared" si="401"/>
        <v>0</v>
      </c>
      <c r="EP292" s="347">
        <f t="shared" si="402"/>
        <v>0</v>
      </c>
      <c r="EQ292" s="348">
        <f t="shared" si="439"/>
        <v>0</v>
      </c>
      <c r="ER292" s="349" t="e">
        <f t="shared" si="403"/>
        <v>#VALUE!</v>
      </c>
      <c r="ES292" s="350" t="e">
        <f t="shared" si="404"/>
        <v>#VALUE!</v>
      </c>
      <c r="ET292" s="62"/>
      <c r="EU292" s="399">
        <f t="shared" si="440"/>
        <v>0</v>
      </c>
      <c r="EV292" s="400">
        <f t="shared" si="441"/>
        <v>0</v>
      </c>
      <c r="EW292" s="400">
        <f t="shared" si="442"/>
        <v>0</v>
      </c>
      <c r="EX292" s="400">
        <f t="shared" si="443"/>
        <v>0</v>
      </c>
      <c r="EY292" s="400">
        <f t="shared" si="444"/>
        <v>0</v>
      </c>
      <c r="EZ292" s="401">
        <f t="shared" si="445"/>
        <v>0</v>
      </c>
      <c r="FA292" s="62"/>
      <c r="FB292" s="153">
        <f t="shared" si="405"/>
        <v>0</v>
      </c>
      <c r="FC292" s="154">
        <f t="shared" si="406"/>
        <v>0</v>
      </c>
      <c r="FD292" s="154">
        <f t="shared" si="407"/>
        <v>0</v>
      </c>
      <c r="FE292" s="154">
        <f t="shared" si="408"/>
        <v>0</v>
      </c>
      <c r="FF292" s="154">
        <f t="shared" si="409"/>
        <v>0</v>
      </c>
      <c r="FG292" s="154">
        <f t="shared" si="410"/>
        <v>0</v>
      </c>
      <c r="FH292" s="154">
        <f t="shared" si="411"/>
        <v>0</v>
      </c>
      <c r="FI292" s="154">
        <f t="shared" si="412"/>
        <v>0</v>
      </c>
      <c r="FJ292" s="154">
        <f t="shared" si="413"/>
        <v>0</v>
      </c>
      <c r="FK292" s="147">
        <f t="shared" si="414"/>
        <v>0</v>
      </c>
      <c r="FL292" s="147">
        <f t="shared" si="415"/>
        <v>0</v>
      </c>
      <c r="FM292" s="146">
        <f t="shared" si="416"/>
        <v>0</v>
      </c>
      <c r="FN292" s="146">
        <f t="shared" si="417"/>
        <v>0</v>
      </c>
      <c r="FO292" s="146">
        <f t="shared" si="418"/>
        <v>0</v>
      </c>
      <c r="FP292" s="146">
        <f t="shared" si="419"/>
        <v>0</v>
      </c>
      <c r="FQ292" s="146" t="e">
        <f t="shared" si="420"/>
        <v>#VALUE!</v>
      </c>
      <c r="FR292" s="146" t="e">
        <f t="shared" si="421"/>
        <v>#VALUE!</v>
      </c>
      <c r="FS292" s="146">
        <f t="shared" si="422"/>
        <v>0</v>
      </c>
      <c r="FT292" s="146">
        <f t="shared" si="423"/>
        <v>0</v>
      </c>
      <c r="FU292" s="146">
        <f t="shared" si="424"/>
        <v>0</v>
      </c>
      <c r="FV292" s="146" t="e">
        <f t="shared" si="425"/>
        <v>#VALUE!</v>
      </c>
      <c r="FW292" s="146" t="e">
        <f t="shared" si="446"/>
        <v>#VALUE!</v>
      </c>
      <c r="FX292" s="146" t="e">
        <f t="shared" si="447"/>
        <v>#VALUE!</v>
      </c>
      <c r="FY292" s="146" t="e">
        <f t="shared" si="448"/>
        <v>#VALUE!</v>
      </c>
      <c r="FZ292" s="155">
        <f t="shared" si="458"/>
        <v>0</v>
      </c>
    </row>
    <row r="293" spans="1:182">
      <c r="A293" s="143">
        <v>275</v>
      </c>
      <c r="B293" s="123"/>
      <c r="C293" s="123"/>
      <c r="D293" s="123"/>
      <c r="E293" s="181"/>
      <c r="F293" s="123"/>
      <c r="G293" s="123"/>
      <c r="H293" s="123"/>
      <c r="I293" s="120"/>
      <c r="J293" s="121"/>
      <c r="K293" s="123"/>
      <c r="L293" s="123"/>
      <c r="M293" s="172" t="str">
        <f>ryzyka!$X277</f>
        <v/>
      </c>
      <c r="N293" s="173" t="str">
        <f>ryzyka!Y277</f>
        <v/>
      </c>
      <c r="O293" s="123"/>
      <c r="P293" s="123"/>
      <c r="Q293" s="138"/>
      <c r="R293" s="121"/>
      <c r="S293" s="123"/>
      <c r="T293" s="122"/>
      <c r="U293" s="123"/>
      <c r="V293" s="285" t="str">
        <f t="shared" si="426"/>
        <v/>
      </c>
      <c r="W293" s="285" t="str">
        <f t="shared" si="427"/>
        <v/>
      </c>
      <c r="X293" s="123"/>
      <c r="Y293" s="65"/>
      <c r="Z293" s="176">
        <f t="shared" si="369"/>
        <v>0</v>
      </c>
      <c r="AA293" s="124"/>
      <c r="AB293" s="124"/>
      <c r="AC293" s="125"/>
      <c r="AD293" s="125"/>
      <c r="AE293" s="126"/>
      <c r="AF293" s="124"/>
      <c r="AG293" s="127"/>
      <c r="AH293" s="128"/>
      <c r="AI293" s="137"/>
      <c r="AJ293" s="126"/>
      <c r="AK293" s="335">
        <f t="shared" si="370"/>
        <v>0</v>
      </c>
      <c r="AL293" s="138"/>
      <c r="AM293" s="121"/>
      <c r="AN293" s="123"/>
      <c r="AO293" s="332">
        <f t="shared" si="449"/>
        <v>0</v>
      </c>
      <c r="AP293" s="333">
        <f>SUMIFS(Technologia[tpz '[s']],Technologia[Obszar],"Obróbka skrawaniem",Technologia[KOD WYROB],wycena!$B293)</f>
        <v>0</v>
      </c>
      <c r="AQ293" s="334">
        <f>SUMIFS(Technologia[tpj '[s']],Technologia[Obszar],"Obróbka skrawaniem",Technologia[KOD WYROB],wycena!$B293)</f>
        <v>0</v>
      </c>
      <c r="AR293" s="335">
        <f t="shared" si="371"/>
        <v>0</v>
      </c>
      <c r="AS293" s="334">
        <f>SUMIFS(Technologia[tpz '[s']],Technologia[Obszar],"Ukosowanie",Technologia[KOD WYROB],wycena!$B293)</f>
        <v>0</v>
      </c>
      <c r="AT293" s="334">
        <f>SUMIFS(Technologia[tpj '[s']],Technologia[Obszar],"Ukosowanie",Technologia[KOD WYROB],wycena!$B293)</f>
        <v>0</v>
      </c>
      <c r="AU293" s="335">
        <f t="shared" si="372"/>
        <v>0</v>
      </c>
      <c r="AV293" s="334">
        <f>SUMIFS(Technologia[tpz '[s']],Technologia[Obszar],"Prasa",Technologia[KOD WYROB],wycena!$B293)</f>
        <v>0</v>
      </c>
      <c r="AW293" s="334">
        <f>SUMIFS(Technologia[tpj '[s']],Technologia[Obszar],"Prasa",Technologia[KOD WYROB],wycena!$B293)</f>
        <v>0</v>
      </c>
      <c r="AX293" s="335">
        <f t="shared" si="373"/>
        <v>0</v>
      </c>
      <c r="AY293" s="334">
        <f>SUMIFS(Technologia[tpz '[s']],Technologia[Obszar],"Spawanie ręczne",Technologia[KOD WYROB],wycena!$B293)</f>
        <v>0</v>
      </c>
      <c r="AZ293" s="334">
        <f>SUMIFS(Technologia[tpj '[s']],Technologia[Obszar],"Spawanie ręczne",Technologia[KOD WYROB],wycena!$B293)</f>
        <v>0</v>
      </c>
      <c r="BA293" s="335">
        <f t="shared" si="374"/>
        <v>0</v>
      </c>
      <c r="BB293" s="334">
        <f>SUMIFS(Technologia[tpz '[s']],Technologia[Obszar],"Spawanie robotem",Technologia[KOD WYROB],wycena!$B293)</f>
        <v>0</v>
      </c>
      <c r="BC293" s="334">
        <f>SUMIFS(Technologia[tpj '[s']],Technologia[Obszar],"Spawanie robotem",Technologia[KOD WYROB],wycena!$B293)</f>
        <v>0</v>
      </c>
      <c r="BD293" s="335">
        <f t="shared" si="375"/>
        <v>0</v>
      </c>
      <c r="BE293" s="334">
        <f>SUMIFS(Technologia[tpz '[s']],Technologia[Obszar],"Ślusarnia",Technologia[KOD WYROB],wycena!$B293)</f>
        <v>0</v>
      </c>
      <c r="BF293" s="334">
        <f>SUMIFS(Technologia[tpj '[s']],Technologia[Obszar],"Ślusarnia",Technologia[KOD WYROB],wycena!$B293)</f>
        <v>0</v>
      </c>
      <c r="BG293" s="335">
        <f t="shared" si="376"/>
        <v>0</v>
      </c>
      <c r="BH293" s="334">
        <f>SUMIFS(Technologia[tpz '[s']],Technologia[Obszar],"Montaż",Technologia[KOD WYROB],wycena!$B293)</f>
        <v>0</v>
      </c>
      <c r="BI293" s="334">
        <f>SUMIFS(Technologia[tpj '[s']],Technologia[Obszar],"Montaż",Technologia[KOD WYROB],wycena!$B293)</f>
        <v>0</v>
      </c>
      <c r="BJ293" s="335">
        <f t="shared" si="377"/>
        <v>0</v>
      </c>
      <c r="BK293" s="334">
        <f>SUMIFS(Technologia[tpz '[s']],Technologia[Obszar],"Klejenie",Technologia[KOD WYROB],wycena!$B293)</f>
        <v>0</v>
      </c>
      <c r="BL293" s="334">
        <f>SUMIFS(Technologia[tpj '[s']],Technologia[Obszar],"Klejenie",Technologia[KOD WYROB],wycena!$B293)</f>
        <v>0</v>
      </c>
      <c r="BM293" s="335">
        <f t="shared" si="378"/>
        <v>0</v>
      </c>
      <c r="BN293" s="334">
        <f>SUMIFS(Technologia[tpz '[s']],Technologia[Obszar],"Śrutowanie",Technologia[KOD WYROB],wycena!$B293)</f>
        <v>0</v>
      </c>
      <c r="BO293" s="334">
        <f>SUMIFS(Technologia[tpj '[s']],Technologia[Obszar],"Śrutowanie",Technologia[KOD WYROB],wycena!$B293)</f>
        <v>0</v>
      </c>
      <c r="BP293" s="332">
        <f t="shared" si="428"/>
        <v>0</v>
      </c>
      <c r="BQ293" s="334">
        <f>SUMIFS(Technologia[tpz '[s']],Technologia[Obszar],"Prostowanie",Technologia[KOD WYROB],wycena!$B293)</f>
        <v>0</v>
      </c>
      <c r="BR293" s="334">
        <f>SUMIFS(Technologia[tpj '[s']],Technologia[Obszar],"Prostowanie",Technologia[KOD WYROB],wycena!$B293)</f>
        <v>0</v>
      </c>
      <c r="BS293" s="332">
        <f t="shared" si="429"/>
        <v>0</v>
      </c>
      <c r="BT293" s="334">
        <f>SUMIFS(Technologia[tpz '[s']],Technologia[Obszar],"Gratowarka",Technologia[KOD WYROB],wycena!$B293)</f>
        <v>0</v>
      </c>
      <c r="BU293" s="334">
        <f>SUMIFS(Technologia[tpj '[s']],Technologia[Obszar],"Gratowarka",Technologia[KOD WYROB],wycena!$B293)</f>
        <v>0</v>
      </c>
      <c r="BV293" s="332">
        <f t="shared" si="430"/>
        <v>0</v>
      </c>
      <c r="BW293" s="332">
        <f>COUNTIF(Technologia[KOD WYROB],B293)</f>
        <v>0</v>
      </c>
      <c r="BX293" s="332">
        <f t="shared" si="431"/>
        <v>0</v>
      </c>
      <c r="BZ293" s="121"/>
      <c r="CA293" s="123"/>
      <c r="CB293" s="123"/>
      <c r="CC293" s="372">
        <f>SUMIFS(Technologia[Koszt kooperacji],Technologia[Obszar],"Kooperacja",Technologia[KOD WYROB],wycena!$B293)+SUMIFS(Technologia[Koszt kooperacji],Technologia[Obszar],"Śrutowanie",Technologia[KOD WYROB],wycena!$B293)</f>
        <v>0</v>
      </c>
      <c r="CD293" s="372">
        <f t="shared" si="379"/>
        <v>0</v>
      </c>
      <c r="CE293" s="372">
        <f t="shared" si="450"/>
        <v>0</v>
      </c>
      <c r="CF293" s="381">
        <f>COUNTIFS(Technologia[KOD WYROB],B293,Technologia[Obszar],"kooperacja")+SUMIF($C:$C,$B293,CF:CF)</f>
        <v>0</v>
      </c>
      <c r="CG293" s="382">
        <f>SUMIF(Tabela3[Dot. indeksu],B293,Tabela3[Wartość])+SUMIF(C:C,B293,DE:DE)</f>
        <v>0</v>
      </c>
      <c r="CH293" s="383">
        <f>SUMIFS(NRC[Cena],NRC[Typ narzędzia],robocze!$AL$1,NRC[Dot. indeksu],wycena!$B293)+(SUMIF($C:$C,$B293,$DF:$DF))</f>
        <v>0</v>
      </c>
      <c r="CI293" s="372">
        <f>SUMIFS(NRC[Cena],NRC[Typ narzędzia],robocze!$AL$2,NRC[Dot. indeksu],wycena!$B293)+(SUMIF($C:$C,$B293,$DG:$DG))</f>
        <v>0</v>
      </c>
      <c r="CJ293" s="372">
        <f>SUMIFS(NRC[Cena],NRC[Typ narzędzia],robocze!$AL$3,NRC[Dot. indeksu],wycena!$B293)+(SUMIF($C:$C,$B293,$DH:$DH))</f>
        <v>0</v>
      </c>
      <c r="CK293" s="384">
        <f t="shared" si="432"/>
        <v>0</v>
      </c>
      <c r="CM293" s="373" t="str">
        <f t="shared" si="380"/>
        <v/>
      </c>
      <c r="CN293" s="374" t="str">
        <f t="shared" si="381"/>
        <v/>
      </c>
      <c r="CO293" s="372" t="str">
        <f t="shared" si="382"/>
        <v/>
      </c>
      <c r="CP293" s="372" t="str">
        <f t="shared" si="451"/>
        <v/>
      </c>
      <c r="CQ293" s="371" t="str">
        <f t="shared" si="383"/>
        <v/>
      </c>
      <c r="CR293" s="371" t="str">
        <f t="shared" si="452"/>
        <v/>
      </c>
      <c r="CS293" s="371" t="str">
        <f t="shared" si="384"/>
        <v/>
      </c>
      <c r="CT293" s="371" t="str">
        <f t="shared" si="385"/>
        <v/>
      </c>
      <c r="CU293" s="371" t="str">
        <f t="shared" si="386"/>
        <v/>
      </c>
      <c r="CV293" s="371" t="str">
        <f t="shared" si="387"/>
        <v/>
      </c>
      <c r="CW293" s="371" t="str">
        <f t="shared" si="388"/>
        <v/>
      </c>
      <c r="CX293" s="371" t="str">
        <f t="shared" si="389"/>
        <v/>
      </c>
      <c r="CY293" s="371" t="str">
        <f t="shared" si="390"/>
        <v/>
      </c>
      <c r="CZ293" s="371" t="str">
        <f t="shared" si="391"/>
        <v/>
      </c>
      <c r="DA293" s="371" t="str">
        <f t="shared" si="433"/>
        <v/>
      </c>
      <c r="DB293" s="371" t="str">
        <f t="shared" si="434"/>
        <v/>
      </c>
      <c r="DC293" s="371" t="str">
        <f t="shared" si="435"/>
        <v/>
      </c>
      <c r="DD293" s="334" t="str">
        <f t="shared" si="392"/>
        <v/>
      </c>
      <c r="DE293" s="334" t="str">
        <f t="shared" si="393"/>
        <v/>
      </c>
      <c r="DF293" s="372">
        <f t="shared" si="453"/>
        <v>0</v>
      </c>
      <c r="DG293" s="372">
        <f t="shared" si="454"/>
        <v>0</v>
      </c>
      <c r="DH293" s="372">
        <f t="shared" si="455"/>
        <v>0</v>
      </c>
      <c r="DI293" s="375"/>
      <c r="DJ293" s="319">
        <f>AK293/3600*Stawki!$A$4</f>
        <v>0</v>
      </c>
      <c r="DK293" s="317">
        <f>AO293/3600*Stawki!$B$4</f>
        <v>0</v>
      </c>
      <c r="DL293" s="317">
        <f>AR293/3600*Stawki!$C$4</f>
        <v>0</v>
      </c>
      <c r="DM293" s="317">
        <f>AU293/3600*Stawki!$D$4</f>
        <v>0</v>
      </c>
      <c r="DN293" s="317">
        <f>AX293/3600*Stawki!$E$4</f>
        <v>0</v>
      </c>
      <c r="DO293" s="317">
        <f>BA293/3600*Stawki!$F$4</f>
        <v>0</v>
      </c>
      <c r="DP293" s="317">
        <f>BD293/3600*Stawki!$G$4</f>
        <v>0</v>
      </c>
      <c r="DQ293" s="317">
        <f>BG293/3600*Stawki!$H$4</f>
        <v>0</v>
      </c>
      <c r="DR293" s="317">
        <f>BJ293/3600*Stawki!$J$4</f>
        <v>0</v>
      </c>
      <c r="DS293" s="317">
        <f>BL293/3600*Stawki!$I$4</f>
        <v>0</v>
      </c>
      <c r="DT293" s="317">
        <f>BP293/3600*Stawki!$K$4</f>
        <v>0</v>
      </c>
      <c r="DU293" s="320">
        <f>BS293/3600*Stawki!$M$4</f>
        <v>0</v>
      </c>
      <c r="DV293" s="320">
        <f>BV293/3600*Stawki!$L$4</f>
        <v>0</v>
      </c>
      <c r="DW293" s="321">
        <f t="shared" si="436"/>
        <v>0</v>
      </c>
      <c r="DX293" s="322" t="e" cm="1">
        <f t="array" ref="DX293">IF(BX293&lt;1,INDEX(tblSimple[],MATCH(F293,simp_il_proj,1)+1,MATCH(BW293,simp_il_oper,1)+1)+VLOOKUP($H$6,tblKlient[[Klient]:[Dodatkowy narzut Simple]],2,0),INDEX(tblComplex[],MATCH(F293,comp_il_projekt,1)+1,MATCH(BX293,comp_ile_sklad,1)+1)+VLOOKUP($H$6,tblKlient[[Klient]:[Dodatkowy narzut Complex]],3,0))</f>
        <v>#VALUE!</v>
      </c>
      <c r="DY293" s="323" t="str">
        <f t="shared" si="437"/>
        <v/>
      </c>
      <c r="DZ293" s="318" t="e">
        <f t="shared" si="394"/>
        <v>#VALUE!</v>
      </c>
      <c r="EA293" s="324" t="e">
        <f t="shared" si="395"/>
        <v>#VALUE!</v>
      </c>
      <c r="EC293" s="340">
        <f>IFERROR((Y293*AA293)*IF(X293="NIE",$EC$17+Stawki!$L$30,$EC$17)+SUMIF($C:$C,$B293,CP:CP),0)</f>
        <v>0</v>
      </c>
      <c r="ED293" s="341">
        <f t="shared" si="396"/>
        <v>0</v>
      </c>
      <c r="EE293" s="341">
        <f t="shared" si="397"/>
        <v>0</v>
      </c>
      <c r="EF293" s="341" t="e">
        <f t="shared" si="398"/>
        <v>#VALUE!</v>
      </c>
      <c r="EG293" s="341" t="e">
        <f>DY293*(1+wycena!$EG$17)</f>
        <v>#VALUE!</v>
      </c>
      <c r="EH293" s="341" t="e">
        <f>EG293*(1+wycena!$EH$17)</f>
        <v>#VALUE!</v>
      </c>
      <c r="EI293" s="341" t="e">
        <f t="shared" si="438"/>
        <v>#VALUE!</v>
      </c>
      <c r="EJ293" s="341" t="e">
        <f t="shared" si="456"/>
        <v>#VALUE!</v>
      </c>
      <c r="EK293" s="342">
        <f t="shared" si="399"/>
        <v>0</v>
      </c>
      <c r="EL293" s="343">
        <v>0</v>
      </c>
      <c r="EM293" s="344" t="e">
        <f t="shared" si="457"/>
        <v>#VALUE!</v>
      </c>
      <c r="EN293" s="345" t="e">
        <f t="shared" si="400"/>
        <v>#VALUE!</v>
      </c>
      <c r="EO293" s="346">
        <f t="shared" si="401"/>
        <v>0</v>
      </c>
      <c r="EP293" s="347">
        <f t="shared" si="402"/>
        <v>0</v>
      </c>
      <c r="EQ293" s="348">
        <f t="shared" si="439"/>
        <v>0</v>
      </c>
      <c r="ER293" s="349" t="e">
        <f t="shared" si="403"/>
        <v>#VALUE!</v>
      </c>
      <c r="ES293" s="350" t="e">
        <f t="shared" si="404"/>
        <v>#VALUE!</v>
      </c>
      <c r="ET293" s="62"/>
      <c r="EU293" s="399">
        <f t="shared" si="440"/>
        <v>0</v>
      </c>
      <c r="EV293" s="400">
        <f t="shared" si="441"/>
        <v>0</v>
      </c>
      <c r="EW293" s="400">
        <f t="shared" si="442"/>
        <v>0</v>
      </c>
      <c r="EX293" s="400">
        <f t="shared" si="443"/>
        <v>0</v>
      </c>
      <c r="EY293" s="400">
        <f t="shared" si="444"/>
        <v>0</v>
      </c>
      <c r="EZ293" s="401">
        <f t="shared" si="445"/>
        <v>0</v>
      </c>
      <c r="FA293" s="62"/>
      <c r="FB293" s="153">
        <f t="shared" si="405"/>
        <v>0</v>
      </c>
      <c r="FC293" s="154">
        <f t="shared" si="406"/>
        <v>0</v>
      </c>
      <c r="FD293" s="154">
        <f t="shared" si="407"/>
        <v>0</v>
      </c>
      <c r="FE293" s="154">
        <f t="shared" si="408"/>
        <v>0</v>
      </c>
      <c r="FF293" s="154">
        <f t="shared" si="409"/>
        <v>0</v>
      </c>
      <c r="FG293" s="154">
        <f t="shared" si="410"/>
        <v>0</v>
      </c>
      <c r="FH293" s="154">
        <f t="shared" si="411"/>
        <v>0</v>
      </c>
      <c r="FI293" s="154">
        <f t="shared" si="412"/>
        <v>0</v>
      </c>
      <c r="FJ293" s="154">
        <f t="shared" si="413"/>
        <v>0</v>
      </c>
      <c r="FK293" s="147">
        <f t="shared" si="414"/>
        <v>0</v>
      </c>
      <c r="FL293" s="147">
        <f t="shared" si="415"/>
        <v>0</v>
      </c>
      <c r="FM293" s="146">
        <f t="shared" si="416"/>
        <v>0</v>
      </c>
      <c r="FN293" s="146">
        <f t="shared" si="417"/>
        <v>0</v>
      </c>
      <c r="FO293" s="146">
        <f t="shared" si="418"/>
        <v>0</v>
      </c>
      <c r="FP293" s="146">
        <f t="shared" si="419"/>
        <v>0</v>
      </c>
      <c r="FQ293" s="146" t="e">
        <f t="shared" si="420"/>
        <v>#VALUE!</v>
      </c>
      <c r="FR293" s="146" t="e">
        <f t="shared" si="421"/>
        <v>#VALUE!</v>
      </c>
      <c r="FS293" s="146">
        <f t="shared" si="422"/>
        <v>0</v>
      </c>
      <c r="FT293" s="146">
        <f t="shared" si="423"/>
        <v>0</v>
      </c>
      <c r="FU293" s="146">
        <f t="shared" si="424"/>
        <v>0</v>
      </c>
      <c r="FV293" s="146" t="e">
        <f t="shared" si="425"/>
        <v>#VALUE!</v>
      </c>
      <c r="FW293" s="146" t="e">
        <f t="shared" si="446"/>
        <v>#VALUE!</v>
      </c>
      <c r="FX293" s="146" t="e">
        <f t="shared" si="447"/>
        <v>#VALUE!</v>
      </c>
      <c r="FY293" s="146" t="e">
        <f t="shared" si="448"/>
        <v>#VALUE!</v>
      </c>
      <c r="FZ293" s="155">
        <f t="shared" si="458"/>
        <v>0</v>
      </c>
    </row>
    <row r="294" spans="1:182">
      <c r="A294" s="143">
        <v>276</v>
      </c>
      <c r="B294" s="123"/>
      <c r="C294" s="123"/>
      <c r="D294" s="123"/>
      <c r="E294" s="181"/>
      <c r="F294" s="123"/>
      <c r="G294" s="123"/>
      <c r="H294" s="123"/>
      <c r="I294" s="120"/>
      <c r="J294" s="121"/>
      <c r="K294" s="123"/>
      <c r="L294" s="123"/>
      <c r="M294" s="172" t="str">
        <f>ryzyka!$X278</f>
        <v/>
      </c>
      <c r="N294" s="173" t="str">
        <f>ryzyka!Y278</f>
        <v/>
      </c>
      <c r="O294" s="123"/>
      <c r="P294" s="123"/>
      <c r="Q294" s="138"/>
      <c r="R294" s="121"/>
      <c r="S294" s="123"/>
      <c r="T294" s="122"/>
      <c r="U294" s="123"/>
      <c r="V294" s="285" t="str">
        <f t="shared" si="426"/>
        <v/>
      </c>
      <c r="W294" s="285" t="str">
        <f t="shared" si="427"/>
        <v/>
      </c>
      <c r="X294" s="123"/>
      <c r="Y294" s="65"/>
      <c r="Z294" s="176">
        <f t="shared" si="369"/>
        <v>0</v>
      </c>
      <c r="AA294" s="124"/>
      <c r="AB294" s="124"/>
      <c r="AC294" s="125"/>
      <c r="AD294" s="125"/>
      <c r="AE294" s="126"/>
      <c r="AF294" s="124"/>
      <c r="AG294" s="127"/>
      <c r="AH294" s="128"/>
      <c r="AI294" s="137"/>
      <c r="AJ294" s="126"/>
      <c r="AK294" s="335">
        <f t="shared" si="370"/>
        <v>0</v>
      </c>
      <c r="AL294" s="138"/>
      <c r="AM294" s="121"/>
      <c r="AN294" s="123"/>
      <c r="AO294" s="332">
        <f t="shared" si="449"/>
        <v>0</v>
      </c>
      <c r="AP294" s="333">
        <f>SUMIFS(Technologia[tpz '[s']],Technologia[Obszar],"Obróbka skrawaniem",Technologia[KOD WYROB],wycena!$B294)</f>
        <v>0</v>
      </c>
      <c r="AQ294" s="334">
        <f>SUMIFS(Technologia[tpj '[s']],Technologia[Obszar],"Obróbka skrawaniem",Technologia[KOD WYROB],wycena!$B294)</f>
        <v>0</v>
      </c>
      <c r="AR294" s="335">
        <f t="shared" si="371"/>
        <v>0</v>
      </c>
      <c r="AS294" s="334">
        <f>SUMIFS(Technologia[tpz '[s']],Technologia[Obszar],"Ukosowanie",Technologia[KOD WYROB],wycena!$B294)</f>
        <v>0</v>
      </c>
      <c r="AT294" s="334">
        <f>SUMIFS(Technologia[tpj '[s']],Technologia[Obszar],"Ukosowanie",Technologia[KOD WYROB],wycena!$B294)</f>
        <v>0</v>
      </c>
      <c r="AU294" s="335">
        <f t="shared" si="372"/>
        <v>0</v>
      </c>
      <c r="AV294" s="334">
        <f>SUMIFS(Technologia[tpz '[s']],Technologia[Obszar],"Prasa",Technologia[KOD WYROB],wycena!$B294)</f>
        <v>0</v>
      </c>
      <c r="AW294" s="334">
        <f>SUMIFS(Technologia[tpj '[s']],Technologia[Obszar],"Prasa",Technologia[KOD WYROB],wycena!$B294)</f>
        <v>0</v>
      </c>
      <c r="AX294" s="335">
        <f t="shared" si="373"/>
        <v>0</v>
      </c>
      <c r="AY294" s="334">
        <f>SUMIFS(Technologia[tpz '[s']],Technologia[Obszar],"Spawanie ręczne",Technologia[KOD WYROB],wycena!$B294)</f>
        <v>0</v>
      </c>
      <c r="AZ294" s="334">
        <f>SUMIFS(Technologia[tpj '[s']],Technologia[Obszar],"Spawanie ręczne",Technologia[KOD WYROB],wycena!$B294)</f>
        <v>0</v>
      </c>
      <c r="BA294" s="335">
        <f t="shared" si="374"/>
        <v>0</v>
      </c>
      <c r="BB294" s="334">
        <f>SUMIFS(Technologia[tpz '[s']],Technologia[Obszar],"Spawanie robotem",Technologia[KOD WYROB],wycena!$B294)</f>
        <v>0</v>
      </c>
      <c r="BC294" s="334">
        <f>SUMIFS(Technologia[tpj '[s']],Technologia[Obszar],"Spawanie robotem",Technologia[KOD WYROB],wycena!$B294)</f>
        <v>0</v>
      </c>
      <c r="BD294" s="335">
        <f t="shared" si="375"/>
        <v>0</v>
      </c>
      <c r="BE294" s="334">
        <f>SUMIFS(Technologia[tpz '[s']],Technologia[Obszar],"Ślusarnia",Technologia[KOD WYROB],wycena!$B294)</f>
        <v>0</v>
      </c>
      <c r="BF294" s="334">
        <f>SUMIFS(Technologia[tpj '[s']],Technologia[Obszar],"Ślusarnia",Technologia[KOD WYROB],wycena!$B294)</f>
        <v>0</v>
      </c>
      <c r="BG294" s="335">
        <f t="shared" si="376"/>
        <v>0</v>
      </c>
      <c r="BH294" s="334">
        <f>SUMIFS(Technologia[tpz '[s']],Technologia[Obszar],"Montaż",Technologia[KOD WYROB],wycena!$B294)</f>
        <v>0</v>
      </c>
      <c r="BI294" s="334">
        <f>SUMIFS(Technologia[tpj '[s']],Technologia[Obszar],"Montaż",Technologia[KOD WYROB],wycena!$B294)</f>
        <v>0</v>
      </c>
      <c r="BJ294" s="335">
        <f t="shared" si="377"/>
        <v>0</v>
      </c>
      <c r="BK294" s="334">
        <f>SUMIFS(Technologia[tpz '[s']],Technologia[Obszar],"Klejenie",Technologia[KOD WYROB],wycena!$B294)</f>
        <v>0</v>
      </c>
      <c r="BL294" s="334">
        <f>SUMIFS(Technologia[tpj '[s']],Technologia[Obszar],"Klejenie",Technologia[KOD WYROB],wycena!$B294)</f>
        <v>0</v>
      </c>
      <c r="BM294" s="335">
        <f t="shared" si="378"/>
        <v>0</v>
      </c>
      <c r="BN294" s="334">
        <f>SUMIFS(Technologia[tpz '[s']],Technologia[Obszar],"Śrutowanie",Technologia[KOD WYROB],wycena!$B294)</f>
        <v>0</v>
      </c>
      <c r="BO294" s="334">
        <f>SUMIFS(Technologia[tpj '[s']],Technologia[Obszar],"Śrutowanie",Technologia[KOD WYROB],wycena!$B294)</f>
        <v>0</v>
      </c>
      <c r="BP294" s="332">
        <f t="shared" si="428"/>
        <v>0</v>
      </c>
      <c r="BQ294" s="334">
        <f>SUMIFS(Technologia[tpz '[s']],Technologia[Obszar],"Prostowanie",Technologia[KOD WYROB],wycena!$B294)</f>
        <v>0</v>
      </c>
      <c r="BR294" s="334">
        <f>SUMIFS(Technologia[tpj '[s']],Technologia[Obszar],"Prostowanie",Technologia[KOD WYROB],wycena!$B294)</f>
        <v>0</v>
      </c>
      <c r="BS294" s="332">
        <f t="shared" si="429"/>
        <v>0</v>
      </c>
      <c r="BT294" s="334">
        <f>SUMIFS(Technologia[tpz '[s']],Technologia[Obszar],"Gratowarka",Technologia[KOD WYROB],wycena!$B294)</f>
        <v>0</v>
      </c>
      <c r="BU294" s="334">
        <f>SUMIFS(Technologia[tpj '[s']],Technologia[Obszar],"Gratowarka",Technologia[KOD WYROB],wycena!$B294)</f>
        <v>0</v>
      </c>
      <c r="BV294" s="332">
        <f t="shared" si="430"/>
        <v>0</v>
      </c>
      <c r="BW294" s="332">
        <f>COUNTIF(Technologia[KOD WYROB],B294)</f>
        <v>0</v>
      </c>
      <c r="BX294" s="332">
        <f t="shared" si="431"/>
        <v>0</v>
      </c>
      <c r="BZ294" s="121"/>
      <c r="CA294" s="123"/>
      <c r="CB294" s="123"/>
      <c r="CC294" s="372">
        <f>SUMIFS(Technologia[Koszt kooperacji],Technologia[Obszar],"Kooperacja",Technologia[KOD WYROB],wycena!$B294)+SUMIFS(Technologia[Koszt kooperacji],Technologia[Obszar],"Śrutowanie",Technologia[KOD WYROB],wycena!$B294)</f>
        <v>0</v>
      </c>
      <c r="CD294" s="372">
        <f t="shared" si="379"/>
        <v>0</v>
      </c>
      <c r="CE294" s="372">
        <f t="shared" si="450"/>
        <v>0</v>
      </c>
      <c r="CF294" s="381">
        <f>COUNTIFS(Technologia[KOD WYROB],B294,Technologia[Obszar],"kooperacja")+SUMIF($C:$C,$B294,CF:CF)</f>
        <v>0</v>
      </c>
      <c r="CG294" s="382">
        <f>SUMIF(Tabela3[Dot. indeksu],B294,Tabela3[Wartość])+SUMIF(C:C,B294,DE:DE)</f>
        <v>0</v>
      </c>
      <c r="CH294" s="383">
        <f>SUMIFS(NRC[Cena],NRC[Typ narzędzia],robocze!$AL$1,NRC[Dot. indeksu],wycena!$B294)+(SUMIF($C:$C,$B294,$DF:$DF))</f>
        <v>0</v>
      </c>
      <c r="CI294" s="372">
        <f>SUMIFS(NRC[Cena],NRC[Typ narzędzia],robocze!$AL$2,NRC[Dot. indeksu],wycena!$B294)+(SUMIF($C:$C,$B294,$DG:$DG))</f>
        <v>0</v>
      </c>
      <c r="CJ294" s="372">
        <f>SUMIFS(NRC[Cena],NRC[Typ narzędzia],robocze!$AL$3,NRC[Dot. indeksu],wycena!$B294)+(SUMIF($C:$C,$B294,$DH:$DH))</f>
        <v>0</v>
      </c>
      <c r="CK294" s="384">
        <f t="shared" si="432"/>
        <v>0</v>
      </c>
      <c r="CM294" s="373" t="str">
        <f t="shared" si="380"/>
        <v/>
      </c>
      <c r="CN294" s="374" t="str">
        <f t="shared" si="381"/>
        <v/>
      </c>
      <c r="CO294" s="372" t="str">
        <f t="shared" si="382"/>
        <v/>
      </c>
      <c r="CP294" s="372" t="str">
        <f t="shared" si="451"/>
        <v/>
      </c>
      <c r="CQ294" s="371" t="str">
        <f t="shared" si="383"/>
        <v/>
      </c>
      <c r="CR294" s="371" t="str">
        <f t="shared" si="452"/>
        <v/>
      </c>
      <c r="CS294" s="371" t="str">
        <f t="shared" si="384"/>
        <v/>
      </c>
      <c r="CT294" s="371" t="str">
        <f t="shared" si="385"/>
        <v/>
      </c>
      <c r="CU294" s="371" t="str">
        <f t="shared" si="386"/>
        <v/>
      </c>
      <c r="CV294" s="371" t="str">
        <f t="shared" si="387"/>
        <v/>
      </c>
      <c r="CW294" s="371" t="str">
        <f t="shared" si="388"/>
        <v/>
      </c>
      <c r="CX294" s="371" t="str">
        <f t="shared" si="389"/>
        <v/>
      </c>
      <c r="CY294" s="371" t="str">
        <f t="shared" si="390"/>
        <v/>
      </c>
      <c r="CZ294" s="371" t="str">
        <f t="shared" si="391"/>
        <v/>
      </c>
      <c r="DA294" s="371" t="str">
        <f t="shared" si="433"/>
        <v/>
      </c>
      <c r="DB294" s="371" t="str">
        <f t="shared" si="434"/>
        <v/>
      </c>
      <c r="DC294" s="371" t="str">
        <f t="shared" si="435"/>
        <v/>
      </c>
      <c r="DD294" s="334" t="str">
        <f t="shared" si="392"/>
        <v/>
      </c>
      <c r="DE294" s="334" t="str">
        <f t="shared" si="393"/>
        <v/>
      </c>
      <c r="DF294" s="372">
        <f t="shared" si="453"/>
        <v>0</v>
      </c>
      <c r="DG294" s="372">
        <f t="shared" si="454"/>
        <v>0</v>
      </c>
      <c r="DH294" s="372">
        <f t="shared" si="455"/>
        <v>0</v>
      </c>
      <c r="DI294" s="375"/>
      <c r="DJ294" s="319">
        <f>AK294/3600*Stawki!$A$4</f>
        <v>0</v>
      </c>
      <c r="DK294" s="317">
        <f>AO294/3600*Stawki!$B$4</f>
        <v>0</v>
      </c>
      <c r="DL294" s="317">
        <f>AR294/3600*Stawki!$C$4</f>
        <v>0</v>
      </c>
      <c r="DM294" s="317">
        <f>AU294/3600*Stawki!$D$4</f>
        <v>0</v>
      </c>
      <c r="DN294" s="317">
        <f>AX294/3600*Stawki!$E$4</f>
        <v>0</v>
      </c>
      <c r="DO294" s="317">
        <f>BA294/3600*Stawki!$F$4</f>
        <v>0</v>
      </c>
      <c r="DP294" s="317">
        <f>BD294/3600*Stawki!$G$4</f>
        <v>0</v>
      </c>
      <c r="DQ294" s="317">
        <f>BG294/3600*Stawki!$H$4</f>
        <v>0</v>
      </c>
      <c r="DR294" s="317">
        <f>BJ294/3600*Stawki!$J$4</f>
        <v>0</v>
      </c>
      <c r="DS294" s="317">
        <f>BL294/3600*Stawki!$I$4</f>
        <v>0</v>
      </c>
      <c r="DT294" s="317">
        <f>BP294/3600*Stawki!$K$4</f>
        <v>0</v>
      </c>
      <c r="DU294" s="320">
        <f>BS294/3600*Stawki!$M$4</f>
        <v>0</v>
      </c>
      <c r="DV294" s="320">
        <f>BV294/3600*Stawki!$L$4</f>
        <v>0</v>
      </c>
      <c r="DW294" s="321">
        <f t="shared" si="436"/>
        <v>0</v>
      </c>
      <c r="DX294" s="322" t="e" cm="1">
        <f t="array" ref="DX294">IF(BX294&lt;1,INDEX(tblSimple[],MATCH(F294,simp_il_proj,1)+1,MATCH(BW294,simp_il_oper,1)+1)+VLOOKUP($H$6,tblKlient[[Klient]:[Dodatkowy narzut Simple]],2,0),INDEX(tblComplex[],MATCH(F294,comp_il_projekt,1)+1,MATCH(BX294,comp_ile_sklad,1)+1)+VLOOKUP($H$6,tblKlient[[Klient]:[Dodatkowy narzut Complex]],3,0))</f>
        <v>#VALUE!</v>
      </c>
      <c r="DY294" s="323" t="str">
        <f t="shared" si="437"/>
        <v/>
      </c>
      <c r="DZ294" s="318" t="e">
        <f t="shared" si="394"/>
        <v>#VALUE!</v>
      </c>
      <c r="EA294" s="324" t="e">
        <f t="shared" si="395"/>
        <v>#VALUE!</v>
      </c>
      <c r="EC294" s="340">
        <f>IFERROR((Y294*AA294)*IF(X294="NIE",$EC$17+Stawki!$L$30,$EC$17)+SUMIF($C:$C,$B294,CP:CP),0)</f>
        <v>0</v>
      </c>
      <c r="ED294" s="341">
        <f t="shared" si="396"/>
        <v>0</v>
      </c>
      <c r="EE294" s="341">
        <f t="shared" si="397"/>
        <v>0</v>
      </c>
      <c r="EF294" s="341" t="e">
        <f t="shared" si="398"/>
        <v>#VALUE!</v>
      </c>
      <c r="EG294" s="341" t="e">
        <f>DY294*(1+wycena!$EG$17)</f>
        <v>#VALUE!</v>
      </c>
      <c r="EH294" s="341" t="e">
        <f>EG294*(1+wycena!$EH$17)</f>
        <v>#VALUE!</v>
      </c>
      <c r="EI294" s="341" t="e">
        <f t="shared" si="438"/>
        <v>#VALUE!</v>
      </c>
      <c r="EJ294" s="341" t="e">
        <f t="shared" si="456"/>
        <v>#VALUE!</v>
      </c>
      <c r="EK294" s="342">
        <f t="shared" si="399"/>
        <v>0</v>
      </c>
      <c r="EL294" s="343">
        <v>0</v>
      </c>
      <c r="EM294" s="344" t="e">
        <f t="shared" si="457"/>
        <v>#VALUE!</v>
      </c>
      <c r="EN294" s="345" t="e">
        <f t="shared" si="400"/>
        <v>#VALUE!</v>
      </c>
      <c r="EO294" s="346">
        <f t="shared" si="401"/>
        <v>0</v>
      </c>
      <c r="EP294" s="347">
        <f t="shared" si="402"/>
        <v>0</v>
      </c>
      <c r="EQ294" s="348">
        <f t="shared" si="439"/>
        <v>0</v>
      </c>
      <c r="ER294" s="349" t="e">
        <f t="shared" si="403"/>
        <v>#VALUE!</v>
      </c>
      <c r="ES294" s="350" t="e">
        <f t="shared" si="404"/>
        <v>#VALUE!</v>
      </c>
      <c r="ET294" s="62"/>
      <c r="EU294" s="399">
        <f t="shared" si="440"/>
        <v>0</v>
      </c>
      <c r="EV294" s="400">
        <f t="shared" si="441"/>
        <v>0</v>
      </c>
      <c r="EW294" s="400">
        <f t="shared" si="442"/>
        <v>0</v>
      </c>
      <c r="EX294" s="400">
        <f t="shared" si="443"/>
        <v>0</v>
      </c>
      <c r="EY294" s="400">
        <f t="shared" si="444"/>
        <v>0</v>
      </c>
      <c r="EZ294" s="401">
        <f t="shared" si="445"/>
        <v>0</v>
      </c>
      <c r="FA294" s="62"/>
      <c r="FB294" s="153">
        <f t="shared" si="405"/>
        <v>0</v>
      </c>
      <c r="FC294" s="154">
        <f t="shared" si="406"/>
        <v>0</v>
      </c>
      <c r="FD294" s="154">
        <f t="shared" si="407"/>
        <v>0</v>
      </c>
      <c r="FE294" s="154">
        <f t="shared" si="408"/>
        <v>0</v>
      </c>
      <c r="FF294" s="154">
        <f t="shared" si="409"/>
        <v>0</v>
      </c>
      <c r="FG294" s="154">
        <f t="shared" si="410"/>
        <v>0</v>
      </c>
      <c r="FH294" s="154">
        <f t="shared" si="411"/>
        <v>0</v>
      </c>
      <c r="FI294" s="154">
        <f t="shared" si="412"/>
        <v>0</v>
      </c>
      <c r="FJ294" s="154">
        <f t="shared" si="413"/>
        <v>0</v>
      </c>
      <c r="FK294" s="147">
        <f t="shared" si="414"/>
        <v>0</v>
      </c>
      <c r="FL294" s="147">
        <f t="shared" si="415"/>
        <v>0</v>
      </c>
      <c r="FM294" s="146">
        <f t="shared" si="416"/>
        <v>0</v>
      </c>
      <c r="FN294" s="146">
        <f t="shared" si="417"/>
        <v>0</v>
      </c>
      <c r="FO294" s="146">
        <f t="shared" si="418"/>
        <v>0</v>
      </c>
      <c r="FP294" s="146">
        <f t="shared" si="419"/>
        <v>0</v>
      </c>
      <c r="FQ294" s="146" t="e">
        <f t="shared" si="420"/>
        <v>#VALUE!</v>
      </c>
      <c r="FR294" s="146" t="e">
        <f t="shared" si="421"/>
        <v>#VALUE!</v>
      </c>
      <c r="FS294" s="146">
        <f t="shared" si="422"/>
        <v>0</v>
      </c>
      <c r="FT294" s="146">
        <f t="shared" si="423"/>
        <v>0</v>
      </c>
      <c r="FU294" s="146">
        <f t="shared" si="424"/>
        <v>0</v>
      </c>
      <c r="FV294" s="146" t="e">
        <f t="shared" si="425"/>
        <v>#VALUE!</v>
      </c>
      <c r="FW294" s="146" t="e">
        <f t="shared" si="446"/>
        <v>#VALUE!</v>
      </c>
      <c r="FX294" s="146" t="e">
        <f t="shared" si="447"/>
        <v>#VALUE!</v>
      </c>
      <c r="FY294" s="146" t="e">
        <f t="shared" si="448"/>
        <v>#VALUE!</v>
      </c>
      <c r="FZ294" s="155">
        <f t="shared" si="458"/>
        <v>0</v>
      </c>
    </row>
    <row r="295" spans="1:182">
      <c r="A295" s="143">
        <v>277</v>
      </c>
      <c r="B295" s="123"/>
      <c r="C295" s="123"/>
      <c r="D295" s="123"/>
      <c r="E295" s="181"/>
      <c r="F295" s="123"/>
      <c r="G295" s="123"/>
      <c r="H295" s="123"/>
      <c r="I295" s="120"/>
      <c r="J295" s="121"/>
      <c r="K295" s="123"/>
      <c r="L295" s="123"/>
      <c r="M295" s="172" t="str">
        <f>ryzyka!$X279</f>
        <v/>
      </c>
      <c r="N295" s="173" t="str">
        <f>ryzyka!Y279</f>
        <v/>
      </c>
      <c r="O295" s="123"/>
      <c r="P295" s="123"/>
      <c r="Q295" s="138"/>
      <c r="R295" s="121"/>
      <c r="S295" s="123"/>
      <c r="T295" s="122"/>
      <c r="U295" s="123"/>
      <c r="V295" s="285" t="str">
        <f t="shared" si="426"/>
        <v/>
      </c>
      <c r="W295" s="285" t="str">
        <f t="shared" si="427"/>
        <v/>
      </c>
      <c r="X295" s="123"/>
      <c r="Y295" s="65"/>
      <c r="Z295" s="176">
        <f t="shared" si="369"/>
        <v>0</v>
      </c>
      <c r="AA295" s="124"/>
      <c r="AB295" s="124"/>
      <c r="AC295" s="125"/>
      <c r="AD295" s="125"/>
      <c r="AE295" s="126"/>
      <c r="AF295" s="124"/>
      <c r="AG295" s="127"/>
      <c r="AH295" s="128"/>
      <c r="AI295" s="137"/>
      <c r="AJ295" s="126"/>
      <c r="AK295" s="335">
        <f t="shared" si="370"/>
        <v>0</v>
      </c>
      <c r="AL295" s="138"/>
      <c r="AM295" s="121"/>
      <c r="AN295" s="123"/>
      <c r="AO295" s="332">
        <f t="shared" si="449"/>
        <v>0</v>
      </c>
      <c r="AP295" s="333">
        <f>SUMIFS(Technologia[tpz '[s']],Technologia[Obszar],"Obróbka skrawaniem",Technologia[KOD WYROB],wycena!$B295)</f>
        <v>0</v>
      </c>
      <c r="AQ295" s="334">
        <f>SUMIFS(Technologia[tpj '[s']],Technologia[Obszar],"Obróbka skrawaniem",Technologia[KOD WYROB],wycena!$B295)</f>
        <v>0</v>
      </c>
      <c r="AR295" s="335">
        <f t="shared" si="371"/>
        <v>0</v>
      </c>
      <c r="AS295" s="334">
        <f>SUMIFS(Technologia[tpz '[s']],Technologia[Obszar],"Ukosowanie",Technologia[KOD WYROB],wycena!$B295)</f>
        <v>0</v>
      </c>
      <c r="AT295" s="334">
        <f>SUMIFS(Technologia[tpj '[s']],Technologia[Obszar],"Ukosowanie",Technologia[KOD WYROB],wycena!$B295)</f>
        <v>0</v>
      </c>
      <c r="AU295" s="335">
        <f t="shared" si="372"/>
        <v>0</v>
      </c>
      <c r="AV295" s="334">
        <f>SUMIFS(Technologia[tpz '[s']],Technologia[Obszar],"Prasa",Technologia[KOD WYROB],wycena!$B295)</f>
        <v>0</v>
      </c>
      <c r="AW295" s="334">
        <f>SUMIFS(Technologia[tpj '[s']],Technologia[Obszar],"Prasa",Technologia[KOD WYROB],wycena!$B295)</f>
        <v>0</v>
      </c>
      <c r="AX295" s="335">
        <f t="shared" si="373"/>
        <v>0</v>
      </c>
      <c r="AY295" s="334">
        <f>SUMIFS(Technologia[tpz '[s']],Technologia[Obszar],"Spawanie ręczne",Technologia[KOD WYROB],wycena!$B295)</f>
        <v>0</v>
      </c>
      <c r="AZ295" s="334">
        <f>SUMIFS(Technologia[tpj '[s']],Technologia[Obszar],"Spawanie ręczne",Technologia[KOD WYROB],wycena!$B295)</f>
        <v>0</v>
      </c>
      <c r="BA295" s="335">
        <f t="shared" si="374"/>
        <v>0</v>
      </c>
      <c r="BB295" s="334">
        <f>SUMIFS(Technologia[tpz '[s']],Technologia[Obszar],"Spawanie robotem",Technologia[KOD WYROB],wycena!$B295)</f>
        <v>0</v>
      </c>
      <c r="BC295" s="334">
        <f>SUMIFS(Technologia[tpj '[s']],Technologia[Obszar],"Spawanie robotem",Technologia[KOD WYROB],wycena!$B295)</f>
        <v>0</v>
      </c>
      <c r="BD295" s="335">
        <f t="shared" si="375"/>
        <v>0</v>
      </c>
      <c r="BE295" s="334">
        <f>SUMIFS(Technologia[tpz '[s']],Technologia[Obszar],"Ślusarnia",Technologia[KOD WYROB],wycena!$B295)</f>
        <v>0</v>
      </c>
      <c r="BF295" s="334">
        <f>SUMIFS(Technologia[tpj '[s']],Technologia[Obszar],"Ślusarnia",Technologia[KOD WYROB],wycena!$B295)</f>
        <v>0</v>
      </c>
      <c r="BG295" s="335">
        <f t="shared" si="376"/>
        <v>0</v>
      </c>
      <c r="BH295" s="334">
        <f>SUMIFS(Technologia[tpz '[s']],Technologia[Obszar],"Montaż",Technologia[KOD WYROB],wycena!$B295)</f>
        <v>0</v>
      </c>
      <c r="BI295" s="334">
        <f>SUMIFS(Technologia[tpj '[s']],Technologia[Obszar],"Montaż",Technologia[KOD WYROB],wycena!$B295)</f>
        <v>0</v>
      </c>
      <c r="BJ295" s="335">
        <f t="shared" si="377"/>
        <v>0</v>
      </c>
      <c r="BK295" s="334">
        <f>SUMIFS(Technologia[tpz '[s']],Technologia[Obszar],"Klejenie",Technologia[KOD WYROB],wycena!$B295)</f>
        <v>0</v>
      </c>
      <c r="BL295" s="334">
        <f>SUMIFS(Technologia[tpj '[s']],Technologia[Obszar],"Klejenie",Technologia[KOD WYROB],wycena!$B295)</f>
        <v>0</v>
      </c>
      <c r="BM295" s="335">
        <f t="shared" si="378"/>
        <v>0</v>
      </c>
      <c r="BN295" s="334">
        <f>SUMIFS(Technologia[tpz '[s']],Technologia[Obszar],"Śrutowanie",Technologia[KOD WYROB],wycena!$B295)</f>
        <v>0</v>
      </c>
      <c r="BO295" s="334">
        <f>SUMIFS(Technologia[tpj '[s']],Technologia[Obszar],"Śrutowanie",Technologia[KOD WYROB],wycena!$B295)</f>
        <v>0</v>
      </c>
      <c r="BP295" s="332">
        <f t="shared" si="428"/>
        <v>0</v>
      </c>
      <c r="BQ295" s="334">
        <f>SUMIFS(Technologia[tpz '[s']],Technologia[Obszar],"Prostowanie",Technologia[KOD WYROB],wycena!$B295)</f>
        <v>0</v>
      </c>
      <c r="BR295" s="334">
        <f>SUMIFS(Technologia[tpj '[s']],Technologia[Obszar],"Prostowanie",Technologia[KOD WYROB],wycena!$B295)</f>
        <v>0</v>
      </c>
      <c r="BS295" s="332">
        <f t="shared" si="429"/>
        <v>0</v>
      </c>
      <c r="BT295" s="334">
        <f>SUMIFS(Technologia[tpz '[s']],Technologia[Obszar],"Gratowarka",Technologia[KOD WYROB],wycena!$B295)</f>
        <v>0</v>
      </c>
      <c r="BU295" s="334">
        <f>SUMIFS(Technologia[tpj '[s']],Technologia[Obszar],"Gratowarka",Technologia[KOD WYROB],wycena!$B295)</f>
        <v>0</v>
      </c>
      <c r="BV295" s="332">
        <f t="shared" si="430"/>
        <v>0</v>
      </c>
      <c r="BW295" s="332">
        <f>COUNTIF(Technologia[KOD WYROB],B295)</f>
        <v>0</v>
      </c>
      <c r="BX295" s="332">
        <f t="shared" si="431"/>
        <v>0</v>
      </c>
      <c r="BZ295" s="121"/>
      <c r="CA295" s="123"/>
      <c r="CB295" s="123"/>
      <c r="CC295" s="372">
        <f>SUMIFS(Technologia[Koszt kooperacji],Technologia[Obszar],"Kooperacja",Technologia[KOD WYROB],wycena!$B295)+SUMIFS(Technologia[Koszt kooperacji],Technologia[Obszar],"Śrutowanie",Technologia[KOD WYROB],wycena!$B295)</f>
        <v>0</v>
      </c>
      <c r="CD295" s="372">
        <f t="shared" si="379"/>
        <v>0</v>
      </c>
      <c r="CE295" s="372">
        <f t="shared" si="450"/>
        <v>0</v>
      </c>
      <c r="CF295" s="381">
        <f>COUNTIFS(Technologia[KOD WYROB],B295,Technologia[Obszar],"kooperacja")+SUMIF($C:$C,$B295,CF:CF)</f>
        <v>0</v>
      </c>
      <c r="CG295" s="382">
        <f>SUMIF(Tabela3[Dot. indeksu],B295,Tabela3[Wartość])+SUMIF(C:C,B295,DE:DE)</f>
        <v>0</v>
      </c>
      <c r="CH295" s="383">
        <f>SUMIFS(NRC[Cena],NRC[Typ narzędzia],robocze!$AL$1,NRC[Dot. indeksu],wycena!$B295)+(SUMIF($C:$C,$B295,$DF:$DF))</f>
        <v>0</v>
      </c>
      <c r="CI295" s="372">
        <f>SUMIFS(NRC[Cena],NRC[Typ narzędzia],robocze!$AL$2,NRC[Dot. indeksu],wycena!$B295)+(SUMIF($C:$C,$B295,$DG:$DG))</f>
        <v>0</v>
      </c>
      <c r="CJ295" s="372">
        <f>SUMIFS(NRC[Cena],NRC[Typ narzędzia],robocze!$AL$3,NRC[Dot. indeksu],wycena!$B295)+(SUMIF($C:$C,$B295,$DH:$DH))</f>
        <v>0</v>
      </c>
      <c r="CK295" s="384">
        <f t="shared" si="432"/>
        <v>0</v>
      </c>
      <c r="CM295" s="373" t="str">
        <f t="shared" si="380"/>
        <v/>
      </c>
      <c r="CN295" s="374" t="str">
        <f t="shared" si="381"/>
        <v/>
      </c>
      <c r="CO295" s="372" t="str">
        <f t="shared" si="382"/>
        <v/>
      </c>
      <c r="CP295" s="372" t="str">
        <f t="shared" si="451"/>
        <v/>
      </c>
      <c r="CQ295" s="371" t="str">
        <f t="shared" si="383"/>
        <v/>
      </c>
      <c r="CR295" s="371" t="str">
        <f t="shared" si="452"/>
        <v/>
      </c>
      <c r="CS295" s="371" t="str">
        <f t="shared" si="384"/>
        <v/>
      </c>
      <c r="CT295" s="371" t="str">
        <f t="shared" si="385"/>
        <v/>
      </c>
      <c r="CU295" s="371" t="str">
        <f t="shared" si="386"/>
        <v/>
      </c>
      <c r="CV295" s="371" t="str">
        <f t="shared" si="387"/>
        <v/>
      </c>
      <c r="CW295" s="371" t="str">
        <f t="shared" si="388"/>
        <v/>
      </c>
      <c r="CX295" s="371" t="str">
        <f t="shared" si="389"/>
        <v/>
      </c>
      <c r="CY295" s="371" t="str">
        <f t="shared" si="390"/>
        <v/>
      </c>
      <c r="CZ295" s="371" t="str">
        <f t="shared" si="391"/>
        <v/>
      </c>
      <c r="DA295" s="371" t="str">
        <f t="shared" si="433"/>
        <v/>
      </c>
      <c r="DB295" s="371" t="str">
        <f t="shared" si="434"/>
        <v/>
      </c>
      <c r="DC295" s="371" t="str">
        <f t="shared" si="435"/>
        <v/>
      </c>
      <c r="DD295" s="334" t="str">
        <f t="shared" si="392"/>
        <v/>
      </c>
      <c r="DE295" s="334" t="str">
        <f t="shared" si="393"/>
        <v/>
      </c>
      <c r="DF295" s="372">
        <f t="shared" si="453"/>
        <v>0</v>
      </c>
      <c r="DG295" s="372">
        <f t="shared" si="454"/>
        <v>0</v>
      </c>
      <c r="DH295" s="372">
        <f t="shared" si="455"/>
        <v>0</v>
      </c>
      <c r="DI295" s="375"/>
      <c r="DJ295" s="319">
        <f>AK295/3600*Stawki!$A$4</f>
        <v>0</v>
      </c>
      <c r="DK295" s="317">
        <f>AO295/3600*Stawki!$B$4</f>
        <v>0</v>
      </c>
      <c r="DL295" s="317">
        <f>AR295/3600*Stawki!$C$4</f>
        <v>0</v>
      </c>
      <c r="DM295" s="317">
        <f>AU295/3600*Stawki!$D$4</f>
        <v>0</v>
      </c>
      <c r="DN295" s="317">
        <f>AX295/3600*Stawki!$E$4</f>
        <v>0</v>
      </c>
      <c r="DO295" s="317">
        <f>BA295/3600*Stawki!$F$4</f>
        <v>0</v>
      </c>
      <c r="DP295" s="317">
        <f>BD295/3600*Stawki!$G$4</f>
        <v>0</v>
      </c>
      <c r="DQ295" s="317">
        <f>BG295/3600*Stawki!$H$4</f>
        <v>0</v>
      </c>
      <c r="DR295" s="317">
        <f>BJ295/3600*Stawki!$J$4</f>
        <v>0</v>
      </c>
      <c r="DS295" s="317">
        <f>BL295/3600*Stawki!$I$4</f>
        <v>0</v>
      </c>
      <c r="DT295" s="317">
        <f>BP295/3600*Stawki!$K$4</f>
        <v>0</v>
      </c>
      <c r="DU295" s="320">
        <f>BS295/3600*Stawki!$M$4</f>
        <v>0</v>
      </c>
      <c r="DV295" s="320">
        <f>BV295/3600*Stawki!$L$4</f>
        <v>0</v>
      </c>
      <c r="DW295" s="321">
        <f t="shared" si="436"/>
        <v>0</v>
      </c>
      <c r="DX295" s="322" t="e" cm="1">
        <f t="array" ref="DX295">IF(BX295&lt;1,INDEX(tblSimple[],MATCH(F295,simp_il_proj,1)+1,MATCH(BW295,simp_il_oper,1)+1)+VLOOKUP($H$6,tblKlient[[Klient]:[Dodatkowy narzut Simple]],2,0),INDEX(tblComplex[],MATCH(F295,comp_il_projekt,1)+1,MATCH(BX295,comp_ile_sklad,1)+1)+VLOOKUP($H$6,tblKlient[[Klient]:[Dodatkowy narzut Complex]],3,0))</f>
        <v>#VALUE!</v>
      </c>
      <c r="DY295" s="323" t="str">
        <f t="shared" si="437"/>
        <v/>
      </c>
      <c r="DZ295" s="318" t="e">
        <f t="shared" si="394"/>
        <v>#VALUE!</v>
      </c>
      <c r="EA295" s="324" t="e">
        <f t="shared" si="395"/>
        <v>#VALUE!</v>
      </c>
      <c r="EC295" s="340">
        <f>IFERROR((Y295*AA295)*IF(X295="NIE",$EC$17+Stawki!$L$30,$EC$17)+SUMIF($C:$C,$B295,CP:CP),0)</f>
        <v>0</v>
      </c>
      <c r="ED295" s="341">
        <f t="shared" si="396"/>
        <v>0</v>
      </c>
      <c r="EE295" s="341">
        <f t="shared" si="397"/>
        <v>0</v>
      </c>
      <c r="EF295" s="341" t="e">
        <f t="shared" si="398"/>
        <v>#VALUE!</v>
      </c>
      <c r="EG295" s="341" t="e">
        <f>DY295*(1+wycena!$EG$17)</f>
        <v>#VALUE!</v>
      </c>
      <c r="EH295" s="341" t="e">
        <f>EG295*(1+wycena!$EH$17)</f>
        <v>#VALUE!</v>
      </c>
      <c r="EI295" s="341" t="e">
        <f t="shared" si="438"/>
        <v>#VALUE!</v>
      </c>
      <c r="EJ295" s="341" t="e">
        <f t="shared" si="456"/>
        <v>#VALUE!</v>
      </c>
      <c r="EK295" s="342">
        <f t="shared" si="399"/>
        <v>0</v>
      </c>
      <c r="EL295" s="343">
        <v>0</v>
      </c>
      <c r="EM295" s="344" t="e">
        <f t="shared" si="457"/>
        <v>#VALUE!</v>
      </c>
      <c r="EN295" s="345" t="e">
        <f t="shared" si="400"/>
        <v>#VALUE!</v>
      </c>
      <c r="EO295" s="346">
        <f t="shared" si="401"/>
        <v>0</v>
      </c>
      <c r="EP295" s="347">
        <f t="shared" si="402"/>
        <v>0</v>
      </c>
      <c r="EQ295" s="348">
        <f t="shared" si="439"/>
        <v>0</v>
      </c>
      <c r="ER295" s="349" t="e">
        <f t="shared" si="403"/>
        <v>#VALUE!</v>
      </c>
      <c r="ES295" s="350" t="e">
        <f t="shared" si="404"/>
        <v>#VALUE!</v>
      </c>
      <c r="ET295" s="62"/>
      <c r="EU295" s="399">
        <f t="shared" si="440"/>
        <v>0</v>
      </c>
      <c r="EV295" s="400">
        <f t="shared" si="441"/>
        <v>0</v>
      </c>
      <c r="EW295" s="400">
        <f t="shared" si="442"/>
        <v>0</v>
      </c>
      <c r="EX295" s="400">
        <f t="shared" si="443"/>
        <v>0</v>
      </c>
      <c r="EY295" s="400">
        <f t="shared" si="444"/>
        <v>0</v>
      </c>
      <c r="EZ295" s="401">
        <f t="shared" si="445"/>
        <v>0</v>
      </c>
      <c r="FA295" s="62"/>
      <c r="FB295" s="153">
        <f t="shared" si="405"/>
        <v>0</v>
      </c>
      <c r="FC295" s="154">
        <f t="shared" si="406"/>
        <v>0</v>
      </c>
      <c r="FD295" s="154">
        <f t="shared" si="407"/>
        <v>0</v>
      </c>
      <c r="FE295" s="154">
        <f t="shared" si="408"/>
        <v>0</v>
      </c>
      <c r="FF295" s="154">
        <f t="shared" si="409"/>
        <v>0</v>
      </c>
      <c r="FG295" s="154">
        <f t="shared" si="410"/>
        <v>0</v>
      </c>
      <c r="FH295" s="154">
        <f t="shared" si="411"/>
        <v>0</v>
      </c>
      <c r="FI295" s="154">
        <f t="shared" si="412"/>
        <v>0</v>
      </c>
      <c r="FJ295" s="154">
        <f t="shared" si="413"/>
        <v>0</v>
      </c>
      <c r="FK295" s="147">
        <f t="shared" si="414"/>
        <v>0</v>
      </c>
      <c r="FL295" s="147">
        <f t="shared" si="415"/>
        <v>0</v>
      </c>
      <c r="FM295" s="146">
        <f t="shared" si="416"/>
        <v>0</v>
      </c>
      <c r="FN295" s="146">
        <f t="shared" si="417"/>
        <v>0</v>
      </c>
      <c r="FO295" s="146">
        <f t="shared" si="418"/>
        <v>0</v>
      </c>
      <c r="FP295" s="146">
        <f t="shared" si="419"/>
        <v>0</v>
      </c>
      <c r="FQ295" s="146" t="e">
        <f t="shared" si="420"/>
        <v>#VALUE!</v>
      </c>
      <c r="FR295" s="146" t="e">
        <f t="shared" si="421"/>
        <v>#VALUE!</v>
      </c>
      <c r="FS295" s="146">
        <f t="shared" si="422"/>
        <v>0</v>
      </c>
      <c r="FT295" s="146">
        <f t="shared" si="423"/>
        <v>0</v>
      </c>
      <c r="FU295" s="146">
        <f t="shared" si="424"/>
        <v>0</v>
      </c>
      <c r="FV295" s="146" t="e">
        <f t="shared" si="425"/>
        <v>#VALUE!</v>
      </c>
      <c r="FW295" s="146" t="e">
        <f t="shared" si="446"/>
        <v>#VALUE!</v>
      </c>
      <c r="FX295" s="146" t="e">
        <f t="shared" si="447"/>
        <v>#VALUE!</v>
      </c>
      <c r="FY295" s="146" t="e">
        <f t="shared" si="448"/>
        <v>#VALUE!</v>
      </c>
      <c r="FZ295" s="155">
        <f t="shared" si="458"/>
        <v>0</v>
      </c>
    </row>
    <row r="296" spans="1:182">
      <c r="A296" s="143">
        <v>278</v>
      </c>
      <c r="B296" s="123"/>
      <c r="C296" s="123"/>
      <c r="D296" s="123"/>
      <c r="E296" s="181"/>
      <c r="F296" s="123"/>
      <c r="G296" s="123"/>
      <c r="H296" s="123"/>
      <c r="I296" s="120"/>
      <c r="J296" s="121"/>
      <c r="K296" s="123"/>
      <c r="L296" s="123"/>
      <c r="M296" s="172" t="str">
        <f>ryzyka!$X280</f>
        <v/>
      </c>
      <c r="N296" s="173" t="str">
        <f>ryzyka!Y280</f>
        <v/>
      </c>
      <c r="O296" s="123"/>
      <c r="P296" s="123"/>
      <c r="Q296" s="138"/>
      <c r="R296" s="121"/>
      <c r="S296" s="123"/>
      <c r="T296" s="122"/>
      <c r="U296" s="123"/>
      <c r="V296" s="285" t="str">
        <f t="shared" si="426"/>
        <v/>
      </c>
      <c r="W296" s="285" t="str">
        <f t="shared" si="427"/>
        <v/>
      </c>
      <c r="X296" s="123"/>
      <c r="Y296" s="65"/>
      <c r="Z296" s="176">
        <f t="shared" si="369"/>
        <v>0</v>
      </c>
      <c r="AA296" s="124"/>
      <c r="AB296" s="124"/>
      <c r="AC296" s="125"/>
      <c r="AD296" s="125"/>
      <c r="AE296" s="126"/>
      <c r="AF296" s="124"/>
      <c r="AG296" s="127"/>
      <c r="AH296" s="128"/>
      <c r="AI296" s="137"/>
      <c r="AJ296" s="126"/>
      <c r="AK296" s="335">
        <f t="shared" si="370"/>
        <v>0</v>
      </c>
      <c r="AL296" s="138"/>
      <c r="AM296" s="121"/>
      <c r="AN296" s="123"/>
      <c r="AO296" s="332">
        <f t="shared" si="449"/>
        <v>0</v>
      </c>
      <c r="AP296" s="333">
        <f>SUMIFS(Technologia[tpz '[s']],Technologia[Obszar],"Obróbka skrawaniem",Technologia[KOD WYROB],wycena!$B296)</f>
        <v>0</v>
      </c>
      <c r="AQ296" s="334">
        <f>SUMIFS(Technologia[tpj '[s']],Technologia[Obszar],"Obróbka skrawaniem",Technologia[KOD WYROB],wycena!$B296)</f>
        <v>0</v>
      </c>
      <c r="AR296" s="335">
        <f t="shared" si="371"/>
        <v>0</v>
      </c>
      <c r="AS296" s="334">
        <f>SUMIFS(Technologia[tpz '[s']],Technologia[Obszar],"Ukosowanie",Technologia[KOD WYROB],wycena!$B296)</f>
        <v>0</v>
      </c>
      <c r="AT296" s="334">
        <f>SUMIFS(Technologia[tpj '[s']],Technologia[Obszar],"Ukosowanie",Technologia[KOD WYROB],wycena!$B296)</f>
        <v>0</v>
      </c>
      <c r="AU296" s="335">
        <f t="shared" si="372"/>
        <v>0</v>
      </c>
      <c r="AV296" s="334">
        <f>SUMIFS(Technologia[tpz '[s']],Technologia[Obszar],"Prasa",Technologia[KOD WYROB],wycena!$B296)</f>
        <v>0</v>
      </c>
      <c r="AW296" s="334">
        <f>SUMIFS(Technologia[tpj '[s']],Technologia[Obszar],"Prasa",Technologia[KOD WYROB],wycena!$B296)</f>
        <v>0</v>
      </c>
      <c r="AX296" s="335">
        <f t="shared" si="373"/>
        <v>0</v>
      </c>
      <c r="AY296" s="334">
        <f>SUMIFS(Technologia[tpz '[s']],Technologia[Obszar],"Spawanie ręczne",Technologia[KOD WYROB],wycena!$B296)</f>
        <v>0</v>
      </c>
      <c r="AZ296" s="334">
        <f>SUMIFS(Technologia[tpj '[s']],Technologia[Obszar],"Spawanie ręczne",Technologia[KOD WYROB],wycena!$B296)</f>
        <v>0</v>
      </c>
      <c r="BA296" s="335">
        <f t="shared" si="374"/>
        <v>0</v>
      </c>
      <c r="BB296" s="334">
        <f>SUMIFS(Technologia[tpz '[s']],Technologia[Obszar],"Spawanie robotem",Technologia[KOD WYROB],wycena!$B296)</f>
        <v>0</v>
      </c>
      <c r="BC296" s="334">
        <f>SUMIFS(Technologia[tpj '[s']],Technologia[Obszar],"Spawanie robotem",Technologia[KOD WYROB],wycena!$B296)</f>
        <v>0</v>
      </c>
      <c r="BD296" s="335">
        <f t="shared" si="375"/>
        <v>0</v>
      </c>
      <c r="BE296" s="334">
        <f>SUMIFS(Technologia[tpz '[s']],Technologia[Obszar],"Ślusarnia",Technologia[KOD WYROB],wycena!$B296)</f>
        <v>0</v>
      </c>
      <c r="BF296" s="334">
        <f>SUMIFS(Technologia[tpj '[s']],Technologia[Obszar],"Ślusarnia",Technologia[KOD WYROB],wycena!$B296)</f>
        <v>0</v>
      </c>
      <c r="BG296" s="335">
        <f t="shared" si="376"/>
        <v>0</v>
      </c>
      <c r="BH296" s="334">
        <f>SUMIFS(Technologia[tpz '[s']],Technologia[Obszar],"Montaż",Technologia[KOD WYROB],wycena!$B296)</f>
        <v>0</v>
      </c>
      <c r="BI296" s="334">
        <f>SUMIFS(Technologia[tpj '[s']],Technologia[Obszar],"Montaż",Technologia[KOD WYROB],wycena!$B296)</f>
        <v>0</v>
      </c>
      <c r="BJ296" s="335">
        <f t="shared" si="377"/>
        <v>0</v>
      </c>
      <c r="BK296" s="334">
        <f>SUMIFS(Technologia[tpz '[s']],Technologia[Obszar],"Klejenie",Technologia[KOD WYROB],wycena!$B296)</f>
        <v>0</v>
      </c>
      <c r="BL296" s="334">
        <f>SUMIFS(Technologia[tpj '[s']],Technologia[Obszar],"Klejenie",Technologia[KOD WYROB],wycena!$B296)</f>
        <v>0</v>
      </c>
      <c r="BM296" s="335">
        <f t="shared" si="378"/>
        <v>0</v>
      </c>
      <c r="BN296" s="334">
        <f>SUMIFS(Technologia[tpz '[s']],Technologia[Obszar],"Śrutowanie",Technologia[KOD WYROB],wycena!$B296)</f>
        <v>0</v>
      </c>
      <c r="BO296" s="334">
        <f>SUMIFS(Technologia[tpj '[s']],Technologia[Obszar],"Śrutowanie",Technologia[KOD WYROB],wycena!$B296)</f>
        <v>0</v>
      </c>
      <c r="BP296" s="332">
        <f t="shared" si="428"/>
        <v>0</v>
      </c>
      <c r="BQ296" s="334">
        <f>SUMIFS(Technologia[tpz '[s']],Technologia[Obszar],"Prostowanie",Technologia[KOD WYROB],wycena!$B296)</f>
        <v>0</v>
      </c>
      <c r="BR296" s="334">
        <f>SUMIFS(Technologia[tpj '[s']],Technologia[Obszar],"Prostowanie",Technologia[KOD WYROB],wycena!$B296)</f>
        <v>0</v>
      </c>
      <c r="BS296" s="332">
        <f t="shared" si="429"/>
        <v>0</v>
      </c>
      <c r="BT296" s="334">
        <f>SUMIFS(Technologia[tpz '[s']],Technologia[Obszar],"Gratowarka",Technologia[KOD WYROB],wycena!$B296)</f>
        <v>0</v>
      </c>
      <c r="BU296" s="334">
        <f>SUMIFS(Technologia[tpj '[s']],Technologia[Obszar],"Gratowarka",Technologia[KOD WYROB],wycena!$B296)</f>
        <v>0</v>
      </c>
      <c r="BV296" s="332">
        <f t="shared" si="430"/>
        <v>0</v>
      </c>
      <c r="BW296" s="332">
        <f>COUNTIF(Technologia[KOD WYROB],B296)</f>
        <v>0</v>
      </c>
      <c r="BX296" s="332">
        <f t="shared" si="431"/>
        <v>0</v>
      </c>
      <c r="BZ296" s="121"/>
      <c r="CA296" s="123"/>
      <c r="CB296" s="123"/>
      <c r="CC296" s="372">
        <f>SUMIFS(Technologia[Koszt kooperacji],Technologia[Obszar],"Kooperacja",Technologia[KOD WYROB],wycena!$B296)+SUMIFS(Technologia[Koszt kooperacji],Technologia[Obszar],"Śrutowanie",Technologia[KOD WYROB],wycena!$B296)</f>
        <v>0</v>
      </c>
      <c r="CD296" s="372">
        <f t="shared" si="379"/>
        <v>0</v>
      </c>
      <c r="CE296" s="372">
        <f t="shared" si="450"/>
        <v>0</v>
      </c>
      <c r="CF296" s="381">
        <f>COUNTIFS(Technologia[KOD WYROB],B296,Technologia[Obszar],"kooperacja")+SUMIF($C:$C,$B296,CF:CF)</f>
        <v>0</v>
      </c>
      <c r="CG296" s="382">
        <f>SUMIF(Tabela3[Dot. indeksu],B296,Tabela3[Wartość])+SUMIF(C:C,B296,DE:DE)</f>
        <v>0</v>
      </c>
      <c r="CH296" s="383">
        <f>SUMIFS(NRC[Cena],NRC[Typ narzędzia],robocze!$AL$1,NRC[Dot. indeksu],wycena!$B296)+(SUMIF($C:$C,$B296,$DF:$DF))</f>
        <v>0</v>
      </c>
      <c r="CI296" s="372">
        <f>SUMIFS(NRC[Cena],NRC[Typ narzędzia],robocze!$AL$2,NRC[Dot. indeksu],wycena!$B296)+(SUMIF($C:$C,$B296,$DG:$DG))</f>
        <v>0</v>
      </c>
      <c r="CJ296" s="372">
        <f>SUMIFS(NRC[Cena],NRC[Typ narzędzia],robocze!$AL$3,NRC[Dot. indeksu],wycena!$B296)+(SUMIF($C:$C,$B296,$DH:$DH))</f>
        <v>0</v>
      </c>
      <c r="CK296" s="384">
        <f t="shared" si="432"/>
        <v>0</v>
      </c>
      <c r="CM296" s="373" t="str">
        <f t="shared" si="380"/>
        <v/>
      </c>
      <c r="CN296" s="374" t="str">
        <f t="shared" si="381"/>
        <v/>
      </c>
      <c r="CO296" s="372" t="str">
        <f t="shared" si="382"/>
        <v/>
      </c>
      <c r="CP296" s="372" t="str">
        <f t="shared" si="451"/>
        <v/>
      </c>
      <c r="CQ296" s="371" t="str">
        <f t="shared" si="383"/>
        <v/>
      </c>
      <c r="CR296" s="371" t="str">
        <f t="shared" si="452"/>
        <v/>
      </c>
      <c r="CS296" s="371" t="str">
        <f t="shared" si="384"/>
        <v/>
      </c>
      <c r="CT296" s="371" t="str">
        <f t="shared" si="385"/>
        <v/>
      </c>
      <c r="CU296" s="371" t="str">
        <f t="shared" si="386"/>
        <v/>
      </c>
      <c r="CV296" s="371" t="str">
        <f t="shared" si="387"/>
        <v/>
      </c>
      <c r="CW296" s="371" t="str">
        <f t="shared" si="388"/>
        <v/>
      </c>
      <c r="CX296" s="371" t="str">
        <f t="shared" si="389"/>
        <v/>
      </c>
      <c r="CY296" s="371" t="str">
        <f t="shared" si="390"/>
        <v/>
      </c>
      <c r="CZ296" s="371" t="str">
        <f t="shared" si="391"/>
        <v/>
      </c>
      <c r="DA296" s="371" t="str">
        <f t="shared" si="433"/>
        <v/>
      </c>
      <c r="DB296" s="371" t="str">
        <f t="shared" si="434"/>
        <v/>
      </c>
      <c r="DC296" s="371" t="str">
        <f t="shared" si="435"/>
        <v/>
      </c>
      <c r="DD296" s="334" t="str">
        <f t="shared" si="392"/>
        <v/>
      </c>
      <c r="DE296" s="334" t="str">
        <f t="shared" si="393"/>
        <v/>
      </c>
      <c r="DF296" s="372">
        <f t="shared" si="453"/>
        <v>0</v>
      </c>
      <c r="DG296" s="372">
        <f t="shared" si="454"/>
        <v>0</v>
      </c>
      <c r="DH296" s="372">
        <f t="shared" si="455"/>
        <v>0</v>
      </c>
      <c r="DI296" s="375"/>
      <c r="DJ296" s="319">
        <f>AK296/3600*Stawki!$A$4</f>
        <v>0</v>
      </c>
      <c r="DK296" s="317">
        <f>AO296/3600*Stawki!$B$4</f>
        <v>0</v>
      </c>
      <c r="DL296" s="317">
        <f>AR296/3600*Stawki!$C$4</f>
        <v>0</v>
      </c>
      <c r="DM296" s="317">
        <f>AU296/3600*Stawki!$D$4</f>
        <v>0</v>
      </c>
      <c r="DN296" s="317">
        <f>AX296/3600*Stawki!$E$4</f>
        <v>0</v>
      </c>
      <c r="DO296" s="317">
        <f>BA296/3600*Stawki!$F$4</f>
        <v>0</v>
      </c>
      <c r="DP296" s="317">
        <f>BD296/3600*Stawki!$G$4</f>
        <v>0</v>
      </c>
      <c r="DQ296" s="317">
        <f>BG296/3600*Stawki!$H$4</f>
        <v>0</v>
      </c>
      <c r="DR296" s="317">
        <f>BJ296/3600*Stawki!$J$4</f>
        <v>0</v>
      </c>
      <c r="DS296" s="317">
        <f>BL296/3600*Stawki!$I$4</f>
        <v>0</v>
      </c>
      <c r="DT296" s="317">
        <f>BP296/3600*Stawki!$K$4</f>
        <v>0</v>
      </c>
      <c r="DU296" s="320">
        <f>BS296/3600*Stawki!$M$4</f>
        <v>0</v>
      </c>
      <c r="DV296" s="320">
        <f>BV296/3600*Stawki!$L$4</f>
        <v>0</v>
      </c>
      <c r="DW296" s="321">
        <f t="shared" si="436"/>
        <v>0</v>
      </c>
      <c r="DX296" s="322" t="e" cm="1">
        <f t="array" ref="DX296">IF(BX296&lt;1,INDEX(tblSimple[],MATCH(F296,simp_il_proj,1)+1,MATCH(BW296,simp_il_oper,1)+1)+VLOOKUP($H$6,tblKlient[[Klient]:[Dodatkowy narzut Simple]],2,0),INDEX(tblComplex[],MATCH(F296,comp_il_projekt,1)+1,MATCH(BX296,comp_ile_sklad,1)+1)+VLOOKUP($H$6,tblKlient[[Klient]:[Dodatkowy narzut Complex]],3,0))</f>
        <v>#VALUE!</v>
      </c>
      <c r="DY296" s="323" t="str">
        <f t="shared" si="437"/>
        <v/>
      </c>
      <c r="DZ296" s="318" t="e">
        <f t="shared" si="394"/>
        <v>#VALUE!</v>
      </c>
      <c r="EA296" s="324" t="e">
        <f t="shared" si="395"/>
        <v>#VALUE!</v>
      </c>
      <c r="EC296" s="340">
        <f>IFERROR((Y296*AA296)*IF(X296="NIE",$EC$17+Stawki!$L$30,$EC$17)+SUMIF($C:$C,$B296,CP:CP),0)</f>
        <v>0</v>
      </c>
      <c r="ED296" s="341">
        <f t="shared" si="396"/>
        <v>0</v>
      </c>
      <c r="EE296" s="341">
        <f t="shared" si="397"/>
        <v>0</v>
      </c>
      <c r="EF296" s="341" t="e">
        <f t="shared" si="398"/>
        <v>#VALUE!</v>
      </c>
      <c r="EG296" s="341" t="e">
        <f>DY296*(1+wycena!$EG$17)</f>
        <v>#VALUE!</v>
      </c>
      <c r="EH296" s="341" t="e">
        <f>EG296*(1+wycena!$EH$17)</f>
        <v>#VALUE!</v>
      </c>
      <c r="EI296" s="341" t="e">
        <f t="shared" si="438"/>
        <v>#VALUE!</v>
      </c>
      <c r="EJ296" s="341" t="e">
        <f t="shared" si="456"/>
        <v>#VALUE!</v>
      </c>
      <c r="EK296" s="342">
        <f t="shared" si="399"/>
        <v>0</v>
      </c>
      <c r="EL296" s="343">
        <v>0</v>
      </c>
      <c r="EM296" s="344" t="e">
        <f t="shared" si="457"/>
        <v>#VALUE!</v>
      </c>
      <c r="EN296" s="345" t="e">
        <f t="shared" si="400"/>
        <v>#VALUE!</v>
      </c>
      <c r="EO296" s="346">
        <f t="shared" si="401"/>
        <v>0</v>
      </c>
      <c r="EP296" s="347">
        <f t="shared" si="402"/>
        <v>0</v>
      </c>
      <c r="EQ296" s="348">
        <f t="shared" si="439"/>
        <v>0</v>
      </c>
      <c r="ER296" s="349" t="e">
        <f t="shared" si="403"/>
        <v>#VALUE!</v>
      </c>
      <c r="ES296" s="350" t="e">
        <f t="shared" si="404"/>
        <v>#VALUE!</v>
      </c>
      <c r="ET296" s="62"/>
      <c r="EU296" s="399">
        <f t="shared" si="440"/>
        <v>0</v>
      </c>
      <c r="EV296" s="400">
        <f t="shared" si="441"/>
        <v>0</v>
      </c>
      <c r="EW296" s="400">
        <f t="shared" si="442"/>
        <v>0</v>
      </c>
      <c r="EX296" s="400">
        <f t="shared" si="443"/>
        <v>0</v>
      </c>
      <c r="EY296" s="400">
        <f t="shared" si="444"/>
        <v>0</v>
      </c>
      <c r="EZ296" s="401">
        <f t="shared" si="445"/>
        <v>0</v>
      </c>
      <c r="FA296" s="62"/>
      <c r="FB296" s="153">
        <f t="shared" si="405"/>
        <v>0</v>
      </c>
      <c r="FC296" s="154">
        <f t="shared" si="406"/>
        <v>0</v>
      </c>
      <c r="FD296" s="154">
        <f t="shared" si="407"/>
        <v>0</v>
      </c>
      <c r="FE296" s="154">
        <f t="shared" si="408"/>
        <v>0</v>
      </c>
      <c r="FF296" s="154">
        <f t="shared" si="409"/>
        <v>0</v>
      </c>
      <c r="FG296" s="154">
        <f t="shared" si="410"/>
        <v>0</v>
      </c>
      <c r="FH296" s="154">
        <f t="shared" si="411"/>
        <v>0</v>
      </c>
      <c r="FI296" s="154">
        <f t="shared" si="412"/>
        <v>0</v>
      </c>
      <c r="FJ296" s="154">
        <f t="shared" si="413"/>
        <v>0</v>
      </c>
      <c r="FK296" s="147">
        <f t="shared" si="414"/>
        <v>0</v>
      </c>
      <c r="FL296" s="147">
        <f t="shared" si="415"/>
        <v>0</v>
      </c>
      <c r="FM296" s="146">
        <f t="shared" si="416"/>
        <v>0</v>
      </c>
      <c r="FN296" s="146">
        <f t="shared" si="417"/>
        <v>0</v>
      </c>
      <c r="FO296" s="146">
        <f t="shared" si="418"/>
        <v>0</v>
      </c>
      <c r="FP296" s="146">
        <f t="shared" si="419"/>
        <v>0</v>
      </c>
      <c r="FQ296" s="146" t="e">
        <f t="shared" si="420"/>
        <v>#VALUE!</v>
      </c>
      <c r="FR296" s="146" t="e">
        <f t="shared" si="421"/>
        <v>#VALUE!</v>
      </c>
      <c r="FS296" s="146">
        <f t="shared" si="422"/>
        <v>0</v>
      </c>
      <c r="FT296" s="146">
        <f t="shared" si="423"/>
        <v>0</v>
      </c>
      <c r="FU296" s="146">
        <f t="shared" si="424"/>
        <v>0</v>
      </c>
      <c r="FV296" s="146" t="e">
        <f t="shared" si="425"/>
        <v>#VALUE!</v>
      </c>
      <c r="FW296" s="146" t="e">
        <f t="shared" si="446"/>
        <v>#VALUE!</v>
      </c>
      <c r="FX296" s="146" t="e">
        <f t="shared" si="447"/>
        <v>#VALUE!</v>
      </c>
      <c r="FY296" s="146" t="e">
        <f t="shared" si="448"/>
        <v>#VALUE!</v>
      </c>
      <c r="FZ296" s="155">
        <f t="shared" si="458"/>
        <v>0</v>
      </c>
    </row>
    <row r="297" spans="1:182">
      <c r="A297" s="143">
        <v>279</v>
      </c>
      <c r="B297" s="123"/>
      <c r="C297" s="123"/>
      <c r="D297" s="123"/>
      <c r="E297" s="181"/>
      <c r="F297" s="123"/>
      <c r="G297" s="123"/>
      <c r="H297" s="123"/>
      <c r="I297" s="120"/>
      <c r="J297" s="121"/>
      <c r="K297" s="123"/>
      <c r="L297" s="123"/>
      <c r="M297" s="172" t="str">
        <f>ryzyka!$X281</f>
        <v/>
      </c>
      <c r="N297" s="173" t="str">
        <f>ryzyka!Y281</f>
        <v/>
      </c>
      <c r="O297" s="123"/>
      <c r="P297" s="123"/>
      <c r="Q297" s="138"/>
      <c r="R297" s="121"/>
      <c r="S297" s="123"/>
      <c r="T297" s="122"/>
      <c r="U297" s="123"/>
      <c r="V297" s="285" t="str">
        <f t="shared" si="426"/>
        <v/>
      </c>
      <c r="W297" s="285" t="str">
        <f t="shared" si="427"/>
        <v/>
      </c>
      <c r="X297" s="123"/>
      <c r="Y297" s="65"/>
      <c r="Z297" s="176">
        <f t="shared" si="369"/>
        <v>0</v>
      </c>
      <c r="AA297" s="124"/>
      <c r="AB297" s="124"/>
      <c r="AC297" s="125"/>
      <c r="AD297" s="125"/>
      <c r="AE297" s="126"/>
      <c r="AF297" s="124"/>
      <c r="AG297" s="127"/>
      <c r="AH297" s="128"/>
      <c r="AI297" s="137"/>
      <c r="AJ297" s="126"/>
      <c r="AK297" s="335">
        <f t="shared" si="370"/>
        <v>0</v>
      </c>
      <c r="AL297" s="138"/>
      <c r="AM297" s="121"/>
      <c r="AN297" s="123"/>
      <c r="AO297" s="332">
        <f t="shared" si="449"/>
        <v>0</v>
      </c>
      <c r="AP297" s="333">
        <f>SUMIFS(Technologia[tpz '[s']],Technologia[Obszar],"Obróbka skrawaniem",Technologia[KOD WYROB],wycena!$B297)</f>
        <v>0</v>
      </c>
      <c r="AQ297" s="334">
        <f>SUMIFS(Technologia[tpj '[s']],Technologia[Obszar],"Obróbka skrawaniem",Technologia[KOD WYROB],wycena!$B297)</f>
        <v>0</v>
      </c>
      <c r="AR297" s="335">
        <f t="shared" si="371"/>
        <v>0</v>
      </c>
      <c r="AS297" s="334">
        <f>SUMIFS(Technologia[tpz '[s']],Technologia[Obszar],"Ukosowanie",Technologia[KOD WYROB],wycena!$B297)</f>
        <v>0</v>
      </c>
      <c r="AT297" s="334">
        <f>SUMIFS(Technologia[tpj '[s']],Technologia[Obszar],"Ukosowanie",Technologia[KOD WYROB],wycena!$B297)</f>
        <v>0</v>
      </c>
      <c r="AU297" s="335">
        <f t="shared" si="372"/>
        <v>0</v>
      </c>
      <c r="AV297" s="334">
        <f>SUMIFS(Technologia[tpz '[s']],Technologia[Obszar],"Prasa",Technologia[KOD WYROB],wycena!$B297)</f>
        <v>0</v>
      </c>
      <c r="AW297" s="334">
        <f>SUMIFS(Technologia[tpj '[s']],Technologia[Obszar],"Prasa",Technologia[KOD WYROB],wycena!$B297)</f>
        <v>0</v>
      </c>
      <c r="AX297" s="335">
        <f t="shared" si="373"/>
        <v>0</v>
      </c>
      <c r="AY297" s="334">
        <f>SUMIFS(Technologia[tpz '[s']],Technologia[Obszar],"Spawanie ręczne",Technologia[KOD WYROB],wycena!$B297)</f>
        <v>0</v>
      </c>
      <c r="AZ297" s="334">
        <f>SUMIFS(Technologia[tpj '[s']],Technologia[Obszar],"Spawanie ręczne",Technologia[KOD WYROB],wycena!$B297)</f>
        <v>0</v>
      </c>
      <c r="BA297" s="335">
        <f t="shared" si="374"/>
        <v>0</v>
      </c>
      <c r="BB297" s="334">
        <f>SUMIFS(Technologia[tpz '[s']],Technologia[Obszar],"Spawanie robotem",Technologia[KOD WYROB],wycena!$B297)</f>
        <v>0</v>
      </c>
      <c r="BC297" s="334">
        <f>SUMIFS(Technologia[tpj '[s']],Technologia[Obszar],"Spawanie robotem",Technologia[KOD WYROB],wycena!$B297)</f>
        <v>0</v>
      </c>
      <c r="BD297" s="335">
        <f t="shared" si="375"/>
        <v>0</v>
      </c>
      <c r="BE297" s="334">
        <f>SUMIFS(Technologia[tpz '[s']],Technologia[Obszar],"Ślusarnia",Technologia[KOD WYROB],wycena!$B297)</f>
        <v>0</v>
      </c>
      <c r="BF297" s="334">
        <f>SUMIFS(Technologia[tpj '[s']],Technologia[Obszar],"Ślusarnia",Technologia[KOD WYROB],wycena!$B297)</f>
        <v>0</v>
      </c>
      <c r="BG297" s="335">
        <f t="shared" si="376"/>
        <v>0</v>
      </c>
      <c r="BH297" s="334">
        <f>SUMIFS(Technologia[tpz '[s']],Technologia[Obszar],"Montaż",Technologia[KOD WYROB],wycena!$B297)</f>
        <v>0</v>
      </c>
      <c r="BI297" s="334">
        <f>SUMIFS(Technologia[tpj '[s']],Technologia[Obszar],"Montaż",Technologia[KOD WYROB],wycena!$B297)</f>
        <v>0</v>
      </c>
      <c r="BJ297" s="335">
        <f t="shared" si="377"/>
        <v>0</v>
      </c>
      <c r="BK297" s="334">
        <f>SUMIFS(Technologia[tpz '[s']],Technologia[Obszar],"Klejenie",Technologia[KOD WYROB],wycena!$B297)</f>
        <v>0</v>
      </c>
      <c r="BL297" s="334">
        <f>SUMIFS(Technologia[tpj '[s']],Technologia[Obszar],"Klejenie",Technologia[KOD WYROB],wycena!$B297)</f>
        <v>0</v>
      </c>
      <c r="BM297" s="335">
        <f t="shared" si="378"/>
        <v>0</v>
      </c>
      <c r="BN297" s="334">
        <f>SUMIFS(Technologia[tpz '[s']],Technologia[Obszar],"Śrutowanie",Technologia[KOD WYROB],wycena!$B297)</f>
        <v>0</v>
      </c>
      <c r="BO297" s="334">
        <f>SUMIFS(Technologia[tpj '[s']],Technologia[Obszar],"Śrutowanie",Technologia[KOD WYROB],wycena!$B297)</f>
        <v>0</v>
      </c>
      <c r="BP297" s="332">
        <f t="shared" si="428"/>
        <v>0</v>
      </c>
      <c r="BQ297" s="334">
        <f>SUMIFS(Technologia[tpz '[s']],Technologia[Obszar],"Prostowanie",Technologia[KOD WYROB],wycena!$B297)</f>
        <v>0</v>
      </c>
      <c r="BR297" s="334">
        <f>SUMIFS(Technologia[tpj '[s']],Technologia[Obszar],"Prostowanie",Technologia[KOD WYROB],wycena!$B297)</f>
        <v>0</v>
      </c>
      <c r="BS297" s="332">
        <f t="shared" si="429"/>
        <v>0</v>
      </c>
      <c r="BT297" s="334">
        <f>SUMIFS(Technologia[tpz '[s']],Technologia[Obszar],"Gratowarka",Technologia[KOD WYROB],wycena!$B297)</f>
        <v>0</v>
      </c>
      <c r="BU297" s="334">
        <f>SUMIFS(Technologia[tpj '[s']],Technologia[Obszar],"Gratowarka",Technologia[KOD WYROB],wycena!$B297)</f>
        <v>0</v>
      </c>
      <c r="BV297" s="332">
        <f t="shared" si="430"/>
        <v>0</v>
      </c>
      <c r="BW297" s="332">
        <f>COUNTIF(Technologia[KOD WYROB],B297)</f>
        <v>0</v>
      </c>
      <c r="BX297" s="332">
        <f t="shared" si="431"/>
        <v>0</v>
      </c>
      <c r="BZ297" s="121"/>
      <c r="CA297" s="123"/>
      <c r="CB297" s="123"/>
      <c r="CC297" s="372">
        <f>SUMIFS(Technologia[Koszt kooperacji],Technologia[Obszar],"Kooperacja",Technologia[KOD WYROB],wycena!$B297)+SUMIFS(Technologia[Koszt kooperacji],Technologia[Obszar],"Śrutowanie",Technologia[KOD WYROB],wycena!$B297)</f>
        <v>0</v>
      </c>
      <c r="CD297" s="372">
        <f t="shared" si="379"/>
        <v>0</v>
      </c>
      <c r="CE297" s="372">
        <f t="shared" si="450"/>
        <v>0</v>
      </c>
      <c r="CF297" s="381">
        <f>COUNTIFS(Technologia[KOD WYROB],B297,Technologia[Obszar],"kooperacja")+SUMIF($C:$C,$B297,CF:CF)</f>
        <v>0</v>
      </c>
      <c r="CG297" s="382">
        <f>SUMIF(Tabela3[Dot. indeksu],B297,Tabela3[Wartość])+SUMIF(C:C,B297,DE:DE)</f>
        <v>0</v>
      </c>
      <c r="CH297" s="383">
        <f>SUMIFS(NRC[Cena],NRC[Typ narzędzia],robocze!$AL$1,NRC[Dot. indeksu],wycena!$B297)+(SUMIF($C:$C,$B297,$DF:$DF))</f>
        <v>0</v>
      </c>
      <c r="CI297" s="372">
        <f>SUMIFS(NRC[Cena],NRC[Typ narzędzia],robocze!$AL$2,NRC[Dot. indeksu],wycena!$B297)+(SUMIF($C:$C,$B297,$DG:$DG))</f>
        <v>0</v>
      </c>
      <c r="CJ297" s="372">
        <f>SUMIFS(NRC[Cena],NRC[Typ narzędzia],robocze!$AL$3,NRC[Dot. indeksu],wycena!$B297)+(SUMIF($C:$C,$B297,$DH:$DH))</f>
        <v>0</v>
      </c>
      <c r="CK297" s="384">
        <f t="shared" si="432"/>
        <v>0</v>
      </c>
      <c r="CM297" s="373" t="str">
        <f t="shared" si="380"/>
        <v/>
      </c>
      <c r="CN297" s="374" t="str">
        <f t="shared" si="381"/>
        <v/>
      </c>
      <c r="CO297" s="372" t="str">
        <f t="shared" si="382"/>
        <v/>
      </c>
      <c r="CP297" s="372" t="str">
        <f t="shared" si="451"/>
        <v/>
      </c>
      <c r="CQ297" s="371" t="str">
        <f t="shared" si="383"/>
        <v/>
      </c>
      <c r="CR297" s="371" t="str">
        <f t="shared" si="452"/>
        <v/>
      </c>
      <c r="CS297" s="371" t="str">
        <f t="shared" si="384"/>
        <v/>
      </c>
      <c r="CT297" s="371" t="str">
        <f t="shared" si="385"/>
        <v/>
      </c>
      <c r="CU297" s="371" t="str">
        <f t="shared" si="386"/>
        <v/>
      </c>
      <c r="CV297" s="371" t="str">
        <f t="shared" si="387"/>
        <v/>
      </c>
      <c r="CW297" s="371" t="str">
        <f t="shared" si="388"/>
        <v/>
      </c>
      <c r="CX297" s="371" t="str">
        <f t="shared" si="389"/>
        <v/>
      </c>
      <c r="CY297" s="371" t="str">
        <f t="shared" si="390"/>
        <v/>
      </c>
      <c r="CZ297" s="371" t="str">
        <f t="shared" si="391"/>
        <v/>
      </c>
      <c r="DA297" s="371" t="str">
        <f t="shared" si="433"/>
        <v/>
      </c>
      <c r="DB297" s="371" t="str">
        <f t="shared" si="434"/>
        <v/>
      </c>
      <c r="DC297" s="371" t="str">
        <f t="shared" si="435"/>
        <v/>
      </c>
      <c r="DD297" s="334" t="str">
        <f t="shared" si="392"/>
        <v/>
      </c>
      <c r="DE297" s="334" t="str">
        <f t="shared" si="393"/>
        <v/>
      </c>
      <c r="DF297" s="372">
        <f t="shared" si="453"/>
        <v>0</v>
      </c>
      <c r="DG297" s="372">
        <f t="shared" si="454"/>
        <v>0</v>
      </c>
      <c r="DH297" s="372">
        <f t="shared" si="455"/>
        <v>0</v>
      </c>
      <c r="DI297" s="375"/>
      <c r="DJ297" s="319">
        <f>AK297/3600*Stawki!$A$4</f>
        <v>0</v>
      </c>
      <c r="DK297" s="317">
        <f>AO297/3600*Stawki!$B$4</f>
        <v>0</v>
      </c>
      <c r="DL297" s="317">
        <f>AR297/3600*Stawki!$C$4</f>
        <v>0</v>
      </c>
      <c r="DM297" s="317">
        <f>AU297/3600*Stawki!$D$4</f>
        <v>0</v>
      </c>
      <c r="DN297" s="317">
        <f>AX297/3600*Stawki!$E$4</f>
        <v>0</v>
      </c>
      <c r="DO297" s="317">
        <f>BA297/3600*Stawki!$F$4</f>
        <v>0</v>
      </c>
      <c r="DP297" s="317">
        <f>BD297/3600*Stawki!$G$4</f>
        <v>0</v>
      </c>
      <c r="DQ297" s="317">
        <f>BG297/3600*Stawki!$H$4</f>
        <v>0</v>
      </c>
      <c r="DR297" s="317">
        <f>BJ297/3600*Stawki!$J$4</f>
        <v>0</v>
      </c>
      <c r="DS297" s="317">
        <f>BL297/3600*Stawki!$I$4</f>
        <v>0</v>
      </c>
      <c r="DT297" s="317">
        <f>BP297/3600*Stawki!$K$4</f>
        <v>0</v>
      </c>
      <c r="DU297" s="320">
        <f>BS297/3600*Stawki!$M$4</f>
        <v>0</v>
      </c>
      <c r="DV297" s="320">
        <f>BV297/3600*Stawki!$L$4</f>
        <v>0</v>
      </c>
      <c r="DW297" s="321">
        <f t="shared" si="436"/>
        <v>0</v>
      </c>
      <c r="DX297" s="322" t="e" cm="1">
        <f t="array" ref="DX297">IF(BX297&lt;1,INDEX(tblSimple[],MATCH(F297,simp_il_proj,1)+1,MATCH(BW297,simp_il_oper,1)+1)+VLOOKUP($H$6,tblKlient[[Klient]:[Dodatkowy narzut Simple]],2,0),INDEX(tblComplex[],MATCH(F297,comp_il_projekt,1)+1,MATCH(BX297,comp_ile_sklad,1)+1)+VLOOKUP($H$6,tblKlient[[Klient]:[Dodatkowy narzut Complex]],3,0))</f>
        <v>#VALUE!</v>
      </c>
      <c r="DY297" s="323" t="str">
        <f t="shared" si="437"/>
        <v/>
      </c>
      <c r="DZ297" s="318" t="e">
        <f t="shared" si="394"/>
        <v>#VALUE!</v>
      </c>
      <c r="EA297" s="324" t="e">
        <f t="shared" si="395"/>
        <v>#VALUE!</v>
      </c>
      <c r="EC297" s="340">
        <f>IFERROR((Y297*AA297)*IF(X297="NIE",$EC$17+Stawki!$L$30,$EC$17)+SUMIF($C:$C,$B297,CP:CP),0)</f>
        <v>0</v>
      </c>
      <c r="ED297" s="341">
        <f t="shared" si="396"/>
        <v>0</v>
      </c>
      <c r="EE297" s="341">
        <f t="shared" si="397"/>
        <v>0</v>
      </c>
      <c r="EF297" s="341" t="e">
        <f t="shared" si="398"/>
        <v>#VALUE!</v>
      </c>
      <c r="EG297" s="341" t="e">
        <f>DY297*(1+wycena!$EG$17)</f>
        <v>#VALUE!</v>
      </c>
      <c r="EH297" s="341" t="e">
        <f>EG297*(1+wycena!$EH$17)</f>
        <v>#VALUE!</v>
      </c>
      <c r="EI297" s="341" t="e">
        <f t="shared" si="438"/>
        <v>#VALUE!</v>
      </c>
      <c r="EJ297" s="341" t="e">
        <f t="shared" si="456"/>
        <v>#VALUE!</v>
      </c>
      <c r="EK297" s="342">
        <f t="shared" si="399"/>
        <v>0</v>
      </c>
      <c r="EL297" s="343">
        <v>0</v>
      </c>
      <c r="EM297" s="344" t="e">
        <f t="shared" si="457"/>
        <v>#VALUE!</v>
      </c>
      <c r="EN297" s="345" t="e">
        <f t="shared" si="400"/>
        <v>#VALUE!</v>
      </c>
      <c r="EO297" s="346">
        <f t="shared" si="401"/>
        <v>0</v>
      </c>
      <c r="EP297" s="347">
        <f t="shared" si="402"/>
        <v>0</v>
      </c>
      <c r="EQ297" s="348">
        <f t="shared" si="439"/>
        <v>0</v>
      </c>
      <c r="ER297" s="349" t="e">
        <f t="shared" si="403"/>
        <v>#VALUE!</v>
      </c>
      <c r="ES297" s="350" t="e">
        <f t="shared" si="404"/>
        <v>#VALUE!</v>
      </c>
      <c r="ET297" s="62"/>
      <c r="EU297" s="399">
        <f t="shared" si="440"/>
        <v>0</v>
      </c>
      <c r="EV297" s="400">
        <f t="shared" si="441"/>
        <v>0</v>
      </c>
      <c r="EW297" s="400">
        <f t="shared" si="442"/>
        <v>0</v>
      </c>
      <c r="EX297" s="400">
        <f t="shared" si="443"/>
        <v>0</v>
      </c>
      <c r="EY297" s="400">
        <f t="shared" si="444"/>
        <v>0</v>
      </c>
      <c r="EZ297" s="401">
        <f t="shared" si="445"/>
        <v>0</v>
      </c>
      <c r="FA297" s="62"/>
      <c r="FB297" s="153">
        <f t="shared" si="405"/>
        <v>0</v>
      </c>
      <c r="FC297" s="154">
        <f t="shared" si="406"/>
        <v>0</v>
      </c>
      <c r="FD297" s="154">
        <f t="shared" si="407"/>
        <v>0</v>
      </c>
      <c r="FE297" s="154">
        <f t="shared" si="408"/>
        <v>0</v>
      </c>
      <c r="FF297" s="154">
        <f t="shared" si="409"/>
        <v>0</v>
      </c>
      <c r="FG297" s="154">
        <f t="shared" si="410"/>
        <v>0</v>
      </c>
      <c r="FH297" s="154">
        <f t="shared" si="411"/>
        <v>0</v>
      </c>
      <c r="FI297" s="154">
        <f t="shared" si="412"/>
        <v>0</v>
      </c>
      <c r="FJ297" s="154">
        <f t="shared" si="413"/>
        <v>0</v>
      </c>
      <c r="FK297" s="147">
        <f t="shared" si="414"/>
        <v>0</v>
      </c>
      <c r="FL297" s="147">
        <f t="shared" si="415"/>
        <v>0</v>
      </c>
      <c r="FM297" s="146">
        <f t="shared" si="416"/>
        <v>0</v>
      </c>
      <c r="FN297" s="146">
        <f t="shared" si="417"/>
        <v>0</v>
      </c>
      <c r="FO297" s="146">
        <f t="shared" si="418"/>
        <v>0</v>
      </c>
      <c r="FP297" s="146">
        <f t="shared" si="419"/>
        <v>0</v>
      </c>
      <c r="FQ297" s="146" t="e">
        <f t="shared" si="420"/>
        <v>#VALUE!</v>
      </c>
      <c r="FR297" s="146" t="e">
        <f t="shared" si="421"/>
        <v>#VALUE!</v>
      </c>
      <c r="FS297" s="146">
        <f t="shared" si="422"/>
        <v>0</v>
      </c>
      <c r="FT297" s="146">
        <f t="shared" si="423"/>
        <v>0</v>
      </c>
      <c r="FU297" s="146">
        <f t="shared" si="424"/>
        <v>0</v>
      </c>
      <c r="FV297" s="146" t="e">
        <f t="shared" si="425"/>
        <v>#VALUE!</v>
      </c>
      <c r="FW297" s="146" t="e">
        <f t="shared" si="446"/>
        <v>#VALUE!</v>
      </c>
      <c r="FX297" s="146" t="e">
        <f t="shared" si="447"/>
        <v>#VALUE!</v>
      </c>
      <c r="FY297" s="146" t="e">
        <f t="shared" si="448"/>
        <v>#VALUE!</v>
      </c>
      <c r="FZ297" s="155">
        <f t="shared" si="458"/>
        <v>0</v>
      </c>
    </row>
    <row r="298" spans="1:182">
      <c r="A298" s="143">
        <v>280</v>
      </c>
      <c r="B298" s="123"/>
      <c r="C298" s="123"/>
      <c r="D298" s="123"/>
      <c r="E298" s="181"/>
      <c r="F298" s="123"/>
      <c r="G298" s="123"/>
      <c r="H298" s="123"/>
      <c r="I298" s="120"/>
      <c r="J298" s="121"/>
      <c r="K298" s="123"/>
      <c r="L298" s="123"/>
      <c r="M298" s="172" t="str">
        <f>ryzyka!$X282</f>
        <v/>
      </c>
      <c r="N298" s="173" t="str">
        <f>ryzyka!Y282</f>
        <v/>
      </c>
      <c r="O298" s="123"/>
      <c r="P298" s="123"/>
      <c r="Q298" s="138"/>
      <c r="R298" s="121"/>
      <c r="S298" s="123"/>
      <c r="T298" s="122"/>
      <c r="U298" s="123"/>
      <c r="V298" s="285" t="str">
        <f t="shared" si="426"/>
        <v/>
      </c>
      <c r="W298" s="285" t="str">
        <f t="shared" si="427"/>
        <v/>
      </c>
      <c r="X298" s="123"/>
      <c r="Y298" s="65"/>
      <c r="Z298" s="176">
        <f t="shared" si="369"/>
        <v>0</v>
      </c>
      <c r="AA298" s="124"/>
      <c r="AB298" s="124"/>
      <c r="AC298" s="125"/>
      <c r="AD298" s="125"/>
      <c r="AE298" s="126"/>
      <c r="AF298" s="124"/>
      <c r="AG298" s="127"/>
      <c r="AH298" s="128"/>
      <c r="AI298" s="137"/>
      <c r="AJ298" s="126"/>
      <c r="AK298" s="335">
        <f t="shared" si="370"/>
        <v>0</v>
      </c>
      <c r="AL298" s="138"/>
      <c r="AM298" s="121"/>
      <c r="AN298" s="123"/>
      <c r="AO298" s="332">
        <f t="shared" si="449"/>
        <v>0</v>
      </c>
      <c r="AP298" s="333">
        <f>SUMIFS(Technologia[tpz '[s']],Technologia[Obszar],"Obróbka skrawaniem",Technologia[KOD WYROB],wycena!$B298)</f>
        <v>0</v>
      </c>
      <c r="AQ298" s="334">
        <f>SUMIFS(Technologia[tpj '[s']],Technologia[Obszar],"Obróbka skrawaniem",Technologia[KOD WYROB],wycena!$B298)</f>
        <v>0</v>
      </c>
      <c r="AR298" s="335">
        <f t="shared" si="371"/>
        <v>0</v>
      </c>
      <c r="AS298" s="334">
        <f>SUMIFS(Technologia[tpz '[s']],Technologia[Obszar],"Ukosowanie",Technologia[KOD WYROB],wycena!$B298)</f>
        <v>0</v>
      </c>
      <c r="AT298" s="334">
        <f>SUMIFS(Technologia[tpj '[s']],Technologia[Obszar],"Ukosowanie",Technologia[KOD WYROB],wycena!$B298)</f>
        <v>0</v>
      </c>
      <c r="AU298" s="335">
        <f t="shared" si="372"/>
        <v>0</v>
      </c>
      <c r="AV298" s="334">
        <f>SUMIFS(Technologia[tpz '[s']],Technologia[Obszar],"Prasa",Technologia[KOD WYROB],wycena!$B298)</f>
        <v>0</v>
      </c>
      <c r="AW298" s="334">
        <f>SUMIFS(Technologia[tpj '[s']],Technologia[Obszar],"Prasa",Technologia[KOD WYROB],wycena!$B298)</f>
        <v>0</v>
      </c>
      <c r="AX298" s="335">
        <f t="shared" si="373"/>
        <v>0</v>
      </c>
      <c r="AY298" s="334">
        <f>SUMIFS(Technologia[tpz '[s']],Technologia[Obszar],"Spawanie ręczne",Technologia[KOD WYROB],wycena!$B298)</f>
        <v>0</v>
      </c>
      <c r="AZ298" s="334">
        <f>SUMIFS(Technologia[tpj '[s']],Technologia[Obszar],"Spawanie ręczne",Technologia[KOD WYROB],wycena!$B298)</f>
        <v>0</v>
      </c>
      <c r="BA298" s="335">
        <f t="shared" si="374"/>
        <v>0</v>
      </c>
      <c r="BB298" s="334">
        <f>SUMIFS(Technologia[tpz '[s']],Technologia[Obszar],"Spawanie robotem",Technologia[KOD WYROB],wycena!$B298)</f>
        <v>0</v>
      </c>
      <c r="BC298" s="334">
        <f>SUMIFS(Technologia[tpj '[s']],Technologia[Obszar],"Spawanie robotem",Technologia[KOD WYROB],wycena!$B298)</f>
        <v>0</v>
      </c>
      <c r="BD298" s="335">
        <f t="shared" si="375"/>
        <v>0</v>
      </c>
      <c r="BE298" s="334">
        <f>SUMIFS(Technologia[tpz '[s']],Technologia[Obszar],"Ślusarnia",Technologia[KOD WYROB],wycena!$B298)</f>
        <v>0</v>
      </c>
      <c r="BF298" s="334">
        <f>SUMIFS(Technologia[tpj '[s']],Technologia[Obszar],"Ślusarnia",Technologia[KOD WYROB],wycena!$B298)</f>
        <v>0</v>
      </c>
      <c r="BG298" s="335">
        <f t="shared" si="376"/>
        <v>0</v>
      </c>
      <c r="BH298" s="334">
        <f>SUMIFS(Technologia[tpz '[s']],Technologia[Obszar],"Montaż",Technologia[KOD WYROB],wycena!$B298)</f>
        <v>0</v>
      </c>
      <c r="BI298" s="334">
        <f>SUMIFS(Technologia[tpj '[s']],Technologia[Obszar],"Montaż",Technologia[KOD WYROB],wycena!$B298)</f>
        <v>0</v>
      </c>
      <c r="BJ298" s="335">
        <f t="shared" si="377"/>
        <v>0</v>
      </c>
      <c r="BK298" s="334">
        <f>SUMIFS(Technologia[tpz '[s']],Technologia[Obszar],"Klejenie",Technologia[KOD WYROB],wycena!$B298)</f>
        <v>0</v>
      </c>
      <c r="BL298" s="334">
        <f>SUMIFS(Technologia[tpj '[s']],Technologia[Obszar],"Klejenie",Technologia[KOD WYROB],wycena!$B298)</f>
        <v>0</v>
      </c>
      <c r="BM298" s="335">
        <f t="shared" si="378"/>
        <v>0</v>
      </c>
      <c r="BN298" s="334">
        <f>SUMIFS(Technologia[tpz '[s']],Technologia[Obszar],"Śrutowanie",Technologia[KOD WYROB],wycena!$B298)</f>
        <v>0</v>
      </c>
      <c r="BO298" s="334">
        <f>SUMIFS(Technologia[tpj '[s']],Technologia[Obszar],"Śrutowanie",Technologia[KOD WYROB],wycena!$B298)</f>
        <v>0</v>
      </c>
      <c r="BP298" s="332">
        <f t="shared" si="428"/>
        <v>0</v>
      </c>
      <c r="BQ298" s="334">
        <f>SUMIFS(Technologia[tpz '[s']],Technologia[Obszar],"Prostowanie",Technologia[KOD WYROB],wycena!$B298)</f>
        <v>0</v>
      </c>
      <c r="BR298" s="334">
        <f>SUMIFS(Technologia[tpj '[s']],Technologia[Obszar],"Prostowanie",Technologia[KOD WYROB],wycena!$B298)</f>
        <v>0</v>
      </c>
      <c r="BS298" s="332">
        <f t="shared" si="429"/>
        <v>0</v>
      </c>
      <c r="BT298" s="334">
        <f>SUMIFS(Technologia[tpz '[s']],Technologia[Obszar],"Gratowarka",Technologia[KOD WYROB],wycena!$B298)</f>
        <v>0</v>
      </c>
      <c r="BU298" s="334">
        <f>SUMIFS(Technologia[tpj '[s']],Technologia[Obszar],"Gratowarka",Technologia[KOD WYROB],wycena!$B298)</f>
        <v>0</v>
      </c>
      <c r="BV298" s="332">
        <f t="shared" si="430"/>
        <v>0</v>
      </c>
      <c r="BW298" s="332">
        <f>COUNTIF(Technologia[KOD WYROB],B298)</f>
        <v>0</v>
      </c>
      <c r="BX298" s="332">
        <f t="shared" si="431"/>
        <v>0</v>
      </c>
      <c r="BZ298" s="121"/>
      <c r="CA298" s="123"/>
      <c r="CB298" s="123"/>
      <c r="CC298" s="372">
        <f>SUMIFS(Technologia[Koszt kooperacji],Technologia[Obszar],"Kooperacja",Technologia[KOD WYROB],wycena!$B298)+SUMIFS(Technologia[Koszt kooperacji],Technologia[Obszar],"Śrutowanie",Technologia[KOD WYROB],wycena!$B298)</f>
        <v>0</v>
      </c>
      <c r="CD298" s="372">
        <f t="shared" si="379"/>
        <v>0</v>
      </c>
      <c r="CE298" s="372">
        <f t="shared" si="450"/>
        <v>0</v>
      </c>
      <c r="CF298" s="381">
        <f>COUNTIFS(Technologia[KOD WYROB],B298,Technologia[Obszar],"kooperacja")+SUMIF($C:$C,$B298,CF:CF)</f>
        <v>0</v>
      </c>
      <c r="CG298" s="382">
        <f>SUMIF(Tabela3[Dot. indeksu],B298,Tabela3[Wartość])+SUMIF(C:C,B298,DE:DE)</f>
        <v>0</v>
      </c>
      <c r="CH298" s="383">
        <f>SUMIFS(NRC[Cena],NRC[Typ narzędzia],robocze!$AL$1,NRC[Dot. indeksu],wycena!$B298)+(SUMIF($C:$C,$B298,$DF:$DF))</f>
        <v>0</v>
      </c>
      <c r="CI298" s="372">
        <f>SUMIFS(NRC[Cena],NRC[Typ narzędzia],robocze!$AL$2,NRC[Dot. indeksu],wycena!$B298)+(SUMIF($C:$C,$B298,$DG:$DG))</f>
        <v>0</v>
      </c>
      <c r="CJ298" s="372">
        <f>SUMIFS(NRC[Cena],NRC[Typ narzędzia],robocze!$AL$3,NRC[Dot. indeksu],wycena!$B298)+(SUMIF($C:$C,$B298,$DH:$DH))</f>
        <v>0</v>
      </c>
      <c r="CK298" s="384">
        <f t="shared" si="432"/>
        <v>0</v>
      </c>
      <c r="CM298" s="373" t="str">
        <f t="shared" si="380"/>
        <v/>
      </c>
      <c r="CN298" s="374" t="str">
        <f t="shared" si="381"/>
        <v/>
      </c>
      <c r="CO298" s="372" t="str">
        <f t="shared" si="382"/>
        <v/>
      </c>
      <c r="CP298" s="372" t="str">
        <f t="shared" si="451"/>
        <v/>
      </c>
      <c r="CQ298" s="371" t="str">
        <f t="shared" si="383"/>
        <v/>
      </c>
      <c r="CR298" s="371" t="str">
        <f t="shared" si="452"/>
        <v/>
      </c>
      <c r="CS298" s="371" t="str">
        <f t="shared" si="384"/>
        <v/>
      </c>
      <c r="CT298" s="371" t="str">
        <f t="shared" si="385"/>
        <v/>
      </c>
      <c r="CU298" s="371" t="str">
        <f t="shared" si="386"/>
        <v/>
      </c>
      <c r="CV298" s="371" t="str">
        <f t="shared" si="387"/>
        <v/>
      </c>
      <c r="CW298" s="371" t="str">
        <f t="shared" si="388"/>
        <v/>
      </c>
      <c r="CX298" s="371" t="str">
        <f t="shared" si="389"/>
        <v/>
      </c>
      <c r="CY298" s="371" t="str">
        <f t="shared" si="390"/>
        <v/>
      </c>
      <c r="CZ298" s="371" t="str">
        <f t="shared" si="391"/>
        <v/>
      </c>
      <c r="DA298" s="371" t="str">
        <f t="shared" si="433"/>
        <v/>
      </c>
      <c r="DB298" s="371" t="str">
        <f t="shared" si="434"/>
        <v/>
      </c>
      <c r="DC298" s="371" t="str">
        <f t="shared" si="435"/>
        <v/>
      </c>
      <c r="DD298" s="334" t="str">
        <f t="shared" si="392"/>
        <v/>
      </c>
      <c r="DE298" s="334" t="str">
        <f t="shared" si="393"/>
        <v/>
      </c>
      <c r="DF298" s="372">
        <f t="shared" si="453"/>
        <v>0</v>
      </c>
      <c r="DG298" s="372">
        <f t="shared" si="454"/>
        <v>0</v>
      </c>
      <c r="DH298" s="372">
        <f t="shared" si="455"/>
        <v>0</v>
      </c>
      <c r="DI298" s="375"/>
      <c r="DJ298" s="319">
        <f>AK298/3600*Stawki!$A$4</f>
        <v>0</v>
      </c>
      <c r="DK298" s="317">
        <f>AO298/3600*Stawki!$B$4</f>
        <v>0</v>
      </c>
      <c r="DL298" s="317">
        <f>AR298/3600*Stawki!$C$4</f>
        <v>0</v>
      </c>
      <c r="DM298" s="317">
        <f>AU298/3600*Stawki!$D$4</f>
        <v>0</v>
      </c>
      <c r="DN298" s="317">
        <f>AX298/3600*Stawki!$E$4</f>
        <v>0</v>
      </c>
      <c r="DO298" s="317">
        <f>BA298/3600*Stawki!$F$4</f>
        <v>0</v>
      </c>
      <c r="DP298" s="317">
        <f>BD298/3600*Stawki!$G$4</f>
        <v>0</v>
      </c>
      <c r="DQ298" s="317">
        <f>BG298/3600*Stawki!$H$4</f>
        <v>0</v>
      </c>
      <c r="DR298" s="317">
        <f>BJ298/3600*Stawki!$J$4</f>
        <v>0</v>
      </c>
      <c r="DS298" s="317">
        <f>BL298/3600*Stawki!$I$4</f>
        <v>0</v>
      </c>
      <c r="DT298" s="317">
        <f>BP298/3600*Stawki!$K$4</f>
        <v>0</v>
      </c>
      <c r="DU298" s="320">
        <f>BS298/3600*Stawki!$M$4</f>
        <v>0</v>
      </c>
      <c r="DV298" s="320">
        <f>BV298/3600*Stawki!$L$4</f>
        <v>0</v>
      </c>
      <c r="DW298" s="321">
        <f t="shared" si="436"/>
        <v>0</v>
      </c>
      <c r="DX298" s="322" t="e" cm="1">
        <f t="array" ref="DX298">IF(BX298&lt;1,INDEX(tblSimple[],MATCH(F298,simp_il_proj,1)+1,MATCH(BW298,simp_il_oper,1)+1)+VLOOKUP($H$6,tblKlient[[Klient]:[Dodatkowy narzut Simple]],2,0),INDEX(tblComplex[],MATCH(F298,comp_il_projekt,1)+1,MATCH(BX298,comp_ile_sklad,1)+1)+VLOOKUP($H$6,tblKlient[[Klient]:[Dodatkowy narzut Complex]],3,0))</f>
        <v>#VALUE!</v>
      </c>
      <c r="DY298" s="323" t="str">
        <f t="shared" si="437"/>
        <v/>
      </c>
      <c r="DZ298" s="318" t="e">
        <f t="shared" si="394"/>
        <v>#VALUE!</v>
      </c>
      <c r="EA298" s="324" t="e">
        <f t="shared" si="395"/>
        <v>#VALUE!</v>
      </c>
      <c r="EC298" s="340">
        <f>IFERROR((Y298*AA298)*IF(X298="NIE",$EC$17+Stawki!$L$30,$EC$17)+SUMIF($C:$C,$B298,CP:CP),0)</f>
        <v>0</v>
      </c>
      <c r="ED298" s="341">
        <f t="shared" si="396"/>
        <v>0</v>
      </c>
      <c r="EE298" s="341">
        <f t="shared" si="397"/>
        <v>0</v>
      </c>
      <c r="EF298" s="341" t="e">
        <f t="shared" si="398"/>
        <v>#VALUE!</v>
      </c>
      <c r="EG298" s="341" t="e">
        <f>DY298*(1+wycena!$EG$17)</f>
        <v>#VALUE!</v>
      </c>
      <c r="EH298" s="341" t="e">
        <f>EG298*(1+wycena!$EH$17)</f>
        <v>#VALUE!</v>
      </c>
      <c r="EI298" s="341" t="e">
        <f t="shared" si="438"/>
        <v>#VALUE!</v>
      </c>
      <c r="EJ298" s="341" t="e">
        <f t="shared" si="456"/>
        <v>#VALUE!</v>
      </c>
      <c r="EK298" s="342">
        <f t="shared" si="399"/>
        <v>0</v>
      </c>
      <c r="EL298" s="343">
        <v>0</v>
      </c>
      <c r="EM298" s="344" t="e">
        <f t="shared" si="457"/>
        <v>#VALUE!</v>
      </c>
      <c r="EN298" s="345" t="e">
        <f t="shared" si="400"/>
        <v>#VALUE!</v>
      </c>
      <c r="EO298" s="346">
        <f t="shared" si="401"/>
        <v>0</v>
      </c>
      <c r="EP298" s="347">
        <f t="shared" si="402"/>
        <v>0</v>
      </c>
      <c r="EQ298" s="348">
        <f t="shared" si="439"/>
        <v>0</v>
      </c>
      <c r="ER298" s="349" t="e">
        <f t="shared" si="403"/>
        <v>#VALUE!</v>
      </c>
      <c r="ES298" s="350" t="e">
        <f t="shared" si="404"/>
        <v>#VALUE!</v>
      </c>
      <c r="ET298" s="62"/>
      <c r="EU298" s="399">
        <f t="shared" si="440"/>
        <v>0</v>
      </c>
      <c r="EV298" s="400">
        <f t="shared" si="441"/>
        <v>0</v>
      </c>
      <c r="EW298" s="400">
        <f t="shared" si="442"/>
        <v>0</v>
      </c>
      <c r="EX298" s="400">
        <f t="shared" si="443"/>
        <v>0</v>
      </c>
      <c r="EY298" s="400">
        <f t="shared" si="444"/>
        <v>0</v>
      </c>
      <c r="EZ298" s="401">
        <f t="shared" si="445"/>
        <v>0</v>
      </c>
      <c r="FA298" s="62"/>
      <c r="FB298" s="153">
        <f t="shared" si="405"/>
        <v>0</v>
      </c>
      <c r="FC298" s="154">
        <f t="shared" si="406"/>
        <v>0</v>
      </c>
      <c r="FD298" s="154">
        <f t="shared" si="407"/>
        <v>0</v>
      </c>
      <c r="FE298" s="154">
        <f t="shared" si="408"/>
        <v>0</v>
      </c>
      <c r="FF298" s="154">
        <f t="shared" si="409"/>
        <v>0</v>
      </c>
      <c r="FG298" s="154">
        <f t="shared" si="410"/>
        <v>0</v>
      </c>
      <c r="FH298" s="154">
        <f t="shared" si="411"/>
        <v>0</v>
      </c>
      <c r="FI298" s="154">
        <f t="shared" si="412"/>
        <v>0</v>
      </c>
      <c r="FJ298" s="154">
        <f t="shared" si="413"/>
        <v>0</v>
      </c>
      <c r="FK298" s="147">
        <f t="shared" si="414"/>
        <v>0</v>
      </c>
      <c r="FL298" s="147">
        <f t="shared" si="415"/>
        <v>0</v>
      </c>
      <c r="FM298" s="146">
        <f t="shared" si="416"/>
        <v>0</v>
      </c>
      <c r="FN298" s="146">
        <f t="shared" si="417"/>
        <v>0</v>
      </c>
      <c r="FO298" s="146">
        <f t="shared" si="418"/>
        <v>0</v>
      </c>
      <c r="FP298" s="146">
        <f t="shared" si="419"/>
        <v>0</v>
      </c>
      <c r="FQ298" s="146" t="e">
        <f t="shared" si="420"/>
        <v>#VALUE!</v>
      </c>
      <c r="FR298" s="146" t="e">
        <f t="shared" si="421"/>
        <v>#VALUE!</v>
      </c>
      <c r="FS298" s="146">
        <f t="shared" si="422"/>
        <v>0</v>
      </c>
      <c r="FT298" s="146">
        <f t="shared" si="423"/>
        <v>0</v>
      </c>
      <c r="FU298" s="146">
        <f t="shared" si="424"/>
        <v>0</v>
      </c>
      <c r="FV298" s="146" t="e">
        <f t="shared" si="425"/>
        <v>#VALUE!</v>
      </c>
      <c r="FW298" s="146" t="e">
        <f t="shared" si="446"/>
        <v>#VALUE!</v>
      </c>
      <c r="FX298" s="146" t="e">
        <f t="shared" si="447"/>
        <v>#VALUE!</v>
      </c>
      <c r="FY298" s="146" t="e">
        <f t="shared" si="448"/>
        <v>#VALUE!</v>
      </c>
      <c r="FZ298" s="155">
        <f t="shared" si="458"/>
        <v>0</v>
      </c>
    </row>
    <row r="299" spans="1:182">
      <c r="A299" s="143">
        <v>281</v>
      </c>
      <c r="B299" s="123"/>
      <c r="C299" s="123"/>
      <c r="D299" s="123"/>
      <c r="E299" s="181"/>
      <c r="F299" s="123"/>
      <c r="G299" s="123"/>
      <c r="H299" s="123"/>
      <c r="I299" s="120"/>
      <c r="J299" s="121"/>
      <c r="K299" s="123"/>
      <c r="L299" s="123"/>
      <c r="M299" s="172" t="str">
        <f>ryzyka!$X283</f>
        <v/>
      </c>
      <c r="N299" s="173" t="str">
        <f>ryzyka!Y283</f>
        <v/>
      </c>
      <c r="O299" s="123"/>
      <c r="P299" s="123"/>
      <c r="Q299" s="138"/>
      <c r="R299" s="121"/>
      <c r="S299" s="123"/>
      <c r="T299" s="122"/>
      <c r="U299" s="123"/>
      <c r="V299" s="285" t="str">
        <f t="shared" si="426"/>
        <v/>
      </c>
      <c r="W299" s="285" t="str">
        <f t="shared" si="427"/>
        <v/>
      </c>
      <c r="X299" s="123"/>
      <c r="Y299" s="65"/>
      <c r="Z299" s="176">
        <f t="shared" si="369"/>
        <v>0</v>
      </c>
      <c r="AA299" s="124"/>
      <c r="AB299" s="124"/>
      <c r="AC299" s="125"/>
      <c r="AD299" s="125"/>
      <c r="AE299" s="126"/>
      <c r="AF299" s="124"/>
      <c r="AG299" s="127"/>
      <c r="AH299" s="128"/>
      <c r="AI299" s="137"/>
      <c r="AJ299" s="126"/>
      <c r="AK299" s="335">
        <f t="shared" si="370"/>
        <v>0</v>
      </c>
      <c r="AL299" s="138"/>
      <c r="AM299" s="121"/>
      <c r="AN299" s="123"/>
      <c r="AO299" s="332">
        <f t="shared" si="449"/>
        <v>0</v>
      </c>
      <c r="AP299" s="333">
        <f>SUMIFS(Technologia[tpz '[s']],Technologia[Obszar],"Obróbka skrawaniem",Technologia[KOD WYROB],wycena!$B299)</f>
        <v>0</v>
      </c>
      <c r="AQ299" s="334">
        <f>SUMIFS(Technologia[tpj '[s']],Technologia[Obszar],"Obróbka skrawaniem",Technologia[KOD WYROB],wycena!$B299)</f>
        <v>0</v>
      </c>
      <c r="AR299" s="335">
        <f t="shared" si="371"/>
        <v>0</v>
      </c>
      <c r="AS299" s="334">
        <f>SUMIFS(Technologia[tpz '[s']],Technologia[Obszar],"Ukosowanie",Technologia[KOD WYROB],wycena!$B299)</f>
        <v>0</v>
      </c>
      <c r="AT299" s="334">
        <f>SUMIFS(Technologia[tpj '[s']],Technologia[Obszar],"Ukosowanie",Technologia[KOD WYROB],wycena!$B299)</f>
        <v>0</v>
      </c>
      <c r="AU299" s="335">
        <f t="shared" si="372"/>
        <v>0</v>
      </c>
      <c r="AV299" s="334">
        <f>SUMIFS(Technologia[tpz '[s']],Technologia[Obszar],"Prasa",Technologia[KOD WYROB],wycena!$B299)</f>
        <v>0</v>
      </c>
      <c r="AW299" s="334">
        <f>SUMIFS(Technologia[tpj '[s']],Technologia[Obszar],"Prasa",Technologia[KOD WYROB],wycena!$B299)</f>
        <v>0</v>
      </c>
      <c r="AX299" s="335">
        <f t="shared" si="373"/>
        <v>0</v>
      </c>
      <c r="AY299" s="334">
        <f>SUMIFS(Technologia[tpz '[s']],Technologia[Obszar],"Spawanie ręczne",Technologia[KOD WYROB],wycena!$B299)</f>
        <v>0</v>
      </c>
      <c r="AZ299" s="334">
        <f>SUMIFS(Technologia[tpj '[s']],Technologia[Obszar],"Spawanie ręczne",Technologia[KOD WYROB],wycena!$B299)</f>
        <v>0</v>
      </c>
      <c r="BA299" s="335">
        <f t="shared" si="374"/>
        <v>0</v>
      </c>
      <c r="BB299" s="334">
        <f>SUMIFS(Technologia[tpz '[s']],Technologia[Obszar],"Spawanie robotem",Technologia[KOD WYROB],wycena!$B299)</f>
        <v>0</v>
      </c>
      <c r="BC299" s="334">
        <f>SUMIFS(Technologia[tpj '[s']],Technologia[Obszar],"Spawanie robotem",Technologia[KOD WYROB],wycena!$B299)</f>
        <v>0</v>
      </c>
      <c r="BD299" s="335">
        <f t="shared" si="375"/>
        <v>0</v>
      </c>
      <c r="BE299" s="334">
        <f>SUMIFS(Technologia[tpz '[s']],Technologia[Obszar],"Ślusarnia",Technologia[KOD WYROB],wycena!$B299)</f>
        <v>0</v>
      </c>
      <c r="BF299" s="334">
        <f>SUMIFS(Technologia[tpj '[s']],Technologia[Obszar],"Ślusarnia",Technologia[KOD WYROB],wycena!$B299)</f>
        <v>0</v>
      </c>
      <c r="BG299" s="335">
        <f t="shared" si="376"/>
        <v>0</v>
      </c>
      <c r="BH299" s="334">
        <f>SUMIFS(Technologia[tpz '[s']],Technologia[Obszar],"Montaż",Technologia[KOD WYROB],wycena!$B299)</f>
        <v>0</v>
      </c>
      <c r="BI299" s="334">
        <f>SUMIFS(Technologia[tpj '[s']],Technologia[Obszar],"Montaż",Technologia[KOD WYROB],wycena!$B299)</f>
        <v>0</v>
      </c>
      <c r="BJ299" s="335">
        <f t="shared" si="377"/>
        <v>0</v>
      </c>
      <c r="BK299" s="334">
        <f>SUMIFS(Technologia[tpz '[s']],Technologia[Obszar],"Klejenie",Technologia[KOD WYROB],wycena!$B299)</f>
        <v>0</v>
      </c>
      <c r="BL299" s="334">
        <f>SUMIFS(Technologia[tpj '[s']],Technologia[Obszar],"Klejenie",Technologia[KOD WYROB],wycena!$B299)</f>
        <v>0</v>
      </c>
      <c r="BM299" s="335">
        <f t="shared" si="378"/>
        <v>0</v>
      </c>
      <c r="BN299" s="334">
        <f>SUMIFS(Technologia[tpz '[s']],Technologia[Obszar],"Śrutowanie",Technologia[KOD WYROB],wycena!$B299)</f>
        <v>0</v>
      </c>
      <c r="BO299" s="334">
        <f>SUMIFS(Technologia[tpj '[s']],Technologia[Obszar],"Śrutowanie",Technologia[KOD WYROB],wycena!$B299)</f>
        <v>0</v>
      </c>
      <c r="BP299" s="332">
        <f t="shared" si="428"/>
        <v>0</v>
      </c>
      <c r="BQ299" s="334">
        <f>SUMIFS(Technologia[tpz '[s']],Technologia[Obszar],"Prostowanie",Technologia[KOD WYROB],wycena!$B299)</f>
        <v>0</v>
      </c>
      <c r="BR299" s="334">
        <f>SUMIFS(Technologia[tpj '[s']],Technologia[Obszar],"Prostowanie",Technologia[KOD WYROB],wycena!$B299)</f>
        <v>0</v>
      </c>
      <c r="BS299" s="332">
        <f t="shared" si="429"/>
        <v>0</v>
      </c>
      <c r="BT299" s="334">
        <f>SUMIFS(Technologia[tpz '[s']],Technologia[Obszar],"Gratowarka",Technologia[KOD WYROB],wycena!$B299)</f>
        <v>0</v>
      </c>
      <c r="BU299" s="334">
        <f>SUMIFS(Technologia[tpj '[s']],Technologia[Obszar],"Gratowarka",Technologia[KOD WYROB],wycena!$B299)</f>
        <v>0</v>
      </c>
      <c r="BV299" s="332">
        <f t="shared" si="430"/>
        <v>0</v>
      </c>
      <c r="BW299" s="332">
        <f>COUNTIF(Technologia[KOD WYROB],B299)</f>
        <v>0</v>
      </c>
      <c r="BX299" s="332">
        <f t="shared" si="431"/>
        <v>0</v>
      </c>
      <c r="BZ299" s="121"/>
      <c r="CA299" s="123"/>
      <c r="CB299" s="123"/>
      <c r="CC299" s="372">
        <f>SUMIFS(Technologia[Koszt kooperacji],Technologia[Obszar],"Kooperacja",Technologia[KOD WYROB],wycena!$B299)+SUMIFS(Technologia[Koszt kooperacji],Technologia[Obszar],"Śrutowanie",Technologia[KOD WYROB],wycena!$B299)</f>
        <v>0</v>
      </c>
      <c r="CD299" s="372">
        <f t="shared" si="379"/>
        <v>0</v>
      </c>
      <c r="CE299" s="372">
        <f t="shared" si="450"/>
        <v>0</v>
      </c>
      <c r="CF299" s="381">
        <f>COUNTIFS(Technologia[KOD WYROB],B299,Technologia[Obszar],"kooperacja")+SUMIF($C:$C,$B299,CF:CF)</f>
        <v>0</v>
      </c>
      <c r="CG299" s="382">
        <f>SUMIF(Tabela3[Dot. indeksu],B299,Tabela3[Wartość])+SUMIF(C:C,B299,DE:DE)</f>
        <v>0</v>
      </c>
      <c r="CH299" s="383">
        <f>SUMIFS(NRC[Cena],NRC[Typ narzędzia],robocze!$AL$1,NRC[Dot. indeksu],wycena!$B299)+(SUMIF($C:$C,$B299,$DF:$DF))</f>
        <v>0</v>
      </c>
      <c r="CI299" s="372">
        <f>SUMIFS(NRC[Cena],NRC[Typ narzędzia],robocze!$AL$2,NRC[Dot. indeksu],wycena!$B299)+(SUMIF($C:$C,$B299,$DG:$DG))</f>
        <v>0</v>
      </c>
      <c r="CJ299" s="372">
        <f>SUMIFS(NRC[Cena],NRC[Typ narzędzia],robocze!$AL$3,NRC[Dot. indeksu],wycena!$B299)+(SUMIF($C:$C,$B299,$DH:$DH))</f>
        <v>0</v>
      </c>
      <c r="CK299" s="384">
        <f t="shared" si="432"/>
        <v>0</v>
      </c>
      <c r="CM299" s="373" t="str">
        <f t="shared" si="380"/>
        <v/>
      </c>
      <c r="CN299" s="374" t="str">
        <f t="shared" si="381"/>
        <v/>
      </c>
      <c r="CO299" s="372" t="str">
        <f t="shared" si="382"/>
        <v/>
      </c>
      <c r="CP299" s="372" t="str">
        <f t="shared" si="451"/>
        <v/>
      </c>
      <c r="CQ299" s="371" t="str">
        <f t="shared" si="383"/>
        <v/>
      </c>
      <c r="CR299" s="371" t="str">
        <f t="shared" si="452"/>
        <v/>
      </c>
      <c r="CS299" s="371" t="str">
        <f t="shared" si="384"/>
        <v/>
      </c>
      <c r="CT299" s="371" t="str">
        <f t="shared" si="385"/>
        <v/>
      </c>
      <c r="CU299" s="371" t="str">
        <f t="shared" si="386"/>
        <v/>
      </c>
      <c r="CV299" s="371" t="str">
        <f t="shared" si="387"/>
        <v/>
      </c>
      <c r="CW299" s="371" t="str">
        <f t="shared" si="388"/>
        <v/>
      </c>
      <c r="CX299" s="371" t="str">
        <f t="shared" si="389"/>
        <v/>
      </c>
      <c r="CY299" s="371" t="str">
        <f t="shared" si="390"/>
        <v/>
      </c>
      <c r="CZ299" s="371" t="str">
        <f t="shared" si="391"/>
        <v/>
      </c>
      <c r="DA299" s="371" t="str">
        <f t="shared" si="433"/>
        <v/>
      </c>
      <c r="DB299" s="371" t="str">
        <f t="shared" si="434"/>
        <v/>
      </c>
      <c r="DC299" s="371" t="str">
        <f t="shared" si="435"/>
        <v/>
      </c>
      <c r="DD299" s="334" t="str">
        <f t="shared" si="392"/>
        <v/>
      </c>
      <c r="DE299" s="334" t="str">
        <f t="shared" si="393"/>
        <v/>
      </c>
      <c r="DF299" s="372">
        <f t="shared" si="453"/>
        <v>0</v>
      </c>
      <c r="DG299" s="372">
        <f t="shared" si="454"/>
        <v>0</v>
      </c>
      <c r="DH299" s="372">
        <f t="shared" si="455"/>
        <v>0</v>
      </c>
      <c r="DI299" s="375"/>
      <c r="DJ299" s="319">
        <f>AK299/3600*Stawki!$A$4</f>
        <v>0</v>
      </c>
      <c r="DK299" s="317">
        <f>AO299/3600*Stawki!$B$4</f>
        <v>0</v>
      </c>
      <c r="DL299" s="317">
        <f>AR299/3600*Stawki!$C$4</f>
        <v>0</v>
      </c>
      <c r="DM299" s="317">
        <f>AU299/3600*Stawki!$D$4</f>
        <v>0</v>
      </c>
      <c r="DN299" s="317">
        <f>AX299/3600*Stawki!$E$4</f>
        <v>0</v>
      </c>
      <c r="DO299" s="317">
        <f>BA299/3600*Stawki!$F$4</f>
        <v>0</v>
      </c>
      <c r="DP299" s="317">
        <f>BD299/3600*Stawki!$G$4</f>
        <v>0</v>
      </c>
      <c r="DQ299" s="317">
        <f>BG299/3600*Stawki!$H$4</f>
        <v>0</v>
      </c>
      <c r="DR299" s="317">
        <f>BJ299/3600*Stawki!$J$4</f>
        <v>0</v>
      </c>
      <c r="DS299" s="317">
        <f>BL299/3600*Stawki!$I$4</f>
        <v>0</v>
      </c>
      <c r="DT299" s="317">
        <f>BP299/3600*Stawki!$K$4</f>
        <v>0</v>
      </c>
      <c r="DU299" s="320">
        <f>BS299/3600*Stawki!$M$4</f>
        <v>0</v>
      </c>
      <c r="DV299" s="320">
        <f>BV299/3600*Stawki!$L$4</f>
        <v>0</v>
      </c>
      <c r="DW299" s="321">
        <f t="shared" si="436"/>
        <v>0</v>
      </c>
      <c r="DX299" s="322" t="e" cm="1">
        <f t="array" ref="DX299">IF(BX299&lt;1,INDEX(tblSimple[],MATCH(F299,simp_il_proj,1)+1,MATCH(BW299,simp_il_oper,1)+1)+VLOOKUP($H$6,tblKlient[[Klient]:[Dodatkowy narzut Simple]],2,0),INDEX(tblComplex[],MATCH(F299,comp_il_projekt,1)+1,MATCH(BX299,comp_ile_sklad,1)+1)+VLOOKUP($H$6,tblKlient[[Klient]:[Dodatkowy narzut Complex]],3,0))</f>
        <v>#VALUE!</v>
      </c>
      <c r="DY299" s="323" t="str">
        <f t="shared" si="437"/>
        <v/>
      </c>
      <c r="DZ299" s="318" t="e">
        <f t="shared" si="394"/>
        <v>#VALUE!</v>
      </c>
      <c r="EA299" s="324" t="e">
        <f t="shared" si="395"/>
        <v>#VALUE!</v>
      </c>
      <c r="EC299" s="340">
        <f>IFERROR((Y299*AA299)*IF(X299="NIE",$EC$17+Stawki!$L$30,$EC$17)+SUMIF($C:$C,$B299,CP:CP),0)</f>
        <v>0</v>
      </c>
      <c r="ED299" s="341">
        <f t="shared" si="396"/>
        <v>0</v>
      </c>
      <c r="EE299" s="341">
        <f t="shared" si="397"/>
        <v>0</v>
      </c>
      <c r="EF299" s="341" t="e">
        <f t="shared" si="398"/>
        <v>#VALUE!</v>
      </c>
      <c r="EG299" s="341" t="e">
        <f>DY299*(1+wycena!$EG$17)</f>
        <v>#VALUE!</v>
      </c>
      <c r="EH299" s="341" t="e">
        <f>EG299*(1+wycena!$EH$17)</f>
        <v>#VALUE!</v>
      </c>
      <c r="EI299" s="341" t="e">
        <f t="shared" si="438"/>
        <v>#VALUE!</v>
      </c>
      <c r="EJ299" s="341" t="e">
        <f t="shared" si="456"/>
        <v>#VALUE!</v>
      </c>
      <c r="EK299" s="342">
        <f t="shared" si="399"/>
        <v>0</v>
      </c>
      <c r="EL299" s="343">
        <v>0</v>
      </c>
      <c r="EM299" s="344" t="e">
        <f t="shared" si="457"/>
        <v>#VALUE!</v>
      </c>
      <c r="EN299" s="345" t="e">
        <f t="shared" si="400"/>
        <v>#VALUE!</v>
      </c>
      <c r="EO299" s="346">
        <f t="shared" si="401"/>
        <v>0</v>
      </c>
      <c r="EP299" s="347">
        <f t="shared" si="402"/>
        <v>0</v>
      </c>
      <c r="EQ299" s="348">
        <f t="shared" si="439"/>
        <v>0</v>
      </c>
      <c r="ER299" s="349" t="e">
        <f t="shared" si="403"/>
        <v>#VALUE!</v>
      </c>
      <c r="ES299" s="350" t="e">
        <f t="shared" si="404"/>
        <v>#VALUE!</v>
      </c>
      <c r="ET299" s="62"/>
      <c r="EU299" s="399">
        <f t="shared" si="440"/>
        <v>0</v>
      </c>
      <c r="EV299" s="400">
        <f t="shared" si="441"/>
        <v>0</v>
      </c>
      <c r="EW299" s="400">
        <f t="shared" si="442"/>
        <v>0</v>
      </c>
      <c r="EX299" s="400">
        <f t="shared" si="443"/>
        <v>0</v>
      </c>
      <c r="EY299" s="400">
        <f t="shared" si="444"/>
        <v>0</v>
      </c>
      <c r="EZ299" s="401">
        <f t="shared" si="445"/>
        <v>0</v>
      </c>
      <c r="FA299" s="62"/>
      <c r="FB299" s="153">
        <f t="shared" si="405"/>
        <v>0</v>
      </c>
      <c r="FC299" s="154">
        <f t="shared" si="406"/>
        <v>0</v>
      </c>
      <c r="FD299" s="154">
        <f t="shared" si="407"/>
        <v>0</v>
      </c>
      <c r="FE299" s="154">
        <f t="shared" si="408"/>
        <v>0</v>
      </c>
      <c r="FF299" s="154">
        <f t="shared" si="409"/>
        <v>0</v>
      </c>
      <c r="FG299" s="154">
        <f t="shared" si="410"/>
        <v>0</v>
      </c>
      <c r="FH299" s="154">
        <f t="shared" si="411"/>
        <v>0</v>
      </c>
      <c r="FI299" s="154">
        <f t="shared" si="412"/>
        <v>0</v>
      </c>
      <c r="FJ299" s="154">
        <f t="shared" si="413"/>
        <v>0</v>
      </c>
      <c r="FK299" s="147">
        <f t="shared" si="414"/>
        <v>0</v>
      </c>
      <c r="FL299" s="147">
        <f t="shared" si="415"/>
        <v>0</v>
      </c>
      <c r="FM299" s="146">
        <f t="shared" si="416"/>
        <v>0</v>
      </c>
      <c r="FN299" s="146">
        <f t="shared" si="417"/>
        <v>0</v>
      </c>
      <c r="FO299" s="146">
        <f t="shared" si="418"/>
        <v>0</v>
      </c>
      <c r="FP299" s="146">
        <f t="shared" si="419"/>
        <v>0</v>
      </c>
      <c r="FQ299" s="146" t="e">
        <f t="shared" si="420"/>
        <v>#VALUE!</v>
      </c>
      <c r="FR299" s="146" t="e">
        <f t="shared" si="421"/>
        <v>#VALUE!</v>
      </c>
      <c r="FS299" s="146">
        <f t="shared" si="422"/>
        <v>0</v>
      </c>
      <c r="FT299" s="146">
        <f t="shared" si="423"/>
        <v>0</v>
      </c>
      <c r="FU299" s="146">
        <f t="shared" si="424"/>
        <v>0</v>
      </c>
      <c r="FV299" s="146" t="e">
        <f t="shared" si="425"/>
        <v>#VALUE!</v>
      </c>
      <c r="FW299" s="146" t="e">
        <f t="shared" si="446"/>
        <v>#VALUE!</v>
      </c>
      <c r="FX299" s="146" t="e">
        <f t="shared" si="447"/>
        <v>#VALUE!</v>
      </c>
      <c r="FY299" s="146" t="e">
        <f t="shared" si="448"/>
        <v>#VALUE!</v>
      </c>
      <c r="FZ299" s="155">
        <f t="shared" si="458"/>
        <v>0</v>
      </c>
    </row>
    <row r="300" spans="1:182">
      <c r="A300" s="143">
        <v>282</v>
      </c>
      <c r="B300" s="123"/>
      <c r="C300" s="123"/>
      <c r="D300" s="123"/>
      <c r="E300" s="181"/>
      <c r="F300" s="123"/>
      <c r="G300" s="123"/>
      <c r="H300" s="123"/>
      <c r="I300" s="120"/>
      <c r="J300" s="121"/>
      <c r="K300" s="123"/>
      <c r="L300" s="123"/>
      <c r="M300" s="172" t="str">
        <f>ryzyka!$X284</f>
        <v/>
      </c>
      <c r="N300" s="173" t="str">
        <f>ryzyka!Y284</f>
        <v/>
      </c>
      <c r="O300" s="123"/>
      <c r="P300" s="123"/>
      <c r="Q300" s="138"/>
      <c r="R300" s="121"/>
      <c r="S300" s="123"/>
      <c r="T300" s="122"/>
      <c r="U300" s="123"/>
      <c r="V300" s="285" t="str">
        <f t="shared" si="426"/>
        <v/>
      </c>
      <c r="W300" s="285" t="str">
        <f t="shared" si="427"/>
        <v/>
      </c>
      <c r="X300" s="123"/>
      <c r="Y300" s="65"/>
      <c r="Z300" s="176">
        <f t="shared" si="369"/>
        <v>0</v>
      </c>
      <c r="AA300" s="124"/>
      <c r="AB300" s="124"/>
      <c r="AC300" s="125"/>
      <c r="AD300" s="125"/>
      <c r="AE300" s="126"/>
      <c r="AF300" s="124"/>
      <c r="AG300" s="127"/>
      <c r="AH300" s="128"/>
      <c r="AI300" s="137"/>
      <c r="AJ300" s="126"/>
      <c r="AK300" s="335">
        <f t="shared" si="370"/>
        <v>0</v>
      </c>
      <c r="AL300" s="138"/>
      <c r="AM300" s="121"/>
      <c r="AN300" s="123"/>
      <c r="AO300" s="332">
        <f t="shared" si="449"/>
        <v>0</v>
      </c>
      <c r="AP300" s="333">
        <f>SUMIFS(Technologia[tpz '[s']],Technologia[Obszar],"Obróbka skrawaniem",Technologia[KOD WYROB],wycena!$B300)</f>
        <v>0</v>
      </c>
      <c r="AQ300" s="334">
        <f>SUMIFS(Technologia[tpj '[s']],Technologia[Obszar],"Obróbka skrawaniem",Technologia[KOD WYROB],wycena!$B300)</f>
        <v>0</v>
      </c>
      <c r="AR300" s="335">
        <f t="shared" si="371"/>
        <v>0</v>
      </c>
      <c r="AS300" s="334">
        <f>SUMIFS(Technologia[tpz '[s']],Technologia[Obszar],"Ukosowanie",Technologia[KOD WYROB],wycena!$B300)</f>
        <v>0</v>
      </c>
      <c r="AT300" s="334">
        <f>SUMIFS(Technologia[tpj '[s']],Technologia[Obszar],"Ukosowanie",Technologia[KOD WYROB],wycena!$B300)</f>
        <v>0</v>
      </c>
      <c r="AU300" s="335">
        <f t="shared" si="372"/>
        <v>0</v>
      </c>
      <c r="AV300" s="334">
        <f>SUMIFS(Technologia[tpz '[s']],Technologia[Obszar],"Prasa",Technologia[KOD WYROB],wycena!$B300)</f>
        <v>0</v>
      </c>
      <c r="AW300" s="334">
        <f>SUMIFS(Technologia[tpj '[s']],Technologia[Obszar],"Prasa",Technologia[KOD WYROB],wycena!$B300)</f>
        <v>0</v>
      </c>
      <c r="AX300" s="335">
        <f t="shared" si="373"/>
        <v>0</v>
      </c>
      <c r="AY300" s="334">
        <f>SUMIFS(Technologia[tpz '[s']],Technologia[Obszar],"Spawanie ręczne",Technologia[KOD WYROB],wycena!$B300)</f>
        <v>0</v>
      </c>
      <c r="AZ300" s="334">
        <f>SUMIFS(Technologia[tpj '[s']],Technologia[Obszar],"Spawanie ręczne",Technologia[KOD WYROB],wycena!$B300)</f>
        <v>0</v>
      </c>
      <c r="BA300" s="335">
        <f t="shared" si="374"/>
        <v>0</v>
      </c>
      <c r="BB300" s="334">
        <f>SUMIFS(Technologia[tpz '[s']],Technologia[Obszar],"Spawanie robotem",Technologia[KOD WYROB],wycena!$B300)</f>
        <v>0</v>
      </c>
      <c r="BC300" s="334">
        <f>SUMIFS(Technologia[tpj '[s']],Technologia[Obszar],"Spawanie robotem",Technologia[KOD WYROB],wycena!$B300)</f>
        <v>0</v>
      </c>
      <c r="BD300" s="335">
        <f t="shared" si="375"/>
        <v>0</v>
      </c>
      <c r="BE300" s="334">
        <f>SUMIFS(Technologia[tpz '[s']],Technologia[Obszar],"Ślusarnia",Technologia[KOD WYROB],wycena!$B300)</f>
        <v>0</v>
      </c>
      <c r="BF300" s="334">
        <f>SUMIFS(Technologia[tpj '[s']],Technologia[Obszar],"Ślusarnia",Technologia[KOD WYROB],wycena!$B300)</f>
        <v>0</v>
      </c>
      <c r="BG300" s="335">
        <f t="shared" si="376"/>
        <v>0</v>
      </c>
      <c r="BH300" s="334">
        <f>SUMIFS(Technologia[tpz '[s']],Technologia[Obszar],"Montaż",Technologia[KOD WYROB],wycena!$B300)</f>
        <v>0</v>
      </c>
      <c r="BI300" s="334">
        <f>SUMIFS(Technologia[tpj '[s']],Technologia[Obszar],"Montaż",Technologia[KOD WYROB],wycena!$B300)</f>
        <v>0</v>
      </c>
      <c r="BJ300" s="335">
        <f t="shared" si="377"/>
        <v>0</v>
      </c>
      <c r="BK300" s="334">
        <f>SUMIFS(Technologia[tpz '[s']],Technologia[Obszar],"Klejenie",Technologia[KOD WYROB],wycena!$B300)</f>
        <v>0</v>
      </c>
      <c r="BL300" s="334">
        <f>SUMIFS(Technologia[tpj '[s']],Technologia[Obszar],"Klejenie",Technologia[KOD WYROB],wycena!$B300)</f>
        <v>0</v>
      </c>
      <c r="BM300" s="335">
        <f t="shared" si="378"/>
        <v>0</v>
      </c>
      <c r="BN300" s="334">
        <f>SUMIFS(Technologia[tpz '[s']],Technologia[Obszar],"Śrutowanie",Technologia[KOD WYROB],wycena!$B300)</f>
        <v>0</v>
      </c>
      <c r="BO300" s="334">
        <f>SUMIFS(Technologia[tpj '[s']],Technologia[Obszar],"Śrutowanie",Technologia[KOD WYROB],wycena!$B300)</f>
        <v>0</v>
      </c>
      <c r="BP300" s="332">
        <f t="shared" si="428"/>
        <v>0</v>
      </c>
      <c r="BQ300" s="334">
        <f>SUMIFS(Technologia[tpz '[s']],Technologia[Obszar],"Prostowanie",Technologia[KOD WYROB],wycena!$B300)</f>
        <v>0</v>
      </c>
      <c r="BR300" s="334">
        <f>SUMIFS(Technologia[tpj '[s']],Technologia[Obszar],"Prostowanie",Technologia[KOD WYROB],wycena!$B300)</f>
        <v>0</v>
      </c>
      <c r="BS300" s="332">
        <f t="shared" si="429"/>
        <v>0</v>
      </c>
      <c r="BT300" s="334">
        <f>SUMIFS(Technologia[tpz '[s']],Technologia[Obszar],"Gratowarka",Technologia[KOD WYROB],wycena!$B300)</f>
        <v>0</v>
      </c>
      <c r="BU300" s="334">
        <f>SUMIFS(Technologia[tpj '[s']],Technologia[Obszar],"Gratowarka",Technologia[KOD WYROB],wycena!$B300)</f>
        <v>0</v>
      </c>
      <c r="BV300" s="332">
        <f t="shared" si="430"/>
        <v>0</v>
      </c>
      <c r="BW300" s="332">
        <f>COUNTIF(Technologia[KOD WYROB],B300)</f>
        <v>0</v>
      </c>
      <c r="BX300" s="332">
        <f t="shared" si="431"/>
        <v>0</v>
      </c>
      <c r="BZ300" s="121"/>
      <c r="CA300" s="123"/>
      <c r="CB300" s="123"/>
      <c r="CC300" s="372">
        <f>SUMIFS(Technologia[Koszt kooperacji],Technologia[Obszar],"Kooperacja",Technologia[KOD WYROB],wycena!$B300)+SUMIFS(Technologia[Koszt kooperacji],Technologia[Obszar],"Śrutowanie",Technologia[KOD WYROB],wycena!$B300)</f>
        <v>0</v>
      </c>
      <c r="CD300" s="372">
        <f t="shared" si="379"/>
        <v>0</v>
      </c>
      <c r="CE300" s="372">
        <f t="shared" si="450"/>
        <v>0</v>
      </c>
      <c r="CF300" s="381">
        <f>COUNTIFS(Technologia[KOD WYROB],B300,Technologia[Obszar],"kooperacja")+SUMIF($C:$C,$B300,CF:CF)</f>
        <v>0</v>
      </c>
      <c r="CG300" s="382">
        <f>SUMIF(Tabela3[Dot. indeksu],B300,Tabela3[Wartość])+SUMIF(C:C,B300,DE:DE)</f>
        <v>0</v>
      </c>
      <c r="CH300" s="383">
        <f>SUMIFS(NRC[Cena],NRC[Typ narzędzia],robocze!$AL$1,NRC[Dot. indeksu],wycena!$B300)+(SUMIF($C:$C,$B300,$DF:$DF))</f>
        <v>0</v>
      </c>
      <c r="CI300" s="372">
        <f>SUMIFS(NRC[Cena],NRC[Typ narzędzia],robocze!$AL$2,NRC[Dot. indeksu],wycena!$B300)+(SUMIF($C:$C,$B300,$DG:$DG))</f>
        <v>0</v>
      </c>
      <c r="CJ300" s="372">
        <f>SUMIFS(NRC[Cena],NRC[Typ narzędzia],robocze!$AL$3,NRC[Dot. indeksu],wycena!$B300)+(SUMIF($C:$C,$B300,$DH:$DH))</f>
        <v>0</v>
      </c>
      <c r="CK300" s="384">
        <f t="shared" si="432"/>
        <v>0</v>
      </c>
      <c r="CM300" s="373" t="str">
        <f t="shared" si="380"/>
        <v/>
      </c>
      <c r="CN300" s="374" t="str">
        <f t="shared" si="381"/>
        <v/>
      </c>
      <c r="CO300" s="372" t="str">
        <f t="shared" si="382"/>
        <v/>
      </c>
      <c r="CP300" s="372" t="str">
        <f t="shared" si="451"/>
        <v/>
      </c>
      <c r="CQ300" s="371" t="str">
        <f t="shared" si="383"/>
        <v/>
      </c>
      <c r="CR300" s="371" t="str">
        <f t="shared" si="452"/>
        <v/>
      </c>
      <c r="CS300" s="371" t="str">
        <f t="shared" si="384"/>
        <v/>
      </c>
      <c r="CT300" s="371" t="str">
        <f t="shared" si="385"/>
        <v/>
      </c>
      <c r="CU300" s="371" t="str">
        <f t="shared" si="386"/>
        <v/>
      </c>
      <c r="CV300" s="371" t="str">
        <f t="shared" si="387"/>
        <v/>
      </c>
      <c r="CW300" s="371" t="str">
        <f t="shared" si="388"/>
        <v/>
      </c>
      <c r="CX300" s="371" t="str">
        <f t="shared" si="389"/>
        <v/>
      </c>
      <c r="CY300" s="371" t="str">
        <f t="shared" si="390"/>
        <v/>
      </c>
      <c r="CZ300" s="371" t="str">
        <f t="shared" si="391"/>
        <v/>
      </c>
      <c r="DA300" s="371" t="str">
        <f t="shared" si="433"/>
        <v/>
      </c>
      <c r="DB300" s="371" t="str">
        <f t="shared" si="434"/>
        <v/>
      </c>
      <c r="DC300" s="371" t="str">
        <f t="shared" si="435"/>
        <v/>
      </c>
      <c r="DD300" s="334" t="str">
        <f t="shared" si="392"/>
        <v/>
      </c>
      <c r="DE300" s="334" t="str">
        <f t="shared" si="393"/>
        <v/>
      </c>
      <c r="DF300" s="372">
        <f t="shared" si="453"/>
        <v>0</v>
      </c>
      <c r="DG300" s="372">
        <f t="shared" si="454"/>
        <v>0</v>
      </c>
      <c r="DH300" s="372">
        <f t="shared" si="455"/>
        <v>0</v>
      </c>
      <c r="DI300" s="375"/>
      <c r="DJ300" s="319">
        <f>AK300/3600*Stawki!$A$4</f>
        <v>0</v>
      </c>
      <c r="DK300" s="317">
        <f>AO300/3600*Stawki!$B$4</f>
        <v>0</v>
      </c>
      <c r="DL300" s="317">
        <f>AR300/3600*Stawki!$C$4</f>
        <v>0</v>
      </c>
      <c r="DM300" s="317">
        <f>AU300/3600*Stawki!$D$4</f>
        <v>0</v>
      </c>
      <c r="DN300" s="317">
        <f>AX300/3600*Stawki!$E$4</f>
        <v>0</v>
      </c>
      <c r="DO300" s="317">
        <f>BA300/3600*Stawki!$F$4</f>
        <v>0</v>
      </c>
      <c r="DP300" s="317">
        <f>BD300/3600*Stawki!$G$4</f>
        <v>0</v>
      </c>
      <c r="DQ300" s="317">
        <f>BG300/3600*Stawki!$H$4</f>
        <v>0</v>
      </c>
      <c r="DR300" s="317">
        <f>BJ300/3600*Stawki!$J$4</f>
        <v>0</v>
      </c>
      <c r="DS300" s="317">
        <f>BL300/3600*Stawki!$I$4</f>
        <v>0</v>
      </c>
      <c r="DT300" s="317">
        <f>BP300/3600*Stawki!$K$4</f>
        <v>0</v>
      </c>
      <c r="DU300" s="320">
        <f>BS300/3600*Stawki!$M$4</f>
        <v>0</v>
      </c>
      <c r="DV300" s="320">
        <f>BV300/3600*Stawki!$L$4</f>
        <v>0</v>
      </c>
      <c r="DW300" s="321">
        <f t="shared" si="436"/>
        <v>0</v>
      </c>
      <c r="DX300" s="322" t="e" cm="1">
        <f t="array" ref="DX300">IF(BX300&lt;1,INDEX(tblSimple[],MATCH(F300,simp_il_proj,1)+1,MATCH(BW300,simp_il_oper,1)+1)+VLOOKUP($H$6,tblKlient[[Klient]:[Dodatkowy narzut Simple]],2,0),INDEX(tblComplex[],MATCH(F300,comp_il_projekt,1)+1,MATCH(BX300,comp_ile_sklad,1)+1)+VLOOKUP($H$6,tblKlient[[Klient]:[Dodatkowy narzut Complex]],3,0))</f>
        <v>#VALUE!</v>
      </c>
      <c r="DY300" s="323" t="str">
        <f t="shared" si="437"/>
        <v/>
      </c>
      <c r="DZ300" s="318" t="e">
        <f t="shared" si="394"/>
        <v>#VALUE!</v>
      </c>
      <c r="EA300" s="324" t="e">
        <f t="shared" si="395"/>
        <v>#VALUE!</v>
      </c>
      <c r="EC300" s="340">
        <f>IFERROR((Y300*AA300)*IF(X300="NIE",$EC$17+Stawki!$L$30,$EC$17)+SUMIF($C:$C,$B300,CP:CP),0)</f>
        <v>0</v>
      </c>
      <c r="ED300" s="341">
        <f t="shared" si="396"/>
        <v>0</v>
      </c>
      <c r="EE300" s="341">
        <f t="shared" si="397"/>
        <v>0</v>
      </c>
      <c r="EF300" s="341" t="e">
        <f t="shared" si="398"/>
        <v>#VALUE!</v>
      </c>
      <c r="EG300" s="341" t="e">
        <f>DY300*(1+wycena!$EG$17)</f>
        <v>#VALUE!</v>
      </c>
      <c r="EH300" s="341" t="e">
        <f>EG300*(1+wycena!$EH$17)</f>
        <v>#VALUE!</v>
      </c>
      <c r="EI300" s="341" t="e">
        <f t="shared" si="438"/>
        <v>#VALUE!</v>
      </c>
      <c r="EJ300" s="341" t="e">
        <f t="shared" si="456"/>
        <v>#VALUE!</v>
      </c>
      <c r="EK300" s="342">
        <f t="shared" si="399"/>
        <v>0</v>
      </c>
      <c r="EL300" s="343">
        <v>0</v>
      </c>
      <c r="EM300" s="344" t="e">
        <f t="shared" si="457"/>
        <v>#VALUE!</v>
      </c>
      <c r="EN300" s="345" t="e">
        <f t="shared" si="400"/>
        <v>#VALUE!</v>
      </c>
      <c r="EO300" s="346">
        <f t="shared" si="401"/>
        <v>0</v>
      </c>
      <c r="EP300" s="347">
        <f t="shared" si="402"/>
        <v>0</v>
      </c>
      <c r="EQ300" s="348">
        <f t="shared" si="439"/>
        <v>0</v>
      </c>
      <c r="ER300" s="349" t="e">
        <f t="shared" si="403"/>
        <v>#VALUE!</v>
      </c>
      <c r="ES300" s="350" t="e">
        <f t="shared" si="404"/>
        <v>#VALUE!</v>
      </c>
      <c r="ET300" s="62"/>
      <c r="EU300" s="399">
        <f t="shared" si="440"/>
        <v>0</v>
      </c>
      <c r="EV300" s="400">
        <f t="shared" si="441"/>
        <v>0</v>
      </c>
      <c r="EW300" s="400">
        <f t="shared" si="442"/>
        <v>0</v>
      </c>
      <c r="EX300" s="400">
        <f t="shared" si="443"/>
        <v>0</v>
      </c>
      <c r="EY300" s="400">
        <f t="shared" si="444"/>
        <v>0</v>
      </c>
      <c r="EZ300" s="401">
        <f t="shared" si="445"/>
        <v>0</v>
      </c>
      <c r="FA300" s="62"/>
      <c r="FB300" s="153">
        <f t="shared" si="405"/>
        <v>0</v>
      </c>
      <c r="FC300" s="154">
        <f t="shared" si="406"/>
        <v>0</v>
      </c>
      <c r="FD300" s="154">
        <f t="shared" si="407"/>
        <v>0</v>
      </c>
      <c r="FE300" s="154">
        <f t="shared" si="408"/>
        <v>0</v>
      </c>
      <c r="FF300" s="154">
        <f t="shared" si="409"/>
        <v>0</v>
      </c>
      <c r="FG300" s="154">
        <f t="shared" si="410"/>
        <v>0</v>
      </c>
      <c r="FH300" s="154">
        <f t="shared" si="411"/>
        <v>0</v>
      </c>
      <c r="FI300" s="154">
        <f t="shared" si="412"/>
        <v>0</v>
      </c>
      <c r="FJ300" s="154">
        <f t="shared" si="413"/>
        <v>0</v>
      </c>
      <c r="FK300" s="147">
        <f t="shared" si="414"/>
        <v>0</v>
      </c>
      <c r="FL300" s="147">
        <f t="shared" si="415"/>
        <v>0</v>
      </c>
      <c r="FM300" s="146">
        <f t="shared" si="416"/>
        <v>0</v>
      </c>
      <c r="FN300" s="146">
        <f t="shared" si="417"/>
        <v>0</v>
      </c>
      <c r="FO300" s="146">
        <f t="shared" si="418"/>
        <v>0</v>
      </c>
      <c r="FP300" s="146">
        <f t="shared" si="419"/>
        <v>0</v>
      </c>
      <c r="FQ300" s="146" t="e">
        <f t="shared" si="420"/>
        <v>#VALUE!</v>
      </c>
      <c r="FR300" s="146" t="e">
        <f t="shared" si="421"/>
        <v>#VALUE!</v>
      </c>
      <c r="FS300" s="146">
        <f t="shared" si="422"/>
        <v>0</v>
      </c>
      <c r="FT300" s="146">
        <f t="shared" si="423"/>
        <v>0</v>
      </c>
      <c r="FU300" s="146">
        <f t="shared" si="424"/>
        <v>0</v>
      </c>
      <c r="FV300" s="146" t="e">
        <f t="shared" si="425"/>
        <v>#VALUE!</v>
      </c>
      <c r="FW300" s="146" t="e">
        <f t="shared" si="446"/>
        <v>#VALUE!</v>
      </c>
      <c r="FX300" s="146" t="e">
        <f t="shared" si="447"/>
        <v>#VALUE!</v>
      </c>
      <c r="FY300" s="146" t="e">
        <f t="shared" si="448"/>
        <v>#VALUE!</v>
      </c>
      <c r="FZ300" s="155">
        <f t="shared" si="458"/>
        <v>0</v>
      </c>
    </row>
    <row r="301" spans="1:182">
      <c r="A301" s="143">
        <v>283</v>
      </c>
      <c r="B301" s="123"/>
      <c r="C301" s="123"/>
      <c r="D301" s="123"/>
      <c r="E301" s="181"/>
      <c r="F301" s="123"/>
      <c r="G301" s="123"/>
      <c r="H301" s="123"/>
      <c r="I301" s="120"/>
      <c r="J301" s="121"/>
      <c r="K301" s="123"/>
      <c r="L301" s="123"/>
      <c r="M301" s="172" t="str">
        <f>ryzyka!$X285</f>
        <v/>
      </c>
      <c r="N301" s="173" t="str">
        <f>ryzyka!Y285</f>
        <v/>
      </c>
      <c r="O301" s="123"/>
      <c r="P301" s="123"/>
      <c r="Q301" s="138"/>
      <c r="R301" s="121"/>
      <c r="S301" s="123"/>
      <c r="T301" s="122"/>
      <c r="U301" s="123"/>
      <c r="V301" s="285" t="str">
        <f t="shared" si="426"/>
        <v/>
      </c>
      <c r="W301" s="285" t="str">
        <f t="shared" si="427"/>
        <v/>
      </c>
      <c r="X301" s="123"/>
      <c r="Y301" s="65"/>
      <c r="Z301" s="176">
        <f t="shared" si="369"/>
        <v>0</v>
      </c>
      <c r="AA301" s="124"/>
      <c r="AB301" s="124"/>
      <c r="AC301" s="125"/>
      <c r="AD301" s="125"/>
      <c r="AE301" s="126"/>
      <c r="AF301" s="124"/>
      <c r="AG301" s="127"/>
      <c r="AH301" s="128"/>
      <c r="AI301" s="137"/>
      <c r="AJ301" s="126"/>
      <c r="AK301" s="335">
        <f t="shared" si="370"/>
        <v>0</v>
      </c>
      <c r="AL301" s="138"/>
      <c r="AM301" s="121"/>
      <c r="AN301" s="123"/>
      <c r="AO301" s="332">
        <f t="shared" si="449"/>
        <v>0</v>
      </c>
      <c r="AP301" s="333">
        <f>SUMIFS(Technologia[tpz '[s']],Technologia[Obszar],"Obróbka skrawaniem",Technologia[KOD WYROB],wycena!$B301)</f>
        <v>0</v>
      </c>
      <c r="AQ301" s="334">
        <f>SUMIFS(Technologia[tpj '[s']],Technologia[Obszar],"Obróbka skrawaniem",Technologia[KOD WYROB],wycena!$B301)</f>
        <v>0</v>
      </c>
      <c r="AR301" s="335">
        <f t="shared" si="371"/>
        <v>0</v>
      </c>
      <c r="AS301" s="334">
        <f>SUMIFS(Technologia[tpz '[s']],Technologia[Obszar],"Ukosowanie",Technologia[KOD WYROB],wycena!$B301)</f>
        <v>0</v>
      </c>
      <c r="AT301" s="334">
        <f>SUMIFS(Technologia[tpj '[s']],Technologia[Obszar],"Ukosowanie",Technologia[KOD WYROB],wycena!$B301)</f>
        <v>0</v>
      </c>
      <c r="AU301" s="335">
        <f t="shared" si="372"/>
        <v>0</v>
      </c>
      <c r="AV301" s="334">
        <f>SUMIFS(Technologia[tpz '[s']],Technologia[Obszar],"Prasa",Technologia[KOD WYROB],wycena!$B301)</f>
        <v>0</v>
      </c>
      <c r="AW301" s="334">
        <f>SUMIFS(Technologia[tpj '[s']],Technologia[Obszar],"Prasa",Technologia[KOD WYROB],wycena!$B301)</f>
        <v>0</v>
      </c>
      <c r="AX301" s="335">
        <f t="shared" si="373"/>
        <v>0</v>
      </c>
      <c r="AY301" s="334">
        <f>SUMIFS(Technologia[tpz '[s']],Technologia[Obszar],"Spawanie ręczne",Technologia[KOD WYROB],wycena!$B301)</f>
        <v>0</v>
      </c>
      <c r="AZ301" s="334">
        <f>SUMIFS(Technologia[tpj '[s']],Technologia[Obszar],"Spawanie ręczne",Technologia[KOD WYROB],wycena!$B301)</f>
        <v>0</v>
      </c>
      <c r="BA301" s="335">
        <f t="shared" si="374"/>
        <v>0</v>
      </c>
      <c r="BB301" s="334">
        <f>SUMIFS(Technologia[tpz '[s']],Technologia[Obszar],"Spawanie robotem",Technologia[KOD WYROB],wycena!$B301)</f>
        <v>0</v>
      </c>
      <c r="BC301" s="334">
        <f>SUMIFS(Technologia[tpj '[s']],Technologia[Obszar],"Spawanie robotem",Technologia[KOD WYROB],wycena!$B301)</f>
        <v>0</v>
      </c>
      <c r="BD301" s="335">
        <f t="shared" si="375"/>
        <v>0</v>
      </c>
      <c r="BE301" s="334">
        <f>SUMIFS(Technologia[tpz '[s']],Technologia[Obszar],"Ślusarnia",Technologia[KOD WYROB],wycena!$B301)</f>
        <v>0</v>
      </c>
      <c r="BF301" s="334">
        <f>SUMIFS(Technologia[tpj '[s']],Technologia[Obszar],"Ślusarnia",Technologia[KOD WYROB],wycena!$B301)</f>
        <v>0</v>
      </c>
      <c r="BG301" s="335">
        <f t="shared" si="376"/>
        <v>0</v>
      </c>
      <c r="BH301" s="334">
        <f>SUMIFS(Technologia[tpz '[s']],Technologia[Obszar],"Montaż",Technologia[KOD WYROB],wycena!$B301)</f>
        <v>0</v>
      </c>
      <c r="BI301" s="334">
        <f>SUMIFS(Technologia[tpj '[s']],Technologia[Obszar],"Montaż",Technologia[KOD WYROB],wycena!$B301)</f>
        <v>0</v>
      </c>
      <c r="BJ301" s="335">
        <f t="shared" si="377"/>
        <v>0</v>
      </c>
      <c r="BK301" s="334">
        <f>SUMIFS(Technologia[tpz '[s']],Technologia[Obszar],"Klejenie",Technologia[KOD WYROB],wycena!$B301)</f>
        <v>0</v>
      </c>
      <c r="BL301" s="334">
        <f>SUMIFS(Technologia[tpj '[s']],Technologia[Obszar],"Klejenie",Technologia[KOD WYROB],wycena!$B301)</f>
        <v>0</v>
      </c>
      <c r="BM301" s="335">
        <f t="shared" si="378"/>
        <v>0</v>
      </c>
      <c r="BN301" s="334">
        <f>SUMIFS(Technologia[tpz '[s']],Technologia[Obszar],"Śrutowanie",Technologia[KOD WYROB],wycena!$B301)</f>
        <v>0</v>
      </c>
      <c r="BO301" s="334">
        <f>SUMIFS(Technologia[tpj '[s']],Technologia[Obszar],"Śrutowanie",Technologia[KOD WYROB],wycena!$B301)</f>
        <v>0</v>
      </c>
      <c r="BP301" s="332">
        <f t="shared" si="428"/>
        <v>0</v>
      </c>
      <c r="BQ301" s="334">
        <f>SUMIFS(Technologia[tpz '[s']],Technologia[Obszar],"Prostowanie",Technologia[KOD WYROB],wycena!$B301)</f>
        <v>0</v>
      </c>
      <c r="BR301" s="334">
        <f>SUMIFS(Technologia[tpj '[s']],Technologia[Obszar],"Prostowanie",Technologia[KOD WYROB],wycena!$B301)</f>
        <v>0</v>
      </c>
      <c r="BS301" s="332">
        <f t="shared" si="429"/>
        <v>0</v>
      </c>
      <c r="BT301" s="334">
        <f>SUMIFS(Technologia[tpz '[s']],Technologia[Obszar],"Gratowarka",Technologia[KOD WYROB],wycena!$B301)</f>
        <v>0</v>
      </c>
      <c r="BU301" s="334">
        <f>SUMIFS(Technologia[tpj '[s']],Technologia[Obszar],"Gratowarka",Technologia[KOD WYROB],wycena!$B301)</f>
        <v>0</v>
      </c>
      <c r="BV301" s="332">
        <f t="shared" si="430"/>
        <v>0</v>
      </c>
      <c r="BW301" s="332">
        <f>COUNTIF(Technologia[KOD WYROB],B301)</f>
        <v>0</v>
      </c>
      <c r="BX301" s="332">
        <f t="shared" si="431"/>
        <v>0</v>
      </c>
      <c r="BZ301" s="121"/>
      <c r="CA301" s="123"/>
      <c r="CB301" s="123"/>
      <c r="CC301" s="372">
        <f>SUMIFS(Technologia[Koszt kooperacji],Technologia[Obszar],"Kooperacja",Technologia[KOD WYROB],wycena!$B301)+SUMIFS(Technologia[Koszt kooperacji],Technologia[Obszar],"Śrutowanie",Technologia[KOD WYROB],wycena!$B301)</f>
        <v>0</v>
      </c>
      <c r="CD301" s="372">
        <f t="shared" si="379"/>
        <v>0</v>
      </c>
      <c r="CE301" s="372">
        <f t="shared" si="450"/>
        <v>0</v>
      </c>
      <c r="CF301" s="381">
        <f>COUNTIFS(Technologia[KOD WYROB],B301,Technologia[Obszar],"kooperacja")+SUMIF($C:$C,$B301,CF:CF)</f>
        <v>0</v>
      </c>
      <c r="CG301" s="382">
        <f>SUMIF(Tabela3[Dot. indeksu],B301,Tabela3[Wartość])+SUMIF(C:C,B301,DE:DE)</f>
        <v>0</v>
      </c>
      <c r="CH301" s="383">
        <f>SUMIFS(NRC[Cena],NRC[Typ narzędzia],robocze!$AL$1,NRC[Dot. indeksu],wycena!$B301)+(SUMIF($C:$C,$B301,$DF:$DF))</f>
        <v>0</v>
      </c>
      <c r="CI301" s="372">
        <f>SUMIFS(NRC[Cena],NRC[Typ narzędzia],robocze!$AL$2,NRC[Dot. indeksu],wycena!$B301)+(SUMIF($C:$C,$B301,$DG:$DG))</f>
        <v>0</v>
      </c>
      <c r="CJ301" s="372">
        <f>SUMIFS(NRC[Cena],NRC[Typ narzędzia],robocze!$AL$3,NRC[Dot. indeksu],wycena!$B301)+(SUMIF($C:$C,$B301,$DH:$DH))</f>
        <v>0</v>
      </c>
      <c r="CK301" s="384">
        <f t="shared" si="432"/>
        <v>0</v>
      </c>
      <c r="CM301" s="373" t="str">
        <f t="shared" si="380"/>
        <v/>
      </c>
      <c r="CN301" s="374" t="str">
        <f t="shared" si="381"/>
        <v/>
      </c>
      <c r="CO301" s="372" t="str">
        <f t="shared" si="382"/>
        <v/>
      </c>
      <c r="CP301" s="372" t="str">
        <f t="shared" si="451"/>
        <v/>
      </c>
      <c r="CQ301" s="371" t="str">
        <f t="shared" si="383"/>
        <v/>
      </c>
      <c r="CR301" s="371" t="str">
        <f t="shared" si="452"/>
        <v/>
      </c>
      <c r="CS301" s="371" t="str">
        <f t="shared" si="384"/>
        <v/>
      </c>
      <c r="CT301" s="371" t="str">
        <f t="shared" si="385"/>
        <v/>
      </c>
      <c r="CU301" s="371" t="str">
        <f t="shared" si="386"/>
        <v/>
      </c>
      <c r="CV301" s="371" t="str">
        <f t="shared" si="387"/>
        <v/>
      </c>
      <c r="CW301" s="371" t="str">
        <f t="shared" si="388"/>
        <v/>
      </c>
      <c r="CX301" s="371" t="str">
        <f t="shared" si="389"/>
        <v/>
      </c>
      <c r="CY301" s="371" t="str">
        <f t="shared" si="390"/>
        <v/>
      </c>
      <c r="CZ301" s="371" t="str">
        <f t="shared" si="391"/>
        <v/>
      </c>
      <c r="DA301" s="371" t="str">
        <f t="shared" si="433"/>
        <v/>
      </c>
      <c r="DB301" s="371" t="str">
        <f t="shared" si="434"/>
        <v/>
      </c>
      <c r="DC301" s="371" t="str">
        <f t="shared" si="435"/>
        <v/>
      </c>
      <c r="DD301" s="334" t="str">
        <f t="shared" si="392"/>
        <v/>
      </c>
      <c r="DE301" s="334" t="str">
        <f t="shared" si="393"/>
        <v/>
      </c>
      <c r="DF301" s="372">
        <f t="shared" si="453"/>
        <v>0</v>
      </c>
      <c r="DG301" s="372">
        <f t="shared" si="454"/>
        <v>0</v>
      </c>
      <c r="DH301" s="372">
        <f t="shared" si="455"/>
        <v>0</v>
      </c>
      <c r="DI301" s="375"/>
      <c r="DJ301" s="319">
        <f>AK301/3600*Stawki!$A$4</f>
        <v>0</v>
      </c>
      <c r="DK301" s="317">
        <f>AO301/3600*Stawki!$B$4</f>
        <v>0</v>
      </c>
      <c r="DL301" s="317">
        <f>AR301/3600*Stawki!$C$4</f>
        <v>0</v>
      </c>
      <c r="DM301" s="317">
        <f>AU301/3600*Stawki!$D$4</f>
        <v>0</v>
      </c>
      <c r="DN301" s="317">
        <f>AX301/3600*Stawki!$E$4</f>
        <v>0</v>
      </c>
      <c r="DO301" s="317">
        <f>BA301/3600*Stawki!$F$4</f>
        <v>0</v>
      </c>
      <c r="DP301" s="317">
        <f>BD301/3600*Stawki!$G$4</f>
        <v>0</v>
      </c>
      <c r="DQ301" s="317">
        <f>BG301/3600*Stawki!$H$4</f>
        <v>0</v>
      </c>
      <c r="DR301" s="317">
        <f>BJ301/3600*Stawki!$J$4</f>
        <v>0</v>
      </c>
      <c r="DS301" s="317">
        <f>BL301/3600*Stawki!$I$4</f>
        <v>0</v>
      </c>
      <c r="DT301" s="317">
        <f>BP301/3600*Stawki!$K$4</f>
        <v>0</v>
      </c>
      <c r="DU301" s="320">
        <f>BS301/3600*Stawki!$M$4</f>
        <v>0</v>
      </c>
      <c r="DV301" s="320">
        <f>BV301/3600*Stawki!$L$4</f>
        <v>0</v>
      </c>
      <c r="DW301" s="321">
        <f t="shared" si="436"/>
        <v>0</v>
      </c>
      <c r="DX301" s="322" t="e" cm="1">
        <f t="array" ref="DX301">IF(BX301&lt;1,INDEX(tblSimple[],MATCH(F301,simp_il_proj,1)+1,MATCH(BW301,simp_il_oper,1)+1)+VLOOKUP($H$6,tblKlient[[Klient]:[Dodatkowy narzut Simple]],2,0),INDEX(tblComplex[],MATCH(F301,comp_il_projekt,1)+1,MATCH(BX301,comp_ile_sklad,1)+1)+VLOOKUP($H$6,tblKlient[[Klient]:[Dodatkowy narzut Complex]],3,0))</f>
        <v>#VALUE!</v>
      </c>
      <c r="DY301" s="323" t="str">
        <f t="shared" si="437"/>
        <v/>
      </c>
      <c r="DZ301" s="318" t="e">
        <f t="shared" si="394"/>
        <v>#VALUE!</v>
      </c>
      <c r="EA301" s="324" t="e">
        <f t="shared" si="395"/>
        <v>#VALUE!</v>
      </c>
      <c r="EC301" s="340">
        <f>IFERROR((Y301*AA301)*IF(X301="NIE",$EC$17+Stawki!$L$30,$EC$17)+SUMIF($C:$C,$B301,CP:CP),0)</f>
        <v>0</v>
      </c>
      <c r="ED301" s="341">
        <f t="shared" si="396"/>
        <v>0</v>
      </c>
      <c r="EE301" s="341">
        <f t="shared" si="397"/>
        <v>0</v>
      </c>
      <c r="EF301" s="341" t="e">
        <f t="shared" si="398"/>
        <v>#VALUE!</v>
      </c>
      <c r="EG301" s="341" t="e">
        <f>DY301*(1+wycena!$EG$17)</f>
        <v>#VALUE!</v>
      </c>
      <c r="EH301" s="341" t="e">
        <f>EG301*(1+wycena!$EH$17)</f>
        <v>#VALUE!</v>
      </c>
      <c r="EI301" s="341" t="e">
        <f t="shared" si="438"/>
        <v>#VALUE!</v>
      </c>
      <c r="EJ301" s="341" t="e">
        <f t="shared" si="456"/>
        <v>#VALUE!</v>
      </c>
      <c r="EK301" s="342">
        <f t="shared" si="399"/>
        <v>0</v>
      </c>
      <c r="EL301" s="343">
        <v>0</v>
      </c>
      <c r="EM301" s="344" t="e">
        <f t="shared" si="457"/>
        <v>#VALUE!</v>
      </c>
      <c r="EN301" s="345" t="e">
        <f t="shared" si="400"/>
        <v>#VALUE!</v>
      </c>
      <c r="EO301" s="346">
        <f t="shared" si="401"/>
        <v>0</v>
      </c>
      <c r="EP301" s="347">
        <f t="shared" si="402"/>
        <v>0</v>
      </c>
      <c r="EQ301" s="348">
        <f t="shared" si="439"/>
        <v>0</v>
      </c>
      <c r="ER301" s="349" t="e">
        <f t="shared" si="403"/>
        <v>#VALUE!</v>
      </c>
      <c r="ES301" s="350" t="e">
        <f t="shared" si="404"/>
        <v>#VALUE!</v>
      </c>
      <c r="ET301" s="62"/>
      <c r="EU301" s="399">
        <f t="shared" si="440"/>
        <v>0</v>
      </c>
      <c r="EV301" s="400">
        <f t="shared" si="441"/>
        <v>0</v>
      </c>
      <c r="EW301" s="400">
        <f t="shared" si="442"/>
        <v>0</v>
      </c>
      <c r="EX301" s="400">
        <f t="shared" si="443"/>
        <v>0</v>
      </c>
      <c r="EY301" s="400">
        <f t="shared" si="444"/>
        <v>0</v>
      </c>
      <c r="EZ301" s="401">
        <f t="shared" si="445"/>
        <v>0</v>
      </c>
      <c r="FA301" s="62"/>
      <c r="FB301" s="153">
        <f t="shared" si="405"/>
        <v>0</v>
      </c>
      <c r="FC301" s="154">
        <f t="shared" si="406"/>
        <v>0</v>
      </c>
      <c r="FD301" s="154">
        <f t="shared" si="407"/>
        <v>0</v>
      </c>
      <c r="FE301" s="154">
        <f t="shared" si="408"/>
        <v>0</v>
      </c>
      <c r="FF301" s="154">
        <f t="shared" si="409"/>
        <v>0</v>
      </c>
      <c r="FG301" s="154">
        <f t="shared" si="410"/>
        <v>0</v>
      </c>
      <c r="FH301" s="154">
        <f t="shared" si="411"/>
        <v>0</v>
      </c>
      <c r="FI301" s="154">
        <f t="shared" si="412"/>
        <v>0</v>
      </c>
      <c r="FJ301" s="154">
        <f t="shared" si="413"/>
        <v>0</v>
      </c>
      <c r="FK301" s="147">
        <f t="shared" si="414"/>
        <v>0</v>
      </c>
      <c r="FL301" s="147">
        <f t="shared" si="415"/>
        <v>0</v>
      </c>
      <c r="FM301" s="146">
        <f t="shared" si="416"/>
        <v>0</v>
      </c>
      <c r="FN301" s="146">
        <f t="shared" si="417"/>
        <v>0</v>
      </c>
      <c r="FO301" s="146">
        <f t="shared" si="418"/>
        <v>0</v>
      </c>
      <c r="FP301" s="146">
        <f t="shared" si="419"/>
        <v>0</v>
      </c>
      <c r="FQ301" s="146" t="e">
        <f t="shared" si="420"/>
        <v>#VALUE!</v>
      </c>
      <c r="FR301" s="146" t="e">
        <f t="shared" si="421"/>
        <v>#VALUE!</v>
      </c>
      <c r="FS301" s="146">
        <f t="shared" si="422"/>
        <v>0</v>
      </c>
      <c r="FT301" s="146">
        <f t="shared" si="423"/>
        <v>0</v>
      </c>
      <c r="FU301" s="146">
        <f t="shared" si="424"/>
        <v>0</v>
      </c>
      <c r="FV301" s="146" t="e">
        <f t="shared" si="425"/>
        <v>#VALUE!</v>
      </c>
      <c r="FW301" s="146" t="e">
        <f t="shared" si="446"/>
        <v>#VALUE!</v>
      </c>
      <c r="FX301" s="146" t="e">
        <f t="shared" si="447"/>
        <v>#VALUE!</v>
      </c>
      <c r="FY301" s="146" t="e">
        <f t="shared" si="448"/>
        <v>#VALUE!</v>
      </c>
      <c r="FZ301" s="155">
        <f t="shared" si="458"/>
        <v>0</v>
      </c>
    </row>
    <row r="302" spans="1:182">
      <c r="A302" s="143">
        <v>284</v>
      </c>
      <c r="B302" s="123"/>
      <c r="C302" s="123"/>
      <c r="D302" s="123"/>
      <c r="E302" s="181"/>
      <c r="F302" s="123"/>
      <c r="G302" s="123"/>
      <c r="H302" s="123"/>
      <c r="I302" s="120"/>
      <c r="J302" s="121"/>
      <c r="K302" s="123"/>
      <c r="L302" s="123"/>
      <c r="M302" s="172" t="str">
        <f>ryzyka!$X286</f>
        <v/>
      </c>
      <c r="N302" s="173" t="str">
        <f>ryzyka!Y286</f>
        <v/>
      </c>
      <c r="O302" s="123"/>
      <c r="P302" s="123"/>
      <c r="Q302" s="138"/>
      <c r="R302" s="121"/>
      <c r="S302" s="123"/>
      <c r="T302" s="122"/>
      <c r="U302" s="123"/>
      <c r="V302" s="285" t="str">
        <f t="shared" si="426"/>
        <v/>
      </c>
      <c r="W302" s="285" t="str">
        <f t="shared" si="427"/>
        <v/>
      </c>
      <c r="X302" s="123"/>
      <c r="Y302" s="65"/>
      <c r="Z302" s="176">
        <f t="shared" si="369"/>
        <v>0</v>
      </c>
      <c r="AA302" s="124"/>
      <c r="AB302" s="124"/>
      <c r="AC302" s="125"/>
      <c r="AD302" s="125"/>
      <c r="AE302" s="126"/>
      <c r="AF302" s="124"/>
      <c r="AG302" s="127"/>
      <c r="AH302" s="128"/>
      <c r="AI302" s="137"/>
      <c r="AJ302" s="126"/>
      <c r="AK302" s="335">
        <f t="shared" si="370"/>
        <v>0</v>
      </c>
      <c r="AL302" s="138"/>
      <c r="AM302" s="121"/>
      <c r="AN302" s="123"/>
      <c r="AO302" s="332">
        <f t="shared" si="449"/>
        <v>0</v>
      </c>
      <c r="AP302" s="333">
        <f>SUMIFS(Technologia[tpz '[s']],Technologia[Obszar],"Obróbka skrawaniem",Technologia[KOD WYROB],wycena!$B302)</f>
        <v>0</v>
      </c>
      <c r="AQ302" s="334">
        <f>SUMIFS(Technologia[tpj '[s']],Technologia[Obszar],"Obróbka skrawaniem",Technologia[KOD WYROB],wycena!$B302)</f>
        <v>0</v>
      </c>
      <c r="AR302" s="335">
        <f t="shared" si="371"/>
        <v>0</v>
      </c>
      <c r="AS302" s="334">
        <f>SUMIFS(Technologia[tpz '[s']],Technologia[Obszar],"Ukosowanie",Technologia[KOD WYROB],wycena!$B302)</f>
        <v>0</v>
      </c>
      <c r="AT302" s="334">
        <f>SUMIFS(Technologia[tpj '[s']],Technologia[Obszar],"Ukosowanie",Technologia[KOD WYROB],wycena!$B302)</f>
        <v>0</v>
      </c>
      <c r="AU302" s="335">
        <f t="shared" si="372"/>
        <v>0</v>
      </c>
      <c r="AV302" s="334">
        <f>SUMIFS(Technologia[tpz '[s']],Technologia[Obszar],"Prasa",Technologia[KOD WYROB],wycena!$B302)</f>
        <v>0</v>
      </c>
      <c r="AW302" s="334">
        <f>SUMIFS(Technologia[tpj '[s']],Technologia[Obszar],"Prasa",Technologia[KOD WYROB],wycena!$B302)</f>
        <v>0</v>
      </c>
      <c r="AX302" s="335">
        <f t="shared" si="373"/>
        <v>0</v>
      </c>
      <c r="AY302" s="334">
        <f>SUMIFS(Technologia[tpz '[s']],Technologia[Obszar],"Spawanie ręczne",Technologia[KOD WYROB],wycena!$B302)</f>
        <v>0</v>
      </c>
      <c r="AZ302" s="334">
        <f>SUMIFS(Technologia[tpj '[s']],Technologia[Obszar],"Spawanie ręczne",Technologia[KOD WYROB],wycena!$B302)</f>
        <v>0</v>
      </c>
      <c r="BA302" s="335">
        <f t="shared" si="374"/>
        <v>0</v>
      </c>
      <c r="BB302" s="334">
        <f>SUMIFS(Technologia[tpz '[s']],Technologia[Obszar],"Spawanie robotem",Technologia[KOD WYROB],wycena!$B302)</f>
        <v>0</v>
      </c>
      <c r="BC302" s="334">
        <f>SUMIFS(Technologia[tpj '[s']],Technologia[Obszar],"Spawanie robotem",Technologia[KOD WYROB],wycena!$B302)</f>
        <v>0</v>
      </c>
      <c r="BD302" s="335">
        <f t="shared" si="375"/>
        <v>0</v>
      </c>
      <c r="BE302" s="334">
        <f>SUMIFS(Technologia[tpz '[s']],Technologia[Obszar],"Ślusarnia",Technologia[KOD WYROB],wycena!$B302)</f>
        <v>0</v>
      </c>
      <c r="BF302" s="334">
        <f>SUMIFS(Technologia[tpj '[s']],Technologia[Obszar],"Ślusarnia",Technologia[KOD WYROB],wycena!$B302)</f>
        <v>0</v>
      </c>
      <c r="BG302" s="335">
        <f t="shared" si="376"/>
        <v>0</v>
      </c>
      <c r="BH302" s="334">
        <f>SUMIFS(Technologia[tpz '[s']],Technologia[Obszar],"Montaż",Technologia[KOD WYROB],wycena!$B302)</f>
        <v>0</v>
      </c>
      <c r="BI302" s="334">
        <f>SUMIFS(Technologia[tpj '[s']],Technologia[Obszar],"Montaż",Technologia[KOD WYROB],wycena!$B302)</f>
        <v>0</v>
      </c>
      <c r="BJ302" s="335">
        <f t="shared" si="377"/>
        <v>0</v>
      </c>
      <c r="BK302" s="334">
        <f>SUMIFS(Technologia[tpz '[s']],Technologia[Obszar],"Klejenie",Technologia[KOD WYROB],wycena!$B302)</f>
        <v>0</v>
      </c>
      <c r="BL302" s="334">
        <f>SUMIFS(Technologia[tpj '[s']],Technologia[Obszar],"Klejenie",Technologia[KOD WYROB],wycena!$B302)</f>
        <v>0</v>
      </c>
      <c r="BM302" s="335">
        <f t="shared" si="378"/>
        <v>0</v>
      </c>
      <c r="BN302" s="334">
        <f>SUMIFS(Technologia[tpz '[s']],Technologia[Obszar],"Śrutowanie",Technologia[KOD WYROB],wycena!$B302)</f>
        <v>0</v>
      </c>
      <c r="BO302" s="334">
        <f>SUMIFS(Technologia[tpj '[s']],Technologia[Obszar],"Śrutowanie",Technologia[KOD WYROB],wycena!$B302)</f>
        <v>0</v>
      </c>
      <c r="BP302" s="332">
        <f t="shared" si="428"/>
        <v>0</v>
      </c>
      <c r="BQ302" s="334">
        <f>SUMIFS(Technologia[tpz '[s']],Technologia[Obszar],"Prostowanie",Technologia[KOD WYROB],wycena!$B302)</f>
        <v>0</v>
      </c>
      <c r="BR302" s="334">
        <f>SUMIFS(Technologia[tpj '[s']],Technologia[Obszar],"Prostowanie",Technologia[KOD WYROB],wycena!$B302)</f>
        <v>0</v>
      </c>
      <c r="BS302" s="332">
        <f t="shared" si="429"/>
        <v>0</v>
      </c>
      <c r="BT302" s="334">
        <f>SUMIFS(Technologia[tpz '[s']],Technologia[Obszar],"Gratowarka",Technologia[KOD WYROB],wycena!$B302)</f>
        <v>0</v>
      </c>
      <c r="BU302" s="334">
        <f>SUMIFS(Technologia[tpj '[s']],Technologia[Obszar],"Gratowarka",Technologia[KOD WYROB],wycena!$B302)</f>
        <v>0</v>
      </c>
      <c r="BV302" s="332">
        <f t="shared" si="430"/>
        <v>0</v>
      </c>
      <c r="BW302" s="332">
        <f>COUNTIF(Technologia[KOD WYROB],B302)</f>
        <v>0</v>
      </c>
      <c r="BX302" s="332">
        <f t="shared" si="431"/>
        <v>0</v>
      </c>
      <c r="BZ302" s="121"/>
      <c r="CA302" s="123"/>
      <c r="CB302" s="123"/>
      <c r="CC302" s="372">
        <f>SUMIFS(Technologia[Koszt kooperacji],Technologia[Obszar],"Kooperacja",Technologia[KOD WYROB],wycena!$B302)+SUMIFS(Technologia[Koszt kooperacji],Technologia[Obszar],"Śrutowanie",Technologia[KOD WYROB],wycena!$B302)</f>
        <v>0</v>
      </c>
      <c r="CD302" s="372">
        <f t="shared" si="379"/>
        <v>0</v>
      </c>
      <c r="CE302" s="372">
        <f t="shared" si="450"/>
        <v>0</v>
      </c>
      <c r="CF302" s="381">
        <f>COUNTIFS(Technologia[KOD WYROB],B302,Technologia[Obszar],"kooperacja")+SUMIF($C:$C,$B302,CF:CF)</f>
        <v>0</v>
      </c>
      <c r="CG302" s="382">
        <f>SUMIF(Tabela3[Dot. indeksu],B302,Tabela3[Wartość])+SUMIF(C:C,B302,DE:DE)</f>
        <v>0</v>
      </c>
      <c r="CH302" s="383">
        <f>SUMIFS(NRC[Cena],NRC[Typ narzędzia],robocze!$AL$1,NRC[Dot. indeksu],wycena!$B302)+(SUMIF($C:$C,$B302,$DF:$DF))</f>
        <v>0</v>
      </c>
      <c r="CI302" s="372">
        <f>SUMIFS(NRC[Cena],NRC[Typ narzędzia],robocze!$AL$2,NRC[Dot. indeksu],wycena!$B302)+(SUMIF($C:$C,$B302,$DG:$DG))</f>
        <v>0</v>
      </c>
      <c r="CJ302" s="372">
        <f>SUMIFS(NRC[Cena],NRC[Typ narzędzia],robocze!$AL$3,NRC[Dot. indeksu],wycena!$B302)+(SUMIF($C:$C,$B302,$DH:$DH))</f>
        <v>0</v>
      </c>
      <c r="CK302" s="384">
        <f t="shared" si="432"/>
        <v>0</v>
      </c>
      <c r="CM302" s="373" t="str">
        <f t="shared" si="380"/>
        <v/>
      </c>
      <c r="CN302" s="374" t="str">
        <f t="shared" si="381"/>
        <v/>
      </c>
      <c r="CO302" s="372" t="str">
        <f t="shared" si="382"/>
        <v/>
      </c>
      <c r="CP302" s="372" t="str">
        <f t="shared" si="451"/>
        <v/>
      </c>
      <c r="CQ302" s="371" t="str">
        <f t="shared" si="383"/>
        <v/>
      </c>
      <c r="CR302" s="371" t="str">
        <f t="shared" si="452"/>
        <v/>
      </c>
      <c r="CS302" s="371" t="str">
        <f t="shared" si="384"/>
        <v/>
      </c>
      <c r="CT302" s="371" t="str">
        <f t="shared" si="385"/>
        <v/>
      </c>
      <c r="CU302" s="371" t="str">
        <f t="shared" si="386"/>
        <v/>
      </c>
      <c r="CV302" s="371" t="str">
        <f t="shared" si="387"/>
        <v/>
      </c>
      <c r="CW302" s="371" t="str">
        <f t="shared" si="388"/>
        <v/>
      </c>
      <c r="CX302" s="371" t="str">
        <f t="shared" si="389"/>
        <v/>
      </c>
      <c r="CY302" s="371" t="str">
        <f t="shared" si="390"/>
        <v/>
      </c>
      <c r="CZ302" s="371" t="str">
        <f t="shared" si="391"/>
        <v/>
      </c>
      <c r="DA302" s="371" t="str">
        <f t="shared" si="433"/>
        <v/>
      </c>
      <c r="DB302" s="371" t="str">
        <f t="shared" si="434"/>
        <v/>
      </c>
      <c r="DC302" s="371" t="str">
        <f t="shared" si="435"/>
        <v/>
      </c>
      <c r="DD302" s="334" t="str">
        <f t="shared" si="392"/>
        <v/>
      </c>
      <c r="DE302" s="334" t="str">
        <f t="shared" si="393"/>
        <v/>
      </c>
      <c r="DF302" s="372">
        <f t="shared" si="453"/>
        <v>0</v>
      </c>
      <c r="DG302" s="372">
        <f t="shared" si="454"/>
        <v>0</v>
      </c>
      <c r="DH302" s="372">
        <f t="shared" si="455"/>
        <v>0</v>
      </c>
      <c r="DI302" s="375"/>
      <c r="DJ302" s="319">
        <f>AK302/3600*Stawki!$A$4</f>
        <v>0</v>
      </c>
      <c r="DK302" s="317">
        <f>AO302/3600*Stawki!$B$4</f>
        <v>0</v>
      </c>
      <c r="DL302" s="317">
        <f>AR302/3600*Stawki!$C$4</f>
        <v>0</v>
      </c>
      <c r="DM302" s="317">
        <f>AU302/3600*Stawki!$D$4</f>
        <v>0</v>
      </c>
      <c r="DN302" s="317">
        <f>AX302/3600*Stawki!$E$4</f>
        <v>0</v>
      </c>
      <c r="DO302" s="317">
        <f>BA302/3600*Stawki!$F$4</f>
        <v>0</v>
      </c>
      <c r="DP302" s="317">
        <f>BD302/3600*Stawki!$G$4</f>
        <v>0</v>
      </c>
      <c r="DQ302" s="317">
        <f>BG302/3600*Stawki!$H$4</f>
        <v>0</v>
      </c>
      <c r="DR302" s="317">
        <f>BJ302/3600*Stawki!$J$4</f>
        <v>0</v>
      </c>
      <c r="DS302" s="317">
        <f>BL302/3600*Stawki!$I$4</f>
        <v>0</v>
      </c>
      <c r="DT302" s="317">
        <f>BP302/3600*Stawki!$K$4</f>
        <v>0</v>
      </c>
      <c r="DU302" s="320">
        <f>BS302/3600*Stawki!$M$4</f>
        <v>0</v>
      </c>
      <c r="DV302" s="320">
        <f>BV302/3600*Stawki!$L$4</f>
        <v>0</v>
      </c>
      <c r="DW302" s="321">
        <f t="shared" si="436"/>
        <v>0</v>
      </c>
      <c r="DX302" s="322" t="e" cm="1">
        <f t="array" ref="DX302">IF(BX302&lt;1,INDEX(tblSimple[],MATCH(F302,simp_il_proj,1)+1,MATCH(BW302,simp_il_oper,1)+1)+VLOOKUP($H$6,tblKlient[[Klient]:[Dodatkowy narzut Simple]],2,0),INDEX(tblComplex[],MATCH(F302,comp_il_projekt,1)+1,MATCH(BX302,comp_ile_sklad,1)+1)+VLOOKUP($H$6,tblKlient[[Klient]:[Dodatkowy narzut Complex]],3,0))</f>
        <v>#VALUE!</v>
      </c>
      <c r="DY302" s="323" t="str">
        <f t="shared" si="437"/>
        <v/>
      </c>
      <c r="DZ302" s="318" t="e">
        <f t="shared" si="394"/>
        <v>#VALUE!</v>
      </c>
      <c r="EA302" s="324" t="e">
        <f t="shared" si="395"/>
        <v>#VALUE!</v>
      </c>
      <c r="EC302" s="340">
        <f>IFERROR((Y302*AA302)*IF(X302="NIE",$EC$17+Stawki!$L$30,$EC$17)+SUMIF($C:$C,$B302,CP:CP),0)</f>
        <v>0</v>
      </c>
      <c r="ED302" s="341">
        <f t="shared" si="396"/>
        <v>0</v>
      </c>
      <c r="EE302" s="341">
        <f t="shared" si="397"/>
        <v>0</v>
      </c>
      <c r="EF302" s="341" t="e">
        <f t="shared" si="398"/>
        <v>#VALUE!</v>
      </c>
      <c r="EG302" s="341" t="e">
        <f>DY302*(1+wycena!$EG$17)</f>
        <v>#VALUE!</v>
      </c>
      <c r="EH302" s="341" t="e">
        <f>EG302*(1+wycena!$EH$17)</f>
        <v>#VALUE!</v>
      </c>
      <c r="EI302" s="341" t="e">
        <f t="shared" si="438"/>
        <v>#VALUE!</v>
      </c>
      <c r="EJ302" s="341" t="e">
        <f t="shared" si="456"/>
        <v>#VALUE!</v>
      </c>
      <c r="EK302" s="342">
        <f t="shared" si="399"/>
        <v>0</v>
      </c>
      <c r="EL302" s="343">
        <v>0</v>
      </c>
      <c r="EM302" s="344" t="e">
        <f t="shared" si="457"/>
        <v>#VALUE!</v>
      </c>
      <c r="EN302" s="345" t="e">
        <f t="shared" si="400"/>
        <v>#VALUE!</v>
      </c>
      <c r="EO302" s="346">
        <f t="shared" si="401"/>
        <v>0</v>
      </c>
      <c r="EP302" s="347">
        <f t="shared" si="402"/>
        <v>0</v>
      </c>
      <c r="EQ302" s="348">
        <f t="shared" si="439"/>
        <v>0</v>
      </c>
      <c r="ER302" s="349" t="e">
        <f t="shared" si="403"/>
        <v>#VALUE!</v>
      </c>
      <c r="ES302" s="350" t="e">
        <f t="shared" si="404"/>
        <v>#VALUE!</v>
      </c>
      <c r="ET302" s="62"/>
      <c r="EU302" s="399">
        <f t="shared" si="440"/>
        <v>0</v>
      </c>
      <c r="EV302" s="400">
        <f t="shared" si="441"/>
        <v>0</v>
      </c>
      <c r="EW302" s="400">
        <f t="shared" si="442"/>
        <v>0</v>
      </c>
      <c r="EX302" s="400">
        <f t="shared" si="443"/>
        <v>0</v>
      </c>
      <c r="EY302" s="400">
        <f t="shared" si="444"/>
        <v>0</v>
      </c>
      <c r="EZ302" s="401">
        <f t="shared" si="445"/>
        <v>0</v>
      </c>
      <c r="FA302" s="62"/>
      <c r="FB302" s="153">
        <f t="shared" si="405"/>
        <v>0</v>
      </c>
      <c r="FC302" s="154">
        <f t="shared" si="406"/>
        <v>0</v>
      </c>
      <c r="FD302" s="154">
        <f t="shared" si="407"/>
        <v>0</v>
      </c>
      <c r="FE302" s="154">
        <f t="shared" si="408"/>
        <v>0</v>
      </c>
      <c r="FF302" s="154">
        <f t="shared" si="409"/>
        <v>0</v>
      </c>
      <c r="FG302" s="154">
        <f t="shared" si="410"/>
        <v>0</v>
      </c>
      <c r="FH302" s="154">
        <f t="shared" si="411"/>
        <v>0</v>
      </c>
      <c r="FI302" s="154">
        <f t="shared" si="412"/>
        <v>0</v>
      </c>
      <c r="FJ302" s="154">
        <f t="shared" si="413"/>
        <v>0</v>
      </c>
      <c r="FK302" s="147">
        <f t="shared" si="414"/>
        <v>0</v>
      </c>
      <c r="FL302" s="147">
        <f t="shared" si="415"/>
        <v>0</v>
      </c>
      <c r="FM302" s="146">
        <f t="shared" si="416"/>
        <v>0</v>
      </c>
      <c r="FN302" s="146">
        <f t="shared" si="417"/>
        <v>0</v>
      </c>
      <c r="FO302" s="146">
        <f t="shared" si="418"/>
        <v>0</v>
      </c>
      <c r="FP302" s="146">
        <f t="shared" si="419"/>
        <v>0</v>
      </c>
      <c r="FQ302" s="146" t="e">
        <f t="shared" si="420"/>
        <v>#VALUE!</v>
      </c>
      <c r="FR302" s="146" t="e">
        <f t="shared" si="421"/>
        <v>#VALUE!</v>
      </c>
      <c r="FS302" s="146">
        <f t="shared" si="422"/>
        <v>0</v>
      </c>
      <c r="FT302" s="146">
        <f t="shared" si="423"/>
        <v>0</v>
      </c>
      <c r="FU302" s="146">
        <f t="shared" si="424"/>
        <v>0</v>
      </c>
      <c r="FV302" s="146" t="e">
        <f t="shared" si="425"/>
        <v>#VALUE!</v>
      </c>
      <c r="FW302" s="146" t="e">
        <f t="shared" si="446"/>
        <v>#VALUE!</v>
      </c>
      <c r="FX302" s="146" t="e">
        <f t="shared" si="447"/>
        <v>#VALUE!</v>
      </c>
      <c r="FY302" s="146" t="e">
        <f t="shared" si="448"/>
        <v>#VALUE!</v>
      </c>
      <c r="FZ302" s="155">
        <f t="shared" si="458"/>
        <v>0</v>
      </c>
    </row>
    <row r="303" spans="1:182">
      <c r="A303" s="143">
        <v>285</v>
      </c>
      <c r="B303" s="123"/>
      <c r="C303" s="123"/>
      <c r="D303" s="123"/>
      <c r="E303" s="181"/>
      <c r="F303" s="123"/>
      <c r="G303" s="123"/>
      <c r="H303" s="123"/>
      <c r="I303" s="120"/>
      <c r="J303" s="121"/>
      <c r="K303" s="123"/>
      <c r="L303" s="123"/>
      <c r="M303" s="172" t="str">
        <f>ryzyka!$X287</f>
        <v/>
      </c>
      <c r="N303" s="173" t="str">
        <f>ryzyka!Y287</f>
        <v/>
      </c>
      <c r="O303" s="123"/>
      <c r="P303" s="123"/>
      <c r="Q303" s="138"/>
      <c r="R303" s="121"/>
      <c r="S303" s="123"/>
      <c r="T303" s="122"/>
      <c r="U303" s="123"/>
      <c r="V303" s="285" t="str">
        <f t="shared" si="426"/>
        <v/>
      </c>
      <c r="W303" s="285" t="str">
        <f t="shared" si="427"/>
        <v/>
      </c>
      <c r="X303" s="123"/>
      <c r="Y303" s="65"/>
      <c r="Z303" s="176">
        <f t="shared" si="369"/>
        <v>0</v>
      </c>
      <c r="AA303" s="124"/>
      <c r="AB303" s="124"/>
      <c r="AC303" s="125"/>
      <c r="AD303" s="125"/>
      <c r="AE303" s="126"/>
      <c r="AF303" s="124"/>
      <c r="AG303" s="127"/>
      <c r="AH303" s="128"/>
      <c r="AI303" s="137"/>
      <c r="AJ303" s="126"/>
      <c r="AK303" s="335">
        <f t="shared" si="370"/>
        <v>0</v>
      </c>
      <c r="AL303" s="138"/>
      <c r="AM303" s="121"/>
      <c r="AN303" s="123"/>
      <c r="AO303" s="332">
        <f t="shared" si="449"/>
        <v>0</v>
      </c>
      <c r="AP303" s="333">
        <f>SUMIFS(Technologia[tpz '[s']],Technologia[Obszar],"Obróbka skrawaniem",Technologia[KOD WYROB],wycena!$B303)</f>
        <v>0</v>
      </c>
      <c r="AQ303" s="334">
        <f>SUMIFS(Technologia[tpj '[s']],Technologia[Obszar],"Obróbka skrawaniem",Technologia[KOD WYROB],wycena!$B303)</f>
        <v>0</v>
      </c>
      <c r="AR303" s="335">
        <f t="shared" si="371"/>
        <v>0</v>
      </c>
      <c r="AS303" s="334">
        <f>SUMIFS(Technologia[tpz '[s']],Technologia[Obszar],"Ukosowanie",Technologia[KOD WYROB],wycena!$B303)</f>
        <v>0</v>
      </c>
      <c r="AT303" s="334">
        <f>SUMIFS(Technologia[tpj '[s']],Technologia[Obszar],"Ukosowanie",Technologia[KOD WYROB],wycena!$B303)</f>
        <v>0</v>
      </c>
      <c r="AU303" s="335">
        <f t="shared" si="372"/>
        <v>0</v>
      </c>
      <c r="AV303" s="334">
        <f>SUMIFS(Technologia[tpz '[s']],Technologia[Obszar],"Prasa",Technologia[KOD WYROB],wycena!$B303)</f>
        <v>0</v>
      </c>
      <c r="AW303" s="334">
        <f>SUMIFS(Technologia[tpj '[s']],Technologia[Obszar],"Prasa",Technologia[KOD WYROB],wycena!$B303)</f>
        <v>0</v>
      </c>
      <c r="AX303" s="335">
        <f t="shared" si="373"/>
        <v>0</v>
      </c>
      <c r="AY303" s="334">
        <f>SUMIFS(Technologia[tpz '[s']],Technologia[Obszar],"Spawanie ręczne",Technologia[KOD WYROB],wycena!$B303)</f>
        <v>0</v>
      </c>
      <c r="AZ303" s="334">
        <f>SUMIFS(Technologia[tpj '[s']],Technologia[Obszar],"Spawanie ręczne",Technologia[KOD WYROB],wycena!$B303)</f>
        <v>0</v>
      </c>
      <c r="BA303" s="335">
        <f t="shared" si="374"/>
        <v>0</v>
      </c>
      <c r="BB303" s="334">
        <f>SUMIFS(Technologia[tpz '[s']],Technologia[Obszar],"Spawanie robotem",Technologia[KOD WYROB],wycena!$B303)</f>
        <v>0</v>
      </c>
      <c r="BC303" s="334">
        <f>SUMIFS(Technologia[tpj '[s']],Technologia[Obszar],"Spawanie robotem",Technologia[KOD WYROB],wycena!$B303)</f>
        <v>0</v>
      </c>
      <c r="BD303" s="335">
        <f t="shared" si="375"/>
        <v>0</v>
      </c>
      <c r="BE303" s="334">
        <f>SUMIFS(Technologia[tpz '[s']],Technologia[Obszar],"Ślusarnia",Technologia[KOD WYROB],wycena!$B303)</f>
        <v>0</v>
      </c>
      <c r="BF303" s="334">
        <f>SUMIFS(Technologia[tpj '[s']],Technologia[Obszar],"Ślusarnia",Technologia[KOD WYROB],wycena!$B303)</f>
        <v>0</v>
      </c>
      <c r="BG303" s="335">
        <f t="shared" si="376"/>
        <v>0</v>
      </c>
      <c r="BH303" s="334">
        <f>SUMIFS(Technologia[tpz '[s']],Technologia[Obszar],"Montaż",Technologia[KOD WYROB],wycena!$B303)</f>
        <v>0</v>
      </c>
      <c r="BI303" s="334">
        <f>SUMIFS(Technologia[tpj '[s']],Technologia[Obszar],"Montaż",Technologia[KOD WYROB],wycena!$B303)</f>
        <v>0</v>
      </c>
      <c r="BJ303" s="335">
        <f t="shared" si="377"/>
        <v>0</v>
      </c>
      <c r="BK303" s="334">
        <f>SUMIFS(Technologia[tpz '[s']],Technologia[Obszar],"Klejenie",Technologia[KOD WYROB],wycena!$B303)</f>
        <v>0</v>
      </c>
      <c r="BL303" s="334">
        <f>SUMIFS(Technologia[tpj '[s']],Technologia[Obszar],"Klejenie",Technologia[KOD WYROB],wycena!$B303)</f>
        <v>0</v>
      </c>
      <c r="BM303" s="335">
        <f t="shared" si="378"/>
        <v>0</v>
      </c>
      <c r="BN303" s="334">
        <f>SUMIFS(Technologia[tpz '[s']],Technologia[Obszar],"Śrutowanie",Technologia[KOD WYROB],wycena!$B303)</f>
        <v>0</v>
      </c>
      <c r="BO303" s="334">
        <f>SUMIFS(Technologia[tpj '[s']],Technologia[Obszar],"Śrutowanie",Technologia[KOD WYROB],wycena!$B303)</f>
        <v>0</v>
      </c>
      <c r="BP303" s="332">
        <f t="shared" si="428"/>
        <v>0</v>
      </c>
      <c r="BQ303" s="334">
        <f>SUMIFS(Technologia[tpz '[s']],Technologia[Obszar],"Prostowanie",Technologia[KOD WYROB],wycena!$B303)</f>
        <v>0</v>
      </c>
      <c r="BR303" s="334">
        <f>SUMIFS(Technologia[tpj '[s']],Technologia[Obszar],"Prostowanie",Technologia[KOD WYROB],wycena!$B303)</f>
        <v>0</v>
      </c>
      <c r="BS303" s="332">
        <f t="shared" si="429"/>
        <v>0</v>
      </c>
      <c r="BT303" s="334">
        <f>SUMIFS(Technologia[tpz '[s']],Technologia[Obszar],"Gratowarka",Technologia[KOD WYROB],wycena!$B303)</f>
        <v>0</v>
      </c>
      <c r="BU303" s="334">
        <f>SUMIFS(Technologia[tpj '[s']],Technologia[Obszar],"Gratowarka",Technologia[KOD WYROB],wycena!$B303)</f>
        <v>0</v>
      </c>
      <c r="BV303" s="332">
        <f t="shared" si="430"/>
        <v>0</v>
      </c>
      <c r="BW303" s="332">
        <f>COUNTIF(Technologia[KOD WYROB],B303)</f>
        <v>0</v>
      </c>
      <c r="BX303" s="332">
        <f t="shared" si="431"/>
        <v>0</v>
      </c>
      <c r="BZ303" s="121"/>
      <c r="CA303" s="123"/>
      <c r="CB303" s="123"/>
      <c r="CC303" s="372">
        <f>SUMIFS(Technologia[Koszt kooperacji],Technologia[Obszar],"Kooperacja",Technologia[KOD WYROB],wycena!$B303)+SUMIFS(Technologia[Koszt kooperacji],Technologia[Obszar],"Śrutowanie",Technologia[KOD WYROB],wycena!$B303)</f>
        <v>0</v>
      </c>
      <c r="CD303" s="372">
        <f t="shared" si="379"/>
        <v>0</v>
      </c>
      <c r="CE303" s="372">
        <f t="shared" si="450"/>
        <v>0</v>
      </c>
      <c r="CF303" s="381">
        <f>COUNTIFS(Technologia[KOD WYROB],B303,Technologia[Obszar],"kooperacja")+SUMIF($C:$C,$B303,CF:CF)</f>
        <v>0</v>
      </c>
      <c r="CG303" s="382">
        <f>SUMIF(Tabela3[Dot. indeksu],B303,Tabela3[Wartość])+SUMIF(C:C,B303,DE:DE)</f>
        <v>0</v>
      </c>
      <c r="CH303" s="383">
        <f>SUMIFS(NRC[Cena],NRC[Typ narzędzia],robocze!$AL$1,NRC[Dot. indeksu],wycena!$B303)+(SUMIF($C:$C,$B303,$DF:$DF))</f>
        <v>0</v>
      </c>
      <c r="CI303" s="372">
        <f>SUMIFS(NRC[Cena],NRC[Typ narzędzia],robocze!$AL$2,NRC[Dot. indeksu],wycena!$B303)+(SUMIF($C:$C,$B303,$DG:$DG))</f>
        <v>0</v>
      </c>
      <c r="CJ303" s="372">
        <f>SUMIFS(NRC[Cena],NRC[Typ narzędzia],robocze!$AL$3,NRC[Dot. indeksu],wycena!$B303)+(SUMIF($C:$C,$B303,$DH:$DH))</f>
        <v>0</v>
      </c>
      <c r="CK303" s="384">
        <f t="shared" si="432"/>
        <v>0</v>
      </c>
      <c r="CM303" s="373" t="str">
        <f t="shared" si="380"/>
        <v/>
      </c>
      <c r="CN303" s="374" t="str">
        <f t="shared" si="381"/>
        <v/>
      </c>
      <c r="CO303" s="372" t="str">
        <f t="shared" si="382"/>
        <v/>
      </c>
      <c r="CP303" s="372" t="str">
        <f t="shared" si="451"/>
        <v/>
      </c>
      <c r="CQ303" s="371" t="str">
        <f t="shared" si="383"/>
        <v/>
      </c>
      <c r="CR303" s="371" t="str">
        <f t="shared" si="452"/>
        <v/>
      </c>
      <c r="CS303" s="371" t="str">
        <f t="shared" si="384"/>
        <v/>
      </c>
      <c r="CT303" s="371" t="str">
        <f t="shared" si="385"/>
        <v/>
      </c>
      <c r="CU303" s="371" t="str">
        <f t="shared" si="386"/>
        <v/>
      </c>
      <c r="CV303" s="371" t="str">
        <f t="shared" si="387"/>
        <v/>
      </c>
      <c r="CW303" s="371" t="str">
        <f t="shared" si="388"/>
        <v/>
      </c>
      <c r="CX303" s="371" t="str">
        <f t="shared" si="389"/>
        <v/>
      </c>
      <c r="CY303" s="371" t="str">
        <f t="shared" si="390"/>
        <v/>
      </c>
      <c r="CZ303" s="371" t="str">
        <f t="shared" si="391"/>
        <v/>
      </c>
      <c r="DA303" s="371" t="str">
        <f t="shared" si="433"/>
        <v/>
      </c>
      <c r="DB303" s="371" t="str">
        <f t="shared" si="434"/>
        <v/>
      </c>
      <c r="DC303" s="371" t="str">
        <f t="shared" si="435"/>
        <v/>
      </c>
      <c r="DD303" s="334" t="str">
        <f t="shared" si="392"/>
        <v/>
      </c>
      <c r="DE303" s="334" t="str">
        <f t="shared" si="393"/>
        <v/>
      </c>
      <c r="DF303" s="372">
        <f t="shared" si="453"/>
        <v>0</v>
      </c>
      <c r="DG303" s="372">
        <f t="shared" si="454"/>
        <v>0</v>
      </c>
      <c r="DH303" s="372">
        <f t="shared" si="455"/>
        <v>0</v>
      </c>
      <c r="DI303" s="375"/>
      <c r="DJ303" s="319">
        <f>AK303/3600*Stawki!$A$4</f>
        <v>0</v>
      </c>
      <c r="DK303" s="317">
        <f>AO303/3600*Stawki!$B$4</f>
        <v>0</v>
      </c>
      <c r="DL303" s="317">
        <f>AR303/3600*Stawki!$C$4</f>
        <v>0</v>
      </c>
      <c r="DM303" s="317">
        <f>AU303/3600*Stawki!$D$4</f>
        <v>0</v>
      </c>
      <c r="DN303" s="317">
        <f>AX303/3600*Stawki!$E$4</f>
        <v>0</v>
      </c>
      <c r="DO303" s="317">
        <f>BA303/3600*Stawki!$F$4</f>
        <v>0</v>
      </c>
      <c r="DP303" s="317">
        <f>BD303/3600*Stawki!$G$4</f>
        <v>0</v>
      </c>
      <c r="DQ303" s="317">
        <f>BG303/3600*Stawki!$H$4</f>
        <v>0</v>
      </c>
      <c r="DR303" s="317">
        <f>BJ303/3600*Stawki!$J$4</f>
        <v>0</v>
      </c>
      <c r="DS303" s="317">
        <f>BL303/3600*Stawki!$I$4</f>
        <v>0</v>
      </c>
      <c r="DT303" s="317">
        <f>BP303/3600*Stawki!$K$4</f>
        <v>0</v>
      </c>
      <c r="DU303" s="320">
        <f>BS303/3600*Stawki!$M$4</f>
        <v>0</v>
      </c>
      <c r="DV303" s="320">
        <f>BV303/3600*Stawki!$L$4</f>
        <v>0</v>
      </c>
      <c r="DW303" s="321">
        <f t="shared" si="436"/>
        <v>0</v>
      </c>
      <c r="DX303" s="322" t="e" cm="1">
        <f t="array" ref="DX303">IF(BX303&lt;1,INDEX(tblSimple[],MATCH(F303,simp_il_proj,1)+1,MATCH(BW303,simp_il_oper,1)+1)+VLOOKUP($H$6,tblKlient[[Klient]:[Dodatkowy narzut Simple]],2,0),INDEX(tblComplex[],MATCH(F303,comp_il_projekt,1)+1,MATCH(BX303,comp_ile_sklad,1)+1)+VLOOKUP($H$6,tblKlient[[Klient]:[Dodatkowy narzut Complex]],3,0))</f>
        <v>#VALUE!</v>
      </c>
      <c r="DY303" s="323" t="str">
        <f t="shared" si="437"/>
        <v/>
      </c>
      <c r="DZ303" s="318" t="e">
        <f t="shared" si="394"/>
        <v>#VALUE!</v>
      </c>
      <c r="EA303" s="324" t="e">
        <f t="shared" si="395"/>
        <v>#VALUE!</v>
      </c>
      <c r="EC303" s="340">
        <f>IFERROR((Y303*AA303)*IF(X303="NIE",$EC$17+Stawki!$L$30,$EC$17)+SUMIF($C:$C,$B303,CP:CP),0)</f>
        <v>0</v>
      </c>
      <c r="ED303" s="341">
        <f t="shared" si="396"/>
        <v>0</v>
      </c>
      <c r="EE303" s="341">
        <f t="shared" si="397"/>
        <v>0</v>
      </c>
      <c r="EF303" s="341" t="e">
        <f t="shared" si="398"/>
        <v>#VALUE!</v>
      </c>
      <c r="EG303" s="341" t="e">
        <f>DY303*(1+wycena!$EG$17)</f>
        <v>#VALUE!</v>
      </c>
      <c r="EH303" s="341" t="e">
        <f>EG303*(1+wycena!$EH$17)</f>
        <v>#VALUE!</v>
      </c>
      <c r="EI303" s="341" t="e">
        <f t="shared" si="438"/>
        <v>#VALUE!</v>
      </c>
      <c r="EJ303" s="341" t="e">
        <f t="shared" si="456"/>
        <v>#VALUE!</v>
      </c>
      <c r="EK303" s="342">
        <f t="shared" si="399"/>
        <v>0</v>
      </c>
      <c r="EL303" s="343">
        <v>0</v>
      </c>
      <c r="EM303" s="344" t="e">
        <f t="shared" si="457"/>
        <v>#VALUE!</v>
      </c>
      <c r="EN303" s="345" t="e">
        <f t="shared" si="400"/>
        <v>#VALUE!</v>
      </c>
      <c r="EO303" s="346">
        <f t="shared" si="401"/>
        <v>0</v>
      </c>
      <c r="EP303" s="347">
        <f t="shared" si="402"/>
        <v>0</v>
      </c>
      <c r="EQ303" s="348">
        <f t="shared" si="439"/>
        <v>0</v>
      </c>
      <c r="ER303" s="349" t="e">
        <f t="shared" si="403"/>
        <v>#VALUE!</v>
      </c>
      <c r="ES303" s="350" t="e">
        <f t="shared" si="404"/>
        <v>#VALUE!</v>
      </c>
      <c r="ET303" s="62"/>
      <c r="EU303" s="399">
        <f t="shared" si="440"/>
        <v>0</v>
      </c>
      <c r="EV303" s="400">
        <f t="shared" si="441"/>
        <v>0</v>
      </c>
      <c r="EW303" s="400">
        <f t="shared" si="442"/>
        <v>0</v>
      </c>
      <c r="EX303" s="400">
        <f t="shared" si="443"/>
        <v>0</v>
      </c>
      <c r="EY303" s="400">
        <f t="shared" si="444"/>
        <v>0</v>
      </c>
      <c r="EZ303" s="401">
        <f t="shared" si="445"/>
        <v>0</v>
      </c>
      <c r="FA303" s="62"/>
      <c r="FB303" s="153">
        <f t="shared" si="405"/>
        <v>0</v>
      </c>
      <c r="FC303" s="154">
        <f t="shared" si="406"/>
        <v>0</v>
      </c>
      <c r="FD303" s="154">
        <f t="shared" si="407"/>
        <v>0</v>
      </c>
      <c r="FE303" s="154">
        <f t="shared" si="408"/>
        <v>0</v>
      </c>
      <c r="FF303" s="154">
        <f t="shared" si="409"/>
        <v>0</v>
      </c>
      <c r="FG303" s="154">
        <f t="shared" si="410"/>
        <v>0</v>
      </c>
      <c r="FH303" s="154">
        <f t="shared" si="411"/>
        <v>0</v>
      </c>
      <c r="FI303" s="154">
        <f t="shared" si="412"/>
        <v>0</v>
      </c>
      <c r="FJ303" s="154">
        <f t="shared" si="413"/>
        <v>0</v>
      </c>
      <c r="FK303" s="147">
        <f t="shared" si="414"/>
        <v>0</v>
      </c>
      <c r="FL303" s="147">
        <f t="shared" si="415"/>
        <v>0</v>
      </c>
      <c r="FM303" s="146">
        <f t="shared" si="416"/>
        <v>0</v>
      </c>
      <c r="FN303" s="146">
        <f t="shared" si="417"/>
        <v>0</v>
      </c>
      <c r="FO303" s="146">
        <f t="shared" si="418"/>
        <v>0</v>
      </c>
      <c r="FP303" s="146">
        <f t="shared" si="419"/>
        <v>0</v>
      </c>
      <c r="FQ303" s="146" t="e">
        <f t="shared" si="420"/>
        <v>#VALUE!</v>
      </c>
      <c r="FR303" s="146" t="e">
        <f t="shared" si="421"/>
        <v>#VALUE!</v>
      </c>
      <c r="FS303" s="146">
        <f t="shared" si="422"/>
        <v>0</v>
      </c>
      <c r="FT303" s="146">
        <f t="shared" si="423"/>
        <v>0</v>
      </c>
      <c r="FU303" s="146">
        <f t="shared" si="424"/>
        <v>0</v>
      </c>
      <c r="FV303" s="146" t="e">
        <f t="shared" si="425"/>
        <v>#VALUE!</v>
      </c>
      <c r="FW303" s="146" t="e">
        <f t="shared" si="446"/>
        <v>#VALUE!</v>
      </c>
      <c r="FX303" s="146" t="e">
        <f t="shared" si="447"/>
        <v>#VALUE!</v>
      </c>
      <c r="FY303" s="146" t="e">
        <f t="shared" si="448"/>
        <v>#VALUE!</v>
      </c>
      <c r="FZ303" s="155">
        <f t="shared" si="458"/>
        <v>0</v>
      </c>
    </row>
    <row r="304" spans="1:182">
      <c r="A304" s="143">
        <v>286</v>
      </c>
      <c r="B304" s="123"/>
      <c r="C304" s="123"/>
      <c r="D304" s="123"/>
      <c r="E304" s="181"/>
      <c r="F304" s="123"/>
      <c r="G304" s="123"/>
      <c r="H304" s="123"/>
      <c r="I304" s="120"/>
      <c r="J304" s="121"/>
      <c r="K304" s="123"/>
      <c r="L304" s="123"/>
      <c r="M304" s="172" t="str">
        <f>ryzyka!$X288</f>
        <v/>
      </c>
      <c r="N304" s="173" t="str">
        <f>ryzyka!Y288</f>
        <v/>
      </c>
      <c r="O304" s="123"/>
      <c r="P304" s="123"/>
      <c r="Q304" s="138"/>
      <c r="R304" s="121"/>
      <c r="S304" s="123"/>
      <c r="T304" s="122"/>
      <c r="U304" s="123"/>
      <c r="V304" s="285" t="str">
        <f t="shared" si="426"/>
        <v/>
      </c>
      <c r="W304" s="285" t="str">
        <f t="shared" si="427"/>
        <v/>
      </c>
      <c r="X304" s="123"/>
      <c r="Y304" s="65"/>
      <c r="Z304" s="176">
        <f t="shared" si="369"/>
        <v>0</v>
      </c>
      <c r="AA304" s="124"/>
      <c r="AB304" s="124"/>
      <c r="AC304" s="125"/>
      <c r="AD304" s="125"/>
      <c r="AE304" s="126"/>
      <c r="AF304" s="124"/>
      <c r="AG304" s="127"/>
      <c r="AH304" s="128"/>
      <c r="AI304" s="137"/>
      <c r="AJ304" s="126"/>
      <c r="AK304" s="335">
        <f t="shared" si="370"/>
        <v>0</v>
      </c>
      <c r="AL304" s="138"/>
      <c r="AM304" s="121"/>
      <c r="AN304" s="123"/>
      <c r="AO304" s="332">
        <f t="shared" si="449"/>
        <v>0</v>
      </c>
      <c r="AP304" s="333">
        <f>SUMIFS(Technologia[tpz '[s']],Technologia[Obszar],"Obróbka skrawaniem",Technologia[KOD WYROB],wycena!$B304)</f>
        <v>0</v>
      </c>
      <c r="AQ304" s="334">
        <f>SUMIFS(Technologia[tpj '[s']],Technologia[Obszar],"Obróbka skrawaniem",Technologia[KOD WYROB],wycena!$B304)</f>
        <v>0</v>
      </c>
      <c r="AR304" s="335">
        <f t="shared" si="371"/>
        <v>0</v>
      </c>
      <c r="AS304" s="334">
        <f>SUMIFS(Technologia[tpz '[s']],Technologia[Obszar],"Ukosowanie",Technologia[KOD WYROB],wycena!$B304)</f>
        <v>0</v>
      </c>
      <c r="AT304" s="334">
        <f>SUMIFS(Technologia[tpj '[s']],Technologia[Obszar],"Ukosowanie",Technologia[KOD WYROB],wycena!$B304)</f>
        <v>0</v>
      </c>
      <c r="AU304" s="335">
        <f t="shared" si="372"/>
        <v>0</v>
      </c>
      <c r="AV304" s="334">
        <f>SUMIFS(Technologia[tpz '[s']],Technologia[Obszar],"Prasa",Technologia[KOD WYROB],wycena!$B304)</f>
        <v>0</v>
      </c>
      <c r="AW304" s="334">
        <f>SUMIFS(Technologia[tpj '[s']],Technologia[Obszar],"Prasa",Technologia[KOD WYROB],wycena!$B304)</f>
        <v>0</v>
      </c>
      <c r="AX304" s="335">
        <f t="shared" si="373"/>
        <v>0</v>
      </c>
      <c r="AY304" s="334">
        <f>SUMIFS(Technologia[tpz '[s']],Technologia[Obszar],"Spawanie ręczne",Technologia[KOD WYROB],wycena!$B304)</f>
        <v>0</v>
      </c>
      <c r="AZ304" s="334">
        <f>SUMIFS(Technologia[tpj '[s']],Technologia[Obszar],"Spawanie ręczne",Technologia[KOD WYROB],wycena!$B304)</f>
        <v>0</v>
      </c>
      <c r="BA304" s="335">
        <f t="shared" si="374"/>
        <v>0</v>
      </c>
      <c r="BB304" s="334">
        <f>SUMIFS(Technologia[tpz '[s']],Technologia[Obszar],"Spawanie robotem",Technologia[KOD WYROB],wycena!$B304)</f>
        <v>0</v>
      </c>
      <c r="BC304" s="334">
        <f>SUMIFS(Technologia[tpj '[s']],Technologia[Obszar],"Spawanie robotem",Technologia[KOD WYROB],wycena!$B304)</f>
        <v>0</v>
      </c>
      <c r="BD304" s="335">
        <f t="shared" si="375"/>
        <v>0</v>
      </c>
      <c r="BE304" s="334">
        <f>SUMIFS(Technologia[tpz '[s']],Technologia[Obszar],"Ślusarnia",Technologia[KOD WYROB],wycena!$B304)</f>
        <v>0</v>
      </c>
      <c r="BF304" s="334">
        <f>SUMIFS(Technologia[tpj '[s']],Technologia[Obszar],"Ślusarnia",Technologia[KOD WYROB],wycena!$B304)</f>
        <v>0</v>
      </c>
      <c r="BG304" s="335">
        <f t="shared" si="376"/>
        <v>0</v>
      </c>
      <c r="BH304" s="334">
        <f>SUMIFS(Technologia[tpz '[s']],Technologia[Obszar],"Montaż",Technologia[KOD WYROB],wycena!$B304)</f>
        <v>0</v>
      </c>
      <c r="BI304" s="334">
        <f>SUMIFS(Technologia[tpj '[s']],Technologia[Obszar],"Montaż",Technologia[KOD WYROB],wycena!$B304)</f>
        <v>0</v>
      </c>
      <c r="BJ304" s="335">
        <f t="shared" si="377"/>
        <v>0</v>
      </c>
      <c r="BK304" s="334">
        <f>SUMIFS(Technologia[tpz '[s']],Technologia[Obszar],"Klejenie",Technologia[KOD WYROB],wycena!$B304)</f>
        <v>0</v>
      </c>
      <c r="BL304" s="334">
        <f>SUMIFS(Technologia[tpj '[s']],Technologia[Obszar],"Klejenie",Technologia[KOD WYROB],wycena!$B304)</f>
        <v>0</v>
      </c>
      <c r="BM304" s="335">
        <f t="shared" si="378"/>
        <v>0</v>
      </c>
      <c r="BN304" s="334">
        <f>SUMIFS(Technologia[tpz '[s']],Technologia[Obszar],"Śrutowanie",Technologia[KOD WYROB],wycena!$B304)</f>
        <v>0</v>
      </c>
      <c r="BO304" s="334">
        <f>SUMIFS(Technologia[tpj '[s']],Technologia[Obszar],"Śrutowanie",Technologia[KOD WYROB],wycena!$B304)</f>
        <v>0</v>
      </c>
      <c r="BP304" s="332">
        <f t="shared" si="428"/>
        <v>0</v>
      </c>
      <c r="BQ304" s="334">
        <f>SUMIFS(Technologia[tpz '[s']],Technologia[Obszar],"Prostowanie",Technologia[KOD WYROB],wycena!$B304)</f>
        <v>0</v>
      </c>
      <c r="BR304" s="334">
        <f>SUMIFS(Technologia[tpj '[s']],Technologia[Obszar],"Prostowanie",Technologia[KOD WYROB],wycena!$B304)</f>
        <v>0</v>
      </c>
      <c r="BS304" s="332">
        <f t="shared" si="429"/>
        <v>0</v>
      </c>
      <c r="BT304" s="334">
        <f>SUMIFS(Technologia[tpz '[s']],Technologia[Obszar],"Gratowarka",Technologia[KOD WYROB],wycena!$B304)</f>
        <v>0</v>
      </c>
      <c r="BU304" s="334">
        <f>SUMIFS(Technologia[tpj '[s']],Technologia[Obszar],"Gratowarka",Technologia[KOD WYROB],wycena!$B304)</f>
        <v>0</v>
      </c>
      <c r="BV304" s="332">
        <f t="shared" si="430"/>
        <v>0</v>
      </c>
      <c r="BW304" s="332">
        <f>COUNTIF(Technologia[KOD WYROB],B304)</f>
        <v>0</v>
      </c>
      <c r="BX304" s="332">
        <f t="shared" si="431"/>
        <v>0</v>
      </c>
      <c r="BZ304" s="121"/>
      <c r="CA304" s="123"/>
      <c r="CB304" s="123"/>
      <c r="CC304" s="372">
        <f>SUMIFS(Technologia[Koszt kooperacji],Technologia[Obszar],"Kooperacja",Technologia[KOD WYROB],wycena!$B304)+SUMIFS(Technologia[Koszt kooperacji],Technologia[Obszar],"Śrutowanie",Technologia[KOD WYROB],wycena!$B304)</f>
        <v>0</v>
      </c>
      <c r="CD304" s="372">
        <f t="shared" si="379"/>
        <v>0</v>
      </c>
      <c r="CE304" s="372">
        <f t="shared" si="450"/>
        <v>0</v>
      </c>
      <c r="CF304" s="381">
        <f>COUNTIFS(Technologia[KOD WYROB],B304,Technologia[Obszar],"kooperacja")+SUMIF($C:$C,$B304,CF:CF)</f>
        <v>0</v>
      </c>
      <c r="CG304" s="382">
        <f>SUMIF(Tabela3[Dot. indeksu],B304,Tabela3[Wartość])+SUMIF(C:C,B304,DE:DE)</f>
        <v>0</v>
      </c>
      <c r="CH304" s="383">
        <f>SUMIFS(NRC[Cena],NRC[Typ narzędzia],robocze!$AL$1,NRC[Dot. indeksu],wycena!$B304)+(SUMIF($C:$C,$B304,$DF:$DF))</f>
        <v>0</v>
      </c>
      <c r="CI304" s="372">
        <f>SUMIFS(NRC[Cena],NRC[Typ narzędzia],robocze!$AL$2,NRC[Dot. indeksu],wycena!$B304)+(SUMIF($C:$C,$B304,$DG:$DG))</f>
        <v>0</v>
      </c>
      <c r="CJ304" s="372">
        <f>SUMIFS(NRC[Cena],NRC[Typ narzędzia],robocze!$AL$3,NRC[Dot. indeksu],wycena!$B304)+(SUMIF($C:$C,$B304,$DH:$DH))</f>
        <v>0</v>
      </c>
      <c r="CK304" s="384">
        <f t="shared" si="432"/>
        <v>0</v>
      </c>
      <c r="CM304" s="373" t="str">
        <f t="shared" si="380"/>
        <v/>
      </c>
      <c r="CN304" s="374" t="str">
        <f t="shared" si="381"/>
        <v/>
      </c>
      <c r="CO304" s="372" t="str">
        <f t="shared" si="382"/>
        <v/>
      </c>
      <c r="CP304" s="372" t="str">
        <f t="shared" si="451"/>
        <v/>
      </c>
      <c r="CQ304" s="371" t="str">
        <f t="shared" si="383"/>
        <v/>
      </c>
      <c r="CR304" s="371" t="str">
        <f t="shared" si="452"/>
        <v/>
      </c>
      <c r="CS304" s="371" t="str">
        <f t="shared" si="384"/>
        <v/>
      </c>
      <c r="CT304" s="371" t="str">
        <f t="shared" si="385"/>
        <v/>
      </c>
      <c r="CU304" s="371" t="str">
        <f t="shared" si="386"/>
        <v/>
      </c>
      <c r="CV304" s="371" t="str">
        <f t="shared" si="387"/>
        <v/>
      </c>
      <c r="CW304" s="371" t="str">
        <f t="shared" si="388"/>
        <v/>
      </c>
      <c r="CX304" s="371" t="str">
        <f t="shared" si="389"/>
        <v/>
      </c>
      <c r="CY304" s="371" t="str">
        <f t="shared" si="390"/>
        <v/>
      </c>
      <c r="CZ304" s="371" t="str">
        <f t="shared" si="391"/>
        <v/>
      </c>
      <c r="DA304" s="371" t="str">
        <f t="shared" si="433"/>
        <v/>
      </c>
      <c r="DB304" s="371" t="str">
        <f t="shared" si="434"/>
        <v/>
      </c>
      <c r="DC304" s="371" t="str">
        <f t="shared" si="435"/>
        <v/>
      </c>
      <c r="DD304" s="334" t="str">
        <f t="shared" si="392"/>
        <v/>
      </c>
      <c r="DE304" s="334" t="str">
        <f t="shared" si="393"/>
        <v/>
      </c>
      <c r="DF304" s="372">
        <f t="shared" si="453"/>
        <v>0</v>
      </c>
      <c r="DG304" s="372">
        <f t="shared" si="454"/>
        <v>0</v>
      </c>
      <c r="DH304" s="372">
        <f t="shared" si="455"/>
        <v>0</v>
      </c>
      <c r="DI304" s="375"/>
      <c r="DJ304" s="319">
        <f>AK304/3600*Stawki!$A$4</f>
        <v>0</v>
      </c>
      <c r="DK304" s="317">
        <f>AO304/3600*Stawki!$B$4</f>
        <v>0</v>
      </c>
      <c r="DL304" s="317">
        <f>AR304/3600*Stawki!$C$4</f>
        <v>0</v>
      </c>
      <c r="DM304" s="317">
        <f>AU304/3600*Stawki!$D$4</f>
        <v>0</v>
      </c>
      <c r="DN304" s="317">
        <f>AX304/3600*Stawki!$E$4</f>
        <v>0</v>
      </c>
      <c r="DO304" s="317">
        <f>BA304/3600*Stawki!$F$4</f>
        <v>0</v>
      </c>
      <c r="DP304" s="317">
        <f>BD304/3600*Stawki!$G$4</f>
        <v>0</v>
      </c>
      <c r="DQ304" s="317">
        <f>BG304/3600*Stawki!$H$4</f>
        <v>0</v>
      </c>
      <c r="DR304" s="317">
        <f>BJ304/3600*Stawki!$J$4</f>
        <v>0</v>
      </c>
      <c r="DS304" s="317">
        <f>BL304/3600*Stawki!$I$4</f>
        <v>0</v>
      </c>
      <c r="DT304" s="317">
        <f>BP304/3600*Stawki!$K$4</f>
        <v>0</v>
      </c>
      <c r="DU304" s="320">
        <f>BS304/3600*Stawki!$M$4</f>
        <v>0</v>
      </c>
      <c r="DV304" s="320">
        <f>BV304/3600*Stawki!$L$4</f>
        <v>0</v>
      </c>
      <c r="DW304" s="321">
        <f t="shared" si="436"/>
        <v>0</v>
      </c>
      <c r="DX304" s="322" t="e" cm="1">
        <f t="array" ref="DX304">IF(BX304&lt;1,INDEX(tblSimple[],MATCH(F304,simp_il_proj,1)+1,MATCH(BW304,simp_il_oper,1)+1)+VLOOKUP($H$6,tblKlient[[Klient]:[Dodatkowy narzut Simple]],2,0),INDEX(tblComplex[],MATCH(F304,comp_il_projekt,1)+1,MATCH(BX304,comp_ile_sklad,1)+1)+VLOOKUP($H$6,tblKlient[[Klient]:[Dodatkowy narzut Complex]],3,0))</f>
        <v>#VALUE!</v>
      </c>
      <c r="DY304" s="323" t="str">
        <f t="shared" si="437"/>
        <v/>
      </c>
      <c r="DZ304" s="318" t="e">
        <f t="shared" si="394"/>
        <v>#VALUE!</v>
      </c>
      <c r="EA304" s="324" t="e">
        <f t="shared" si="395"/>
        <v>#VALUE!</v>
      </c>
      <c r="EC304" s="340">
        <f>IFERROR((Y304*AA304)*IF(X304="NIE",$EC$17+Stawki!$L$30,$EC$17)+SUMIF($C:$C,$B304,CP:CP),0)</f>
        <v>0</v>
      </c>
      <c r="ED304" s="341">
        <f t="shared" si="396"/>
        <v>0</v>
      </c>
      <c r="EE304" s="341">
        <f t="shared" si="397"/>
        <v>0</v>
      </c>
      <c r="EF304" s="341" t="e">
        <f t="shared" si="398"/>
        <v>#VALUE!</v>
      </c>
      <c r="EG304" s="341" t="e">
        <f>DY304*(1+wycena!$EG$17)</f>
        <v>#VALUE!</v>
      </c>
      <c r="EH304" s="341" t="e">
        <f>EG304*(1+wycena!$EH$17)</f>
        <v>#VALUE!</v>
      </c>
      <c r="EI304" s="341" t="e">
        <f t="shared" si="438"/>
        <v>#VALUE!</v>
      </c>
      <c r="EJ304" s="341" t="e">
        <f t="shared" si="456"/>
        <v>#VALUE!</v>
      </c>
      <c r="EK304" s="342">
        <f t="shared" si="399"/>
        <v>0</v>
      </c>
      <c r="EL304" s="343">
        <v>0</v>
      </c>
      <c r="EM304" s="344" t="e">
        <f t="shared" si="457"/>
        <v>#VALUE!</v>
      </c>
      <c r="EN304" s="345" t="e">
        <f t="shared" si="400"/>
        <v>#VALUE!</v>
      </c>
      <c r="EO304" s="346">
        <f t="shared" si="401"/>
        <v>0</v>
      </c>
      <c r="EP304" s="347">
        <f t="shared" si="402"/>
        <v>0</v>
      </c>
      <c r="EQ304" s="348">
        <f t="shared" si="439"/>
        <v>0</v>
      </c>
      <c r="ER304" s="349" t="e">
        <f t="shared" si="403"/>
        <v>#VALUE!</v>
      </c>
      <c r="ES304" s="350" t="e">
        <f t="shared" si="404"/>
        <v>#VALUE!</v>
      </c>
      <c r="ET304" s="62"/>
      <c r="EU304" s="399">
        <f t="shared" si="440"/>
        <v>0</v>
      </c>
      <c r="EV304" s="400">
        <f t="shared" si="441"/>
        <v>0</v>
      </c>
      <c r="EW304" s="400">
        <f t="shared" si="442"/>
        <v>0</v>
      </c>
      <c r="EX304" s="400">
        <f t="shared" si="443"/>
        <v>0</v>
      </c>
      <c r="EY304" s="400">
        <f t="shared" si="444"/>
        <v>0</v>
      </c>
      <c r="EZ304" s="401">
        <f t="shared" si="445"/>
        <v>0</v>
      </c>
      <c r="FA304" s="62"/>
      <c r="FB304" s="153">
        <f t="shared" si="405"/>
        <v>0</v>
      </c>
      <c r="FC304" s="154">
        <f t="shared" si="406"/>
        <v>0</v>
      </c>
      <c r="FD304" s="154">
        <f t="shared" si="407"/>
        <v>0</v>
      </c>
      <c r="FE304" s="154">
        <f t="shared" si="408"/>
        <v>0</v>
      </c>
      <c r="FF304" s="154">
        <f t="shared" si="409"/>
        <v>0</v>
      </c>
      <c r="FG304" s="154">
        <f t="shared" si="410"/>
        <v>0</v>
      </c>
      <c r="FH304" s="154">
        <f t="shared" si="411"/>
        <v>0</v>
      </c>
      <c r="FI304" s="154">
        <f t="shared" si="412"/>
        <v>0</v>
      </c>
      <c r="FJ304" s="154">
        <f t="shared" si="413"/>
        <v>0</v>
      </c>
      <c r="FK304" s="147">
        <f t="shared" si="414"/>
        <v>0</v>
      </c>
      <c r="FL304" s="147">
        <f t="shared" si="415"/>
        <v>0</v>
      </c>
      <c r="FM304" s="146">
        <f t="shared" si="416"/>
        <v>0</v>
      </c>
      <c r="FN304" s="146">
        <f t="shared" si="417"/>
        <v>0</v>
      </c>
      <c r="FO304" s="146">
        <f t="shared" si="418"/>
        <v>0</v>
      </c>
      <c r="FP304" s="146">
        <f t="shared" si="419"/>
        <v>0</v>
      </c>
      <c r="FQ304" s="146" t="e">
        <f t="shared" si="420"/>
        <v>#VALUE!</v>
      </c>
      <c r="FR304" s="146" t="e">
        <f t="shared" si="421"/>
        <v>#VALUE!</v>
      </c>
      <c r="FS304" s="146">
        <f t="shared" si="422"/>
        <v>0</v>
      </c>
      <c r="FT304" s="146">
        <f t="shared" si="423"/>
        <v>0</v>
      </c>
      <c r="FU304" s="146">
        <f t="shared" si="424"/>
        <v>0</v>
      </c>
      <c r="FV304" s="146" t="e">
        <f t="shared" si="425"/>
        <v>#VALUE!</v>
      </c>
      <c r="FW304" s="146" t="e">
        <f t="shared" si="446"/>
        <v>#VALUE!</v>
      </c>
      <c r="FX304" s="146" t="e">
        <f t="shared" si="447"/>
        <v>#VALUE!</v>
      </c>
      <c r="FY304" s="146" t="e">
        <f t="shared" si="448"/>
        <v>#VALUE!</v>
      </c>
      <c r="FZ304" s="155">
        <f t="shared" si="458"/>
        <v>0</v>
      </c>
    </row>
    <row r="305" spans="1:182">
      <c r="A305" s="143">
        <v>287</v>
      </c>
      <c r="B305" s="123"/>
      <c r="C305" s="123"/>
      <c r="D305" s="123"/>
      <c r="E305" s="181"/>
      <c r="F305" s="123"/>
      <c r="G305" s="123"/>
      <c r="H305" s="123"/>
      <c r="I305" s="120"/>
      <c r="J305" s="121"/>
      <c r="K305" s="123"/>
      <c r="L305" s="123"/>
      <c r="M305" s="172" t="str">
        <f>ryzyka!$X289</f>
        <v/>
      </c>
      <c r="N305" s="173" t="str">
        <f>ryzyka!Y289</f>
        <v/>
      </c>
      <c r="O305" s="123"/>
      <c r="P305" s="123"/>
      <c r="Q305" s="138"/>
      <c r="R305" s="121"/>
      <c r="S305" s="123"/>
      <c r="T305" s="122"/>
      <c r="U305" s="123"/>
      <c r="V305" s="285" t="str">
        <f t="shared" si="426"/>
        <v/>
      </c>
      <c r="W305" s="285" t="str">
        <f t="shared" si="427"/>
        <v/>
      </c>
      <c r="X305" s="123"/>
      <c r="Y305" s="65"/>
      <c r="Z305" s="176">
        <f t="shared" si="369"/>
        <v>0</v>
      </c>
      <c r="AA305" s="124"/>
      <c r="AB305" s="124"/>
      <c r="AC305" s="125"/>
      <c r="AD305" s="125"/>
      <c r="AE305" s="126"/>
      <c r="AF305" s="124"/>
      <c r="AG305" s="127"/>
      <c r="AH305" s="128"/>
      <c r="AI305" s="137"/>
      <c r="AJ305" s="126"/>
      <c r="AK305" s="335">
        <f t="shared" si="370"/>
        <v>0</v>
      </c>
      <c r="AL305" s="138"/>
      <c r="AM305" s="121"/>
      <c r="AN305" s="123"/>
      <c r="AO305" s="332">
        <f t="shared" si="449"/>
        <v>0</v>
      </c>
      <c r="AP305" s="333">
        <f>SUMIFS(Technologia[tpz '[s']],Technologia[Obszar],"Obróbka skrawaniem",Technologia[KOD WYROB],wycena!$B305)</f>
        <v>0</v>
      </c>
      <c r="AQ305" s="334">
        <f>SUMIFS(Technologia[tpj '[s']],Technologia[Obszar],"Obróbka skrawaniem",Technologia[KOD WYROB],wycena!$B305)</f>
        <v>0</v>
      </c>
      <c r="AR305" s="335">
        <f t="shared" si="371"/>
        <v>0</v>
      </c>
      <c r="AS305" s="334">
        <f>SUMIFS(Technologia[tpz '[s']],Technologia[Obszar],"Ukosowanie",Technologia[KOD WYROB],wycena!$B305)</f>
        <v>0</v>
      </c>
      <c r="AT305" s="334">
        <f>SUMIFS(Technologia[tpj '[s']],Technologia[Obszar],"Ukosowanie",Technologia[KOD WYROB],wycena!$B305)</f>
        <v>0</v>
      </c>
      <c r="AU305" s="335">
        <f t="shared" si="372"/>
        <v>0</v>
      </c>
      <c r="AV305" s="334">
        <f>SUMIFS(Technologia[tpz '[s']],Technologia[Obszar],"Prasa",Technologia[KOD WYROB],wycena!$B305)</f>
        <v>0</v>
      </c>
      <c r="AW305" s="334">
        <f>SUMIFS(Technologia[tpj '[s']],Technologia[Obszar],"Prasa",Technologia[KOD WYROB],wycena!$B305)</f>
        <v>0</v>
      </c>
      <c r="AX305" s="335">
        <f t="shared" si="373"/>
        <v>0</v>
      </c>
      <c r="AY305" s="334">
        <f>SUMIFS(Technologia[tpz '[s']],Technologia[Obszar],"Spawanie ręczne",Technologia[KOD WYROB],wycena!$B305)</f>
        <v>0</v>
      </c>
      <c r="AZ305" s="334">
        <f>SUMIFS(Technologia[tpj '[s']],Technologia[Obszar],"Spawanie ręczne",Technologia[KOD WYROB],wycena!$B305)</f>
        <v>0</v>
      </c>
      <c r="BA305" s="335">
        <f t="shared" si="374"/>
        <v>0</v>
      </c>
      <c r="BB305" s="334">
        <f>SUMIFS(Technologia[tpz '[s']],Technologia[Obszar],"Spawanie robotem",Technologia[KOD WYROB],wycena!$B305)</f>
        <v>0</v>
      </c>
      <c r="BC305" s="334">
        <f>SUMIFS(Technologia[tpj '[s']],Technologia[Obszar],"Spawanie robotem",Technologia[KOD WYROB],wycena!$B305)</f>
        <v>0</v>
      </c>
      <c r="BD305" s="335">
        <f t="shared" si="375"/>
        <v>0</v>
      </c>
      <c r="BE305" s="334">
        <f>SUMIFS(Technologia[tpz '[s']],Technologia[Obszar],"Ślusarnia",Technologia[KOD WYROB],wycena!$B305)</f>
        <v>0</v>
      </c>
      <c r="BF305" s="334">
        <f>SUMIFS(Technologia[tpj '[s']],Technologia[Obszar],"Ślusarnia",Technologia[KOD WYROB],wycena!$B305)</f>
        <v>0</v>
      </c>
      <c r="BG305" s="335">
        <f t="shared" si="376"/>
        <v>0</v>
      </c>
      <c r="BH305" s="334">
        <f>SUMIFS(Technologia[tpz '[s']],Technologia[Obszar],"Montaż",Technologia[KOD WYROB],wycena!$B305)</f>
        <v>0</v>
      </c>
      <c r="BI305" s="334">
        <f>SUMIFS(Technologia[tpj '[s']],Technologia[Obszar],"Montaż",Technologia[KOD WYROB],wycena!$B305)</f>
        <v>0</v>
      </c>
      <c r="BJ305" s="335">
        <f t="shared" si="377"/>
        <v>0</v>
      </c>
      <c r="BK305" s="334">
        <f>SUMIFS(Technologia[tpz '[s']],Technologia[Obszar],"Klejenie",Technologia[KOD WYROB],wycena!$B305)</f>
        <v>0</v>
      </c>
      <c r="BL305" s="334">
        <f>SUMIFS(Technologia[tpj '[s']],Technologia[Obszar],"Klejenie",Technologia[KOD WYROB],wycena!$B305)</f>
        <v>0</v>
      </c>
      <c r="BM305" s="335">
        <f t="shared" si="378"/>
        <v>0</v>
      </c>
      <c r="BN305" s="334">
        <f>SUMIFS(Technologia[tpz '[s']],Technologia[Obszar],"Śrutowanie",Technologia[KOD WYROB],wycena!$B305)</f>
        <v>0</v>
      </c>
      <c r="BO305" s="334">
        <f>SUMIFS(Technologia[tpj '[s']],Technologia[Obszar],"Śrutowanie",Technologia[KOD WYROB],wycena!$B305)</f>
        <v>0</v>
      </c>
      <c r="BP305" s="332">
        <f t="shared" si="428"/>
        <v>0</v>
      </c>
      <c r="BQ305" s="334">
        <f>SUMIFS(Technologia[tpz '[s']],Technologia[Obszar],"Prostowanie",Technologia[KOD WYROB],wycena!$B305)</f>
        <v>0</v>
      </c>
      <c r="BR305" s="334">
        <f>SUMIFS(Technologia[tpj '[s']],Technologia[Obszar],"Prostowanie",Technologia[KOD WYROB],wycena!$B305)</f>
        <v>0</v>
      </c>
      <c r="BS305" s="332">
        <f t="shared" si="429"/>
        <v>0</v>
      </c>
      <c r="BT305" s="334">
        <f>SUMIFS(Technologia[tpz '[s']],Technologia[Obszar],"Gratowarka",Technologia[KOD WYROB],wycena!$B305)</f>
        <v>0</v>
      </c>
      <c r="BU305" s="334">
        <f>SUMIFS(Technologia[tpj '[s']],Technologia[Obszar],"Gratowarka",Technologia[KOD WYROB],wycena!$B305)</f>
        <v>0</v>
      </c>
      <c r="BV305" s="332">
        <f t="shared" si="430"/>
        <v>0</v>
      </c>
      <c r="BW305" s="332">
        <f>COUNTIF(Technologia[KOD WYROB],B305)</f>
        <v>0</v>
      </c>
      <c r="BX305" s="332">
        <f t="shared" si="431"/>
        <v>0</v>
      </c>
      <c r="BZ305" s="121"/>
      <c r="CA305" s="123"/>
      <c r="CB305" s="123"/>
      <c r="CC305" s="372">
        <f>SUMIFS(Technologia[Koszt kooperacji],Technologia[Obszar],"Kooperacja",Technologia[KOD WYROB],wycena!$B305)+SUMIFS(Technologia[Koszt kooperacji],Technologia[Obszar],"Śrutowanie",Technologia[KOD WYROB],wycena!$B305)</f>
        <v>0</v>
      </c>
      <c r="CD305" s="372">
        <f t="shared" si="379"/>
        <v>0</v>
      </c>
      <c r="CE305" s="372">
        <f t="shared" si="450"/>
        <v>0</v>
      </c>
      <c r="CF305" s="381">
        <f>COUNTIFS(Technologia[KOD WYROB],B305,Technologia[Obszar],"kooperacja")+SUMIF($C:$C,$B305,CF:CF)</f>
        <v>0</v>
      </c>
      <c r="CG305" s="382">
        <f>SUMIF(Tabela3[Dot. indeksu],B305,Tabela3[Wartość])+SUMIF(C:C,B305,DE:DE)</f>
        <v>0</v>
      </c>
      <c r="CH305" s="383">
        <f>SUMIFS(NRC[Cena],NRC[Typ narzędzia],robocze!$AL$1,NRC[Dot. indeksu],wycena!$B305)+(SUMIF($C:$C,$B305,$DF:$DF))</f>
        <v>0</v>
      </c>
      <c r="CI305" s="372">
        <f>SUMIFS(NRC[Cena],NRC[Typ narzędzia],robocze!$AL$2,NRC[Dot. indeksu],wycena!$B305)+(SUMIF($C:$C,$B305,$DG:$DG))</f>
        <v>0</v>
      </c>
      <c r="CJ305" s="372">
        <f>SUMIFS(NRC[Cena],NRC[Typ narzędzia],robocze!$AL$3,NRC[Dot. indeksu],wycena!$B305)+(SUMIF($C:$C,$B305,$DH:$DH))</f>
        <v>0</v>
      </c>
      <c r="CK305" s="384">
        <f t="shared" si="432"/>
        <v>0</v>
      </c>
      <c r="CM305" s="373" t="str">
        <f t="shared" si="380"/>
        <v/>
      </c>
      <c r="CN305" s="374" t="str">
        <f t="shared" si="381"/>
        <v/>
      </c>
      <c r="CO305" s="372" t="str">
        <f t="shared" si="382"/>
        <v/>
      </c>
      <c r="CP305" s="372" t="str">
        <f t="shared" si="451"/>
        <v/>
      </c>
      <c r="CQ305" s="371" t="str">
        <f t="shared" si="383"/>
        <v/>
      </c>
      <c r="CR305" s="371" t="str">
        <f t="shared" si="452"/>
        <v/>
      </c>
      <c r="CS305" s="371" t="str">
        <f t="shared" si="384"/>
        <v/>
      </c>
      <c r="CT305" s="371" t="str">
        <f t="shared" si="385"/>
        <v/>
      </c>
      <c r="CU305" s="371" t="str">
        <f t="shared" si="386"/>
        <v/>
      </c>
      <c r="CV305" s="371" t="str">
        <f t="shared" si="387"/>
        <v/>
      </c>
      <c r="CW305" s="371" t="str">
        <f t="shared" si="388"/>
        <v/>
      </c>
      <c r="CX305" s="371" t="str">
        <f t="shared" si="389"/>
        <v/>
      </c>
      <c r="CY305" s="371" t="str">
        <f t="shared" si="390"/>
        <v/>
      </c>
      <c r="CZ305" s="371" t="str">
        <f t="shared" si="391"/>
        <v/>
      </c>
      <c r="DA305" s="371" t="str">
        <f t="shared" si="433"/>
        <v/>
      </c>
      <c r="DB305" s="371" t="str">
        <f t="shared" si="434"/>
        <v/>
      </c>
      <c r="DC305" s="371" t="str">
        <f t="shared" si="435"/>
        <v/>
      </c>
      <c r="DD305" s="334" t="str">
        <f t="shared" si="392"/>
        <v/>
      </c>
      <c r="DE305" s="334" t="str">
        <f t="shared" si="393"/>
        <v/>
      </c>
      <c r="DF305" s="372">
        <f t="shared" si="453"/>
        <v>0</v>
      </c>
      <c r="DG305" s="372">
        <f t="shared" si="454"/>
        <v>0</v>
      </c>
      <c r="DH305" s="372">
        <f t="shared" si="455"/>
        <v>0</v>
      </c>
      <c r="DI305" s="375"/>
      <c r="DJ305" s="319">
        <f>AK305/3600*Stawki!$A$4</f>
        <v>0</v>
      </c>
      <c r="DK305" s="317">
        <f>AO305/3600*Stawki!$B$4</f>
        <v>0</v>
      </c>
      <c r="DL305" s="317">
        <f>AR305/3600*Stawki!$C$4</f>
        <v>0</v>
      </c>
      <c r="DM305" s="317">
        <f>AU305/3600*Stawki!$D$4</f>
        <v>0</v>
      </c>
      <c r="DN305" s="317">
        <f>AX305/3600*Stawki!$E$4</f>
        <v>0</v>
      </c>
      <c r="DO305" s="317">
        <f>BA305/3600*Stawki!$F$4</f>
        <v>0</v>
      </c>
      <c r="DP305" s="317">
        <f>BD305/3600*Stawki!$G$4</f>
        <v>0</v>
      </c>
      <c r="DQ305" s="317">
        <f>BG305/3600*Stawki!$H$4</f>
        <v>0</v>
      </c>
      <c r="DR305" s="317">
        <f>BJ305/3600*Stawki!$J$4</f>
        <v>0</v>
      </c>
      <c r="DS305" s="317">
        <f>BL305/3600*Stawki!$I$4</f>
        <v>0</v>
      </c>
      <c r="DT305" s="317">
        <f>BP305/3600*Stawki!$K$4</f>
        <v>0</v>
      </c>
      <c r="DU305" s="320">
        <f>BS305/3600*Stawki!$M$4</f>
        <v>0</v>
      </c>
      <c r="DV305" s="320">
        <f>BV305/3600*Stawki!$L$4</f>
        <v>0</v>
      </c>
      <c r="DW305" s="321">
        <f t="shared" si="436"/>
        <v>0</v>
      </c>
      <c r="DX305" s="322" t="e" cm="1">
        <f t="array" ref="DX305">IF(BX305&lt;1,INDEX(tblSimple[],MATCH(F305,simp_il_proj,1)+1,MATCH(BW305,simp_il_oper,1)+1)+VLOOKUP($H$6,tblKlient[[Klient]:[Dodatkowy narzut Simple]],2,0),INDEX(tblComplex[],MATCH(F305,comp_il_projekt,1)+1,MATCH(BX305,comp_ile_sklad,1)+1)+VLOOKUP($H$6,tblKlient[[Klient]:[Dodatkowy narzut Complex]],3,0))</f>
        <v>#VALUE!</v>
      </c>
      <c r="DY305" s="323" t="str">
        <f t="shared" si="437"/>
        <v/>
      </c>
      <c r="DZ305" s="318" t="e">
        <f t="shared" si="394"/>
        <v>#VALUE!</v>
      </c>
      <c r="EA305" s="324" t="e">
        <f t="shared" si="395"/>
        <v>#VALUE!</v>
      </c>
      <c r="EC305" s="340">
        <f>IFERROR((Y305*AA305)*IF(X305="NIE",$EC$17+Stawki!$L$30,$EC$17)+SUMIF($C:$C,$B305,CP:CP),0)</f>
        <v>0</v>
      </c>
      <c r="ED305" s="341">
        <f t="shared" si="396"/>
        <v>0</v>
      </c>
      <c r="EE305" s="341">
        <f t="shared" si="397"/>
        <v>0</v>
      </c>
      <c r="EF305" s="341" t="e">
        <f t="shared" si="398"/>
        <v>#VALUE!</v>
      </c>
      <c r="EG305" s="341" t="e">
        <f>DY305*(1+wycena!$EG$17)</f>
        <v>#VALUE!</v>
      </c>
      <c r="EH305" s="341" t="e">
        <f>EG305*(1+wycena!$EH$17)</f>
        <v>#VALUE!</v>
      </c>
      <c r="EI305" s="341" t="e">
        <f t="shared" si="438"/>
        <v>#VALUE!</v>
      </c>
      <c r="EJ305" s="341" t="e">
        <f t="shared" si="456"/>
        <v>#VALUE!</v>
      </c>
      <c r="EK305" s="342">
        <f t="shared" si="399"/>
        <v>0</v>
      </c>
      <c r="EL305" s="343">
        <v>0</v>
      </c>
      <c r="EM305" s="344" t="e">
        <f t="shared" si="457"/>
        <v>#VALUE!</v>
      </c>
      <c r="EN305" s="345" t="e">
        <f t="shared" si="400"/>
        <v>#VALUE!</v>
      </c>
      <c r="EO305" s="346">
        <f t="shared" si="401"/>
        <v>0</v>
      </c>
      <c r="EP305" s="347">
        <f t="shared" si="402"/>
        <v>0</v>
      </c>
      <c r="EQ305" s="348">
        <f t="shared" si="439"/>
        <v>0</v>
      </c>
      <c r="ER305" s="349" t="e">
        <f t="shared" si="403"/>
        <v>#VALUE!</v>
      </c>
      <c r="ES305" s="350" t="e">
        <f t="shared" si="404"/>
        <v>#VALUE!</v>
      </c>
      <c r="ET305" s="62"/>
      <c r="EU305" s="399">
        <f t="shared" si="440"/>
        <v>0</v>
      </c>
      <c r="EV305" s="400">
        <f t="shared" si="441"/>
        <v>0</v>
      </c>
      <c r="EW305" s="400">
        <f t="shared" si="442"/>
        <v>0</v>
      </c>
      <c r="EX305" s="400">
        <f t="shared" si="443"/>
        <v>0</v>
      </c>
      <c r="EY305" s="400">
        <f t="shared" si="444"/>
        <v>0</v>
      </c>
      <c r="EZ305" s="401">
        <f t="shared" si="445"/>
        <v>0</v>
      </c>
      <c r="FA305" s="62"/>
      <c r="FB305" s="153">
        <f t="shared" si="405"/>
        <v>0</v>
      </c>
      <c r="FC305" s="154">
        <f t="shared" si="406"/>
        <v>0</v>
      </c>
      <c r="FD305" s="154">
        <f t="shared" si="407"/>
        <v>0</v>
      </c>
      <c r="FE305" s="154">
        <f t="shared" si="408"/>
        <v>0</v>
      </c>
      <c r="FF305" s="154">
        <f t="shared" si="409"/>
        <v>0</v>
      </c>
      <c r="FG305" s="154">
        <f t="shared" si="410"/>
        <v>0</v>
      </c>
      <c r="FH305" s="154">
        <f t="shared" si="411"/>
        <v>0</v>
      </c>
      <c r="FI305" s="154">
        <f t="shared" si="412"/>
        <v>0</v>
      </c>
      <c r="FJ305" s="154">
        <f t="shared" si="413"/>
        <v>0</v>
      </c>
      <c r="FK305" s="147">
        <f t="shared" si="414"/>
        <v>0</v>
      </c>
      <c r="FL305" s="147">
        <f t="shared" si="415"/>
        <v>0</v>
      </c>
      <c r="FM305" s="146">
        <f t="shared" si="416"/>
        <v>0</v>
      </c>
      <c r="FN305" s="146">
        <f t="shared" si="417"/>
        <v>0</v>
      </c>
      <c r="FO305" s="146">
        <f t="shared" si="418"/>
        <v>0</v>
      </c>
      <c r="FP305" s="146">
        <f t="shared" si="419"/>
        <v>0</v>
      </c>
      <c r="FQ305" s="146" t="e">
        <f t="shared" si="420"/>
        <v>#VALUE!</v>
      </c>
      <c r="FR305" s="146" t="e">
        <f t="shared" si="421"/>
        <v>#VALUE!</v>
      </c>
      <c r="FS305" s="146">
        <f t="shared" si="422"/>
        <v>0</v>
      </c>
      <c r="FT305" s="146">
        <f t="shared" si="423"/>
        <v>0</v>
      </c>
      <c r="FU305" s="146">
        <f t="shared" si="424"/>
        <v>0</v>
      </c>
      <c r="FV305" s="146" t="e">
        <f t="shared" si="425"/>
        <v>#VALUE!</v>
      </c>
      <c r="FW305" s="146" t="e">
        <f t="shared" si="446"/>
        <v>#VALUE!</v>
      </c>
      <c r="FX305" s="146" t="e">
        <f t="shared" si="447"/>
        <v>#VALUE!</v>
      </c>
      <c r="FY305" s="146" t="e">
        <f t="shared" si="448"/>
        <v>#VALUE!</v>
      </c>
      <c r="FZ305" s="155">
        <f t="shared" si="458"/>
        <v>0</v>
      </c>
    </row>
    <row r="306" spans="1:182">
      <c r="A306" s="143">
        <v>288</v>
      </c>
      <c r="B306" s="123"/>
      <c r="C306" s="123"/>
      <c r="D306" s="123"/>
      <c r="E306" s="181"/>
      <c r="F306" s="123"/>
      <c r="G306" s="123"/>
      <c r="H306" s="123"/>
      <c r="I306" s="120"/>
      <c r="J306" s="121"/>
      <c r="K306" s="123"/>
      <c r="L306" s="123"/>
      <c r="M306" s="172" t="str">
        <f>ryzyka!$X290</f>
        <v/>
      </c>
      <c r="N306" s="173" t="str">
        <f>ryzyka!Y290</f>
        <v/>
      </c>
      <c r="O306" s="123"/>
      <c r="P306" s="123"/>
      <c r="Q306" s="138"/>
      <c r="R306" s="121"/>
      <c r="S306" s="123"/>
      <c r="T306" s="122"/>
      <c r="U306" s="123"/>
      <c r="V306" s="285" t="str">
        <f t="shared" si="426"/>
        <v/>
      </c>
      <c r="W306" s="285" t="str">
        <f t="shared" si="427"/>
        <v/>
      </c>
      <c r="X306" s="123"/>
      <c r="Y306" s="65"/>
      <c r="Z306" s="176">
        <f t="shared" si="369"/>
        <v>0</v>
      </c>
      <c r="AA306" s="124"/>
      <c r="AB306" s="124"/>
      <c r="AC306" s="125"/>
      <c r="AD306" s="125"/>
      <c r="AE306" s="126"/>
      <c r="AF306" s="124"/>
      <c r="AG306" s="127"/>
      <c r="AH306" s="128"/>
      <c r="AI306" s="137"/>
      <c r="AJ306" s="126"/>
      <c r="AK306" s="335">
        <f t="shared" si="370"/>
        <v>0</v>
      </c>
      <c r="AL306" s="138"/>
      <c r="AM306" s="121"/>
      <c r="AN306" s="123"/>
      <c r="AO306" s="332">
        <f t="shared" si="449"/>
        <v>0</v>
      </c>
      <c r="AP306" s="333">
        <f>SUMIFS(Technologia[tpz '[s']],Technologia[Obszar],"Obróbka skrawaniem",Technologia[KOD WYROB],wycena!$B306)</f>
        <v>0</v>
      </c>
      <c r="AQ306" s="334">
        <f>SUMIFS(Technologia[tpj '[s']],Technologia[Obszar],"Obróbka skrawaniem",Technologia[KOD WYROB],wycena!$B306)</f>
        <v>0</v>
      </c>
      <c r="AR306" s="335">
        <f t="shared" si="371"/>
        <v>0</v>
      </c>
      <c r="AS306" s="334">
        <f>SUMIFS(Technologia[tpz '[s']],Technologia[Obszar],"Ukosowanie",Technologia[KOD WYROB],wycena!$B306)</f>
        <v>0</v>
      </c>
      <c r="AT306" s="334">
        <f>SUMIFS(Technologia[tpj '[s']],Technologia[Obszar],"Ukosowanie",Technologia[KOD WYROB],wycena!$B306)</f>
        <v>0</v>
      </c>
      <c r="AU306" s="335">
        <f t="shared" si="372"/>
        <v>0</v>
      </c>
      <c r="AV306" s="334">
        <f>SUMIFS(Technologia[tpz '[s']],Technologia[Obszar],"Prasa",Technologia[KOD WYROB],wycena!$B306)</f>
        <v>0</v>
      </c>
      <c r="AW306" s="334">
        <f>SUMIFS(Technologia[tpj '[s']],Technologia[Obszar],"Prasa",Technologia[KOD WYROB],wycena!$B306)</f>
        <v>0</v>
      </c>
      <c r="AX306" s="335">
        <f t="shared" si="373"/>
        <v>0</v>
      </c>
      <c r="AY306" s="334">
        <f>SUMIFS(Technologia[tpz '[s']],Technologia[Obszar],"Spawanie ręczne",Technologia[KOD WYROB],wycena!$B306)</f>
        <v>0</v>
      </c>
      <c r="AZ306" s="334">
        <f>SUMIFS(Technologia[tpj '[s']],Technologia[Obszar],"Spawanie ręczne",Technologia[KOD WYROB],wycena!$B306)</f>
        <v>0</v>
      </c>
      <c r="BA306" s="335">
        <f t="shared" si="374"/>
        <v>0</v>
      </c>
      <c r="BB306" s="334">
        <f>SUMIFS(Technologia[tpz '[s']],Technologia[Obszar],"Spawanie robotem",Technologia[KOD WYROB],wycena!$B306)</f>
        <v>0</v>
      </c>
      <c r="BC306" s="334">
        <f>SUMIFS(Technologia[tpj '[s']],Technologia[Obszar],"Spawanie robotem",Technologia[KOD WYROB],wycena!$B306)</f>
        <v>0</v>
      </c>
      <c r="BD306" s="335">
        <f t="shared" si="375"/>
        <v>0</v>
      </c>
      <c r="BE306" s="334">
        <f>SUMIFS(Technologia[tpz '[s']],Technologia[Obszar],"Ślusarnia",Technologia[KOD WYROB],wycena!$B306)</f>
        <v>0</v>
      </c>
      <c r="BF306" s="334">
        <f>SUMIFS(Technologia[tpj '[s']],Technologia[Obszar],"Ślusarnia",Technologia[KOD WYROB],wycena!$B306)</f>
        <v>0</v>
      </c>
      <c r="BG306" s="335">
        <f t="shared" si="376"/>
        <v>0</v>
      </c>
      <c r="BH306" s="334">
        <f>SUMIFS(Technologia[tpz '[s']],Technologia[Obszar],"Montaż",Technologia[KOD WYROB],wycena!$B306)</f>
        <v>0</v>
      </c>
      <c r="BI306" s="334">
        <f>SUMIFS(Technologia[tpj '[s']],Technologia[Obszar],"Montaż",Technologia[KOD WYROB],wycena!$B306)</f>
        <v>0</v>
      </c>
      <c r="BJ306" s="335">
        <f t="shared" si="377"/>
        <v>0</v>
      </c>
      <c r="BK306" s="334">
        <f>SUMIFS(Technologia[tpz '[s']],Technologia[Obszar],"Klejenie",Technologia[KOD WYROB],wycena!$B306)</f>
        <v>0</v>
      </c>
      <c r="BL306" s="334">
        <f>SUMIFS(Technologia[tpj '[s']],Technologia[Obszar],"Klejenie",Technologia[KOD WYROB],wycena!$B306)</f>
        <v>0</v>
      </c>
      <c r="BM306" s="335">
        <f t="shared" si="378"/>
        <v>0</v>
      </c>
      <c r="BN306" s="334">
        <f>SUMIFS(Technologia[tpz '[s']],Technologia[Obszar],"Śrutowanie",Technologia[KOD WYROB],wycena!$B306)</f>
        <v>0</v>
      </c>
      <c r="BO306" s="334">
        <f>SUMIFS(Technologia[tpj '[s']],Technologia[Obszar],"Śrutowanie",Technologia[KOD WYROB],wycena!$B306)</f>
        <v>0</v>
      </c>
      <c r="BP306" s="332">
        <f t="shared" si="428"/>
        <v>0</v>
      </c>
      <c r="BQ306" s="334">
        <f>SUMIFS(Technologia[tpz '[s']],Technologia[Obszar],"Prostowanie",Technologia[KOD WYROB],wycena!$B306)</f>
        <v>0</v>
      </c>
      <c r="BR306" s="334">
        <f>SUMIFS(Technologia[tpj '[s']],Technologia[Obszar],"Prostowanie",Technologia[KOD WYROB],wycena!$B306)</f>
        <v>0</v>
      </c>
      <c r="BS306" s="332">
        <f t="shared" si="429"/>
        <v>0</v>
      </c>
      <c r="BT306" s="334">
        <f>SUMIFS(Technologia[tpz '[s']],Technologia[Obszar],"Gratowarka",Technologia[KOD WYROB],wycena!$B306)</f>
        <v>0</v>
      </c>
      <c r="BU306" s="334">
        <f>SUMIFS(Technologia[tpj '[s']],Technologia[Obszar],"Gratowarka",Technologia[KOD WYROB],wycena!$B306)</f>
        <v>0</v>
      </c>
      <c r="BV306" s="332">
        <f t="shared" si="430"/>
        <v>0</v>
      </c>
      <c r="BW306" s="332">
        <f>COUNTIF(Technologia[KOD WYROB],B306)</f>
        <v>0</v>
      </c>
      <c r="BX306" s="332">
        <f t="shared" si="431"/>
        <v>0</v>
      </c>
      <c r="BZ306" s="121"/>
      <c r="CA306" s="123"/>
      <c r="CB306" s="123"/>
      <c r="CC306" s="372">
        <f>SUMIFS(Technologia[Koszt kooperacji],Technologia[Obszar],"Kooperacja",Technologia[KOD WYROB],wycena!$B306)+SUMIFS(Technologia[Koszt kooperacji],Technologia[Obszar],"Śrutowanie",Technologia[KOD WYROB],wycena!$B306)</f>
        <v>0</v>
      </c>
      <c r="CD306" s="372">
        <f t="shared" si="379"/>
        <v>0</v>
      </c>
      <c r="CE306" s="372">
        <f t="shared" si="450"/>
        <v>0</v>
      </c>
      <c r="CF306" s="381">
        <f>COUNTIFS(Technologia[KOD WYROB],B306,Technologia[Obszar],"kooperacja")+SUMIF($C:$C,$B306,CF:CF)</f>
        <v>0</v>
      </c>
      <c r="CG306" s="382">
        <f>SUMIF(Tabela3[Dot. indeksu],B306,Tabela3[Wartość])+SUMIF(C:C,B306,DE:DE)</f>
        <v>0</v>
      </c>
      <c r="CH306" s="383">
        <f>SUMIFS(NRC[Cena],NRC[Typ narzędzia],robocze!$AL$1,NRC[Dot. indeksu],wycena!$B306)+(SUMIF($C:$C,$B306,$DF:$DF))</f>
        <v>0</v>
      </c>
      <c r="CI306" s="372">
        <f>SUMIFS(NRC[Cena],NRC[Typ narzędzia],robocze!$AL$2,NRC[Dot. indeksu],wycena!$B306)+(SUMIF($C:$C,$B306,$DG:$DG))</f>
        <v>0</v>
      </c>
      <c r="CJ306" s="372">
        <f>SUMIFS(NRC[Cena],NRC[Typ narzędzia],robocze!$AL$3,NRC[Dot. indeksu],wycena!$B306)+(SUMIF($C:$C,$B306,$DH:$DH))</f>
        <v>0</v>
      </c>
      <c r="CK306" s="384">
        <f t="shared" si="432"/>
        <v>0</v>
      </c>
      <c r="CM306" s="373" t="str">
        <f t="shared" si="380"/>
        <v/>
      </c>
      <c r="CN306" s="374" t="str">
        <f t="shared" si="381"/>
        <v/>
      </c>
      <c r="CO306" s="372" t="str">
        <f t="shared" si="382"/>
        <v/>
      </c>
      <c r="CP306" s="372" t="str">
        <f t="shared" si="451"/>
        <v/>
      </c>
      <c r="CQ306" s="371" t="str">
        <f t="shared" si="383"/>
        <v/>
      </c>
      <c r="CR306" s="371" t="str">
        <f t="shared" si="452"/>
        <v/>
      </c>
      <c r="CS306" s="371" t="str">
        <f t="shared" si="384"/>
        <v/>
      </c>
      <c r="CT306" s="371" t="str">
        <f t="shared" si="385"/>
        <v/>
      </c>
      <c r="CU306" s="371" t="str">
        <f t="shared" si="386"/>
        <v/>
      </c>
      <c r="CV306" s="371" t="str">
        <f t="shared" si="387"/>
        <v/>
      </c>
      <c r="CW306" s="371" t="str">
        <f t="shared" si="388"/>
        <v/>
      </c>
      <c r="CX306" s="371" t="str">
        <f t="shared" si="389"/>
        <v/>
      </c>
      <c r="CY306" s="371" t="str">
        <f t="shared" si="390"/>
        <v/>
      </c>
      <c r="CZ306" s="371" t="str">
        <f t="shared" si="391"/>
        <v/>
      </c>
      <c r="DA306" s="371" t="str">
        <f t="shared" si="433"/>
        <v/>
      </c>
      <c r="DB306" s="371" t="str">
        <f t="shared" si="434"/>
        <v/>
      </c>
      <c r="DC306" s="371" t="str">
        <f t="shared" si="435"/>
        <v/>
      </c>
      <c r="DD306" s="334" t="str">
        <f t="shared" si="392"/>
        <v/>
      </c>
      <c r="DE306" s="334" t="str">
        <f t="shared" si="393"/>
        <v/>
      </c>
      <c r="DF306" s="372">
        <f t="shared" si="453"/>
        <v>0</v>
      </c>
      <c r="DG306" s="372">
        <f t="shared" si="454"/>
        <v>0</v>
      </c>
      <c r="DH306" s="372">
        <f t="shared" si="455"/>
        <v>0</v>
      </c>
      <c r="DI306" s="375"/>
      <c r="DJ306" s="319">
        <f>AK306/3600*Stawki!$A$4</f>
        <v>0</v>
      </c>
      <c r="DK306" s="317">
        <f>AO306/3600*Stawki!$B$4</f>
        <v>0</v>
      </c>
      <c r="DL306" s="317">
        <f>AR306/3600*Stawki!$C$4</f>
        <v>0</v>
      </c>
      <c r="DM306" s="317">
        <f>AU306/3600*Stawki!$D$4</f>
        <v>0</v>
      </c>
      <c r="DN306" s="317">
        <f>AX306/3600*Stawki!$E$4</f>
        <v>0</v>
      </c>
      <c r="DO306" s="317">
        <f>BA306/3600*Stawki!$F$4</f>
        <v>0</v>
      </c>
      <c r="DP306" s="317">
        <f>BD306/3600*Stawki!$G$4</f>
        <v>0</v>
      </c>
      <c r="DQ306" s="317">
        <f>BG306/3600*Stawki!$H$4</f>
        <v>0</v>
      </c>
      <c r="DR306" s="317">
        <f>BJ306/3600*Stawki!$J$4</f>
        <v>0</v>
      </c>
      <c r="DS306" s="317">
        <f>BL306/3600*Stawki!$I$4</f>
        <v>0</v>
      </c>
      <c r="DT306" s="317">
        <f>BP306/3600*Stawki!$K$4</f>
        <v>0</v>
      </c>
      <c r="DU306" s="320">
        <f>BS306/3600*Stawki!$M$4</f>
        <v>0</v>
      </c>
      <c r="DV306" s="320">
        <f>BV306/3600*Stawki!$L$4</f>
        <v>0</v>
      </c>
      <c r="DW306" s="321">
        <f t="shared" si="436"/>
        <v>0</v>
      </c>
      <c r="DX306" s="322" t="e" cm="1">
        <f t="array" ref="DX306">IF(BX306&lt;1,INDEX(tblSimple[],MATCH(F306,simp_il_proj,1)+1,MATCH(BW306,simp_il_oper,1)+1)+VLOOKUP($H$6,tblKlient[[Klient]:[Dodatkowy narzut Simple]],2,0),INDEX(tblComplex[],MATCH(F306,comp_il_projekt,1)+1,MATCH(BX306,comp_ile_sklad,1)+1)+VLOOKUP($H$6,tblKlient[[Klient]:[Dodatkowy narzut Complex]],3,0))</f>
        <v>#VALUE!</v>
      </c>
      <c r="DY306" s="323" t="str">
        <f t="shared" si="437"/>
        <v/>
      </c>
      <c r="DZ306" s="318" t="e">
        <f t="shared" si="394"/>
        <v>#VALUE!</v>
      </c>
      <c r="EA306" s="324" t="e">
        <f t="shared" si="395"/>
        <v>#VALUE!</v>
      </c>
      <c r="EC306" s="340">
        <f>IFERROR((Y306*AA306)*IF(X306="NIE",$EC$17+Stawki!$L$30,$EC$17)+SUMIF($C:$C,$B306,CP:CP),0)</f>
        <v>0</v>
      </c>
      <c r="ED306" s="341">
        <f t="shared" si="396"/>
        <v>0</v>
      </c>
      <c r="EE306" s="341">
        <f t="shared" si="397"/>
        <v>0</v>
      </c>
      <c r="EF306" s="341" t="e">
        <f t="shared" si="398"/>
        <v>#VALUE!</v>
      </c>
      <c r="EG306" s="341" t="e">
        <f>DY306*(1+wycena!$EG$17)</f>
        <v>#VALUE!</v>
      </c>
      <c r="EH306" s="341" t="e">
        <f>EG306*(1+wycena!$EH$17)</f>
        <v>#VALUE!</v>
      </c>
      <c r="EI306" s="341" t="e">
        <f t="shared" si="438"/>
        <v>#VALUE!</v>
      </c>
      <c r="EJ306" s="341" t="e">
        <f t="shared" si="456"/>
        <v>#VALUE!</v>
      </c>
      <c r="EK306" s="342">
        <f t="shared" si="399"/>
        <v>0</v>
      </c>
      <c r="EL306" s="343">
        <v>0</v>
      </c>
      <c r="EM306" s="344" t="e">
        <f t="shared" si="457"/>
        <v>#VALUE!</v>
      </c>
      <c r="EN306" s="345" t="e">
        <f t="shared" si="400"/>
        <v>#VALUE!</v>
      </c>
      <c r="EO306" s="346">
        <f t="shared" si="401"/>
        <v>0</v>
      </c>
      <c r="EP306" s="347">
        <f t="shared" si="402"/>
        <v>0</v>
      </c>
      <c r="EQ306" s="348">
        <f t="shared" si="439"/>
        <v>0</v>
      </c>
      <c r="ER306" s="349" t="e">
        <f t="shared" si="403"/>
        <v>#VALUE!</v>
      </c>
      <c r="ES306" s="350" t="e">
        <f t="shared" si="404"/>
        <v>#VALUE!</v>
      </c>
      <c r="ET306" s="62"/>
      <c r="EU306" s="399">
        <f t="shared" si="440"/>
        <v>0</v>
      </c>
      <c r="EV306" s="400">
        <f t="shared" si="441"/>
        <v>0</v>
      </c>
      <c r="EW306" s="400">
        <f t="shared" si="442"/>
        <v>0</v>
      </c>
      <c r="EX306" s="400">
        <f t="shared" si="443"/>
        <v>0</v>
      </c>
      <c r="EY306" s="400">
        <f t="shared" si="444"/>
        <v>0</v>
      </c>
      <c r="EZ306" s="401">
        <f t="shared" si="445"/>
        <v>0</v>
      </c>
      <c r="FA306" s="62"/>
      <c r="FB306" s="153">
        <f t="shared" si="405"/>
        <v>0</v>
      </c>
      <c r="FC306" s="154">
        <f t="shared" si="406"/>
        <v>0</v>
      </c>
      <c r="FD306" s="154">
        <f t="shared" si="407"/>
        <v>0</v>
      </c>
      <c r="FE306" s="154">
        <f t="shared" si="408"/>
        <v>0</v>
      </c>
      <c r="FF306" s="154">
        <f t="shared" si="409"/>
        <v>0</v>
      </c>
      <c r="FG306" s="154">
        <f t="shared" si="410"/>
        <v>0</v>
      </c>
      <c r="FH306" s="154">
        <f t="shared" si="411"/>
        <v>0</v>
      </c>
      <c r="FI306" s="154">
        <f t="shared" si="412"/>
        <v>0</v>
      </c>
      <c r="FJ306" s="154">
        <f t="shared" si="413"/>
        <v>0</v>
      </c>
      <c r="FK306" s="147">
        <f t="shared" si="414"/>
        <v>0</v>
      </c>
      <c r="FL306" s="147">
        <f t="shared" si="415"/>
        <v>0</v>
      </c>
      <c r="FM306" s="146">
        <f t="shared" si="416"/>
        <v>0</v>
      </c>
      <c r="FN306" s="146">
        <f t="shared" si="417"/>
        <v>0</v>
      </c>
      <c r="FO306" s="146">
        <f t="shared" si="418"/>
        <v>0</v>
      </c>
      <c r="FP306" s="146">
        <f t="shared" si="419"/>
        <v>0</v>
      </c>
      <c r="FQ306" s="146" t="e">
        <f t="shared" si="420"/>
        <v>#VALUE!</v>
      </c>
      <c r="FR306" s="146" t="e">
        <f t="shared" si="421"/>
        <v>#VALUE!</v>
      </c>
      <c r="FS306" s="146">
        <f t="shared" si="422"/>
        <v>0</v>
      </c>
      <c r="FT306" s="146">
        <f t="shared" si="423"/>
        <v>0</v>
      </c>
      <c r="FU306" s="146">
        <f t="shared" si="424"/>
        <v>0</v>
      </c>
      <c r="FV306" s="146" t="e">
        <f t="shared" si="425"/>
        <v>#VALUE!</v>
      </c>
      <c r="FW306" s="146" t="e">
        <f t="shared" si="446"/>
        <v>#VALUE!</v>
      </c>
      <c r="FX306" s="146" t="e">
        <f t="shared" si="447"/>
        <v>#VALUE!</v>
      </c>
      <c r="FY306" s="146" t="e">
        <f t="shared" si="448"/>
        <v>#VALUE!</v>
      </c>
      <c r="FZ306" s="155">
        <f t="shared" si="458"/>
        <v>0</v>
      </c>
    </row>
    <row r="307" spans="1:182">
      <c r="A307" s="143">
        <v>289</v>
      </c>
      <c r="B307" s="123"/>
      <c r="C307" s="123"/>
      <c r="D307" s="123"/>
      <c r="E307" s="181"/>
      <c r="F307" s="123"/>
      <c r="G307" s="123"/>
      <c r="H307" s="123"/>
      <c r="I307" s="120"/>
      <c r="J307" s="121"/>
      <c r="K307" s="123"/>
      <c r="L307" s="123"/>
      <c r="M307" s="172" t="str">
        <f>ryzyka!$X291</f>
        <v/>
      </c>
      <c r="N307" s="173" t="str">
        <f>ryzyka!Y291</f>
        <v/>
      </c>
      <c r="O307" s="123"/>
      <c r="P307" s="123"/>
      <c r="Q307" s="138"/>
      <c r="R307" s="121"/>
      <c r="S307" s="123"/>
      <c r="T307" s="122"/>
      <c r="U307" s="123"/>
      <c r="V307" s="285" t="str">
        <f t="shared" si="426"/>
        <v/>
      </c>
      <c r="W307" s="285" t="str">
        <f t="shared" si="427"/>
        <v/>
      </c>
      <c r="X307" s="123"/>
      <c r="Y307" s="65"/>
      <c r="Z307" s="176">
        <f t="shared" si="369"/>
        <v>0</v>
      </c>
      <c r="AA307" s="124"/>
      <c r="AB307" s="124"/>
      <c r="AC307" s="125"/>
      <c r="AD307" s="125"/>
      <c r="AE307" s="126"/>
      <c r="AF307" s="124"/>
      <c r="AG307" s="127"/>
      <c r="AH307" s="128"/>
      <c r="AI307" s="137"/>
      <c r="AJ307" s="126"/>
      <c r="AK307" s="335">
        <f t="shared" si="370"/>
        <v>0</v>
      </c>
      <c r="AL307" s="138"/>
      <c r="AM307" s="121"/>
      <c r="AN307" s="123"/>
      <c r="AO307" s="332">
        <f t="shared" si="449"/>
        <v>0</v>
      </c>
      <c r="AP307" s="333">
        <f>SUMIFS(Technologia[tpz '[s']],Technologia[Obszar],"Obróbka skrawaniem",Technologia[KOD WYROB],wycena!$B307)</f>
        <v>0</v>
      </c>
      <c r="AQ307" s="334">
        <f>SUMIFS(Technologia[tpj '[s']],Technologia[Obszar],"Obróbka skrawaniem",Technologia[KOD WYROB],wycena!$B307)</f>
        <v>0</v>
      </c>
      <c r="AR307" s="335">
        <f t="shared" si="371"/>
        <v>0</v>
      </c>
      <c r="AS307" s="334">
        <f>SUMIFS(Technologia[tpz '[s']],Technologia[Obszar],"Ukosowanie",Technologia[KOD WYROB],wycena!$B307)</f>
        <v>0</v>
      </c>
      <c r="AT307" s="334">
        <f>SUMIFS(Technologia[tpj '[s']],Technologia[Obszar],"Ukosowanie",Technologia[KOD WYROB],wycena!$B307)</f>
        <v>0</v>
      </c>
      <c r="AU307" s="335">
        <f t="shared" si="372"/>
        <v>0</v>
      </c>
      <c r="AV307" s="334">
        <f>SUMIFS(Technologia[tpz '[s']],Technologia[Obszar],"Prasa",Technologia[KOD WYROB],wycena!$B307)</f>
        <v>0</v>
      </c>
      <c r="AW307" s="334">
        <f>SUMIFS(Technologia[tpj '[s']],Technologia[Obszar],"Prasa",Technologia[KOD WYROB],wycena!$B307)</f>
        <v>0</v>
      </c>
      <c r="AX307" s="335">
        <f t="shared" si="373"/>
        <v>0</v>
      </c>
      <c r="AY307" s="334">
        <f>SUMIFS(Technologia[tpz '[s']],Technologia[Obszar],"Spawanie ręczne",Technologia[KOD WYROB],wycena!$B307)</f>
        <v>0</v>
      </c>
      <c r="AZ307" s="334">
        <f>SUMIFS(Technologia[tpj '[s']],Technologia[Obszar],"Spawanie ręczne",Technologia[KOD WYROB],wycena!$B307)</f>
        <v>0</v>
      </c>
      <c r="BA307" s="335">
        <f t="shared" si="374"/>
        <v>0</v>
      </c>
      <c r="BB307" s="334">
        <f>SUMIFS(Technologia[tpz '[s']],Technologia[Obszar],"Spawanie robotem",Technologia[KOD WYROB],wycena!$B307)</f>
        <v>0</v>
      </c>
      <c r="BC307" s="334">
        <f>SUMIFS(Technologia[tpj '[s']],Technologia[Obszar],"Spawanie robotem",Technologia[KOD WYROB],wycena!$B307)</f>
        <v>0</v>
      </c>
      <c r="BD307" s="335">
        <f t="shared" si="375"/>
        <v>0</v>
      </c>
      <c r="BE307" s="334">
        <f>SUMIFS(Technologia[tpz '[s']],Technologia[Obszar],"Ślusarnia",Technologia[KOD WYROB],wycena!$B307)</f>
        <v>0</v>
      </c>
      <c r="BF307" s="334">
        <f>SUMIFS(Technologia[tpj '[s']],Technologia[Obszar],"Ślusarnia",Technologia[KOD WYROB],wycena!$B307)</f>
        <v>0</v>
      </c>
      <c r="BG307" s="335">
        <f t="shared" si="376"/>
        <v>0</v>
      </c>
      <c r="BH307" s="334">
        <f>SUMIFS(Technologia[tpz '[s']],Technologia[Obszar],"Montaż",Technologia[KOD WYROB],wycena!$B307)</f>
        <v>0</v>
      </c>
      <c r="BI307" s="334">
        <f>SUMIFS(Technologia[tpj '[s']],Technologia[Obszar],"Montaż",Technologia[KOD WYROB],wycena!$B307)</f>
        <v>0</v>
      </c>
      <c r="BJ307" s="335">
        <f t="shared" si="377"/>
        <v>0</v>
      </c>
      <c r="BK307" s="334">
        <f>SUMIFS(Technologia[tpz '[s']],Technologia[Obszar],"Klejenie",Technologia[KOD WYROB],wycena!$B307)</f>
        <v>0</v>
      </c>
      <c r="BL307" s="334">
        <f>SUMIFS(Technologia[tpj '[s']],Technologia[Obszar],"Klejenie",Technologia[KOD WYROB],wycena!$B307)</f>
        <v>0</v>
      </c>
      <c r="BM307" s="335">
        <f t="shared" si="378"/>
        <v>0</v>
      </c>
      <c r="BN307" s="334">
        <f>SUMIFS(Technologia[tpz '[s']],Technologia[Obszar],"Śrutowanie",Technologia[KOD WYROB],wycena!$B307)</f>
        <v>0</v>
      </c>
      <c r="BO307" s="334">
        <f>SUMIFS(Technologia[tpj '[s']],Technologia[Obszar],"Śrutowanie",Technologia[KOD WYROB],wycena!$B307)</f>
        <v>0</v>
      </c>
      <c r="BP307" s="332">
        <f t="shared" si="428"/>
        <v>0</v>
      </c>
      <c r="BQ307" s="334">
        <f>SUMIFS(Technologia[tpz '[s']],Technologia[Obszar],"Prostowanie",Technologia[KOD WYROB],wycena!$B307)</f>
        <v>0</v>
      </c>
      <c r="BR307" s="334">
        <f>SUMIFS(Technologia[tpj '[s']],Technologia[Obszar],"Prostowanie",Technologia[KOD WYROB],wycena!$B307)</f>
        <v>0</v>
      </c>
      <c r="BS307" s="332">
        <f t="shared" si="429"/>
        <v>0</v>
      </c>
      <c r="BT307" s="334">
        <f>SUMIFS(Technologia[tpz '[s']],Technologia[Obszar],"Gratowarka",Technologia[KOD WYROB],wycena!$B307)</f>
        <v>0</v>
      </c>
      <c r="BU307" s="334">
        <f>SUMIFS(Technologia[tpj '[s']],Technologia[Obszar],"Gratowarka",Technologia[KOD WYROB],wycena!$B307)</f>
        <v>0</v>
      </c>
      <c r="BV307" s="332">
        <f t="shared" si="430"/>
        <v>0</v>
      </c>
      <c r="BW307" s="332">
        <f>COUNTIF(Technologia[KOD WYROB],B307)</f>
        <v>0</v>
      </c>
      <c r="BX307" s="332">
        <f t="shared" si="431"/>
        <v>0</v>
      </c>
      <c r="BZ307" s="121"/>
      <c r="CA307" s="123"/>
      <c r="CB307" s="123"/>
      <c r="CC307" s="372">
        <f>SUMIFS(Technologia[Koszt kooperacji],Technologia[Obszar],"Kooperacja",Technologia[KOD WYROB],wycena!$B307)+SUMIFS(Technologia[Koszt kooperacji],Technologia[Obszar],"Śrutowanie",Technologia[KOD WYROB],wycena!$B307)</f>
        <v>0</v>
      </c>
      <c r="CD307" s="372">
        <f t="shared" si="379"/>
        <v>0</v>
      </c>
      <c r="CE307" s="372">
        <f t="shared" si="450"/>
        <v>0</v>
      </c>
      <c r="CF307" s="381">
        <f>COUNTIFS(Technologia[KOD WYROB],B307,Technologia[Obszar],"kooperacja")+SUMIF($C:$C,$B307,CF:CF)</f>
        <v>0</v>
      </c>
      <c r="CG307" s="382">
        <f>SUMIF(Tabela3[Dot. indeksu],B307,Tabela3[Wartość])+SUMIF(C:C,B307,DE:DE)</f>
        <v>0</v>
      </c>
      <c r="CH307" s="383">
        <f>SUMIFS(NRC[Cena],NRC[Typ narzędzia],robocze!$AL$1,NRC[Dot. indeksu],wycena!$B307)+(SUMIF($C:$C,$B307,$DF:$DF))</f>
        <v>0</v>
      </c>
      <c r="CI307" s="372">
        <f>SUMIFS(NRC[Cena],NRC[Typ narzędzia],robocze!$AL$2,NRC[Dot. indeksu],wycena!$B307)+(SUMIF($C:$C,$B307,$DG:$DG))</f>
        <v>0</v>
      </c>
      <c r="CJ307" s="372">
        <f>SUMIFS(NRC[Cena],NRC[Typ narzędzia],robocze!$AL$3,NRC[Dot. indeksu],wycena!$B307)+(SUMIF($C:$C,$B307,$DH:$DH))</f>
        <v>0</v>
      </c>
      <c r="CK307" s="384">
        <f t="shared" si="432"/>
        <v>0</v>
      </c>
      <c r="CM307" s="373" t="str">
        <f t="shared" si="380"/>
        <v/>
      </c>
      <c r="CN307" s="374" t="str">
        <f t="shared" si="381"/>
        <v/>
      </c>
      <c r="CO307" s="372" t="str">
        <f t="shared" si="382"/>
        <v/>
      </c>
      <c r="CP307" s="372" t="str">
        <f t="shared" si="451"/>
        <v/>
      </c>
      <c r="CQ307" s="371" t="str">
        <f t="shared" si="383"/>
        <v/>
      </c>
      <c r="CR307" s="371" t="str">
        <f t="shared" si="452"/>
        <v/>
      </c>
      <c r="CS307" s="371" t="str">
        <f t="shared" si="384"/>
        <v/>
      </c>
      <c r="CT307" s="371" t="str">
        <f t="shared" si="385"/>
        <v/>
      </c>
      <c r="CU307" s="371" t="str">
        <f t="shared" si="386"/>
        <v/>
      </c>
      <c r="CV307" s="371" t="str">
        <f t="shared" si="387"/>
        <v/>
      </c>
      <c r="CW307" s="371" t="str">
        <f t="shared" si="388"/>
        <v/>
      </c>
      <c r="CX307" s="371" t="str">
        <f t="shared" si="389"/>
        <v/>
      </c>
      <c r="CY307" s="371" t="str">
        <f t="shared" si="390"/>
        <v/>
      </c>
      <c r="CZ307" s="371" t="str">
        <f t="shared" si="391"/>
        <v/>
      </c>
      <c r="DA307" s="371" t="str">
        <f t="shared" si="433"/>
        <v/>
      </c>
      <c r="DB307" s="371" t="str">
        <f t="shared" si="434"/>
        <v/>
      </c>
      <c r="DC307" s="371" t="str">
        <f t="shared" si="435"/>
        <v/>
      </c>
      <c r="DD307" s="334" t="str">
        <f t="shared" si="392"/>
        <v/>
      </c>
      <c r="DE307" s="334" t="str">
        <f t="shared" si="393"/>
        <v/>
      </c>
      <c r="DF307" s="372">
        <f t="shared" si="453"/>
        <v>0</v>
      </c>
      <c r="DG307" s="372">
        <f t="shared" si="454"/>
        <v>0</v>
      </c>
      <c r="DH307" s="372">
        <f t="shared" si="455"/>
        <v>0</v>
      </c>
      <c r="DI307" s="375"/>
      <c r="DJ307" s="319">
        <f>AK307/3600*Stawki!$A$4</f>
        <v>0</v>
      </c>
      <c r="DK307" s="317">
        <f>AO307/3600*Stawki!$B$4</f>
        <v>0</v>
      </c>
      <c r="DL307" s="317">
        <f>AR307/3600*Stawki!$C$4</f>
        <v>0</v>
      </c>
      <c r="DM307" s="317">
        <f>AU307/3600*Stawki!$D$4</f>
        <v>0</v>
      </c>
      <c r="DN307" s="317">
        <f>AX307/3600*Stawki!$E$4</f>
        <v>0</v>
      </c>
      <c r="DO307" s="317">
        <f>BA307/3600*Stawki!$F$4</f>
        <v>0</v>
      </c>
      <c r="DP307" s="317">
        <f>BD307/3600*Stawki!$G$4</f>
        <v>0</v>
      </c>
      <c r="DQ307" s="317">
        <f>BG307/3600*Stawki!$H$4</f>
        <v>0</v>
      </c>
      <c r="DR307" s="317">
        <f>BJ307/3600*Stawki!$J$4</f>
        <v>0</v>
      </c>
      <c r="DS307" s="317">
        <f>BL307/3600*Stawki!$I$4</f>
        <v>0</v>
      </c>
      <c r="DT307" s="317">
        <f>BP307/3600*Stawki!$K$4</f>
        <v>0</v>
      </c>
      <c r="DU307" s="320">
        <f>BS307/3600*Stawki!$M$4</f>
        <v>0</v>
      </c>
      <c r="DV307" s="320">
        <f>BV307/3600*Stawki!$L$4</f>
        <v>0</v>
      </c>
      <c r="DW307" s="321">
        <f t="shared" si="436"/>
        <v>0</v>
      </c>
      <c r="DX307" s="322" t="e" cm="1">
        <f t="array" ref="DX307">IF(BX307&lt;1,INDEX(tblSimple[],MATCH(F307,simp_il_proj,1)+1,MATCH(BW307,simp_il_oper,1)+1)+VLOOKUP($H$6,tblKlient[[Klient]:[Dodatkowy narzut Simple]],2,0),INDEX(tblComplex[],MATCH(F307,comp_il_projekt,1)+1,MATCH(BX307,comp_ile_sklad,1)+1)+VLOOKUP($H$6,tblKlient[[Klient]:[Dodatkowy narzut Complex]],3,0))</f>
        <v>#VALUE!</v>
      </c>
      <c r="DY307" s="323" t="str">
        <f t="shared" si="437"/>
        <v/>
      </c>
      <c r="DZ307" s="318" t="e">
        <f t="shared" si="394"/>
        <v>#VALUE!</v>
      </c>
      <c r="EA307" s="324" t="e">
        <f t="shared" si="395"/>
        <v>#VALUE!</v>
      </c>
      <c r="EC307" s="340">
        <f>IFERROR((Y307*AA307)*IF(X307="NIE",$EC$17+Stawki!$L$30,$EC$17)+SUMIF($C:$C,$B307,CP:CP),0)</f>
        <v>0</v>
      </c>
      <c r="ED307" s="341">
        <f t="shared" si="396"/>
        <v>0</v>
      </c>
      <c r="EE307" s="341">
        <f t="shared" si="397"/>
        <v>0</v>
      </c>
      <c r="EF307" s="341" t="e">
        <f t="shared" si="398"/>
        <v>#VALUE!</v>
      </c>
      <c r="EG307" s="341" t="e">
        <f>DY307*(1+wycena!$EG$17)</f>
        <v>#VALUE!</v>
      </c>
      <c r="EH307" s="341" t="e">
        <f>EG307*(1+wycena!$EH$17)</f>
        <v>#VALUE!</v>
      </c>
      <c r="EI307" s="341" t="e">
        <f t="shared" si="438"/>
        <v>#VALUE!</v>
      </c>
      <c r="EJ307" s="341" t="e">
        <f t="shared" si="456"/>
        <v>#VALUE!</v>
      </c>
      <c r="EK307" s="342">
        <f t="shared" si="399"/>
        <v>0</v>
      </c>
      <c r="EL307" s="343">
        <v>0</v>
      </c>
      <c r="EM307" s="344" t="e">
        <f t="shared" si="457"/>
        <v>#VALUE!</v>
      </c>
      <c r="EN307" s="345" t="e">
        <f t="shared" si="400"/>
        <v>#VALUE!</v>
      </c>
      <c r="EO307" s="346">
        <f t="shared" si="401"/>
        <v>0</v>
      </c>
      <c r="EP307" s="347">
        <f t="shared" si="402"/>
        <v>0</v>
      </c>
      <c r="EQ307" s="348">
        <f t="shared" si="439"/>
        <v>0</v>
      </c>
      <c r="ER307" s="349" t="e">
        <f t="shared" si="403"/>
        <v>#VALUE!</v>
      </c>
      <c r="ES307" s="350" t="e">
        <f t="shared" si="404"/>
        <v>#VALUE!</v>
      </c>
      <c r="ET307" s="62"/>
      <c r="EU307" s="399">
        <f t="shared" si="440"/>
        <v>0</v>
      </c>
      <c r="EV307" s="400">
        <f t="shared" si="441"/>
        <v>0</v>
      </c>
      <c r="EW307" s="400">
        <f t="shared" si="442"/>
        <v>0</v>
      </c>
      <c r="EX307" s="400">
        <f t="shared" si="443"/>
        <v>0</v>
      </c>
      <c r="EY307" s="400">
        <f t="shared" si="444"/>
        <v>0</v>
      </c>
      <c r="EZ307" s="401">
        <f t="shared" si="445"/>
        <v>0</v>
      </c>
      <c r="FA307" s="62"/>
      <c r="FB307" s="153">
        <f t="shared" si="405"/>
        <v>0</v>
      </c>
      <c r="FC307" s="154">
        <f t="shared" si="406"/>
        <v>0</v>
      </c>
      <c r="FD307" s="154">
        <f t="shared" si="407"/>
        <v>0</v>
      </c>
      <c r="FE307" s="154">
        <f t="shared" si="408"/>
        <v>0</v>
      </c>
      <c r="FF307" s="154">
        <f t="shared" si="409"/>
        <v>0</v>
      </c>
      <c r="FG307" s="154">
        <f t="shared" si="410"/>
        <v>0</v>
      </c>
      <c r="FH307" s="154">
        <f t="shared" si="411"/>
        <v>0</v>
      </c>
      <c r="FI307" s="154">
        <f t="shared" si="412"/>
        <v>0</v>
      </c>
      <c r="FJ307" s="154">
        <f t="shared" si="413"/>
        <v>0</v>
      </c>
      <c r="FK307" s="147">
        <f t="shared" si="414"/>
        <v>0</v>
      </c>
      <c r="FL307" s="147">
        <f t="shared" si="415"/>
        <v>0</v>
      </c>
      <c r="FM307" s="146">
        <f t="shared" si="416"/>
        <v>0</v>
      </c>
      <c r="FN307" s="146">
        <f t="shared" si="417"/>
        <v>0</v>
      </c>
      <c r="FO307" s="146">
        <f t="shared" si="418"/>
        <v>0</v>
      </c>
      <c r="FP307" s="146">
        <f t="shared" si="419"/>
        <v>0</v>
      </c>
      <c r="FQ307" s="146" t="e">
        <f t="shared" si="420"/>
        <v>#VALUE!</v>
      </c>
      <c r="FR307" s="146" t="e">
        <f t="shared" si="421"/>
        <v>#VALUE!</v>
      </c>
      <c r="FS307" s="146">
        <f t="shared" si="422"/>
        <v>0</v>
      </c>
      <c r="FT307" s="146">
        <f t="shared" si="423"/>
        <v>0</v>
      </c>
      <c r="FU307" s="146">
        <f t="shared" si="424"/>
        <v>0</v>
      </c>
      <c r="FV307" s="146" t="e">
        <f t="shared" si="425"/>
        <v>#VALUE!</v>
      </c>
      <c r="FW307" s="146" t="e">
        <f t="shared" si="446"/>
        <v>#VALUE!</v>
      </c>
      <c r="FX307" s="146" t="e">
        <f t="shared" si="447"/>
        <v>#VALUE!</v>
      </c>
      <c r="FY307" s="146" t="e">
        <f t="shared" si="448"/>
        <v>#VALUE!</v>
      </c>
      <c r="FZ307" s="155">
        <f t="shared" si="458"/>
        <v>0</v>
      </c>
    </row>
    <row r="308" spans="1:182">
      <c r="A308" s="143">
        <v>290</v>
      </c>
      <c r="B308" s="123"/>
      <c r="C308" s="123"/>
      <c r="D308" s="123"/>
      <c r="E308" s="181"/>
      <c r="F308" s="123"/>
      <c r="G308" s="123"/>
      <c r="H308" s="123"/>
      <c r="I308" s="120"/>
      <c r="J308" s="121"/>
      <c r="K308" s="123"/>
      <c r="L308" s="123"/>
      <c r="M308" s="172" t="str">
        <f>ryzyka!$X292</f>
        <v/>
      </c>
      <c r="N308" s="173" t="str">
        <f>ryzyka!Y292</f>
        <v/>
      </c>
      <c r="O308" s="123"/>
      <c r="P308" s="123"/>
      <c r="Q308" s="138"/>
      <c r="R308" s="121"/>
      <c r="S308" s="123"/>
      <c r="T308" s="122"/>
      <c r="U308" s="123"/>
      <c r="V308" s="285" t="str">
        <f t="shared" si="426"/>
        <v/>
      </c>
      <c r="W308" s="285" t="str">
        <f t="shared" si="427"/>
        <v/>
      </c>
      <c r="X308" s="123"/>
      <c r="Y308" s="65"/>
      <c r="Z308" s="176">
        <f t="shared" si="369"/>
        <v>0</v>
      </c>
      <c r="AA308" s="124"/>
      <c r="AB308" s="124"/>
      <c r="AC308" s="125"/>
      <c r="AD308" s="125"/>
      <c r="AE308" s="126"/>
      <c r="AF308" s="124"/>
      <c r="AG308" s="127"/>
      <c r="AH308" s="128"/>
      <c r="AI308" s="137"/>
      <c r="AJ308" s="126"/>
      <c r="AK308" s="335">
        <f t="shared" si="370"/>
        <v>0</v>
      </c>
      <c r="AL308" s="138"/>
      <c r="AM308" s="121"/>
      <c r="AN308" s="123"/>
      <c r="AO308" s="332">
        <f t="shared" si="449"/>
        <v>0</v>
      </c>
      <c r="AP308" s="333">
        <f>SUMIFS(Technologia[tpz '[s']],Technologia[Obszar],"Obróbka skrawaniem",Technologia[KOD WYROB],wycena!$B308)</f>
        <v>0</v>
      </c>
      <c r="AQ308" s="334">
        <f>SUMIFS(Technologia[tpj '[s']],Technologia[Obszar],"Obróbka skrawaniem",Technologia[KOD WYROB],wycena!$B308)</f>
        <v>0</v>
      </c>
      <c r="AR308" s="335">
        <f t="shared" si="371"/>
        <v>0</v>
      </c>
      <c r="AS308" s="334">
        <f>SUMIFS(Technologia[tpz '[s']],Technologia[Obszar],"Ukosowanie",Technologia[KOD WYROB],wycena!$B308)</f>
        <v>0</v>
      </c>
      <c r="AT308" s="334">
        <f>SUMIFS(Technologia[tpj '[s']],Technologia[Obszar],"Ukosowanie",Technologia[KOD WYROB],wycena!$B308)</f>
        <v>0</v>
      </c>
      <c r="AU308" s="335">
        <f t="shared" si="372"/>
        <v>0</v>
      </c>
      <c r="AV308" s="334">
        <f>SUMIFS(Technologia[tpz '[s']],Technologia[Obszar],"Prasa",Technologia[KOD WYROB],wycena!$B308)</f>
        <v>0</v>
      </c>
      <c r="AW308" s="334">
        <f>SUMIFS(Technologia[tpj '[s']],Technologia[Obszar],"Prasa",Technologia[KOD WYROB],wycena!$B308)</f>
        <v>0</v>
      </c>
      <c r="AX308" s="335">
        <f t="shared" si="373"/>
        <v>0</v>
      </c>
      <c r="AY308" s="334">
        <f>SUMIFS(Technologia[tpz '[s']],Technologia[Obszar],"Spawanie ręczne",Technologia[KOD WYROB],wycena!$B308)</f>
        <v>0</v>
      </c>
      <c r="AZ308" s="334">
        <f>SUMIFS(Technologia[tpj '[s']],Technologia[Obszar],"Spawanie ręczne",Technologia[KOD WYROB],wycena!$B308)</f>
        <v>0</v>
      </c>
      <c r="BA308" s="335">
        <f t="shared" si="374"/>
        <v>0</v>
      </c>
      <c r="BB308" s="334">
        <f>SUMIFS(Technologia[tpz '[s']],Technologia[Obszar],"Spawanie robotem",Technologia[KOD WYROB],wycena!$B308)</f>
        <v>0</v>
      </c>
      <c r="BC308" s="334">
        <f>SUMIFS(Technologia[tpj '[s']],Technologia[Obszar],"Spawanie robotem",Technologia[KOD WYROB],wycena!$B308)</f>
        <v>0</v>
      </c>
      <c r="BD308" s="335">
        <f t="shared" si="375"/>
        <v>0</v>
      </c>
      <c r="BE308" s="334">
        <f>SUMIFS(Technologia[tpz '[s']],Technologia[Obszar],"Ślusarnia",Technologia[KOD WYROB],wycena!$B308)</f>
        <v>0</v>
      </c>
      <c r="BF308" s="334">
        <f>SUMIFS(Technologia[tpj '[s']],Technologia[Obszar],"Ślusarnia",Technologia[KOD WYROB],wycena!$B308)</f>
        <v>0</v>
      </c>
      <c r="BG308" s="335">
        <f t="shared" si="376"/>
        <v>0</v>
      </c>
      <c r="BH308" s="334">
        <f>SUMIFS(Technologia[tpz '[s']],Technologia[Obszar],"Montaż",Technologia[KOD WYROB],wycena!$B308)</f>
        <v>0</v>
      </c>
      <c r="BI308" s="334">
        <f>SUMIFS(Technologia[tpj '[s']],Technologia[Obszar],"Montaż",Technologia[KOD WYROB],wycena!$B308)</f>
        <v>0</v>
      </c>
      <c r="BJ308" s="335">
        <f t="shared" si="377"/>
        <v>0</v>
      </c>
      <c r="BK308" s="334">
        <f>SUMIFS(Technologia[tpz '[s']],Technologia[Obszar],"Klejenie",Technologia[KOD WYROB],wycena!$B308)</f>
        <v>0</v>
      </c>
      <c r="BL308" s="334">
        <f>SUMIFS(Technologia[tpj '[s']],Technologia[Obszar],"Klejenie",Technologia[KOD WYROB],wycena!$B308)</f>
        <v>0</v>
      </c>
      <c r="BM308" s="335">
        <f t="shared" si="378"/>
        <v>0</v>
      </c>
      <c r="BN308" s="334">
        <f>SUMIFS(Technologia[tpz '[s']],Technologia[Obszar],"Śrutowanie",Technologia[KOD WYROB],wycena!$B308)</f>
        <v>0</v>
      </c>
      <c r="BO308" s="334">
        <f>SUMIFS(Technologia[tpj '[s']],Technologia[Obszar],"Śrutowanie",Technologia[KOD WYROB],wycena!$B308)</f>
        <v>0</v>
      </c>
      <c r="BP308" s="332">
        <f t="shared" si="428"/>
        <v>0</v>
      </c>
      <c r="BQ308" s="334">
        <f>SUMIFS(Technologia[tpz '[s']],Technologia[Obszar],"Prostowanie",Technologia[KOD WYROB],wycena!$B308)</f>
        <v>0</v>
      </c>
      <c r="BR308" s="334">
        <f>SUMIFS(Technologia[tpj '[s']],Technologia[Obszar],"Prostowanie",Technologia[KOD WYROB],wycena!$B308)</f>
        <v>0</v>
      </c>
      <c r="BS308" s="332">
        <f t="shared" si="429"/>
        <v>0</v>
      </c>
      <c r="BT308" s="334">
        <f>SUMIFS(Technologia[tpz '[s']],Technologia[Obszar],"Gratowarka",Technologia[KOD WYROB],wycena!$B308)</f>
        <v>0</v>
      </c>
      <c r="BU308" s="334">
        <f>SUMIFS(Technologia[tpj '[s']],Technologia[Obszar],"Gratowarka",Technologia[KOD WYROB],wycena!$B308)</f>
        <v>0</v>
      </c>
      <c r="BV308" s="332">
        <f t="shared" si="430"/>
        <v>0</v>
      </c>
      <c r="BW308" s="332">
        <f>COUNTIF(Technologia[KOD WYROB],B308)</f>
        <v>0</v>
      </c>
      <c r="BX308" s="332">
        <f t="shared" si="431"/>
        <v>0</v>
      </c>
      <c r="BZ308" s="121"/>
      <c r="CA308" s="123"/>
      <c r="CB308" s="123"/>
      <c r="CC308" s="372">
        <f>SUMIFS(Technologia[Koszt kooperacji],Technologia[Obszar],"Kooperacja",Technologia[KOD WYROB],wycena!$B308)+SUMIFS(Technologia[Koszt kooperacji],Technologia[Obszar],"Śrutowanie",Technologia[KOD WYROB],wycena!$B308)</f>
        <v>0</v>
      </c>
      <c r="CD308" s="372">
        <f t="shared" si="379"/>
        <v>0</v>
      </c>
      <c r="CE308" s="372">
        <f t="shared" si="450"/>
        <v>0</v>
      </c>
      <c r="CF308" s="381">
        <f>COUNTIFS(Technologia[KOD WYROB],B308,Technologia[Obszar],"kooperacja")+SUMIF($C:$C,$B308,CF:CF)</f>
        <v>0</v>
      </c>
      <c r="CG308" s="382">
        <f>SUMIF(Tabela3[Dot. indeksu],B308,Tabela3[Wartość])+SUMIF(C:C,B308,DE:DE)</f>
        <v>0</v>
      </c>
      <c r="CH308" s="383">
        <f>SUMIFS(NRC[Cena],NRC[Typ narzędzia],robocze!$AL$1,NRC[Dot. indeksu],wycena!$B308)+(SUMIF($C:$C,$B308,$DF:$DF))</f>
        <v>0</v>
      </c>
      <c r="CI308" s="372">
        <f>SUMIFS(NRC[Cena],NRC[Typ narzędzia],robocze!$AL$2,NRC[Dot. indeksu],wycena!$B308)+(SUMIF($C:$C,$B308,$DG:$DG))</f>
        <v>0</v>
      </c>
      <c r="CJ308" s="372">
        <f>SUMIFS(NRC[Cena],NRC[Typ narzędzia],robocze!$AL$3,NRC[Dot. indeksu],wycena!$B308)+(SUMIF($C:$C,$B308,$DH:$DH))</f>
        <v>0</v>
      </c>
      <c r="CK308" s="384">
        <f t="shared" si="432"/>
        <v>0</v>
      </c>
      <c r="CM308" s="373" t="str">
        <f t="shared" si="380"/>
        <v/>
      </c>
      <c r="CN308" s="374" t="str">
        <f t="shared" si="381"/>
        <v/>
      </c>
      <c r="CO308" s="372" t="str">
        <f t="shared" si="382"/>
        <v/>
      </c>
      <c r="CP308" s="372" t="str">
        <f t="shared" si="451"/>
        <v/>
      </c>
      <c r="CQ308" s="371" t="str">
        <f t="shared" si="383"/>
        <v/>
      </c>
      <c r="CR308" s="371" t="str">
        <f t="shared" si="452"/>
        <v/>
      </c>
      <c r="CS308" s="371" t="str">
        <f t="shared" si="384"/>
        <v/>
      </c>
      <c r="CT308" s="371" t="str">
        <f t="shared" si="385"/>
        <v/>
      </c>
      <c r="CU308" s="371" t="str">
        <f t="shared" si="386"/>
        <v/>
      </c>
      <c r="CV308" s="371" t="str">
        <f t="shared" si="387"/>
        <v/>
      </c>
      <c r="CW308" s="371" t="str">
        <f t="shared" si="388"/>
        <v/>
      </c>
      <c r="CX308" s="371" t="str">
        <f t="shared" si="389"/>
        <v/>
      </c>
      <c r="CY308" s="371" t="str">
        <f t="shared" si="390"/>
        <v/>
      </c>
      <c r="CZ308" s="371" t="str">
        <f t="shared" si="391"/>
        <v/>
      </c>
      <c r="DA308" s="371" t="str">
        <f t="shared" si="433"/>
        <v/>
      </c>
      <c r="DB308" s="371" t="str">
        <f t="shared" si="434"/>
        <v/>
      </c>
      <c r="DC308" s="371" t="str">
        <f t="shared" si="435"/>
        <v/>
      </c>
      <c r="DD308" s="334" t="str">
        <f t="shared" si="392"/>
        <v/>
      </c>
      <c r="DE308" s="334" t="str">
        <f t="shared" si="393"/>
        <v/>
      </c>
      <c r="DF308" s="372">
        <f t="shared" si="453"/>
        <v>0</v>
      </c>
      <c r="DG308" s="372">
        <f t="shared" si="454"/>
        <v>0</v>
      </c>
      <c r="DH308" s="372">
        <f t="shared" si="455"/>
        <v>0</v>
      </c>
      <c r="DI308" s="375"/>
      <c r="DJ308" s="319">
        <f>AK308/3600*Stawki!$A$4</f>
        <v>0</v>
      </c>
      <c r="DK308" s="317">
        <f>AO308/3600*Stawki!$B$4</f>
        <v>0</v>
      </c>
      <c r="DL308" s="317">
        <f>AR308/3600*Stawki!$C$4</f>
        <v>0</v>
      </c>
      <c r="DM308" s="317">
        <f>AU308/3600*Stawki!$D$4</f>
        <v>0</v>
      </c>
      <c r="DN308" s="317">
        <f>AX308/3600*Stawki!$E$4</f>
        <v>0</v>
      </c>
      <c r="DO308" s="317">
        <f>BA308/3600*Stawki!$F$4</f>
        <v>0</v>
      </c>
      <c r="DP308" s="317">
        <f>BD308/3600*Stawki!$G$4</f>
        <v>0</v>
      </c>
      <c r="DQ308" s="317">
        <f>BG308/3600*Stawki!$H$4</f>
        <v>0</v>
      </c>
      <c r="DR308" s="317">
        <f>BJ308/3600*Stawki!$J$4</f>
        <v>0</v>
      </c>
      <c r="DS308" s="317">
        <f>BL308/3600*Stawki!$I$4</f>
        <v>0</v>
      </c>
      <c r="DT308" s="317">
        <f>BP308/3600*Stawki!$K$4</f>
        <v>0</v>
      </c>
      <c r="DU308" s="320">
        <f>BS308/3600*Stawki!$M$4</f>
        <v>0</v>
      </c>
      <c r="DV308" s="320">
        <f>BV308/3600*Stawki!$L$4</f>
        <v>0</v>
      </c>
      <c r="DW308" s="321">
        <f t="shared" si="436"/>
        <v>0</v>
      </c>
      <c r="DX308" s="322" t="e" cm="1">
        <f t="array" ref="DX308">IF(BX308&lt;1,INDEX(tblSimple[],MATCH(F308,simp_il_proj,1)+1,MATCH(BW308,simp_il_oper,1)+1)+VLOOKUP($H$6,tblKlient[[Klient]:[Dodatkowy narzut Simple]],2,0),INDEX(tblComplex[],MATCH(F308,comp_il_projekt,1)+1,MATCH(BX308,comp_ile_sklad,1)+1)+VLOOKUP($H$6,tblKlient[[Klient]:[Dodatkowy narzut Complex]],3,0))</f>
        <v>#VALUE!</v>
      </c>
      <c r="DY308" s="323" t="str">
        <f t="shared" si="437"/>
        <v/>
      </c>
      <c r="DZ308" s="318" t="e">
        <f t="shared" si="394"/>
        <v>#VALUE!</v>
      </c>
      <c r="EA308" s="324" t="e">
        <f t="shared" si="395"/>
        <v>#VALUE!</v>
      </c>
      <c r="EC308" s="340">
        <f>IFERROR((Y308*AA308)*IF(X308="NIE",$EC$17+Stawki!$L$30,$EC$17)+SUMIF($C:$C,$B308,CP:CP),0)</f>
        <v>0</v>
      </c>
      <c r="ED308" s="341">
        <f t="shared" si="396"/>
        <v>0</v>
      </c>
      <c r="EE308" s="341">
        <f t="shared" si="397"/>
        <v>0</v>
      </c>
      <c r="EF308" s="341" t="e">
        <f t="shared" si="398"/>
        <v>#VALUE!</v>
      </c>
      <c r="EG308" s="341" t="e">
        <f>DY308*(1+wycena!$EG$17)</f>
        <v>#VALUE!</v>
      </c>
      <c r="EH308" s="341" t="e">
        <f>EG308*(1+wycena!$EH$17)</f>
        <v>#VALUE!</v>
      </c>
      <c r="EI308" s="341" t="e">
        <f t="shared" si="438"/>
        <v>#VALUE!</v>
      </c>
      <c r="EJ308" s="341" t="e">
        <f t="shared" si="456"/>
        <v>#VALUE!</v>
      </c>
      <c r="EK308" s="342">
        <f t="shared" si="399"/>
        <v>0</v>
      </c>
      <c r="EL308" s="343">
        <v>0</v>
      </c>
      <c r="EM308" s="344" t="e">
        <f t="shared" si="457"/>
        <v>#VALUE!</v>
      </c>
      <c r="EN308" s="345" t="e">
        <f t="shared" si="400"/>
        <v>#VALUE!</v>
      </c>
      <c r="EO308" s="346">
        <f t="shared" si="401"/>
        <v>0</v>
      </c>
      <c r="EP308" s="347">
        <f t="shared" si="402"/>
        <v>0</v>
      </c>
      <c r="EQ308" s="348">
        <f t="shared" si="439"/>
        <v>0</v>
      </c>
      <c r="ER308" s="349" t="e">
        <f t="shared" si="403"/>
        <v>#VALUE!</v>
      </c>
      <c r="ES308" s="350" t="e">
        <f t="shared" si="404"/>
        <v>#VALUE!</v>
      </c>
      <c r="ET308" s="62"/>
      <c r="EU308" s="399">
        <f t="shared" si="440"/>
        <v>0</v>
      </c>
      <c r="EV308" s="400">
        <f t="shared" si="441"/>
        <v>0</v>
      </c>
      <c r="EW308" s="400">
        <f t="shared" si="442"/>
        <v>0</v>
      </c>
      <c r="EX308" s="400">
        <f t="shared" si="443"/>
        <v>0</v>
      </c>
      <c r="EY308" s="400">
        <f t="shared" si="444"/>
        <v>0</v>
      </c>
      <c r="EZ308" s="401">
        <f t="shared" si="445"/>
        <v>0</v>
      </c>
      <c r="FA308" s="62"/>
      <c r="FB308" s="153">
        <f t="shared" si="405"/>
        <v>0</v>
      </c>
      <c r="FC308" s="154">
        <f t="shared" si="406"/>
        <v>0</v>
      </c>
      <c r="FD308" s="154">
        <f t="shared" si="407"/>
        <v>0</v>
      </c>
      <c r="FE308" s="154">
        <f t="shared" si="408"/>
        <v>0</v>
      </c>
      <c r="FF308" s="154">
        <f t="shared" si="409"/>
        <v>0</v>
      </c>
      <c r="FG308" s="154">
        <f t="shared" si="410"/>
        <v>0</v>
      </c>
      <c r="FH308" s="154">
        <f t="shared" si="411"/>
        <v>0</v>
      </c>
      <c r="FI308" s="154">
        <f t="shared" si="412"/>
        <v>0</v>
      </c>
      <c r="FJ308" s="154">
        <f t="shared" si="413"/>
        <v>0</v>
      </c>
      <c r="FK308" s="147">
        <f t="shared" si="414"/>
        <v>0</v>
      </c>
      <c r="FL308" s="147">
        <f t="shared" si="415"/>
        <v>0</v>
      </c>
      <c r="FM308" s="146">
        <f t="shared" si="416"/>
        <v>0</v>
      </c>
      <c r="FN308" s="146">
        <f t="shared" si="417"/>
        <v>0</v>
      </c>
      <c r="FO308" s="146">
        <f t="shared" si="418"/>
        <v>0</v>
      </c>
      <c r="FP308" s="146">
        <f t="shared" si="419"/>
        <v>0</v>
      </c>
      <c r="FQ308" s="146" t="e">
        <f t="shared" si="420"/>
        <v>#VALUE!</v>
      </c>
      <c r="FR308" s="146" t="e">
        <f t="shared" si="421"/>
        <v>#VALUE!</v>
      </c>
      <c r="FS308" s="146">
        <f t="shared" si="422"/>
        <v>0</v>
      </c>
      <c r="FT308" s="146">
        <f t="shared" si="423"/>
        <v>0</v>
      </c>
      <c r="FU308" s="146">
        <f t="shared" si="424"/>
        <v>0</v>
      </c>
      <c r="FV308" s="146" t="e">
        <f t="shared" si="425"/>
        <v>#VALUE!</v>
      </c>
      <c r="FW308" s="146" t="e">
        <f t="shared" si="446"/>
        <v>#VALUE!</v>
      </c>
      <c r="FX308" s="146" t="e">
        <f t="shared" si="447"/>
        <v>#VALUE!</v>
      </c>
      <c r="FY308" s="146" t="e">
        <f t="shared" si="448"/>
        <v>#VALUE!</v>
      </c>
      <c r="FZ308" s="155">
        <f t="shared" si="458"/>
        <v>0</v>
      </c>
    </row>
    <row r="309" spans="1:182">
      <c r="A309" s="143">
        <v>291</v>
      </c>
      <c r="B309" s="123"/>
      <c r="C309" s="123"/>
      <c r="D309" s="123"/>
      <c r="E309" s="181"/>
      <c r="F309" s="123"/>
      <c r="G309" s="123"/>
      <c r="H309" s="123"/>
      <c r="I309" s="120"/>
      <c r="J309" s="121"/>
      <c r="K309" s="123"/>
      <c r="L309" s="123"/>
      <c r="M309" s="172" t="str">
        <f>ryzyka!$X293</f>
        <v/>
      </c>
      <c r="N309" s="173" t="str">
        <f>ryzyka!Y293</f>
        <v/>
      </c>
      <c r="O309" s="123"/>
      <c r="P309" s="123"/>
      <c r="Q309" s="138"/>
      <c r="R309" s="121"/>
      <c r="S309" s="123"/>
      <c r="T309" s="122"/>
      <c r="U309" s="123"/>
      <c r="V309" s="285" t="str">
        <f t="shared" si="426"/>
        <v/>
      </c>
      <c r="W309" s="285" t="str">
        <f t="shared" si="427"/>
        <v/>
      </c>
      <c r="X309" s="123"/>
      <c r="Y309" s="65"/>
      <c r="Z309" s="176">
        <f t="shared" si="369"/>
        <v>0</v>
      </c>
      <c r="AA309" s="124"/>
      <c r="AB309" s="124"/>
      <c r="AC309" s="125"/>
      <c r="AD309" s="125"/>
      <c r="AE309" s="126"/>
      <c r="AF309" s="124"/>
      <c r="AG309" s="127"/>
      <c r="AH309" s="128"/>
      <c r="AI309" s="137"/>
      <c r="AJ309" s="126"/>
      <c r="AK309" s="335">
        <f t="shared" si="370"/>
        <v>0</v>
      </c>
      <c r="AL309" s="138"/>
      <c r="AM309" s="121"/>
      <c r="AN309" s="123"/>
      <c r="AO309" s="332">
        <f t="shared" si="449"/>
        <v>0</v>
      </c>
      <c r="AP309" s="333">
        <f>SUMIFS(Technologia[tpz '[s']],Technologia[Obszar],"Obróbka skrawaniem",Technologia[KOD WYROB],wycena!$B309)</f>
        <v>0</v>
      </c>
      <c r="AQ309" s="334">
        <f>SUMIFS(Technologia[tpj '[s']],Technologia[Obszar],"Obróbka skrawaniem",Technologia[KOD WYROB],wycena!$B309)</f>
        <v>0</v>
      </c>
      <c r="AR309" s="335">
        <f t="shared" si="371"/>
        <v>0</v>
      </c>
      <c r="AS309" s="334">
        <f>SUMIFS(Technologia[tpz '[s']],Technologia[Obszar],"Ukosowanie",Technologia[KOD WYROB],wycena!$B309)</f>
        <v>0</v>
      </c>
      <c r="AT309" s="334">
        <f>SUMIFS(Technologia[tpj '[s']],Technologia[Obszar],"Ukosowanie",Technologia[KOD WYROB],wycena!$B309)</f>
        <v>0</v>
      </c>
      <c r="AU309" s="335">
        <f t="shared" si="372"/>
        <v>0</v>
      </c>
      <c r="AV309" s="334">
        <f>SUMIFS(Technologia[tpz '[s']],Technologia[Obszar],"Prasa",Technologia[KOD WYROB],wycena!$B309)</f>
        <v>0</v>
      </c>
      <c r="AW309" s="334">
        <f>SUMIFS(Technologia[tpj '[s']],Technologia[Obszar],"Prasa",Technologia[KOD WYROB],wycena!$B309)</f>
        <v>0</v>
      </c>
      <c r="AX309" s="335">
        <f t="shared" si="373"/>
        <v>0</v>
      </c>
      <c r="AY309" s="334">
        <f>SUMIFS(Technologia[tpz '[s']],Technologia[Obszar],"Spawanie ręczne",Technologia[KOD WYROB],wycena!$B309)</f>
        <v>0</v>
      </c>
      <c r="AZ309" s="334">
        <f>SUMIFS(Technologia[tpj '[s']],Technologia[Obszar],"Spawanie ręczne",Technologia[KOD WYROB],wycena!$B309)</f>
        <v>0</v>
      </c>
      <c r="BA309" s="335">
        <f t="shared" si="374"/>
        <v>0</v>
      </c>
      <c r="BB309" s="334">
        <f>SUMIFS(Technologia[tpz '[s']],Technologia[Obszar],"Spawanie robotem",Technologia[KOD WYROB],wycena!$B309)</f>
        <v>0</v>
      </c>
      <c r="BC309" s="334">
        <f>SUMIFS(Technologia[tpj '[s']],Technologia[Obszar],"Spawanie robotem",Technologia[KOD WYROB],wycena!$B309)</f>
        <v>0</v>
      </c>
      <c r="BD309" s="335">
        <f t="shared" si="375"/>
        <v>0</v>
      </c>
      <c r="BE309" s="334">
        <f>SUMIFS(Technologia[tpz '[s']],Technologia[Obszar],"Ślusarnia",Technologia[KOD WYROB],wycena!$B309)</f>
        <v>0</v>
      </c>
      <c r="BF309" s="334">
        <f>SUMIFS(Technologia[tpj '[s']],Technologia[Obszar],"Ślusarnia",Technologia[KOD WYROB],wycena!$B309)</f>
        <v>0</v>
      </c>
      <c r="BG309" s="335">
        <f t="shared" si="376"/>
        <v>0</v>
      </c>
      <c r="BH309" s="334">
        <f>SUMIFS(Technologia[tpz '[s']],Technologia[Obszar],"Montaż",Technologia[KOD WYROB],wycena!$B309)</f>
        <v>0</v>
      </c>
      <c r="BI309" s="334">
        <f>SUMIFS(Technologia[tpj '[s']],Technologia[Obszar],"Montaż",Technologia[KOD WYROB],wycena!$B309)</f>
        <v>0</v>
      </c>
      <c r="BJ309" s="335">
        <f t="shared" si="377"/>
        <v>0</v>
      </c>
      <c r="BK309" s="334">
        <f>SUMIFS(Technologia[tpz '[s']],Technologia[Obszar],"Klejenie",Technologia[KOD WYROB],wycena!$B309)</f>
        <v>0</v>
      </c>
      <c r="BL309" s="334">
        <f>SUMIFS(Technologia[tpj '[s']],Technologia[Obszar],"Klejenie",Technologia[KOD WYROB],wycena!$B309)</f>
        <v>0</v>
      </c>
      <c r="BM309" s="335">
        <f t="shared" si="378"/>
        <v>0</v>
      </c>
      <c r="BN309" s="334">
        <f>SUMIFS(Technologia[tpz '[s']],Technologia[Obszar],"Śrutowanie",Technologia[KOD WYROB],wycena!$B309)</f>
        <v>0</v>
      </c>
      <c r="BO309" s="334">
        <f>SUMIFS(Technologia[tpj '[s']],Technologia[Obszar],"Śrutowanie",Technologia[KOD WYROB],wycena!$B309)</f>
        <v>0</v>
      </c>
      <c r="BP309" s="332">
        <f t="shared" si="428"/>
        <v>0</v>
      </c>
      <c r="BQ309" s="334">
        <f>SUMIFS(Technologia[tpz '[s']],Technologia[Obszar],"Prostowanie",Technologia[KOD WYROB],wycena!$B309)</f>
        <v>0</v>
      </c>
      <c r="BR309" s="334">
        <f>SUMIFS(Technologia[tpj '[s']],Technologia[Obszar],"Prostowanie",Technologia[KOD WYROB],wycena!$B309)</f>
        <v>0</v>
      </c>
      <c r="BS309" s="332">
        <f t="shared" si="429"/>
        <v>0</v>
      </c>
      <c r="BT309" s="334">
        <f>SUMIFS(Technologia[tpz '[s']],Technologia[Obszar],"Gratowarka",Technologia[KOD WYROB],wycena!$B309)</f>
        <v>0</v>
      </c>
      <c r="BU309" s="334">
        <f>SUMIFS(Technologia[tpj '[s']],Technologia[Obszar],"Gratowarka",Technologia[KOD WYROB],wycena!$B309)</f>
        <v>0</v>
      </c>
      <c r="BV309" s="332">
        <f t="shared" si="430"/>
        <v>0</v>
      </c>
      <c r="BW309" s="332">
        <f>COUNTIF(Technologia[KOD WYROB],B309)</f>
        <v>0</v>
      </c>
      <c r="BX309" s="332">
        <f t="shared" si="431"/>
        <v>0</v>
      </c>
      <c r="BZ309" s="121"/>
      <c r="CA309" s="123"/>
      <c r="CB309" s="123"/>
      <c r="CC309" s="372">
        <f>SUMIFS(Technologia[Koszt kooperacji],Technologia[Obszar],"Kooperacja",Technologia[KOD WYROB],wycena!$B309)+SUMIFS(Technologia[Koszt kooperacji],Technologia[Obszar],"Śrutowanie",Technologia[KOD WYROB],wycena!$B309)</f>
        <v>0</v>
      </c>
      <c r="CD309" s="372">
        <f t="shared" si="379"/>
        <v>0</v>
      </c>
      <c r="CE309" s="372">
        <f t="shared" si="450"/>
        <v>0</v>
      </c>
      <c r="CF309" s="381">
        <f>COUNTIFS(Technologia[KOD WYROB],B309,Technologia[Obszar],"kooperacja")+SUMIF($C:$C,$B309,CF:CF)</f>
        <v>0</v>
      </c>
      <c r="CG309" s="382">
        <f>SUMIF(Tabela3[Dot. indeksu],B309,Tabela3[Wartość])+SUMIF(C:C,B309,DE:DE)</f>
        <v>0</v>
      </c>
      <c r="CH309" s="383">
        <f>SUMIFS(NRC[Cena],NRC[Typ narzędzia],robocze!$AL$1,NRC[Dot. indeksu],wycena!$B309)+(SUMIF($C:$C,$B309,$DF:$DF))</f>
        <v>0</v>
      </c>
      <c r="CI309" s="372">
        <f>SUMIFS(NRC[Cena],NRC[Typ narzędzia],robocze!$AL$2,NRC[Dot. indeksu],wycena!$B309)+(SUMIF($C:$C,$B309,$DG:$DG))</f>
        <v>0</v>
      </c>
      <c r="CJ309" s="372">
        <f>SUMIFS(NRC[Cena],NRC[Typ narzędzia],robocze!$AL$3,NRC[Dot. indeksu],wycena!$B309)+(SUMIF($C:$C,$B309,$DH:$DH))</f>
        <v>0</v>
      </c>
      <c r="CK309" s="384">
        <f t="shared" si="432"/>
        <v>0</v>
      </c>
      <c r="CM309" s="373" t="str">
        <f t="shared" si="380"/>
        <v/>
      </c>
      <c r="CN309" s="374" t="str">
        <f t="shared" si="381"/>
        <v/>
      </c>
      <c r="CO309" s="372" t="str">
        <f t="shared" si="382"/>
        <v/>
      </c>
      <c r="CP309" s="372" t="str">
        <f t="shared" si="451"/>
        <v/>
      </c>
      <c r="CQ309" s="371" t="str">
        <f t="shared" si="383"/>
        <v/>
      </c>
      <c r="CR309" s="371" t="str">
        <f t="shared" si="452"/>
        <v/>
      </c>
      <c r="CS309" s="371" t="str">
        <f t="shared" si="384"/>
        <v/>
      </c>
      <c r="CT309" s="371" t="str">
        <f t="shared" si="385"/>
        <v/>
      </c>
      <c r="CU309" s="371" t="str">
        <f t="shared" si="386"/>
        <v/>
      </c>
      <c r="CV309" s="371" t="str">
        <f t="shared" si="387"/>
        <v/>
      </c>
      <c r="CW309" s="371" t="str">
        <f t="shared" si="388"/>
        <v/>
      </c>
      <c r="CX309" s="371" t="str">
        <f t="shared" si="389"/>
        <v/>
      </c>
      <c r="CY309" s="371" t="str">
        <f t="shared" si="390"/>
        <v/>
      </c>
      <c r="CZ309" s="371" t="str">
        <f t="shared" si="391"/>
        <v/>
      </c>
      <c r="DA309" s="371" t="str">
        <f t="shared" si="433"/>
        <v/>
      </c>
      <c r="DB309" s="371" t="str">
        <f t="shared" si="434"/>
        <v/>
      </c>
      <c r="DC309" s="371" t="str">
        <f t="shared" si="435"/>
        <v/>
      </c>
      <c r="DD309" s="334" t="str">
        <f t="shared" si="392"/>
        <v/>
      </c>
      <c r="DE309" s="334" t="str">
        <f t="shared" si="393"/>
        <v/>
      </c>
      <c r="DF309" s="372">
        <f t="shared" si="453"/>
        <v>0</v>
      </c>
      <c r="DG309" s="372">
        <f t="shared" si="454"/>
        <v>0</v>
      </c>
      <c r="DH309" s="372">
        <f t="shared" si="455"/>
        <v>0</v>
      </c>
      <c r="DI309" s="375"/>
      <c r="DJ309" s="319">
        <f>AK309/3600*Stawki!$A$4</f>
        <v>0</v>
      </c>
      <c r="DK309" s="317">
        <f>AO309/3600*Stawki!$B$4</f>
        <v>0</v>
      </c>
      <c r="DL309" s="317">
        <f>AR309/3600*Stawki!$C$4</f>
        <v>0</v>
      </c>
      <c r="DM309" s="317">
        <f>AU309/3600*Stawki!$D$4</f>
        <v>0</v>
      </c>
      <c r="DN309" s="317">
        <f>AX309/3600*Stawki!$E$4</f>
        <v>0</v>
      </c>
      <c r="DO309" s="317">
        <f>BA309/3600*Stawki!$F$4</f>
        <v>0</v>
      </c>
      <c r="DP309" s="317">
        <f>BD309/3600*Stawki!$G$4</f>
        <v>0</v>
      </c>
      <c r="DQ309" s="317">
        <f>BG309/3600*Stawki!$H$4</f>
        <v>0</v>
      </c>
      <c r="DR309" s="317">
        <f>BJ309/3600*Stawki!$J$4</f>
        <v>0</v>
      </c>
      <c r="DS309" s="317">
        <f>BL309/3600*Stawki!$I$4</f>
        <v>0</v>
      </c>
      <c r="DT309" s="317">
        <f>BP309/3600*Stawki!$K$4</f>
        <v>0</v>
      </c>
      <c r="DU309" s="320">
        <f>BS309/3600*Stawki!$M$4</f>
        <v>0</v>
      </c>
      <c r="DV309" s="320">
        <f>BV309/3600*Stawki!$L$4</f>
        <v>0</v>
      </c>
      <c r="DW309" s="321">
        <f t="shared" si="436"/>
        <v>0</v>
      </c>
      <c r="DX309" s="322" t="e" cm="1">
        <f t="array" ref="DX309">IF(BX309&lt;1,INDEX(tblSimple[],MATCH(F309,simp_il_proj,1)+1,MATCH(BW309,simp_il_oper,1)+1)+VLOOKUP($H$6,tblKlient[[Klient]:[Dodatkowy narzut Simple]],2,0),INDEX(tblComplex[],MATCH(F309,comp_il_projekt,1)+1,MATCH(BX309,comp_ile_sklad,1)+1)+VLOOKUP($H$6,tblKlient[[Klient]:[Dodatkowy narzut Complex]],3,0))</f>
        <v>#VALUE!</v>
      </c>
      <c r="DY309" s="323" t="str">
        <f t="shared" si="437"/>
        <v/>
      </c>
      <c r="DZ309" s="318" t="e">
        <f t="shared" si="394"/>
        <v>#VALUE!</v>
      </c>
      <c r="EA309" s="324" t="e">
        <f t="shared" si="395"/>
        <v>#VALUE!</v>
      </c>
      <c r="EC309" s="340">
        <f>IFERROR((Y309*AA309)*IF(X309="NIE",$EC$17+Stawki!$L$30,$EC$17)+SUMIF($C:$C,$B309,CP:CP),0)</f>
        <v>0</v>
      </c>
      <c r="ED309" s="341">
        <f t="shared" si="396"/>
        <v>0</v>
      </c>
      <c r="EE309" s="341">
        <f t="shared" si="397"/>
        <v>0</v>
      </c>
      <c r="EF309" s="341" t="e">
        <f t="shared" si="398"/>
        <v>#VALUE!</v>
      </c>
      <c r="EG309" s="341" t="e">
        <f>DY309*(1+wycena!$EG$17)</f>
        <v>#VALUE!</v>
      </c>
      <c r="EH309" s="341" t="e">
        <f>EG309*(1+wycena!$EH$17)</f>
        <v>#VALUE!</v>
      </c>
      <c r="EI309" s="341" t="e">
        <f t="shared" si="438"/>
        <v>#VALUE!</v>
      </c>
      <c r="EJ309" s="341" t="e">
        <f t="shared" si="456"/>
        <v>#VALUE!</v>
      </c>
      <c r="EK309" s="342">
        <f t="shared" si="399"/>
        <v>0</v>
      </c>
      <c r="EL309" s="343">
        <v>0</v>
      </c>
      <c r="EM309" s="344" t="e">
        <f t="shared" si="457"/>
        <v>#VALUE!</v>
      </c>
      <c r="EN309" s="345" t="e">
        <f t="shared" si="400"/>
        <v>#VALUE!</v>
      </c>
      <c r="EO309" s="346">
        <f t="shared" si="401"/>
        <v>0</v>
      </c>
      <c r="EP309" s="347">
        <f t="shared" si="402"/>
        <v>0</v>
      </c>
      <c r="EQ309" s="348">
        <f t="shared" si="439"/>
        <v>0</v>
      </c>
      <c r="ER309" s="349" t="e">
        <f t="shared" si="403"/>
        <v>#VALUE!</v>
      </c>
      <c r="ES309" s="350" t="e">
        <f t="shared" si="404"/>
        <v>#VALUE!</v>
      </c>
      <c r="ET309" s="62"/>
      <c r="EU309" s="399">
        <f t="shared" si="440"/>
        <v>0</v>
      </c>
      <c r="EV309" s="400">
        <f t="shared" si="441"/>
        <v>0</v>
      </c>
      <c r="EW309" s="400">
        <f t="shared" si="442"/>
        <v>0</v>
      </c>
      <c r="EX309" s="400">
        <f t="shared" si="443"/>
        <v>0</v>
      </c>
      <c r="EY309" s="400">
        <f t="shared" si="444"/>
        <v>0</v>
      </c>
      <c r="EZ309" s="401">
        <f t="shared" si="445"/>
        <v>0</v>
      </c>
      <c r="FA309" s="62"/>
      <c r="FB309" s="153">
        <f t="shared" si="405"/>
        <v>0</v>
      </c>
      <c r="FC309" s="154">
        <f t="shared" si="406"/>
        <v>0</v>
      </c>
      <c r="FD309" s="154">
        <f t="shared" si="407"/>
        <v>0</v>
      </c>
      <c r="FE309" s="154">
        <f t="shared" si="408"/>
        <v>0</v>
      </c>
      <c r="FF309" s="154">
        <f t="shared" si="409"/>
        <v>0</v>
      </c>
      <c r="FG309" s="154">
        <f t="shared" si="410"/>
        <v>0</v>
      </c>
      <c r="FH309" s="154">
        <f t="shared" si="411"/>
        <v>0</v>
      </c>
      <c r="FI309" s="154">
        <f t="shared" si="412"/>
        <v>0</v>
      </c>
      <c r="FJ309" s="154">
        <f t="shared" si="413"/>
        <v>0</v>
      </c>
      <c r="FK309" s="147">
        <f t="shared" si="414"/>
        <v>0</v>
      </c>
      <c r="FL309" s="147">
        <f t="shared" si="415"/>
        <v>0</v>
      </c>
      <c r="FM309" s="146">
        <f t="shared" si="416"/>
        <v>0</v>
      </c>
      <c r="FN309" s="146">
        <f t="shared" si="417"/>
        <v>0</v>
      </c>
      <c r="FO309" s="146">
        <f t="shared" si="418"/>
        <v>0</v>
      </c>
      <c r="FP309" s="146">
        <f t="shared" si="419"/>
        <v>0</v>
      </c>
      <c r="FQ309" s="146" t="e">
        <f t="shared" si="420"/>
        <v>#VALUE!</v>
      </c>
      <c r="FR309" s="146" t="e">
        <f t="shared" si="421"/>
        <v>#VALUE!</v>
      </c>
      <c r="FS309" s="146">
        <f t="shared" si="422"/>
        <v>0</v>
      </c>
      <c r="FT309" s="146">
        <f t="shared" si="423"/>
        <v>0</v>
      </c>
      <c r="FU309" s="146">
        <f t="shared" si="424"/>
        <v>0</v>
      </c>
      <c r="FV309" s="146" t="e">
        <f t="shared" si="425"/>
        <v>#VALUE!</v>
      </c>
      <c r="FW309" s="146" t="e">
        <f t="shared" si="446"/>
        <v>#VALUE!</v>
      </c>
      <c r="FX309" s="146" t="e">
        <f t="shared" si="447"/>
        <v>#VALUE!</v>
      </c>
      <c r="FY309" s="146" t="e">
        <f t="shared" si="448"/>
        <v>#VALUE!</v>
      </c>
      <c r="FZ309" s="155">
        <f t="shared" si="458"/>
        <v>0</v>
      </c>
    </row>
    <row r="310" spans="1:182">
      <c r="A310" s="143">
        <v>292</v>
      </c>
      <c r="B310" s="123"/>
      <c r="C310" s="123"/>
      <c r="D310" s="123"/>
      <c r="E310" s="181"/>
      <c r="F310" s="123"/>
      <c r="G310" s="123"/>
      <c r="H310" s="123"/>
      <c r="I310" s="120"/>
      <c r="J310" s="121"/>
      <c r="K310" s="123"/>
      <c r="L310" s="123"/>
      <c r="M310" s="172" t="str">
        <f>ryzyka!$X294</f>
        <v/>
      </c>
      <c r="N310" s="173" t="str">
        <f>ryzyka!Y294</f>
        <v/>
      </c>
      <c r="O310" s="123"/>
      <c r="P310" s="123"/>
      <c r="Q310" s="138"/>
      <c r="R310" s="121"/>
      <c r="S310" s="123"/>
      <c r="T310" s="122"/>
      <c r="U310" s="123"/>
      <c r="V310" s="285" t="str">
        <f t="shared" si="426"/>
        <v/>
      </c>
      <c r="W310" s="285" t="str">
        <f t="shared" si="427"/>
        <v/>
      </c>
      <c r="X310" s="123"/>
      <c r="Y310" s="65"/>
      <c r="Z310" s="176">
        <f t="shared" si="369"/>
        <v>0</v>
      </c>
      <c r="AA310" s="124"/>
      <c r="AB310" s="124"/>
      <c r="AC310" s="125"/>
      <c r="AD310" s="125"/>
      <c r="AE310" s="126"/>
      <c r="AF310" s="124"/>
      <c r="AG310" s="127"/>
      <c r="AH310" s="128"/>
      <c r="AI310" s="137"/>
      <c r="AJ310" s="126"/>
      <c r="AK310" s="335">
        <f t="shared" si="370"/>
        <v>0</v>
      </c>
      <c r="AL310" s="138"/>
      <c r="AM310" s="121"/>
      <c r="AN310" s="123"/>
      <c r="AO310" s="332">
        <f t="shared" si="449"/>
        <v>0</v>
      </c>
      <c r="AP310" s="333">
        <f>SUMIFS(Technologia[tpz '[s']],Technologia[Obszar],"Obróbka skrawaniem",Technologia[KOD WYROB],wycena!$B310)</f>
        <v>0</v>
      </c>
      <c r="AQ310" s="334">
        <f>SUMIFS(Technologia[tpj '[s']],Technologia[Obszar],"Obróbka skrawaniem",Technologia[KOD WYROB],wycena!$B310)</f>
        <v>0</v>
      </c>
      <c r="AR310" s="335">
        <f t="shared" si="371"/>
        <v>0</v>
      </c>
      <c r="AS310" s="334">
        <f>SUMIFS(Technologia[tpz '[s']],Technologia[Obszar],"Ukosowanie",Technologia[KOD WYROB],wycena!$B310)</f>
        <v>0</v>
      </c>
      <c r="AT310" s="334">
        <f>SUMIFS(Technologia[tpj '[s']],Technologia[Obszar],"Ukosowanie",Technologia[KOD WYROB],wycena!$B310)</f>
        <v>0</v>
      </c>
      <c r="AU310" s="335">
        <f t="shared" si="372"/>
        <v>0</v>
      </c>
      <c r="AV310" s="334">
        <f>SUMIFS(Technologia[tpz '[s']],Technologia[Obszar],"Prasa",Technologia[KOD WYROB],wycena!$B310)</f>
        <v>0</v>
      </c>
      <c r="AW310" s="334">
        <f>SUMIFS(Technologia[tpj '[s']],Technologia[Obszar],"Prasa",Technologia[KOD WYROB],wycena!$B310)</f>
        <v>0</v>
      </c>
      <c r="AX310" s="335">
        <f t="shared" si="373"/>
        <v>0</v>
      </c>
      <c r="AY310" s="334">
        <f>SUMIFS(Technologia[tpz '[s']],Technologia[Obszar],"Spawanie ręczne",Technologia[KOD WYROB],wycena!$B310)</f>
        <v>0</v>
      </c>
      <c r="AZ310" s="334">
        <f>SUMIFS(Technologia[tpj '[s']],Technologia[Obszar],"Spawanie ręczne",Technologia[KOD WYROB],wycena!$B310)</f>
        <v>0</v>
      </c>
      <c r="BA310" s="335">
        <f t="shared" si="374"/>
        <v>0</v>
      </c>
      <c r="BB310" s="334">
        <f>SUMIFS(Technologia[tpz '[s']],Technologia[Obszar],"Spawanie robotem",Technologia[KOD WYROB],wycena!$B310)</f>
        <v>0</v>
      </c>
      <c r="BC310" s="334">
        <f>SUMIFS(Technologia[tpj '[s']],Technologia[Obszar],"Spawanie robotem",Technologia[KOD WYROB],wycena!$B310)</f>
        <v>0</v>
      </c>
      <c r="BD310" s="335">
        <f t="shared" si="375"/>
        <v>0</v>
      </c>
      <c r="BE310" s="334">
        <f>SUMIFS(Technologia[tpz '[s']],Technologia[Obszar],"Ślusarnia",Technologia[KOD WYROB],wycena!$B310)</f>
        <v>0</v>
      </c>
      <c r="BF310" s="334">
        <f>SUMIFS(Technologia[tpj '[s']],Technologia[Obszar],"Ślusarnia",Technologia[KOD WYROB],wycena!$B310)</f>
        <v>0</v>
      </c>
      <c r="BG310" s="335">
        <f t="shared" si="376"/>
        <v>0</v>
      </c>
      <c r="BH310" s="334">
        <f>SUMIFS(Technologia[tpz '[s']],Technologia[Obszar],"Montaż",Technologia[KOD WYROB],wycena!$B310)</f>
        <v>0</v>
      </c>
      <c r="BI310" s="334">
        <f>SUMIFS(Technologia[tpj '[s']],Technologia[Obszar],"Montaż",Technologia[KOD WYROB],wycena!$B310)</f>
        <v>0</v>
      </c>
      <c r="BJ310" s="335">
        <f t="shared" si="377"/>
        <v>0</v>
      </c>
      <c r="BK310" s="334">
        <f>SUMIFS(Technologia[tpz '[s']],Technologia[Obszar],"Klejenie",Technologia[KOD WYROB],wycena!$B310)</f>
        <v>0</v>
      </c>
      <c r="BL310" s="334">
        <f>SUMIFS(Technologia[tpj '[s']],Technologia[Obszar],"Klejenie",Technologia[KOD WYROB],wycena!$B310)</f>
        <v>0</v>
      </c>
      <c r="BM310" s="335">
        <f t="shared" si="378"/>
        <v>0</v>
      </c>
      <c r="BN310" s="334">
        <f>SUMIFS(Technologia[tpz '[s']],Technologia[Obszar],"Śrutowanie",Technologia[KOD WYROB],wycena!$B310)</f>
        <v>0</v>
      </c>
      <c r="BO310" s="334">
        <f>SUMIFS(Technologia[tpj '[s']],Technologia[Obszar],"Śrutowanie",Technologia[KOD WYROB],wycena!$B310)</f>
        <v>0</v>
      </c>
      <c r="BP310" s="332">
        <f t="shared" si="428"/>
        <v>0</v>
      </c>
      <c r="BQ310" s="334">
        <f>SUMIFS(Technologia[tpz '[s']],Technologia[Obszar],"Prostowanie",Technologia[KOD WYROB],wycena!$B310)</f>
        <v>0</v>
      </c>
      <c r="BR310" s="334">
        <f>SUMIFS(Technologia[tpj '[s']],Technologia[Obszar],"Prostowanie",Technologia[KOD WYROB],wycena!$B310)</f>
        <v>0</v>
      </c>
      <c r="BS310" s="332">
        <f t="shared" si="429"/>
        <v>0</v>
      </c>
      <c r="BT310" s="334">
        <f>SUMIFS(Technologia[tpz '[s']],Technologia[Obszar],"Gratowarka",Technologia[KOD WYROB],wycena!$B310)</f>
        <v>0</v>
      </c>
      <c r="BU310" s="334">
        <f>SUMIFS(Technologia[tpj '[s']],Technologia[Obszar],"Gratowarka",Technologia[KOD WYROB],wycena!$B310)</f>
        <v>0</v>
      </c>
      <c r="BV310" s="332">
        <f t="shared" si="430"/>
        <v>0</v>
      </c>
      <c r="BW310" s="332">
        <f>COUNTIF(Technologia[KOD WYROB],B310)</f>
        <v>0</v>
      </c>
      <c r="BX310" s="332">
        <f t="shared" si="431"/>
        <v>0</v>
      </c>
      <c r="BZ310" s="121"/>
      <c r="CA310" s="123"/>
      <c r="CB310" s="123"/>
      <c r="CC310" s="372">
        <f>SUMIFS(Technologia[Koszt kooperacji],Technologia[Obszar],"Kooperacja",Technologia[KOD WYROB],wycena!$B310)+SUMIFS(Technologia[Koszt kooperacji],Technologia[Obszar],"Śrutowanie",Technologia[KOD WYROB],wycena!$B310)</f>
        <v>0</v>
      </c>
      <c r="CD310" s="372">
        <f t="shared" si="379"/>
        <v>0</v>
      </c>
      <c r="CE310" s="372">
        <f t="shared" si="450"/>
        <v>0</v>
      </c>
      <c r="CF310" s="381">
        <f>COUNTIFS(Technologia[KOD WYROB],B310,Technologia[Obszar],"kooperacja")+SUMIF($C:$C,$B310,CF:CF)</f>
        <v>0</v>
      </c>
      <c r="CG310" s="382">
        <f>SUMIF(Tabela3[Dot. indeksu],B310,Tabela3[Wartość])+SUMIF(C:C,B310,DE:DE)</f>
        <v>0</v>
      </c>
      <c r="CH310" s="383">
        <f>SUMIFS(NRC[Cena],NRC[Typ narzędzia],robocze!$AL$1,NRC[Dot. indeksu],wycena!$B310)+(SUMIF($C:$C,$B310,$DF:$DF))</f>
        <v>0</v>
      </c>
      <c r="CI310" s="372">
        <f>SUMIFS(NRC[Cena],NRC[Typ narzędzia],robocze!$AL$2,NRC[Dot. indeksu],wycena!$B310)+(SUMIF($C:$C,$B310,$DG:$DG))</f>
        <v>0</v>
      </c>
      <c r="CJ310" s="372">
        <f>SUMIFS(NRC[Cena],NRC[Typ narzędzia],robocze!$AL$3,NRC[Dot. indeksu],wycena!$B310)+(SUMIF($C:$C,$B310,$DH:$DH))</f>
        <v>0</v>
      </c>
      <c r="CK310" s="384">
        <f t="shared" si="432"/>
        <v>0</v>
      </c>
      <c r="CM310" s="373" t="str">
        <f t="shared" si="380"/>
        <v/>
      </c>
      <c r="CN310" s="374" t="str">
        <f t="shared" si="381"/>
        <v/>
      </c>
      <c r="CO310" s="372" t="str">
        <f t="shared" si="382"/>
        <v/>
      </c>
      <c r="CP310" s="372" t="str">
        <f t="shared" si="451"/>
        <v/>
      </c>
      <c r="CQ310" s="371" t="str">
        <f t="shared" si="383"/>
        <v/>
      </c>
      <c r="CR310" s="371" t="str">
        <f t="shared" si="452"/>
        <v/>
      </c>
      <c r="CS310" s="371" t="str">
        <f t="shared" si="384"/>
        <v/>
      </c>
      <c r="CT310" s="371" t="str">
        <f t="shared" si="385"/>
        <v/>
      </c>
      <c r="CU310" s="371" t="str">
        <f t="shared" si="386"/>
        <v/>
      </c>
      <c r="CV310" s="371" t="str">
        <f t="shared" si="387"/>
        <v/>
      </c>
      <c r="CW310" s="371" t="str">
        <f t="shared" si="388"/>
        <v/>
      </c>
      <c r="CX310" s="371" t="str">
        <f t="shared" si="389"/>
        <v/>
      </c>
      <c r="CY310" s="371" t="str">
        <f t="shared" si="390"/>
        <v/>
      </c>
      <c r="CZ310" s="371" t="str">
        <f t="shared" si="391"/>
        <v/>
      </c>
      <c r="DA310" s="371" t="str">
        <f t="shared" si="433"/>
        <v/>
      </c>
      <c r="DB310" s="371" t="str">
        <f t="shared" si="434"/>
        <v/>
      </c>
      <c r="DC310" s="371" t="str">
        <f t="shared" si="435"/>
        <v/>
      </c>
      <c r="DD310" s="334" t="str">
        <f t="shared" si="392"/>
        <v/>
      </c>
      <c r="DE310" s="334" t="str">
        <f t="shared" si="393"/>
        <v/>
      </c>
      <c r="DF310" s="372">
        <f t="shared" si="453"/>
        <v>0</v>
      </c>
      <c r="DG310" s="372">
        <f t="shared" si="454"/>
        <v>0</v>
      </c>
      <c r="DH310" s="372">
        <f t="shared" si="455"/>
        <v>0</v>
      </c>
      <c r="DI310" s="375"/>
      <c r="DJ310" s="319">
        <f>AK310/3600*Stawki!$A$4</f>
        <v>0</v>
      </c>
      <c r="DK310" s="317">
        <f>AO310/3600*Stawki!$B$4</f>
        <v>0</v>
      </c>
      <c r="DL310" s="317">
        <f>AR310/3600*Stawki!$C$4</f>
        <v>0</v>
      </c>
      <c r="DM310" s="317">
        <f>AU310/3600*Stawki!$D$4</f>
        <v>0</v>
      </c>
      <c r="DN310" s="317">
        <f>AX310/3600*Stawki!$E$4</f>
        <v>0</v>
      </c>
      <c r="DO310" s="317">
        <f>BA310/3600*Stawki!$F$4</f>
        <v>0</v>
      </c>
      <c r="DP310" s="317">
        <f>BD310/3600*Stawki!$G$4</f>
        <v>0</v>
      </c>
      <c r="DQ310" s="317">
        <f>BG310/3600*Stawki!$H$4</f>
        <v>0</v>
      </c>
      <c r="DR310" s="317">
        <f>BJ310/3600*Stawki!$J$4</f>
        <v>0</v>
      </c>
      <c r="DS310" s="317">
        <f>BL310/3600*Stawki!$I$4</f>
        <v>0</v>
      </c>
      <c r="DT310" s="317">
        <f>BP310/3600*Stawki!$K$4</f>
        <v>0</v>
      </c>
      <c r="DU310" s="320">
        <f>BS310/3600*Stawki!$M$4</f>
        <v>0</v>
      </c>
      <c r="DV310" s="320">
        <f>BV310/3600*Stawki!$L$4</f>
        <v>0</v>
      </c>
      <c r="DW310" s="321">
        <f t="shared" si="436"/>
        <v>0</v>
      </c>
      <c r="DX310" s="322" t="e" cm="1">
        <f t="array" ref="DX310">IF(BX310&lt;1,INDEX(tblSimple[],MATCH(F310,simp_il_proj,1)+1,MATCH(BW310,simp_il_oper,1)+1)+VLOOKUP($H$6,tblKlient[[Klient]:[Dodatkowy narzut Simple]],2,0),INDEX(tblComplex[],MATCH(F310,comp_il_projekt,1)+1,MATCH(BX310,comp_ile_sklad,1)+1)+VLOOKUP($H$6,tblKlient[[Klient]:[Dodatkowy narzut Complex]],3,0))</f>
        <v>#VALUE!</v>
      </c>
      <c r="DY310" s="323" t="str">
        <f t="shared" si="437"/>
        <v/>
      </c>
      <c r="DZ310" s="318" t="e">
        <f t="shared" si="394"/>
        <v>#VALUE!</v>
      </c>
      <c r="EA310" s="324" t="e">
        <f t="shared" si="395"/>
        <v>#VALUE!</v>
      </c>
      <c r="EC310" s="340">
        <f>IFERROR((Y310*AA310)*IF(X310="NIE",$EC$17+Stawki!$L$30,$EC$17)+SUMIF($C:$C,$B310,CP:CP),0)</f>
        <v>0</v>
      </c>
      <c r="ED310" s="341">
        <f t="shared" si="396"/>
        <v>0</v>
      </c>
      <c r="EE310" s="341">
        <f t="shared" si="397"/>
        <v>0</v>
      </c>
      <c r="EF310" s="341" t="e">
        <f t="shared" si="398"/>
        <v>#VALUE!</v>
      </c>
      <c r="EG310" s="341" t="e">
        <f>DY310*(1+wycena!$EG$17)</f>
        <v>#VALUE!</v>
      </c>
      <c r="EH310" s="341" t="e">
        <f>EG310*(1+wycena!$EH$17)</f>
        <v>#VALUE!</v>
      </c>
      <c r="EI310" s="341" t="e">
        <f t="shared" si="438"/>
        <v>#VALUE!</v>
      </c>
      <c r="EJ310" s="341" t="e">
        <f t="shared" si="456"/>
        <v>#VALUE!</v>
      </c>
      <c r="EK310" s="342">
        <f t="shared" si="399"/>
        <v>0</v>
      </c>
      <c r="EL310" s="343">
        <v>0</v>
      </c>
      <c r="EM310" s="344" t="e">
        <f t="shared" si="457"/>
        <v>#VALUE!</v>
      </c>
      <c r="EN310" s="345" t="e">
        <f t="shared" si="400"/>
        <v>#VALUE!</v>
      </c>
      <c r="EO310" s="346">
        <f t="shared" si="401"/>
        <v>0</v>
      </c>
      <c r="EP310" s="347">
        <f t="shared" si="402"/>
        <v>0</v>
      </c>
      <c r="EQ310" s="348">
        <f t="shared" si="439"/>
        <v>0</v>
      </c>
      <c r="ER310" s="349" t="e">
        <f t="shared" si="403"/>
        <v>#VALUE!</v>
      </c>
      <c r="ES310" s="350" t="e">
        <f t="shared" si="404"/>
        <v>#VALUE!</v>
      </c>
      <c r="ET310" s="62"/>
      <c r="EU310" s="399">
        <f t="shared" si="440"/>
        <v>0</v>
      </c>
      <c r="EV310" s="400">
        <f t="shared" si="441"/>
        <v>0</v>
      </c>
      <c r="EW310" s="400">
        <f t="shared" si="442"/>
        <v>0</v>
      </c>
      <c r="EX310" s="400">
        <f t="shared" si="443"/>
        <v>0</v>
      </c>
      <c r="EY310" s="400">
        <f t="shared" si="444"/>
        <v>0</v>
      </c>
      <c r="EZ310" s="401">
        <f t="shared" si="445"/>
        <v>0</v>
      </c>
      <c r="FA310" s="62"/>
      <c r="FB310" s="153">
        <f t="shared" si="405"/>
        <v>0</v>
      </c>
      <c r="FC310" s="154">
        <f t="shared" si="406"/>
        <v>0</v>
      </c>
      <c r="FD310" s="154">
        <f t="shared" si="407"/>
        <v>0</v>
      </c>
      <c r="FE310" s="154">
        <f t="shared" si="408"/>
        <v>0</v>
      </c>
      <c r="FF310" s="154">
        <f t="shared" si="409"/>
        <v>0</v>
      </c>
      <c r="FG310" s="154">
        <f t="shared" si="410"/>
        <v>0</v>
      </c>
      <c r="FH310" s="154">
        <f t="shared" si="411"/>
        <v>0</v>
      </c>
      <c r="FI310" s="154">
        <f t="shared" si="412"/>
        <v>0</v>
      </c>
      <c r="FJ310" s="154">
        <f t="shared" si="413"/>
        <v>0</v>
      </c>
      <c r="FK310" s="147">
        <f t="shared" si="414"/>
        <v>0</v>
      </c>
      <c r="FL310" s="147">
        <f t="shared" si="415"/>
        <v>0</v>
      </c>
      <c r="FM310" s="146">
        <f t="shared" si="416"/>
        <v>0</v>
      </c>
      <c r="FN310" s="146">
        <f t="shared" si="417"/>
        <v>0</v>
      </c>
      <c r="FO310" s="146">
        <f t="shared" si="418"/>
        <v>0</v>
      </c>
      <c r="FP310" s="146">
        <f t="shared" si="419"/>
        <v>0</v>
      </c>
      <c r="FQ310" s="146" t="e">
        <f t="shared" si="420"/>
        <v>#VALUE!</v>
      </c>
      <c r="FR310" s="146" t="e">
        <f t="shared" si="421"/>
        <v>#VALUE!</v>
      </c>
      <c r="FS310" s="146">
        <f t="shared" si="422"/>
        <v>0</v>
      </c>
      <c r="FT310" s="146">
        <f t="shared" si="423"/>
        <v>0</v>
      </c>
      <c r="FU310" s="146">
        <f t="shared" si="424"/>
        <v>0</v>
      </c>
      <c r="FV310" s="146" t="e">
        <f t="shared" si="425"/>
        <v>#VALUE!</v>
      </c>
      <c r="FW310" s="146" t="e">
        <f t="shared" si="446"/>
        <v>#VALUE!</v>
      </c>
      <c r="FX310" s="146" t="e">
        <f t="shared" si="447"/>
        <v>#VALUE!</v>
      </c>
      <c r="FY310" s="146" t="e">
        <f t="shared" si="448"/>
        <v>#VALUE!</v>
      </c>
      <c r="FZ310" s="155">
        <f t="shared" si="458"/>
        <v>0</v>
      </c>
    </row>
    <row r="311" spans="1:182">
      <c r="A311" s="143">
        <v>293</v>
      </c>
      <c r="B311" s="123"/>
      <c r="C311" s="123"/>
      <c r="D311" s="123"/>
      <c r="E311" s="181"/>
      <c r="F311" s="123"/>
      <c r="G311" s="123"/>
      <c r="H311" s="123"/>
      <c r="I311" s="120"/>
      <c r="J311" s="121"/>
      <c r="K311" s="123"/>
      <c r="L311" s="123"/>
      <c r="M311" s="172" t="str">
        <f>ryzyka!$X295</f>
        <v/>
      </c>
      <c r="N311" s="173" t="str">
        <f>ryzyka!Y295</f>
        <v/>
      </c>
      <c r="O311" s="123"/>
      <c r="P311" s="123"/>
      <c r="Q311" s="138"/>
      <c r="R311" s="121"/>
      <c r="S311" s="123"/>
      <c r="T311" s="122"/>
      <c r="U311" s="123"/>
      <c r="V311" s="285" t="str">
        <f t="shared" si="426"/>
        <v/>
      </c>
      <c r="W311" s="285" t="str">
        <f t="shared" si="427"/>
        <v/>
      </c>
      <c r="X311" s="123"/>
      <c r="Y311" s="65"/>
      <c r="Z311" s="176">
        <f t="shared" si="369"/>
        <v>0</v>
      </c>
      <c r="AA311" s="124"/>
      <c r="AB311" s="124"/>
      <c r="AC311" s="125"/>
      <c r="AD311" s="125"/>
      <c r="AE311" s="126"/>
      <c r="AF311" s="124"/>
      <c r="AG311" s="127"/>
      <c r="AH311" s="128"/>
      <c r="AI311" s="137"/>
      <c r="AJ311" s="126"/>
      <c r="AK311" s="335">
        <f t="shared" si="370"/>
        <v>0</v>
      </c>
      <c r="AL311" s="138"/>
      <c r="AM311" s="121"/>
      <c r="AN311" s="123"/>
      <c r="AO311" s="332">
        <f t="shared" si="449"/>
        <v>0</v>
      </c>
      <c r="AP311" s="333">
        <f>SUMIFS(Technologia[tpz '[s']],Technologia[Obszar],"Obróbka skrawaniem",Technologia[KOD WYROB],wycena!$B311)</f>
        <v>0</v>
      </c>
      <c r="AQ311" s="334">
        <f>SUMIFS(Technologia[tpj '[s']],Technologia[Obszar],"Obróbka skrawaniem",Technologia[KOD WYROB],wycena!$B311)</f>
        <v>0</v>
      </c>
      <c r="AR311" s="335">
        <f t="shared" si="371"/>
        <v>0</v>
      </c>
      <c r="AS311" s="334">
        <f>SUMIFS(Technologia[tpz '[s']],Technologia[Obszar],"Ukosowanie",Technologia[KOD WYROB],wycena!$B311)</f>
        <v>0</v>
      </c>
      <c r="AT311" s="334">
        <f>SUMIFS(Technologia[tpj '[s']],Technologia[Obszar],"Ukosowanie",Technologia[KOD WYROB],wycena!$B311)</f>
        <v>0</v>
      </c>
      <c r="AU311" s="335">
        <f t="shared" si="372"/>
        <v>0</v>
      </c>
      <c r="AV311" s="334">
        <f>SUMIFS(Technologia[tpz '[s']],Technologia[Obszar],"Prasa",Technologia[KOD WYROB],wycena!$B311)</f>
        <v>0</v>
      </c>
      <c r="AW311" s="334">
        <f>SUMIFS(Technologia[tpj '[s']],Technologia[Obszar],"Prasa",Technologia[KOD WYROB],wycena!$B311)</f>
        <v>0</v>
      </c>
      <c r="AX311" s="335">
        <f t="shared" si="373"/>
        <v>0</v>
      </c>
      <c r="AY311" s="334">
        <f>SUMIFS(Technologia[tpz '[s']],Technologia[Obszar],"Spawanie ręczne",Technologia[KOD WYROB],wycena!$B311)</f>
        <v>0</v>
      </c>
      <c r="AZ311" s="334">
        <f>SUMIFS(Technologia[tpj '[s']],Technologia[Obszar],"Spawanie ręczne",Technologia[KOD WYROB],wycena!$B311)</f>
        <v>0</v>
      </c>
      <c r="BA311" s="335">
        <f t="shared" si="374"/>
        <v>0</v>
      </c>
      <c r="BB311" s="334">
        <f>SUMIFS(Technologia[tpz '[s']],Technologia[Obszar],"Spawanie robotem",Technologia[KOD WYROB],wycena!$B311)</f>
        <v>0</v>
      </c>
      <c r="BC311" s="334">
        <f>SUMIFS(Technologia[tpj '[s']],Technologia[Obszar],"Spawanie robotem",Technologia[KOD WYROB],wycena!$B311)</f>
        <v>0</v>
      </c>
      <c r="BD311" s="335">
        <f t="shared" si="375"/>
        <v>0</v>
      </c>
      <c r="BE311" s="334">
        <f>SUMIFS(Technologia[tpz '[s']],Technologia[Obszar],"Ślusarnia",Technologia[KOD WYROB],wycena!$B311)</f>
        <v>0</v>
      </c>
      <c r="BF311" s="334">
        <f>SUMIFS(Technologia[tpj '[s']],Technologia[Obszar],"Ślusarnia",Technologia[KOD WYROB],wycena!$B311)</f>
        <v>0</v>
      </c>
      <c r="BG311" s="335">
        <f t="shared" si="376"/>
        <v>0</v>
      </c>
      <c r="BH311" s="334">
        <f>SUMIFS(Technologia[tpz '[s']],Technologia[Obszar],"Montaż",Technologia[KOD WYROB],wycena!$B311)</f>
        <v>0</v>
      </c>
      <c r="BI311" s="334">
        <f>SUMIFS(Technologia[tpj '[s']],Technologia[Obszar],"Montaż",Technologia[KOD WYROB],wycena!$B311)</f>
        <v>0</v>
      </c>
      <c r="BJ311" s="335">
        <f t="shared" si="377"/>
        <v>0</v>
      </c>
      <c r="BK311" s="334">
        <f>SUMIFS(Technologia[tpz '[s']],Technologia[Obszar],"Klejenie",Technologia[KOD WYROB],wycena!$B311)</f>
        <v>0</v>
      </c>
      <c r="BL311" s="334">
        <f>SUMIFS(Technologia[tpj '[s']],Technologia[Obszar],"Klejenie",Technologia[KOD WYROB],wycena!$B311)</f>
        <v>0</v>
      </c>
      <c r="BM311" s="335">
        <f t="shared" si="378"/>
        <v>0</v>
      </c>
      <c r="BN311" s="334">
        <f>SUMIFS(Technologia[tpz '[s']],Technologia[Obszar],"Śrutowanie",Technologia[KOD WYROB],wycena!$B311)</f>
        <v>0</v>
      </c>
      <c r="BO311" s="334">
        <f>SUMIFS(Technologia[tpj '[s']],Technologia[Obszar],"Śrutowanie",Technologia[KOD WYROB],wycena!$B311)</f>
        <v>0</v>
      </c>
      <c r="BP311" s="332">
        <f t="shared" si="428"/>
        <v>0</v>
      </c>
      <c r="BQ311" s="334">
        <f>SUMIFS(Technologia[tpz '[s']],Technologia[Obszar],"Prostowanie",Technologia[KOD WYROB],wycena!$B311)</f>
        <v>0</v>
      </c>
      <c r="BR311" s="334">
        <f>SUMIFS(Technologia[tpj '[s']],Technologia[Obszar],"Prostowanie",Technologia[KOD WYROB],wycena!$B311)</f>
        <v>0</v>
      </c>
      <c r="BS311" s="332">
        <f t="shared" si="429"/>
        <v>0</v>
      </c>
      <c r="BT311" s="334">
        <f>SUMIFS(Technologia[tpz '[s']],Technologia[Obszar],"Gratowarka",Technologia[KOD WYROB],wycena!$B311)</f>
        <v>0</v>
      </c>
      <c r="BU311" s="334">
        <f>SUMIFS(Technologia[tpj '[s']],Technologia[Obszar],"Gratowarka",Technologia[KOD WYROB],wycena!$B311)</f>
        <v>0</v>
      </c>
      <c r="BV311" s="332">
        <f t="shared" si="430"/>
        <v>0</v>
      </c>
      <c r="BW311" s="332">
        <f>COUNTIF(Technologia[KOD WYROB],B311)</f>
        <v>0</v>
      </c>
      <c r="BX311" s="332">
        <f t="shared" si="431"/>
        <v>0</v>
      </c>
      <c r="BZ311" s="121"/>
      <c r="CA311" s="123"/>
      <c r="CB311" s="123"/>
      <c r="CC311" s="372">
        <f>SUMIFS(Technologia[Koszt kooperacji],Technologia[Obszar],"Kooperacja",Technologia[KOD WYROB],wycena!$B311)+SUMIFS(Technologia[Koszt kooperacji],Technologia[Obszar],"Śrutowanie",Technologia[KOD WYROB],wycena!$B311)</f>
        <v>0</v>
      </c>
      <c r="CD311" s="372">
        <f t="shared" si="379"/>
        <v>0</v>
      </c>
      <c r="CE311" s="372">
        <f t="shared" si="450"/>
        <v>0</v>
      </c>
      <c r="CF311" s="381">
        <f>COUNTIFS(Technologia[KOD WYROB],B311,Technologia[Obszar],"kooperacja")+SUMIF($C:$C,$B311,CF:CF)</f>
        <v>0</v>
      </c>
      <c r="CG311" s="382">
        <f>SUMIF(Tabela3[Dot. indeksu],B311,Tabela3[Wartość])+SUMIF(C:C,B311,DE:DE)</f>
        <v>0</v>
      </c>
      <c r="CH311" s="383">
        <f>SUMIFS(NRC[Cena],NRC[Typ narzędzia],robocze!$AL$1,NRC[Dot. indeksu],wycena!$B311)+(SUMIF($C:$C,$B311,$DF:$DF))</f>
        <v>0</v>
      </c>
      <c r="CI311" s="372">
        <f>SUMIFS(NRC[Cena],NRC[Typ narzędzia],robocze!$AL$2,NRC[Dot. indeksu],wycena!$B311)+(SUMIF($C:$C,$B311,$DG:$DG))</f>
        <v>0</v>
      </c>
      <c r="CJ311" s="372">
        <f>SUMIFS(NRC[Cena],NRC[Typ narzędzia],robocze!$AL$3,NRC[Dot. indeksu],wycena!$B311)+(SUMIF($C:$C,$B311,$DH:$DH))</f>
        <v>0</v>
      </c>
      <c r="CK311" s="384">
        <f t="shared" si="432"/>
        <v>0</v>
      </c>
      <c r="CM311" s="373" t="str">
        <f t="shared" si="380"/>
        <v/>
      </c>
      <c r="CN311" s="374" t="str">
        <f t="shared" si="381"/>
        <v/>
      </c>
      <c r="CO311" s="372" t="str">
        <f t="shared" si="382"/>
        <v/>
      </c>
      <c r="CP311" s="372" t="str">
        <f t="shared" si="451"/>
        <v/>
      </c>
      <c r="CQ311" s="371" t="str">
        <f t="shared" si="383"/>
        <v/>
      </c>
      <c r="CR311" s="371" t="str">
        <f t="shared" si="452"/>
        <v/>
      </c>
      <c r="CS311" s="371" t="str">
        <f t="shared" si="384"/>
        <v/>
      </c>
      <c r="CT311" s="371" t="str">
        <f t="shared" si="385"/>
        <v/>
      </c>
      <c r="CU311" s="371" t="str">
        <f t="shared" si="386"/>
        <v/>
      </c>
      <c r="CV311" s="371" t="str">
        <f t="shared" si="387"/>
        <v/>
      </c>
      <c r="CW311" s="371" t="str">
        <f t="shared" si="388"/>
        <v/>
      </c>
      <c r="CX311" s="371" t="str">
        <f t="shared" si="389"/>
        <v/>
      </c>
      <c r="CY311" s="371" t="str">
        <f t="shared" si="390"/>
        <v/>
      </c>
      <c r="CZ311" s="371" t="str">
        <f t="shared" si="391"/>
        <v/>
      </c>
      <c r="DA311" s="371" t="str">
        <f t="shared" si="433"/>
        <v/>
      </c>
      <c r="DB311" s="371" t="str">
        <f t="shared" si="434"/>
        <v/>
      </c>
      <c r="DC311" s="371" t="str">
        <f t="shared" si="435"/>
        <v/>
      </c>
      <c r="DD311" s="334" t="str">
        <f t="shared" si="392"/>
        <v/>
      </c>
      <c r="DE311" s="334" t="str">
        <f t="shared" si="393"/>
        <v/>
      </c>
      <c r="DF311" s="372">
        <f t="shared" si="453"/>
        <v>0</v>
      </c>
      <c r="DG311" s="372">
        <f t="shared" si="454"/>
        <v>0</v>
      </c>
      <c r="DH311" s="372">
        <f t="shared" si="455"/>
        <v>0</v>
      </c>
      <c r="DI311" s="375"/>
      <c r="DJ311" s="319">
        <f>AK311/3600*Stawki!$A$4</f>
        <v>0</v>
      </c>
      <c r="DK311" s="317">
        <f>AO311/3600*Stawki!$B$4</f>
        <v>0</v>
      </c>
      <c r="DL311" s="317">
        <f>AR311/3600*Stawki!$C$4</f>
        <v>0</v>
      </c>
      <c r="DM311" s="317">
        <f>AU311/3600*Stawki!$D$4</f>
        <v>0</v>
      </c>
      <c r="DN311" s="317">
        <f>AX311/3600*Stawki!$E$4</f>
        <v>0</v>
      </c>
      <c r="DO311" s="317">
        <f>BA311/3600*Stawki!$F$4</f>
        <v>0</v>
      </c>
      <c r="DP311" s="317">
        <f>BD311/3600*Stawki!$G$4</f>
        <v>0</v>
      </c>
      <c r="DQ311" s="317">
        <f>BG311/3600*Stawki!$H$4</f>
        <v>0</v>
      </c>
      <c r="DR311" s="317">
        <f>BJ311/3600*Stawki!$J$4</f>
        <v>0</v>
      </c>
      <c r="DS311" s="317">
        <f>BL311/3600*Stawki!$I$4</f>
        <v>0</v>
      </c>
      <c r="DT311" s="317">
        <f>BP311/3600*Stawki!$K$4</f>
        <v>0</v>
      </c>
      <c r="DU311" s="320">
        <f>BS311/3600*Stawki!$M$4</f>
        <v>0</v>
      </c>
      <c r="DV311" s="320">
        <f>BV311/3600*Stawki!$L$4</f>
        <v>0</v>
      </c>
      <c r="DW311" s="321">
        <f t="shared" si="436"/>
        <v>0</v>
      </c>
      <c r="DX311" s="322" t="e" cm="1">
        <f t="array" ref="DX311">IF(BX311&lt;1,INDEX(tblSimple[],MATCH(F311,simp_il_proj,1)+1,MATCH(BW311,simp_il_oper,1)+1)+VLOOKUP($H$6,tblKlient[[Klient]:[Dodatkowy narzut Simple]],2,0),INDEX(tblComplex[],MATCH(F311,comp_il_projekt,1)+1,MATCH(BX311,comp_ile_sklad,1)+1)+VLOOKUP($H$6,tblKlient[[Klient]:[Dodatkowy narzut Complex]],3,0))</f>
        <v>#VALUE!</v>
      </c>
      <c r="DY311" s="323" t="str">
        <f t="shared" si="437"/>
        <v/>
      </c>
      <c r="DZ311" s="318" t="e">
        <f t="shared" si="394"/>
        <v>#VALUE!</v>
      </c>
      <c r="EA311" s="324" t="e">
        <f t="shared" si="395"/>
        <v>#VALUE!</v>
      </c>
      <c r="EC311" s="340">
        <f>IFERROR((Y311*AA311)*IF(X311="NIE",$EC$17+Stawki!$L$30,$EC$17)+SUMIF($C:$C,$B311,CP:CP),0)</f>
        <v>0</v>
      </c>
      <c r="ED311" s="341">
        <f t="shared" si="396"/>
        <v>0</v>
      </c>
      <c r="EE311" s="341">
        <f t="shared" si="397"/>
        <v>0</v>
      </c>
      <c r="EF311" s="341" t="e">
        <f t="shared" si="398"/>
        <v>#VALUE!</v>
      </c>
      <c r="EG311" s="341" t="e">
        <f>DY311*(1+wycena!$EG$17)</f>
        <v>#VALUE!</v>
      </c>
      <c r="EH311" s="341" t="e">
        <f>EG311*(1+wycena!$EH$17)</f>
        <v>#VALUE!</v>
      </c>
      <c r="EI311" s="341" t="e">
        <f t="shared" si="438"/>
        <v>#VALUE!</v>
      </c>
      <c r="EJ311" s="341" t="e">
        <f t="shared" si="456"/>
        <v>#VALUE!</v>
      </c>
      <c r="EK311" s="342">
        <f t="shared" si="399"/>
        <v>0</v>
      </c>
      <c r="EL311" s="343">
        <v>0</v>
      </c>
      <c r="EM311" s="344" t="e">
        <f t="shared" si="457"/>
        <v>#VALUE!</v>
      </c>
      <c r="EN311" s="345" t="e">
        <f t="shared" si="400"/>
        <v>#VALUE!</v>
      </c>
      <c r="EO311" s="346">
        <f t="shared" si="401"/>
        <v>0</v>
      </c>
      <c r="EP311" s="347">
        <f t="shared" si="402"/>
        <v>0</v>
      </c>
      <c r="EQ311" s="348">
        <f t="shared" si="439"/>
        <v>0</v>
      </c>
      <c r="ER311" s="349" t="e">
        <f t="shared" si="403"/>
        <v>#VALUE!</v>
      </c>
      <c r="ES311" s="350" t="e">
        <f t="shared" si="404"/>
        <v>#VALUE!</v>
      </c>
      <c r="ET311" s="62"/>
      <c r="EU311" s="399">
        <f t="shared" si="440"/>
        <v>0</v>
      </c>
      <c r="EV311" s="400">
        <f t="shared" si="441"/>
        <v>0</v>
      </c>
      <c r="EW311" s="400">
        <f t="shared" si="442"/>
        <v>0</v>
      </c>
      <c r="EX311" s="400">
        <f t="shared" si="443"/>
        <v>0</v>
      </c>
      <c r="EY311" s="400">
        <f t="shared" si="444"/>
        <v>0</v>
      </c>
      <c r="EZ311" s="401">
        <f t="shared" si="445"/>
        <v>0</v>
      </c>
      <c r="FA311" s="62"/>
      <c r="FB311" s="153">
        <f t="shared" si="405"/>
        <v>0</v>
      </c>
      <c r="FC311" s="154">
        <f t="shared" si="406"/>
        <v>0</v>
      </c>
      <c r="FD311" s="154">
        <f t="shared" si="407"/>
        <v>0</v>
      </c>
      <c r="FE311" s="154">
        <f t="shared" si="408"/>
        <v>0</v>
      </c>
      <c r="FF311" s="154">
        <f t="shared" si="409"/>
        <v>0</v>
      </c>
      <c r="FG311" s="154">
        <f t="shared" si="410"/>
        <v>0</v>
      </c>
      <c r="FH311" s="154">
        <f t="shared" si="411"/>
        <v>0</v>
      </c>
      <c r="FI311" s="154">
        <f t="shared" si="412"/>
        <v>0</v>
      </c>
      <c r="FJ311" s="154">
        <f t="shared" si="413"/>
        <v>0</v>
      </c>
      <c r="FK311" s="147">
        <f t="shared" si="414"/>
        <v>0</v>
      </c>
      <c r="FL311" s="147">
        <f t="shared" si="415"/>
        <v>0</v>
      </c>
      <c r="FM311" s="146">
        <f t="shared" si="416"/>
        <v>0</v>
      </c>
      <c r="FN311" s="146">
        <f t="shared" si="417"/>
        <v>0</v>
      </c>
      <c r="FO311" s="146">
        <f t="shared" si="418"/>
        <v>0</v>
      </c>
      <c r="FP311" s="146">
        <f t="shared" si="419"/>
        <v>0</v>
      </c>
      <c r="FQ311" s="146" t="e">
        <f t="shared" si="420"/>
        <v>#VALUE!</v>
      </c>
      <c r="FR311" s="146" t="e">
        <f t="shared" si="421"/>
        <v>#VALUE!</v>
      </c>
      <c r="FS311" s="146">
        <f t="shared" si="422"/>
        <v>0</v>
      </c>
      <c r="FT311" s="146">
        <f t="shared" si="423"/>
        <v>0</v>
      </c>
      <c r="FU311" s="146">
        <f t="shared" si="424"/>
        <v>0</v>
      </c>
      <c r="FV311" s="146" t="e">
        <f t="shared" si="425"/>
        <v>#VALUE!</v>
      </c>
      <c r="FW311" s="146" t="e">
        <f t="shared" si="446"/>
        <v>#VALUE!</v>
      </c>
      <c r="FX311" s="146" t="e">
        <f t="shared" si="447"/>
        <v>#VALUE!</v>
      </c>
      <c r="FY311" s="146" t="e">
        <f t="shared" si="448"/>
        <v>#VALUE!</v>
      </c>
      <c r="FZ311" s="155">
        <f t="shared" si="458"/>
        <v>0</v>
      </c>
    </row>
    <row r="312" spans="1:182">
      <c r="A312" s="143">
        <v>294</v>
      </c>
      <c r="B312" s="123"/>
      <c r="C312" s="123"/>
      <c r="D312" s="123"/>
      <c r="E312" s="181"/>
      <c r="F312" s="123"/>
      <c r="G312" s="123"/>
      <c r="H312" s="123"/>
      <c r="I312" s="120"/>
      <c r="J312" s="121"/>
      <c r="K312" s="123"/>
      <c r="L312" s="123"/>
      <c r="M312" s="172" t="str">
        <f>ryzyka!$X296</f>
        <v/>
      </c>
      <c r="N312" s="173" t="str">
        <f>ryzyka!Y296</f>
        <v/>
      </c>
      <c r="O312" s="123"/>
      <c r="P312" s="123"/>
      <c r="Q312" s="138"/>
      <c r="R312" s="121"/>
      <c r="S312" s="123"/>
      <c r="T312" s="122"/>
      <c r="U312" s="123"/>
      <c r="V312" s="285" t="str">
        <f t="shared" si="426"/>
        <v/>
      </c>
      <c r="W312" s="285" t="str">
        <f t="shared" si="427"/>
        <v/>
      </c>
      <c r="X312" s="123"/>
      <c r="Y312" s="65"/>
      <c r="Z312" s="176">
        <f t="shared" si="369"/>
        <v>0</v>
      </c>
      <c r="AA312" s="124"/>
      <c r="AB312" s="124"/>
      <c r="AC312" s="125"/>
      <c r="AD312" s="125"/>
      <c r="AE312" s="126"/>
      <c r="AF312" s="124"/>
      <c r="AG312" s="127"/>
      <c r="AH312" s="128"/>
      <c r="AI312" s="137"/>
      <c r="AJ312" s="126"/>
      <c r="AK312" s="335">
        <f t="shared" si="370"/>
        <v>0</v>
      </c>
      <c r="AL312" s="138"/>
      <c r="AM312" s="121"/>
      <c r="AN312" s="123"/>
      <c r="AO312" s="332">
        <f t="shared" si="449"/>
        <v>0</v>
      </c>
      <c r="AP312" s="333">
        <f>SUMIFS(Technologia[tpz '[s']],Technologia[Obszar],"Obróbka skrawaniem",Technologia[KOD WYROB],wycena!$B312)</f>
        <v>0</v>
      </c>
      <c r="AQ312" s="334">
        <f>SUMIFS(Technologia[tpj '[s']],Technologia[Obszar],"Obróbka skrawaniem",Technologia[KOD WYROB],wycena!$B312)</f>
        <v>0</v>
      </c>
      <c r="AR312" s="335">
        <f t="shared" si="371"/>
        <v>0</v>
      </c>
      <c r="AS312" s="334">
        <f>SUMIFS(Technologia[tpz '[s']],Technologia[Obszar],"Ukosowanie",Technologia[KOD WYROB],wycena!$B312)</f>
        <v>0</v>
      </c>
      <c r="AT312" s="334">
        <f>SUMIFS(Technologia[tpj '[s']],Technologia[Obszar],"Ukosowanie",Technologia[KOD WYROB],wycena!$B312)</f>
        <v>0</v>
      </c>
      <c r="AU312" s="335">
        <f t="shared" si="372"/>
        <v>0</v>
      </c>
      <c r="AV312" s="334">
        <f>SUMIFS(Technologia[tpz '[s']],Technologia[Obszar],"Prasa",Technologia[KOD WYROB],wycena!$B312)</f>
        <v>0</v>
      </c>
      <c r="AW312" s="334">
        <f>SUMIFS(Technologia[tpj '[s']],Technologia[Obszar],"Prasa",Technologia[KOD WYROB],wycena!$B312)</f>
        <v>0</v>
      </c>
      <c r="AX312" s="335">
        <f t="shared" si="373"/>
        <v>0</v>
      </c>
      <c r="AY312" s="334">
        <f>SUMIFS(Technologia[tpz '[s']],Technologia[Obszar],"Spawanie ręczne",Technologia[KOD WYROB],wycena!$B312)</f>
        <v>0</v>
      </c>
      <c r="AZ312" s="334">
        <f>SUMIFS(Technologia[tpj '[s']],Technologia[Obszar],"Spawanie ręczne",Technologia[KOD WYROB],wycena!$B312)</f>
        <v>0</v>
      </c>
      <c r="BA312" s="335">
        <f t="shared" si="374"/>
        <v>0</v>
      </c>
      <c r="BB312" s="334">
        <f>SUMIFS(Technologia[tpz '[s']],Technologia[Obszar],"Spawanie robotem",Technologia[KOD WYROB],wycena!$B312)</f>
        <v>0</v>
      </c>
      <c r="BC312" s="334">
        <f>SUMIFS(Technologia[tpj '[s']],Technologia[Obszar],"Spawanie robotem",Technologia[KOD WYROB],wycena!$B312)</f>
        <v>0</v>
      </c>
      <c r="BD312" s="335">
        <f t="shared" si="375"/>
        <v>0</v>
      </c>
      <c r="BE312" s="334">
        <f>SUMIFS(Technologia[tpz '[s']],Technologia[Obszar],"Ślusarnia",Technologia[KOD WYROB],wycena!$B312)</f>
        <v>0</v>
      </c>
      <c r="BF312" s="334">
        <f>SUMIFS(Technologia[tpj '[s']],Technologia[Obszar],"Ślusarnia",Technologia[KOD WYROB],wycena!$B312)</f>
        <v>0</v>
      </c>
      <c r="BG312" s="335">
        <f t="shared" si="376"/>
        <v>0</v>
      </c>
      <c r="BH312" s="334">
        <f>SUMIFS(Technologia[tpz '[s']],Technologia[Obszar],"Montaż",Technologia[KOD WYROB],wycena!$B312)</f>
        <v>0</v>
      </c>
      <c r="BI312" s="334">
        <f>SUMIFS(Technologia[tpj '[s']],Technologia[Obszar],"Montaż",Technologia[KOD WYROB],wycena!$B312)</f>
        <v>0</v>
      </c>
      <c r="BJ312" s="335">
        <f t="shared" si="377"/>
        <v>0</v>
      </c>
      <c r="BK312" s="334">
        <f>SUMIFS(Technologia[tpz '[s']],Technologia[Obszar],"Klejenie",Technologia[KOD WYROB],wycena!$B312)</f>
        <v>0</v>
      </c>
      <c r="BL312" s="334">
        <f>SUMIFS(Technologia[tpj '[s']],Technologia[Obszar],"Klejenie",Technologia[KOD WYROB],wycena!$B312)</f>
        <v>0</v>
      </c>
      <c r="BM312" s="335">
        <f t="shared" si="378"/>
        <v>0</v>
      </c>
      <c r="BN312" s="334">
        <f>SUMIFS(Technologia[tpz '[s']],Technologia[Obszar],"Śrutowanie",Technologia[KOD WYROB],wycena!$B312)</f>
        <v>0</v>
      </c>
      <c r="BO312" s="334">
        <f>SUMIFS(Technologia[tpj '[s']],Technologia[Obszar],"Śrutowanie",Technologia[KOD WYROB],wycena!$B312)</f>
        <v>0</v>
      </c>
      <c r="BP312" s="332">
        <f t="shared" si="428"/>
        <v>0</v>
      </c>
      <c r="BQ312" s="334">
        <f>SUMIFS(Technologia[tpz '[s']],Technologia[Obszar],"Prostowanie",Technologia[KOD WYROB],wycena!$B312)</f>
        <v>0</v>
      </c>
      <c r="BR312" s="334">
        <f>SUMIFS(Technologia[tpj '[s']],Technologia[Obszar],"Prostowanie",Technologia[KOD WYROB],wycena!$B312)</f>
        <v>0</v>
      </c>
      <c r="BS312" s="332">
        <f t="shared" si="429"/>
        <v>0</v>
      </c>
      <c r="BT312" s="334">
        <f>SUMIFS(Technologia[tpz '[s']],Technologia[Obszar],"Gratowarka",Technologia[KOD WYROB],wycena!$B312)</f>
        <v>0</v>
      </c>
      <c r="BU312" s="334">
        <f>SUMIFS(Technologia[tpj '[s']],Technologia[Obszar],"Gratowarka",Technologia[KOD WYROB],wycena!$B312)</f>
        <v>0</v>
      </c>
      <c r="BV312" s="332">
        <f t="shared" si="430"/>
        <v>0</v>
      </c>
      <c r="BW312" s="332">
        <f>COUNTIF(Technologia[KOD WYROB],B312)</f>
        <v>0</v>
      </c>
      <c r="BX312" s="332">
        <f t="shared" si="431"/>
        <v>0</v>
      </c>
      <c r="BZ312" s="121"/>
      <c r="CA312" s="123"/>
      <c r="CB312" s="123"/>
      <c r="CC312" s="372">
        <f>SUMIFS(Technologia[Koszt kooperacji],Technologia[Obszar],"Kooperacja",Technologia[KOD WYROB],wycena!$B312)+SUMIFS(Technologia[Koszt kooperacji],Technologia[Obszar],"Śrutowanie",Technologia[KOD WYROB],wycena!$B312)</f>
        <v>0</v>
      </c>
      <c r="CD312" s="372">
        <f t="shared" si="379"/>
        <v>0</v>
      </c>
      <c r="CE312" s="372">
        <f t="shared" si="450"/>
        <v>0</v>
      </c>
      <c r="CF312" s="381">
        <f>COUNTIFS(Technologia[KOD WYROB],B312,Technologia[Obszar],"kooperacja")+SUMIF($C:$C,$B312,CF:CF)</f>
        <v>0</v>
      </c>
      <c r="CG312" s="382">
        <f>SUMIF(Tabela3[Dot. indeksu],B312,Tabela3[Wartość])+SUMIF(C:C,B312,DE:DE)</f>
        <v>0</v>
      </c>
      <c r="CH312" s="383">
        <f>SUMIFS(NRC[Cena],NRC[Typ narzędzia],robocze!$AL$1,NRC[Dot. indeksu],wycena!$B312)+(SUMIF($C:$C,$B312,$DF:$DF))</f>
        <v>0</v>
      </c>
      <c r="CI312" s="372">
        <f>SUMIFS(NRC[Cena],NRC[Typ narzędzia],robocze!$AL$2,NRC[Dot. indeksu],wycena!$B312)+(SUMIF($C:$C,$B312,$DG:$DG))</f>
        <v>0</v>
      </c>
      <c r="CJ312" s="372">
        <f>SUMIFS(NRC[Cena],NRC[Typ narzędzia],robocze!$AL$3,NRC[Dot. indeksu],wycena!$B312)+(SUMIF($C:$C,$B312,$DH:$DH))</f>
        <v>0</v>
      </c>
      <c r="CK312" s="384">
        <f t="shared" si="432"/>
        <v>0</v>
      </c>
      <c r="CM312" s="373" t="str">
        <f t="shared" si="380"/>
        <v/>
      </c>
      <c r="CN312" s="374" t="str">
        <f t="shared" si="381"/>
        <v/>
      </c>
      <c r="CO312" s="372" t="str">
        <f t="shared" si="382"/>
        <v/>
      </c>
      <c r="CP312" s="372" t="str">
        <f t="shared" si="451"/>
        <v/>
      </c>
      <c r="CQ312" s="371" t="str">
        <f t="shared" si="383"/>
        <v/>
      </c>
      <c r="CR312" s="371" t="str">
        <f t="shared" si="452"/>
        <v/>
      </c>
      <c r="CS312" s="371" t="str">
        <f t="shared" si="384"/>
        <v/>
      </c>
      <c r="CT312" s="371" t="str">
        <f t="shared" si="385"/>
        <v/>
      </c>
      <c r="CU312" s="371" t="str">
        <f t="shared" si="386"/>
        <v/>
      </c>
      <c r="CV312" s="371" t="str">
        <f t="shared" si="387"/>
        <v/>
      </c>
      <c r="CW312" s="371" t="str">
        <f t="shared" si="388"/>
        <v/>
      </c>
      <c r="CX312" s="371" t="str">
        <f t="shared" si="389"/>
        <v/>
      </c>
      <c r="CY312" s="371" t="str">
        <f t="shared" si="390"/>
        <v/>
      </c>
      <c r="CZ312" s="371" t="str">
        <f t="shared" si="391"/>
        <v/>
      </c>
      <c r="DA312" s="371" t="str">
        <f t="shared" si="433"/>
        <v/>
      </c>
      <c r="DB312" s="371" t="str">
        <f t="shared" si="434"/>
        <v/>
      </c>
      <c r="DC312" s="371" t="str">
        <f t="shared" si="435"/>
        <v/>
      </c>
      <c r="DD312" s="334" t="str">
        <f t="shared" si="392"/>
        <v/>
      </c>
      <c r="DE312" s="334" t="str">
        <f t="shared" si="393"/>
        <v/>
      </c>
      <c r="DF312" s="372">
        <f t="shared" si="453"/>
        <v>0</v>
      </c>
      <c r="DG312" s="372">
        <f t="shared" si="454"/>
        <v>0</v>
      </c>
      <c r="DH312" s="372">
        <f t="shared" si="455"/>
        <v>0</v>
      </c>
      <c r="DI312" s="375"/>
      <c r="DJ312" s="319">
        <f>AK312/3600*Stawki!$A$4</f>
        <v>0</v>
      </c>
      <c r="DK312" s="317">
        <f>AO312/3600*Stawki!$B$4</f>
        <v>0</v>
      </c>
      <c r="DL312" s="317">
        <f>AR312/3600*Stawki!$C$4</f>
        <v>0</v>
      </c>
      <c r="DM312" s="317">
        <f>AU312/3600*Stawki!$D$4</f>
        <v>0</v>
      </c>
      <c r="DN312" s="317">
        <f>AX312/3600*Stawki!$E$4</f>
        <v>0</v>
      </c>
      <c r="DO312" s="317">
        <f>BA312/3600*Stawki!$F$4</f>
        <v>0</v>
      </c>
      <c r="DP312" s="317">
        <f>BD312/3600*Stawki!$G$4</f>
        <v>0</v>
      </c>
      <c r="DQ312" s="317">
        <f>BG312/3600*Stawki!$H$4</f>
        <v>0</v>
      </c>
      <c r="DR312" s="317">
        <f>BJ312/3600*Stawki!$J$4</f>
        <v>0</v>
      </c>
      <c r="DS312" s="317">
        <f>BL312/3600*Stawki!$I$4</f>
        <v>0</v>
      </c>
      <c r="DT312" s="317">
        <f>BP312/3600*Stawki!$K$4</f>
        <v>0</v>
      </c>
      <c r="DU312" s="320">
        <f>BS312/3600*Stawki!$M$4</f>
        <v>0</v>
      </c>
      <c r="DV312" s="320">
        <f>BV312/3600*Stawki!$L$4</f>
        <v>0</v>
      </c>
      <c r="DW312" s="321">
        <f t="shared" si="436"/>
        <v>0</v>
      </c>
      <c r="DX312" s="322" t="e" cm="1">
        <f t="array" ref="DX312">IF(BX312&lt;1,INDEX(tblSimple[],MATCH(F312,simp_il_proj,1)+1,MATCH(BW312,simp_il_oper,1)+1)+VLOOKUP($H$6,tblKlient[[Klient]:[Dodatkowy narzut Simple]],2,0),INDEX(tblComplex[],MATCH(F312,comp_il_projekt,1)+1,MATCH(BX312,comp_ile_sklad,1)+1)+VLOOKUP($H$6,tblKlient[[Klient]:[Dodatkowy narzut Complex]],3,0))</f>
        <v>#VALUE!</v>
      </c>
      <c r="DY312" s="323" t="str">
        <f t="shared" si="437"/>
        <v/>
      </c>
      <c r="DZ312" s="318" t="e">
        <f t="shared" si="394"/>
        <v>#VALUE!</v>
      </c>
      <c r="EA312" s="324" t="e">
        <f t="shared" si="395"/>
        <v>#VALUE!</v>
      </c>
      <c r="EC312" s="340">
        <f>IFERROR((Y312*AA312)*IF(X312="NIE",$EC$17+Stawki!$L$30,$EC$17)+SUMIF($C:$C,$B312,CP:CP),0)</f>
        <v>0</v>
      </c>
      <c r="ED312" s="341">
        <f t="shared" si="396"/>
        <v>0</v>
      </c>
      <c r="EE312" s="341">
        <f t="shared" si="397"/>
        <v>0</v>
      </c>
      <c r="EF312" s="341" t="e">
        <f t="shared" si="398"/>
        <v>#VALUE!</v>
      </c>
      <c r="EG312" s="341" t="e">
        <f>DY312*(1+wycena!$EG$17)</f>
        <v>#VALUE!</v>
      </c>
      <c r="EH312" s="341" t="e">
        <f>EG312*(1+wycena!$EH$17)</f>
        <v>#VALUE!</v>
      </c>
      <c r="EI312" s="341" t="e">
        <f t="shared" si="438"/>
        <v>#VALUE!</v>
      </c>
      <c r="EJ312" s="341" t="e">
        <f t="shared" si="456"/>
        <v>#VALUE!</v>
      </c>
      <c r="EK312" s="342">
        <f t="shared" si="399"/>
        <v>0</v>
      </c>
      <c r="EL312" s="343">
        <v>0</v>
      </c>
      <c r="EM312" s="344" t="e">
        <f t="shared" si="457"/>
        <v>#VALUE!</v>
      </c>
      <c r="EN312" s="345" t="e">
        <f t="shared" si="400"/>
        <v>#VALUE!</v>
      </c>
      <c r="EO312" s="346">
        <f t="shared" si="401"/>
        <v>0</v>
      </c>
      <c r="EP312" s="347">
        <f t="shared" si="402"/>
        <v>0</v>
      </c>
      <c r="EQ312" s="348">
        <f t="shared" si="439"/>
        <v>0</v>
      </c>
      <c r="ER312" s="349" t="e">
        <f t="shared" si="403"/>
        <v>#VALUE!</v>
      </c>
      <c r="ES312" s="350" t="e">
        <f t="shared" si="404"/>
        <v>#VALUE!</v>
      </c>
      <c r="ET312" s="62"/>
      <c r="EU312" s="399">
        <f t="shared" si="440"/>
        <v>0</v>
      </c>
      <c r="EV312" s="400">
        <f t="shared" si="441"/>
        <v>0</v>
      </c>
      <c r="EW312" s="400">
        <f t="shared" si="442"/>
        <v>0</v>
      </c>
      <c r="EX312" s="400">
        <f t="shared" si="443"/>
        <v>0</v>
      </c>
      <c r="EY312" s="400">
        <f t="shared" si="444"/>
        <v>0</v>
      </c>
      <c r="EZ312" s="401">
        <f t="shared" si="445"/>
        <v>0</v>
      </c>
      <c r="FA312" s="62"/>
      <c r="FB312" s="153">
        <f t="shared" si="405"/>
        <v>0</v>
      </c>
      <c r="FC312" s="154">
        <f t="shared" si="406"/>
        <v>0</v>
      </c>
      <c r="FD312" s="154">
        <f t="shared" si="407"/>
        <v>0</v>
      </c>
      <c r="FE312" s="154">
        <f t="shared" si="408"/>
        <v>0</v>
      </c>
      <c r="FF312" s="154">
        <f t="shared" si="409"/>
        <v>0</v>
      </c>
      <c r="FG312" s="154">
        <f t="shared" si="410"/>
        <v>0</v>
      </c>
      <c r="FH312" s="154">
        <f t="shared" si="411"/>
        <v>0</v>
      </c>
      <c r="FI312" s="154">
        <f t="shared" si="412"/>
        <v>0</v>
      </c>
      <c r="FJ312" s="154">
        <f t="shared" si="413"/>
        <v>0</v>
      </c>
      <c r="FK312" s="147">
        <f t="shared" si="414"/>
        <v>0</v>
      </c>
      <c r="FL312" s="147">
        <f t="shared" si="415"/>
        <v>0</v>
      </c>
      <c r="FM312" s="146">
        <f t="shared" si="416"/>
        <v>0</v>
      </c>
      <c r="FN312" s="146">
        <f t="shared" si="417"/>
        <v>0</v>
      </c>
      <c r="FO312" s="146">
        <f t="shared" si="418"/>
        <v>0</v>
      </c>
      <c r="FP312" s="146">
        <f t="shared" si="419"/>
        <v>0</v>
      </c>
      <c r="FQ312" s="146" t="e">
        <f t="shared" si="420"/>
        <v>#VALUE!</v>
      </c>
      <c r="FR312" s="146" t="e">
        <f t="shared" si="421"/>
        <v>#VALUE!</v>
      </c>
      <c r="FS312" s="146">
        <f t="shared" si="422"/>
        <v>0</v>
      </c>
      <c r="FT312" s="146">
        <f t="shared" si="423"/>
        <v>0</v>
      </c>
      <c r="FU312" s="146">
        <f t="shared" si="424"/>
        <v>0</v>
      </c>
      <c r="FV312" s="146" t="e">
        <f t="shared" si="425"/>
        <v>#VALUE!</v>
      </c>
      <c r="FW312" s="146" t="e">
        <f t="shared" si="446"/>
        <v>#VALUE!</v>
      </c>
      <c r="FX312" s="146" t="e">
        <f t="shared" si="447"/>
        <v>#VALUE!</v>
      </c>
      <c r="FY312" s="146" t="e">
        <f t="shared" si="448"/>
        <v>#VALUE!</v>
      </c>
      <c r="FZ312" s="155">
        <f t="shared" si="458"/>
        <v>0</v>
      </c>
    </row>
    <row r="313" spans="1:182">
      <c r="A313" s="143">
        <v>295</v>
      </c>
      <c r="B313" s="123"/>
      <c r="C313" s="123"/>
      <c r="D313" s="123"/>
      <c r="E313" s="181"/>
      <c r="F313" s="123"/>
      <c r="G313" s="123"/>
      <c r="H313" s="123"/>
      <c r="I313" s="120"/>
      <c r="J313" s="121"/>
      <c r="K313" s="123"/>
      <c r="L313" s="123"/>
      <c r="M313" s="172" t="str">
        <f>ryzyka!$X297</f>
        <v/>
      </c>
      <c r="N313" s="173" t="str">
        <f>ryzyka!Y297</f>
        <v/>
      </c>
      <c r="O313" s="123"/>
      <c r="P313" s="123"/>
      <c r="Q313" s="138"/>
      <c r="R313" s="121"/>
      <c r="S313" s="123"/>
      <c r="T313" s="122"/>
      <c r="U313" s="123"/>
      <c r="V313" s="285" t="str">
        <f t="shared" si="426"/>
        <v/>
      </c>
      <c r="W313" s="285" t="str">
        <f t="shared" si="427"/>
        <v/>
      </c>
      <c r="X313" s="123"/>
      <c r="Y313" s="65"/>
      <c r="Z313" s="176">
        <f t="shared" si="369"/>
        <v>0</v>
      </c>
      <c r="AA313" s="124"/>
      <c r="AB313" s="124"/>
      <c r="AC313" s="125"/>
      <c r="AD313" s="125"/>
      <c r="AE313" s="126"/>
      <c r="AF313" s="124"/>
      <c r="AG313" s="127"/>
      <c r="AH313" s="128"/>
      <c r="AI313" s="137"/>
      <c r="AJ313" s="126"/>
      <c r="AK313" s="335">
        <f t="shared" si="370"/>
        <v>0</v>
      </c>
      <c r="AL313" s="138"/>
      <c r="AM313" s="121"/>
      <c r="AN313" s="123"/>
      <c r="AO313" s="332">
        <f t="shared" si="449"/>
        <v>0</v>
      </c>
      <c r="AP313" s="333">
        <f>SUMIFS(Technologia[tpz '[s']],Technologia[Obszar],"Obróbka skrawaniem",Technologia[KOD WYROB],wycena!$B313)</f>
        <v>0</v>
      </c>
      <c r="AQ313" s="334">
        <f>SUMIFS(Technologia[tpj '[s']],Technologia[Obszar],"Obróbka skrawaniem",Technologia[KOD WYROB],wycena!$B313)</f>
        <v>0</v>
      </c>
      <c r="AR313" s="335">
        <f t="shared" si="371"/>
        <v>0</v>
      </c>
      <c r="AS313" s="334">
        <f>SUMIFS(Technologia[tpz '[s']],Technologia[Obszar],"Ukosowanie",Technologia[KOD WYROB],wycena!$B313)</f>
        <v>0</v>
      </c>
      <c r="AT313" s="334">
        <f>SUMIFS(Technologia[tpj '[s']],Technologia[Obszar],"Ukosowanie",Technologia[KOD WYROB],wycena!$B313)</f>
        <v>0</v>
      </c>
      <c r="AU313" s="335">
        <f t="shared" si="372"/>
        <v>0</v>
      </c>
      <c r="AV313" s="334">
        <f>SUMIFS(Technologia[tpz '[s']],Technologia[Obszar],"Prasa",Technologia[KOD WYROB],wycena!$B313)</f>
        <v>0</v>
      </c>
      <c r="AW313" s="334">
        <f>SUMIFS(Technologia[tpj '[s']],Technologia[Obszar],"Prasa",Technologia[KOD WYROB],wycena!$B313)</f>
        <v>0</v>
      </c>
      <c r="AX313" s="335">
        <f t="shared" si="373"/>
        <v>0</v>
      </c>
      <c r="AY313" s="334">
        <f>SUMIFS(Technologia[tpz '[s']],Technologia[Obszar],"Spawanie ręczne",Technologia[KOD WYROB],wycena!$B313)</f>
        <v>0</v>
      </c>
      <c r="AZ313" s="334">
        <f>SUMIFS(Technologia[tpj '[s']],Technologia[Obszar],"Spawanie ręczne",Technologia[KOD WYROB],wycena!$B313)</f>
        <v>0</v>
      </c>
      <c r="BA313" s="335">
        <f t="shared" si="374"/>
        <v>0</v>
      </c>
      <c r="BB313" s="334">
        <f>SUMIFS(Technologia[tpz '[s']],Technologia[Obszar],"Spawanie robotem",Technologia[KOD WYROB],wycena!$B313)</f>
        <v>0</v>
      </c>
      <c r="BC313" s="334">
        <f>SUMIFS(Technologia[tpj '[s']],Technologia[Obszar],"Spawanie robotem",Technologia[KOD WYROB],wycena!$B313)</f>
        <v>0</v>
      </c>
      <c r="BD313" s="335">
        <f t="shared" si="375"/>
        <v>0</v>
      </c>
      <c r="BE313" s="334">
        <f>SUMIFS(Technologia[tpz '[s']],Technologia[Obszar],"Ślusarnia",Technologia[KOD WYROB],wycena!$B313)</f>
        <v>0</v>
      </c>
      <c r="BF313" s="334">
        <f>SUMIFS(Technologia[tpj '[s']],Technologia[Obszar],"Ślusarnia",Technologia[KOD WYROB],wycena!$B313)</f>
        <v>0</v>
      </c>
      <c r="BG313" s="335">
        <f t="shared" si="376"/>
        <v>0</v>
      </c>
      <c r="BH313" s="334">
        <f>SUMIFS(Technologia[tpz '[s']],Technologia[Obszar],"Montaż",Technologia[KOD WYROB],wycena!$B313)</f>
        <v>0</v>
      </c>
      <c r="BI313" s="334">
        <f>SUMIFS(Technologia[tpj '[s']],Technologia[Obszar],"Montaż",Technologia[KOD WYROB],wycena!$B313)</f>
        <v>0</v>
      </c>
      <c r="BJ313" s="335">
        <f t="shared" si="377"/>
        <v>0</v>
      </c>
      <c r="BK313" s="334">
        <f>SUMIFS(Technologia[tpz '[s']],Technologia[Obszar],"Klejenie",Technologia[KOD WYROB],wycena!$B313)</f>
        <v>0</v>
      </c>
      <c r="BL313" s="334">
        <f>SUMIFS(Technologia[tpj '[s']],Technologia[Obszar],"Klejenie",Technologia[KOD WYROB],wycena!$B313)</f>
        <v>0</v>
      </c>
      <c r="BM313" s="335">
        <f t="shared" si="378"/>
        <v>0</v>
      </c>
      <c r="BN313" s="334">
        <f>SUMIFS(Technologia[tpz '[s']],Technologia[Obszar],"Śrutowanie",Technologia[KOD WYROB],wycena!$B313)</f>
        <v>0</v>
      </c>
      <c r="BO313" s="334">
        <f>SUMIFS(Technologia[tpj '[s']],Technologia[Obszar],"Śrutowanie",Technologia[KOD WYROB],wycena!$B313)</f>
        <v>0</v>
      </c>
      <c r="BP313" s="332">
        <f t="shared" si="428"/>
        <v>0</v>
      </c>
      <c r="BQ313" s="334">
        <f>SUMIFS(Technologia[tpz '[s']],Technologia[Obszar],"Prostowanie",Technologia[KOD WYROB],wycena!$B313)</f>
        <v>0</v>
      </c>
      <c r="BR313" s="334">
        <f>SUMIFS(Technologia[tpj '[s']],Technologia[Obszar],"Prostowanie",Technologia[KOD WYROB],wycena!$B313)</f>
        <v>0</v>
      </c>
      <c r="BS313" s="332">
        <f t="shared" si="429"/>
        <v>0</v>
      </c>
      <c r="BT313" s="334">
        <f>SUMIFS(Technologia[tpz '[s']],Technologia[Obszar],"Gratowarka",Technologia[KOD WYROB],wycena!$B313)</f>
        <v>0</v>
      </c>
      <c r="BU313" s="334">
        <f>SUMIFS(Technologia[tpj '[s']],Technologia[Obszar],"Gratowarka",Technologia[KOD WYROB],wycena!$B313)</f>
        <v>0</v>
      </c>
      <c r="BV313" s="332">
        <f t="shared" si="430"/>
        <v>0</v>
      </c>
      <c r="BW313" s="332">
        <f>COUNTIF(Technologia[KOD WYROB],B313)</f>
        <v>0</v>
      </c>
      <c r="BX313" s="332">
        <f t="shared" si="431"/>
        <v>0</v>
      </c>
      <c r="BZ313" s="121"/>
      <c r="CA313" s="123"/>
      <c r="CB313" s="123"/>
      <c r="CC313" s="372">
        <f>SUMIFS(Technologia[Koszt kooperacji],Technologia[Obszar],"Kooperacja",Technologia[KOD WYROB],wycena!$B313)+SUMIFS(Technologia[Koszt kooperacji],Technologia[Obszar],"Śrutowanie",Technologia[KOD WYROB],wycena!$B313)</f>
        <v>0</v>
      </c>
      <c r="CD313" s="372">
        <f t="shared" si="379"/>
        <v>0</v>
      </c>
      <c r="CE313" s="372">
        <f t="shared" si="450"/>
        <v>0</v>
      </c>
      <c r="CF313" s="381">
        <f>COUNTIFS(Technologia[KOD WYROB],B313,Technologia[Obszar],"kooperacja")+SUMIF($C:$C,$B313,CF:CF)</f>
        <v>0</v>
      </c>
      <c r="CG313" s="382">
        <f>SUMIF(Tabela3[Dot. indeksu],B313,Tabela3[Wartość])+SUMIF(C:C,B313,DE:DE)</f>
        <v>0</v>
      </c>
      <c r="CH313" s="383">
        <f>SUMIFS(NRC[Cena],NRC[Typ narzędzia],robocze!$AL$1,NRC[Dot. indeksu],wycena!$B313)+(SUMIF($C:$C,$B313,$DF:$DF))</f>
        <v>0</v>
      </c>
      <c r="CI313" s="372">
        <f>SUMIFS(NRC[Cena],NRC[Typ narzędzia],robocze!$AL$2,NRC[Dot. indeksu],wycena!$B313)+(SUMIF($C:$C,$B313,$DG:$DG))</f>
        <v>0</v>
      </c>
      <c r="CJ313" s="372">
        <f>SUMIFS(NRC[Cena],NRC[Typ narzędzia],robocze!$AL$3,NRC[Dot. indeksu],wycena!$B313)+(SUMIF($C:$C,$B313,$DH:$DH))</f>
        <v>0</v>
      </c>
      <c r="CK313" s="384">
        <f t="shared" si="432"/>
        <v>0</v>
      </c>
      <c r="CM313" s="373" t="str">
        <f t="shared" si="380"/>
        <v/>
      </c>
      <c r="CN313" s="374" t="str">
        <f t="shared" si="381"/>
        <v/>
      </c>
      <c r="CO313" s="372" t="str">
        <f t="shared" si="382"/>
        <v/>
      </c>
      <c r="CP313" s="372" t="str">
        <f t="shared" si="451"/>
        <v/>
      </c>
      <c r="CQ313" s="371" t="str">
        <f t="shared" si="383"/>
        <v/>
      </c>
      <c r="CR313" s="371" t="str">
        <f t="shared" si="452"/>
        <v/>
      </c>
      <c r="CS313" s="371" t="str">
        <f t="shared" si="384"/>
        <v/>
      </c>
      <c r="CT313" s="371" t="str">
        <f t="shared" si="385"/>
        <v/>
      </c>
      <c r="CU313" s="371" t="str">
        <f t="shared" si="386"/>
        <v/>
      </c>
      <c r="CV313" s="371" t="str">
        <f t="shared" si="387"/>
        <v/>
      </c>
      <c r="CW313" s="371" t="str">
        <f t="shared" si="388"/>
        <v/>
      </c>
      <c r="CX313" s="371" t="str">
        <f t="shared" si="389"/>
        <v/>
      </c>
      <c r="CY313" s="371" t="str">
        <f t="shared" si="390"/>
        <v/>
      </c>
      <c r="CZ313" s="371" t="str">
        <f t="shared" si="391"/>
        <v/>
      </c>
      <c r="DA313" s="371" t="str">
        <f t="shared" si="433"/>
        <v/>
      </c>
      <c r="DB313" s="371" t="str">
        <f t="shared" si="434"/>
        <v/>
      </c>
      <c r="DC313" s="371" t="str">
        <f t="shared" si="435"/>
        <v/>
      </c>
      <c r="DD313" s="334" t="str">
        <f t="shared" si="392"/>
        <v/>
      </c>
      <c r="DE313" s="334" t="str">
        <f t="shared" si="393"/>
        <v/>
      </c>
      <c r="DF313" s="372">
        <f t="shared" si="453"/>
        <v>0</v>
      </c>
      <c r="DG313" s="372">
        <f t="shared" si="454"/>
        <v>0</v>
      </c>
      <c r="DH313" s="372">
        <f t="shared" si="455"/>
        <v>0</v>
      </c>
      <c r="DI313" s="375"/>
      <c r="DJ313" s="319">
        <f>AK313/3600*Stawki!$A$4</f>
        <v>0</v>
      </c>
      <c r="DK313" s="317">
        <f>AO313/3600*Stawki!$B$4</f>
        <v>0</v>
      </c>
      <c r="DL313" s="317">
        <f>AR313/3600*Stawki!$C$4</f>
        <v>0</v>
      </c>
      <c r="DM313" s="317">
        <f>AU313/3600*Stawki!$D$4</f>
        <v>0</v>
      </c>
      <c r="DN313" s="317">
        <f>AX313/3600*Stawki!$E$4</f>
        <v>0</v>
      </c>
      <c r="DO313" s="317">
        <f>BA313/3600*Stawki!$F$4</f>
        <v>0</v>
      </c>
      <c r="DP313" s="317">
        <f>BD313/3600*Stawki!$G$4</f>
        <v>0</v>
      </c>
      <c r="DQ313" s="317">
        <f>BG313/3600*Stawki!$H$4</f>
        <v>0</v>
      </c>
      <c r="DR313" s="317">
        <f>BJ313/3600*Stawki!$J$4</f>
        <v>0</v>
      </c>
      <c r="DS313" s="317">
        <f>BL313/3600*Stawki!$I$4</f>
        <v>0</v>
      </c>
      <c r="DT313" s="317">
        <f>BP313/3600*Stawki!$K$4</f>
        <v>0</v>
      </c>
      <c r="DU313" s="320">
        <f>BS313/3600*Stawki!$M$4</f>
        <v>0</v>
      </c>
      <c r="DV313" s="320">
        <f>BV313/3600*Stawki!$L$4</f>
        <v>0</v>
      </c>
      <c r="DW313" s="321">
        <f t="shared" si="436"/>
        <v>0</v>
      </c>
      <c r="DX313" s="322" t="e" cm="1">
        <f t="array" ref="DX313">IF(BX313&lt;1,INDEX(tblSimple[],MATCH(F313,simp_il_proj,1)+1,MATCH(BW313,simp_il_oper,1)+1)+VLOOKUP($H$6,tblKlient[[Klient]:[Dodatkowy narzut Simple]],2,0),INDEX(tblComplex[],MATCH(F313,comp_il_projekt,1)+1,MATCH(BX313,comp_ile_sklad,1)+1)+VLOOKUP($H$6,tblKlient[[Klient]:[Dodatkowy narzut Complex]],3,0))</f>
        <v>#VALUE!</v>
      </c>
      <c r="DY313" s="323" t="str">
        <f t="shared" si="437"/>
        <v/>
      </c>
      <c r="DZ313" s="318" t="e">
        <f t="shared" si="394"/>
        <v>#VALUE!</v>
      </c>
      <c r="EA313" s="324" t="e">
        <f t="shared" si="395"/>
        <v>#VALUE!</v>
      </c>
      <c r="EC313" s="340">
        <f>IFERROR((Y313*AA313)*IF(X313="NIE",$EC$17+Stawki!$L$30,$EC$17)+SUMIF($C:$C,$B313,CP:CP),0)</f>
        <v>0</v>
      </c>
      <c r="ED313" s="341">
        <f t="shared" si="396"/>
        <v>0</v>
      </c>
      <c r="EE313" s="341">
        <f t="shared" si="397"/>
        <v>0</v>
      </c>
      <c r="EF313" s="341" t="e">
        <f t="shared" si="398"/>
        <v>#VALUE!</v>
      </c>
      <c r="EG313" s="341" t="e">
        <f>DY313*(1+wycena!$EG$17)</f>
        <v>#VALUE!</v>
      </c>
      <c r="EH313" s="341" t="e">
        <f>EG313*(1+wycena!$EH$17)</f>
        <v>#VALUE!</v>
      </c>
      <c r="EI313" s="341" t="e">
        <f t="shared" si="438"/>
        <v>#VALUE!</v>
      </c>
      <c r="EJ313" s="341" t="e">
        <f t="shared" si="456"/>
        <v>#VALUE!</v>
      </c>
      <c r="EK313" s="342">
        <f t="shared" si="399"/>
        <v>0</v>
      </c>
      <c r="EL313" s="343">
        <v>0</v>
      </c>
      <c r="EM313" s="344" t="e">
        <f t="shared" si="457"/>
        <v>#VALUE!</v>
      </c>
      <c r="EN313" s="345" t="e">
        <f t="shared" si="400"/>
        <v>#VALUE!</v>
      </c>
      <c r="EO313" s="346">
        <f t="shared" si="401"/>
        <v>0</v>
      </c>
      <c r="EP313" s="347">
        <f t="shared" si="402"/>
        <v>0</v>
      </c>
      <c r="EQ313" s="348">
        <f t="shared" si="439"/>
        <v>0</v>
      </c>
      <c r="ER313" s="349" t="e">
        <f t="shared" si="403"/>
        <v>#VALUE!</v>
      </c>
      <c r="ES313" s="350" t="e">
        <f t="shared" si="404"/>
        <v>#VALUE!</v>
      </c>
      <c r="ET313" s="62"/>
      <c r="EU313" s="399">
        <f t="shared" si="440"/>
        <v>0</v>
      </c>
      <c r="EV313" s="400">
        <f t="shared" si="441"/>
        <v>0</v>
      </c>
      <c r="EW313" s="400">
        <f t="shared" si="442"/>
        <v>0</v>
      </c>
      <c r="EX313" s="400">
        <f t="shared" si="443"/>
        <v>0</v>
      </c>
      <c r="EY313" s="400">
        <f t="shared" si="444"/>
        <v>0</v>
      </c>
      <c r="EZ313" s="401">
        <f t="shared" si="445"/>
        <v>0</v>
      </c>
      <c r="FA313" s="62"/>
      <c r="FB313" s="153">
        <f t="shared" si="405"/>
        <v>0</v>
      </c>
      <c r="FC313" s="154">
        <f t="shared" si="406"/>
        <v>0</v>
      </c>
      <c r="FD313" s="154">
        <f t="shared" si="407"/>
        <v>0</v>
      </c>
      <c r="FE313" s="154">
        <f t="shared" si="408"/>
        <v>0</v>
      </c>
      <c r="FF313" s="154">
        <f t="shared" si="409"/>
        <v>0</v>
      </c>
      <c r="FG313" s="154">
        <f t="shared" si="410"/>
        <v>0</v>
      </c>
      <c r="FH313" s="154">
        <f t="shared" si="411"/>
        <v>0</v>
      </c>
      <c r="FI313" s="154">
        <f t="shared" si="412"/>
        <v>0</v>
      </c>
      <c r="FJ313" s="154">
        <f t="shared" si="413"/>
        <v>0</v>
      </c>
      <c r="FK313" s="147">
        <f t="shared" si="414"/>
        <v>0</v>
      </c>
      <c r="FL313" s="147">
        <f t="shared" si="415"/>
        <v>0</v>
      </c>
      <c r="FM313" s="146">
        <f t="shared" si="416"/>
        <v>0</v>
      </c>
      <c r="FN313" s="146">
        <f t="shared" si="417"/>
        <v>0</v>
      </c>
      <c r="FO313" s="146">
        <f t="shared" si="418"/>
        <v>0</v>
      </c>
      <c r="FP313" s="146">
        <f t="shared" si="419"/>
        <v>0</v>
      </c>
      <c r="FQ313" s="146" t="e">
        <f t="shared" si="420"/>
        <v>#VALUE!</v>
      </c>
      <c r="FR313" s="146" t="e">
        <f t="shared" si="421"/>
        <v>#VALUE!</v>
      </c>
      <c r="FS313" s="146">
        <f t="shared" si="422"/>
        <v>0</v>
      </c>
      <c r="FT313" s="146">
        <f t="shared" si="423"/>
        <v>0</v>
      </c>
      <c r="FU313" s="146">
        <f t="shared" si="424"/>
        <v>0</v>
      </c>
      <c r="FV313" s="146" t="e">
        <f t="shared" si="425"/>
        <v>#VALUE!</v>
      </c>
      <c r="FW313" s="146" t="e">
        <f t="shared" si="446"/>
        <v>#VALUE!</v>
      </c>
      <c r="FX313" s="146" t="e">
        <f t="shared" si="447"/>
        <v>#VALUE!</v>
      </c>
      <c r="FY313" s="146" t="e">
        <f t="shared" si="448"/>
        <v>#VALUE!</v>
      </c>
      <c r="FZ313" s="155">
        <f t="shared" si="458"/>
        <v>0</v>
      </c>
    </row>
    <row r="314" spans="1:182">
      <c r="A314" s="143">
        <v>296</v>
      </c>
      <c r="B314" s="123"/>
      <c r="C314" s="123"/>
      <c r="D314" s="123"/>
      <c r="E314" s="181"/>
      <c r="F314" s="123"/>
      <c r="G314" s="123"/>
      <c r="H314" s="123"/>
      <c r="I314" s="120"/>
      <c r="J314" s="121"/>
      <c r="K314" s="123"/>
      <c r="L314" s="123"/>
      <c r="M314" s="172" t="str">
        <f>ryzyka!$X298</f>
        <v/>
      </c>
      <c r="N314" s="173" t="str">
        <f>ryzyka!Y298</f>
        <v/>
      </c>
      <c r="O314" s="123"/>
      <c r="P314" s="123"/>
      <c r="Q314" s="138"/>
      <c r="R314" s="121"/>
      <c r="S314" s="123"/>
      <c r="T314" s="122"/>
      <c r="U314" s="123"/>
      <c r="V314" s="285" t="str">
        <f t="shared" si="426"/>
        <v/>
      </c>
      <c r="W314" s="285" t="str">
        <f t="shared" si="427"/>
        <v/>
      </c>
      <c r="X314" s="123"/>
      <c r="Y314" s="65"/>
      <c r="Z314" s="176">
        <f t="shared" si="369"/>
        <v>0</v>
      </c>
      <c r="AA314" s="124"/>
      <c r="AB314" s="124"/>
      <c r="AC314" s="125"/>
      <c r="AD314" s="125"/>
      <c r="AE314" s="126"/>
      <c r="AF314" s="124"/>
      <c r="AG314" s="127"/>
      <c r="AH314" s="128"/>
      <c r="AI314" s="137"/>
      <c r="AJ314" s="126"/>
      <c r="AK314" s="335">
        <f t="shared" si="370"/>
        <v>0</v>
      </c>
      <c r="AL314" s="138"/>
      <c r="AM314" s="121"/>
      <c r="AN314" s="123"/>
      <c r="AO314" s="332">
        <f t="shared" si="449"/>
        <v>0</v>
      </c>
      <c r="AP314" s="333">
        <f>SUMIFS(Technologia[tpz '[s']],Technologia[Obszar],"Obróbka skrawaniem",Technologia[KOD WYROB],wycena!$B314)</f>
        <v>0</v>
      </c>
      <c r="AQ314" s="334">
        <f>SUMIFS(Technologia[tpj '[s']],Technologia[Obszar],"Obróbka skrawaniem",Technologia[KOD WYROB],wycena!$B314)</f>
        <v>0</v>
      </c>
      <c r="AR314" s="335">
        <f t="shared" si="371"/>
        <v>0</v>
      </c>
      <c r="AS314" s="334">
        <f>SUMIFS(Technologia[tpz '[s']],Technologia[Obszar],"Ukosowanie",Technologia[KOD WYROB],wycena!$B314)</f>
        <v>0</v>
      </c>
      <c r="AT314" s="334">
        <f>SUMIFS(Technologia[tpj '[s']],Technologia[Obszar],"Ukosowanie",Technologia[KOD WYROB],wycena!$B314)</f>
        <v>0</v>
      </c>
      <c r="AU314" s="335">
        <f t="shared" si="372"/>
        <v>0</v>
      </c>
      <c r="AV314" s="334">
        <f>SUMIFS(Technologia[tpz '[s']],Technologia[Obszar],"Prasa",Technologia[KOD WYROB],wycena!$B314)</f>
        <v>0</v>
      </c>
      <c r="AW314" s="334">
        <f>SUMIFS(Technologia[tpj '[s']],Technologia[Obszar],"Prasa",Technologia[KOD WYROB],wycena!$B314)</f>
        <v>0</v>
      </c>
      <c r="AX314" s="335">
        <f t="shared" si="373"/>
        <v>0</v>
      </c>
      <c r="AY314" s="334">
        <f>SUMIFS(Technologia[tpz '[s']],Technologia[Obszar],"Spawanie ręczne",Technologia[KOD WYROB],wycena!$B314)</f>
        <v>0</v>
      </c>
      <c r="AZ314" s="334">
        <f>SUMIFS(Technologia[tpj '[s']],Technologia[Obszar],"Spawanie ręczne",Technologia[KOD WYROB],wycena!$B314)</f>
        <v>0</v>
      </c>
      <c r="BA314" s="335">
        <f t="shared" si="374"/>
        <v>0</v>
      </c>
      <c r="BB314" s="334">
        <f>SUMIFS(Technologia[tpz '[s']],Technologia[Obszar],"Spawanie robotem",Technologia[KOD WYROB],wycena!$B314)</f>
        <v>0</v>
      </c>
      <c r="BC314" s="334">
        <f>SUMIFS(Technologia[tpj '[s']],Technologia[Obszar],"Spawanie robotem",Technologia[KOD WYROB],wycena!$B314)</f>
        <v>0</v>
      </c>
      <c r="BD314" s="335">
        <f t="shared" si="375"/>
        <v>0</v>
      </c>
      <c r="BE314" s="334">
        <f>SUMIFS(Technologia[tpz '[s']],Technologia[Obszar],"Ślusarnia",Technologia[KOD WYROB],wycena!$B314)</f>
        <v>0</v>
      </c>
      <c r="BF314" s="334">
        <f>SUMIFS(Technologia[tpj '[s']],Technologia[Obszar],"Ślusarnia",Technologia[KOD WYROB],wycena!$B314)</f>
        <v>0</v>
      </c>
      <c r="BG314" s="335">
        <f t="shared" si="376"/>
        <v>0</v>
      </c>
      <c r="BH314" s="334">
        <f>SUMIFS(Technologia[tpz '[s']],Technologia[Obszar],"Montaż",Technologia[KOD WYROB],wycena!$B314)</f>
        <v>0</v>
      </c>
      <c r="BI314" s="334">
        <f>SUMIFS(Technologia[tpj '[s']],Technologia[Obszar],"Montaż",Technologia[KOD WYROB],wycena!$B314)</f>
        <v>0</v>
      </c>
      <c r="BJ314" s="335">
        <f t="shared" si="377"/>
        <v>0</v>
      </c>
      <c r="BK314" s="334">
        <f>SUMIFS(Technologia[tpz '[s']],Technologia[Obszar],"Klejenie",Technologia[KOD WYROB],wycena!$B314)</f>
        <v>0</v>
      </c>
      <c r="BL314" s="334">
        <f>SUMIFS(Technologia[tpj '[s']],Technologia[Obszar],"Klejenie",Technologia[KOD WYROB],wycena!$B314)</f>
        <v>0</v>
      </c>
      <c r="BM314" s="335">
        <f t="shared" si="378"/>
        <v>0</v>
      </c>
      <c r="BN314" s="334">
        <f>SUMIFS(Technologia[tpz '[s']],Technologia[Obszar],"Śrutowanie",Technologia[KOD WYROB],wycena!$B314)</f>
        <v>0</v>
      </c>
      <c r="BO314" s="334">
        <f>SUMIFS(Technologia[tpj '[s']],Technologia[Obszar],"Śrutowanie",Technologia[KOD WYROB],wycena!$B314)</f>
        <v>0</v>
      </c>
      <c r="BP314" s="332">
        <f t="shared" si="428"/>
        <v>0</v>
      </c>
      <c r="BQ314" s="334">
        <f>SUMIFS(Technologia[tpz '[s']],Technologia[Obszar],"Prostowanie",Technologia[KOD WYROB],wycena!$B314)</f>
        <v>0</v>
      </c>
      <c r="BR314" s="334">
        <f>SUMIFS(Technologia[tpj '[s']],Technologia[Obszar],"Prostowanie",Technologia[KOD WYROB],wycena!$B314)</f>
        <v>0</v>
      </c>
      <c r="BS314" s="332">
        <f t="shared" si="429"/>
        <v>0</v>
      </c>
      <c r="BT314" s="334">
        <f>SUMIFS(Technologia[tpz '[s']],Technologia[Obszar],"Gratowarka",Technologia[KOD WYROB],wycena!$B314)</f>
        <v>0</v>
      </c>
      <c r="BU314" s="334">
        <f>SUMIFS(Technologia[tpj '[s']],Technologia[Obszar],"Gratowarka",Technologia[KOD WYROB],wycena!$B314)</f>
        <v>0</v>
      </c>
      <c r="BV314" s="332">
        <f t="shared" si="430"/>
        <v>0</v>
      </c>
      <c r="BW314" s="332">
        <f>COUNTIF(Technologia[KOD WYROB],B314)</f>
        <v>0</v>
      </c>
      <c r="BX314" s="332">
        <f t="shared" si="431"/>
        <v>0</v>
      </c>
      <c r="BZ314" s="121"/>
      <c r="CA314" s="123"/>
      <c r="CB314" s="123"/>
      <c r="CC314" s="372">
        <f>SUMIFS(Technologia[Koszt kooperacji],Technologia[Obszar],"Kooperacja",Technologia[KOD WYROB],wycena!$B314)+SUMIFS(Technologia[Koszt kooperacji],Technologia[Obszar],"Śrutowanie",Technologia[KOD WYROB],wycena!$B314)</f>
        <v>0</v>
      </c>
      <c r="CD314" s="372">
        <f t="shared" si="379"/>
        <v>0</v>
      </c>
      <c r="CE314" s="372">
        <f t="shared" si="450"/>
        <v>0</v>
      </c>
      <c r="CF314" s="381">
        <f>COUNTIFS(Technologia[KOD WYROB],B314,Technologia[Obszar],"kooperacja")+SUMIF($C:$C,$B314,CF:CF)</f>
        <v>0</v>
      </c>
      <c r="CG314" s="382">
        <f>SUMIF(Tabela3[Dot. indeksu],B314,Tabela3[Wartość])+SUMIF(C:C,B314,DE:DE)</f>
        <v>0</v>
      </c>
      <c r="CH314" s="383">
        <f>SUMIFS(NRC[Cena],NRC[Typ narzędzia],robocze!$AL$1,NRC[Dot. indeksu],wycena!$B314)+(SUMIF($C:$C,$B314,$DF:$DF))</f>
        <v>0</v>
      </c>
      <c r="CI314" s="372">
        <f>SUMIFS(NRC[Cena],NRC[Typ narzędzia],robocze!$AL$2,NRC[Dot. indeksu],wycena!$B314)+(SUMIF($C:$C,$B314,$DG:$DG))</f>
        <v>0</v>
      </c>
      <c r="CJ314" s="372">
        <f>SUMIFS(NRC[Cena],NRC[Typ narzędzia],robocze!$AL$3,NRC[Dot. indeksu],wycena!$B314)+(SUMIF($C:$C,$B314,$DH:$DH))</f>
        <v>0</v>
      </c>
      <c r="CK314" s="384">
        <f t="shared" si="432"/>
        <v>0</v>
      </c>
      <c r="CM314" s="373" t="str">
        <f t="shared" si="380"/>
        <v/>
      </c>
      <c r="CN314" s="374" t="str">
        <f t="shared" si="381"/>
        <v/>
      </c>
      <c r="CO314" s="372" t="str">
        <f t="shared" si="382"/>
        <v/>
      </c>
      <c r="CP314" s="372" t="str">
        <f t="shared" si="451"/>
        <v/>
      </c>
      <c r="CQ314" s="371" t="str">
        <f t="shared" si="383"/>
        <v/>
      </c>
      <c r="CR314" s="371" t="str">
        <f t="shared" si="452"/>
        <v/>
      </c>
      <c r="CS314" s="371" t="str">
        <f t="shared" si="384"/>
        <v/>
      </c>
      <c r="CT314" s="371" t="str">
        <f t="shared" si="385"/>
        <v/>
      </c>
      <c r="CU314" s="371" t="str">
        <f t="shared" si="386"/>
        <v/>
      </c>
      <c r="CV314" s="371" t="str">
        <f t="shared" si="387"/>
        <v/>
      </c>
      <c r="CW314" s="371" t="str">
        <f t="shared" si="388"/>
        <v/>
      </c>
      <c r="CX314" s="371" t="str">
        <f t="shared" si="389"/>
        <v/>
      </c>
      <c r="CY314" s="371" t="str">
        <f t="shared" si="390"/>
        <v/>
      </c>
      <c r="CZ314" s="371" t="str">
        <f t="shared" si="391"/>
        <v/>
      </c>
      <c r="DA314" s="371" t="str">
        <f t="shared" si="433"/>
        <v/>
      </c>
      <c r="DB314" s="371" t="str">
        <f t="shared" si="434"/>
        <v/>
      </c>
      <c r="DC314" s="371" t="str">
        <f t="shared" si="435"/>
        <v/>
      </c>
      <c r="DD314" s="334" t="str">
        <f t="shared" si="392"/>
        <v/>
      </c>
      <c r="DE314" s="334" t="str">
        <f t="shared" si="393"/>
        <v/>
      </c>
      <c r="DF314" s="372">
        <f t="shared" si="453"/>
        <v>0</v>
      </c>
      <c r="DG314" s="372">
        <f t="shared" si="454"/>
        <v>0</v>
      </c>
      <c r="DH314" s="372">
        <f t="shared" si="455"/>
        <v>0</v>
      </c>
      <c r="DI314" s="375"/>
      <c r="DJ314" s="319">
        <f>AK314/3600*Stawki!$A$4</f>
        <v>0</v>
      </c>
      <c r="DK314" s="317">
        <f>AO314/3600*Stawki!$B$4</f>
        <v>0</v>
      </c>
      <c r="DL314" s="317">
        <f>AR314/3600*Stawki!$C$4</f>
        <v>0</v>
      </c>
      <c r="DM314" s="317">
        <f>AU314/3600*Stawki!$D$4</f>
        <v>0</v>
      </c>
      <c r="DN314" s="317">
        <f>AX314/3600*Stawki!$E$4</f>
        <v>0</v>
      </c>
      <c r="DO314" s="317">
        <f>BA314/3600*Stawki!$F$4</f>
        <v>0</v>
      </c>
      <c r="DP314" s="317">
        <f>BD314/3600*Stawki!$G$4</f>
        <v>0</v>
      </c>
      <c r="DQ314" s="317">
        <f>BG314/3600*Stawki!$H$4</f>
        <v>0</v>
      </c>
      <c r="DR314" s="317">
        <f>BJ314/3600*Stawki!$J$4</f>
        <v>0</v>
      </c>
      <c r="DS314" s="317">
        <f>BL314/3600*Stawki!$I$4</f>
        <v>0</v>
      </c>
      <c r="DT314" s="317">
        <f>BP314/3600*Stawki!$K$4</f>
        <v>0</v>
      </c>
      <c r="DU314" s="320">
        <f>BS314/3600*Stawki!$M$4</f>
        <v>0</v>
      </c>
      <c r="DV314" s="320">
        <f>BV314/3600*Stawki!$L$4</f>
        <v>0</v>
      </c>
      <c r="DW314" s="321">
        <f t="shared" si="436"/>
        <v>0</v>
      </c>
      <c r="DX314" s="322" t="e" cm="1">
        <f t="array" ref="DX314">IF(BX314&lt;1,INDEX(tblSimple[],MATCH(F314,simp_il_proj,1)+1,MATCH(BW314,simp_il_oper,1)+1)+VLOOKUP($H$6,tblKlient[[Klient]:[Dodatkowy narzut Simple]],2,0),INDEX(tblComplex[],MATCH(F314,comp_il_projekt,1)+1,MATCH(BX314,comp_ile_sklad,1)+1)+VLOOKUP($H$6,tblKlient[[Klient]:[Dodatkowy narzut Complex]],3,0))</f>
        <v>#VALUE!</v>
      </c>
      <c r="DY314" s="323" t="str">
        <f t="shared" si="437"/>
        <v/>
      </c>
      <c r="DZ314" s="318" t="e">
        <f t="shared" si="394"/>
        <v>#VALUE!</v>
      </c>
      <c r="EA314" s="324" t="e">
        <f t="shared" si="395"/>
        <v>#VALUE!</v>
      </c>
      <c r="EC314" s="340">
        <f>IFERROR((Y314*AA314)*IF(X314="NIE",$EC$17+Stawki!$L$30,$EC$17)+SUMIF($C:$C,$B314,CP:CP),0)</f>
        <v>0</v>
      </c>
      <c r="ED314" s="341">
        <f t="shared" si="396"/>
        <v>0</v>
      </c>
      <c r="EE314" s="341">
        <f t="shared" si="397"/>
        <v>0</v>
      </c>
      <c r="EF314" s="341" t="e">
        <f t="shared" si="398"/>
        <v>#VALUE!</v>
      </c>
      <c r="EG314" s="341" t="e">
        <f>DY314*(1+wycena!$EG$17)</f>
        <v>#VALUE!</v>
      </c>
      <c r="EH314" s="341" t="e">
        <f>EG314*(1+wycena!$EH$17)</f>
        <v>#VALUE!</v>
      </c>
      <c r="EI314" s="341" t="e">
        <f t="shared" si="438"/>
        <v>#VALUE!</v>
      </c>
      <c r="EJ314" s="341" t="e">
        <f t="shared" si="456"/>
        <v>#VALUE!</v>
      </c>
      <c r="EK314" s="342">
        <f t="shared" si="399"/>
        <v>0</v>
      </c>
      <c r="EL314" s="343">
        <v>0</v>
      </c>
      <c r="EM314" s="344" t="e">
        <f t="shared" si="457"/>
        <v>#VALUE!</v>
      </c>
      <c r="EN314" s="345" t="e">
        <f t="shared" si="400"/>
        <v>#VALUE!</v>
      </c>
      <c r="EO314" s="346">
        <f t="shared" si="401"/>
        <v>0</v>
      </c>
      <c r="EP314" s="347">
        <f t="shared" si="402"/>
        <v>0</v>
      </c>
      <c r="EQ314" s="348">
        <f t="shared" si="439"/>
        <v>0</v>
      </c>
      <c r="ER314" s="349" t="e">
        <f t="shared" si="403"/>
        <v>#VALUE!</v>
      </c>
      <c r="ES314" s="350" t="e">
        <f t="shared" si="404"/>
        <v>#VALUE!</v>
      </c>
      <c r="ET314" s="62"/>
      <c r="EU314" s="399">
        <f t="shared" si="440"/>
        <v>0</v>
      </c>
      <c r="EV314" s="400">
        <f t="shared" si="441"/>
        <v>0</v>
      </c>
      <c r="EW314" s="400">
        <f t="shared" si="442"/>
        <v>0</v>
      </c>
      <c r="EX314" s="400">
        <f t="shared" si="443"/>
        <v>0</v>
      </c>
      <c r="EY314" s="400">
        <f t="shared" si="444"/>
        <v>0</v>
      </c>
      <c r="EZ314" s="401">
        <f t="shared" si="445"/>
        <v>0</v>
      </c>
      <c r="FA314" s="62"/>
      <c r="FB314" s="153">
        <f t="shared" si="405"/>
        <v>0</v>
      </c>
      <c r="FC314" s="154">
        <f t="shared" si="406"/>
        <v>0</v>
      </c>
      <c r="FD314" s="154">
        <f t="shared" si="407"/>
        <v>0</v>
      </c>
      <c r="FE314" s="154">
        <f t="shared" si="408"/>
        <v>0</v>
      </c>
      <c r="FF314" s="154">
        <f t="shared" si="409"/>
        <v>0</v>
      </c>
      <c r="FG314" s="154">
        <f t="shared" si="410"/>
        <v>0</v>
      </c>
      <c r="FH314" s="154">
        <f t="shared" si="411"/>
        <v>0</v>
      </c>
      <c r="FI314" s="154">
        <f t="shared" si="412"/>
        <v>0</v>
      </c>
      <c r="FJ314" s="154">
        <f t="shared" si="413"/>
        <v>0</v>
      </c>
      <c r="FK314" s="147">
        <f t="shared" si="414"/>
        <v>0</v>
      </c>
      <c r="FL314" s="147">
        <f t="shared" si="415"/>
        <v>0</v>
      </c>
      <c r="FM314" s="146">
        <f t="shared" si="416"/>
        <v>0</v>
      </c>
      <c r="FN314" s="146">
        <f t="shared" si="417"/>
        <v>0</v>
      </c>
      <c r="FO314" s="146">
        <f t="shared" si="418"/>
        <v>0</v>
      </c>
      <c r="FP314" s="146">
        <f t="shared" si="419"/>
        <v>0</v>
      </c>
      <c r="FQ314" s="146" t="e">
        <f t="shared" si="420"/>
        <v>#VALUE!</v>
      </c>
      <c r="FR314" s="146" t="e">
        <f t="shared" si="421"/>
        <v>#VALUE!</v>
      </c>
      <c r="FS314" s="146">
        <f t="shared" si="422"/>
        <v>0</v>
      </c>
      <c r="FT314" s="146">
        <f t="shared" si="423"/>
        <v>0</v>
      </c>
      <c r="FU314" s="146">
        <f t="shared" si="424"/>
        <v>0</v>
      </c>
      <c r="FV314" s="146" t="e">
        <f t="shared" si="425"/>
        <v>#VALUE!</v>
      </c>
      <c r="FW314" s="146" t="e">
        <f t="shared" si="446"/>
        <v>#VALUE!</v>
      </c>
      <c r="FX314" s="146" t="e">
        <f t="shared" si="447"/>
        <v>#VALUE!</v>
      </c>
      <c r="FY314" s="146" t="e">
        <f t="shared" si="448"/>
        <v>#VALUE!</v>
      </c>
      <c r="FZ314" s="155">
        <f t="shared" si="458"/>
        <v>0</v>
      </c>
    </row>
    <row r="315" spans="1:182">
      <c r="A315" s="143">
        <v>297</v>
      </c>
      <c r="B315" s="123"/>
      <c r="C315" s="123"/>
      <c r="D315" s="123"/>
      <c r="E315" s="181"/>
      <c r="F315" s="123"/>
      <c r="G315" s="123"/>
      <c r="H315" s="123"/>
      <c r="I315" s="120"/>
      <c r="J315" s="121"/>
      <c r="K315" s="123"/>
      <c r="L315" s="123"/>
      <c r="M315" s="172" t="str">
        <f>ryzyka!$X299</f>
        <v/>
      </c>
      <c r="N315" s="173" t="str">
        <f>ryzyka!Y299</f>
        <v/>
      </c>
      <c r="O315" s="123"/>
      <c r="P315" s="123"/>
      <c r="Q315" s="138"/>
      <c r="R315" s="121"/>
      <c r="S315" s="123"/>
      <c r="T315" s="122"/>
      <c r="U315" s="123"/>
      <c r="V315" s="285" t="str">
        <f t="shared" si="426"/>
        <v/>
      </c>
      <c r="W315" s="285" t="str">
        <f t="shared" si="427"/>
        <v/>
      </c>
      <c r="X315" s="123"/>
      <c r="Y315" s="65"/>
      <c r="Z315" s="176">
        <f t="shared" si="369"/>
        <v>0</v>
      </c>
      <c r="AA315" s="124"/>
      <c r="AB315" s="124"/>
      <c r="AC315" s="125"/>
      <c r="AD315" s="125"/>
      <c r="AE315" s="126"/>
      <c r="AF315" s="124"/>
      <c r="AG315" s="127"/>
      <c r="AH315" s="128"/>
      <c r="AI315" s="137"/>
      <c r="AJ315" s="126"/>
      <c r="AK315" s="335">
        <f t="shared" si="370"/>
        <v>0</v>
      </c>
      <c r="AL315" s="138"/>
      <c r="AM315" s="121"/>
      <c r="AN315" s="123"/>
      <c r="AO315" s="332">
        <f t="shared" si="449"/>
        <v>0</v>
      </c>
      <c r="AP315" s="333">
        <f>SUMIFS(Technologia[tpz '[s']],Technologia[Obszar],"Obróbka skrawaniem",Technologia[KOD WYROB],wycena!$B315)</f>
        <v>0</v>
      </c>
      <c r="AQ315" s="334">
        <f>SUMIFS(Technologia[tpj '[s']],Technologia[Obszar],"Obróbka skrawaniem",Technologia[KOD WYROB],wycena!$B315)</f>
        <v>0</v>
      </c>
      <c r="AR315" s="335">
        <f t="shared" si="371"/>
        <v>0</v>
      </c>
      <c r="AS315" s="334">
        <f>SUMIFS(Technologia[tpz '[s']],Technologia[Obszar],"Ukosowanie",Technologia[KOD WYROB],wycena!$B315)</f>
        <v>0</v>
      </c>
      <c r="AT315" s="334">
        <f>SUMIFS(Technologia[tpj '[s']],Technologia[Obszar],"Ukosowanie",Technologia[KOD WYROB],wycena!$B315)</f>
        <v>0</v>
      </c>
      <c r="AU315" s="335">
        <f t="shared" si="372"/>
        <v>0</v>
      </c>
      <c r="AV315" s="334">
        <f>SUMIFS(Technologia[tpz '[s']],Technologia[Obszar],"Prasa",Technologia[KOD WYROB],wycena!$B315)</f>
        <v>0</v>
      </c>
      <c r="AW315" s="334">
        <f>SUMIFS(Technologia[tpj '[s']],Technologia[Obszar],"Prasa",Technologia[KOD WYROB],wycena!$B315)</f>
        <v>0</v>
      </c>
      <c r="AX315" s="335">
        <f t="shared" si="373"/>
        <v>0</v>
      </c>
      <c r="AY315" s="334">
        <f>SUMIFS(Technologia[tpz '[s']],Technologia[Obszar],"Spawanie ręczne",Technologia[KOD WYROB],wycena!$B315)</f>
        <v>0</v>
      </c>
      <c r="AZ315" s="334">
        <f>SUMIFS(Technologia[tpj '[s']],Technologia[Obszar],"Spawanie ręczne",Technologia[KOD WYROB],wycena!$B315)</f>
        <v>0</v>
      </c>
      <c r="BA315" s="335">
        <f t="shared" si="374"/>
        <v>0</v>
      </c>
      <c r="BB315" s="334">
        <f>SUMIFS(Technologia[tpz '[s']],Technologia[Obszar],"Spawanie robotem",Technologia[KOD WYROB],wycena!$B315)</f>
        <v>0</v>
      </c>
      <c r="BC315" s="334">
        <f>SUMIFS(Technologia[tpj '[s']],Technologia[Obszar],"Spawanie robotem",Technologia[KOD WYROB],wycena!$B315)</f>
        <v>0</v>
      </c>
      <c r="BD315" s="335">
        <f t="shared" si="375"/>
        <v>0</v>
      </c>
      <c r="BE315" s="334">
        <f>SUMIFS(Technologia[tpz '[s']],Technologia[Obszar],"Ślusarnia",Technologia[KOD WYROB],wycena!$B315)</f>
        <v>0</v>
      </c>
      <c r="BF315" s="334">
        <f>SUMIFS(Technologia[tpj '[s']],Technologia[Obszar],"Ślusarnia",Technologia[KOD WYROB],wycena!$B315)</f>
        <v>0</v>
      </c>
      <c r="BG315" s="335">
        <f t="shared" si="376"/>
        <v>0</v>
      </c>
      <c r="BH315" s="334">
        <f>SUMIFS(Technologia[tpz '[s']],Technologia[Obszar],"Montaż",Technologia[KOD WYROB],wycena!$B315)</f>
        <v>0</v>
      </c>
      <c r="BI315" s="334">
        <f>SUMIFS(Technologia[tpj '[s']],Technologia[Obszar],"Montaż",Technologia[KOD WYROB],wycena!$B315)</f>
        <v>0</v>
      </c>
      <c r="BJ315" s="335">
        <f t="shared" si="377"/>
        <v>0</v>
      </c>
      <c r="BK315" s="334">
        <f>SUMIFS(Technologia[tpz '[s']],Technologia[Obszar],"Klejenie",Technologia[KOD WYROB],wycena!$B315)</f>
        <v>0</v>
      </c>
      <c r="BL315" s="334">
        <f>SUMIFS(Technologia[tpj '[s']],Technologia[Obszar],"Klejenie",Technologia[KOD WYROB],wycena!$B315)</f>
        <v>0</v>
      </c>
      <c r="BM315" s="335">
        <f t="shared" si="378"/>
        <v>0</v>
      </c>
      <c r="BN315" s="334">
        <f>SUMIFS(Technologia[tpz '[s']],Technologia[Obszar],"Śrutowanie",Technologia[KOD WYROB],wycena!$B315)</f>
        <v>0</v>
      </c>
      <c r="BO315" s="334">
        <f>SUMIFS(Technologia[tpj '[s']],Technologia[Obszar],"Śrutowanie",Technologia[KOD WYROB],wycena!$B315)</f>
        <v>0</v>
      </c>
      <c r="BP315" s="332">
        <f t="shared" si="428"/>
        <v>0</v>
      </c>
      <c r="BQ315" s="334">
        <f>SUMIFS(Technologia[tpz '[s']],Technologia[Obszar],"Prostowanie",Technologia[KOD WYROB],wycena!$B315)</f>
        <v>0</v>
      </c>
      <c r="BR315" s="334">
        <f>SUMIFS(Technologia[tpj '[s']],Technologia[Obszar],"Prostowanie",Technologia[KOD WYROB],wycena!$B315)</f>
        <v>0</v>
      </c>
      <c r="BS315" s="332">
        <f t="shared" si="429"/>
        <v>0</v>
      </c>
      <c r="BT315" s="334">
        <f>SUMIFS(Technologia[tpz '[s']],Technologia[Obszar],"Gratowarka",Technologia[KOD WYROB],wycena!$B315)</f>
        <v>0</v>
      </c>
      <c r="BU315" s="334">
        <f>SUMIFS(Technologia[tpj '[s']],Technologia[Obszar],"Gratowarka",Technologia[KOD WYROB],wycena!$B315)</f>
        <v>0</v>
      </c>
      <c r="BV315" s="332">
        <f t="shared" si="430"/>
        <v>0</v>
      </c>
      <c r="BW315" s="332">
        <f>COUNTIF(Technologia[KOD WYROB],B315)</f>
        <v>0</v>
      </c>
      <c r="BX315" s="332">
        <f t="shared" si="431"/>
        <v>0</v>
      </c>
      <c r="BZ315" s="121"/>
      <c r="CA315" s="123"/>
      <c r="CB315" s="123"/>
      <c r="CC315" s="372">
        <f>SUMIFS(Technologia[Koszt kooperacji],Technologia[Obszar],"Kooperacja",Technologia[KOD WYROB],wycena!$B315)+SUMIFS(Technologia[Koszt kooperacji],Technologia[Obszar],"Śrutowanie",Technologia[KOD WYROB],wycena!$B315)</f>
        <v>0</v>
      </c>
      <c r="CD315" s="372">
        <f t="shared" si="379"/>
        <v>0</v>
      </c>
      <c r="CE315" s="372">
        <f t="shared" si="450"/>
        <v>0</v>
      </c>
      <c r="CF315" s="381">
        <f>COUNTIFS(Technologia[KOD WYROB],B315,Technologia[Obszar],"kooperacja")+SUMIF($C:$C,$B315,CF:CF)</f>
        <v>0</v>
      </c>
      <c r="CG315" s="382">
        <f>SUMIF(Tabela3[Dot. indeksu],B315,Tabela3[Wartość])+SUMIF(C:C,B315,DE:DE)</f>
        <v>0</v>
      </c>
      <c r="CH315" s="383">
        <f>SUMIFS(NRC[Cena],NRC[Typ narzędzia],robocze!$AL$1,NRC[Dot. indeksu],wycena!$B315)+(SUMIF($C:$C,$B315,$DF:$DF))</f>
        <v>0</v>
      </c>
      <c r="CI315" s="372">
        <f>SUMIFS(NRC[Cena],NRC[Typ narzędzia],robocze!$AL$2,NRC[Dot. indeksu],wycena!$B315)+(SUMIF($C:$C,$B315,$DG:$DG))</f>
        <v>0</v>
      </c>
      <c r="CJ315" s="372">
        <f>SUMIFS(NRC[Cena],NRC[Typ narzędzia],robocze!$AL$3,NRC[Dot. indeksu],wycena!$B315)+(SUMIF($C:$C,$B315,$DH:$DH))</f>
        <v>0</v>
      </c>
      <c r="CK315" s="384">
        <f t="shared" si="432"/>
        <v>0</v>
      </c>
      <c r="CM315" s="373" t="str">
        <f t="shared" si="380"/>
        <v/>
      </c>
      <c r="CN315" s="374" t="str">
        <f t="shared" si="381"/>
        <v/>
      </c>
      <c r="CO315" s="372" t="str">
        <f t="shared" si="382"/>
        <v/>
      </c>
      <c r="CP315" s="372" t="str">
        <f t="shared" si="451"/>
        <v/>
      </c>
      <c r="CQ315" s="371" t="str">
        <f t="shared" si="383"/>
        <v/>
      </c>
      <c r="CR315" s="371" t="str">
        <f t="shared" si="452"/>
        <v/>
      </c>
      <c r="CS315" s="371" t="str">
        <f t="shared" si="384"/>
        <v/>
      </c>
      <c r="CT315" s="371" t="str">
        <f t="shared" si="385"/>
        <v/>
      </c>
      <c r="CU315" s="371" t="str">
        <f t="shared" si="386"/>
        <v/>
      </c>
      <c r="CV315" s="371" t="str">
        <f t="shared" si="387"/>
        <v/>
      </c>
      <c r="CW315" s="371" t="str">
        <f t="shared" si="388"/>
        <v/>
      </c>
      <c r="CX315" s="371" t="str">
        <f t="shared" si="389"/>
        <v/>
      </c>
      <c r="CY315" s="371" t="str">
        <f t="shared" si="390"/>
        <v/>
      </c>
      <c r="CZ315" s="371" t="str">
        <f t="shared" si="391"/>
        <v/>
      </c>
      <c r="DA315" s="371" t="str">
        <f t="shared" si="433"/>
        <v/>
      </c>
      <c r="DB315" s="371" t="str">
        <f t="shared" si="434"/>
        <v/>
      </c>
      <c r="DC315" s="371" t="str">
        <f t="shared" si="435"/>
        <v/>
      </c>
      <c r="DD315" s="334" t="str">
        <f t="shared" si="392"/>
        <v/>
      </c>
      <c r="DE315" s="334" t="str">
        <f t="shared" si="393"/>
        <v/>
      </c>
      <c r="DF315" s="372">
        <f t="shared" si="453"/>
        <v>0</v>
      </c>
      <c r="DG315" s="372">
        <f t="shared" si="454"/>
        <v>0</v>
      </c>
      <c r="DH315" s="372">
        <f t="shared" si="455"/>
        <v>0</v>
      </c>
      <c r="DI315" s="375"/>
      <c r="DJ315" s="319">
        <f>AK315/3600*Stawki!$A$4</f>
        <v>0</v>
      </c>
      <c r="DK315" s="317">
        <f>AO315/3600*Stawki!$B$4</f>
        <v>0</v>
      </c>
      <c r="DL315" s="317">
        <f>AR315/3600*Stawki!$C$4</f>
        <v>0</v>
      </c>
      <c r="DM315" s="317">
        <f>AU315/3600*Stawki!$D$4</f>
        <v>0</v>
      </c>
      <c r="DN315" s="317">
        <f>AX315/3600*Stawki!$E$4</f>
        <v>0</v>
      </c>
      <c r="DO315" s="317">
        <f>BA315/3600*Stawki!$F$4</f>
        <v>0</v>
      </c>
      <c r="DP315" s="317">
        <f>BD315/3600*Stawki!$G$4</f>
        <v>0</v>
      </c>
      <c r="DQ315" s="317">
        <f>BG315/3600*Stawki!$H$4</f>
        <v>0</v>
      </c>
      <c r="DR315" s="317">
        <f>BJ315/3600*Stawki!$J$4</f>
        <v>0</v>
      </c>
      <c r="DS315" s="317">
        <f>BL315/3600*Stawki!$I$4</f>
        <v>0</v>
      </c>
      <c r="DT315" s="317">
        <f>BP315/3600*Stawki!$K$4</f>
        <v>0</v>
      </c>
      <c r="DU315" s="320">
        <f>BS315/3600*Stawki!$M$4</f>
        <v>0</v>
      </c>
      <c r="DV315" s="320">
        <f>BV315/3600*Stawki!$L$4</f>
        <v>0</v>
      </c>
      <c r="DW315" s="321">
        <f t="shared" si="436"/>
        <v>0</v>
      </c>
      <c r="DX315" s="322" t="e" cm="1">
        <f t="array" ref="DX315">IF(BX315&lt;1,INDEX(tblSimple[],MATCH(F315,simp_il_proj,1)+1,MATCH(BW315,simp_il_oper,1)+1)+VLOOKUP($H$6,tblKlient[[Klient]:[Dodatkowy narzut Simple]],2,0),INDEX(tblComplex[],MATCH(F315,comp_il_projekt,1)+1,MATCH(BX315,comp_ile_sklad,1)+1)+VLOOKUP($H$6,tblKlient[[Klient]:[Dodatkowy narzut Complex]],3,0))</f>
        <v>#VALUE!</v>
      </c>
      <c r="DY315" s="323" t="str">
        <f t="shared" si="437"/>
        <v/>
      </c>
      <c r="DZ315" s="318" t="e">
        <f t="shared" si="394"/>
        <v>#VALUE!</v>
      </c>
      <c r="EA315" s="324" t="e">
        <f t="shared" si="395"/>
        <v>#VALUE!</v>
      </c>
      <c r="EC315" s="340">
        <f>IFERROR((Y315*AA315)*IF(X315="NIE",$EC$17+Stawki!$L$30,$EC$17)+SUMIF($C:$C,$B315,CP:CP),0)</f>
        <v>0</v>
      </c>
      <c r="ED315" s="341">
        <f t="shared" si="396"/>
        <v>0</v>
      </c>
      <c r="EE315" s="341">
        <f t="shared" si="397"/>
        <v>0</v>
      </c>
      <c r="EF315" s="341" t="e">
        <f t="shared" si="398"/>
        <v>#VALUE!</v>
      </c>
      <c r="EG315" s="341" t="e">
        <f>DY315*(1+wycena!$EG$17)</f>
        <v>#VALUE!</v>
      </c>
      <c r="EH315" s="341" t="e">
        <f>EG315*(1+wycena!$EH$17)</f>
        <v>#VALUE!</v>
      </c>
      <c r="EI315" s="341" t="e">
        <f t="shared" si="438"/>
        <v>#VALUE!</v>
      </c>
      <c r="EJ315" s="341" t="e">
        <f t="shared" si="456"/>
        <v>#VALUE!</v>
      </c>
      <c r="EK315" s="342">
        <f t="shared" si="399"/>
        <v>0</v>
      </c>
      <c r="EL315" s="343">
        <v>0</v>
      </c>
      <c r="EM315" s="344" t="e">
        <f t="shared" si="457"/>
        <v>#VALUE!</v>
      </c>
      <c r="EN315" s="345" t="e">
        <f t="shared" si="400"/>
        <v>#VALUE!</v>
      </c>
      <c r="EO315" s="346">
        <f t="shared" si="401"/>
        <v>0</v>
      </c>
      <c r="EP315" s="347">
        <f t="shared" si="402"/>
        <v>0</v>
      </c>
      <c r="EQ315" s="348">
        <f t="shared" si="439"/>
        <v>0</v>
      </c>
      <c r="ER315" s="349" t="e">
        <f t="shared" si="403"/>
        <v>#VALUE!</v>
      </c>
      <c r="ES315" s="350" t="e">
        <f t="shared" si="404"/>
        <v>#VALUE!</v>
      </c>
      <c r="ET315" s="62"/>
      <c r="EU315" s="399">
        <f t="shared" si="440"/>
        <v>0</v>
      </c>
      <c r="EV315" s="400">
        <f t="shared" si="441"/>
        <v>0</v>
      </c>
      <c r="EW315" s="400">
        <f t="shared" si="442"/>
        <v>0</v>
      </c>
      <c r="EX315" s="400">
        <f t="shared" si="443"/>
        <v>0</v>
      </c>
      <c r="EY315" s="400">
        <f t="shared" si="444"/>
        <v>0</v>
      </c>
      <c r="EZ315" s="401">
        <f t="shared" si="445"/>
        <v>0</v>
      </c>
      <c r="FA315" s="62"/>
      <c r="FB315" s="153">
        <f t="shared" si="405"/>
        <v>0</v>
      </c>
      <c r="FC315" s="154">
        <f t="shared" si="406"/>
        <v>0</v>
      </c>
      <c r="FD315" s="154">
        <f t="shared" si="407"/>
        <v>0</v>
      </c>
      <c r="FE315" s="154">
        <f t="shared" si="408"/>
        <v>0</v>
      </c>
      <c r="FF315" s="154">
        <f t="shared" si="409"/>
        <v>0</v>
      </c>
      <c r="FG315" s="154">
        <f t="shared" si="410"/>
        <v>0</v>
      </c>
      <c r="FH315" s="154">
        <f t="shared" si="411"/>
        <v>0</v>
      </c>
      <c r="FI315" s="154">
        <f t="shared" si="412"/>
        <v>0</v>
      </c>
      <c r="FJ315" s="154">
        <f t="shared" si="413"/>
        <v>0</v>
      </c>
      <c r="FK315" s="147">
        <f t="shared" si="414"/>
        <v>0</v>
      </c>
      <c r="FL315" s="147">
        <f t="shared" si="415"/>
        <v>0</v>
      </c>
      <c r="FM315" s="146">
        <f t="shared" si="416"/>
        <v>0</v>
      </c>
      <c r="FN315" s="146">
        <f t="shared" si="417"/>
        <v>0</v>
      </c>
      <c r="FO315" s="146">
        <f t="shared" si="418"/>
        <v>0</v>
      </c>
      <c r="FP315" s="146">
        <f t="shared" si="419"/>
        <v>0</v>
      </c>
      <c r="FQ315" s="146" t="e">
        <f t="shared" si="420"/>
        <v>#VALUE!</v>
      </c>
      <c r="FR315" s="146" t="e">
        <f t="shared" si="421"/>
        <v>#VALUE!</v>
      </c>
      <c r="FS315" s="146">
        <f t="shared" si="422"/>
        <v>0</v>
      </c>
      <c r="FT315" s="146">
        <f t="shared" si="423"/>
        <v>0</v>
      </c>
      <c r="FU315" s="146">
        <f t="shared" si="424"/>
        <v>0</v>
      </c>
      <c r="FV315" s="146" t="e">
        <f t="shared" si="425"/>
        <v>#VALUE!</v>
      </c>
      <c r="FW315" s="146" t="e">
        <f t="shared" si="446"/>
        <v>#VALUE!</v>
      </c>
      <c r="FX315" s="146" t="e">
        <f t="shared" si="447"/>
        <v>#VALUE!</v>
      </c>
      <c r="FY315" s="146" t="e">
        <f t="shared" si="448"/>
        <v>#VALUE!</v>
      </c>
      <c r="FZ315" s="155">
        <f t="shared" si="458"/>
        <v>0</v>
      </c>
    </row>
    <row r="316" spans="1:182">
      <c r="A316" s="143">
        <v>298</v>
      </c>
      <c r="B316" s="123"/>
      <c r="C316" s="123"/>
      <c r="D316" s="123"/>
      <c r="E316" s="181"/>
      <c r="F316" s="123"/>
      <c r="G316" s="123"/>
      <c r="H316" s="123"/>
      <c r="I316" s="120"/>
      <c r="J316" s="121"/>
      <c r="K316" s="123"/>
      <c r="L316" s="123"/>
      <c r="M316" s="172" t="str">
        <f>ryzyka!$X300</f>
        <v/>
      </c>
      <c r="N316" s="173" t="str">
        <f>ryzyka!Y300</f>
        <v/>
      </c>
      <c r="O316" s="123"/>
      <c r="P316" s="123"/>
      <c r="Q316" s="138"/>
      <c r="R316" s="121"/>
      <c r="S316" s="123"/>
      <c r="T316" s="122"/>
      <c r="U316" s="123"/>
      <c r="V316" s="285" t="str">
        <f t="shared" si="426"/>
        <v/>
      </c>
      <c r="W316" s="285" t="str">
        <f t="shared" si="427"/>
        <v/>
      </c>
      <c r="X316" s="123"/>
      <c r="Y316" s="65"/>
      <c r="Z316" s="176">
        <f t="shared" si="369"/>
        <v>0</v>
      </c>
      <c r="AA316" s="124"/>
      <c r="AB316" s="124"/>
      <c r="AC316" s="125"/>
      <c r="AD316" s="125"/>
      <c r="AE316" s="126"/>
      <c r="AF316" s="124"/>
      <c r="AG316" s="127"/>
      <c r="AH316" s="128"/>
      <c r="AI316" s="137"/>
      <c r="AJ316" s="126"/>
      <c r="AK316" s="335">
        <f t="shared" si="370"/>
        <v>0</v>
      </c>
      <c r="AL316" s="138"/>
      <c r="AM316" s="121"/>
      <c r="AN316" s="123"/>
      <c r="AO316" s="332">
        <f t="shared" si="449"/>
        <v>0</v>
      </c>
      <c r="AP316" s="333">
        <f>SUMIFS(Technologia[tpz '[s']],Technologia[Obszar],"Obróbka skrawaniem",Technologia[KOD WYROB],wycena!$B316)</f>
        <v>0</v>
      </c>
      <c r="AQ316" s="334">
        <f>SUMIFS(Technologia[tpj '[s']],Technologia[Obszar],"Obróbka skrawaniem",Technologia[KOD WYROB],wycena!$B316)</f>
        <v>0</v>
      </c>
      <c r="AR316" s="335">
        <f t="shared" si="371"/>
        <v>0</v>
      </c>
      <c r="AS316" s="334">
        <f>SUMIFS(Technologia[tpz '[s']],Technologia[Obszar],"Ukosowanie",Technologia[KOD WYROB],wycena!$B316)</f>
        <v>0</v>
      </c>
      <c r="AT316" s="334">
        <f>SUMIFS(Technologia[tpj '[s']],Technologia[Obszar],"Ukosowanie",Technologia[KOD WYROB],wycena!$B316)</f>
        <v>0</v>
      </c>
      <c r="AU316" s="335">
        <f t="shared" si="372"/>
        <v>0</v>
      </c>
      <c r="AV316" s="334">
        <f>SUMIFS(Technologia[tpz '[s']],Technologia[Obszar],"Prasa",Technologia[KOD WYROB],wycena!$B316)</f>
        <v>0</v>
      </c>
      <c r="AW316" s="334">
        <f>SUMIFS(Technologia[tpj '[s']],Technologia[Obszar],"Prasa",Technologia[KOD WYROB],wycena!$B316)</f>
        <v>0</v>
      </c>
      <c r="AX316" s="335">
        <f t="shared" si="373"/>
        <v>0</v>
      </c>
      <c r="AY316" s="334">
        <f>SUMIFS(Technologia[tpz '[s']],Technologia[Obszar],"Spawanie ręczne",Technologia[KOD WYROB],wycena!$B316)</f>
        <v>0</v>
      </c>
      <c r="AZ316" s="334">
        <f>SUMIFS(Technologia[tpj '[s']],Technologia[Obszar],"Spawanie ręczne",Technologia[KOD WYROB],wycena!$B316)</f>
        <v>0</v>
      </c>
      <c r="BA316" s="335">
        <f t="shared" si="374"/>
        <v>0</v>
      </c>
      <c r="BB316" s="334">
        <f>SUMIFS(Technologia[tpz '[s']],Technologia[Obszar],"Spawanie robotem",Technologia[KOD WYROB],wycena!$B316)</f>
        <v>0</v>
      </c>
      <c r="BC316" s="334">
        <f>SUMIFS(Technologia[tpj '[s']],Technologia[Obszar],"Spawanie robotem",Technologia[KOD WYROB],wycena!$B316)</f>
        <v>0</v>
      </c>
      <c r="BD316" s="335">
        <f t="shared" si="375"/>
        <v>0</v>
      </c>
      <c r="BE316" s="334">
        <f>SUMIFS(Technologia[tpz '[s']],Technologia[Obszar],"Ślusarnia",Technologia[KOD WYROB],wycena!$B316)</f>
        <v>0</v>
      </c>
      <c r="BF316" s="334">
        <f>SUMIFS(Technologia[tpj '[s']],Technologia[Obszar],"Ślusarnia",Technologia[KOD WYROB],wycena!$B316)</f>
        <v>0</v>
      </c>
      <c r="BG316" s="335">
        <f t="shared" si="376"/>
        <v>0</v>
      </c>
      <c r="BH316" s="334">
        <f>SUMIFS(Technologia[tpz '[s']],Technologia[Obszar],"Montaż",Technologia[KOD WYROB],wycena!$B316)</f>
        <v>0</v>
      </c>
      <c r="BI316" s="334">
        <f>SUMIFS(Technologia[tpj '[s']],Technologia[Obszar],"Montaż",Technologia[KOD WYROB],wycena!$B316)</f>
        <v>0</v>
      </c>
      <c r="BJ316" s="335">
        <f t="shared" si="377"/>
        <v>0</v>
      </c>
      <c r="BK316" s="334">
        <f>SUMIFS(Technologia[tpz '[s']],Technologia[Obszar],"Klejenie",Technologia[KOD WYROB],wycena!$B316)</f>
        <v>0</v>
      </c>
      <c r="BL316" s="334">
        <f>SUMIFS(Technologia[tpj '[s']],Technologia[Obszar],"Klejenie",Technologia[KOD WYROB],wycena!$B316)</f>
        <v>0</v>
      </c>
      <c r="BM316" s="335">
        <f t="shared" si="378"/>
        <v>0</v>
      </c>
      <c r="BN316" s="334">
        <f>SUMIFS(Technologia[tpz '[s']],Technologia[Obszar],"Śrutowanie",Technologia[KOD WYROB],wycena!$B316)</f>
        <v>0</v>
      </c>
      <c r="BO316" s="334">
        <f>SUMIFS(Technologia[tpj '[s']],Technologia[Obszar],"Śrutowanie",Technologia[KOD WYROB],wycena!$B316)</f>
        <v>0</v>
      </c>
      <c r="BP316" s="332">
        <f t="shared" si="428"/>
        <v>0</v>
      </c>
      <c r="BQ316" s="334">
        <f>SUMIFS(Technologia[tpz '[s']],Technologia[Obszar],"Prostowanie",Technologia[KOD WYROB],wycena!$B316)</f>
        <v>0</v>
      </c>
      <c r="BR316" s="334">
        <f>SUMIFS(Technologia[tpj '[s']],Technologia[Obszar],"Prostowanie",Technologia[KOD WYROB],wycena!$B316)</f>
        <v>0</v>
      </c>
      <c r="BS316" s="332">
        <f t="shared" si="429"/>
        <v>0</v>
      </c>
      <c r="BT316" s="334">
        <f>SUMIFS(Technologia[tpz '[s']],Technologia[Obszar],"Gratowarka",Technologia[KOD WYROB],wycena!$B316)</f>
        <v>0</v>
      </c>
      <c r="BU316" s="334">
        <f>SUMIFS(Technologia[tpj '[s']],Technologia[Obszar],"Gratowarka",Technologia[KOD WYROB],wycena!$B316)</f>
        <v>0</v>
      </c>
      <c r="BV316" s="332">
        <f t="shared" si="430"/>
        <v>0</v>
      </c>
      <c r="BW316" s="332">
        <f>COUNTIF(Technologia[KOD WYROB],B316)</f>
        <v>0</v>
      </c>
      <c r="BX316" s="332">
        <f t="shared" si="431"/>
        <v>0</v>
      </c>
      <c r="BZ316" s="121"/>
      <c r="CA316" s="123"/>
      <c r="CB316" s="123"/>
      <c r="CC316" s="372">
        <f>SUMIFS(Technologia[Koszt kooperacji],Technologia[Obszar],"Kooperacja",Technologia[KOD WYROB],wycena!$B316)+SUMIFS(Technologia[Koszt kooperacji],Technologia[Obszar],"Śrutowanie",Technologia[KOD WYROB],wycena!$B316)</f>
        <v>0</v>
      </c>
      <c r="CD316" s="372">
        <f t="shared" si="379"/>
        <v>0</v>
      </c>
      <c r="CE316" s="372">
        <f t="shared" si="450"/>
        <v>0</v>
      </c>
      <c r="CF316" s="381">
        <f>COUNTIFS(Technologia[KOD WYROB],B316,Technologia[Obszar],"kooperacja")+SUMIF($C:$C,$B316,CF:CF)</f>
        <v>0</v>
      </c>
      <c r="CG316" s="382">
        <f>SUMIF(Tabela3[Dot. indeksu],B316,Tabela3[Wartość])+SUMIF(C:C,B316,DE:DE)</f>
        <v>0</v>
      </c>
      <c r="CH316" s="383">
        <f>SUMIFS(NRC[Cena],NRC[Typ narzędzia],robocze!$AL$1,NRC[Dot. indeksu],wycena!$B316)+(SUMIF($C:$C,$B316,$DF:$DF))</f>
        <v>0</v>
      </c>
      <c r="CI316" s="372">
        <f>SUMIFS(NRC[Cena],NRC[Typ narzędzia],robocze!$AL$2,NRC[Dot. indeksu],wycena!$B316)+(SUMIF($C:$C,$B316,$DG:$DG))</f>
        <v>0</v>
      </c>
      <c r="CJ316" s="372">
        <f>SUMIFS(NRC[Cena],NRC[Typ narzędzia],robocze!$AL$3,NRC[Dot. indeksu],wycena!$B316)+(SUMIF($C:$C,$B316,$DH:$DH))</f>
        <v>0</v>
      </c>
      <c r="CK316" s="384">
        <f t="shared" si="432"/>
        <v>0</v>
      </c>
      <c r="CM316" s="373" t="str">
        <f t="shared" si="380"/>
        <v/>
      </c>
      <c r="CN316" s="374" t="str">
        <f t="shared" si="381"/>
        <v/>
      </c>
      <c r="CO316" s="372" t="str">
        <f t="shared" si="382"/>
        <v/>
      </c>
      <c r="CP316" s="372" t="str">
        <f t="shared" si="451"/>
        <v/>
      </c>
      <c r="CQ316" s="371" t="str">
        <f t="shared" si="383"/>
        <v/>
      </c>
      <c r="CR316" s="371" t="str">
        <f t="shared" si="452"/>
        <v/>
      </c>
      <c r="CS316" s="371" t="str">
        <f t="shared" si="384"/>
        <v/>
      </c>
      <c r="CT316" s="371" t="str">
        <f t="shared" si="385"/>
        <v/>
      </c>
      <c r="CU316" s="371" t="str">
        <f t="shared" si="386"/>
        <v/>
      </c>
      <c r="CV316" s="371" t="str">
        <f t="shared" si="387"/>
        <v/>
      </c>
      <c r="CW316" s="371" t="str">
        <f t="shared" si="388"/>
        <v/>
      </c>
      <c r="CX316" s="371" t="str">
        <f t="shared" si="389"/>
        <v/>
      </c>
      <c r="CY316" s="371" t="str">
        <f t="shared" si="390"/>
        <v/>
      </c>
      <c r="CZ316" s="371" t="str">
        <f t="shared" si="391"/>
        <v/>
      </c>
      <c r="DA316" s="371" t="str">
        <f t="shared" si="433"/>
        <v/>
      </c>
      <c r="DB316" s="371" t="str">
        <f t="shared" si="434"/>
        <v/>
      </c>
      <c r="DC316" s="371" t="str">
        <f t="shared" si="435"/>
        <v/>
      </c>
      <c r="DD316" s="334" t="str">
        <f t="shared" si="392"/>
        <v/>
      </c>
      <c r="DE316" s="334" t="str">
        <f t="shared" si="393"/>
        <v/>
      </c>
      <c r="DF316" s="372">
        <f t="shared" si="453"/>
        <v>0</v>
      </c>
      <c r="DG316" s="372">
        <f t="shared" si="454"/>
        <v>0</v>
      </c>
      <c r="DH316" s="372">
        <f t="shared" si="455"/>
        <v>0</v>
      </c>
      <c r="DI316" s="375"/>
      <c r="DJ316" s="319">
        <f>AK316/3600*Stawki!$A$4</f>
        <v>0</v>
      </c>
      <c r="DK316" s="317">
        <f>AO316/3600*Stawki!$B$4</f>
        <v>0</v>
      </c>
      <c r="DL316" s="317">
        <f>AR316/3600*Stawki!$C$4</f>
        <v>0</v>
      </c>
      <c r="DM316" s="317">
        <f>AU316/3600*Stawki!$D$4</f>
        <v>0</v>
      </c>
      <c r="DN316" s="317">
        <f>AX316/3600*Stawki!$E$4</f>
        <v>0</v>
      </c>
      <c r="DO316" s="317">
        <f>BA316/3600*Stawki!$F$4</f>
        <v>0</v>
      </c>
      <c r="DP316" s="317">
        <f>BD316/3600*Stawki!$G$4</f>
        <v>0</v>
      </c>
      <c r="DQ316" s="317">
        <f>BG316/3600*Stawki!$H$4</f>
        <v>0</v>
      </c>
      <c r="DR316" s="317">
        <f>BJ316/3600*Stawki!$J$4</f>
        <v>0</v>
      </c>
      <c r="DS316" s="317">
        <f>BL316/3600*Stawki!$I$4</f>
        <v>0</v>
      </c>
      <c r="DT316" s="317">
        <f>BP316/3600*Stawki!$K$4</f>
        <v>0</v>
      </c>
      <c r="DU316" s="320">
        <f>BS316/3600*Stawki!$M$4</f>
        <v>0</v>
      </c>
      <c r="DV316" s="320">
        <f>BV316/3600*Stawki!$L$4</f>
        <v>0</v>
      </c>
      <c r="DW316" s="321">
        <f t="shared" si="436"/>
        <v>0</v>
      </c>
      <c r="DX316" s="322" t="e" cm="1">
        <f t="array" ref="DX316">IF(BX316&lt;1,INDEX(tblSimple[],MATCH(F316,simp_il_proj,1)+1,MATCH(BW316,simp_il_oper,1)+1)+VLOOKUP($H$6,tblKlient[[Klient]:[Dodatkowy narzut Simple]],2,0),INDEX(tblComplex[],MATCH(F316,comp_il_projekt,1)+1,MATCH(BX316,comp_ile_sklad,1)+1)+VLOOKUP($H$6,tblKlient[[Klient]:[Dodatkowy narzut Complex]],3,0))</f>
        <v>#VALUE!</v>
      </c>
      <c r="DY316" s="323" t="str">
        <f t="shared" si="437"/>
        <v/>
      </c>
      <c r="DZ316" s="318" t="e">
        <f t="shared" si="394"/>
        <v>#VALUE!</v>
      </c>
      <c r="EA316" s="324" t="e">
        <f t="shared" si="395"/>
        <v>#VALUE!</v>
      </c>
      <c r="EC316" s="340">
        <f>IFERROR((Y316*AA316)*IF(X316="NIE",$EC$17+Stawki!$L$30,$EC$17)+SUMIF($C:$C,$B316,CP:CP),0)</f>
        <v>0</v>
      </c>
      <c r="ED316" s="341">
        <f t="shared" si="396"/>
        <v>0</v>
      </c>
      <c r="EE316" s="341">
        <f t="shared" si="397"/>
        <v>0</v>
      </c>
      <c r="EF316" s="341" t="e">
        <f t="shared" si="398"/>
        <v>#VALUE!</v>
      </c>
      <c r="EG316" s="341" t="e">
        <f>DY316*(1+wycena!$EG$17)</f>
        <v>#VALUE!</v>
      </c>
      <c r="EH316" s="341" t="e">
        <f>EG316*(1+wycena!$EH$17)</f>
        <v>#VALUE!</v>
      </c>
      <c r="EI316" s="341" t="e">
        <f t="shared" si="438"/>
        <v>#VALUE!</v>
      </c>
      <c r="EJ316" s="341" t="e">
        <f t="shared" si="456"/>
        <v>#VALUE!</v>
      </c>
      <c r="EK316" s="342">
        <f t="shared" si="399"/>
        <v>0</v>
      </c>
      <c r="EL316" s="343">
        <v>0</v>
      </c>
      <c r="EM316" s="344" t="e">
        <f t="shared" si="457"/>
        <v>#VALUE!</v>
      </c>
      <c r="EN316" s="345" t="e">
        <f t="shared" si="400"/>
        <v>#VALUE!</v>
      </c>
      <c r="EO316" s="346">
        <f t="shared" si="401"/>
        <v>0</v>
      </c>
      <c r="EP316" s="347">
        <f t="shared" si="402"/>
        <v>0</v>
      </c>
      <c r="EQ316" s="348">
        <f t="shared" si="439"/>
        <v>0</v>
      </c>
      <c r="ER316" s="349" t="e">
        <f t="shared" si="403"/>
        <v>#VALUE!</v>
      </c>
      <c r="ES316" s="350" t="e">
        <f t="shared" si="404"/>
        <v>#VALUE!</v>
      </c>
      <c r="ET316" s="62"/>
      <c r="EU316" s="399">
        <f t="shared" si="440"/>
        <v>0</v>
      </c>
      <c r="EV316" s="400">
        <f t="shared" si="441"/>
        <v>0</v>
      </c>
      <c r="EW316" s="400">
        <f t="shared" si="442"/>
        <v>0</v>
      </c>
      <c r="EX316" s="400">
        <f t="shared" si="443"/>
        <v>0</v>
      </c>
      <c r="EY316" s="400">
        <f t="shared" si="444"/>
        <v>0</v>
      </c>
      <c r="EZ316" s="401">
        <f t="shared" si="445"/>
        <v>0</v>
      </c>
      <c r="FA316" s="62"/>
      <c r="FB316" s="153">
        <f t="shared" si="405"/>
        <v>0</v>
      </c>
      <c r="FC316" s="154">
        <f t="shared" si="406"/>
        <v>0</v>
      </c>
      <c r="FD316" s="154">
        <f t="shared" si="407"/>
        <v>0</v>
      </c>
      <c r="FE316" s="154">
        <f t="shared" si="408"/>
        <v>0</v>
      </c>
      <c r="FF316" s="154">
        <f t="shared" si="409"/>
        <v>0</v>
      </c>
      <c r="FG316" s="154">
        <f t="shared" si="410"/>
        <v>0</v>
      </c>
      <c r="FH316" s="154">
        <f t="shared" si="411"/>
        <v>0</v>
      </c>
      <c r="FI316" s="154">
        <f t="shared" si="412"/>
        <v>0</v>
      </c>
      <c r="FJ316" s="154">
        <f t="shared" si="413"/>
        <v>0</v>
      </c>
      <c r="FK316" s="147">
        <f t="shared" si="414"/>
        <v>0</v>
      </c>
      <c r="FL316" s="147">
        <f t="shared" si="415"/>
        <v>0</v>
      </c>
      <c r="FM316" s="146">
        <f t="shared" si="416"/>
        <v>0</v>
      </c>
      <c r="FN316" s="146">
        <f t="shared" si="417"/>
        <v>0</v>
      </c>
      <c r="FO316" s="146">
        <f t="shared" si="418"/>
        <v>0</v>
      </c>
      <c r="FP316" s="146">
        <f t="shared" si="419"/>
        <v>0</v>
      </c>
      <c r="FQ316" s="146" t="e">
        <f t="shared" si="420"/>
        <v>#VALUE!</v>
      </c>
      <c r="FR316" s="146" t="e">
        <f t="shared" si="421"/>
        <v>#VALUE!</v>
      </c>
      <c r="FS316" s="146">
        <f t="shared" si="422"/>
        <v>0</v>
      </c>
      <c r="FT316" s="146">
        <f t="shared" si="423"/>
        <v>0</v>
      </c>
      <c r="FU316" s="146">
        <f t="shared" si="424"/>
        <v>0</v>
      </c>
      <c r="FV316" s="146" t="e">
        <f t="shared" si="425"/>
        <v>#VALUE!</v>
      </c>
      <c r="FW316" s="146" t="e">
        <f t="shared" si="446"/>
        <v>#VALUE!</v>
      </c>
      <c r="FX316" s="146" t="e">
        <f t="shared" si="447"/>
        <v>#VALUE!</v>
      </c>
      <c r="FY316" s="146" t="e">
        <f t="shared" si="448"/>
        <v>#VALUE!</v>
      </c>
      <c r="FZ316" s="155">
        <f t="shared" si="458"/>
        <v>0</v>
      </c>
    </row>
    <row r="317" spans="1:182">
      <c r="A317" s="143">
        <v>299</v>
      </c>
      <c r="B317" s="123"/>
      <c r="C317" s="123"/>
      <c r="D317" s="123"/>
      <c r="E317" s="181"/>
      <c r="F317" s="123"/>
      <c r="G317" s="123"/>
      <c r="H317" s="123"/>
      <c r="I317" s="120"/>
      <c r="J317" s="121"/>
      <c r="K317" s="123"/>
      <c r="L317" s="123"/>
      <c r="M317" s="172" t="str">
        <f>ryzyka!$X301</f>
        <v/>
      </c>
      <c r="N317" s="173" t="str">
        <f>ryzyka!Y301</f>
        <v/>
      </c>
      <c r="O317" s="123"/>
      <c r="P317" s="123"/>
      <c r="Q317" s="138"/>
      <c r="R317" s="121"/>
      <c r="S317" s="123"/>
      <c r="T317" s="122"/>
      <c r="U317" s="123"/>
      <c r="V317" s="285" t="str">
        <f t="shared" si="426"/>
        <v/>
      </c>
      <c r="W317" s="285" t="str">
        <f t="shared" si="427"/>
        <v/>
      </c>
      <c r="X317" s="123"/>
      <c r="Y317" s="65"/>
      <c r="Z317" s="176">
        <f t="shared" si="369"/>
        <v>0</v>
      </c>
      <c r="AA317" s="124"/>
      <c r="AB317" s="124"/>
      <c r="AC317" s="125"/>
      <c r="AD317" s="125"/>
      <c r="AE317" s="126"/>
      <c r="AF317" s="124"/>
      <c r="AG317" s="127"/>
      <c r="AH317" s="128"/>
      <c r="AI317" s="137"/>
      <c r="AJ317" s="126"/>
      <c r="AK317" s="335">
        <f t="shared" si="370"/>
        <v>0</v>
      </c>
      <c r="AL317" s="138"/>
      <c r="AM317" s="121"/>
      <c r="AN317" s="123"/>
      <c r="AO317" s="332">
        <f t="shared" si="449"/>
        <v>0</v>
      </c>
      <c r="AP317" s="333">
        <f>SUMIFS(Technologia[tpz '[s']],Technologia[Obszar],"Obróbka skrawaniem",Technologia[KOD WYROB],wycena!$B317)</f>
        <v>0</v>
      </c>
      <c r="AQ317" s="334">
        <f>SUMIFS(Technologia[tpj '[s']],Technologia[Obszar],"Obróbka skrawaniem",Technologia[KOD WYROB],wycena!$B317)</f>
        <v>0</v>
      </c>
      <c r="AR317" s="335">
        <f t="shared" si="371"/>
        <v>0</v>
      </c>
      <c r="AS317" s="334">
        <f>SUMIFS(Technologia[tpz '[s']],Technologia[Obszar],"Ukosowanie",Technologia[KOD WYROB],wycena!$B317)</f>
        <v>0</v>
      </c>
      <c r="AT317" s="334">
        <f>SUMIFS(Technologia[tpj '[s']],Technologia[Obszar],"Ukosowanie",Technologia[KOD WYROB],wycena!$B317)</f>
        <v>0</v>
      </c>
      <c r="AU317" s="335">
        <f t="shared" si="372"/>
        <v>0</v>
      </c>
      <c r="AV317" s="334">
        <f>SUMIFS(Technologia[tpz '[s']],Technologia[Obszar],"Prasa",Technologia[KOD WYROB],wycena!$B317)</f>
        <v>0</v>
      </c>
      <c r="AW317" s="334">
        <f>SUMIFS(Technologia[tpj '[s']],Technologia[Obszar],"Prasa",Technologia[KOD WYROB],wycena!$B317)</f>
        <v>0</v>
      </c>
      <c r="AX317" s="335">
        <f t="shared" si="373"/>
        <v>0</v>
      </c>
      <c r="AY317" s="334">
        <f>SUMIFS(Technologia[tpz '[s']],Technologia[Obszar],"Spawanie ręczne",Technologia[KOD WYROB],wycena!$B317)</f>
        <v>0</v>
      </c>
      <c r="AZ317" s="334">
        <f>SUMIFS(Technologia[tpj '[s']],Technologia[Obszar],"Spawanie ręczne",Technologia[KOD WYROB],wycena!$B317)</f>
        <v>0</v>
      </c>
      <c r="BA317" s="335">
        <f t="shared" si="374"/>
        <v>0</v>
      </c>
      <c r="BB317" s="334">
        <f>SUMIFS(Technologia[tpz '[s']],Technologia[Obszar],"Spawanie robotem",Technologia[KOD WYROB],wycena!$B317)</f>
        <v>0</v>
      </c>
      <c r="BC317" s="334">
        <f>SUMIFS(Technologia[tpj '[s']],Technologia[Obszar],"Spawanie robotem",Technologia[KOD WYROB],wycena!$B317)</f>
        <v>0</v>
      </c>
      <c r="BD317" s="335">
        <f t="shared" si="375"/>
        <v>0</v>
      </c>
      <c r="BE317" s="334">
        <f>SUMIFS(Technologia[tpz '[s']],Technologia[Obszar],"Ślusarnia",Technologia[KOD WYROB],wycena!$B317)</f>
        <v>0</v>
      </c>
      <c r="BF317" s="334">
        <f>SUMIFS(Technologia[tpj '[s']],Technologia[Obszar],"Ślusarnia",Technologia[KOD WYROB],wycena!$B317)</f>
        <v>0</v>
      </c>
      <c r="BG317" s="335">
        <f t="shared" si="376"/>
        <v>0</v>
      </c>
      <c r="BH317" s="334">
        <f>SUMIFS(Technologia[tpz '[s']],Technologia[Obszar],"Montaż",Technologia[KOD WYROB],wycena!$B317)</f>
        <v>0</v>
      </c>
      <c r="BI317" s="334">
        <f>SUMIFS(Technologia[tpj '[s']],Technologia[Obszar],"Montaż",Technologia[KOD WYROB],wycena!$B317)</f>
        <v>0</v>
      </c>
      <c r="BJ317" s="335">
        <f t="shared" si="377"/>
        <v>0</v>
      </c>
      <c r="BK317" s="334">
        <f>SUMIFS(Technologia[tpz '[s']],Technologia[Obszar],"Klejenie",Technologia[KOD WYROB],wycena!$B317)</f>
        <v>0</v>
      </c>
      <c r="BL317" s="334">
        <f>SUMIFS(Technologia[tpj '[s']],Technologia[Obszar],"Klejenie",Technologia[KOD WYROB],wycena!$B317)</f>
        <v>0</v>
      </c>
      <c r="BM317" s="335">
        <f t="shared" si="378"/>
        <v>0</v>
      </c>
      <c r="BN317" s="334">
        <f>SUMIFS(Technologia[tpz '[s']],Technologia[Obszar],"Śrutowanie",Technologia[KOD WYROB],wycena!$B317)</f>
        <v>0</v>
      </c>
      <c r="BO317" s="334">
        <f>SUMIFS(Technologia[tpj '[s']],Technologia[Obszar],"Śrutowanie",Technologia[KOD WYROB],wycena!$B317)</f>
        <v>0</v>
      </c>
      <c r="BP317" s="332">
        <f t="shared" si="428"/>
        <v>0</v>
      </c>
      <c r="BQ317" s="334">
        <f>SUMIFS(Technologia[tpz '[s']],Technologia[Obszar],"Prostowanie",Technologia[KOD WYROB],wycena!$B317)</f>
        <v>0</v>
      </c>
      <c r="BR317" s="334">
        <f>SUMIFS(Technologia[tpj '[s']],Technologia[Obszar],"Prostowanie",Technologia[KOD WYROB],wycena!$B317)</f>
        <v>0</v>
      </c>
      <c r="BS317" s="332">
        <f t="shared" si="429"/>
        <v>0</v>
      </c>
      <c r="BT317" s="334">
        <f>SUMIFS(Technologia[tpz '[s']],Technologia[Obszar],"Gratowarka",Technologia[KOD WYROB],wycena!$B317)</f>
        <v>0</v>
      </c>
      <c r="BU317" s="334">
        <f>SUMIFS(Technologia[tpj '[s']],Technologia[Obszar],"Gratowarka",Technologia[KOD WYROB],wycena!$B317)</f>
        <v>0</v>
      </c>
      <c r="BV317" s="332">
        <f t="shared" si="430"/>
        <v>0</v>
      </c>
      <c r="BW317" s="332">
        <f>COUNTIF(Technologia[KOD WYROB],B317)</f>
        <v>0</v>
      </c>
      <c r="BX317" s="332">
        <f t="shared" si="431"/>
        <v>0</v>
      </c>
      <c r="BZ317" s="121"/>
      <c r="CA317" s="123"/>
      <c r="CB317" s="123"/>
      <c r="CC317" s="372">
        <f>SUMIFS(Technologia[Koszt kooperacji],Technologia[Obszar],"Kooperacja",Technologia[KOD WYROB],wycena!$B317)+SUMIFS(Technologia[Koszt kooperacji],Technologia[Obszar],"Śrutowanie",Technologia[KOD WYROB],wycena!$B317)</f>
        <v>0</v>
      </c>
      <c r="CD317" s="372">
        <f t="shared" si="379"/>
        <v>0</v>
      </c>
      <c r="CE317" s="372">
        <f t="shared" si="450"/>
        <v>0</v>
      </c>
      <c r="CF317" s="381">
        <f>COUNTIFS(Technologia[KOD WYROB],B317,Technologia[Obszar],"kooperacja")+SUMIF($C:$C,$B317,CF:CF)</f>
        <v>0</v>
      </c>
      <c r="CG317" s="382">
        <f>SUMIF(Tabela3[Dot. indeksu],B317,Tabela3[Wartość])+SUMIF(C:C,B317,DE:DE)</f>
        <v>0</v>
      </c>
      <c r="CH317" s="383">
        <f>SUMIFS(NRC[Cena],NRC[Typ narzędzia],robocze!$AL$1,NRC[Dot. indeksu],wycena!$B317)+(SUMIF($C:$C,$B317,$DF:$DF))</f>
        <v>0</v>
      </c>
      <c r="CI317" s="372">
        <f>SUMIFS(NRC[Cena],NRC[Typ narzędzia],robocze!$AL$2,NRC[Dot. indeksu],wycena!$B317)+(SUMIF($C:$C,$B317,$DG:$DG))</f>
        <v>0</v>
      </c>
      <c r="CJ317" s="372">
        <f>SUMIFS(NRC[Cena],NRC[Typ narzędzia],robocze!$AL$3,NRC[Dot. indeksu],wycena!$B317)+(SUMIF($C:$C,$B317,$DH:$DH))</f>
        <v>0</v>
      </c>
      <c r="CK317" s="384">
        <f t="shared" si="432"/>
        <v>0</v>
      </c>
      <c r="CM317" s="373" t="str">
        <f t="shared" si="380"/>
        <v/>
      </c>
      <c r="CN317" s="374" t="str">
        <f t="shared" si="381"/>
        <v/>
      </c>
      <c r="CO317" s="372" t="str">
        <f t="shared" si="382"/>
        <v/>
      </c>
      <c r="CP317" s="372" t="str">
        <f t="shared" si="451"/>
        <v/>
      </c>
      <c r="CQ317" s="371" t="str">
        <f t="shared" si="383"/>
        <v/>
      </c>
      <c r="CR317" s="371" t="str">
        <f t="shared" si="452"/>
        <v/>
      </c>
      <c r="CS317" s="371" t="str">
        <f t="shared" si="384"/>
        <v/>
      </c>
      <c r="CT317" s="371" t="str">
        <f t="shared" si="385"/>
        <v/>
      </c>
      <c r="CU317" s="371" t="str">
        <f t="shared" si="386"/>
        <v/>
      </c>
      <c r="CV317" s="371" t="str">
        <f t="shared" si="387"/>
        <v/>
      </c>
      <c r="CW317" s="371" t="str">
        <f t="shared" si="388"/>
        <v/>
      </c>
      <c r="CX317" s="371" t="str">
        <f t="shared" si="389"/>
        <v/>
      </c>
      <c r="CY317" s="371" t="str">
        <f t="shared" si="390"/>
        <v/>
      </c>
      <c r="CZ317" s="371" t="str">
        <f t="shared" si="391"/>
        <v/>
      </c>
      <c r="DA317" s="371" t="str">
        <f t="shared" si="433"/>
        <v/>
      </c>
      <c r="DB317" s="371" t="str">
        <f t="shared" si="434"/>
        <v/>
      </c>
      <c r="DC317" s="371" t="str">
        <f t="shared" si="435"/>
        <v/>
      </c>
      <c r="DD317" s="334" t="str">
        <f t="shared" si="392"/>
        <v/>
      </c>
      <c r="DE317" s="334" t="str">
        <f t="shared" si="393"/>
        <v/>
      </c>
      <c r="DF317" s="372">
        <f t="shared" si="453"/>
        <v>0</v>
      </c>
      <c r="DG317" s="372">
        <f t="shared" si="454"/>
        <v>0</v>
      </c>
      <c r="DH317" s="372">
        <f t="shared" si="455"/>
        <v>0</v>
      </c>
      <c r="DI317" s="375"/>
      <c r="DJ317" s="319">
        <f>AK317/3600*Stawki!$A$4</f>
        <v>0</v>
      </c>
      <c r="DK317" s="317">
        <f>AO317/3600*Stawki!$B$4</f>
        <v>0</v>
      </c>
      <c r="DL317" s="317">
        <f>AR317/3600*Stawki!$C$4</f>
        <v>0</v>
      </c>
      <c r="DM317" s="317">
        <f>AU317/3600*Stawki!$D$4</f>
        <v>0</v>
      </c>
      <c r="DN317" s="317">
        <f>AX317/3600*Stawki!$E$4</f>
        <v>0</v>
      </c>
      <c r="DO317" s="317">
        <f>BA317/3600*Stawki!$F$4</f>
        <v>0</v>
      </c>
      <c r="DP317" s="317">
        <f>BD317/3600*Stawki!$G$4</f>
        <v>0</v>
      </c>
      <c r="DQ317" s="317">
        <f>BG317/3600*Stawki!$H$4</f>
        <v>0</v>
      </c>
      <c r="DR317" s="317">
        <f>BJ317/3600*Stawki!$J$4</f>
        <v>0</v>
      </c>
      <c r="DS317" s="317">
        <f>BL317/3600*Stawki!$I$4</f>
        <v>0</v>
      </c>
      <c r="DT317" s="317">
        <f>BP317/3600*Stawki!$K$4</f>
        <v>0</v>
      </c>
      <c r="DU317" s="320">
        <f>BS317/3600*Stawki!$M$4</f>
        <v>0</v>
      </c>
      <c r="DV317" s="320">
        <f>BV317/3600*Stawki!$L$4</f>
        <v>0</v>
      </c>
      <c r="DW317" s="321">
        <f t="shared" si="436"/>
        <v>0</v>
      </c>
      <c r="DX317" s="322" t="e" cm="1">
        <f t="array" ref="DX317">IF(BX317&lt;1,INDEX(tblSimple[],MATCH(F317,simp_il_proj,1)+1,MATCH(BW317,simp_il_oper,1)+1)+VLOOKUP($H$6,tblKlient[[Klient]:[Dodatkowy narzut Simple]],2,0),INDEX(tblComplex[],MATCH(F317,comp_il_projekt,1)+1,MATCH(BX317,comp_ile_sklad,1)+1)+VLOOKUP($H$6,tblKlient[[Klient]:[Dodatkowy narzut Complex]],3,0))</f>
        <v>#VALUE!</v>
      </c>
      <c r="DY317" s="323" t="str">
        <f t="shared" si="437"/>
        <v/>
      </c>
      <c r="DZ317" s="318" t="e">
        <f t="shared" si="394"/>
        <v>#VALUE!</v>
      </c>
      <c r="EA317" s="324" t="e">
        <f t="shared" si="395"/>
        <v>#VALUE!</v>
      </c>
      <c r="EC317" s="340">
        <f>IFERROR((Y317*AA317)*IF(X317="NIE",$EC$17+Stawki!$L$30,$EC$17)+SUMIF($C:$C,$B317,CP:CP),0)</f>
        <v>0</v>
      </c>
      <c r="ED317" s="341">
        <f t="shared" si="396"/>
        <v>0</v>
      </c>
      <c r="EE317" s="341">
        <f t="shared" si="397"/>
        <v>0</v>
      </c>
      <c r="EF317" s="341" t="e">
        <f t="shared" si="398"/>
        <v>#VALUE!</v>
      </c>
      <c r="EG317" s="341" t="e">
        <f>DY317*(1+wycena!$EG$17)</f>
        <v>#VALUE!</v>
      </c>
      <c r="EH317" s="341" t="e">
        <f>EG317*(1+wycena!$EH$17)</f>
        <v>#VALUE!</v>
      </c>
      <c r="EI317" s="341" t="e">
        <f t="shared" si="438"/>
        <v>#VALUE!</v>
      </c>
      <c r="EJ317" s="341" t="e">
        <f t="shared" si="456"/>
        <v>#VALUE!</v>
      </c>
      <c r="EK317" s="342">
        <f t="shared" si="399"/>
        <v>0</v>
      </c>
      <c r="EL317" s="343">
        <v>0</v>
      </c>
      <c r="EM317" s="344" t="e">
        <f t="shared" si="457"/>
        <v>#VALUE!</v>
      </c>
      <c r="EN317" s="345" t="e">
        <f t="shared" si="400"/>
        <v>#VALUE!</v>
      </c>
      <c r="EO317" s="346">
        <f t="shared" si="401"/>
        <v>0</v>
      </c>
      <c r="EP317" s="347">
        <f t="shared" si="402"/>
        <v>0</v>
      </c>
      <c r="EQ317" s="348">
        <f t="shared" si="439"/>
        <v>0</v>
      </c>
      <c r="ER317" s="349" t="e">
        <f t="shared" si="403"/>
        <v>#VALUE!</v>
      </c>
      <c r="ES317" s="350" t="e">
        <f t="shared" si="404"/>
        <v>#VALUE!</v>
      </c>
      <c r="ET317" s="62"/>
      <c r="EU317" s="399">
        <f t="shared" si="440"/>
        <v>0</v>
      </c>
      <c r="EV317" s="400">
        <f t="shared" si="441"/>
        <v>0</v>
      </c>
      <c r="EW317" s="400">
        <f t="shared" si="442"/>
        <v>0</v>
      </c>
      <c r="EX317" s="400">
        <f t="shared" si="443"/>
        <v>0</v>
      </c>
      <c r="EY317" s="400">
        <f t="shared" si="444"/>
        <v>0</v>
      </c>
      <c r="EZ317" s="401">
        <f t="shared" si="445"/>
        <v>0</v>
      </c>
      <c r="FA317" s="62"/>
      <c r="FB317" s="153">
        <f t="shared" si="405"/>
        <v>0</v>
      </c>
      <c r="FC317" s="154">
        <f t="shared" si="406"/>
        <v>0</v>
      </c>
      <c r="FD317" s="154">
        <f t="shared" si="407"/>
        <v>0</v>
      </c>
      <c r="FE317" s="154">
        <f t="shared" si="408"/>
        <v>0</v>
      </c>
      <c r="FF317" s="154">
        <f t="shared" si="409"/>
        <v>0</v>
      </c>
      <c r="FG317" s="154">
        <f t="shared" si="410"/>
        <v>0</v>
      </c>
      <c r="FH317" s="154">
        <f t="shared" si="411"/>
        <v>0</v>
      </c>
      <c r="FI317" s="154">
        <f t="shared" si="412"/>
        <v>0</v>
      </c>
      <c r="FJ317" s="154">
        <f t="shared" si="413"/>
        <v>0</v>
      </c>
      <c r="FK317" s="147">
        <f t="shared" si="414"/>
        <v>0</v>
      </c>
      <c r="FL317" s="147">
        <f t="shared" si="415"/>
        <v>0</v>
      </c>
      <c r="FM317" s="146">
        <f t="shared" si="416"/>
        <v>0</v>
      </c>
      <c r="FN317" s="146">
        <f t="shared" si="417"/>
        <v>0</v>
      </c>
      <c r="FO317" s="146">
        <f t="shared" si="418"/>
        <v>0</v>
      </c>
      <c r="FP317" s="146">
        <f t="shared" si="419"/>
        <v>0</v>
      </c>
      <c r="FQ317" s="146" t="e">
        <f t="shared" si="420"/>
        <v>#VALUE!</v>
      </c>
      <c r="FR317" s="146" t="e">
        <f t="shared" si="421"/>
        <v>#VALUE!</v>
      </c>
      <c r="FS317" s="146">
        <f t="shared" si="422"/>
        <v>0</v>
      </c>
      <c r="FT317" s="146">
        <f t="shared" si="423"/>
        <v>0</v>
      </c>
      <c r="FU317" s="146">
        <f t="shared" si="424"/>
        <v>0</v>
      </c>
      <c r="FV317" s="146" t="e">
        <f t="shared" si="425"/>
        <v>#VALUE!</v>
      </c>
      <c r="FW317" s="146" t="e">
        <f t="shared" si="446"/>
        <v>#VALUE!</v>
      </c>
      <c r="FX317" s="146" t="e">
        <f t="shared" si="447"/>
        <v>#VALUE!</v>
      </c>
      <c r="FY317" s="146" t="e">
        <f t="shared" si="448"/>
        <v>#VALUE!</v>
      </c>
      <c r="FZ317" s="155">
        <f t="shared" si="458"/>
        <v>0</v>
      </c>
    </row>
    <row r="318" spans="1:182">
      <c r="A318" s="143">
        <v>300</v>
      </c>
      <c r="B318" s="123"/>
      <c r="C318" s="123"/>
      <c r="D318" s="123"/>
      <c r="E318" s="181"/>
      <c r="F318" s="123"/>
      <c r="G318" s="123"/>
      <c r="H318" s="123"/>
      <c r="I318" s="120"/>
      <c r="J318" s="121"/>
      <c r="K318" s="123"/>
      <c r="L318" s="123"/>
      <c r="M318" s="172" t="str">
        <f>ryzyka!$X302</f>
        <v/>
      </c>
      <c r="N318" s="173" t="str">
        <f>ryzyka!Y302</f>
        <v/>
      </c>
      <c r="O318" s="123"/>
      <c r="P318" s="123"/>
      <c r="Q318" s="138"/>
      <c r="R318" s="121"/>
      <c r="S318" s="123"/>
      <c r="T318" s="122"/>
      <c r="U318" s="123"/>
      <c r="V318" s="285" t="str">
        <f t="shared" si="426"/>
        <v/>
      </c>
      <c r="W318" s="285" t="str">
        <f t="shared" si="427"/>
        <v/>
      </c>
      <c r="X318" s="123"/>
      <c r="Y318" s="65"/>
      <c r="Z318" s="176">
        <f t="shared" si="369"/>
        <v>0</v>
      </c>
      <c r="AA318" s="124"/>
      <c r="AB318" s="124"/>
      <c r="AC318" s="125"/>
      <c r="AD318" s="125"/>
      <c r="AE318" s="126"/>
      <c r="AF318" s="124"/>
      <c r="AG318" s="127"/>
      <c r="AH318" s="128"/>
      <c r="AI318" s="137"/>
      <c r="AJ318" s="126"/>
      <c r="AK318" s="335">
        <f t="shared" si="370"/>
        <v>0</v>
      </c>
      <c r="AL318" s="138"/>
      <c r="AM318" s="121"/>
      <c r="AN318" s="123"/>
      <c r="AO318" s="332">
        <f t="shared" si="449"/>
        <v>0</v>
      </c>
      <c r="AP318" s="333">
        <f>SUMIFS(Technologia[tpz '[s']],Technologia[Obszar],"Obróbka skrawaniem",Technologia[KOD WYROB],wycena!$B318)</f>
        <v>0</v>
      </c>
      <c r="AQ318" s="334">
        <f>SUMIFS(Technologia[tpj '[s']],Technologia[Obszar],"Obróbka skrawaniem",Technologia[KOD WYROB],wycena!$B318)</f>
        <v>0</v>
      </c>
      <c r="AR318" s="335">
        <f t="shared" si="371"/>
        <v>0</v>
      </c>
      <c r="AS318" s="334">
        <f>SUMIFS(Technologia[tpz '[s']],Technologia[Obszar],"Ukosowanie",Technologia[KOD WYROB],wycena!$B318)</f>
        <v>0</v>
      </c>
      <c r="AT318" s="334">
        <f>SUMIFS(Technologia[tpj '[s']],Technologia[Obszar],"Ukosowanie",Technologia[KOD WYROB],wycena!$B318)</f>
        <v>0</v>
      </c>
      <c r="AU318" s="335">
        <f t="shared" si="372"/>
        <v>0</v>
      </c>
      <c r="AV318" s="334">
        <f>SUMIFS(Technologia[tpz '[s']],Technologia[Obszar],"Prasa",Technologia[KOD WYROB],wycena!$B318)</f>
        <v>0</v>
      </c>
      <c r="AW318" s="334">
        <f>SUMIFS(Technologia[tpj '[s']],Technologia[Obszar],"Prasa",Technologia[KOD WYROB],wycena!$B318)</f>
        <v>0</v>
      </c>
      <c r="AX318" s="335">
        <f t="shared" si="373"/>
        <v>0</v>
      </c>
      <c r="AY318" s="334">
        <f>SUMIFS(Technologia[tpz '[s']],Technologia[Obszar],"Spawanie ręczne",Technologia[KOD WYROB],wycena!$B318)</f>
        <v>0</v>
      </c>
      <c r="AZ318" s="334">
        <f>SUMIFS(Technologia[tpj '[s']],Technologia[Obszar],"Spawanie ręczne",Technologia[KOD WYROB],wycena!$B318)</f>
        <v>0</v>
      </c>
      <c r="BA318" s="335">
        <f t="shared" si="374"/>
        <v>0</v>
      </c>
      <c r="BB318" s="334">
        <f>SUMIFS(Technologia[tpz '[s']],Technologia[Obszar],"Spawanie robotem",Technologia[KOD WYROB],wycena!$B318)</f>
        <v>0</v>
      </c>
      <c r="BC318" s="334">
        <f>SUMIFS(Technologia[tpj '[s']],Technologia[Obszar],"Spawanie robotem",Technologia[KOD WYROB],wycena!$B318)</f>
        <v>0</v>
      </c>
      <c r="BD318" s="335">
        <f t="shared" si="375"/>
        <v>0</v>
      </c>
      <c r="BE318" s="334">
        <f>SUMIFS(Technologia[tpz '[s']],Technologia[Obszar],"Ślusarnia",Technologia[KOD WYROB],wycena!$B318)</f>
        <v>0</v>
      </c>
      <c r="BF318" s="334">
        <f>SUMIFS(Technologia[tpj '[s']],Technologia[Obszar],"Ślusarnia",Technologia[KOD WYROB],wycena!$B318)</f>
        <v>0</v>
      </c>
      <c r="BG318" s="335">
        <f t="shared" si="376"/>
        <v>0</v>
      </c>
      <c r="BH318" s="334">
        <f>SUMIFS(Technologia[tpz '[s']],Technologia[Obszar],"Montaż",Technologia[KOD WYROB],wycena!$B318)</f>
        <v>0</v>
      </c>
      <c r="BI318" s="334">
        <f>SUMIFS(Technologia[tpj '[s']],Technologia[Obszar],"Montaż",Technologia[KOD WYROB],wycena!$B318)</f>
        <v>0</v>
      </c>
      <c r="BJ318" s="335">
        <f t="shared" si="377"/>
        <v>0</v>
      </c>
      <c r="BK318" s="334">
        <f>SUMIFS(Technologia[tpz '[s']],Technologia[Obszar],"Klejenie",Technologia[KOD WYROB],wycena!$B318)</f>
        <v>0</v>
      </c>
      <c r="BL318" s="334">
        <f>SUMIFS(Technologia[tpj '[s']],Technologia[Obszar],"Klejenie",Technologia[KOD WYROB],wycena!$B318)</f>
        <v>0</v>
      </c>
      <c r="BM318" s="335">
        <f t="shared" si="378"/>
        <v>0</v>
      </c>
      <c r="BN318" s="334">
        <f>SUMIFS(Technologia[tpz '[s']],Technologia[Obszar],"Śrutowanie",Technologia[KOD WYROB],wycena!$B318)</f>
        <v>0</v>
      </c>
      <c r="BO318" s="334">
        <f>SUMIFS(Technologia[tpj '[s']],Technologia[Obszar],"Śrutowanie",Technologia[KOD WYROB],wycena!$B318)</f>
        <v>0</v>
      </c>
      <c r="BP318" s="332">
        <f t="shared" si="428"/>
        <v>0</v>
      </c>
      <c r="BQ318" s="334">
        <f>SUMIFS(Technologia[tpz '[s']],Technologia[Obszar],"Prostowanie",Technologia[KOD WYROB],wycena!$B318)</f>
        <v>0</v>
      </c>
      <c r="BR318" s="334">
        <f>SUMIFS(Technologia[tpj '[s']],Technologia[Obszar],"Prostowanie",Technologia[KOD WYROB],wycena!$B318)</f>
        <v>0</v>
      </c>
      <c r="BS318" s="332">
        <f t="shared" si="429"/>
        <v>0</v>
      </c>
      <c r="BT318" s="334">
        <f>SUMIFS(Technologia[tpz '[s']],Technologia[Obszar],"Gratowarka",Technologia[KOD WYROB],wycena!$B318)</f>
        <v>0</v>
      </c>
      <c r="BU318" s="334">
        <f>SUMIFS(Technologia[tpj '[s']],Technologia[Obszar],"Gratowarka",Technologia[KOD WYROB],wycena!$B318)</f>
        <v>0</v>
      </c>
      <c r="BV318" s="332">
        <f t="shared" si="430"/>
        <v>0</v>
      </c>
      <c r="BW318" s="332">
        <f>COUNTIF(Technologia[KOD WYROB],B318)</f>
        <v>0</v>
      </c>
      <c r="BX318" s="332">
        <f t="shared" si="431"/>
        <v>0</v>
      </c>
      <c r="BZ318" s="121"/>
      <c r="CA318" s="123"/>
      <c r="CB318" s="123"/>
      <c r="CC318" s="372">
        <f>SUMIFS(Technologia[Koszt kooperacji],Technologia[Obszar],"Kooperacja",Technologia[KOD WYROB],wycena!$B318)+SUMIFS(Technologia[Koszt kooperacji],Technologia[Obszar],"Śrutowanie",Technologia[KOD WYROB],wycena!$B318)</f>
        <v>0</v>
      </c>
      <c r="CD318" s="372">
        <f t="shared" si="379"/>
        <v>0</v>
      </c>
      <c r="CE318" s="372">
        <f t="shared" si="450"/>
        <v>0</v>
      </c>
      <c r="CF318" s="381">
        <f>COUNTIFS(Technologia[KOD WYROB],B318,Technologia[Obszar],"kooperacja")+SUMIF($C:$C,$B318,CF:CF)</f>
        <v>0</v>
      </c>
      <c r="CG318" s="382">
        <f>SUMIF(Tabela3[Dot. indeksu],B318,Tabela3[Wartość])+SUMIF(C:C,B318,DE:DE)</f>
        <v>0</v>
      </c>
      <c r="CH318" s="383">
        <f>SUMIFS(NRC[Cena],NRC[Typ narzędzia],robocze!$AL$1,NRC[Dot. indeksu],wycena!$B318)+(SUMIF($C:$C,$B318,$DF:$DF))</f>
        <v>0</v>
      </c>
      <c r="CI318" s="372">
        <f>SUMIFS(NRC[Cena],NRC[Typ narzędzia],robocze!$AL$2,NRC[Dot. indeksu],wycena!$B318)+(SUMIF($C:$C,$B318,$DG:$DG))</f>
        <v>0</v>
      </c>
      <c r="CJ318" s="372">
        <f>SUMIFS(NRC[Cena],NRC[Typ narzędzia],robocze!$AL$3,NRC[Dot. indeksu],wycena!$B318)+(SUMIF($C:$C,$B318,$DH:$DH))</f>
        <v>0</v>
      </c>
      <c r="CK318" s="384">
        <f t="shared" si="432"/>
        <v>0</v>
      </c>
      <c r="CM318" s="373" t="str">
        <f t="shared" si="380"/>
        <v/>
      </c>
      <c r="CN318" s="374" t="str">
        <f t="shared" si="381"/>
        <v/>
      </c>
      <c r="CO318" s="372" t="str">
        <f t="shared" si="382"/>
        <v/>
      </c>
      <c r="CP318" s="372" t="str">
        <f t="shared" si="451"/>
        <v/>
      </c>
      <c r="CQ318" s="371" t="str">
        <f t="shared" si="383"/>
        <v/>
      </c>
      <c r="CR318" s="371" t="str">
        <f t="shared" si="452"/>
        <v/>
      </c>
      <c r="CS318" s="371" t="str">
        <f t="shared" si="384"/>
        <v/>
      </c>
      <c r="CT318" s="371" t="str">
        <f t="shared" si="385"/>
        <v/>
      </c>
      <c r="CU318" s="371" t="str">
        <f t="shared" si="386"/>
        <v/>
      </c>
      <c r="CV318" s="371" t="str">
        <f t="shared" si="387"/>
        <v/>
      </c>
      <c r="CW318" s="371" t="str">
        <f t="shared" si="388"/>
        <v/>
      </c>
      <c r="CX318" s="371" t="str">
        <f t="shared" si="389"/>
        <v/>
      </c>
      <c r="CY318" s="371" t="str">
        <f t="shared" si="390"/>
        <v/>
      </c>
      <c r="CZ318" s="371" t="str">
        <f t="shared" si="391"/>
        <v/>
      </c>
      <c r="DA318" s="371" t="str">
        <f t="shared" si="433"/>
        <v/>
      </c>
      <c r="DB318" s="371" t="str">
        <f t="shared" si="434"/>
        <v/>
      </c>
      <c r="DC318" s="371" t="str">
        <f t="shared" si="435"/>
        <v/>
      </c>
      <c r="DD318" s="334" t="str">
        <f t="shared" si="392"/>
        <v/>
      </c>
      <c r="DE318" s="334" t="str">
        <f t="shared" si="393"/>
        <v/>
      </c>
      <c r="DF318" s="372">
        <f t="shared" si="453"/>
        <v>0</v>
      </c>
      <c r="DG318" s="372">
        <f t="shared" si="454"/>
        <v>0</v>
      </c>
      <c r="DH318" s="372">
        <f t="shared" si="455"/>
        <v>0</v>
      </c>
      <c r="DI318" s="375"/>
      <c r="DJ318" s="319">
        <f>AK318/3600*Stawki!$A$4</f>
        <v>0</v>
      </c>
      <c r="DK318" s="317">
        <f>AO318/3600*Stawki!$B$4</f>
        <v>0</v>
      </c>
      <c r="DL318" s="317">
        <f>AR318/3600*Stawki!$C$4</f>
        <v>0</v>
      </c>
      <c r="DM318" s="317">
        <f>AU318/3600*Stawki!$D$4</f>
        <v>0</v>
      </c>
      <c r="DN318" s="317">
        <f>AX318/3600*Stawki!$E$4</f>
        <v>0</v>
      </c>
      <c r="DO318" s="317">
        <f>BA318/3600*Stawki!$F$4</f>
        <v>0</v>
      </c>
      <c r="DP318" s="317">
        <f>BD318/3600*Stawki!$G$4</f>
        <v>0</v>
      </c>
      <c r="DQ318" s="317">
        <f>BG318/3600*Stawki!$H$4</f>
        <v>0</v>
      </c>
      <c r="DR318" s="317">
        <f>BJ318/3600*Stawki!$J$4</f>
        <v>0</v>
      </c>
      <c r="DS318" s="317">
        <f>BL318/3600*Stawki!$I$4</f>
        <v>0</v>
      </c>
      <c r="DT318" s="317">
        <f>BP318/3600*Stawki!$K$4</f>
        <v>0</v>
      </c>
      <c r="DU318" s="320">
        <f>BS318/3600*Stawki!$M$4</f>
        <v>0</v>
      </c>
      <c r="DV318" s="320">
        <f>BV318/3600*Stawki!$L$4</f>
        <v>0</v>
      </c>
      <c r="DW318" s="321">
        <f t="shared" si="436"/>
        <v>0</v>
      </c>
      <c r="DX318" s="322" t="e" cm="1">
        <f t="array" ref="DX318">IF(BX318&lt;1,INDEX(tblSimple[],MATCH(F318,simp_il_proj,1)+1,MATCH(BW318,simp_il_oper,1)+1)+VLOOKUP($H$6,tblKlient[[Klient]:[Dodatkowy narzut Simple]],2,0),INDEX(tblComplex[],MATCH(F318,comp_il_projekt,1)+1,MATCH(BX318,comp_ile_sklad,1)+1)+VLOOKUP($H$6,tblKlient[[Klient]:[Dodatkowy narzut Complex]],3,0))</f>
        <v>#VALUE!</v>
      </c>
      <c r="DY318" s="323" t="str">
        <f t="shared" si="437"/>
        <v/>
      </c>
      <c r="DZ318" s="318" t="e">
        <f t="shared" si="394"/>
        <v>#VALUE!</v>
      </c>
      <c r="EA318" s="324" t="e">
        <f t="shared" si="395"/>
        <v>#VALUE!</v>
      </c>
      <c r="EC318" s="340">
        <f>IFERROR((Y318*AA318)*IF(X318="NIE",$EC$17+Stawki!$L$30,$EC$17)+SUMIF($C:$C,$B318,CP:CP),0)</f>
        <v>0</v>
      </c>
      <c r="ED318" s="341">
        <f t="shared" si="396"/>
        <v>0</v>
      </c>
      <c r="EE318" s="341">
        <f t="shared" si="397"/>
        <v>0</v>
      </c>
      <c r="EF318" s="341" t="e">
        <f t="shared" si="398"/>
        <v>#VALUE!</v>
      </c>
      <c r="EG318" s="341" t="e">
        <f>DY318*(1+wycena!$EG$17)</f>
        <v>#VALUE!</v>
      </c>
      <c r="EH318" s="341" t="e">
        <f>EG318*(1+wycena!$EH$17)</f>
        <v>#VALUE!</v>
      </c>
      <c r="EI318" s="341" t="e">
        <f t="shared" si="438"/>
        <v>#VALUE!</v>
      </c>
      <c r="EJ318" s="341" t="e">
        <f t="shared" si="456"/>
        <v>#VALUE!</v>
      </c>
      <c r="EK318" s="342">
        <f t="shared" si="399"/>
        <v>0</v>
      </c>
      <c r="EL318" s="343">
        <v>0</v>
      </c>
      <c r="EM318" s="344" t="e">
        <f t="shared" si="457"/>
        <v>#VALUE!</v>
      </c>
      <c r="EN318" s="345" t="e">
        <f t="shared" si="400"/>
        <v>#VALUE!</v>
      </c>
      <c r="EO318" s="346">
        <f t="shared" si="401"/>
        <v>0</v>
      </c>
      <c r="EP318" s="347">
        <f t="shared" si="402"/>
        <v>0</v>
      </c>
      <c r="EQ318" s="348">
        <f t="shared" si="439"/>
        <v>0</v>
      </c>
      <c r="ER318" s="349" t="e">
        <f t="shared" si="403"/>
        <v>#VALUE!</v>
      </c>
      <c r="ES318" s="350" t="e">
        <f t="shared" si="404"/>
        <v>#VALUE!</v>
      </c>
      <c r="ET318" s="62"/>
      <c r="EU318" s="399">
        <f t="shared" si="440"/>
        <v>0</v>
      </c>
      <c r="EV318" s="400">
        <f t="shared" si="441"/>
        <v>0</v>
      </c>
      <c r="EW318" s="400">
        <f t="shared" si="442"/>
        <v>0</v>
      </c>
      <c r="EX318" s="400">
        <f t="shared" si="443"/>
        <v>0</v>
      </c>
      <c r="EY318" s="400">
        <f t="shared" si="444"/>
        <v>0</v>
      </c>
      <c r="EZ318" s="401">
        <f t="shared" si="445"/>
        <v>0</v>
      </c>
      <c r="FA318" s="62"/>
      <c r="FB318" s="153">
        <f t="shared" si="405"/>
        <v>0</v>
      </c>
      <c r="FC318" s="154">
        <f t="shared" si="406"/>
        <v>0</v>
      </c>
      <c r="FD318" s="154">
        <f t="shared" si="407"/>
        <v>0</v>
      </c>
      <c r="FE318" s="154">
        <f t="shared" si="408"/>
        <v>0</v>
      </c>
      <c r="FF318" s="154">
        <f t="shared" si="409"/>
        <v>0</v>
      </c>
      <c r="FG318" s="154">
        <f t="shared" si="410"/>
        <v>0</v>
      </c>
      <c r="FH318" s="154">
        <f t="shared" si="411"/>
        <v>0</v>
      </c>
      <c r="FI318" s="154">
        <f t="shared" si="412"/>
        <v>0</v>
      </c>
      <c r="FJ318" s="154">
        <f t="shared" si="413"/>
        <v>0</v>
      </c>
      <c r="FK318" s="147">
        <f t="shared" si="414"/>
        <v>0</v>
      </c>
      <c r="FL318" s="147">
        <f t="shared" si="415"/>
        <v>0</v>
      </c>
      <c r="FM318" s="146">
        <f t="shared" si="416"/>
        <v>0</v>
      </c>
      <c r="FN318" s="146">
        <f t="shared" si="417"/>
        <v>0</v>
      </c>
      <c r="FO318" s="146">
        <f t="shared" si="418"/>
        <v>0</v>
      </c>
      <c r="FP318" s="146">
        <f t="shared" si="419"/>
        <v>0</v>
      </c>
      <c r="FQ318" s="146" t="e">
        <f t="shared" si="420"/>
        <v>#VALUE!</v>
      </c>
      <c r="FR318" s="146" t="e">
        <f t="shared" si="421"/>
        <v>#VALUE!</v>
      </c>
      <c r="FS318" s="146">
        <f t="shared" si="422"/>
        <v>0</v>
      </c>
      <c r="FT318" s="146">
        <f t="shared" si="423"/>
        <v>0</v>
      </c>
      <c r="FU318" s="146">
        <f t="shared" si="424"/>
        <v>0</v>
      </c>
      <c r="FV318" s="146" t="e">
        <f t="shared" si="425"/>
        <v>#VALUE!</v>
      </c>
      <c r="FW318" s="146" t="e">
        <f t="shared" si="446"/>
        <v>#VALUE!</v>
      </c>
      <c r="FX318" s="146" t="e">
        <f t="shared" si="447"/>
        <v>#VALUE!</v>
      </c>
      <c r="FY318" s="146" t="e">
        <f t="shared" si="448"/>
        <v>#VALUE!</v>
      </c>
      <c r="FZ318" s="155">
        <f t="shared" si="458"/>
        <v>0</v>
      </c>
    </row>
    <row r="319" spans="1:182">
      <c r="A319" s="143">
        <v>301</v>
      </c>
      <c r="B319" s="123"/>
      <c r="C319" s="123"/>
      <c r="D319" s="123"/>
      <c r="E319" s="181"/>
      <c r="F319" s="123"/>
      <c r="G319" s="123"/>
      <c r="H319" s="123"/>
      <c r="I319" s="120"/>
      <c r="J319" s="121"/>
      <c r="K319" s="123"/>
      <c r="L319" s="123"/>
      <c r="M319" s="172" t="str">
        <f>ryzyka!$X303</f>
        <v/>
      </c>
      <c r="N319" s="173" t="str">
        <f>ryzyka!Y303</f>
        <v/>
      </c>
      <c r="O319" s="123"/>
      <c r="P319" s="123"/>
      <c r="Q319" s="138"/>
      <c r="R319" s="121"/>
      <c r="S319" s="123"/>
      <c r="T319" s="122"/>
      <c r="U319" s="123"/>
      <c r="V319" s="285" t="str">
        <f t="shared" si="426"/>
        <v/>
      </c>
      <c r="W319" s="285" t="str">
        <f t="shared" si="427"/>
        <v/>
      </c>
      <c r="X319" s="123"/>
      <c r="Y319" s="65"/>
      <c r="Z319" s="176">
        <f t="shared" si="369"/>
        <v>0</v>
      </c>
      <c r="AA319" s="124"/>
      <c r="AB319" s="124"/>
      <c r="AC319" s="125"/>
      <c r="AD319" s="125"/>
      <c r="AE319" s="126"/>
      <c r="AF319" s="124"/>
      <c r="AG319" s="127"/>
      <c r="AH319" s="128"/>
      <c r="AI319" s="137"/>
      <c r="AJ319" s="126"/>
      <c r="AK319" s="335">
        <f t="shared" si="370"/>
        <v>0</v>
      </c>
      <c r="AL319" s="138"/>
      <c r="AM319" s="121"/>
      <c r="AN319" s="123"/>
      <c r="AO319" s="332">
        <f t="shared" si="449"/>
        <v>0</v>
      </c>
      <c r="AP319" s="333">
        <f>SUMIFS(Technologia[tpz '[s']],Technologia[Obszar],"Obróbka skrawaniem",Technologia[KOD WYROB],wycena!$B319)</f>
        <v>0</v>
      </c>
      <c r="AQ319" s="334">
        <f>SUMIFS(Technologia[tpj '[s']],Technologia[Obszar],"Obróbka skrawaniem",Technologia[KOD WYROB],wycena!$B319)</f>
        <v>0</v>
      </c>
      <c r="AR319" s="335">
        <f t="shared" si="371"/>
        <v>0</v>
      </c>
      <c r="AS319" s="334">
        <f>SUMIFS(Technologia[tpz '[s']],Technologia[Obszar],"Ukosowanie",Technologia[KOD WYROB],wycena!$B319)</f>
        <v>0</v>
      </c>
      <c r="AT319" s="334">
        <f>SUMIFS(Technologia[tpj '[s']],Technologia[Obszar],"Ukosowanie",Technologia[KOD WYROB],wycena!$B319)</f>
        <v>0</v>
      </c>
      <c r="AU319" s="335">
        <f t="shared" si="372"/>
        <v>0</v>
      </c>
      <c r="AV319" s="334">
        <f>SUMIFS(Technologia[tpz '[s']],Technologia[Obszar],"Prasa",Technologia[KOD WYROB],wycena!$B319)</f>
        <v>0</v>
      </c>
      <c r="AW319" s="334">
        <f>SUMIFS(Technologia[tpj '[s']],Technologia[Obszar],"Prasa",Technologia[KOD WYROB],wycena!$B319)</f>
        <v>0</v>
      </c>
      <c r="AX319" s="335">
        <f t="shared" si="373"/>
        <v>0</v>
      </c>
      <c r="AY319" s="334">
        <f>SUMIFS(Technologia[tpz '[s']],Technologia[Obszar],"Spawanie ręczne",Technologia[KOD WYROB],wycena!$B319)</f>
        <v>0</v>
      </c>
      <c r="AZ319" s="334">
        <f>SUMIFS(Technologia[tpj '[s']],Technologia[Obszar],"Spawanie ręczne",Technologia[KOD WYROB],wycena!$B319)</f>
        <v>0</v>
      </c>
      <c r="BA319" s="335">
        <f t="shared" si="374"/>
        <v>0</v>
      </c>
      <c r="BB319" s="334">
        <f>SUMIFS(Technologia[tpz '[s']],Technologia[Obszar],"Spawanie robotem",Technologia[KOD WYROB],wycena!$B319)</f>
        <v>0</v>
      </c>
      <c r="BC319" s="334">
        <f>SUMIFS(Technologia[tpj '[s']],Technologia[Obszar],"Spawanie robotem",Technologia[KOD WYROB],wycena!$B319)</f>
        <v>0</v>
      </c>
      <c r="BD319" s="335">
        <f t="shared" si="375"/>
        <v>0</v>
      </c>
      <c r="BE319" s="334">
        <f>SUMIFS(Technologia[tpz '[s']],Technologia[Obszar],"Ślusarnia",Technologia[KOD WYROB],wycena!$B319)</f>
        <v>0</v>
      </c>
      <c r="BF319" s="334">
        <f>SUMIFS(Technologia[tpj '[s']],Technologia[Obszar],"Ślusarnia",Technologia[KOD WYROB],wycena!$B319)</f>
        <v>0</v>
      </c>
      <c r="BG319" s="335">
        <f t="shared" si="376"/>
        <v>0</v>
      </c>
      <c r="BH319" s="334">
        <f>SUMIFS(Technologia[tpz '[s']],Technologia[Obszar],"Montaż",Technologia[KOD WYROB],wycena!$B319)</f>
        <v>0</v>
      </c>
      <c r="BI319" s="334">
        <f>SUMIFS(Technologia[tpj '[s']],Technologia[Obszar],"Montaż",Technologia[KOD WYROB],wycena!$B319)</f>
        <v>0</v>
      </c>
      <c r="BJ319" s="335">
        <f t="shared" si="377"/>
        <v>0</v>
      </c>
      <c r="BK319" s="334">
        <f>SUMIFS(Technologia[tpz '[s']],Technologia[Obszar],"Klejenie",Technologia[KOD WYROB],wycena!$B319)</f>
        <v>0</v>
      </c>
      <c r="BL319" s="334">
        <f>SUMIFS(Technologia[tpj '[s']],Technologia[Obszar],"Klejenie",Technologia[KOD WYROB],wycena!$B319)</f>
        <v>0</v>
      </c>
      <c r="BM319" s="335">
        <f t="shared" si="378"/>
        <v>0</v>
      </c>
      <c r="BN319" s="334">
        <f>SUMIFS(Technologia[tpz '[s']],Technologia[Obszar],"Śrutowanie",Technologia[KOD WYROB],wycena!$B319)</f>
        <v>0</v>
      </c>
      <c r="BO319" s="334">
        <f>SUMIFS(Technologia[tpj '[s']],Technologia[Obszar],"Śrutowanie",Technologia[KOD WYROB],wycena!$B319)</f>
        <v>0</v>
      </c>
      <c r="BP319" s="332">
        <f t="shared" si="428"/>
        <v>0</v>
      </c>
      <c r="BQ319" s="334">
        <f>SUMIFS(Technologia[tpz '[s']],Technologia[Obszar],"Prostowanie",Technologia[KOD WYROB],wycena!$B319)</f>
        <v>0</v>
      </c>
      <c r="BR319" s="334">
        <f>SUMIFS(Technologia[tpj '[s']],Technologia[Obszar],"Prostowanie",Technologia[KOD WYROB],wycena!$B319)</f>
        <v>0</v>
      </c>
      <c r="BS319" s="332">
        <f t="shared" si="429"/>
        <v>0</v>
      </c>
      <c r="BT319" s="334">
        <f>SUMIFS(Technologia[tpz '[s']],Technologia[Obszar],"Gratowarka",Technologia[KOD WYROB],wycena!$B319)</f>
        <v>0</v>
      </c>
      <c r="BU319" s="334">
        <f>SUMIFS(Technologia[tpj '[s']],Technologia[Obszar],"Gratowarka",Technologia[KOD WYROB],wycena!$B319)</f>
        <v>0</v>
      </c>
      <c r="BV319" s="332">
        <f t="shared" si="430"/>
        <v>0</v>
      </c>
      <c r="BW319" s="332">
        <f>COUNTIF(Technologia[KOD WYROB],B319)</f>
        <v>0</v>
      </c>
      <c r="BX319" s="332">
        <f t="shared" si="431"/>
        <v>0</v>
      </c>
      <c r="BZ319" s="121"/>
      <c r="CA319" s="123"/>
      <c r="CB319" s="123"/>
      <c r="CC319" s="372">
        <f>SUMIFS(Technologia[Koszt kooperacji],Technologia[Obszar],"Kooperacja",Technologia[KOD WYROB],wycena!$B319)+SUMIFS(Technologia[Koszt kooperacji],Technologia[Obszar],"Śrutowanie",Technologia[KOD WYROB],wycena!$B319)</f>
        <v>0</v>
      </c>
      <c r="CD319" s="372">
        <f t="shared" si="379"/>
        <v>0</v>
      </c>
      <c r="CE319" s="372">
        <f t="shared" si="450"/>
        <v>0</v>
      </c>
      <c r="CF319" s="381">
        <f>COUNTIFS(Technologia[KOD WYROB],B319,Technologia[Obszar],"kooperacja")+SUMIF($C:$C,$B319,CF:CF)</f>
        <v>0</v>
      </c>
      <c r="CG319" s="382">
        <f>SUMIF(Tabela3[Dot. indeksu],B319,Tabela3[Wartość])+SUMIF(C:C,B319,DE:DE)</f>
        <v>0</v>
      </c>
      <c r="CH319" s="383">
        <f>SUMIFS(NRC[Cena],NRC[Typ narzędzia],robocze!$AL$1,NRC[Dot. indeksu],wycena!$B319)+(SUMIF($C:$C,$B319,$DF:$DF))</f>
        <v>0</v>
      </c>
      <c r="CI319" s="372">
        <f>SUMIFS(NRC[Cena],NRC[Typ narzędzia],robocze!$AL$2,NRC[Dot. indeksu],wycena!$B319)+(SUMIF($C:$C,$B319,$DG:$DG))</f>
        <v>0</v>
      </c>
      <c r="CJ319" s="372">
        <f>SUMIFS(NRC[Cena],NRC[Typ narzędzia],robocze!$AL$3,NRC[Dot. indeksu],wycena!$B319)+(SUMIF($C:$C,$B319,$DH:$DH))</f>
        <v>0</v>
      </c>
      <c r="CK319" s="384">
        <f t="shared" si="432"/>
        <v>0</v>
      </c>
      <c r="CM319" s="373" t="str">
        <f t="shared" si="380"/>
        <v/>
      </c>
      <c r="CN319" s="374" t="str">
        <f t="shared" si="381"/>
        <v/>
      </c>
      <c r="CO319" s="372" t="str">
        <f t="shared" si="382"/>
        <v/>
      </c>
      <c r="CP319" s="372" t="str">
        <f t="shared" si="451"/>
        <v/>
      </c>
      <c r="CQ319" s="371" t="str">
        <f t="shared" si="383"/>
        <v/>
      </c>
      <c r="CR319" s="371" t="str">
        <f t="shared" si="452"/>
        <v/>
      </c>
      <c r="CS319" s="371" t="str">
        <f t="shared" si="384"/>
        <v/>
      </c>
      <c r="CT319" s="371" t="str">
        <f t="shared" si="385"/>
        <v/>
      </c>
      <c r="CU319" s="371" t="str">
        <f t="shared" si="386"/>
        <v/>
      </c>
      <c r="CV319" s="371" t="str">
        <f t="shared" si="387"/>
        <v/>
      </c>
      <c r="CW319" s="371" t="str">
        <f t="shared" si="388"/>
        <v/>
      </c>
      <c r="CX319" s="371" t="str">
        <f t="shared" si="389"/>
        <v/>
      </c>
      <c r="CY319" s="371" t="str">
        <f t="shared" si="390"/>
        <v/>
      </c>
      <c r="CZ319" s="371" t="str">
        <f t="shared" si="391"/>
        <v/>
      </c>
      <c r="DA319" s="371" t="str">
        <f t="shared" si="433"/>
        <v/>
      </c>
      <c r="DB319" s="371" t="str">
        <f t="shared" si="434"/>
        <v/>
      </c>
      <c r="DC319" s="371" t="str">
        <f t="shared" si="435"/>
        <v/>
      </c>
      <c r="DD319" s="334" t="str">
        <f t="shared" si="392"/>
        <v/>
      </c>
      <c r="DE319" s="334" t="str">
        <f t="shared" si="393"/>
        <v/>
      </c>
      <c r="DF319" s="372">
        <f t="shared" si="453"/>
        <v>0</v>
      </c>
      <c r="DG319" s="372">
        <f t="shared" si="454"/>
        <v>0</v>
      </c>
      <c r="DH319" s="372">
        <f t="shared" si="455"/>
        <v>0</v>
      </c>
      <c r="DI319" s="375"/>
      <c r="DJ319" s="319">
        <f>AK319/3600*Stawki!$A$4</f>
        <v>0</v>
      </c>
      <c r="DK319" s="317">
        <f>AO319/3600*Stawki!$B$4</f>
        <v>0</v>
      </c>
      <c r="DL319" s="317">
        <f>AR319/3600*Stawki!$C$4</f>
        <v>0</v>
      </c>
      <c r="DM319" s="317">
        <f>AU319/3600*Stawki!$D$4</f>
        <v>0</v>
      </c>
      <c r="DN319" s="317">
        <f>AX319/3600*Stawki!$E$4</f>
        <v>0</v>
      </c>
      <c r="DO319" s="317">
        <f>BA319/3600*Stawki!$F$4</f>
        <v>0</v>
      </c>
      <c r="DP319" s="317">
        <f>BD319/3600*Stawki!$G$4</f>
        <v>0</v>
      </c>
      <c r="DQ319" s="317">
        <f>BG319/3600*Stawki!$H$4</f>
        <v>0</v>
      </c>
      <c r="DR319" s="317">
        <f>BJ319/3600*Stawki!$J$4</f>
        <v>0</v>
      </c>
      <c r="DS319" s="317">
        <f>BL319/3600*Stawki!$I$4</f>
        <v>0</v>
      </c>
      <c r="DT319" s="317">
        <f>BP319/3600*Stawki!$K$4</f>
        <v>0</v>
      </c>
      <c r="DU319" s="320">
        <f>BS319/3600*Stawki!$M$4</f>
        <v>0</v>
      </c>
      <c r="DV319" s="320">
        <f>BV319/3600*Stawki!$L$4</f>
        <v>0</v>
      </c>
      <c r="DW319" s="321">
        <f t="shared" si="436"/>
        <v>0</v>
      </c>
      <c r="DX319" s="322" t="e" cm="1">
        <f t="array" ref="DX319">IF(BX319&lt;1,INDEX(tblSimple[],MATCH(F319,simp_il_proj,1)+1,MATCH(BW319,simp_il_oper,1)+1)+VLOOKUP($H$6,tblKlient[[Klient]:[Dodatkowy narzut Simple]],2,0),INDEX(tblComplex[],MATCH(F319,comp_il_projekt,1)+1,MATCH(BX319,comp_ile_sklad,1)+1)+VLOOKUP($H$6,tblKlient[[Klient]:[Dodatkowy narzut Complex]],3,0))</f>
        <v>#VALUE!</v>
      </c>
      <c r="DY319" s="323" t="str">
        <f t="shared" si="437"/>
        <v/>
      </c>
      <c r="DZ319" s="318" t="e">
        <f t="shared" si="394"/>
        <v>#VALUE!</v>
      </c>
      <c r="EA319" s="324" t="e">
        <f t="shared" si="395"/>
        <v>#VALUE!</v>
      </c>
      <c r="EC319" s="340">
        <f>IFERROR((Y319*AA319)*IF(X319="NIE",$EC$17+Stawki!$L$30,$EC$17)+SUMIF($C:$C,$B319,CP:CP),0)</f>
        <v>0</v>
      </c>
      <c r="ED319" s="341">
        <f t="shared" si="396"/>
        <v>0</v>
      </c>
      <c r="EE319" s="341">
        <f t="shared" si="397"/>
        <v>0</v>
      </c>
      <c r="EF319" s="341" t="e">
        <f t="shared" si="398"/>
        <v>#VALUE!</v>
      </c>
      <c r="EG319" s="341" t="e">
        <f>DY319*(1+wycena!$EG$17)</f>
        <v>#VALUE!</v>
      </c>
      <c r="EH319" s="341" t="e">
        <f>EG319*(1+wycena!$EH$17)</f>
        <v>#VALUE!</v>
      </c>
      <c r="EI319" s="341" t="e">
        <f t="shared" si="438"/>
        <v>#VALUE!</v>
      </c>
      <c r="EJ319" s="341" t="e">
        <f t="shared" si="456"/>
        <v>#VALUE!</v>
      </c>
      <c r="EK319" s="342">
        <f t="shared" si="399"/>
        <v>0</v>
      </c>
      <c r="EL319" s="343">
        <v>0</v>
      </c>
      <c r="EM319" s="344" t="e">
        <f t="shared" si="457"/>
        <v>#VALUE!</v>
      </c>
      <c r="EN319" s="345" t="e">
        <f t="shared" si="400"/>
        <v>#VALUE!</v>
      </c>
      <c r="EO319" s="346">
        <f t="shared" si="401"/>
        <v>0</v>
      </c>
      <c r="EP319" s="347">
        <f t="shared" si="402"/>
        <v>0</v>
      </c>
      <c r="EQ319" s="348">
        <f t="shared" si="439"/>
        <v>0</v>
      </c>
      <c r="ER319" s="349" t="e">
        <f t="shared" si="403"/>
        <v>#VALUE!</v>
      </c>
      <c r="ES319" s="350" t="e">
        <f t="shared" si="404"/>
        <v>#VALUE!</v>
      </c>
      <c r="ET319" s="62"/>
      <c r="EU319" s="399">
        <f t="shared" si="440"/>
        <v>0</v>
      </c>
      <c r="EV319" s="400">
        <f t="shared" si="441"/>
        <v>0</v>
      </c>
      <c r="EW319" s="400">
        <f t="shared" si="442"/>
        <v>0</v>
      </c>
      <c r="EX319" s="400">
        <f t="shared" si="443"/>
        <v>0</v>
      </c>
      <c r="EY319" s="400">
        <f t="shared" si="444"/>
        <v>0</v>
      </c>
      <c r="EZ319" s="401">
        <f t="shared" si="445"/>
        <v>0</v>
      </c>
      <c r="FA319" s="62"/>
      <c r="FB319" s="153">
        <f t="shared" si="405"/>
        <v>0</v>
      </c>
      <c r="FC319" s="154">
        <f t="shared" si="406"/>
        <v>0</v>
      </c>
      <c r="FD319" s="154">
        <f t="shared" si="407"/>
        <v>0</v>
      </c>
      <c r="FE319" s="154">
        <f t="shared" si="408"/>
        <v>0</v>
      </c>
      <c r="FF319" s="154">
        <f t="shared" si="409"/>
        <v>0</v>
      </c>
      <c r="FG319" s="154">
        <f t="shared" si="410"/>
        <v>0</v>
      </c>
      <c r="FH319" s="154">
        <f t="shared" si="411"/>
        <v>0</v>
      </c>
      <c r="FI319" s="154">
        <f t="shared" si="412"/>
        <v>0</v>
      </c>
      <c r="FJ319" s="154">
        <f t="shared" si="413"/>
        <v>0</v>
      </c>
      <c r="FK319" s="147">
        <f t="shared" si="414"/>
        <v>0</v>
      </c>
      <c r="FL319" s="147">
        <f t="shared" si="415"/>
        <v>0</v>
      </c>
      <c r="FM319" s="146">
        <f t="shared" si="416"/>
        <v>0</v>
      </c>
      <c r="FN319" s="146">
        <f t="shared" si="417"/>
        <v>0</v>
      </c>
      <c r="FO319" s="146">
        <f t="shared" si="418"/>
        <v>0</v>
      </c>
      <c r="FP319" s="146">
        <f t="shared" si="419"/>
        <v>0</v>
      </c>
      <c r="FQ319" s="146" t="e">
        <f t="shared" si="420"/>
        <v>#VALUE!</v>
      </c>
      <c r="FR319" s="146" t="e">
        <f t="shared" si="421"/>
        <v>#VALUE!</v>
      </c>
      <c r="FS319" s="146">
        <f t="shared" si="422"/>
        <v>0</v>
      </c>
      <c r="FT319" s="146">
        <f t="shared" si="423"/>
        <v>0</v>
      </c>
      <c r="FU319" s="146">
        <f t="shared" si="424"/>
        <v>0</v>
      </c>
      <c r="FV319" s="146" t="e">
        <f t="shared" si="425"/>
        <v>#VALUE!</v>
      </c>
      <c r="FW319" s="146" t="e">
        <f t="shared" si="446"/>
        <v>#VALUE!</v>
      </c>
      <c r="FX319" s="146" t="e">
        <f t="shared" si="447"/>
        <v>#VALUE!</v>
      </c>
      <c r="FY319" s="146" t="e">
        <f t="shared" si="448"/>
        <v>#VALUE!</v>
      </c>
      <c r="FZ319" s="155">
        <f t="shared" si="458"/>
        <v>0</v>
      </c>
    </row>
    <row r="320" spans="1:182">
      <c r="A320" s="143">
        <v>302</v>
      </c>
      <c r="B320" s="123"/>
      <c r="C320" s="123"/>
      <c r="D320" s="123"/>
      <c r="E320" s="181"/>
      <c r="F320" s="123"/>
      <c r="G320" s="123"/>
      <c r="H320" s="123"/>
      <c r="I320" s="120"/>
      <c r="J320" s="121"/>
      <c r="K320" s="123"/>
      <c r="L320" s="123"/>
      <c r="M320" s="172" t="str">
        <f>ryzyka!$X304</f>
        <v/>
      </c>
      <c r="N320" s="173" t="str">
        <f>ryzyka!Y304</f>
        <v/>
      </c>
      <c r="O320" s="123"/>
      <c r="P320" s="123"/>
      <c r="Q320" s="138"/>
      <c r="R320" s="121"/>
      <c r="S320" s="123"/>
      <c r="T320" s="122"/>
      <c r="U320" s="123"/>
      <c r="V320" s="285" t="str">
        <f t="shared" si="426"/>
        <v/>
      </c>
      <c r="W320" s="285" t="str">
        <f t="shared" si="427"/>
        <v/>
      </c>
      <c r="X320" s="123"/>
      <c r="Y320" s="65"/>
      <c r="Z320" s="176">
        <f t="shared" si="369"/>
        <v>0</v>
      </c>
      <c r="AA320" s="124"/>
      <c r="AB320" s="124"/>
      <c r="AC320" s="125"/>
      <c r="AD320" s="125"/>
      <c r="AE320" s="126"/>
      <c r="AF320" s="124"/>
      <c r="AG320" s="127"/>
      <c r="AH320" s="128"/>
      <c r="AI320" s="137"/>
      <c r="AJ320" s="126"/>
      <c r="AK320" s="335">
        <f t="shared" si="370"/>
        <v>0</v>
      </c>
      <c r="AL320" s="138"/>
      <c r="AM320" s="121"/>
      <c r="AN320" s="123"/>
      <c r="AO320" s="332">
        <f t="shared" si="449"/>
        <v>0</v>
      </c>
      <c r="AP320" s="333">
        <f>SUMIFS(Technologia[tpz '[s']],Technologia[Obszar],"Obróbka skrawaniem",Technologia[KOD WYROB],wycena!$B320)</f>
        <v>0</v>
      </c>
      <c r="AQ320" s="334">
        <f>SUMIFS(Technologia[tpj '[s']],Technologia[Obszar],"Obróbka skrawaniem",Technologia[KOD WYROB],wycena!$B320)</f>
        <v>0</v>
      </c>
      <c r="AR320" s="335">
        <f t="shared" si="371"/>
        <v>0</v>
      </c>
      <c r="AS320" s="334">
        <f>SUMIFS(Technologia[tpz '[s']],Technologia[Obszar],"Ukosowanie",Technologia[KOD WYROB],wycena!$B320)</f>
        <v>0</v>
      </c>
      <c r="AT320" s="334">
        <f>SUMIFS(Technologia[tpj '[s']],Technologia[Obszar],"Ukosowanie",Technologia[KOD WYROB],wycena!$B320)</f>
        <v>0</v>
      </c>
      <c r="AU320" s="335">
        <f t="shared" si="372"/>
        <v>0</v>
      </c>
      <c r="AV320" s="334">
        <f>SUMIFS(Technologia[tpz '[s']],Technologia[Obszar],"Prasa",Technologia[KOD WYROB],wycena!$B320)</f>
        <v>0</v>
      </c>
      <c r="AW320" s="334">
        <f>SUMIFS(Technologia[tpj '[s']],Technologia[Obszar],"Prasa",Technologia[KOD WYROB],wycena!$B320)</f>
        <v>0</v>
      </c>
      <c r="AX320" s="335">
        <f t="shared" si="373"/>
        <v>0</v>
      </c>
      <c r="AY320" s="334">
        <f>SUMIFS(Technologia[tpz '[s']],Technologia[Obszar],"Spawanie ręczne",Technologia[KOD WYROB],wycena!$B320)</f>
        <v>0</v>
      </c>
      <c r="AZ320" s="334">
        <f>SUMIFS(Technologia[tpj '[s']],Technologia[Obszar],"Spawanie ręczne",Technologia[KOD WYROB],wycena!$B320)</f>
        <v>0</v>
      </c>
      <c r="BA320" s="335">
        <f t="shared" si="374"/>
        <v>0</v>
      </c>
      <c r="BB320" s="334">
        <f>SUMIFS(Technologia[tpz '[s']],Technologia[Obszar],"Spawanie robotem",Technologia[KOD WYROB],wycena!$B320)</f>
        <v>0</v>
      </c>
      <c r="BC320" s="334">
        <f>SUMIFS(Technologia[tpj '[s']],Technologia[Obszar],"Spawanie robotem",Technologia[KOD WYROB],wycena!$B320)</f>
        <v>0</v>
      </c>
      <c r="BD320" s="335">
        <f t="shared" si="375"/>
        <v>0</v>
      </c>
      <c r="BE320" s="334">
        <f>SUMIFS(Technologia[tpz '[s']],Technologia[Obszar],"Ślusarnia",Technologia[KOD WYROB],wycena!$B320)</f>
        <v>0</v>
      </c>
      <c r="BF320" s="334">
        <f>SUMIFS(Technologia[tpj '[s']],Technologia[Obszar],"Ślusarnia",Technologia[KOD WYROB],wycena!$B320)</f>
        <v>0</v>
      </c>
      <c r="BG320" s="335">
        <f t="shared" si="376"/>
        <v>0</v>
      </c>
      <c r="BH320" s="334">
        <f>SUMIFS(Technologia[tpz '[s']],Technologia[Obszar],"Montaż",Technologia[KOD WYROB],wycena!$B320)</f>
        <v>0</v>
      </c>
      <c r="BI320" s="334">
        <f>SUMIFS(Technologia[tpj '[s']],Technologia[Obszar],"Montaż",Technologia[KOD WYROB],wycena!$B320)</f>
        <v>0</v>
      </c>
      <c r="BJ320" s="335">
        <f t="shared" si="377"/>
        <v>0</v>
      </c>
      <c r="BK320" s="334">
        <f>SUMIFS(Technologia[tpz '[s']],Technologia[Obszar],"Klejenie",Technologia[KOD WYROB],wycena!$B320)</f>
        <v>0</v>
      </c>
      <c r="BL320" s="334">
        <f>SUMIFS(Technologia[tpj '[s']],Technologia[Obszar],"Klejenie",Technologia[KOD WYROB],wycena!$B320)</f>
        <v>0</v>
      </c>
      <c r="BM320" s="335">
        <f t="shared" si="378"/>
        <v>0</v>
      </c>
      <c r="BN320" s="334">
        <f>SUMIFS(Technologia[tpz '[s']],Technologia[Obszar],"Śrutowanie",Technologia[KOD WYROB],wycena!$B320)</f>
        <v>0</v>
      </c>
      <c r="BO320" s="334">
        <f>SUMIFS(Technologia[tpj '[s']],Technologia[Obszar],"Śrutowanie",Technologia[KOD WYROB],wycena!$B320)</f>
        <v>0</v>
      </c>
      <c r="BP320" s="332">
        <f t="shared" si="428"/>
        <v>0</v>
      </c>
      <c r="BQ320" s="334">
        <f>SUMIFS(Technologia[tpz '[s']],Technologia[Obszar],"Prostowanie",Technologia[KOD WYROB],wycena!$B320)</f>
        <v>0</v>
      </c>
      <c r="BR320" s="334">
        <f>SUMIFS(Technologia[tpj '[s']],Technologia[Obszar],"Prostowanie",Technologia[KOD WYROB],wycena!$B320)</f>
        <v>0</v>
      </c>
      <c r="BS320" s="332">
        <f t="shared" si="429"/>
        <v>0</v>
      </c>
      <c r="BT320" s="334">
        <f>SUMIFS(Technologia[tpz '[s']],Technologia[Obszar],"Gratowarka",Technologia[KOD WYROB],wycena!$B320)</f>
        <v>0</v>
      </c>
      <c r="BU320" s="334">
        <f>SUMIFS(Technologia[tpj '[s']],Technologia[Obszar],"Gratowarka",Technologia[KOD WYROB],wycena!$B320)</f>
        <v>0</v>
      </c>
      <c r="BV320" s="332">
        <f t="shared" si="430"/>
        <v>0</v>
      </c>
      <c r="BW320" s="332">
        <f>COUNTIF(Technologia[KOD WYROB],B320)</f>
        <v>0</v>
      </c>
      <c r="BX320" s="332">
        <f t="shared" si="431"/>
        <v>0</v>
      </c>
      <c r="BZ320" s="121"/>
      <c r="CA320" s="123"/>
      <c r="CB320" s="123"/>
      <c r="CC320" s="372">
        <f>SUMIFS(Technologia[Koszt kooperacji],Technologia[Obszar],"Kooperacja",Technologia[KOD WYROB],wycena!$B320)+SUMIFS(Technologia[Koszt kooperacji],Technologia[Obszar],"Śrutowanie",Technologia[KOD WYROB],wycena!$B320)</f>
        <v>0</v>
      </c>
      <c r="CD320" s="372">
        <f t="shared" si="379"/>
        <v>0</v>
      </c>
      <c r="CE320" s="372">
        <f t="shared" si="450"/>
        <v>0</v>
      </c>
      <c r="CF320" s="381">
        <f>COUNTIFS(Technologia[KOD WYROB],B320,Technologia[Obszar],"kooperacja")+SUMIF($C:$C,$B320,CF:CF)</f>
        <v>0</v>
      </c>
      <c r="CG320" s="382">
        <f>SUMIF(Tabela3[Dot. indeksu],B320,Tabela3[Wartość])+SUMIF(C:C,B320,DE:DE)</f>
        <v>0</v>
      </c>
      <c r="CH320" s="383">
        <f>SUMIFS(NRC[Cena],NRC[Typ narzędzia],robocze!$AL$1,NRC[Dot. indeksu],wycena!$B320)+(SUMIF($C:$C,$B320,$DF:$DF))</f>
        <v>0</v>
      </c>
      <c r="CI320" s="372">
        <f>SUMIFS(NRC[Cena],NRC[Typ narzędzia],robocze!$AL$2,NRC[Dot. indeksu],wycena!$B320)+(SUMIF($C:$C,$B320,$DG:$DG))</f>
        <v>0</v>
      </c>
      <c r="CJ320" s="372">
        <f>SUMIFS(NRC[Cena],NRC[Typ narzędzia],robocze!$AL$3,NRC[Dot. indeksu],wycena!$B320)+(SUMIF($C:$C,$B320,$DH:$DH))</f>
        <v>0</v>
      </c>
      <c r="CK320" s="384">
        <f t="shared" si="432"/>
        <v>0</v>
      </c>
      <c r="CM320" s="373" t="str">
        <f t="shared" si="380"/>
        <v/>
      </c>
      <c r="CN320" s="374" t="str">
        <f t="shared" si="381"/>
        <v/>
      </c>
      <c r="CO320" s="372" t="str">
        <f t="shared" si="382"/>
        <v/>
      </c>
      <c r="CP320" s="372" t="str">
        <f t="shared" si="451"/>
        <v/>
      </c>
      <c r="CQ320" s="371" t="str">
        <f t="shared" si="383"/>
        <v/>
      </c>
      <c r="CR320" s="371" t="str">
        <f t="shared" si="452"/>
        <v/>
      </c>
      <c r="CS320" s="371" t="str">
        <f t="shared" si="384"/>
        <v/>
      </c>
      <c r="CT320" s="371" t="str">
        <f t="shared" si="385"/>
        <v/>
      </c>
      <c r="CU320" s="371" t="str">
        <f t="shared" si="386"/>
        <v/>
      </c>
      <c r="CV320" s="371" t="str">
        <f t="shared" si="387"/>
        <v/>
      </c>
      <c r="CW320" s="371" t="str">
        <f t="shared" si="388"/>
        <v/>
      </c>
      <c r="CX320" s="371" t="str">
        <f t="shared" si="389"/>
        <v/>
      </c>
      <c r="CY320" s="371" t="str">
        <f t="shared" si="390"/>
        <v/>
      </c>
      <c r="CZ320" s="371" t="str">
        <f t="shared" si="391"/>
        <v/>
      </c>
      <c r="DA320" s="371" t="str">
        <f t="shared" si="433"/>
        <v/>
      </c>
      <c r="DB320" s="371" t="str">
        <f t="shared" si="434"/>
        <v/>
      </c>
      <c r="DC320" s="371" t="str">
        <f t="shared" si="435"/>
        <v/>
      </c>
      <c r="DD320" s="334" t="str">
        <f t="shared" si="392"/>
        <v/>
      </c>
      <c r="DE320" s="334" t="str">
        <f t="shared" si="393"/>
        <v/>
      </c>
      <c r="DF320" s="372">
        <f t="shared" si="453"/>
        <v>0</v>
      </c>
      <c r="DG320" s="372">
        <f t="shared" si="454"/>
        <v>0</v>
      </c>
      <c r="DH320" s="372">
        <f t="shared" si="455"/>
        <v>0</v>
      </c>
      <c r="DI320" s="375"/>
      <c r="DJ320" s="319">
        <f>AK320/3600*Stawki!$A$4</f>
        <v>0</v>
      </c>
      <c r="DK320" s="317">
        <f>AO320/3600*Stawki!$B$4</f>
        <v>0</v>
      </c>
      <c r="DL320" s="317">
        <f>AR320/3600*Stawki!$C$4</f>
        <v>0</v>
      </c>
      <c r="DM320" s="317">
        <f>AU320/3600*Stawki!$D$4</f>
        <v>0</v>
      </c>
      <c r="DN320" s="317">
        <f>AX320/3600*Stawki!$E$4</f>
        <v>0</v>
      </c>
      <c r="DO320" s="317">
        <f>BA320/3600*Stawki!$F$4</f>
        <v>0</v>
      </c>
      <c r="DP320" s="317">
        <f>BD320/3600*Stawki!$G$4</f>
        <v>0</v>
      </c>
      <c r="DQ320" s="317">
        <f>BG320/3600*Stawki!$H$4</f>
        <v>0</v>
      </c>
      <c r="DR320" s="317">
        <f>BJ320/3600*Stawki!$J$4</f>
        <v>0</v>
      </c>
      <c r="DS320" s="317">
        <f>BL320/3600*Stawki!$I$4</f>
        <v>0</v>
      </c>
      <c r="DT320" s="317">
        <f>BP320/3600*Stawki!$K$4</f>
        <v>0</v>
      </c>
      <c r="DU320" s="320">
        <f>BS320/3600*Stawki!$M$4</f>
        <v>0</v>
      </c>
      <c r="DV320" s="320">
        <f>BV320/3600*Stawki!$L$4</f>
        <v>0</v>
      </c>
      <c r="DW320" s="321">
        <f t="shared" si="436"/>
        <v>0</v>
      </c>
      <c r="DX320" s="322" t="e" cm="1">
        <f t="array" ref="DX320">IF(BX320&lt;1,INDEX(tblSimple[],MATCH(F320,simp_il_proj,1)+1,MATCH(BW320,simp_il_oper,1)+1)+VLOOKUP($H$6,tblKlient[[Klient]:[Dodatkowy narzut Simple]],2,0),INDEX(tblComplex[],MATCH(F320,comp_il_projekt,1)+1,MATCH(BX320,comp_ile_sklad,1)+1)+VLOOKUP($H$6,tblKlient[[Klient]:[Dodatkowy narzut Complex]],3,0))</f>
        <v>#VALUE!</v>
      </c>
      <c r="DY320" s="323" t="str">
        <f t="shared" si="437"/>
        <v/>
      </c>
      <c r="DZ320" s="318" t="e">
        <f t="shared" si="394"/>
        <v>#VALUE!</v>
      </c>
      <c r="EA320" s="324" t="e">
        <f t="shared" si="395"/>
        <v>#VALUE!</v>
      </c>
      <c r="EC320" s="340">
        <f>IFERROR((Y320*AA320)*IF(X320="NIE",$EC$17+Stawki!$L$30,$EC$17)+SUMIF($C:$C,$B320,CP:CP),0)</f>
        <v>0</v>
      </c>
      <c r="ED320" s="341">
        <f t="shared" si="396"/>
        <v>0</v>
      </c>
      <c r="EE320" s="341">
        <f t="shared" si="397"/>
        <v>0</v>
      </c>
      <c r="EF320" s="341" t="e">
        <f t="shared" si="398"/>
        <v>#VALUE!</v>
      </c>
      <c r="EG320" s="341" t="e">
        <f>DY320*(1+wycena!$EG$17)</f>
        <v>#VALUE!</v>
      </c>
      <c r="EH320" s="341" t="e">
        <f>EG320*(1+wycena!$EH$17)</f>
        <v>#VALUE!</v>
      </c>
      <c r="EI320" s="341" t="e">
        <f t="shared" si="438"/>
        <v>#VALUE!</v>
      </c>
      <c r="EJ320" s="341" t="e">
        <f t="shared" si="456"/>
        <v>#VALUE!</v>
      </c>
      <c r="EK320" s="342">
        <f t="shared" si="399"/>
        <v>0</v>
      </c>
      <c r="EL320" s="343">
        <v>0</v>
      </c>
      <c r="EM320" s="344" t="e">
        <f t="shared" si="457"/>
        <v>#VALUE!</v>
      </c>
      <c r="EN320" s="345" t="e">
        <f t="shared" si="400"/>
        <v>#VALUE!</v>
      </c>
      <c r="EO320" s="346">
        <f t="shared" si="401"/>
        <v>0</v>
      </c>
      <c r="EP320" s="347">
        <f t="shared" si="402"/>
        <v>0</v>
      </c>
      <c r="EQ320" s="348">
        <f t="shared" si="439"/>
        <v>0</v>
      </c>
      <c r="ER320" s="349" t="e">
        <f t="shared" si="403"/>
        <v>#VALUE!</v>
      </c>
      <c r="ES320" s="350" t="e">
        <f t="shared" si="404"/>
        <v>#VALUE!</v>
      </c>
      <c r="ET320" s="62"/>
      <c r="EU320" s="399">
        <f t="shared" si="440"/>
        <v>0</v>
      </c>
      <c r="EV320" s="400">
        <f t="shared" si="441"/>
        <v>0</v>
      </c>
      <c r="EW320" s="400">
        <f t="shared" si="442"/>
        <v>0</v>
      </c>
      <c r="EX320" s="400">
        <f t="shared" si="443"/>
        <v>0</v>
      </c>
      <c r="EY320" s="400">
        <f t="shared" si="444"/>
        <v>0</v>
      </c>
      <c r="EZ320" s="401">
        <f t="shared" si="445"/>
        <v>0</v>
      </c>
      <c r="FA320" s="62"/>
      <c r="FB320" s="153">
        <f t="shared" si="405"/>
        <v>0</v>
      </c>
      <c r="FC320" s="154">
        <f t="shared" si="406"/>
        <v>0</v>
      </c>
      <c r="FD320" s="154">
        <f t="shared" si="407"/>
        <v>0</v>
      </c>
      <c r="FE320" s="154">
        <f t="shared" si="408"/>
        <v>0</v>
      </c>
      <c r="FF320" s="154">
        <f t="shared" si="409"/>
        <v>0</v>
      </c>
      <c r="FG320" s="154">
        <f t="shared" si="410"/>
        <v>0</v>
      </c>
      <c r="FH320" s="154">
        <f t="shared" si="411"/>
        <v>0</v>
      </c>
      <c r="FI320" s="154">
        <f t="shared" si="412"/>
        <v>0</v>
      </c>
      <c r="FJ320" s="154">
        <f t="shared" si="413"/>
        <v>0</v>
      </c>
      <c r="FK320" s="147">
        <f t="shared" si="414"/>
        <v>0</v>
      </c>
      <c r="FL320" s="147">
        <f t="shared" si="415"/>
        <v>0</v>
      </c>
      <c r="FM320" s="146">
        <f t="shared" si="416"/>
        <v>0</v>
      </c>
      <c r="FN320" s="146">
        <f t="shared" si="417"/>
        <v>0</v>
      </c>
      <c r="FO320" s="146">
        <f t="shared" si="418"/>
        <v>0</v>
      </c>
      <c r="FP320" s="146">
        <f t="shared" si="419"/>
        <v>0</v>
      </c>
      <c r="FQ320" s="146" t="e">
        <f t="shared" si="420"/>
        <v>#VALUE!</v>
      </c>
      <c r="FR320" s="146" t="e">
        <f t="shared" si="421"/>
        <v>#VALUE!</v>
      </c>
      <c r="FS320" s="146">
        <f t="shared" si="422"/>
        <v>0</v>
      </c>
      <c r="FT320" s="146">
        <f t="shared" si="423"/>
        <v>0</v>
      </c>
      <c r="FU320" s="146">
        <f t="shared" si="424"/>
        <v>0</v>
      </c>
      <c r="FV320" s="146" t="e">
        <f t="shared" si="425"/>
        <v>#VALUE!</v>
      </c>
      <c r="FW320" s="146" t="e">
        <f t="shared" si="446"/>
        <v>#VALUE!</v>
      </c>
      <c r="FX320" s="146" t="e">
        <f t="shared" si="447"/>
        <v>#VALUE!</v>
      </c>
      <c r="FY320" s="146" t="e">
        <f t="shared" si="448"/>
        <v>#VALUE!</v>
      </c>
      <c r="FZ320" s="155">
        <f t="shared" si="458"/>
        <v>0</v>
      </c>
    </row>
    <row r="321" spans="1:182">
      <c r="A321" s="143">
        <v>303</v>
      </c>
      <c r="B321" s="123"/>
      <c r="C321" s="123"/>
      <c r="D321" s="123"/>
      <c r="E321" s="181"/>
      <c r="F321" s="123"/>
      <c r="G321" s="123"/>
      <c r="H321" s="123"/>
      <c r="I321" s="120"/>
      <c r="J321" s="121"/>
      <c r="K321" s="123"/>
      <c r="L321" s="123"/>
      <c r="M321" s="172" t="str">
        <f>ryzyka!$X305</f>
        <v/>
      </c>
      <c r="N321" s="173" t="str">
        <f>ryzyka!Y305</f>
        <v/>
      </c>
      <c r="O321" s="123"/>
      <c r="P321" s="123"/>
      <c r="Q321" s="138"/>
      <c r="R321" s="121"/>
      <c r="S321" s="123"/>
      <c r="T321" s="122"/>
      <c r="U321" s="123"/>
      <c r="V321" s="285" t="str">
        <f t="shared" si="426"/>
        <v/>
      </c>
      <c r="W321" s="285" t="str">
        <f t="shared" si="427"/>
        <v/>
      </c>
      <c r="X321" s="123"/>
      <c r="Y321" s="65"/>
      <c r="Z321" s="176">
        <f t="shared" si="369"/>
        <v>0</v>
      </c>
      <c r="AA321" s="124"/>
      <c r="AB321" s="124"/>
      <c r="AC321" s="125"/>
      <c r="AD321" s="125"/>
      <c r="AE321" s="126"/>
      <c r="AF321" s="124"/>
      <c r="AG321" s="127"/>
      <c r="AH321" s="128"/>
      <c r="AI321" s="137"/>
      <c r="AJ321" s="126"/>
      <c r="AK321" s="335">
        <f t="shared" si="370"/>
        <v>0</v>
      </c>
      <c r="AL321" s="138"/>
      <c r="AM321" s="121"/>
      <c r="AN321" s="123"/>
      <c r="AO321" s="332">
        <f t="shared" si="449"/>
        <v>0</v>
      </c>
      <c r="AP321" s="333">
        <f>SUMIFS(Technologia[tpz '[s']],Technologia[Obszar],"Obróbka skrawaniem",Technologia[KOD WYROB],wycena!$B321)</f>
        <v>0</v>
      </c>
      <c r="AQ321" s="334">
        <f>SUMIFS(Technologia[tpj '[s']],Technologia[Obszar],"Obróbka skrawaniem",Technologia[KOD WYROB],wycena!$B321)</f>
        <v>0</v>
      </c>
      <c r="AR321" s="335">
        <f t="shared" si="371"/>
        <v>0</v>
      </c>
      <c r="AS321" s="334">
        <f>SUMIFS(Technologia[tpz '[s']],Technologia[Obszar],"Ukosowanie",Technologia[KOD WYROB],wycena!$B321)</f>
        <v>0</v>
      </c>
      <c r="AT321" s="334">
        <f>SUMIFS(Technologia[tpj '[s']],Technologia[Obszar],"Ukosowanie",Technologia[KOD WYROB],wycena!$B321)</f>
        <v>0</v>
      </c>
      <c r="AU321" s="335">
        <f t="shared" si="372"/>
        <v>0</v>
      </c>
      <c r="AV321" s="334">
        <f>SUMIFS(Technologia[tpz '[s']],Technologia[Obszar],"Prasa",Technologia[KOD WYROB],wycena!$B321)</f>
        <v>0</v>
      </c>
      <c r="AW321" s="334">
        <f>SUMIFS(Technologia[tpj '[s']],Technologia[Obszar],"Prasa",Technologia[KOD WYROB],wycena!$B321)</f>
        <v>0</v>
      </c>
      <c r="AX321" s="335">
        <f t="shared" si="373"/>
        <v>0</v>
      </c>
      <c r="AY321" s="334">
        <f>SUMIFS(Technologia[tpz '[s']],Technologia[Obszar],"Spawanie ręczne",Technologia[KOD WYROB],wycena!$B321)</f>
        <v>0</v>
      </c>
      <c r="AZ321" s="334">
        <f>SUMIFS(Technologia[tpj '[s']],Technologia[Obszar],"Spawanie ręczne",Technologia[KOD WYROB],wycena!$B321)</f>
        <v>0</v>
      </c>
      <c r="BA321" s="335">
        <f t="shared" si="374"/>
        <v>0</v>
      </c>
      <c r="BB321" s="334">
        <f>SUMIFS(Technologia[tpz '[s']],Technologia[Obszar],"Spawanie robotem",Technologia[KOD WYROB],wycena!$B321)</f>
        <v>0</v>
      </c>
      <c r="BC321" s="334">
        <f>SUMIFS(Technologia[tpj '[s']],Technologia[Obszar],"Spawanie robotem",Technologia[KOD WYROB],wycena!$B321)</f>
        <v>0</v>
      </c>
      <c r="BD321" s="335">
        <f t="shared" si="375"/>
        <v>0</v>
      </c>
      <c r="BE321" s="334">
        <f>SUMIFS(Technologia[tpz '[s']],Technologia[Obszar],"Ślusarnia",Technologia[KOD WYROB],wycena!$B321)</f>
        <v>0</v>
      </c>
      <c r="BF321" s="334">
        <f>SUMIFS(Technologia[tpj '[s']],Technologia[Obszar],"Ślusarnia",Technologia[KOD WYROB],wycena!$B321)</f>
        <v>0</v>
      </c>
      <c r="BG321" s="335">
        <f t="shared" si="376"/>
        <v>0</v>
      </c>
      <c r="BH321" s="334">
        <f>SUMIFS(Technologia[tpz '[s']],Technologia[Obszar],"Montaż",Technologia[KOD WYROB],wycena!$B321)</f>
        <v>0</v>
      </c>
      <c r="BI321" s="334">
        <f>SUMIFS(Technologia[tpj '[s']],Technologia[Obszar],"Montaż",Technologia[KOD WYROB],wycena!$B321)</f>
        <v>0</v>
      </c>
      <c r="BJ321" s="335">
        <f t="shared" si="377"/>
        <v>0</v>
      </c>
      <c r="BK321" s="334">
        <f>SUMIFS(Technologia[tpz '[s']],Technologia[Obszar],"Klejenie",Technologia[KOD WYROB],wycena!$B321)</f>
        <v>0</v>
      </c>
      <c r="BL321" s="334">
        <f>SUMIFS(Technologia[tpj '[s']],Technologia[Obszar],"Klejenie",Technologia[KOD WYROB],wycena!$B321)</f>
        <v>0</v>
      </c>
      <c r="BM321" s="335">
        <f t="shared" si="378"/>
        <v>0</v>
      </c>
      <c r="BN321" s="334">
        <f>SUMIFS(Technologia[tpz '[s']],Technologia[Obszar],"Śrutowanie",Technologia[KOD WYROB],wycena!$B321)</f>
        <v>0</v>
      </c>
      <c r="BO321" s="334">
        <f>SUMIFS(Technologia[tpj '[s']],Technologia[Obszar],"Śrutowanie",Technologia[KOD WYROB],wycena!$B321)</f>
        <v>0</v>
      </c>
      <c r="BP321" s="332">
        <f t="shared" si="428"/>
        <v>0</v>
      </c>
      <c r="BQ321" s="334">
        <f>SUMIFS(Technologia[tpz '[s']],Technologia[Obszar],"Prostowanie",Technologia[KOD WYROB],wycena!$B321)</f>
        <v>0</v>
      </c>
      <c r="BR321" s="334">
        <f>SUMIFS(Technologia[tpj '[s']],Technologia[Obszar],"Prostowanie",Technologia[KOD WYROB],wycena!$B321)</f>
        <v>0</v>
      </c>
      <c r="BS321" s="332">
        <f t="shared" si="429"/>
        <v>0</v>
      </c>
      <c r="BT321" s="334">
        <f>SUMIFS(Technologia[tpz '[s']],Technologia[Obszar],"Gratowarka",Technologia[KOD WYROB],wycena!$B321)</f>
        <v>0</v>
      </c>
      <c r="BU321" s="334">
        <f>SUMIFS(Technologia[tpj '[s']],Technologia[Obszar],"Gratowarka",Technologia[KOD WYROB],wycena!$B321)</f>
        <v>0</v>
      </c>
      <c r="BV321" s="332">
        <f t="shared" si="430"/>
        <v>0</v>
      </c>
      <c r="BW321" s="332">
        <f>COUNTIF(Technologia[KOD WYROB],B321)</f>
        <v>0</v>
      </c>
      <c r="BX321" s="332">
        <f t="shared" si="431"/>
        <v>0</v>
      </c>
      <c r="BZ321" s="121"/>
      <c r="CA321" s="123"/>
      <c r="CB321" s="123"/>
      <c r="CC321" s="372">
        <f>SUMIFS(Technologia[Koszt kooperacji],Technologia[Obszar],"Kooperacja",Technologia[KOD WYROB],wycena!$B321)+SUMIFS(Technologia[Koszt kooperacji],Technologia[Obszar],"Śrutowanie",Technologia[KOD WYROB],wycena!$B321)</f>
        <v>0</v>
      </c>
      <c r="CD321" s="372">
        <f t="shared" si="379"/>
        <v>0</v>
      </c>
      <c r="CE321" s="372">
        <f t="shared" si="450"/>
        <v>0</v>
      </c>
      <c r="CF321" s="381">
        <f>COUNTIFS(Technologia[KOD WYROB],B321,Technologia[Obszar],"kooperacja")+SUMIF($C:$C,$B321,CF:CF)</f>
        <v>0</v>
      </c>
      <c r="CG321" s="382">
        <f>SUMIF(Tabela3[Dot. indeksu],B321,Tabela3[Wartość])+SUMIF(C:C,B321,DE:DE)</f>
        <v>0</v>
      </c>
      <c r="CH321" s="383">
        <f>SUMIFS(NRC[Cena],NRC[Typ narzędzia],robocze!$AL$1,NRC[Dot. indeksu],wycena!$B321)+(SUMIF($C:$C,$B321,$DF:$DF))</f>
        <v>0</v>
      </c>
      <c r="CI321" s="372">
        <f>SUMIFS(NRC[Cena],NRC[Typ narzędzia],robocze!$AL$2,NRC[Dot. indeksu],wycena!$B321)+(SUMIF($C:$C,$B321,$DG:$DG))</f>
        <v>0</v>
      </c>
      <c r="CJ321" s="372">
        <f>SUMIFS(NRC[Cena],NRC[Typ narzędzia],robocze!$AL$3,NRC[Dot. indeksu],wycena!$B321)+(SUMIF($C:$C,$B321,$DH:$DH))</f>
        <v>0</v>
      </c>
      <c r="CK321" s="384">
        <f t="shared" si="432"/>
        <v>0</v>
      </c>
      <c r="CM321" s="373" t="str">
        <f t="shared" si="380"/>
        <v/>
      </c>
      <c r="CN321" s="374" t="str">
        <f t="shared" si="381"/>
        <v/>
      </c>
      <c r="CO321" s="372" t="str">
        <f t="shared" si="382"/>
        <v/>
      </c>
      <c r="CP321" s="372" t="str">
        <f t="shared" si="451"/>
        <v/>
      </c>
      <c r="CQ321" s="371" t="str">
        <f t="shared" si="383"/>
        <v/>
      </c>
      <c r="CR321" s="371" t="str">
        <f t="shared" si="452"/>
        <v/>
      </c>
      <c r="CS321" s="371" t="str">
        <f t="shared" si="384"/>
        <v/>
      </c>
      <c r="CT321" s="371" t="str">
        <f t="shared" si="385"/>
        <v/>
      </c>
      <c r="CU321" s="371" t="str">
        <f t="shared" si="386"/>
        <v/>
      </c>
      <c r="CV321" s="371" t="str">
        <f t="shared" si="387"/>
        <v/>
      </c>
      <c r="CW321" s="371" t="str">
        <f t="shared" si="388"/>
        <v/>
      </c>
      <c r="CX321" s="371" t="str">
        <f t="shared" si="389"/>
        <v/>
      </c>
      <c r="CY321" s="371" t="str">
        <f t="shared" si="390"/>
        <v/>
      </c>
      <c r="CZ321" s="371" t="str">
        <f t="shared" si="391"/>
        <v/>
      </c>
      <c r="DA321" s="371" t="str">
        <f t="shared" si="433"/>
        <v/>
      </c>
      <c r="DB321" s="371" t="str">
        <f t="shared" si="434"/>
        <v/>
      </c>
      <c r="DC321" s="371" t="str">
        <f t="shared" si="435"/>
        <v/>
      </c>
      <c r="DD321" s="334" t="str">
        <f t="shared" si="392"/>
        <v/>
      </c>
      <c r="DE321" s="334" t="str">
        <f t="shared" si="393"/>
        <v/>
      </c>
      <c r="DF321" s="372">
        <f t="shared" si="453"/>
        <v>0</v>
      </c>
      <c r="DG321" s="372">
        <f t="shared" si="454"/>
        <v>0</v>
      </c>
      <c r="DH321" s="372">
        <f t="shared" si="455"/>
        <v>0</v>
      </c>
      <c r="DI321" s="375"/>
      <c r="DJ321" s="319">
        <f>AK321/3600*Stawki!$A$4</f>
        <v>0</v>
      </c>
      <c r="DK321" s="317">
        <f>AO321/3600*Stawki!$B$4</f>
        <v>0</v>
      </c>
      <c r="DL321" s="317">
        <f>AR321/3600*Stawki!$C$4</f>
        <v>0</v>
      </c>
      <c r="DM321" s="317">
        <f>AU321/3600*Stawki!$D$4</f>
        <v>0</v>
      </c>
      <c r="DN321" s="317">
        <f>AX321/3600*Stawki!$E$4</f>
        <v>0</v>
      </c>
      <c r="DO321" s="317">
        <f>BA321/3600*Stawki!$F$4</f>
        <v>0</v>
      </c>
      <c r="DP321" s="317">
        <f>BD321/3600*Stawki!$G$4</f>
        <v>0</v>
      </c>
      <c r="DQ321" s="317">
        <f>BG321/3600*Stawki!$H$4</f>
        <v>0</v>
      </c>
      <c r="DR321" s="317">
        <f>BJ321/3600*Stawki!$J$4</f>
        <v>0</v>
      </c>
      <c r="DS321" s="317">
        <f>BL321/3600*Stawki!$I$4</f>
        <v>0</v>
      </c>
      <c r="DT321" s="317">
        <f>BP321/3600*Stawki!$K$4</f>
        <v>0</v>
      </c>
      <c r="DU321" s="320">
        <f>BS321/3600*Stawki!$M$4</f>
        <v>0</v>
      </c>
      <c r="DV321" s="320">
        <f>BV321/3600*Stawki!$L$4</f>
        <v>0</v>
      </c>
      <c r="DW321" s="321">
        <f t="shared" si="436"/>
        <v>0</v>
      </c>
      <c r="DX321" s="322" t="e" cm="1">
        <f t="array" ref="DX321">IF(BX321&lt;1,INDEX(tblSimple[],MATCH(F321,simp_il_proj,1)+1,MATCH(BW321,simp_il_oper,1)+1)+VLOOKUP($H$6,tblKlient[[Klient]:[Dodatkowy narzut Simple]],2,0),INDEX(tblComplex[],MATCH(F321,comp_il_projekt,1)+1,MATCH(BX321,comp_ile_sklad,1)+1)+VLOOKUP($H$6,tblKlient[[Klient]:[Dodatkowy narzut Complex]],3,0))</f>
        <v>#VALUE!</v>
      </c>
      <c r="DY321" s="323" t="str">
        <f t="shared" si="437"/>
        <v/>
      </c>
      <c r="DZ321" s="318" t="e">
        <f t="shared" si="394"/>
        <v>#VALUE!</v>
      </c>
      <c r="EA321" s="324" t="e">
        <f t="shared" si="395"/>
        <v>#VALUE!</v>
      </c>
      <c r="EC321" s="340">
        <f>IFERROR((Y321*AA321)*IF(X321="NIE",$EC$17+Stawki!$L$30,$EC$17)+SUMIF($C:$C,$B321,CP:CP),0)</f>
        <v>0</v>
      </c>
      <c r="ED321" s="341">
        <f t="shared" si="396"/>
        <v>0</v>
      </c>
      <c r="EE321" s="341">
        <f t="shared" si="397"/>
        <v>0</v>
      </c>
      <c r="EF321" s="341" t="e">
        <f t="shared" si="398"/>
        <v>#VALUE!</v>
      </c>
      <c r="EG321" s="341" t="e">
        <f>DY321*(1+wycena!$EG$17)</f>
        <v>#VALUE!</v>
      </c>
      <c r="EH321" s="341" t="e">
        <f>EG321*(1+wycena!$EH$17)</f>
        <v>#VALUE!</v>
      </c>
      <c r="EI321" s="341" t="e">
        <f t="shared" si="438"/>
        <v>#VALUE!</v>
      </c>
      <c r="EJ321" s="341" t="e">
        <f t="shared" si="456"/>
        <v>#VALUE!</v>
      </c>
      <c r="EK321" s="342">
        <f t="shared" si="399"/>
        <v>0</v>
      </c>
      <c r="EL321" s="343">
        <v>0</v>
      </c>
      <c r="EM321" s="344" t="e">
        <f t="shared" si="457"/>
        <v>#VALUE!</v>
      </c>
      <c r="EN321" s="345" t="e">
        <f t="shared" si="400"/>
        <v>#VALUE!</v>
      </c>
      <c r="EO321" s="346">
        <f t="shared" si="401"/>
        <v>0</v>
      </c>
      <c r="EP321" s="347">
        <f t="shared" si="402"/>
        <v>0</v>
      </c>
      <c r="EQ321" s="348">
        <f t="shared" si="439"/>
        <v>0</v>
      </c>
      <c r="ER321" s="349" t="e">
        <f t="shared" si="403"/>
        <v>#VALUE!</v>
      </c>
      <c r="ES321" s="350" t="e">
        <f t="shared" si="404"/>
        <v>#VALUE!</v>
      </c>
      <c r="ET321" s="62"/>
      <c r="EU321" s="399">
        <f t="shared" si="440"/>
        <v>0</v>
      </c>
      <c r="EV321" s="400">
        <f t="shared" si="441"/>
        <v>0</v>
      </c>
      <c r="EW321" s="400">
        <f t="shared" si="442"/>
        <v>0</v>
      </c>
      <c r="EX321" s="400">
        <f t="shared" si="443"/>
        <v>0</v>
      </c>
      <c r="EY321" s="400">
        <f t="shared" si="444"/>
        <v>0</v>
      </c>
      <c r="EZ321" s="401">
        <f t="shared" si="445"/>
        <v>0</v>
      </c>
      <c r="FA321" s="62"/>
      <c r="FB321" s="153">
        <f t="shared" si="405"/>
        <v>0</v>
      </c>
      <c r="FC321" s="154">
        <f t="shared" si="406"/>
        <v>0</v>
      </c>
      <c r="FD321" s="154">
        <f t="shared" si="407"/>
        <v>0</v>
      </c>
      <c r="FE321" s="154">
        <f t="shared" si="408"/>
        <v>0</v>
      </c>
      <c r="FF321" s="154">
        <f t="shared" si="409"/>
        <v>0</v>
      </c>
      <c r="FG321" s="154">
        <f t="shared" si="410"/>
        <v>0</v>
      </c>
      <c r="FH321" s="154">
        <f t="shared" si="411"/>
        <v>0</v>
      </c>
      <c r="FI321" s="154">
        <f t="shared" si="412"/>
        <v>0</v>
      </c>
      <c r="FJ321" s="154">
        <f t="shared" si="413"/>
        <v>0</v>
      </c>
      <c r="FK321" s="147">
        <f t="shared" si="414"/>
        <v>0</v>
      </c>
      <c r="FL321" s="147">
        <f t="shared" si="415"/>
        <v>0</v>
      </c>
      <c r="FM321" s="146">
        <f t="shared" si="416"/>
        <v>0</v>
      </c>
      <c r="FN321" s="146">
        <f t="shared" si="417"/>
        <v>0</v>
      </c>
      <c r="FO321" s="146">
        <f t="shared" si="418"/>
        <v>0</v>
      </c>
      <c r="FP321" s="146">
        <f t="shared" si="419"/>
        <v>0</v>
      </c>
      <c r="FQ321" s="146" t="e">
        <f t="shared" si="420"/>
        <v>#VALUE!</v>
      </c>
      <c r="FR321" s="146" t="e">
        <f t="shared" si="421"/>
        <v>#VALUE!</v>
      </c>
      <c r="FS321" s="146">
        <f t="shared" si="422"/>
        <v>0</v>
      </c>
      <c r="FT321" s="146">
        <f t="shared" si="423"/>
        <v>0</v>
      </c>
      <c r="FU321" s="146">
        <f t="shared" si="424"/>
        <v>0</v>
      </c>
      <c r="FV321" s="146" t="e">
        <f t="shared" si="425"/>
        <v>#VALUE!</v>
      </c>
      <c r="FW321" s="146" t="e">
        <f t="shared" si="446"/>
        <v>#VALUE!</v>
      </c>
      <c r="FX321" s="146" t="e">
        <f t="shared" si="447"/>
        <v>#VALUE!</v>
      </c>
      <c r="FY321" s="146" t="e">
        <f t="shared" si="448"/>
        <v>#VALUE!</v>
      </c>
      <c r="FZ321" s="155">
        <f t="shared" si="458"/>
        <v>0</v>
      </c>
    </row>
    <row r="322" spans="1:182">
      <c r="A322" s="143">
        <v>304</v>
      </c>
      <c r="B322" s="123"/>
      <c r="C322" s="123"/>
      <c r="D322" s="123"/>
      <c r="E322" s="181"/>
      <c r="F322" s="123"/>
      <c r="G322" s="123"/>
      <c r="H322" s="123"/>
      <c r="I322" s="120"/>
      <c r="J322" s="121"/>
      <c r="K322" s="123"/>
      <c r="L322" s="123"/>
      <c r="M322" s="172" t="str">
        <f>ryzyka!$X306</f>
        <v/>
      </c>
      <c r="N322" s="173" t="str">
        <f>ryzyka!Y306</f>
        <v/>
      </c>
      <c r="O322" s="123"/>
      <c r="P322" s="123"/>
      <c r="Q322" s="138"/>
      <c r="R322" s="121"/>
      <c r="S322" s="123"/>
      <c r="T322" s="122"/>
      <c r="U322" s="123"/>
      <c r="V322" s="285" t="str">
        <f t="shared" si="426"/>
        <v/>
      </c>
      <c r="W322" s="285" t="str">
        <f t="shared" si="427"/>
        <v/>
      </c>
      <c r="X322" s="123"/>
      <c r="Y322" s="65"/>
      <c r="Z322" s="176">
        <f t="shared" si="369"/>
        <v>0</v>
      </c>
      <c r="AA322" s="124"/>
      <c r="AB322" s="124"/>
      <c r="AC322" s="125"/>
      <c r="AD322" s="125"/>
      <c r="AE322" s="126"/>
      <c r="AF322" s="124"/>
      <c r="AG322" s="127"/>
      <c r="AH322" s="128"/>
      <c r="AI322" s="137"/>
      <c r="AJ322" s="126"/>
      <c r="AK322" s="335">
        <f t="shared" si="370"/>
        <v>0</v>
      </c>
      <c r="AL322" s="138"/>
      <c r="AM322" s="121"/>
      <c r="AN322" s="123"/>
      <c r="AO322" s="332">
        <f t="shared" si="449"/>
        <v>0</v>
      </c>
      <c r="AP322" s="333">
        <f>SUMIFS(Technologia[tpz '[s']],Technologia[Obszar],"Obróbka skrawaniem",Technologia[KOD WYROB],wycena!$B322)</f>
        <v>0</v>
      </c>
      <c r="AQ322" s="334">
        <f>SUMIFS(Technologia[tpj '[s']],Technologia[Obszar],"Obróbka skrawaniem",Technologia[KOD WYROB],wycena!$B322)</f>
        <v>0</v>
      </c>
      <c r="AR322" s="335">
        <f t="shared" si="371"/>
        <v>0</v>
      </c>
      <c r="AS322" s="334">
        <f>SUMIFS(Technologia[tpz '[s']],Technologia[Obszar],"Ukosowanie",Technologia[KOD WYROB],wycena!$B322)</f>
        <v>0</v>
      </c>
      <c r="AT322" s="334">
        <f>SUMIFS(Technologia[tpj '[s']],Technologia[Obszar],"Ukosowanie",Technologia[KOD WYROB],wycena!$B322)</f>
        <v>0</v>
      </c>
      <c r="AU322" s="335">
        <f t="shared" si="372"/>
        <v>0</v>
      </c>
      <c r="AV322" s="334">
        <f>SUMIFS(Technologia[tpz '[s']],Technologia[Obszar],"Prasa",Technologia[KOD WYROB],wycena!$B322)</f>
        <v>0</v>
      </c>
      <c r="AW322" s="334">
        <f>SUMIFS(Technologia[tpj '[s']],Technologia[Obszar],"Prasa",Technologia[KOD WYROB],wycena!$B322)</f>
        <v>0</v>
      </c>
      <c r="AX322" s="335">
        <f t="shared" si="373"/>
        <v>0</v>
      </c>
      <c r="AY322" s="334">
        <f>SUMIFS(Technologia[tpz '[s']],Technologia[Obszar],"Spawanie ręczne",Technologia[KOD WYROB],wycena!$B322)</f>
        <v>0</v>
      </c>
      <c r="AZ322" s="334">
        <f>SUMIFS(Technologia[tpj '[s']],Technologia[Obszar],"Spawanie ręczne",Technologia[KOD WYROB],wycena!$B322)</f>
        <v>0</v>
      </c>
      <c r="BA322" s="335">
        <f t="shared" si="374"/>
        <v>0</v>
      </c>
      <c r="BB322" s="334">
        <f>SUMIFS(Technologia[tpz '[s']],Technologia[Obszar],"Spawanie robotem",Technologia[KOD WYROB],wycena!$B322)</f>
        <v>0</v>
      </c>
      <c r="BC322" s="334">
        <f>SUMIFS(Technologia[tpj '[s']],Technologia[Obszar],"Spawanie robotem",Technologia[KOD WYROB],wycena!$B322)</f>
        <v>0</v>
      </c>
      <c r="BD322" s="335">
        <f t="shared" si="375"/>
        <v>0</v>
      </c>
      <c r="BE322" s="334">
        <f>SUMIFS(Technologia[tpz '[s']],Technologia[Obszar],"Ślusarnia",Technologia[KOD WYROB],wycena!$B322)</f>
        <v>0</v>
      </c>
      <c r="BF322" s="334">
        <f>SUMIFS(Technologia[tpj '[s']],Technologia[Obszar],"Ślusarnia",Technologia[KOD WYROB],wycena!$B322)</f>
        <v>0</v>
      </c>
      <c r="BG322" s="335">
        <f t="shared" si="376"/>
        <v>0</v>
      </c>
      <c r="BH322" s="334">
        <f>SUMIFS(Technologia[tpz '[s']],Technologia[Obszar],"Montaż",Technologia[KOD WYROB],wycena!$B322)</f>
        <v>0</v>
      </c>
      <c r="BI322" s="334">
        <f>SUMIFS(Technologia[tpj '[s']],Technologia[Obszar],"Montaż",Technologia[KOD WYROB],wycena!$B322)</f>
        <v>0</v>
      </c>
      <c r="BJ322" s="335">
        <f t="shared" si="377"/>
        <v>0</v>
      </c>
      <c r="BK322" s="334">
        <f>SUMIFS(Technologia[tpz '[s']],Technologia[Obszar],"Klejenie",Technologia[KOD WYROB],wycena!$B322)</f>
        <v>0</v>
      </c>
      <c r="BL322" s="334">
        <f>SUMIFS(Technologia[tpj '[s']],Technologia[Obszar],"Klejenie",Technologia[KOD WYROB],wycena!$B322)</f>
        <v>0</v>
      </c>
      <c r="BM322" s="335">
        <f t="shared" si="378"/>
        <v>0</v>
      </c>
      <c r="BN322" s="334">
        <f>SUMIFS(Technologia[tpz '[s']],Technologia[Obszar],"Śrutowanie",Technologia[KOD WYROB],wycena!$B322)</f>
        <v>0</v>
      </c>
      <c r="BO322" s="334">
        <f>SUMIFS(Technologia[tpj '[s']],Technologia[Obszar],"Śrutowanie",Technologia[KOD WYROB],wycena!$B322)</f>
        <v>0</v>
      </c>
      <c r="BP322" s="332">
        <f t="shared" si="428"/>
        <v>0</v>
      </c>
      <c r="BQ322" s="334">
        <f>SUMIFS(Technologia[tpz '[s']],Technologia[Obszar],"Prostowanie",Technologia[KOD WYROB],wycena!$B322)</f>
        <v>0</v>
      </c>
      <c r="BR322" s="334">
        <f>SUMIFS(Technologia[tpj '[s']],Technologia[Obszar],"Prostowanie",Technologia[KOD WYROB],wycena!$B322)</f>
        <v>0</v>
      </c>
      <c r="BS322" s="332">
        <f t="shared" si="429"/>
        <v>0</v>
      </c>
      <c r="BT322" s="334">
        <f>SUMIFS(Technologia[tpz '[s']],Technologia[Obszar],"Gratowarka",Technologia[KOD WYROB],wycena!$B322)</f>
        <v>0</v>
      </c>
      <c r="BU322" s="334">
        <f>SUMIFS(Technologia[tpj '[s']],Technologia[Obszar],"Gratowarka",Technologia[KOD WYROB],wycena!$B322)</f>
        <v>0</v>
      </c>
      <c r="BV322" s="332">
        <f t="shared" si="430"/>
        <v>0</v>
      </c>
      <c r="BW322" s="332">
        <f>COUNTIF(Technologia[KOD WYROB],B322)</f>
        <v>0</v>
      </c>
      <c r="BX322" s="332">
        <f t="shared" si="431"/>
        <v>0</v>
      </c>
      <c r="BZ322" s="121"/>
      <c r="CA322" s="123"/>
      <c r="CB322" s="123"/>
      <c r="CC322" s="372">
        <f>SUMIFS(Technologia[Koszt kooperacji],Technologia[Obszar],"Kooperacja",Technologia[KOD WYROB],wycena!$B322)+SUMIFS(Technologia[Koszt kooperacji],Technologia[Obszar],"Śrutowanie",Technologia[KOD WYROB],wycena!$B322)</f>
        <v>0</v>
      </c>
      <c r="CD322" s="372">
        <f t="shared" si="379"/>
        <v>0</v>
      </c>
      <c r="CE322" s="372">
        <f t="shared" si="450"/>
        <v>0</v>
      </c>
      <c r="CF322" s="381">
        <f>COUNTIFS(Technologia[KOD WYROB],B322,Technologia[Obszar],"kooperacja")+SUMIF($C:$C,$B322,CF:CF)</f>
        <v>0</v>
      </c>
      <c r="CG322" s="382">
        <f>SUMIF(Tabela3[Dot. indeksu],B322,Tabela3[Wartość])+SUMIF(C:C,B322,DE:DE)</f>
        <v>0</v>
      </c>
      <c r="CH322" s="383">
        <f>SUMIFS(NRC[Cena],NRC[Typ narzędzia],robocze!$AL$1,NRC[Dot. indeksu],wycena!$B322)+(SUMIF($C:$C,$B322,$DF:$DF))</f>
        <v>0</v>
      </c>
      <c r="CI322" s="372">
        <f>SUMIFS(NRC[Cena],NRC[Typ narzędzia],robocze!$AL$2,NRC[Dot. indeksu],wycena!$B322)+(SUMIF($C:$C,$B322,$DG:$DG))</f>
        <v>0</v>
      </c>
      <c r="CJ322" s="372">
        <f>SUMIFS(NRC[Cena],NRC[Typ narzędzia],robocze!$AL$3,NRC[Dot. indeksu],wycena!$B322)+(SUMIF($C:$C,$B322,$DH:$DH))</f>
        <v>0</v>
      </c>
      <c r="CK322" s="384">
        <f t="shared" si="432"/>
        <v>0</v>
      </c>
      <c r="CM322" s="373" t="str">
        <f t="shared" si="380"/>
        <v/>
      </c>
      <c r="CN322" s="374" t="str">
        <f t="shared" si="381"/>
        <v/>
      </c>
      <c r="CO322" s="372" t="str">
        <f t="shared" si="382"/>
        <v/>
      </c>
      <c r="CP322" s="372" t="str">
        <f t="shared" si="451"/>
        <v/>
      </c>
      <c r="CQ322" s="371" t="str">
        <f t="shared" si="383"/>
        <v/>
      </c>
      <c r="CR322" s="371" t="str">
        <f t="shared" si="452"/>
        <v/>
      </c>
      <c r="CS322" s="371" t="str">
        <f t="shared" si="384"/>
        <v/>
      </c>
      <c r="CT322" s="371" t="str">
        <f t="shared" si="385"/>
        <v/>
      </c>
      <c r="CU322" s="371" t="str">
        <f t="shared" si="386"/>
        <v/>
      </c>
      <c r="CV322" s="371" t="str">
        <f t="shared" si="387"/>
        <v/>
      </c>
      <c r="CW322" s="371" t="str">
        <f t="shared" si="388"/>
        <v/>
      </c>
      <c r="CX322" s="371" t="str">
        <f t="shared" si="389"/>
        <v/>
      </c>
      <c r="CY322" s="371" t="str">
        <f t="shared" si="390"/>
        <v/>
      </c>
      <c r="CZ322" s="371" t="str">
        <f t="shared" si="391"/>
        <v/>
      </c>
      <c r="DA322" s="371" t="str">
        <f t="shared" si="433"/>
        <v/>
      </c>
      <c r="DB322" s="371" t="str">
        <f t="shared" si="434"/>
        <v/>
      </c>
      <c r="DC322" s="371" t="str">
        <f t="shared" si="435"/>
        <v/>
      </c>
      <c r="DD322" s="334" t="str">
        <f t="shared" si="392"/>
        <v/>
      </c>
      <c r="DE322" s="334" t="str">
        <f t="shared" si="393"/>
        <v/>
      </c>
      <c r="DF322" s="372">
        <f t="shared" si="453"/>
        <v>0</v>
      </c>
      <c r="DG322" s="372">
        <f t="shared" si="454"/>
        <v>0</v>
      </c>
      <c r="DH322" s="372">
        <f t="shared" si="455"/>
        <v>0</v>
      </c>
      <c r="DI322" s="375"/>
      <c r="DJ322" s="319">
        <f>AK322/3600*Stawki!$A$4</f>
        <v>0</v>
      </c>
      <c r="DK322" s="317">
        <f>AO322/3600*Stawki!$B$4</f>
        <v>0</v>
      </c>
      <c r="DL322" s="317">
        <f>AR322/3600*Stawki!$C$4</f>
        <v>0</v>
      </c>
      <c r="DM322" s="317">
        <f>AU322/3600*Stawki!$D$4</f>
        <v>0</v>
      </c>
      <c r="DN322" s="317">
        <f>AX322/3600*Stawki!$E$4</f>
        <v>0</v>
      </c>
      <c r="DO322" s="317">
        <f>BA322/3600*Stawki!$F$4</f>
        <v>0</v>
      </c>
      <c r="DP322" s="317">
        <f>BD322/3600*Stawki!$G$4</f>
        <v>0</v>
      </c>
      <c r="DQ322" s="317">
        <f>BG322/3600*Stawki!$H$4</f>
        <v>0</v>
      </c>
      <c r="DR322" s="317">
        <f>BJ322/3600*Stawki!$J$4</f>
        <v>0</v>
      </c>
      <c r="DS322" s="317">
        <f>BL322/3600*Stawki!$I$4</f>
        <v>0</v>
      </c>
      <c r="DT322" s="317">
        <f>BP322/3600*Stawki!$K$4</f>
        <v>0</v>
      </c>
      <c r="DU322" s="320">
        <f>BS322/3600*Stawki!$M$4</f>
        <v>0</v>
      </c>
      <c r="DV322" s="320">
        <f>BV322/3600*Stawki!$L$4</f>
        <v>0</v>
      </c>
      <c r="DW322" s="321">
        <f t="shared" si="436"/>
        <v>0</v>
      </c>
      <c r="DX322" s="322" t="e" cm="1">
        <f t="array" ref="DX322">IF(BX322&lt;1,INDEX(tblSimple[],MATCH(F322,simp_il_proj,1)+1,MATCH(BW322,simp_il_oper,1)+1)+VLOOKUP($H$6,tblKlient[[Klient]:[Dodatkowy narzut Simple]],2,0),INDEX(tblComplex[],MATCH(F322,comp_il_projekt,1)+1,MATCH(BX322,comp_ile_sklad,1)+1)+VLOOKUP($H$6,tblKlient[[Klient]:[Dodatkowy narzut Complex]],3,0))</f>
        <v>#VALUE!</v>
      </c>
      <c r="DY322" s="323" t="str">
        <f t="shared" si="437"/>
        <v/>
      </c>
      <c r="DZ322" s="318" t="e">
        <f t="shared" si="394"/>
        <v>#VALUE!</v>
      </c>
      <c r="EA322" s="324" t="e">
        <f t="shared" si="395"/>
        <v>#VALUE!</v>
      </c>
      <c r="EC322" s="340">
        <f>IFERROR((Y322*AA322)*IF(X322="NIE",$EC$17+Stawki!$L$30,$EC$17)+SUMIF($C:$C,$B322,CP:CP),0)</f>
        <v>0</v>
      </c>
      <c r="ED322" s="341">
        <f t="shared" si="396"/>
        <v>0</v>
      </c>
      <c r="EE322" s="341">
        <f t="shared" si="397"/>
        <v>0</v>
      </c>
      <c r="EF322" s="341" t="e">
        <f t="shared" si="398"/>
        <v>#VALUE!</v>
      </c>
      <c r="EG322" s="341" t="e">
        <f>DY322*(1+wycena!$EG$17)</f>
        <v>#VALUE!</v>
      </c>
      <c r="EH322" s="341" t="e">
        <f>EG322*(1+wycena!$EH$17)</f>
        <v>#VALUE!</v>
      </c>
      <c r="EI322" s="341" t="e">
        <f t="shared" si="438"/>
        <v>#VALUE!</v>
      </c>
      <c r="EJ322" s="341" t="e">
        <f t="shared" si="456"/>
        <v>#VALUE!</v>
      </c>
      <c r="EK322" s="342">
        <f t="shared" si="399"/>
        <v>0</v>
      </c>
      <c r="EL322" s="343">
        <v>0</v>
      </c>
      <c r="EM322" s="344" t="e">
        <f t="shared" si="457"/>
        <v>#VALUE!</v>
      </c>
      <c r="EN322" s="345" t="e">
        <f t="shared" si="400"/>
        <v>#VALUE!</v>
      </c>
      <c r="EO322" s="346">
        <f t="shared" si="401"/>
        <v>0</v>
      </c>
      <c r="EP322" s="347">
        <f t="shared" si="402"/>
        <v>0</v>
      </c>
      <c r="EQ322" s="348">
        <f t="shared" si="439"/>
        <v>0</v>
      </c>
      <c r="ER322" s="349" t="e">
        <f t="shared" si="403"/>
        <v>#VALUE!</v>
      </c>
      <c r="ES322" s="350" t="e">
        <f t="shared" si="404"/>
        <v>#VALUE!</v>
      </c>
      <c r="ET322" s="62"/>
      <c r="EU322" s="399">
        <f t="shared" si="440"/>
        <v>0</v>
      </c>
      <c r="EV322" s="400">
        <f t="shared" si="441"/>
        <v>0</v>
      </c>
      <c r="EW322" s="400">
        <f t="shared" si="442"/>
        <v>0</v>
      </c>
      <c r="EX322" s="400">
        <f t="shared" si="443"/>
        <v>0</v>
      </c>
      <c r="EY322" s="400">
        <f t="shared" si="444"/>
        <v>0</v>
      </c>
      <c r="EZ322" s="401">
        <f t="shared" si="445"/>
        <v>0</v>
      </c>
      <c r="FA322" s="62"/>
      <c r="FB322" s="153">
        <f t="shared" si="405"/>
        <v>0</v>
      </c>
      <c r="FC322" s="154">
        <f t="shared" si="406"/>
        <v>0</v>
      </c>
      <c r="FD322" s="154">
        <f t="shared" si="407"/>
        <v>0</v>
      </c>
      <c r="FE322" s="154">
        <f t="shared" si="408"/>
        <v>0</v>
      </c>
      <c r="FF322" s="154">
        <f t="shared" si="409"/>
        <v>0</v>
      </c>
      <c r="FG322" s="154">
        <f t="shared" si="410"/>
        <v>0</v>
      </c>
      <c r="FH322" s="154">
        <f t="shared" si="411"/>
        <v>0</v>
      </c>
      <c r="FI322" s="154">
        <f t="shared" si="412"/>
        <v>0</v>
      </c>
      <c r="FJ322" s="154">
        <f t="shared" si="413"/>
        <v>0</v>
      </c>
      <c r="FK322" s="147">
        <f t="shared" si="414"/>
        <v>0</v>
      </c>
      <c r="FL322" s="147">
        <f t="shared" si="415"/>
        <v>0</v>
      </c>
      <c r="FM322" s="146">
        <f t="shared" si="416"/>
        <v>0</v>
      </c>
      <c r="FN322" s="146">
        <f t="shared" si="417"/>
        <v>0</v>
      </c>
      <c r="FO322" s="146">
        <f t="shared" si="418"/>
        <v>0</v>
      </c>
      <c r="FP322" s="146">
        <f t="shared" si="419"/>
        <v>0</v>
      </c>
      <c r="FQ322" s="146" t="e">
        <f t="shared" si="420"/>
        <v>#VALUE!</v>
      </c>
      <c r="FR322" s="146" t="e">
        <f t="shared" si="421"/>
        <v>#VALUE!</v>
      </c>
      <c r="FS322" s="146">
        <f t="shared" si="422"/>
        <v>0</v>
      </c>
      <c r="FT322" s="146">
        <f t="shared" si="423"/>
        <v>0</v>
      </c>
      <c r="FU322" s="146">
        <f t="shared" si="424"/>
        <v>0</v>
      </c>
      <c r="FV322" s="146" t="e">
        <f t="shared" si="425"/>
        <v>#VALUE!</v>
      </c>
      <c r="FW322" s="146" t="e">
        <f t="shared" si="446"/>
        <v>#VALUE!</v>
      </c>
      <c r="FX322" s="146" t="e">
        <f t="shared" si="447"/>
        <v>#VALUE!</v>
      </c>
      <c r="FY322" s="146" t="e">
        <f t="shared" si="448"/>
        <v>#VALUE!</v>
      </c>
      <c r="FZ322" s="155">
        <f t="shared" si="458"/>
        <v>0</v>
      </c>
    </row>
    <row r="323" spans="1:182">
      <c r="A323" s="143">
        <v>305</v>
      </c>
      <c r="B323" s="123"/>
      <c r="C323" s="123"/>
      <c r="D323" s="123"/>
      <c r="E323" s="181"/>
      <c r="F323" s="123"/>
      <c r="G323" s="123"/>
      <c r="H323" s="123"/>
      <c r="I323" s="120"/>
      <c r="J323" s="121"/>
      <c r="K323" s="123"/>
      <c r="L323" s="123"/>
      <c r="M323" s="172" t="str">
        <f>ryzyka!$X307</f>
        <v/>
      </c>
      <c r="N323" s="173" t="str">
        <f>ryzyka!Y307</f>
        <v/>
      </c>
      <c r="O323" s="123"/>
      <c r="P323" s="123"/>
      <c r="Q323" s="138"/>
      <c r="R323" s="121"/>
      <c r="S323" s="123"/>
      <c r="T323" s="122"/>
      <c r="U323" s="123"/>
      <c r="V323" s="285" t="str">
        <f t="shared" si="426"/>
        <v/>
      </c>
      <c r="W323" s="285" t="str">
        <f t="shared" si="427"/>
        <v/>
      </c>
      <c r="X323" s="123"/>
      <c r="Y323" s="65"/>
      <c r="Z323" s="176">
        <f t="shared" si="369"/>
        <v>0</v>
      </c>
      <c r="AA323" s="124"/>
      <c r="AB323" s="124"/>
      <c r="AC323" s="125"/>
      <c r="AD323" s="125"/>
      <c r="AE323" s="126"/>
      <c r="AF323" s="124"/>
      <c r="AG323" s="127"/>
      <c r="AH323" s="128"/>
      <c r="AI323" s="137"/>
      <c r="AJ323" s="126"/>
      <c r="AK323" s="335">
        <f t="shared" si="370"/>
        <v>0</v>
      </c>
      <c r="AL323" s="138"/>
      <c r="AM323" s="121"/>
      <c r="AN323" s="123"/>
      <c r="AO323" s="332">
        <f t="shared" si="449"/>
        <v>0</v>
      </c>
      <c r="AP323" s="333">
        <f>SUMIFS(Technologia[tpz '[s']],Technologia[Obszar],"Obróbka skrawaniem",Technologia[KOD WYROB],wycena!$B323)</f>
        <v>0</v>
      </c>
      <c r="AQ323" s="334">
        <f>SUMIFS(Technologia[tpj '[s']],Technologia[Obszar],"Obróbka skrawaniem",Technologia[KOD WYROB],wycena!$B323)</f>
        <v>0</v>
      </c>
      <c r="AR323" s="335">
        <f t="shared" si="371"/>
        <v>0</v>
      </c>
      <c r="AS323" s="334">
        <f>SUMIFS(Technologia[tpz '[s']],Technologia[Obszar],"Ukosowanie",Technologia[KOD WYROB],wycena!$B323)</f>
        <v>0</v>
      </c>
      <c r="AT323" s="334">
        <f>SUMIFS(Technologia[tpj '[s']],Technologia[Obszar],"Ukosowanie",Technologia[KOD WYROB],wycena!$B323)</f>
        <v>0</v>
      </c>
      <c r="AU323" s="335">
        <f t="shared" si="372"/>
        <v>0</v>
      </c>
      <c r="AV323" s="334">
        <f>SUMIFS(Technologia[tpz '[s']],Technologia[Obszar],"Prasa",Technologia[KOD WYROB],wycena!$B323)</f>
        <v>0</v>
      </c>
      <c r="AW323" s="334">
        <f>SUMIFS(Technologia[tpj '[s']],Technologia[Obszar],"Prasa",Technologia[KOD WYROB],wycena!$B323)</f>
        <v>0</v>
      </c>
      <c r="AX323" s="335">
        <f t="shared" si="373"/>
        <v>0</v>
      </c>
      <c r="AY323" s="334">
        <f>SUMIFS(Technologia[tpz '[s']],Technologia[Obszar],"Spawanie ręczne",Technologia[KOD WYROB],wycena!$B323)</f>
        <v>0</v>
      </c>
      <c r="AZ323" s="334">
        <f>SUMIFS(Technologia[tpj '[s']],Technologia[Obszar],"Spawanie ręczne",Technologia[KOD WYROB],wycena!$B323)</f>
        <v>0</v>
      </c>
      <c r="BA323" s="335">
        <f t="shared" si="374"/>
        <v>0</v>
      </c>
      <c r="BB323" s="334">
        <f>SUMIFS(Technologia[tpz '[s']],Technologia[Obszar],"Spawanie robotem",Technologia[KOD WYROB],wycena!$B323)</f>
        <v>0</v>
      </c>
      <c r="BC323" s="334">
        <f>SUMIFS(Technologia[tpj '[s']],Technologia[Obszar],"Spawanie robotem",Technologia[KOD WYROB],wycena!$B323)</f>
        <v>0</v>
      </c>
      <c r="BD323" s="335">
        <f t="shared" si="375"/>
        <v>0</v>
      </c>
      <c r="BE323" s="334">
        <f>SUMIFS(Technologia[tpz '[s']],Technologia[Obszar],"Ślusarnia",Technologia[KOD WYROB],wycena!$B323)</f>
        <v>0</v>
      </c>
      <c r="BF323" s="334">
        <f>SUMIFS(Technologia[tpj '[s']],Technologia[Obszar],"Ślusarnia",Technologia[KOD WYROB],wycena!$B323)</f>
        <v>0</v>
      </c>
      <c r="BG323" s="335">
        <f t="shared" si="376"/>
        <v>0</v>
      </c>
      <c r="BH323" s="334">
        <f>SUMIFS(Technologia[tpz '[s']],Technologia[Obszar],"Montaż",Technologia[KOD WYROB],wycena!$B323)</f>
        <v>0</v>
      </c>
      <c r="BI323" s="334">
        <f>SUMIFS(Technologia[tpj '[s']],Technologia[Obszar],"Montaż",Technologia[KOD WYROB],wycena!$B323)</f>
        <v>0</v>
      </c>
      <c r="BJ323" s="335">
        <f t="shared" si="377"/>
        <v>0</v>
      </c>
      <c r="BK323" s="334">
        <f>SUMIFS(Technologia[tpz '[s']],Technologia[Obszar],"Klejenie",Technologia[KOD WYROB],wycena!$B323)</f>
        <v>0</v>
      </c>
      <c r="BL323" s="334">
        <f>SUMIFS(Technologia[tpj '[s']],Technologia[Obszar],"Klejenie",Technologia[KOD WYROB],wycena!$B323)</f>
        <v>0</v>
      </c>
      <c r="BM323" s="335">
        <f t="shared" si="378"/>
        <v>0</v>
      </c>
      <c r="BN323" s="334">
        <f>SUMIFS(Technologia[tpz '[s']],Technologia[Obszar],"Śrutowanie",Technologia[KOD WYROB],wycena!$B323)</f>
        <v>0</v>
      </c>
      <c r="BO323" s="334">
        <f>SUMIFS(Technologia[tpj '[s']],Technologia[Obszar],"Śrutowanie",Technologia[KOD WYROB],wycena!$B323)</f>
        <v>0</v>
      </c>
      <c r="BP323" s="332">
        <f t="shared" si="428"/>
        <v>0</v>
      </c>
      <c r="BQ323" s="334">
        <f>SUMIFS(Technologia[tpz '[s']],Technologia[Obszar],"Prostowanie",Technologia[KOD WYROB],wycena!$B323)</f>
        <v>0</v>
      </c>
      <c r="BR323" s="334">
        <f>SUMIFS(Technologia[tpj '[s']],Technologia[Obszar],"Prostowanie",Technologia[KOD WYROB],wycena!$B323)</f>
        <v>0</v>
      </c>
      <c r="BS323" s="332">
        <f t="shared" si="429"/>
        <v>0</v>
      </c>
      <c r="BT323" s="334">
        <f>SUMIFS(Technologia[tpz '[s']],Technologia[Obszar],"Gratowarka",Technologia[KOD WYROB],wycena!$B323)</f>
        <v>0</v>
      </c>
      <c r="BU323" s="334">
        <f>SUMIFS(Technologia[tpj '[s']],Technologia[Obszar],"Gratowarka",Technologia[KOD WYROB],wycena!$B323)</f>
        <v>0</v>
      </c>
      <c r="BV323" s="332">
        <f t="shared" si="430"/>
        <v>0</v>
      </c>
      <c r="BW323" s="332">
        <f>COUNTIF(Technologia[KOD WYROB],B323)</f>
        <v>0</v>
      </c>
      <c r="BX323" s="332">
        <f t="shared" si="431"/>
        <v>0</v>
      </c>
      <c r="BZ323" s="121"/>
      <c r="CA323" s="123"/>
      <c r="CB323" s="123"/>
      <c r="CC323" s="372">
        <f>SUMIFS(Technologia[Koszt kooperacji],Technologia[Obszar],"Kooperacja",Technologia[KOD WYROB],wycena!$B323)+SUMIFS(Technologia[Koszt kooperacji],Technologia[Obszar],"Śrutowanie",Technologia[KOD WYROB],wycena!$B323)</f>
        <v>0</v>
      </c>
      <c r="CD323" s="372">
        <f t="shared" si="379"/>
        <v>0</v>
      </c>
      <c r="CE323" s="372">
        <f t="shared" si="450"/>
        <v>0</v>
      </c>
      <c r="CF323" s="381">
        <f>COUNTIFS(Technologia[KOD WYROB],B323,Technologia[Obszar],"kooperacja")+SUMIF($C:$C,$B323,CF:CF)</f>
        <v>0</v>
      </c>
      <c r="CG323" s="382">
        <f>SUMIF(Tabela3[Dot. indeksu],B323,Tabela3[Wartość])+SUMIF(C:C,B323,DE:DE)</f>
        <v>0</v>
      </c>
      <c r="CH323" s="383">
        <f>SUMIFS(NRC[Cena],NRC[Typ narzędzia],robocze!$AL$1,NRC[Dot. indeksu],wycena!$B323)+(SUMIF($C:$C,$B323,$DF:$DF))</f>
        <v>0</v>
      </c>
      <c r="CI323" s="372">
        <f>SUMIFS(NRC[Cena],NRC[Typ narzędzia],robocze!$AL$2,NRC[Dot. indeksu],wycena!$B323)+(SUMIF($C:$C,$B323,$DG:$DG))</f>
        <v>0</v>
      </c>
      <c r="CJ323" s="372">
        <f>SUMIFS(NRC[Cena],NRC[Typ narzędzia],robocze!$AL$3,NRC[Dot. indeksu],wycena!$B323)+(SUMIF($C:$C,$B323,$DH:$DH))</f>
        <v>0</v>
      </c>
      <c r="CK323" s="384">
        <f t="shared" si="432"/>
        <v>0</v>
      </c>
      <c r="CM323" s="373" t="str">
        <f t="shared" si="380"/>
        <v/>
      </c>
      <c r="CN323" s="374" t="str">
        <f t="shared" si="381"/>
        <v/>
      </c>
      <c r="CO323" s="372" t="str">
        <f t="shared" si="382"/>
        <v/>
      </c>
      <c r="CP323" s="372" t="str">
        <f t="shared" si="451"/>
        <v/>
      </c>
      <c r="CQ323" s="371" t="str">
        <f t="shared" si="383"/>
        <v/>
      </c>
      <c r="CR323" s="371" t="str">
        <f t="shared" si="452"/>
        <v/>
      </c>
      <c r="CS323" s="371" t="str">
        <f t="shared" si="384"/>
        <v/>
      </c>
      <c r="CT323" s="371" t="str">
        <f t="shared" si="385"/>
        <v/>
      </c>
      <c r="CU323" s="371" t="str">
        <f t="shared" si="386"/>
        <v/>
      </c>
      <c r="CV323" s="371" t="str">
        <f t="shared" si="387"/>
        <v/>
      </c>
      <c r="CW323" s="371" t="str">
        <f t="shared" si="388"/>
        <v/>
      </c>
      <c r="CX323" s="371" t="str">
        <f t="shared" si="389"/>
        <v/>
      </c>
      <c r="CY323" s="371" t="str">
        <f t="shared" si="390"/>
        <v/>
      </c>
      <c r="CZ323" s="371" t="str">
        <f t="shared" si="391"/>
        <v/>
      </c>
      <c r="DA323" s="371" t="str">
        <f t="shared" si="433"/>
        <v/>
      </c>
      <c r="DB323" s="371" t="str">
        <f t="shared" si="434"/>
        <v/>
      </c>
      <c r="DC323" s="371" t="str">
        <f t="shared" si="435"/>
        <v/>
      </c>
      <c r="DD323" s="334" t="str">
        <f t="shared" si="392"/>
        <v/>
      </c>
      <c r="DE323" s="334" t="str">
        <f t="shared" si="393"/>
        <v/>
      </c>
      <c r="DF323" s="372">
        <f t="shared" si="453"/>
        <v>0</v>
      </c>
      <c r="DG323" s="372">
        <f t="shared" si="454"/>
        <v>0</v>
      </c>
      <c r="DH323" s="372">
        <f t="shared" si="455"/>
        <v>0</v>
      </c>
      <c r="DI323" s="375"/>
      <c r="DJ323" s="319">
        <f>AK323/3600*Stawki!$A$4</f>
        <v>0</v>
      </c>
      <c r="DK323" s="317">
        <f>AO323/3600*Stawki!$B$4</f>
        <v>0</v>
      </c>
      <c r="DL323" s="317">
        <f>AR323/3600*Stawki!$C$4</f>
        <v>0</v>
      </c>
      <c r="DM323" s="317">
        <f>AU323/3600*Stawki!$D$4</f>
        <v>0</v>
      </c>
      <c r="DN323" s="317">
        <f>AX323/3600*Stawki!$E$4</f>
        <v>0</v>
      </c>
      <c r="DO323" s="317">
        <f>BA323/3600*Stawki!$F$4</f>
        <v>0</v>
      </c>
      <c r="DP323" s="317">
        <f>BD323/3600*Stawki!$G$4</f>
        <v>0</v>
      </c>
      <c r="DQ323" s="317">
        <f>BG323/3600*Stawki!$H$4</f>
        <v>0</v>
      </c>
      <c r="DR323" s="317">
        <f>BJ323/3600*Stawki!$J$4</f>
        <v>0</v>
      </c>
      <c r="DS323" s="317">
        <f>BL323/3600*Stawki!$I$4</f>
        <v>0</v>
      </c>
      <c r="DT323" s="317">
        <f>BP323/3600*Stawki!$K$4</f>
        <v>0</v>
      </c>
      <c r="DU323" s="320">
        <f>BS323/3600*Stawki!$M$4</f>
        <v>0</v>
      </c>
      <c r="DV323" s="320">
        <f>BV323/3600*Stawki!$L$4</f>
        <v>0</v>
      </c>
      <c r="DW323" s="321">
        <f t="shared" si="436"/>
        <v>0</v>
      </c>
      <c r="DX323" s="322" t="e" cm="1">
        <f t="array" ref="DX323">IF(BX323&lt;1,INDEX(tblSimple[],MATCH(F323,simp_il_proj,1)+1,MATCH(BW323,simp_il_oper,1)+1)+VLOOKUP($H$6,tblKlient[[Klient]:[Dodatkowy narzut Simple]],2,0),INDEX(tblComplex[],MATCH(F323,comp_il_projekt,1)+1,MATCH(BX323,comp_ile_sklad,1)+1)+VLOOKUP($H$6,tblKlient[[Klient]:[Dodatkowy narzut Complex]],3,0))</f>
        <v>#VALUE!</v>
      </c>
      <c r="DY323" s="323" t="str">
        <f t="shared" si="437"/>
        <v/>
      </c>
      <c r="DZ323" s="318" t="e">
        <f t="shared" si="394"/>
        <v>#VALUE!</v>
      </c>
      <c r="EA323" s="324" t="e">
        <f t="shared" si="395"/>
        <v>#VALUE!</v>
      </c>
      <c r="EC323" s="340">
        <f>IFERROR((Y323*AA323)*IF(X323="NIE",$EC$17+Stawki!$L$30,$EC$17)+SUMIF($C:$C,$B323,CP:CP),0)</f>
        <v>0</v>
      </c>
      <c r="ED323" s="341">
        <f t="shared" si="396"/>
        <v>0</v>
      </c>
      <c r="EE323" s="341">
        <f t="shared" si="397"/>
        <v>0</v>
      </c>
      <c r="EF323" s="341" t="e">
        <f t="shared" si="398"/>
        <v>#VALUE!</v>
      </c>
      <c r="EG323" s="341" t="e">
        <f>DY323*(1+wycena!$EG$17)</f>
        <v>#VALUE!</v>
      </c>
      <c r="EH323" s="341" t="e">
        <f>EG323*(1+wycena!$EH$17)</f>
        <v>#VALUE!</v>
      </c>
      <c r="EI323" s="341" t="e">
        <f t="shared" si="438"/>
        <v>#VALUE!</v>
      </c>
      <c r="EJ323" s="341" t="e">
        <f t="shared" si="456"/>
        <v>#VALUE!</v>
      </c>
      <c r="EK323" s="342">
        <f t="shared" si="399"/>
        <v>0</v>
      </c>
      <c r="EL323" s="343">
        <v>0</v>
      </c>
      <c r="EM323" s="344" t="e">
        <f t="shared" si="457"/>
        <v>#VALUE!</v>
      </c>
      <c r="EN323" s="345" t="e">
        <f t="shared" si="400"/>
        <v>#VALUE!</v>
      </c>
      <c r="EO323" s="346">
        <f t="shared" si="401"/>
        <v>0</v>
      </c>
      <c r="EP323" s="347">
        <f t="shared" si="402"/>
        <v>0</v>
      </c>
      <c r="EQ323" s="348">
        <f t="shared" si="439"/>
        <v>0</v>
      </c>
      <c r="ER323" s="349" t="e">
        <f t="shared" si="403"/>
        <v>#VALUE!</v>
      </c>
      <c r="ES323" s="350" t="e">
        <f t="shared" si="404"/>
        <v>#VALUE!</v>
      </c>
      <c r="ET323" s="62"/>
      <c r="EU323" s="399">
        <f t="shared" si="440"/>
        <v>0</v>
      </c>
      <c r="EV323" s="400">
        <f t="shared" si="441"/>
        <v>0</v>
      </c>
      <c r="EW323" s="400">
        <f t="shared" si="442"/>
        <v>0</v>
      </c>
      <c r="EX323" s="400">
        <f t="shared" si="443"/>
        <v>0</v>
      </c>
      <c r="EY323" s="400">
        <f t="shared" si="444"/>
        <v>0</v>
      </c>
      <c r="EZ323" s="401">
        <f t="shared" si="445"/>
        <v>0</v>
      </c>
      <c r="FA323" s="62"/>
      <c r="FB323" s="153">
        <f t="shared" si="405"/>
        <v>0</v>
      </c>
      <c r="FC323" s="154">
        <f t="shared" si="406"/>
        <v>0</v>
      </c>
      <c r="FD323" s="154">
        <f t="shared" si="407"/>
        <v>0</v>
      </c>
      <c r="FE323" s="154">
        <f t="shared" si="408"/>
        <v>0</v>
      </c>
      <c r="FF323" s="154">
        <f t="shared" si="409"/>
        <v>0</v>
      </c>
      <c r="FG323" s="154">
        <f t="shared" si="410"/>
        <v>0</v>
      </c>
      <c r="FH323" s="154">
        <f t="shared" si="411"/>
        <v>0</v>
      </c>
      <c r="FI323" s="154">
        <f t="shared" si="412"/>
        <v>0</v>
      </c>
      <c r="FJ323" s="154">
        <f t="shared" si="413"/>
        <v>0</v>
      </c>
      <c r="FK323" s="147">
        <f t="shared" si="414"/>
        <v>0</v>
      </c>
      <c r="FL323" s="147">
        <f t="shared" si="415"/>
        <v>0</v>
      </c>
      <c r="FM323" s="146">
        <f t="shared" si="416"/>
        <v>0</v>
      </c>
      <c r="FN323" s="146">
        <f t="shared" si="417"/>
        <v>0</v>
      </c>
      <c r="FO323" s="146">
        <f t="shared" si="418"/>
        <v>0</v>
      </c>
      <c r="FP323" s="146">
        <f t="shared" si="419"/>
        <v>0</v>
      </c>
      <c r="FQ323" s="146" t="e">
        <f t="shared" si="420"/>
        <v>#VALUE!</v>
      </c>
      <c r="FR323" s="146" t="e">
        <f t="shared" si="421"/>
        <v>#VALUE!</v>
      </c>
      <c r="FS323" s="146">
        <f t="shared" si="422"/>
        <v>0</v>
      </c>
      <c r="FT323" s="146">
        <f t="shared" si="423"/>
        <v>0</v>
      </c>
      <c r="FU323" s="146">
        <f t="shared" si="424"/>
        <v>0</v>
      </c>
      <c r="FV323" s="146" t="e">
        <f t="shared" si="425"/>
        <v>#VALUE!</v>
      </c>
      <c r="FW323" s="146" t="e">
        <f t="shared" si="446"/>
        <v>#VALUE!</v>
      </c>
      <c r="FX323" s="146" t="e">
        <f t="shared" si="447"/>
        <v>#VALUE!</v>
      </c>
      <c r="FY323" s="146" t="e">
        <f t="shared" si="448"/>
        <v>#VALUE!</v>
      </c>
      <c r="FZ323" s="155">
        <f t="shared" si="458"/>
        <v>0</v>
      </c>
    </row>
    <row r="324" spans="1:182">
      <c r="A324" s="143">
        <v>306</v>
      </c>
      <c r="B324" s="123"/>
      <c r="C324" s="123"/>
      <c r="D324" s="123"/>
      <c r="E324" s="181"/>
      <c r="F324" s="123"/>
      <c r="G324" s="123"/>
      <c r="H324" s="123"/>
      <c r="I324" s="120"/>
      <c r="J324" s="121"/>
      <c r="K324" s="123"/>
      <c r="L324" s="123"/>
      <c r="M324" s="172" t="str">
        <f>ryzyka!$X308</f>
        <v/>
      </c>
      <c r="N324" s="173" t="str">
        <f>ryzyka!Y308</f>
        <v/>
      </c>
      <c r="O324" s="123"/>
      <c r="P324" s="123"/>
      <c r="Q324" s="138"/>
      <c r="R324" s="121"/>
      <c r="S324" s="123"/>
      <c r="T324" s="122"/>
      <c r="U324" s="123"/>
      <c r="V324" s="285" t="str">
        <f t="shared" si="426"/>
        <v/>
      </c>
      <c r="W324" s="285" t="str">
        <f t="shared" si="427"/>
        <v/>
      </c>
      <c r="X324" s="123"/>
      <c r="Y324" s="65"/>
      <c r="Z324" s="176">
        <f t="shared" si="369"/>
        <v>0</v>
      </c>
      <c r="AA324" s="124"/>
      <c r="AB324" s="124"/>
      <c r="AC324" s="125"/>
      <c r="AD324" s="125"/>
      <c r="AE324" s="126"/>
      <c r="AF324" s="124"/>
      <c r="AG324" s="127"/>
      <c r="AH324" s="128"/>
      <c r="AI324" s="137"/>
      <c r="AJ324" s="126"/>
      <c r="AK324" s="335">
        <f t="shared" si="370"/>
        <v>0</v>
      </c>
      <c r="AL324" s="138"/>
      <c r="AM324" s="121"/>
      <c r="AN324" s="123"/>
      <c r="AO324" s="332">
        <f t="shared" si="449"/>
        <v>0</v>
      </c>
      <c r="AP324" s="333">
        <f>SUMIFS(Technologia[tpz '[s']],Technologia[Obszar],"Obróbka skrawaniem",Technologia[KOD WYROB],wycena!$B324)</f>
        <v>0</v>
      </c>
      <c r="AQ324" s="334">
        <f>SUMIFS(Technologia[tpj '[s']],Technologia[Obszar],"Obróbka skrawaniem",Technologia[KOD WYROB],wycena!$B324)</f>
        <v>0</v>
      </c>
      <c r="AR324" s="335">
        <f t="shared" si="371"/>
        <v>0</v>
      </c>
      <c r="AS324" s="334">
        <f>SUMIFS(Technologia[tpz '[s']],Technologia[Obszar],"Ukosowanie",Technologia[KOD WYROB],wycena!$B324)</f>
        <v>0</v>
      </c>
      <c r="AT324" s="334">
        <f>SUMIFS(Technologia[tpj '[s']],Technologia[Obszar],"Ukosowanie",Technologia[KOD WYROB],wycena!$B324)</f>
        <v>0</v>
      </c>
      <c r="AU324" s="335">
        <f t="shared" si="372"/>
        <v>0</v>
      </c>
      <c r="AV324" s="334">
        <f>SUMIFS(Technologia[tpz '[s']],Technologia[Obszar],"Prasa",Technologia[KOD WYROB],wycena!$B324)</f>
        <v>0</v>
      </c>
      <c r="AW324" s="334">
        <f>SUMIFS(Technologia[tpj '[s']],Technologia[Obszar],"Prasa",Technologia[KOD WYROB],wycena!$B324)</f>
        <v>0</v>
      </c>
      <c r="AX324" s="335">
        <f t="shared" si="373"/>
        <v>0</v>
      </c>
      <c r="AY324" s="334">
        <f>SUMIFS(Technologia[tpz '[s']],Technologia[Obszar],"Spawanie ręczne",Technologia[KOD WYROB],wycena!$B324)</f>
        <v>0</v>
      </c>
      <c r="AZ324" s="334">
        <f>SUMIFS(Technologia[tpj '[s']],Technologia[Obszar],"Spawanie ręczne",Technologia[KOD WYROB],wycena!$B324)</f>
        <v>0</v>
      </c>
      <c r="BA324" s="335">
        <f t="shared" si="374"/>
        <v>0</v>
      </c>
      <c r="BB324" s="334">
        <f>SUMIFS(Technologia[tpz '[s']],Technologia[Obszar],"Spawanie robotem",Technologia[KOD WYROB],wycena!$B324)</f>
        <v>0</v>
      </c>
      <c r="BC324" s="334">
        <f>SUMIFS(Technologia[tpj '[s']],Technologia[Obszar],"Spawanie robotem",Technologia[KOD WYROB],wycena!$B324)</f>
        <v>0</v>
      </c>
      <c r="BD324" s="335">
        <f t="shared" si="375"/>
        <v>0</v>
      </c>
      <c r="BE324" s="334">
        <f>SUMIFS(Technologia[tpz '[s']],Technologia[Obszar],"Ślusarnia",Technologia[KOD WYROB],wycena!$B324)</f>
        <v>0</v>
      </c>
      <c r="BF324" s="334">
        <f>SUMIFS(Technologia[tpj '[s']],Technologia[Obszar],"Ślusarnia",Technologia[KOD WYROB],wycena!$B324)</f>
        <v>0</v>
      </c>
      <c r="BG324" s="335">
        <f t="shared" si="376"/>
        <v>0</v>
      </c>
      <c r="BH324" s="334">
        <f>SUMIFS(Technologia[tpz '[s']],Technologia[Obszar],"Montaż",Technologia[KOD WYROB],wycena!$B324)</f>
        <v>0</v>
      </c>
      <c r="BI324" s="334">
        <f>SUMIFS(Technologia[tpj '[s']],Technologia[Obszar],"Montaż",Technologia[KOD WYROB],wycena!$B324)</f>
        <v>0</v>
      </c>
      <c r="BJ324" s="335">
        <f t="shared" si="377"/>
        <v>0</v>
      </c>
      <c r="BK324" s="334">
        <f>SUMIFS(Technologia[tpz '[s']],Technologia[Obszar],"Klejenie",Technologia[KOD WYROB],wycena!$B324)</f>
        <v>0</v>
      </c>
      <c r="BL324" s="334">
        <f>SUMIFS(Technologia[tpj '[s']],Technologia[Obszar],"Klejenie",Technologia[KOD WYROB],wycena!$B324)</f>
        <v>0</v>
      </c>
      <c r="BM324" s="335">
        <f t="shared" si="378"/>
        <v>0</v>
      </c>
      <c r="BN324" s="334">
        <f>SUMIFS(Technologia[tpz '[s']],Technologia[Obszar],"Śrutowanie",Technologia[KOD WYROB],wycena!$B324)</f>
        <v>0</v>
      </c>
      <c r="BO324" s="334">
        <f>SUMIFS(Technologia[tpj '[s']],Technologia[Obszar],"Śrutowanie",Technologia[KOD WYROB],wycena!$B324)</f>
        <v>0</v>
      </c>
      <c r="BP324" s="332">
        <f t="shared" si="428"/>
        <v>0</v>
      </c>
      <c r="BQ324" s="334">
        <f>SUMIFS(Technologia[tpz '[s']],Technologia[Obszar],"Prostowanie",Technologia[KOD WYROB],wycena!$B324)</f>
        <v>0</v>
      </c>
      <c r="BR324" s="334">
        <f>SUMIFS(Technologia[tpj '[s']],Technologia[Obszar],"Prostowanie",Technologia[KOD WYROB],wycena!$B324)</f>
        <v>0</v>
      </c>
      <c r="BS324" s="332">
        <f t="shared" si="429"/>
        <v>0</v>
      </c>
      <c r="BT324" s="334">
        <f>SUMIFS(Technologia[tpz '[s']],Technologia[Obszar],"Gratowarka",Technologia[KOD WYROB],wycena!$B324)</f>
        <v>0</v>
      </c>
      <c r="BU324" s="334">
        <f>SUMIFS(Technologia[tpj '[s']],Technologia[Obszar],"Gratowarka",Technologia[KOD WYROB],wycena!$B324)</f>
        <v>0</v>
      </c>
      <c r="BV324" s="332">
        <f t="shared" si="430"/>
        <v>0</v>
      </c>
      <c r="BW324" s="332">
        <f>COUNTIF(Technologia[KOD WYROB],B324)</f>
        <v>0</v>
      </c>
      <c r="BX324" s="332">
        <f t="shared" si="431"/>
        <v>0</v>
      </c>
      <c r="BZ324" s="121"/>
      <c r="CA324" s="123"/>
      <c r="CB324" s="123"/>
      <c r="CC324" s="372">
        <f>SUMIFS(Technologia[Koszt kooperacji],Technologia[Obszar],"Kooperacja",Technologia[KOD WYROB],wycena!$B324)+SUMIFS(Technologia[Koszt kooperacji],Technologia[Obszar],"Śrutowanie",Technologia[KOD WYROB],wycena!$B324)</f>
        <v>0</v>
      </c>
      <c r="CD324" s="372">
        <f t="shared" si="379"/>
        <v>0</v>
      </c>
      <c r="CE324" s="372">
        <f t="shared" si="450"/>
        <v>0</v>
      </c>
      <c r="CF324" s="381">
        <f>COUNTIFS(Technologia[KOD WYROB],B324,Technologia[Obszar],"kooperacja")+SUMIF($C:$C,$B324,CF:CF)</f>
        <v>0</v>
      </c>
      <c r="CG324" s="382">
        <f>SUMIF(Tabela3[Dot. indeksu],B324,Tabela3[Wartość])+SUMIF(C:C,B324,DE:DE)</f>
        <v>0</v>
      </c>
      <c r="CH324" s="383">
        <f>SUMIFS(NRC[Cena],NRC[Typ narzędzia],robocze!$AL$1,NRC[Dot. indeksu],wycena!$B324)+(SUMIF($C:$C,$B324,$DF:$DF))</f>
        <v>0</v>
      </c>
      <c r="CI324" s="372">
        <f>SUMIFS(NRC[Cena],NRC[Typ narzędzia],robocze!$AL$2,NRC[Dot. indeksu],wycena!$B324)+(SUMIF($C:$C,$B324,$DG:$DG))</f>
        <v>0</v>
      </c>
      <c r="CJ324" s="372">
        <f>SUMIFS(NRC[Cena],NRC[Typ narzędzia],robocze!$AL$3,NRC[Dot. indeksu],wycena!$B324)+(SUMIF($C:$C,$B324,$DH:$DH))</f>
        <v>0</v>
      </c>
      <c r="CK324" s="384">
        <f t="shared" si="432"/>
        <v>0</v>
      </c>
      <c r="CM324" s="373" t="str">
        <f t="shared" si="380"/>
        <v/>
      </c>
      <c r="CN324" s="374" t="str">
        <f t="shared" si="381"/>
        <v/>
      </c>
      <c r="CO324" s="372" t="str">
        <f t="shared" si="382"/>
        <v/>
      </c>
      <c r="CP324" s="372" t="str">
        <f t="shared" si="451"/>
        <v/>
      </c>
      <c r="CQ324" s="371" t="str">
        <f t="shared" si="383"/>
        <v/>
      </c>
      <c r="CR324" s="371" t="str">
        <f t="shared" si="452"/>
        <v/>
      </c>
      <c r="CS324" s="371" t="str">
        <f t="shared" si="384"/>
        <v/>
      </c>
      <c r="CT324" s="371" t="str">
        <f t="shared" si="385"/>
        <v/>
      </c>
      <c r="CU324" s="371" t="str">
        <f t="shared" si="386"/>
        <v/>
      </c>
      <c r="CV324" s="371" t="str">
        <f t="shared" si="387"/>
        <v/>
      </c>
      <c r="CW324" s="371" t="str">
        <f t="shared" si="388"/>
        <v/>
      </c>
      <c r="CX324" s="371" t="str">
        <f t="shared" si="389"/>
        <v/>
      </c>
      <c r="CY324" s="371" t="str">
        <f t="shared" si="390"/>
        <v/>
      </c>
      <c r="CZ324" s="371" t="str">
        <f t="shared" si="391"/>
        <v/>
      </c>
      <c r="DA324" s="371" t="str">
        <f t="shared" si="433"/>
        <v/>
      </c>
      <c r="DB324" s="371" t="str">
        <f t="shared" si="434"/>
        <v/>
      </c>
      <c r="DC324" s="371" t="str">
        <f t="shared" si="435"/>
        <v/>
      </c>
      <c r="DD324" s="334" t="str">
        <f t="shared" si="392"/>
        <v/>
      </c>
      <c r="DE324" s="334" t="str">
        <f t="shared" si="393"/>
        <v/>
      </c>
      <c r="DF324" s="372">
        <f t="shared" si="453"/>
        <v>0</v>
      </c>
      <c r="DG324" s="372">
        <f t="shared" si="454"/>
        <v>0</v>
      </c>
      <c r="DH324" s="372">
        <f t="shared" si="455"/>
        <v>0</v>
      </c>
      <c r="DI324" s="375"/>
      <c r="DJ324" s="319">
        <f>AK324/3600*Stawki!$A$4</f>
        <v>0</v>
      </c>
      <c r="DK324" s="317">
        <f>AO324/3600*Stawki!$B$4</f>
        <v>0</v>
      </c>
      <c r="DL324" s="317">
        <f>AR324/3600*Stawki!$C$4</f>
        <v>0</v>
      </c>
      <c r="DM324" s="317">
        <f>AU324/3600*Stawki!$D$4</f>
        <v>0</v>
      </c>
      <c r="DN324" s="317">
        <f>AX324/3600*Stawki!$E$4</f>
        <v>0</v>
      </c>
      <c r="DO324" s="317">
        <f>BA324/3600*Stawki!$F$4</f>
        <v>0</v>
      </c>
      <c r="DP324" s="317">
        <f>BD324/3600*Stawki!$G$4</f>
        <v>0</v>
      </c>
      <c r="DQ324" s="317">
        <f>BG324/3600*Stawki!$H$4</f>
        <v>0</v>
      </c>
      <c r="DR324" s="317">
        <f>BJ324/3600*Stawki!$J$4</f>
        <v>0</v>
      </c>
      <c r="DS324" s="317">
        <f>BL324/3600*Stawki!$I$4</f>
        <v>0</v>
      </c>
      <c r="DT324" s="317">
        <f>BP324/3600*Stawki!$K$4</f>
        <v>0</v>
      </c>
      <c r="DU324" s="320">
        <f>BS324/3600*Stawki!$M$4</f>
        <v>0</v>
      </c>
      <c r="DV324" s="320">
        <f>BV324/3600*Stawki!$L$4</f>
        <v>0</v>
      </c>
      <c r="DW324" s="321">
        <f t="shared" si="436"/>
        <v>0</v>
      </c>
      <c r="DX324" s="322" t="e" cm="1">
        <f t="array" ref="DX324">IF(BX324&lt;1,INDEX(tblSimple[],MATCH(F324,simp_il_proj,1)+1,MATCH(BW324,simp_il_oper,1)+1)+VLOOKUP($H$6,tblKlient[[Klient]:[Dodatkowy narzut Simple]],2,0),INDEX(tblComplex[],MATCH(F324,comp_il_projekt,1)+1,MATCH(BX324,comp_ile_sklad,1)+1)+VLOOKUP($H$6,tblKlient[[Klient]:[Dodatkowy narzut Complex]],3,0))</f>
        <v>#VALUE!</v>
      </c>
      <c r="DY324" s="323" t="str">
        <f t="shared" si="437"/>
        <v/>
      </c>
      <c r="DZ324" s="318" t="e">
        <f t="shared" si="394"/>
        <v>#VALUE!</v>
      </c>
      <c r="EA324" s="324" t="e">
        <f t="shared" si="395"/>
        <v>#VALUE!</v>
      </c>
      <c r="EC324" s="340">
        <f>IFERROR((Y324*AA324)*IF(X324="NIE",$EC$17+Stawki!$L$30,$EC$17)+SUMIF($C:$C,$B324,CP:CP),0)</f>
        <v>0</v>
      </c>
      <c r="ED324" s="341">
        <f t="shared" si="396"/>
        <v>0</v>
      </c>
      <c r="EE324" s="341">
        <f t="shared" si="397"/>
        <v>0</v>
      </c>
      <c r="EF324" s="341" t="e">
        <f t="shared" si="398"/>
        <v>#VALUE!</v>
      </c>
      <c r="EG324" s="341" t="e">
        <f>DY324*(1+wycena!$EG$17)</f>
        <v>#VALUE!</v>
      </c>
      <c r="EH324" s="341" t="e">
        <f>EG324*(1+wycena!$EH$17)</f>
        <v>#VALUE!</v>
      </c>
      <c r="EI324" s="341" t="e">
        <f t="shared" si="438"/>
        <v>#VALUE!</v>
      </c>
      <c r="EJ324" s="341" t="e">
        <f t="shared" si="456"/>
        <v>#VALUE!</v>
      </c>
      <c r="EK324" s="342">
        <f t="shared" si="399"/>
        <v>0</v>
      </c>
      <c r="EL324" s="343">
        <v>0</v>
      </c>
      <c r="EM324" s="344" t="e">
        <f t="shared" si="457"/>
        <v>#VALUE!</v>
      </c>
      <c r="EN324" s="345" t="e">
        <f t="shared" si="400"/>
        <v>#VALUE!</v>
      </c>
      <c r="EO324" s="346">
        <f t="shared" si="401"/>
        <v>0</v>
      </c>
      <c r="EP324" s="347">
        <f t="shared" si="402"/>
        <v>0</v>
      </c>
      <c r="EQ324" s="348">
        <f t="shared" si="439"/>
        <v>0</v>
      </c>
      <c r="ER324" s="349" t="e">
        <f t="shared" si="403"/>
        <v>#VALUE!</v>
      </c>
      <c r="ES324" s="350" t="e">
        <f t="shared" si="404"/>
        <v>#VALUE!</v>
      </c>
      <c r="ET324" s="62"/>
      <c r="EU324" s="399">
        <f t="shared" si="440"/>
        <v>0</v>
      </c>
      <c r="EV324" s="400">
        <f t="shared" si="441"/>
        <v>0</v>
      </c>
      <c r="EW324" s="400">
        <f t="shared" si="442"/>
        <v>0</v>
      </c>
      <c r="EX324" s="400">
        <f t="shared" si="443"/>
        <v>0</v>
      </c>
      <c r="EY324" s="400">
        <f t="shared" si="444"/>
        <v>0</v>
      </c>
      <c r="EZ324" s="401">
        <f t="shared" si="445"/>
        <v>0</v>
      </c>
      <c r="FA324" s="62"/>
      <c r="FB324" s="153">
        <f t="shared" si="405"/>
        <v>0</v>
      </c>
      <c r="FC324" s="154">
        <f t="shared" si="406"/>
        <v>0</v>
      </c>
      <c r="FD324" s="154">
        <f t="shared" si="407"/>
        <v>0</v>
      </c>
      <c r="FE324" s="154">
        <f t="shared" si="408"/>
        <v>0</v>
      </c>
      <c r="FF324" s="154">
        <f t="shared" si="409"/>
        <v>0</v>
      </c>
      <c r="FG324" s="154">
        <f t="shared" si="410"/>
        <v>0</v>
      </c>
      <c r="FH324" s="154">
        <f t="shared" si="411"/>
        <v>0</v>
      </c>
      <c r="FI324" s="154">
        <f t="shared" si="412"/>
        <v>0</v>
      </c>
      <c r="FJ324" s="154">
        <f t="shared" si="413"/>
        <v>0</v>
      </c>
      <c r="FK324" s="147">
        <f t="shared" si="414"/>
        <v>0</v>
      </c>
      <c r="FL324" s="147">
        <f t="shared" si="415"/>
        <v>0</v>
      </c>
      <c r="FM324" s="146">
        <f t="shared" si="416"/>
        <v>0</v>
      </c>
      <c r="FN324" s="146">
        <f t="shared" si="417"/>
        <v>0</v>
      </c>
      <c r="FO324" s="146">
        <f t="shared" si="418"/>
        <v>0</v>
      </c>
      <c r="FP324" s="146">
        <f t="shared" si="419"/>
        <v>0</v>
      </c>
      <c r="FQ324" s="146" t="e">
        <f t="shared" si="420"/>
        <v>#VALUE!</v>
      </c>
      <c r="FR324" s="146" t="e">
        <f t="shared" si="421"/>
        <v>#VALUE!</v>
      </c>
      <c r="FS324" s="146">
        <f t="shared" si="422"/>
        <v>0</v>
      </c>
      <c r="FT324" s="146">
        <f t="shared" si="423"/>
        <v>0</v>
      </c>
      <c r="FU324" s="146">
        <f t="shared" si="424"/>
        <v>0</v>
      </c>
      <c r="FV324" s="146" t="e">
        <f t="shared" si="425"/>
        <v>#VALUE!</v>
      </c>
      <c r="FW324" s="146" t="e">
        <f t="shared" si="446"/>
        <v>#VALUE!</v>
      </c>
      <c r="FX324" s="146" t="e">
        <f t="shared" si="447"/>
        <v>#VALUE!</v>
      </c>
      <c r="FY324" s="146" t="e">
        <f t="shared" si="448"/>
        <v>#VALUE!</v>
      </c>
      <c r="FZ324" s="155">
        <f t="shared" si="458"/>
        <v>0</v>
      </c>
    </row>
    <row r="325" spans="1:182">
      <c r="A325" s="143">
        <v>307</v>
      </c>
      <c r="B325" s="123"/>
      <c r="C325" s="123"/>
      <c r="D325" s="123"/>
      <c r="E325" s="181"/>
      <c r="F325" s="123"/>
      <c r="G325" s="123"/>
      <c r="H325" s="123"/>
      <c r="I325" s="120"/>
      <c r="J325" s="121"/>
      <c r="K325" s="123"/>
      <c r="L325" s="123"/>
      <c r="M325" s="172" t="str">
        <f>ryzyka!$X309</f>
        <v/>
      </c>
      <c r="N325" s="173" t="str">
        <f>ryzyka!Y309</f>
        <v/>
      </c>
      <c r="O325" s="123"/>
      <c r="P325" s="123"/>
      <c r="Q325" s="138"/>
      <c r="R325" s="121"/>
      <c r="S325" s="123"/>
      <c r="T325" s="122"/>
      <c r="U325" s="123"/>
      <c r="V325" s="285" t="str">
        <f t="shared" si="426"/>
        <v/>
      </c>
      <c r="W325" s="285" t="str">
        <f t="shared" si="427"/>
        <v/>
      </c>
      <c r="X325" s="123"/>
      <c r="Y325" s="65"/>
      <c r="Z325" s="176">
        <f t="shared" si="369"/>
        <v>0</v>
      </c>
      <c r="AA325" s="124"/>
      <c r="AB325" s="124"/>
      <c r="AC325" s="125"/>
      <c r="AD325" s="125"/>
      <c r="AE325" s="126"/>
      <c r="AF325" s="124"/>
      <c r="AG325" s="127"/>
      <c r="AH325" s="128"/>
      <c r="AI325" s="137"/>
      <c r="AJ325" s="126"/>
      <c r="AK325" s="335">
        <f t="shared" si="370"/>
        <v>0</v>
      </c>
      <c r="AL325" s="138"/>
      <c r="AM325" s="121"/>
      <c r="AN325" s="123"/>
      <c r="AO325" s="332">
        <f t="shared" si="449"/>
        <v>0</v>
      </c>
      <c r="AP325" s="333">
        <f>SUMIFS(Technologia[tpz '[s']],Technologia[Obszar],"Obróbka skrawaniem",Technologia[KOD WYROB],wycena!$B325)</f>
        <v>0</v>
      </c>
      <c r="AQ325" s="334">
        <f>SUMIFS(Technologia[tpj '[s']],Technologia[Obszar],"Obróbka skrawaniem",Technologia[KOD WYROB],wycena!$B325)</f>
        <v>0</v>
      </c>
      <c r="AR325" s="335">
        <f t="shared" si="371"/>
        <v>0</v>
      </c>
      <c r="AS325" s="334">
        <f>SUMIFS(Technologia[tpz '[s']],Technologia[Obszar],"Ukosowanie",Technologia[KOD WYROB],wycena!$B325)</f>
        <v>0</v>
      </c>
      <c r="AT325" s="334">
        <f>SUMIFS(Technologia[tpj '[s']],Technologia[Obszar],"Ukosowanie",Technologia[KOD WYROB],wycena!$B325)</f>
        <v>0</v>
      </c>
      <c r="AU325" s="335">
        <f t="shared" si="372"/>
        <v>0</v>
      </c>
      <c r="AV325" s="334">
        <f>SUMIFS(Technologia[tpz '[s']],Technologia[Obszar],"Prasa",Technologia[KOD WYROB],wycena!$B325)</f>
        <v>0</v>
      </c>
      <c r="AW325" s="334">
        <f>SUMIFS(Technologia[tpj '[s']],Technologia[Obszar],"Prasa",Technologia[KOD WYROB],wycena!$B325)</f>
        <v>0</v>
      </c>
      <c r="AX325" s="335">
        <f t="shared" si="373"/>
        <v>0</v>
      </c>
      <c r="AY325" s="334">
        <f>SUMIFS(Technologia[tpz '[s']],Technologia[Obszar],"Spawanie ręczne",Technologia[KOD WYROB],wycena!$B325)</f>
        <v>0</v>
      </c>
      <c r="AZ325" s="334">
        <f>SUMIFS(Technologia[tpj '[s']],Technologia[Obszar],"Spawanie ręczne",Technologia[KOD WYROB],wycena!$B325)</f>
        <v>0</v>
      </c>
      <c r="BA325" s="335">
        <f t="shared" si="374"/>
        <v>0</v>
      </c>
      <c r="BB325" s="334">
        <f>SUMIFS(Technologia[tpz '[s']],Technologia[Obszar],"Spawanie robotem",Technologia[KOD WYROB],wycena!$B325)</f>
        <v>0</v>
      </c>
      <c r="BC325" s="334">
        <f>SUMIFS(Technologia[tpj '[s']],Technologia[Obszar],"Spawanie robotem",Technologia[KOD WYROB],wycena!$B325)</f>
        <v>0</v>
      </c>
      <c r="BD325" s="335">
        <f t="shared" si="375"/>
        <v>0</v>
      </c>
      <c r="BE325" s="334">
        <f>SUMIFS(Technologia[tpz '[s']],Technologia[Obszar],"Ślusarnia",Technologia[KOD WYROB],wycena!$B325)</f>
        <v>0</v>
      </c>
      <c r="BF325" s="334">
        <f>SUMIFS(Technologia[tpj '[s']],Technologia[Obszar],"Ślusarnia",Technologia[KOD WYROB],wycena!$B325)</f>
        <v>0</v>
      </c>
      <c r="BG325" s="335">
        <f t="shared" si="376"/>
        <v>0</v>
      </c>
      <c r="BH325" s="334">
        <f>SUMIFS(Technologia[tpz '[s']],Technologia[Obszar],"Montaż",Technologia[KOD WYROB],wycena!$B325)</f>
        <v>0</v>
      </c>
      <c r="BI325" s="334">
        <f>SUMIFS(Technologia[tpj '[s']],Technologia[Obszar],"Montaż",Technologia[KOD WYROB],wycena!$B325)</f>
        <v>0</v>
      </c>
      <c r="BJ325" s="335">
        <f t="shared" si="377"/>
        <v>0</v>
      </c>
      <c r="BK325" s="334">
        <f>SUMIFS(Technologia[tpz '[s']],Technologia[Obszar],"Klejenie",Technologia[KOD WYROB],wycena!$B325)</f>
        <v>0</v>
      </c>
      <c r="BL325" s="334">
        <f>SUMIFS(Technologia[tpj '[s']],Technologia[Obszar],"Klejenie",Technologia[KOD WYROB],wycena!$B325)</f>
        <v>0</v>
      </c>
      <c r="BM325" s="335">
        <f t="shared" si="378"/>
        <v>0</v>
      </c>
      <c r="BN325" s="334">
        <f>SUMIFS(Technologia[tpz '[s']],Technologia[Obszar],"Śrutowanie",Technologia[KOD WYROB],wycena!$B325)</f>
        <v>0</v>
      </c>
      <c r="BO325" s="334">
        <f>SUMIFS(Technologia[tpj '[s']],Technologia[Obszar],"Śrutowanie",Technologia[KOD WYROB],wycena!$B325)</f>
        <v>0</v>
      </c>
      <c r="BP325" s="332">
        <f t="shared" si="428"/>
        <v>0</v>
      </c>
      <c r="BQ325" s="334">
        <f>SUMIFS(Technologia[tpz '[s']],Technologia[Obszar],"Prostowanie",Technologia[KOD WYROB],wycena!$B325)</f>
        <v>0</v>
      </c>
      <c r="BR325" s="334">
        <f>SUMIFS(Technologia[tpj '[s']],Technologia[Obszar],"Prostowanie",Technologia[KOD WYROB],wycena!$B325)</f>
        <v>0</v>
      </c>
      <c r="BS325" s="332">
        <f t="shared" si="429"/>
        <v>0</v>
      </c>
      <c r="BT325" s="334">
        <f>SUMIFS(Technologia[tpz '[s']],Technologia[Obszar],"Gratowarka",Technologia[KOD WYROB],wycena!$B325)</f>
        <v>0</v>
      </c>
      <c r="BU325" s="334">
        <f>SUMIFS(Technologia[tpj '[s']],Technologia[Obszar],"Gratowarka",Technologia[KOD WYROB],wycena!$B325)</f>
        <v>0</v>
      </c>
      <c r="BV325" s="332">
        <f t="shared" si="430"/>
        <v>0</v>
      </c>
      <c r="BW325" s="332">
        <f>COUNTIF(Technologia[KOD WYROB],B325)</f>
        <v>0</v>
      </c>
      <c r="BX325" s="332">
        <f t="shared" si="431"/>
        <v>0</v>
      </c>
      <c r="BZ325" s="121"/>
      <c r="CA325" s="123"/>
      <c r="CB325" s="123"/>
      <c r="CC325" s="372">
        <f>SUMIFS(Technologia[Koszt kooperacji],Technologia[Obszar],"Kooperacja",Technologia[KOD WYROB],wycena!$B325)+SUMIFS(Technologia[Koszt kooperacji],Technologia[Obszar],"Śrutowanie",Technologia[KOD WYROB],wycena!$B325)</f>
        <v>0</v>
      </c>
      <c r="CD325" s="372">
        <f t="shared" si="379"/>
        <v>0</v>
      </c>
      <c r="CE325" s="372">
        <f t="shared" si="450"/>
        <v>0</v>
      </c>
      <c r="CF325" s="381">
        <f>COUNTIFS(Technologia[KOD WYROB],B325,Technologia[Obszar],"kooperacja")+SUMIF($C:$C,$B325,CF:CF)</f>
        <v>0</v>
      </c>
      <c r="CG325" s="382">
        <f>SUMIF(Tabela3[Dot. indeksu],B325,Tabela3[Wartość])+SUMIF(C:C,B325,DE:DE)</f>
        <v>0</v>
      </c>
      <c r="CH325" s="383">
        <f>SUMIFS(NRC[Cena],NRC[Typ narzędzia],robocze!$AL$1,NRC[Dot. indeksu],wycena!$B325)+(SUMIF($C:$C,$B325,$DF:$DF))</f>
        <v>0</v>
      </c>
      <c r="CI325" s="372">
        <f>SUMIFS(NRC[Cena],NRC[Typ narzędzia],robocze!$AL$2,NRC[Dot. indeksu],wycena!$B325)+(SUMIF($C:$C,$B325,$DG:$DG))</f>
        <v>0</v>
      </c>
      <c r="CJ325" s="372">
        <f>SUMIFS(NRC[Cena],NRC[Typ narzędzia],robocze!$AL$3,NRC[Dot. indeksu],wycena!$B325)+(SUMIF($C:$C,$B325,$DH:$DH))</f>
        <v>0</v>
      </c>
      <c r="CK325" s="384">
        <f t="shared" si="432"/>
        <v>0</v>
      </c>
      <c r="CM325" s="373" t="str">
        <f t="shared" si="380"/>
        <v/>
      </c>
      <c r="CN325" s="374" t="str">
        <f t="shared" si="381"/>
        <v/>
      </c>
      <c r="CO325" s="372" t="str">
        <f t="shared" si="382"/>
        <v/>
      </c>
      <c r="CP325" s="372" t="str">
        <f t="shared" si="451"/>
        <v/>
      </c>
      <c r="CQ325" s="371" t="str">
        <f t="shared" si="383"/>
        <v/>
      </c>
      <c r="CR325" s="371" t="str">
        <f t="shared" si="452"/>
        <v/>
      </c>
      <c r="CS325" s="371" t="str">
        <f t="shared" si="384"/>
        <v/>
      </c>
      <c r="CT325" s="371" t="str">
        <f t="shared" si="385"/>
        <v/>
      </c>
      <c r="CU325" s="371" t="str">
        <f t="shared" si="386"/>
        <v/>
      </c>
      <c r="CV325" s="371" t="str">
        <f t="shared" si="387"/>
        <v/>
      </c>
      <c r="CW325" s="371" t="str">
        <f t="shared" si="388"/>
        <v/>
      </c>
      <c r="CX325" s="371" t="str">
        <f t="shared" si="389"/>
        <v/>
      </c>
      <c r="CY325" s="371" t="str">
        <f t="shared" si="390"/>
        <v/>
      </c>
      <c r="CZ325" s="371" t="str">
        <f t="shared" si="391"/>
        <v/>
      </c>
      <c r="DA325" s="371" t="str">
        <f t="shared" si="433"/>
        <v/>
      </c>
      <c r="DB325" s="371" t="str">
        <f t="shared" si="434"/>
        <v/>
      </c>
      <c r="DC325" s="371" t="str">
        <f t="shared" si="435"/>
        <v/>
      </c>
      <c r="DD325" s="334" t="str">
        <f t="shared" si="392"/>
        <v/>
      </c>
      <c r="DE325" s="334" t="str">
        <f t="shared" si="393"/>
        <v/>
      </c>
      <c r="DF325" s="372">
        <f t="shared" si="453"/>
        <v>0</v>
      </c>
      <c r="DG325" s="372">
        <f t="shared" si="454"/>
        <v>0</v>
      </c>
      <c r="DH325" s="372">
        <f t="shared" si="455"/>
        <v>0</v>
      </c>
      <c r="DI325" s="375"/>
      <c r="DJ325" s="319">
        <f>AK325/3600*Stawki!$A$4</f>
        <v>0</v>
      </c>
      <c r="DK325" s="317">
        <f>AO325/3600*Stawki!$B$4</f>
        <v>0</v>
      </c>
      <c r="DL325" s="317">
        <f>AR325/3600*Stawki!$C$4</f>
        <v>0</v>
      </c>
      <c r="DM325" s="317">
        <f>AU325/3600*Stawki!$D$4</f>
        <v>0</v>
      </c>
      <c r="DN325" s="317">
        <f>AX325/3600*Stawki!$E$4</f>
        <v>0</v>
      </c>
      <c r="DO325" s="317">
        <f>BA325/3600*Stawki!$F$4</f>
        <v>0</v>
      </c>
      <c r="DP325" s="317">
        <f>BD325/3600*Stawki!$G$4</f>
        <v>0</v>
      </c>
      <c r="DQ325" s="317">
        <f>BG325/3600*Stawki!$H$4</f>
        <v>0</v>
      </c>
      <c r="DR325" s="317">
        <f>BJ325/3600*Stawki!$J$4</f>
        <v>0</v>
      </c>
      <c r="DS325" s="317">
        <f>BL325/3600*Stawki!$I$4</f>
        <v>0</v>
      </c>
      <c r="DT325" s="317">
        <f>BP325/3600*Stawki!$K$4</f>
        <v>0</v>
      </c>
      <c r="DU325" s="320">
        <f>BS325/3600*Stawki!$M$4</f>
        <v>0</v>
      </c>
      <c r="DV325" s="320">
        <f>BV325/3600*Stawki!$L$4</f>
        <v>0</v>
      </c>
      <c r="DW325" s="321">
        <f t="shared" si="436"/>
        <v>0</v>
      </c>
      <c r="DX325" s="322" t="e" cm="1">
        <f t="array" ref="DX325">IF(BX325&lt;1,INDEX(tblSimple[],MATCH(F325,simp_il_proj,1)+1,MATCH(BW325,simp_il_oper,1)+1)+VLOOKUP($H$6,tblKlient[[Klient]:[Dodatkowy narzut Simple]],2,0),INDEX(tblComplex[],MATCH(F325,comp_il_projekt,1)+1,MATCH(BX325,comp_ile_sklad,1)+1)+VLOOKUP($H$6,tblKlient[[Klient]:[Dodatkowy narzut Complex]],3,0))</f>
        <v>#VALUE!</v>
      </c>
      <c r="DY325" s="323" t="str">
        <f t="shared" si="437"/>
        <v/>
      </c>
      <c r="DZ325" s="318" t="e">
        <f t="shared" si="394"/>
        <v>#VALUE!</v>
      </c>
      <c r="EA325" s="324" t="e">
        <f t="shared" si="395"/>
        <v>#VALUE!</v>
      </c>
      <c r="EC325" s="340">
        <f>IFERROR((Y325*AA325)*IF(X325="NIE",$EC$17+Stawki!$L$30,$EC$17)+SUMIF($C:$C,$B325,CP:CP),0)</f>
        <v>0</v>
      </c>
      <c r="ED325" s="341">
        <f t="shared" si="396"/>
        <v>0</v>
      </c>
      <c r="EE325" s="341">
        <f t="shared" si="397"/>
        <v>0</v>
      </c>
      <c r="EF325" s="341" t="e">
        <f t="shared" si="398"/>
        <v>#VALUE!</v>
      </c>
      <c r="EG325" s="341" t="e">
        <f>DY325*(1+wycena!$EG$17)</f>
        <v>#VALUE!</v>
      </c>
      <c r="EH325" s="341" t="e">
        <f>EG325*(1+wycena!$EH$17)</f>
        <v>#VALUE!</v>
      </c>
      <c r="EI325" s="341" t="e">
        <f t="shared" si="438"/>
        <v>#VALUE!</v>
      </c>
      <c r="EJ325" s="341" t="e">
        <f t="shared" si="456"/>
        <v>#VALUE!</v>
      </c>
      <c r="EK325" s="342">
        <f t="shared" si="399"/>
        <v>0</v>
      </c>
      <c r="EL325" s="343">
        <v>0</v>
      </c>
      <c r="EM325" s="344" t="e">
        <f t="shared" si="457"/>
        <v>#VALUE!</v>
      </c>
      <c r="EN325" s="345" t="e">
        <f t="shared" si="400"/>
        <v>#VALUE!</v>
      </c>
      <c r="EO325" s="346">
        <f t="shared" si="401"/>
        <v>0</v>
      </c>
      <c r="EP325" s="347">
        <f t="shared" si="402"/>
        <v>0</v>
      </c>
      <c r="EQ325" s="348">
        <f t="shared" si="439"/>
        <v>0</v>
      </c>
      <c r="ER325" s="349" t="e">
        <f t="shared" si="403"/>
        <v>#VALUE!</v>
      </c>
      <c r="ES325" s="350" t="e">
        <f t="shared" si="404"/>
        <v>#VALUE!</v>
      </c>
      <c r="ET325" s="62"/>
      <c r="EU325" s="399">
        <f t="shared" si="440"/>
        <v>0</v>
      </c>
      <c r="EV325" s="400">
        <f t="shared" si="441"/>
        <v>0</v>
      </c>
      <c r="EW325" s="400">
        <f t="shared" si="442"/>
        <v>0</v>
      </c>
      <c r="EX325" s="400">
        <f t="shared" si="443"/>
        <v>0</v>
      </c>
      <c r="EY325" s="400">
        <f t="shared" si="444"/>
        <v>0</v>
      </c>
      <c r="EZ325" s="401">
        <f t="shared" si="445"/>
        <v>0</v>
      </c>
      <c r="FA325" s="62"/>
      <c r="FB325" s="153">
        <f t="shared" si="405"/>
        <v>0</v>
      </c>
      <c r="FC325" s="154">
        <f t="shared" si="406"/>
        <v>0</v>
      </c>
      <c r="FD325" s="154">
        <f t="shared" si="407"/>
        <v>0</v>
      </c>
      <c r="FE325" s="154">
        <f t="shared" si="408"/>
        <v>0</v>
      </c>
      <c r="FF325" s="154">
        <f t="shared" si="409"/>
        <v>0</v>
      </c>
      <c r="FG325" s="154">
        <f t="shared" si="410"/>
        <v>0</v>
      </c>
      <c r="FH325" s="154">
        <f t="shared" si="411"/>
        <v>0</v>
      </c>
      <c r="FI325" s="154">
        <f t="shared" si="412"/>
        <v>0</v>
      </c>
      <c r="FJ325" s="154">
        <f t="shared" si="413"/>
        <v>0</v>
      </c>
      <c r="FK325" s="147">
        <f t="shared" si="414"/>
        <v>0</v>
      </c>
      <c r="FL325" s="147">
        <f t="shared" si="415"/>
        <v>0</v>
      </c>
      <c r="FM325" s="146">
        <f t="shared" si="416"/>
        <v>0</v>
      </c>
      <c r="FN325" s="146">
        <f t="shared" si="417"/>
        <v>0</v>
      </c>
      <c r="FO325" s="146">
        <f t="shared" si="418"/>
        <v>0</v>
      </c>
      <c r="FP325" s="146">
        <f t="shared" si="419"/>
        <v>0</v>
      </c>
      <c r="FQ325" s="146" t="e">
        <f t="shared" si="420"/>
        <v>#VALUE!</v>
      </c>
      <c r="FR325" s="146" t="e">
        <f t="shared" si="421"/>
        <v>#VALUE!</v>
      </c>
      <c r="FS325" s="146">
        <f t="shared" si="422"/>
        <v>0</v>
      </c>
      <c r="FT325" s="146">
        <f t="shared" si="423"/>
        <v>0</v>
      </c>
      <c r="FU325" s="146">
        <f t="shared" si="424"/>
        <v>0</v>
      </c>
      <c r="FV325" s="146" t="e">
        <f t="shared" si="425"/>
        <v>#VALUE!</v>
      </c>
      <c r="FW325" s="146" t="e">
        <f t="shared" si="446"/>
        <v>#VALUE!</v>
      </c>
      <c r="FX325" s="146" t="e">
        <f t="shared" si="447"/>
        <v>#VALUE!</v>
      </c>
      <c r="FY325" s="146" t="e">
        <f t="shared" si="448"/>
        <v>#VALUE!</v>
      </c>
      <c r="FZ325" s="155">
        <f t="shared" si="458"/>
        <v>0</v>
      </c>
    </row>
    <row r="326" spans="1:182">
      <c r="A326" s="143">
        <v>308</v>
      </c>
      <c r="B326" s="123"/>
      <c r="C326" s="123"/>
      <c r="D326" s="123"/>
      <c r="E326" s="181"/>
      <c r="F326" s="123"/>
      <c r="G326" s="123"/>
      <c r="H326" s="123"/>
      <c r="I326" s="120"/>
      <c r="J326" s="121"/>
      <c r="K326" s="123"/>
      <c r="L326" s="123"/>
      <c r="M326" s="172" t="str">
        <f>ryzyka!$X310</f>
        <v/>
      </c>
      <c r="N326" s="173" t="str">
        <f>ryzyka!Y310</f>
        <v/>
      </c>
      <c r="O326" s="123"/>
      <c r="P326" s="123"/>
      <c r="Q326" s="138"/>
      <c r="R326" s="121"/>
      <c r="S326" s="123"/>
      <c r="T326" s="122"/>
      <c r="U326" s="123"/>
      <c r="V326" s="285" t="str">
        <f t="shared" si="426"/>
        <v/>
      </c>
      <c r="W326" s="285" t="str">
        <f t="shared" si="427"/>
        <v/>
      </c>
      <c r="X326" s="123"/>
      <c r="Y326" s="65"/>
      <c r="Z326" s="176">
        <f t="shared" si="369"/>
        <v>0</v>
      </c>
      <c r="AA326" s="124"/>
      <c r="AB326" s="124"/>
      <c r="AC326" s="125"/>
      <c r="AD326" s="125"/>
      <c r="AE326" s="126"/>
      <c r="AF326" s="124"/>
      <c r="AG326" s="127"/>
      <c r="AH326" s="128"/>
      <c r="AI326" s="137"/>
      <c r="AJ326" s="126"/>
      <c r="AK326" s="335">
        <f t="shared" si="370"/>
        <v>0</v>
      </c>
      <c r="AL326" s="138"/>
      <c r="AM326" s="121"/>
      <c r="AN326" s="123"/>
      <c r="AO326" s="332">
        <f t="shared" si="449"/>
        <v>0</v>
      </c>
      <c r="AP326" s="333">
        <f>SUMIFS(Technologia[tpz '[s']],Technologia[Obszar],"Obróbka skrawaniem",Technologia[KOD WYROB],wycena!$B326)</f>
        <v>0</v>
      </c>
      <c r="AQ326" s="334">
        <f>SUMIFS(Technologia[tpj '[s']],Technologia[Obszar],"Obróbka skrawaniem",Technologia[KOD WYROB],wycena!$B326)</f>
        <v>0</v>
      </c>
      <c r="AR326" s="335">
        <f t="shared" si="371"/>
        <v>0</v>
      </c>
      <c r="AS326" s="334">
        <f>SUMIFS(Technologia[tpz '[s']],Technologia[Obszar],"Ukosowanie",Technologia[KOD WYROB],wycena!$B326)</f>
        <v>0</v>
      </c>
      <c r="AT326" s="334">
        <f>SUMIFS(Technologia[tpj '[s']],Technologia[Obszar],"Ukosowanie",Technologia[KOD WYROB],wycena!$B326)</f>
        <v>0</v>
      </c>
      <c r="AU326" s="335">
        <f t="shared" si="372"/>
        <v>0</v>
      </c>
      <c r="AV326" s="334">
        <f>SUMIFS(Technologia[tpz '[s']],Technologia[Obszar],"Prasa",Technologia[KOD WYROB],wycena!$B326)</f>
        <v>0</v>
      </c>
      <c r="AW326" s="334">
        <f>SUMIFS(Technologia[tpj '[s']],Technologia[Obszar],"Prasa",Technologia[KOD WYROB],wycena!$B326)</f>
        <v>0</v>
      </c>
      <c r="AX326" s="335">
        <f t="shared" si="373"/>
        <v>0</v>
      </c>
      <c r="AY326" s="334">
        <f>SUMIFS(Technologia[tpz '[s']],Technologia[Obszar],"Spawanie ręczne",Technologia[KOD WYROB],wycena!$B326)</f>
        <v>0</v>
      </c>
      <c r="AZ326" s="334">
        <f>SUMIFS(Technologia[tpj '[s']],Technologia[Obszar],"Spawanie ręczne",Technologia[KOD WYROB],wycena!$B326)</f>
        <v>0</v>
      </c>
      <c r="BA326" s="335">
        <f t="shared" si="374"/>
        <v>0</v>
      </c>
      <c r="BB326" s="334">
        <f>SUMIFS(Technologia[tpz '[s']],Technologia[Obszar],"Spawanie robotem",Technologia[KOD WYROB],wycena!$B326)</f>
        <v>0</v>
      </c>
      <c r="BC326" s="334">
        <f>SUMIFS(Technologia[tpj '[s']],Technologia[Obszar],"Spawanie robotem",Technologia[KOD WYROB],wycena!$B326)</f>
        <v>0</v>
      </c>
      <c r="BD326" s="335">
        <f t="shared" si="375"/>
        <v>0</v>
      </c>
      <c r="BE326" s="334">
        <f>SUMIFS(Technologia[tpz '[s']],Technologia[Obszar],"Ślusarnia",Technologia[KOD WYROB],wycena!$B326)</f>
        <v>0</v>
      </c>
      <c r="BF326" s="334">
        <f>SUMIFS(Technologia[tpj '[s']],Technologia[Obszar],"Ślusarnia",Technologia[KOD WYROB],wycena!$B326)</f>
        <v>0</v>
      </c>
      <c r="BG326" s="335">
        <f t="shared" si="376"/>
        <v>0</v>
      </c>
      <c r="BH326" s="334">
        <f>SUMIFS(Technologia[tpz '[s']],Technologia[Obszar],"Montaż",Technologia[KOD WYROB],wycena!$B326)</f>
        <v>0</v>
      </c>
      <c r="BI326" s="334">
        <f>SUMIFS(Technologia[tpj '[s']],Technologia[Obszar],"Montaż",Technologia[KOD WYROB],wycena!$B326)</f>
        <v>0</v>
      </c>
      <c r="BJ326" s="335">
        <f t="shared" si="377"/>
        <v>0</v>
      </c>
      <c r="BK326" s="334">
        <f>SUMIFS(Technologia[tpz '[s']],Technologia[Obszar],"Klejenie",Technologia[KOD WYROB],wycena!$B326)</f>
        <v>0</v>
      </c>
      <c r="BL326" s="334">
        <f>SUMIFS(Technologia[tpj '[s']],Technologia[Obszar],"Klejenie",Technologia[KOD WYROB],wycena!$B326)</f>
        <v>0</v>
      </c>
      <c r="BM326" s="335">
        <f t="shared" si="378"/>
        <v>0</v>
      </c>
      <c r="BN326" s="334">
        <f>SUMIFS(Technologia[tpz '[s']],Technologia[Obszar],"Śrutowanie",Technologia[KOD WYROB],wycena!$B326)</f>
        <v>0</v>
      </c>
      <c r="BO326" s="334">
        <f>SUMIFS(Technologia[tpj '[s']],Technologia[Obszar],"Śrutowanie",Technologia[KOD WYROB],wycena!$B326)</f>
        <v>0</v>
      </c>
      <c r="BP326" s="332">
        <f t="shared" si="428"/>
        <v>0</v>
      </c>
      <c r="BQ326" s="334">
        <f>SUMIFS(Technologia[tpz '[s']],Technologia[Obszar],"Prostowanie",Technologia[KOD WYROB],wycena!$B326)</f>
        <v>0</v>
      </c>
      <c r="BR326" s="334">
        <f>SUMIFS(Technologia[tpj '[s']],Technologia[Obszar],"Prostowanie",Technologia[KOD WYROB],wycena!$B326)</f>
        <v>0</v>
      </c>
      <c r="BS326" s="332">
        <f t="shared" si="429"/>
        <v>0</v>
      </c>
      <c r="BT326" s="334">
        <f>SUMIFS(Technologia[tpz '[s']],Technologia[Obszar],"Gratowarka",Technologia[KOD WYROB],wycena!$B326)</f>
        <v>0</v>
      </c>
      <c r="BU326" s="334">
        <f>SUMIFS(Technologia[tpj '[s']],Technologia[Obszar],"Gratowarka",Technologia[KOD WYROB],wycena!$B326)</f>
        <v>0</v>
      </c>
      <c r="BV326" s="332">
        <f t="shared" si="430"/>
        <v>0</v>
      </c>
      <c r="BW326" s="332">
        <f>COUNTIF(Technologia[KOD WYROB],B326)</f>
        <v>0</v>
      </c>
      <c r="BX326" s="332">
        <f t="shared" si="431"/>
        <v>0</v>
      </c>
      <c r="BZ326" s="121"/>
      <c r="CA326" s="123"/>
      <c r="CB326" s="123"/>
      <c r="CC326" s="372">
        <f>SUMIFS(Technologia[Koszt kooperacji],Technologia[Obszar],"Kooperacja",Technologia[KOD WYROB],wycena!$B326)+SUMIFS(Technologia[Koszt kooperacji],Technologia[Obszar],"Śrutowanie",Technologia[KOD WYROB],wycena!$B326)</f>
        <v>0</v>
      </c>
      <c r="CD326" s="372">
        <f t="shared" si="379"/>
        <v>0</v>
      </c>
      <c r="CE326" s="372">
        <f t="shared" si="450"/>
        <v>0</v>
      </c>
      <c r="CF326" s="381">
        <f>COUNTIFS(Technologia[KOD WYROB],B326,Technologia[Obszar],"kooperacja")+SUMIF($C:$C,$B326,CF:CF)</f>
        <v>0</v>
      </c>
      <c r="CG326" s="382">
        <f>SUMIF(Tabela3[Dot. indeksu],B326,Tabela3[Wartość])+SUMIF(C:C,B326,DE:DE)</f>
        <v>0</v>
      </c>
      <c r="CH326" s="383">
        <f>SUMIFS(NRC[Cena],NRC[Typ narzędzia],robocze!$AL$1,NRC[Dot. indeksu],wycena!$B326)+(SUMIF($C:$C,$B326,$DF:$DF))</f>
        <v>0</v>
      </c>
      <c r="CI326" s="372">
        <f>SUMIFS(NRC[Cena],NRC[Typ narzędzia],robocze!$AL$2,NRC[Dot. indeksu],wycena!$B326)+(SUMIF($C:$C,$B326,$DG:$DG))</f>
        <v>0</v>
      </c>
      <c r="CJ326" s="372">
        <f>SUMIFS(NRC[Cena],NRC[Typ narzędzia],robocze!$AL$3,NRC[Dot. indeksu],wycena!$B326)+(SUMIF($C:$C,$B326,$DH:$DH))</f>
        <v>0</v>
      </c>
      <c r="CK326" s="384">
        <f t="shared" si="432"/>
        <v>0</v>
      </c>
      <c r="CM326" s="373" t="str">
        <f t="shared" si="380"/>
        <v/>
      </c>
      <c r="CN326" s="374" t="str">
        <f t="shared" si="381"/>
        <v/>
      </c>
      <c r="CO326" s="372" t="str">
        <f t="shared" si="382"/>
        <v/>
      </c>
      <c r="CP326" s="372" t="str">
        <f t="shared" si="451"/>
        <v/>
      </c>
      <c r="CQ326" s="371" t="str">
        <f t="shared" si="383"/>
        <v/>
      </c>
      <c r="CR326" s="371" t="str">
        <f t="shared" si="452"/>
        <v/>
      </c>
      <c r="CS326" s="371" t="str">
        <f t="shared" si="384"/>
        <v/>
      </c>
      <c r="CT326" s="371" t="str">
        <f t="shared" si="385"/>
        <v/>
      </c>
      <c r="CU326" s="371" t="str">
        <f t="shared" si="386"/>
        <v/>
      </c>
      <c r="CV326" s="371" t="str">
        <f t="shared" si="387"/>
        <v/>
      </c>
      <c r="CW326" s="371" t="str">
        <f t="shared" si="388"/>
        <v/>
      </c>
      <c r="CX326" s="371" t="str">
        <f t="shared" si="389"/>
        <v/>
      </c>
      <c r="CY326" s="371" t="str">
        <f t="shared" si="390"/>
        <v/>
      </c>
      <c r="CZ326" s="371" t="str">
        <f t="shared" si="391"/>
        <v/>
      </c>
      <c r="DA326" s="371" t="str">
        <f t="shared" si="433"/>
        <v/>
      </c>
      <c r="DB326" s="371" t="str">
        <f t="shared" si="434"/>
        <v/>
      </c>
      <c r="DC326" s="371" t="str">
        <f t="shared" si="435"/>
        <v/>
      </c>
      <c r="DD326" s="334" t="str">
        <f t="shared" si="392"/>
        <v/>
      </c>
      <c r="DE326" s="334" t="str">
        <f t="shared" si="393"/>
        <v/>
      </c>
      <c r="DF326" s="372">
        <f t="shared" si="453"/>
        <v>0</v>
      </c>
      <c r="DG326" s="372">
        <f t="shared" si="454"/>
        <v>0</v>
      </c>
      <c r="DH326" s="372">
        <f t="shared" si="455"/>
        <v>0</v>
      </c>
      <c r="DI326" s="375"/>
      <c r="DJ326" s="319">
        <f>AK326/3600*Stawki!$A$4</f>
        <v>0</v>
      </c>
      <c r="DK326" s="317">
        <f>AO326/3600*Stawki!$B$4</f>
        <v>0</v>
      </c>
      <c r="DL326" s="317">
        <f>AR326/3600*Stawki!$C$4</f>
        <v>0</v>
      </c>
      <c r="DM326" s="317">
        <f>AU326/3600*Stawki!$D$4</f>
        <v>0</v>
      </c>
      <c r="DN326" s="317">
        <f>AX326/3600*Stawki!$E$4</f>
        <v>0</v>
      </c>
      <c r="DO326" s="317">
        <f>BA326/3600*Stawki!$F$4</f>
        <v>0</v>
      </c>
      <c r="DP326" s="317">
        <f>BD326/3600*Stawki!$G$4</f>
        <v>0</v>
      </c>
      <c r="DQ326" s="317">
        <f>BG326/3600*Stawki!$H$4</f>
        <v>0</v>
      </c>
      <c r="DR326" s="317">
        <f>BJ326/3600*Stawki!$J$4</f>
        <v>0</v>
      </c>
      <c r="DS326" s="317">
        <f>BL326/3600*Stawki!$I$4</f>
        <v>0</v>
      </c>
      <c r="DT326" s="317">
        <f>BP326/3600*Stawki!$K$4</f>
        <v>0</v>
      </c>
      <c r="DU326" s="320">
        <f>BS326/3600*Stawki!$M$4</f>
        <v>0</v>
      </c>
      <c r="DV326" s="320">
        <f>BV326/3600*Stawki!$L$4</f>
        <v>0</v>
      </c>
      <c r="DW326" s="321">
        <f t="shared" si="436"/>
        <v>0</v>
      </c>
      <c r="DX326" s="322" t="e" cm="1">
        <f t="array" ref="DX326">IF(BX326&lt;1,INDEX(tblSimple[],MATCH(F326,simp_il_proj,1)+1,MATCH(BW326,simp_il_oper,1)+1)+VLOOKUP($H$6,tblKlient[[Klient]:[Dodatkowy narzut Simple]],2,0),INDEX(tblComplex[],MATCH(F326,comp_il_projekt,1)+1,MATCH(BX326,comp_ile_sklad,1)+1)+VLOOKUP($H$6,tblKlient[[Klient]:[Dodatkowy narzut Complex]],3,0))</f>
        <v>#VALUE!</v>
      </c>
      <c r="DY326" s="323" t="str">
        <f t="shared" si="437"/>
        <v/>
      </c>
      <c r="DZ326" s="318" t="e">
        <f t="shared" si="394"/>
        <v>#VALUE!</v>
      </c>
      <c r="EA326" s="324" t="e">
        <f t="shared" si="395"/>
        <v>#VALUE!</v>
      </c>
      <c r="EC326" s="340">
        <f>IFERROR((Y326*AA326)*IF(X326="NIE",$EC$17+Stawki!$L$30,$EC$17)+SUMIF($C:$C,$B326,CP:CP),0)</f>
        <v>0</v>
      </c>
      <c r="ED326" s="341">
        <f t="shared" si="396"/>
        <v>0</v>
      </c>
      <c r="EE326" s="341">
        <f t="shared" si="397"/>
        <v>0</v>
      </c>
      <c r="EF326" s="341" t="e">
        <f t="shared" si="398"/>
        <v>#VALUE!</v>
      </c>
      <c r="EG326" s="341" t="e">
        <f>DY326*(1+wycena!$EG$17)</f>
        <v>#VALUE!</v>
      </c>
      <c r="EH326" s="341" t="e">
        <f>EG326*(1+wycena!$EH$17)</f>
        <v>#VALUE!</v>
      </c>
      <c r="EI326" s="341" t="e">
        <f t="shared" si="438"/>
        <v>#VALUE!</v>
      </c>
      <c r="EJ326" s="341" t="e">
        <f t="shared" si="456"/>
        <v>#VALUE!</v>
      </c>
      <c r="EK326" s="342">
        <f t="shared" si="399"/>
        <v>0</v>
      </c>
      <c r="EL326" s="343">
        <v>0</v>
      </c>
      <c r="EM326" s="344" t="e">
        <f t="shared" si="457"/>
        <v>#VALUE!</v>
      </c>
      <c r="EN326" s="345" t="e">
        <f t="shared" si="400"/>
        <v>#VALUE!</v>
      </c>
      <c r="EO326" s="346">
        <f t="shared" si="401"/>
        <v>0</v>
      </c>
      <c r="EP326" s="347">
        <f t="shared" si="402"/>
        <v>0</v>
      </c>
      <c r="EQ326" s="348">
        <f t="shared" si="439"/>
        <v>0</v>
      </c>
      <c r="ER326" s="349" t="e">
        <f t="shared" si="403"/>
        <v>#VALUE!</v>
      </c>
      <c r="ES326" s="350" t="e">
        <f t="shared" si="404"/>
        <v>#VALUE!</v>
      </c>
      <c r="ET326" s="62"/>
      <c r="EU326" s="399">
        <f t="shared" si="440"/>
        <v>0</v>
      </c>
      <c r="EV326" s="400">
        <f t="shared" si="441"/>
        <v>0</v>
      </c>
      <c r="EW326" s="400">
        <f t="shared" si="442"/>
        <v>0</v>
      </c>
      <c r="EX326" s="400">
        <f t="shared" si="443"/>
        <v>0</v>
      </c>
      <c r="EY326" s="400">
        <f t="shared" si="444"/>
        <v>0</v>
      </c>
      <c r="EZ326" s="401">
        <f t="shared" si="445"/>
        <v>0</v>
      </c>
      <c r="FA326" s="62"/>
      <c r="FB326" s="153">
        <f t="shared" si="405"/>
        <v>0</v>
      </c>
      <c r="FC326" s="154">
        <f t="shared" si="406"/>
        <v>0</v>
      </c>
      <c r="FD326" s="154">
        <f t="shared" si="407"/>
        <v>0</v>
      </c>
      <c r="FE326" s="154">
        <f t="shared" si="408"/>
        <v>0</v>
      </c>
      <c r="FF326" s="154">
        <f t="shared" si="409"/>
        <v>0</v>
      </c>
      <c r="FG326" s="154">
        <f t="shared" si="410"/>
        <v>0</v>
      </c>
      <c r="FH326" s="154">
        <f t="shared" si="411"/>
        <v>0</v>
      </c>
      <c r="FI326" s="154">
        <f t="shared" si="412"/>
        <v>0</v>
      </c>
      <c r="FJ326" s="154">
        <f t="shared" si="413"/>
        <v>0</v>
      </c>
      <c r="FK326" s="147">
        <f t="shared" si="414"/>
        <v>0</v>
      </c>
      <c r="FL326" s="147">
        <f t="shared" si="415"/>
        <v>0</v>
      </c>
      <c r="FM326" s="146">
        <f t="shared" si="416"/>
        <v>0</v>
      </c>
      <c r="FN326" s="146">
        <f t="shared" si="417"/>
        <v>0</v>
      </c>
      <c r="FO326" s="146">
        <f t="shared" si="418"/>
        <v>0</v>
      </c>
      <c r="FP326" s="146">
        <f t="shared" si="419"/>
        <v>0</v>
      </c>
      <c r="FQ326" s="146" t="e">
        <f t="shared" si="420"/>
        <v>#VALUE!</v>
      </c>
      <c r="FR326" s="146" t="e">
        <f t="shared" si="421"/>
        <v>#VALUE!</v>
      </c>
      <c r="FS326" s="146">
        <f t="shared" si="422"/>
        <v>0</v>
      </c>
      <c r="FT326" s="146">
        <f t="shared" si="423"/>
        <v>0</v>
      </c>
      <c r="FU326" s="146">
        <f t="shared" si="424"/>
        <v>0</v>
      </c>
      <c r="FV326" s="146" t="e">
        <f t="shared" si="425"/>
        <v>#VALUE!</v>
      </c>
      <c r="FW326" s="146" t="e">
        <f t="shared" si="446"/>
        <v>#VALUE!</v>
      </c>
      <c r="FX326" s="146" t="e">
        <f t="shared" si="447"/>
        <v>#VALUE!</v>
      </c>
      <c r="FY326" s="146" t="e">
        <f t="shared" si="448"/>
        <v>#VALUE!</v>
      </c>
      <c r="FZ326" s="155">
        <f t="shared" si="458"/>
        <v>0</v>
      </c>
    </row>
    <row r="327" spans="1:182">
      <c r="A327" s="143">
        <v>309</v>
      </c>
      <c r="B327" s="123"/>
      <c r="C327" s="123"/>
      <c r="D327" s="123"/>
      <c r="E327" s="181"/>
      <c r="F327" s="123"/>
      <c r="G327" s="123"/>
      <c r="H327" s="123"/>
      <c r="I327" s="120"/>
      <c r="J327" s="121"/>
      <c r="K327" s="123"/>
      <c r="L327" s="123"/>
      <c r="M327" s="172" t="str">
        <f>ryzyka!$X311</f>
        <v/>
      </c>
      <c r="N327" s="173" t="str">
        <f>ryzyka!Y311</f>
        <v/>
      </c>
      <c r="O327" s="123"/>
      <c r="P327" s="123"/>
      <c r="Q327" s="138"/>
      <c r="R327" s="121"/>
      <c r="S327" s="123"/>
      <c r="T327" s="122"/>
      <c r="U327" s="123"/>
      <c r="V327" s="285" t="str">
        <f t="shared" si="426"/>
        <v/>
      </c>
      <c r="W327" s="285" t="str">
        <f t="shared" si="427"/>
        <v/>
      </c>
      <c r="X327" s="123"/>
      <c r="Y327" s="65"/>
      <c r="Z327" s="176">
        <f t="shared" si="369"/>
        <v>0</v>
      </c>
      <c r="AA327" s="124"/>
      <c r="AB327" s="124"/>
      <c r="AC327" s="125"/>
      <c r="AD327" s="125"/>
      <c r="AE327" s="126"/>
      <c r="AF327" s="124"/>
      <c r="AG327" s="127"/>
      <c r="AH327" s="128"/>
      <c r="AI327" s="137"/>
      <c r="AJ327" s="126"/>
      <c r="AK327" s="335">
        <f t="shared" si="370"/>
        <v>0</v>
      </c>
      <c r="AL327" s="138"/>
      <c r="AM327" s="121"/>
      <c r="AN327" s="123"/>
      <c r="AO327" s="332">
        <f t="shared" si="449"/>
        <v>0</v>
      </c>
      <c r="AP327" s="333">
        <f>SUMIFS(Technologia[tpz '[s']],Technologia[Obszar],"Obróbka skrawaniem",Technologia[KOD WYROB],wycena!$B327)</f>
        <v>0</v>
      </c>
      <c r="AQ327" s="334">
        <f>SUMIFS(Technologia[tpj '[s']],Technologia[Obszar],"Obróbka skrawaniem",Technologia[KOD WYROB],wycena!$B327)</f>
        <v>0</v>
      </c>
      <c r="AR327" s="335">
        <f t="shared" si="371"/>
        <v>0</v>
      </c>
      <c r="AS327" s="334">
        <f>SUMIFS(Technologia[tpz '[s']],Technologia[Obszar],"Ukosowanie",Technologia[KOD WYROB],wycena!$B327)</f>
        <v>0</v>
      </c>
      <c r="AT327" s="334">
        <f>SUMIFS(Technologia[tpj '[s']],Technologia[Obszar],"Ukosowanie",Technologia[KOD WYROB],wycena!$B327)</f>
        <v>0</v>
      </c>
      <c r="AU327" s="335">
        <f t="shared" si="372"/>
        <v>0</v>
      </c>
      <c r="AV327" s="334">
        <f>SUMIFS(Technologia[tpz '[s']],Technologia[Obszar],"Prasa",Technologia[KOD WYROB],wycena!$B327)</f>
        <v>0</v>
      </c>
      <c r="AW327" s="334">
        <f>SUMIFS(Technologia[tpj '[s']],Technologia[Obszar],"Prasa",Technologia[KOD WYROB],wycena!$B327)</f>
        <v>0</v>
      </c>
      <c r="AX327" s="335">
        <f t="shared" si="373"/>
        <v>0</v>
      </c>
      <c r="AY327" s="334">
        <f>SUMIFS(Technologia[tpz '[s']],Technologia[Obszar],"Spawanie ręczne",Technologia[KOD WYROB],wycena!$B327)</f>
        <v>0</v>
      </c>
      <c r="AZ327" s="334">
        <f>SUMIFS(Technologia[tpj '[s']],Technologia[Obszar],"Spawanie ręczne",Technologia[KOD WYROB],wycena!$B327)</f>
        <v>0</v>
      </c>
      <c r="BA327" s="335">
        <f t="shared" si="374"/>
        <v>0</v>
      </c>
      <c r="BB327" s="334">
        <f>SUMIFS(Technologia[tpz '[s']],Technologia[Obszar],"Spawanie robotem",Technologia[KOD WYROB],wycena!$B327)</f>
        <v>0</v>
      </c>
      <c r="BC327" s="334">
        <f>SUMIFS(Technologia[tpj '[s']],Technologia[Obszar],"Spawanie robotem",Technologia[KOD WYROB],wycena!$B327)</f>
        <v>0</v>
      </c>
      <c r="BD327" s="335">
        <f t="shared" si="375"/>
        <v>0</v>
      </c>
      <c r="BE327" s="334">
        <f>SUMIFS(Technologia[tpz '[s']],Technologia[Obszar],"Ślusarnia",Technologia[KOD WYROB],wycena!$B327)</f>
        <v>0</v>
      </c>
      <c r="BF327" s="334">
        <f>SUMIFS(Technologia[tpj '[s']],Technologia[Obszar],"Ślusarnia",Technologia[KOD WYROB],wycena!$B327)</f>
        <v>0</v>
      </c>
      <c r="BG327" s="335">
        <f t="shared" si="376"/>
        <v>0</v>
      </c>
      <c r="BH327" s="334">
        <f>SUMIFS(Technologia[tpz '[s']],Technologia[Obszar],"Montaż",Technologia[KOD WYROB],wycena!$B327)</f>
        <v>0</v>
      </c>
      <c r="BI327" s="334">
        <f>SUMIFS(Technologia[tpj '[s']],Technologia[Obszar],"Montaż",Technologia[KOD WYROB],wycena!$B327)</f>
        <v>0</v>
      </c>
      <c r="BJ327" s="335">
        <f t="shared" si="377"/>
        <v>0</v>
      </c>
      <c r="BK327" s="334">
        <f>SUMIFS(Technologia[tpz '[s']],Technologia[Obszar],"Klejenie",Technologia[KOD WYROB],wycena!$B327)</f>
        <v>0</v>
      </c>
      <c r="BL327" s="334">
        <f>SUMIFS(Technologia[tpj '[s']],Technologia[Obszar],"Klejenie",Technologia[KOD WYROB],wycena!$B327)</f>
        <v>0</v>
      </c>
      <c r="BM327" s="335">
        <f t="shared" si="378"/>
        <v>0</v>
      </c>
      <c r="BN327" s="334">
        <f>SUMIFS(Technologia[tpz '[s']],Technologia[Obszar],"Śrutowanie",Technologia[KOD WYROB],wycena!$B327)</f>
        <v>0</v>
      </c>
      <c r="BO327" s="334">
        <f>SUMIFS(Technologia[tpj '[s']],Technologia[Obszar],"Śrutowanie",Technologia[KOD WYROB],wycena!$B327)</f>
        <v>0</v>
      </c>
      <c r="BP327" s="332">
        <f t="shared" si="428"/>
        <v>0</v>
      </c>
      <c r="BQ327" s="334">
        <f>SUMIFS(Technologia[tpz '[s']],Technologia[Obszar],"Prostowanie",Technologia[KOD WYROB],wycena!$B327)</f>
        <v>0</v>
      </c>
      <c r="BR327" s="334">
        <f>SUMIFS(Technologia[tpj '[s']],Technologia[Obszar],"Prostowanie",Technologia[KOD WYROB],wycena!$B327)</f>
        <v>0</v>
      </c>
      <c r="BS327" s="332">
        <f t="shared" si="429"/>
        <v>0</v>
      </c>
      <c r="BT327" s="334">
        <f>SUMIFS(Technologia[tpz '[s']],Technologia[Obszar],"Gratowarka",Technologia[KOD WYROB],wycena!$B327)</f>
        <v>0</v>
      </c>
      <c r="BU327" s="334">
        <f>SUMIFS(Technologia[tpj '[s']],Technologia[Obszar],"Gratowarka",Technologia[KOD WYROB],wycena!$B327)</f>
        <v>0</v>
      </c>
      <c r="BV327" s="332">
        <f t="shared" si="430"/>
        <v>0</v>
      </c>
      <c r="BW327" s="332">
        <f>COUNTIF(Technologia[KOD WYROB],B327)</f>
        <v>0</v>
      </c>
      <c r="BX327" s="332">
        <f t="shared" si="431"/>
        <v>0</v>
      </c>
      <c r="BZ327" s="121"/>
      <c r="CA327" s="123"/>
      <c r="CB327" s="123"/>
      <c r="CC327" s="372">
        <f>SUMIFS(Technologia[Koszt kooperacji],Technologia[Obszar],"Kooperacja",Technologia[KOD WYROB],wycena!$B327)+SUMIFS(Technologia[Koszt kooperacji],Technologia[Obszar],"Śrutowanie",Technologia[KOD WYROB],wycena!$B327)</f>
        <v>0</v>
      </c>
      <c r="CD327" s="372">
        <f t="shared" si="379"/>
        <v>0</v>
      </c>
      <c r="CE327" s="372">
        <f t="shared" si="450"/>
        <v>0</v>
      </c>
      <c r="CF327" s="381">
        <f>COUNTIFS(Technologia[KOD WYROB],B327,Technologia[Obszar],"kooperacja")+SUMIF($C:$C,$B327,CF:CF)</f>
        <v>0</v>
      </c>
      <c r="CG327" s="382">
        <f>SUMIF(Tabela3[Dot. indeksu],B327,Tabela3[Wartość])+SUMIF(C:C,B327,DE:DE)</f>
        <v>0</v>
      </c>
      <c r="CH327" s="383">
        <f>SUMIFS(NRC[Cena],NRC[Typ narzędzia],robocze!$AL$1,NRC[Dot. indeksu],wycena!$B327)+(SUMIF($C:$C,$B327,$DF:$DF))</f>
        <v>0</v>
      </c>
      <c r="CI327" s="372">
        <f>SUMIFS(NRC[Cena],NRC[Typ narzędzia],robocze!$AL$2,NRC[Dot. indeksu],wycena!$B327)+(SUMIF($C:$C,$B327,$DG:$DG))</f>
        <v>0</v>
      </c>
      <c r="CJ327" s="372">
        <f>SUMIFS(NRC[Cena],NRC[Typ narzędzia],robocze!$AL$3,NRC[Dot. indeksu],wycena!$B327)+(SUMIF($C:$C,$B327,$DH:$DH))</f>
        <v>0</v>
      </c>
      <c r="CK327" s="384">
        <f t="shared" si="432"/>
        <v>0</v>
      </c>
      <c r="CM327" s="373" t="str">
        <f t="shared" si="380"/>
        <v/>
      </c>
      <c r="CN327" s="374" t="str">
        <f t="shared" si="381"/>
        <v/>
      </c>
      <c r="CO327" s="372" t="str">
        <f t="shared" si="382"/>
        <v/>
      </c>
      <c r="CP327" s="372" t="str">
        <f t="shared" si="451"/>
        <v/>
      </c>
      <c r="CQ327" s="371" t="str">
        <f t="shared" si="383"/>
        <v/>
      </c>
      <c r="CR327" s="371" t="str">
        <f t="shared" si="452"/>
        <v/>
      </c>
      <c r="CS327" s="371" t="str">
        <f t="shared" si="384"/>
        <v/>
      </c>
      <c r="CT327" s="371" t="str">
        <f t="shared" si="385"/>
        <v/>
      </c>
      <c r="CU327" s="371" t="str">
        <f t="shared" si="386"/>
        <v/>
      </c>
      <c r="CV327" s="371" t="str">
        <f t="shared" si="387"/>
        <v/>
      </c>
      <c r="CW327" s="371" t="str">
        <f t="shared" si="388"/>
        <v/>
      </c>
      <c r="CX327" s="371" t="str">
        <f t="shared" si="389"/>
        <v/>
      </c>
      <c r="CY327" s="371" t="str">
        <f t="shared" si="390"/>
        <v/>
      </c>
      <c r="CZ327" s="371" t="str">
        <f t="shared" si="391"/>
        <v/>
      </c>
      <c r="DA327" s="371" t="str">
        <f t="shared" si="433"/>
        <v/>
      </c>
      <c r="DB327" s="371" t="str">
        <f t="shared" si="434"/>
        <v/>
      </c>
      <c r="DC327" s="371" t="str">
        <f t="shared" si="435"/>
        <v/>
      </c>
      <c r="DD327" s="334" t="str">
        <f t="shared" si="392"/>
        <v/>
      </c>
      <c r="DE327" s="334" t="str">
        <f t="shared" si="393"/>
        <v/>
      </c>
      <c r="DF327" s="372">
        <f t="shared" si="453"/>
        <v>0</v>
      </c>
      <c r="DG327" s="372">
        <f t="shared" si="454"/>
        <v>0</v>
      </c>
      <c r="DH327" s="372">
        <f t="shared" si="455"/>
        <v>0</v>
      </c>
      <c r="DI327" s="375"/>
      <c r="DJ327" s="319">
        <f>AK327/3600*Stawki!$A$4</f>
        <v>0</v>
      </c>
      <c r="DK327" s="317">
        <f>AO327/3600*Stawki!$B$4</f>
        <v>0</v>
      </c>
      <c r="DL327" s="317">
        <f>AR327/3600*Stawki!$C$4</f>
        <v>0</v>
      </c>
      <c r="DM327" s="317">
        <f>AU327/3600*Stawki!$D$4</f>
        <v>0</v>
      </c>
      <c r="DN327" s="317">
        <f>AX327/3600*Stawki!$E$4</f>
        <v>0</v>
      </c>
      <c r="DO327" s="317">
        <f>BA327/3600*Stawki!$F$4</f>
        <v>0</v>
      </c>
      <c r="DP327" s="317">
        <f>BD327/3600*Stawki!$G$4</f>
        <v>0</v>
      </c>
      <c r="DQ327" s="317">
        <f>BG327/3600*Stawki!$H$4</f>
        <v>0</v>
      </c>
      <c r="DR327" s="317">
        <f>BJ327/3600*Stawki!$J$4</f>
        <v>0</v>
      </c>
      <c r="DS327" s="317">
        <f>BL327/3600*Stawki!$I$4</f>
        <v>0</v>
      </c>
      <c r="DT327" s="317">
        <f>BP327/3600*Stawki!$K$4</f>
        <v>0</v>
      </c>
      <c r="DU327" s="320">
        <f>BS327/3600*Stawki!$M$4</f>
        <v>0</v>
      </c>
      <c r="DV327" s="320">
        <f>BV327/3600*Stawki!$L$4</f>
        <v>0</v>
      </c>
      <c r="DW327" s="321">
        <f t="shared" si="436"/>
        <v>0</v>
      </c>
      <c r="DX327" s="322" t="e" cm="1">
        <f t="array" ref="DX327">IF(BX327&lt;1,INDEX(tblSimple[],MATCH(F327,simp_il_proj,1)+1,MATCH(BW327,simp_il_oper,1)+1)+VLOOKUP($H$6,tblKlient[[Klient]:[Dodatkowy narzut Simple]],2,0),INDEX(tblComplex[],MATCH(F327,comp_il_projekt,1)+1,MATCH(BX327,comp_ile_sklad,1)+1)+VLOOKUP($H$6,tblKlient[[Klient]:[Dodatkowy narzut Complex]],3,0))</f>
        <v>#VALUE!</v>
      </c>
      <c r="DY327" s="323" t="str">
        <f t="shared" si="437"/>
        <v/>
      </c>
      <c r="DZ327" s="318" t="e">
        <f t="shared" si="394"/>
        <v>#VALUE!</v>
      </c>
      <c r="EA327" s="324" t="e">
        <f t="shared" si="395"/>
        <v>#VALUE!</v>
      </c>
      <c r="EC327" s="340">
        <f>IFERROR((Y327*AA327)*IF(X327="NIE",$EC$17+Stawki!$L$30,$EC$17)+SUMIF($C:$C,$B327,CP:CP),0)</f>
        <v>0</v>
      </c>
      <c r="ED327" s="341">
        <f t="shared" si="396"/>
        <v>0</v>
      </c>
      <c r="EE327" s="341">
        <f t="shared" si="397"/>
        <v>0</v>
      </c>
      <c r="EF327" s="341" t="e">
        <f t="shared" si="398"/>
        <v>#VALUE!</v>
      </c>
      <c r="EG327" s="341" t="e">
        <f>DY327*(1+wycena!$EG$17)</f>
        <v>#VALUE!</v>
      </c>
      <c r="EH327" s="341" t="e">
        <f>EG327*(1+wycena!$EH$17)</f>
        <v>#VALUE!</v>
      </c>
      <c r="EI327" s="341" t="e">
        <f t="shared" si="438"/>
        <v>#VALUE!</v>
      </c>
      <c r="EJ327" s="341" t="e">
        <f t="shared" si="456"/>
        <v>#VALUE!</v>
      </c>
      <c r="EK327" s="342">
        <f t="shared" si="399"/>
        <v>0</v>
      </c>
      <c r="EL327" s="343">
        <v>0</v>
      </c>
      <c r="EM327" s="344" t="e">
        <f t="shared" si="457"/>
        <v>#VALUE!</v>
      </c>
      <c r="EN327" s="345" t="e">
        <f t="shared" si="400"/>
        <v>#VALUE!</v>
      </c>
      <c r="EO327" s="346">
        <f t="shared" si="401"/>
        <v>0</v>
      </c>
      <c r="EP327" s="347">
        <f t="shared" si="402"/>
        <v>0</v>
      </c>
      <c r="EQ327" s="348">
        <f t="shared" si="439"/>
        <v>0</v>
      </c>
      <c r="ER327" s="349" t="e">
        <f t="shared" si="403"/>
        <v>#VALUE!</v>
      </c>
      <c r="ES327" s="350" t="e">
        <f t="shared" si="404"/>
        <v>#VALUE!</v>
      </c>
      <c r="ET327" s="62"/>
      <c r="EU327" s="399">
        <f t="shared" si="440"/>
        <v>0</v>
      </c>
      <c r="EV327" s="400">
        <f t="shared" si="441"/>
        <v>0</v>
      </c>
      <c r="EW327" s="400">
        <f t="shared" si="442"/>
        <v>0</v>
      </c>
      <c r="EX327" s="400">
        <f t="shared" si="443"/>
        <v>0</v>
      </c>
      <c r="EY327" s="400">
        <f t="shared" si="444"/>
        <v>0</v>
      </c>
      <c r="EZ327" s="401">
        <f t="shared" si="445"/>
        <v>0</v>
      </c>
      <c r="FA327" s="62"/>
      <c r="FB327" s="153">
        <f t="shared" si="405"/>
        <v>0</v>
      </c>
      <c r="FC327" s="154">
        <f t="shared" si="406"/>
        <v>0</v>
      </c>
      <c r="FD327" s="154">
        <f t="shared" si="407"/>
        <v>0</v>
      </c>
      <c r="FE327" s="154">
        <f t="shared" si="408"/>
        <v>0</v>
      </c>
      <c r="FF327" s="154">
        <f t="shared" si="409"/>
        <v>0</v>
      </c>
      <c r="FG327" s="154">
        <f t="shared" si="410"/>
        <v>0</v>
      </c>
      <c r="FH327" s="154">
        <f t="shared" si="411"/>
        <v>0</v>
      </c>
      <c r="FI327" s="154">
        <f t="shared" si="412"/>
        <v>0</v>
      </c>
      <c r="FJ327" s="154">
        <f t="shared" si="413"/>
        <v>0</v>
      </c>
      <c r="FK327" s="147">
        <f t="shared" si="414"/>
        <v>0</v>
      </c>
      <c r="FL327" s="147">
        <f t="shared" si="415"/>
        <v>0</v>
      </c>
      <c r="FM327" s="146">
        <f t="shared" si="416"/>
        <v>0</v>
      </c>
      <c r="FN327" s="146">
        <f t="shared" si="417"/>
        <v>0</v>
      </c>
      <c r="FO327" s="146">
        <f t="shared" si="418"/>
        <v>0</v>
      </c>
      <c r="FP327" s="146">
        <f t="shared" si="419"/>
        <v>0</v>
      </c>
      <c r="FQ327" s="146" t="e">
        <f t="shared" si="420"/>
        <v>#VALUE!</v>
      </c>
      <c r="FR327" s="146" t="e">
        <f t="shared" si="421"/>
        <v>#VALUE!</v>
      </c>
      <c r="FS327" s="146">
        <f t="shared" si="422"/>
        <v>0</v>
      </c>
      <c r="FT327" s="146">
        <f t="shared" si="423"/>
        <v>0</v>
      </c>
      <c r="FU327" s="146">
        <f t="shared" si="424"/>
        <v>0</v>
      </c>
      <c r="FV327" s="146" t="e">
        <f t="shared" si="425"/>
        <v>#VALUE!</v>
      </c>
      <c r="FW327" s="146" t="e">
        <f t="shared" si="446"/>
        <v>#VALUE!</v>
      </c>
      <c r="FX327" s="146" t="e">
        <f t="shared" si="447"/>
        <v>#VALUE!</v>
      </c>
      <c r="FY327" s="146" t="e">
        <f t="shared" si="448"/>
        <v>#VALUE!</v>
      </c>
      <c r="FZ327" s="155">
        <f t="shared" si="458"/>
        <v>0</v>
      </c>
    </row>
    <row r="328" spans="1:182">
      <c r="A328" s="143">
        <v>310</v>
      </c>
      <c r="B328" s="123"/>
      <c r="C328" s="123"/>
      <c r="D328" s="123"/>
      <c r="E328" s="181"/>
      <c r="F328" s="123"/>
      <c r="G328" s="123"/>
      <c r="H328" s="123"/>
      <c r="I328" s="120"/>
      <c r="J328" s="121"/>
      <c r="K328" s="123"/>
      <c r="L328" s="123"/>
      <c r="M328" s="172" t="str">
        <f>ryzyka!$X312</f>
        <v/>
      </c>
      <c r="N328" s="173" t="str">
        <f>ryzyka!Y312</f>
        <v/>
      </c>
      <c r="O328" s="123"/>
      <c r="P328" s="123"/>
      <c r="Q328" s="138"/>
      <c r="R328" s="121"/>
      <c r="S328" s="123"/>
      <c r="T328" s="122"/>
      <c r="U328" s="123"/>
      <c r="V328" s="285" t="str">
        <f t="shared" si="426"/>
        <v/>
      </c>
      <c r="W328" s="285" t="str">
        <f t="shared" si="427"/>
        <v/>
      </c>
      <c r="X328" s="123"/>
      <c r="Y328" s="65"/>
      <c r="Z328" s="176">
        <f t="shared" si="369"/>
        <v>0</v>
      </c>
      <c r="AA328" s="124"/>
      <c r="AB328" s="124"/>
      <c r="AC328" s="125"/>
      <c r="AD328" s="125"/>
      <c r="AE328" s="126"/>
      <c r="AF328" s="124"/>
      <c r="AG328" s="127"/>
      <c r="AH328" s="128"/>
      <c r="AI328" s="137"/>
      <c r="AJ328" s="126"/>
      <c r="AK328" s="335">
        <f t="shared" si="370"/>
        <v>0</v>
      </c>
      <c r="AL328" s="138"/>
      <c r="AM328" s="121"/>
      <c r="AN328" s="123"/>
      <c r="AO328" s="332">
        <f t="shared" si="449"/>
        <v>0</v>
      </c>
      <c r="AP328" s="333">
        <f>SUMIFS(Technologia[tpz '[s']],Technologia[Obszar],"Obróbka skrawaniem",Technologia[KOD WYROB],wycena!$B328)</f>
        <v>0</v>
      </c>
      <c r="AQ328" s="334">
        <f>SUMIFS(Technologia[tpj '[s']],Technologia[Obszar],"Obróbka skrawaniem",Technologia[KOD WYROB],wycena!$B328)</f>
        <v>0</v>
      </c>
      <c r="AR328" s="335">
        <f t="shared" si="371"/>
        <v>0</v>
      </c>
      <c r="AS328" s="334">
        <f>SUMIFS(Technologia[tpz '[s']],Technologia[Obszar],"Ukosowanie",Technologia[KOD WYROB],wycena!$B328)</f>
        <v>0</v>
      </c>
      <c r="AT328" s="334">
        <f>SUMIFS(Technologia[tpj '[s']],Technologia[Obszar],"Ukosowanie",Technologia[KOD WYROB],wycena!$B328)</f>
        <v>0</v>
      </c>
      <c r="AU328" s="335">
        <f t="shared" si="372"/>
        <v>0</v>
      </c>
      <c r="AV328" s="334">
        <f>SUMIFS(Technologia[tpz '[s']],Technologia[Obszar],"Prasa",Technologia[KOD WYROB],wycena!$B328)</f>
        <v>0</v>
      </c>
      <c r="AW328" s="334">
        <f>SUMIFS(Technologia[tpj '[s']],Technologia[Obszar],"Prasa",Technologia[KOD WYROB],wycena!$B328)</f>
        <v>0</v>
      </c>
      <c r="AX328" s="335">
        <f t="shared" si="373"/>
        <v>0</v>
      </c>
      <c r="AY328" s="334">
        <f>SUMIFS(Technologia[tpz '[s']],Technologia[Obszar],"Spawanie ręczne",Technologia[KOD WYROB],wycena!$B328)</f>
        <v>0</v>
      </c>
      <c r="AZ328" s="334">
        <f>SUMIFS(Technologia[tpj '[s']],Technologia[Obszar],"Spawanie ręczne",Technologia[KOD WYROB],wycena!$B328)</f>
        <v>0</v>
      </c>
      <c r="BA328" s="335">
        <f t="shared" si="374"/>
        <v>0</v>
      </c>
      <c r="BB328" s="334">
        <f>SUMIFS(Technologia[tpz '[s']],Technologia[Obszar],"Spawanie robotem",Technologia[KOD WYROB],wycena!$B328)</f>
        <v>0</v>
      </c>
      <c r="BC328" s="334">
        <f>SUMIFS(Technologia[tpj '[s']],Technologia[Obszar],"Spawanie robotem",Technologia[KOD WYROB],wycena!$B328)</f>
        <v>0</v>
      </c>
      <c r="BD328" s="335">
        <f t="shared" si="375"/>
        <v>0</v>
      </c>
      <c r="BE328" s="334">
        <f>SUMIFS(Technologia[tpz '[s']],Technologia[Obszar],"Ślusarnia",Technologia[KOD WYROB],wycena!$B328)</f>
        <v>0</v>
      </c>
      <c r="BF328" s="334">
        <f>SUMIFS(Technologia[tpj '[s']],Technologia[Obszar],"Ślusarnia",Technologia[KOD WYROB],wycena!$B328)</f>
        <v>0</v>
      </c>
      <c r="BG328" s="335">
        <f t="shared" si="376"/>
        <v>0</v>
      </c>
      <c r="BH328" s="334">
        <f>SUMIFS(Technologia[tpz '[s']],Technologia[Obszar],"Montaż",Technologia[KOD WYROB],wycena!$B328)</f>
        <v>0</v>
      </c>
      <c r="BI328" s="334">
        <f>SUMIFS(Technologia[tpj '[s']],Technologia[Obszar],"Montaż",Technologia[KOD WYROB],wycena!$B328)</f>
        <v>0</v>
      </c>
      <c r="BJ328" s="335">
        <f t="shared" si="377"/>
        <v>0</v>
      </c>
      <c r="BK328" s="334">
        <f>SUMIFS(Technologia[tpz '[s']],Technologia[Obszar],"Klejenie",Technologia[KOD WYROB],wycena!$B328)</f>
        <v>0</v>
      </c>
      <c r="BL328" s="334">
        <f>SUMIFS(Technologia[tpj '[s']],Technologia[Obszar],"Klejenie",Technologia[KOD WYROB],wycena!$B328)</f>
        <v>0</v>
      </c>
      <c r="BM328" s="335">
        <f t="shared" si="378"/>
        <v>0</v>
      </c>
      <c r="BN328" s="334">
        <f>SUMIFS(Technologia[tpz '[s']],Technologia[Obszar],"Śrutowanie",Technologia[KOD WYROB],wycena!$B328)</f>
        <v>0</v>
      </c>
      <c r="BO328" s="334">
        <f>SUMIFS(Technologia[tpj '[s']],Technologia[Obszar],"Śrutowanie",Technologia[KOD WYROB],wycena!$B328)</f>
        <v>0</v>
      </c>
      <c r="BP328" s="332">
        <f t="shared" si="428"/>
        <v>0</v>
      </c>
      <c r="BQ328" s="334">
        <f>SUMIFS(Technologia[tpz '[s']],Technologia[Obszar],"Prostowanie",Technologia[KOD WYROB],wycena!$B328)</f>
        <v>0</v>
      </c>
      <c r="BR328" s="334">
        <f>SUMIFS(Technologia[tpj '[s']],Technologia[Obszar],"Prostowanie",Technologia[KOD WYROB],wycena!$B328)</f>
        <v>0</v>
      </c>
      <c r="BS328" s="332">
        <f t="shared" si="429"/>
        <v>0</v>
      </c>
      <c r="BT328" s="334">
        <f>SUMIFS(Technologia[tpz '[s']],Technologia[Obszar],"Gratowarka",Technologia[KOD WYROB],wycena!$B328)</f>
        <v>0</v>
      </c>
      <c r="BU328" s="334">
        <f>SUMIFS(Technologia[tpj '[s']],Technologia[Obszar],"Gratowarka",Technologia[KOD WYROB],wycena!$B328)</f>
        <v>0</v>
      </c>
      <c r="BV328" s="332">
        <f t="shared" si="430"/>
        <v>0</v>
      </c>
      <c r="BW328" s="332">
        <f>COUNTIF(Technologia[KOD WYROB],B328)</f>
        <v>0</v>
      </c>
      <c r="BX328" s="332">
        <f t="shared" si="431"/>
        <v>0</v>
      </c>
      <c r="BZ328" s="121"/>
      <c r="CA328" s="123"/>
      <c r="CB328" s="123"/>
      <c r="CC328" s="372">
        <f>SUMIFS(Technologia[Koszt kooperacji],Technologia[Obszar],"Kooperacja",Technologia[KOD WYROB],wycena!$B328)+SUMIFS(Technologia[Koszt kooperacji],Technologia[Obszar],"Śrutowanie",Technologia[KOD WYROB],wycena!$B328)</f>
        <v>0</v>
      </c>
      <c r="CD328" s="372">
        <f t="shared" si="379"/>
        <v>0</v>
      </c>
      <c r="CE328" s="372">
        <f t="shared" si="450"/>
        <v>0</v>
      </c>
      <c r="CF328" s="381">
        <f>COUNTIFS(Technologia[KOD WYROB],B328,Technologia[Obszar],"kooperacja")+SUMIF($C:$C,$B328,CF:CF)</f>
        <v>0</v>
      </c>
      <c r="CG328" s="382">
        <f>SUMIF(Tabela3[Dot. indeksu],B328,Tabela3[Wartość])+SUMIF(C:C,B328,DE:DE)</f>
        <v>0</v>
      </c>
      <c r="CH328" s="383">
        <f>SUMIFS(NRC[Cena],NRC[Typ narzędzia],robocze!$AL$1,NRC[Dot. indeksu],wycena!$B328)+(SUMIF($C:$C,$B328,$DF:$DF))</f>
        <v>0</v>
      </c>
      <c r="CI328" s="372">
        <f>SUMIFS(NRC[Cena],NRC[Typ narzędzia],robocze!$AL$2,NRC[Dot. indeksu],wycena!$B328)+(SUMIF($C:$C,$B328,$DG:$DG))</f>
        <v>0</v>
      </c>
      <c r="CJ328" s="372">
        <f>SUMIFS(NRC[Cena],NRC[Typ narzędzia],robocze!$AL$3,NRC[Dot. indeksu],wycena!$B328)+(SUMIF($C:$C,$B328,$DH:$DH))</f>
        <v>0</v>
      </c>
      <c r="CK328" s="384">
        <f t="shared" si="432"/>
        <v>0</v>
      </c>
      <c r="CM328" s="373" t="str">
        <f t="shared" si="380"/>
        <v/>
      </c>
      <c r="CN328" s="374" t="str">
        <f t="shared" si="381"/>
        <v/>
      </c>
      <c r="CO328" s="372" t="str">
        <f t="shared" si="382"/>
        <v/>
      </c>
      <c r="CP328" s="372" t="str">
        <f t="shared" si="451"/>
        <v/>
      </c>
      <c r="CQ328" s="371" t="str">
        <f t="shared" si="383"/>
        <v/>
      </c>
      <c r="CR328" s="371" t="str">
        <f t="shared" si="452"/>
        <v/>
      </c>
      <c r="CS328" s="371" t="str">
        <f t="shared" si="384"/>
        <v/>
      </c>
      <c r="CT328" s="371" t="str">
        <f t="shared" si="385"/>
        <v/>
      </c>
      <c r="CU328" s="371" t="str">
        <f t="shared" si="386"/>
        <v/>
      </c>
      <c r="CV328" s="371" t="str">
        <f t="shared" si="387"/>
        <v/>
      </c>
      <c r="CW328" s="371" t="str">
        <f t="shared" si="388"/>
        <v/>
      </c>
      <c r="CX328" s="371" t="str">
        <f t="shared" si="389"/>
        <v/>
      </c>
      <c r="CY328" s="371" t="str">
        <f t="shared" si="390"/>
        <v/>
      </c>
      <c r="CZ328" s="371" t="str">
        <f t="shared" si="391"/>
        <v/>
      </c>
      <c r="DA328" s="371" t="str">
        <f t="shared" si="433"/>
        <v/>
      </c>
      <c r="DB328" s="371" t="str">
        <f t="shared" si="434"/>
        <v/>
      </c>
      <c r="DC328" s="371" t="str">
        <f t="shared" si="435"/>
        <v/>
      </c>
      <c r="DD328" s="334" t="str">
        <f t="shared" si="392"/>
        <v/>
      </c>
      <c r="DE328" s="334" t="str">
        <f t="shared" si="393"/>
        <v/>
      </c>
      <c r="DF328" s="372">
        <f t="shared" si="453"/>
        <v>0</v>
      </c>
      <c r="DG328" s="372">
        <f t="shared" si="454"/>
        <v>0</v>
      </c>
      <c r="DH328" s="372">
        <f t="shared" si="455"/>
        <v>0</v>
      </c>
      <c r="DI328" s="375"/>
      <c r="DJ328" s="319">
        <f>AK328/3600*Stawki!$A$4</f>
        <v>0</v>
      </c>
      <c r="DK328" s="317">
        <f>AO328/3600*Stawki!$B$4</f>
        <v>0</v>
      </c>
      <c r="DL328" s="317">
        <f>AR328/3600*Stawki!$C$4</f>
        <v>0</v>
      </c>
      <c r="DM328" s="317">
        <f>AU328/3600*Stawki!$D$4</f>
        <v>0</v>
      </c>
      <c r="DN328" s="317">
        <f>AX328/3600*Stawki!$E$4</f>
        <v>0</v>
      </c>
      <c r="DO328" s="317">
        <f>BA328/3600*Stawki!$F$4</f>
        <v>0</v>
      </c>
      <c r="DP328" s="317">
        <f>BD328/3600*Stawki!$G$4</f>
        <v>0</v>
      </c>
      <c r="DQ328" s="317">
        <f>BG328/3600*Stawki!$H$4</f>
        <v>0</v>
      </c>
      <c r="DR328" s="317">
        <f>BJ328/3600*Stawki!$J$4</f>
        <v>0</v>
      </c>
      <c r="DS328" s="317">
        <f>BL328/3600*Stawki!$I$4</f>
        <v>0</v>
      </c>
      <c r="DT328" s="317">
        <f>BP328/3600*Stawki!$K$4</f>
        <v>0</v>
      </c>
      <c r="DU328" s="320">
        <f>BS328/3600*Stawki!$M$4</f>
        <v>0</v>
      </c>
      <c r="DV328" s="320">
        <f>BV328/3600*Stawki!$L$4</f>
        <v>0</v>
      </c>
      <c r="DW328" s="321">
        <f t="shared" si="436"/>
        <v>0</v>
      </c>
      <c r="DX328" s="322" t="e" cm="1">
        <f t="array" ref="DX328">IF(BX328&lt;1,INDEX(tblSimple[],MATCH(F328,simp_il_proj,1)+1,MATCH(BW328,simp_il_oper,1)+1)+VLOOKUP($H$6,tblKlient[[Klient]:[Dodatkowy narzut Simple]],2,0),INDEX(tblComplex[],MATCH(F328,comp_il_projekt,1)+1,MATCH(BX328,comp_ile_sklad,1)+1)+VLOOKUP($H$6,tblKlient[[Klient]:[Dodatkowy narzut Complex]],3,0))</f>
        <v>#VALUE!</v>
      </c>
      <c r="DY328" s="323" t="str">
        <f t="shared" si="437"/>
        <v/>
      </c>
      <c r="DZ328" s="318" t="e">
        <f t="shared" si="394"/>
        <v>#VALUE!</v>
      </c>
      <c r="EA328" s="324" t="e">
        <f t="shared" si="395"/>
        <v>#VALUE!</v>
      </c>
      <c r="EC328" s="340">
        <f>IFERROR((Y328*AA328)*IF(X328="NIE",$EC$17+Stawki!$L$30,$EC$17)+SUMIF($C:$C,$B328,CP:CP),0)</f>
        <v>0</v>
      </c>
      <c r="ED328" s="341">
        <f t="shared" si="396"/>
        <v>0</v>
      </c>
      <c r="EE328" s="341">
        <f t="shared" si="397"/>
        <v>0</v>
      </c>
      <c r="EF328" s="341" t="e">
        <f t="shared" si="398"/>
        <v>#VALUE!</v>
      </c>
      <c r="EG328" s="341" t="e">
        <f>DY328*(1+wycena!$EG$17)</f>
        <v>#VALUE!</v>
      </c>
      <c r="EH328" s="341" t="e">
        <f>EG328*(1+wycena!$EH$17)</f>
        <v>#VALUE!</v>
      </c>
      <c r="EI328" s="341" t="e">
        <f t="shared" si="438"/>
        <v>#VALUE!</v>
      </c>
      <c r="EJ328" s="341" t="e">
        <f t="shared" si="456"/>
        <v>#VALUE!</v>
      </c>
      <c r="EK328" s="342">
        <f t="shared" si="399"/>
        <v>0</v>
      </c>
      <c r="EL328" s="343">
        <v>0</v>
      </c>
      <c r="EM328" s="344" t="e">
        <f t="shared" si="457"/>
        <v>#VALUE!</v>
      </c>
      <c r="EN328" s="345" t="e">
        <f t="shared" si="400"/>
        <v>#VALUE!</v>
      </c>
      <c r="EO328" s="346">
        <f t="shared" si="401"/>
        <v>0</v>
      </c>
      <c r="EP328" s="347">
        <f t="shared" si="402"/>
        <v>0</v>
      </c>
      <c r="EQ328" s="348">
        <f t="shared" si="439"/>
        <v>0</v>
      </c>
      <c r="ER328" s="349" t="e">
        <f t="shared" si="403"/>
        <v>#VALUE!</v>
      </c>
      <c r="ES328" s="350" t="e">
        <f t="shared" si="404"/>
        <v>#VALUE!</v>
      </c>
      <c r="ET328" s="62"/>
      <c r="EU328" s="399">
        <f t="shared" si="440"/>
        <v>0</v>
      </c>
      <c r="EV328" s="400">
        <f t="shared" si="441"/>
        <v>0</v>
      </c>
      <c r="EW328" s="400">
        <f t="shared" si="442"/>
        <v>0</v>
      </c>
      <c r="EX328" s="400">
        <f t="shared" si="443"/>
        <v>0</v>
      </c>
      <c r="EY328" s="400">
        <f t="shared" si="444"/>
        <v>0</v>
      </c>
      <c r="EZ328" s="401">
        <f t="shared" si="445"/>
        <v>0</v>
      </c>
      <c r="FA328" s="62"/>
      <c r="FB328" s="153">
        <f t="shared" si="405"/>
        <v>0</v>
      </c>
      <c r="FC328" s="154">
        <f t="shared" si="406"/>
        <v>0</v>
      </c>
      <c r="FD328" s="154">
        <f t="shared" si="407"/>
        <v>0</v>
      </c>
      <c r="FE328" s="154">
        <f t="shared" si="408"/>
        <v>0</v>
      </c>
      <c r="FF328" s="154">
        <f t="shared" si="409"/>
        <v>0</v>
      </c>
      <c r="FG328" s="154">
        <f t="shared" si="410"/>
        <v>0</v>
      </c>
      <c r="FH328" s="154">
        <f t="shared" si="411"/>
        <v>0</v>
      </c>
      <c r="FI328" s="154">
        <f t="shared" si="412"/>
        <v>0</v>
      </c>
      <c r="FJ328" s="154">
        <f t="shared" si="413"/>
        <v>0</v>
      </c>
      <c r="FK328" s="147">
        <f t="shared" si="414"/>
        <v>0</v>
      </c>
      <c r="FL328" s="147">
        <f t="shared" si="415"/>
        <v>0</v>
      </c>
      <c r="FM328" s="146">
        <f t="shared" si="416"/>
        <v>0</v>
      </c>
      <c r="FN328" s="146">
        <f t="shared" si="417"/>
        <v>0</v>
      </c>
      <c r="FO328" s="146">
        <f t="shared" si="418"/>
        <v>0</v>
      </c>
      <c r="FP328" s="146">
        <f t="shared" si="419"/>
        <v>0</v>
      </c>
      <c r="FQ328" s="146" t="e">
        <f t="shared" si="420"/>
        <v>#VALUE!</v>
      </c>
      <c r="FR328" s="146" t="e">
        <f t="shared" si="421"/>
        <v>#VALUE!</v>
      </c>
      <c r="FS328" s="146">
        <f t="shared" si="422"/>
        <v>0</v>
      </c>
      <c r="FT328" s="146">
        <f t="shared" si="423"/>
        <v>0</v>
      </c>
      <c r="FU328" s="146">
        <f t="shared" si="424"/>
        <v>0</v>
      </c>
      <c r="FV328" s="146" t="e">
        <f t="shared" si="425"/>
        <v>#VALUE!</v>
      </c>
      <c r="FW328" s="146" t="e">
        <f t="shared" si="446"/>
        <v>#VALUE!</v>
      </c>
      <c r="FX328" s="146" t="e">
        <f t="shared" si="447"/>
        <v>#VALUE!</v>
      </c>
      <c r="FY328" s="146" t="e">
        <f t="shared" si="448"/>
        <v>#VALUE!</v>
      </c>
      <c r="FZ328" s="155">
        <f t="shared" si="458"/>
        <v>0</v>
      </c>
    </row>
    <row r="329" spans="1:182">
      <c r="A329" s="143">
        <v>311</v>
      </c>
      <c r="B329" s="123"/>
      <c r="C329" s="123"/>
      <c r="D329" s="123"/>
      <c r="E329" s="181"/>
      <c r="F329" s="123"/>
      <c r="G329" s="123"/>
      <c r="H329" s="123"/>
      <c r="I329" s="120"/>
      <c r="J329" s="121"/>
      <c r="K329" s="123"/>
      <c r="L329" s="123"/>
      <c r="M329" s="172" t="str">
        <f>ryzyka!$X313</f>
        <v/>
      </c>
      <c r="N329" s="173" t="str">
        <f>ryzyka!Y313</f>
        <v/>
      </c>
      <c r="O329" s="123"/>
      <c r="P329" s="123"/>
      <c r="Q329" s="138"/>
      <c r="R329" s="121"/>
      <c r="S329" s="123"/>
      <c r="T329" s="122"/>
      <c r="U329" s="123"/>
      <c r="V329" s="285" t="str">
        <f t="shared" si="426"/>
        <v/>
      </c>
      <c r="W329" s="285" t="str">
        <f t="shared" si="427"/>
        <v/>
      </c>
      <c r="X329" s="123"/>
      <c r="Y329" s="65"/>
      <c r="Z329" s="176">
        <f t="shared" si="369"/>
        <v>0</v>
      </c>
      <c r="AA329" s="124"/>
      <c r="AB329" s="124"/>
      <c r="AC329" s="125"/>
      <c r="AD329" s="125"/>
      <c r="AE329" s="126"/>
      <c r="AF329" s="124"/>
      <c r="AG329" s="127"/>
      <c r="AH329" s="128"/>
      <c r="AI329" s="137"/>
      <c r="AJ329" s="126"/>
      <c r="AK329" s="335">
        <f t="shared" si="370"/>
        <v>0</v>
      </c>
      <c r="AL329" s="138"/>
      <c r="AM329" s="121"/>
      <c r="AN329" s="123"/>
      <c r="AO329" s="332">
        <f t="shared" si="449"/>
        <v>0</v>
      </c>
      <c r="AP329" s="333">
        <f>SUMIFS(Technologia[tpz '[s']],Technologia[Obszar],"Obróbka skrawaniem",Technologia[KOD WYROB],wycena!$B329)</f>
        <v>0</v>
      </c>
      <c r="AQ329" s="334">
        <f>SUMIFS(Technologia[tpj '[s']],Technologia[Obszar],"Obróbka skrawaniem",Technologia[KOD WYROB],wycena!$B329)</f>
        <v>0</v>
      </c>
      <c r="AR329" s="335">
        <f t="shared" si="371"/>
        <v>0</v>
      </c>
      <c r="AS329" s="334">
        <f>SUMIFS(Technologia[tpz '[s']],Technologia[Obszar],"Ukosowanie",Technologia[KOD WYROB],wycena!$B329)</f>
        <v>0</v>
      </c>
      <c r="AT329" s="334">
        <f>SUMIFS(Technologia[tpj '[s']],Technologia[Obszar],"Ukosowanie",Technologia[KOD WYROB],wycena!$B329)</f>
        <v>0</v>
      </c>
      <c r="AU329" s="335">
        <f t="shared" si="372"/>
        <v>0</v>
      </c>
      <c r="AV329" s="334">
        <f>SUMIFS(Technologia[tpz '[s']],Technologia[Obszar],"Prasa",Technologia[KOD WYROB],wycena!$B329)</f>
        <v>0</v>
      </c>
      <c r="AW329" s="334">
        <f>SUMIFS(Technologia[tpj '[s']],Technologia[Obszar],"Prasa",Technologia[KOD WYROB],wycena!$B329)</f>
        <v>0</v>
      </c>
      <c r="AX329" s="335">
        <f t="shared" si="373"/>
        <v>0</v>
      </c>
      <c r="AY329" s="334">
        <f>SUMIFS(Technologia[tpz '[s']],Technologia[Obszar],"Spawanie ręczne",Technologia[KOD WYROB],wycena!$B329)</f>
        <v>0</v>
      </c>
      <c r="AZ329" s="334">
        <f>SUMIFS(Technologia[tpj '[s']],Technologia[Obszar],"Spawanie ręczne",Technologia[KOD WYROB],wycena!$B329)</f>
        <v>0</v>
      </c>
      <c r="BA329" s="335">
        <f t="shared" si="374"/>
        <v>0</v>
      </c>
      <c r="BB329" s="334">
        <f>SUMIFS(Technologia[tpz '[s']],Technologia[Obszar],"Spawanie robotem",Technologia[KOD WYROB],wycena!$B329)</f>
        <v>0</v>
      </c>
      <c r="BC329" s="334">
        <f>SUMIFS(Technologia[tpj '[s']],Technologia[Obszar],"Spawanie robotem",Technologia[KOD WYROB],wycena!$B329)</f>
        <v>0</v>
      </c>
      <c r="BD329" s="335">
        <f t="shared" si="375"/>
        <v>0</v>
      </c>
      <c r="BE329" s="334">
        <f>SUMIFS(Technologia[tpz '[s']],Technologia[Obszar],"Ślusarnia",Technologia[KOD WYROB],wycena!$B329)</f>
        <v>0</v>
      </c>
      <c r="BF329" s="334">
        <f>SUMIFS(Technologia[tpj '[s']],Technologia[Obszar],"Ślusarnia",Technologia[KOD WYROB],wycena!$B329)</f>
        <v>0</v>
      </c>
      <c r="BG329" s="335">
        <f t="shared" si="376"/>
        <v>0</v>
      </c>
      <c r="BH329" s="334">
        <f>SUMIFS(Technologia[tpz '[s']],Technologia[Obszar],"Montaż",Technologia[KOD WYROB],wycena!$B329)</f>
        <v>0</v>
      </c>
      <c r="BI329" s="334">
        <f>SUMIFS(Technologia[tpj '[s']],Technologia[Obszar],"Montaż",Technologia[KOD WYROB],wycena!$B329)</f>
        <v>0</v>
      </c>
      <c r="BJ329" s="335">
        <f t="shared" si="377"/>
        <v>0</v>
      </c>
      <c r="BK329" s="334">
        <f>SUMIFS(Technologia[tpz '[s']],Technologia[Obszar],"Klejenie",Technologia[KOD WYROB],wycena!$B329)</f>
        <v>0</v>
      </c>
      <c r="BL329" s="334">
        <f>SUMIFS(Technologia[tpj '[s']],Technologia[Obszar],"Klejenie",Technologia[KOD WYROB],wycena!$B329)</f>
        <v>0</v>
      </c>
      <c r="BM329" s="335">
        <f t="shared" si="378"/>
        <v>0</v>
      </c>
      <c r="BN329" s="334">
        <f>SUMIFS(Technologia[tpz '[s']],Technologia[Obszar],"Śrutowanie",Technologia[KOD WYROB],wycena!$B329)</f>
        <v>0</v>
      </c>
      <c r="BO329" s="334">
        <f>SUMIFS(Technologia[tpj '[s']],Technologia[Obszar],"Śrutowanie",Technologia[KOD WYROB],wycena!$B329)</f>
        <v>0</v>
      </c>
      <c r="BP329" s="332">
        <f t="shared" si="428"/>
        <v>0</v>
      </c>
      <c r="BQ329" s="334">
        <f>SUMIFS(Technologia[tpz '[s']],Technologia[Obszar],"Prostowanie",Technologia[KOD WYROB],wycena!$B329)</f>
        <v>0</v>
      </c>
      <c r="BR329" s="334">
        <f>SUMIFS(Technologia[tpj '[s']],Technologia[Obszar],"Prostowanie",Technologia[KOD WYROB],wycena!$B329)</f>
        <v>0</v>
      </c>
      <c r="BS329" s="332">
        <f t="shared" si="429"/>
        <v>0</v>
      </c>
      <c r="BT329" s="334">
        <f>SUMIFS(Technologia[tpz '[s']],Technologia[Obszar],"Gratowarka",Technologia[KOD WYROB],wycena!$B329)</f>
        <v>0</v>
      </c>
      <c r="BU329" s="334">
        <f>SUMIFS(Technologia[tpj '[s']],Technologia[Obszar],"Gratowarka",Technologia[KOD WYROB],wycena!$B329)</f>
        <v>0</v>
      </c>
      <c r="BV329" s="332">
        <f t="shared" si="430"/>
        <v>0</v>
      </c>
      <c r="BW329" s="332">
        <f>COUNTIF(Technologia[KOD WYROB],B329)</f>
        <v>0</v>
      </c>
      <c r="BX329" s="332">
        <f t="shared" si="431"/>
        <v>0</v>
      </c>
      <c r="BZ329" s="121"/>
      <c r="CA329" s="123"/>
      <c r="CB329" s="123"/>
      <c r="CC329" s="372">
        <f>SUMIFS(Technologia[Koszt kooperacji],Technologia[Obszar],"Kooperacja",Technologia[KOD WYROB],wycena!$B329)+SUMIFS(Technologia[Koszt kooperacji],Technologia[Obszar],"Śrutowanie",Technologia[KOD WYROB],wycena!$B329)</f>
        <v>0</v>
      </c>
      <c r="CD329" s="372">
        <f t="shared" si="379"/>
        <v>0</v>
      </c>
      <c r="CE329" s="372">
        <f t="shared" si="450"/>
        <v>0</v>
      </c>
      <c r="CF329" s="381">
        <f>COUNTIFS(Technologia[KOD WYROB],B329,Technologia[Obszar],"kooperacja")+SUMIF($C:$C,$B329,CF:CF)</f>
        <v>0</v>
      </c>
      <c r="CG329" s="382">
        <f>SUMIF(Tabela3[Dot. indeksu],B329,Tabela3[Wartość])+SUMIF(C:C,B329,DE:DE)</f>
        <v>0</v>
      </c>
      <c r="CH329" s="383">
        <f>SUMIFS(NRC[Cena],NRC[Typ narzędzia],robocze!$AL$1,NRC[Dot. indeksu],wycena!$B329)+(SUMIF($C:$C,$B329,$DF:$DF))</f>
        <v>0</v>
      </c>
      <c r="CI329" s="372">
        <f>SUMIFS(NRC[Cena],NRC[Typ narzędzia],robocze!$AL$2,NRC[Dot. indeksu],wycena!$B329)+(SUMIF($C:$C,$B329,$DG:$DG))</f>
        <v>0</v>
      </c>
      <c r="CJ329" s="372">
        <f>SUMIFS(NRC[Cena],NRC[Typ narzędzia],robocze!$AL$3,NRC[Dot. indeksu],wycena!$B329)+(SUMIF($C:$C,$B329,$DH:$DH))</f>
        <v>0</v>
      </c>
      <c r="CK329" s="384">
        <f t="shared" si="432"/>
        <v>0</v>
      </c>
      <c r="CM329" s="373" t="str">
        <f t="shared" si="380"/>
        <v/>
      </c>
      <c r="CN329" s="374" t="str">
        <f t="shared" si="381"/>
        <v/>
      </c>
      <c r="CO329" s="372" t="str">
        <f t="shared" si="382"/>
        <v/>
      </c>
      <c r="CP329" s="372" t="str">
        <f t="shared" si="451"/>
        <v/>
      </c>
      <c r="CQ329" s="371" t="str">
        <f t="shared" si="383"/>
        <v/>
      </c>
      <c r="CR329" s="371" t="str">
        <f t="shared" si="452"/>
        <v/>
      </c>
      <c r="CS329" s="371" t="str">
        <f t="shared" si="384"/>
        <v/>
      </c>
      <c r="CT329" s="371" t="str">
        <f t="shared" si="385"/>
        <v/>
      </c>
      <c r="CU329" s="371" t="str">
        <f t="shared" si="386"/>
        <v/>
      </c>
      <c r="CV329" s="371" t="str">
        <f t="shared" si="387"/>
        <v/>
      </c>
      <c r="CW329" s="371" t="str">
        <f t="shared" si="388"/>
        <v/>
      </c>
      <c r="CX329" s="371" t="str">
        <f t="shared" si="389"/>
        <v/>
      </c>
      <c r="CY329" s="371" t="str">
        <f t="shared" si="390"/>
        <v/>
      </c>
      <c r="CZ329" s="371" t="str">
        <f t="shared" si="391"/>
        <v/>
      </c>
      <c r="DA329" s="371" t="str">
        <f t="shared" si="433"/>
        <v/>
      </c>
      <c r="DB329" s="371" t="str">
        <f t="shared" si="434"/>
        <v/>
      </c>
      <c r="DC329" s="371" t="str">
        <f t="shared" si="435"/>
        <v/>
      </c>
      <c r="DD329" s="334" t="str">
        <f t="shared" si="392"/>
        <v/>
      </c>
      <c r="DE329" s="334" t="str">
        <f t="shared" si="393"/>
        <v/>
      </c>
      <c r="DF329" s="372">
        <f t="shared" si="453"/>
        <v>0</v>
      </c>
      <c r="DG329" s="372">
        <f t="shared" si="454"/>
        <v>0</v>
      </c>
      <c r="DH329" s="372">
        <f t="shared" si="455"/>
        <v>0</v>
      </c>
      <c r="DI329" s="375"/>
      <c r="DJ329" s="319">
        <f>AK329/3600*Stawki!$A$4</f>
        <v>0</v>
      </c>
      <c r="DK329" s="317">
        <f>AO329/3600*Stawki!$B$4</f>
        <v>0</v>
      </c>
      <c r="DL329" s="317">
        <f>AR329/3600*Stawki!$C$4</f>
        <v>0</v>
      </c>
      <c r="DM329" s="317">
        <f>AU329/3600*Stawki!$D$4</f>
        <v>0</v>
      </c>
      <c r="DN329" s="317">
        <f>AX329/3600*Stawki!$E$4</f>
        <v>0</v>
      </c>
      <c r="DO329" s="317">
        <f>BA329/3600*Stawki!$F$4</f>
        <v>0</v>
      </c>
      <c r="DP329" s="317">
        <f>BD329/3600*Stawki!$G$4</f>
        <v>0</v>
      </c>
      <c r="DQ329" s="317">
        <f>BG329/3600*Stawki!$H$4</f>
        <v>0</v>
      </c>
      <c r="DR329" s="317">
        <f>BJ329/3600*Stawki!$J$4</f>
        <v>0</v>
      </c>
      <c r="DS329" s="317">
        <f>BL329/3600*Stawki!$I$4</f>
        <v>0</v>
      </c>
      <c r="DT329" s="317">
        <f>BP329/3600*Stawki!$K$4</f>
        <v>0</v>
      </c>
      <c r="DU329" s="320">
        <f>BS329/3600*Stawki!$M$4</f>
        <v>0</v>
      </c>
      <c r="DV329" s="320">
        <f>BV329/3600*Stawki!$L$4</f>
        <v>0</v>
      </c>
      <c r="DW329" s="321">
        <f t="shared" si="436"/>
        <v>0</v>
      </c>
      <c r="DX329" s="322" t="e" cm="1">
        <f t="array" ref="DX329">IF(BX329&lt;1,INDEX(tblSimple[],MATCH(F329,simp_il_proj,1)+1,MATCH(BW329,simp_il_oper,1)+1)+VLOOKUP($H$6,tblKlient[[Klient]:[Dodatkowy narzut Simple]],2,0),INDEX(tblComplex[],MATCH(F329,comp_il_projekt,1)+1,MATCH(BX329,comp_ile_sklad,1)+1)+VLOOKUP($H$6,tblKlient[[Klient]:[Dodatkowy narzut Complex]],3,0))</f>
        <v>#VALUE!</v>
      </c>
      <c r="DY329" s="323" t="str">
        <f t="shared" si="437"/>
        <v/>
      </c>
      <c r="DZ329" s="318" t="e">
        <f t="shared" si="394"/>
        <v>#VALUE!</v>
      </c>
      <c r="EA329" s="324" t="e">
        <f t="shared" si="395"/>
        <v>#VALUE!</v>
      </c>
      <c r="EC329" s="340">
        <f>IFERROR((Y329*AA329)*IF(X329="NIE",$EC$17+Stawki!$L$30,$EC$17)+SUMIF($C:$C,$B329,CP:CP),0)</f>
        <v>0</v>
      </c>
      <c r="ED329" s="341">
        <f t="shared" si="396"/>
        <v>0</v>
      </c>
      <c r="EE329" s="341">
        <f t="shared" si="397"/>
        <v>0</v>
      </c>
      <c r="EF329" s="341" t="e">
        <f t="shared" si="398"/>
        <v>#VALUE!</v>
      </c>
      <c r="EG329" s="341" t="e">
        <f>DY329*(1+wycena!$EG$17)</f>
        <v>#VALUE!</v>
      </c>
      <c r="EH329" s="341" t="e">
        <f>EG329*(1+wycena!$EH$17)</f>
        <v>#VALUE!</v>
      </c>
      <c r="EI329" s="341" t="e">
        <f t="shared" si="438"/>
        <v>#VALUE!</v>
      </c>
      <c r="EJ329" s="341" t="e">
        <f t="shared" si="456"/>
        <v>#VALUE!</v>
      </c>
      <c r="EK329" s="342">
        <f t="shared" si="399"/>
        <v>0</v>
      </c>
      <c r="EL329" s="343">
        <v>0</v>
      </c>
      <c r="EM329" s="344" t="e">
        <f t="shared" si="457"/>
        <v>#VALUE!</v>
      </c>
      <c r="EN329" s="345" t="e">
        <f t="shared" si="400"/>
        <v>#VALUE!</v>
      </c>
      <c r="EO329" s="346">
        <f t="shared" si="401"/>
        <v>0</v>
      </c>
      <c r="EP329" s="347">
        <f t="shared" si="402"/>
        <v>0</v>
      </c>
      <c r="EQ329" s="348">
        <f t="shared" si="439"/>
        <v>0</v>
      </c>
      <c r="ER329" s="349" t="e">
        <f t="shared" si="403"/>
        <v>#VALUE!</v>
      </c>
      <c r="ES329" s="350" t="e">
        <f t="shared" si="404"/>
        <v>#VALUE!</v>
      </c>
      <c r="ET329" s="62"/>
      <c r="EU329" s="399">
        <f t="shared" si="440"/>
        <v>0</v>
      </c>
      <c r="EV329" s="400">
        <f t="shared" si="441"/>
        <v>0</v>
      </c>
      <c r="EW329" s="400">
        <f t="shared" si="442"/>
        <v>0</v>
      </c>
      <c r="EX329" s="400">
        <f t="shared" si="443"/>
        <v>0</v>
      </c>
      <c r="EY329" s="400">
        <f t="shared" si="444"/>
        <v>0</v>
      </c>
      <c r="EZ329" s="401">
        <f t="shared" si="445"/>
        <v>0</v>
      </c>
      <c r="FA329" s="62"/>
      <c r="FB329" s="153">
        <f t="shared" si="405"/>
        <v>0</v>
      </c>
      <c r="FC329" s="154">
        <f t="shared" si="406"/>
        <v>0</v>
      </c>
      <c r="FD329" s="154">
        <f t="shared" si="407"/>
        <v>0</v>
      </c>
      <c r="FE329" s="154">
        <f t="shared" si="408"/>
        <v>0</v>
      </c>
      <c r="FF329" s="154">
        <f t="shared" si="409"/>
        <v>0</v>
      </c>
      <c r="FG329" s="154">
        <f t="shared" si="410"/>
        <v>0</v>
      </c>
      <c r="FH329" s="154">
        <f t="shared" si="411"/>
        <v>0</v>
      </c>
      <c r="FI329" s="154">
        <f t="shared" si="412"/>
        <v>0</v>
      </c>
      <c r="FJ329" s="154">
        <f t="shared" si="413"/>
        <v>0</v>
      </c>
      <c r="FK329" s="147">
        <f t="shared" si="414"/>
        <v>0</v>
      </c>
      <c r="FL329" s="147">
        <f t="shared" si="415"/>
        <v>0</v>
      </c>
      <c r="FM329" s="146">
        <f t="shared" si="416"/>
        <v>0</v>
      </c>
      <c r="FN329" s="146">
        <f t="shared" si="417"/>
        <v>0</v>
      </c>
      <c r="FO329" s="146">
        <f t="shared" si="418"/>
        <v>0</v>
      </c>
      <c r="FP329" s="146">
        <f t="shared" si="419"/>
        <v>0</v>
      </c>
      <c r="FQ329" s="146" t="e">
        <f t="shared" si="420"/>
        <v>#VALUE!</v>
      </c>
      <c r="FR329" s="146" t="e">
        <f t="shared" si="421"/>
        <v>#VALUE!</v>
      </c>
      <c r="FS329" s="146">
        <f t="shared" si="422"/>
        <v>0</v>
      </c>
      <c r="FT329" s="146">
        <f t="shared" si="423"/>
        <v>0</v>
      </c>
      <c r="FU329" s="146">
        <f t="shared" si="424"/>
        <v>0</v>
      </c>
      <c r="FV329" s="146" t="e">
        <f t="shared" si="425"/>
        <v>#VALUE!</v>
      </c>
      <c r="FW329" s="146" t="e">
        <f t="shared" si="446"/>
        <v>#VALUE!</v>
      </c>
      <c r="FX329" s="146" t="e">
        <f t="shared" si="447"/>
        <v>#VALUE!</v>
      </c>
      <c r="FY329" s="146" t="e">
        <f t="shared" si="448"/>
        <v>#VALUE!</v>
      </c>
      <c r="FZ329" s="155">
        <f t="shared" si="458"/>
        <v>0</v>
      </c>
    </row>
    <row r="330" spans="1:182">
      <c r="A330" s="143">
        <v>312</v>
      </c>
      <c r="B330" s="123"/>
      <c r="C330" s="123"/>
      <c r="D330" s="123"/>
      <c r="E330" s="181"/>
      <c r="F330" s="123"/>
      <c r="G330" s="123"/>
      <c r="H330" s="123"/>
      <c r="I330" s="120"/>
      <c r="J330" s="121"/>
      <c r="K330" s="123"/>
      <c r="L330" s="123"/>
      <c r="M330" s="172" t="str">
        <f>ryzyka!$X314</f>
        <v/>
      </c>
      <c r="N330" s="173" t="str">
        <f>ryzyka!Y314</f>
        <v/>
      </c>
      <c r="O330" s="123"/>
      <c r="P330" s="123"/>
      <c r="Q330" s="138"/>
      <c r="R330" s="121"/>
      <c r="S330" s="123"/>
      <c r="T330" s="122"/>
      <c r="U330" s="123"/>
      <c r="V330" s="285" t="str">
        <f t="shared" si="426"/>
        <v/>
      </c>
      <c r="W330" s="285" t="str">
        <f t="shared" si="427"/>
        <v/>
      </c>
      <c r="X330" s="123"/>
      <c r="Y330" s="65"/>
      <c r="Z330" s="176">
        <f t="shared" si="369"/>
        <v>0</v>
      </c>
      <c r="AA330" s="124"/>
      <c r="AB330" s="124"/>
      <c r="AC330" s="125"/>
      <c r="AD330" s="125"/>
      <c r="AE330" s="126"/>
      <c r="AF330" s="124"/>
      <c r="AG330" s="127"/>
      <c r="AH330" s="128"/>
      <c r="AI330" s="137"/>
      <c r="AJ330" s="126"/>
      <c r="AK330" s="335">
        <f t="shared" si="370"/>
        <v>0</v>
      </c>
      <c r="AL330" s="138"/>
      <c r="AM330" s="121"/>
      <c r="AN330" s="123"/>
      <c r="AO330" s="332">
        <f t="shared" si="449"/>
        <v>0</v>
      </c>
      <c r="AP330" s="333">
        <f>SUMIFS(Technologia[tpz '[s']],Technologia[Obszar],"Obróbka skrawaniem",Technologia[KOD WYROB],wycena!$B330)</f>
        <v>0</v>
      </c>
      <c r="AQ330" s="334">
        <f>SUMIFS(Technologia[tpj '[s']],Technologia[Obszar],"Obróbka skrawaniem",Technologia[KOD WYROB],wycena!$B330)</f>
        <v>0</v>
      </c>
      <c r="AR330" s="335">
        <f t="shared" si="371"/>
        <v>0</v>
      </c>
      <c r="AS330" s="334">
        <f>SUMIFS(Technologia[tpz '[s']],Technologia[Obszar],"Ukosowanie",Technologia[KOD WYROB],wycena!$B330)</f>
        <v>0</v>
      </c>
      <c r="AT330" s="334">
        <f>SUMIFS(Technologia[tpj '[s']],Technologia[Obszar],"Ukosowanie",Technologia[KOD WYROB],wycena!$B330)</f>
        <v>0</v>
      </c>
      <c r="AU330" s="335">
        <f t="shared" si="372"/>
        <v>0</v>
      </c>
      <c r="AV330" s="334">
        <f>SUMIFS(Technologia[tpz '[s']],Technologia[Obszar],"Prasa",Technologia[KOD WYROB],wycena!$B330)</f>
        <v>0</v>
      </c>
      <c r="AW330" s="334">
        <f>SUMIFS(Technologia[tpj '[s']],Technologia[Obszar],"Prasa",Technologia[KOD WYROB],wycena!$B330)</f>
        <v>0</v>
      </c>
      <c r="AX330" s="335">
        <f t="shared" si="373"/>
        <v>0</v>
      </c>
      <c r="AY330" s="334">
        <f>SUMIFS(Technologia[tpz '[s']],Technologia[Obszar],"Spawanie ręczne",Technologia[KOD WYROB],wycena!$B330)</f>
        <v>0</v>
      </c>
      <c r="AZ330" s="334">
        <f>SUMIFS(Technologia[tpj '[s']],Technologia[Obszar],"Spawanie ręczne",Technologia[KOD WYROB],wycena!$B330)</f>
        <v>0</v>
      </c>
      <c r="BA330" s="335">
        <f t="shared" si="374"/>
        <v>0</v>
      </c>
      <c r="BB330" s="334">
        <f>SUMIFS(Technologia[tpz '[s']],Technologia[Obszar],"Spawanie robotem",Technologia[KOD WYROB],wycena!$B330)</f>
        <v>0</v>
      </c>
      <c r="BC330" s="334">
        <f>SUMIFS(Technologia[tpj '[s']],Technologia[Obszar],"Spawanie robotem",Technologia[KOD WYROB],wycena!$B330)</f>
        <v>0</v>
      </c>
      <c r="BD330" s="335">
        <f t="shared" si="375"/>
        <v>0</v>
      </c>
      <c r="BE330" s="334">
        <f>SUMIFS(Technologia[tpz '[s']],Technologia[Obszar],"Ślusarnia",Technologia[KOD WYROB],wycena!$B330)</f>
        <v>0</v>
      </c>
      <c r="BF330" s="334">
        <f>SUMIFS(Technologia[tpj '[s']],Technologia[Obszar],"Ślusarnia",Technologia[KOD WYROB],wycena!$B330)</f>
        <v>0</v>
      </c>
      <c r="BG330" s="335">
        <f t="shared" si="376"/>
        <v>0</v>
      </c>
      <c r="BH330" s="334">
        <f>SUMIFS(Technologia[tpz '[s']],Technologia[Obszar],"Montaż",Technologia[KOD WYROB],wycena!$B330)</f>
        <v>0</v>
      </c>
      <c r="BI330" s="334">
        <f>SUMIFS(Technologia[tpj '[s']],Technologia[Obszar],"Montaż",Technologia[KOD WYROB],wycena!$B330)</f>
        <v>0</v>
      </c>
      <c r="BJ330" s="335">
        <f t="shared" si="377"/>
        <v>0</v>
      </c>
      <c r="BK330" s="334">
        <f>SUMIFS(Technologia[tpz '[s']],Technologia[Obszar],"Klejenie",Technologia[KOD WYROB],wycena!$B330)</f>
        <v>0</v>
      </c>
      <c r="BL330" s="334">
        <f>SUMIFS(Technologia[tpj '[s']],Technologia[Obszar],"Klejenie",Technologia[KOD WYROB],wycena!$B330)</f>
        <v>0</v>
      </c>
      <c r="BM330" s="335">
        <f t="shared" si="378"/>
        <v>0</v>
      </c>
      <c r="BN330" s="334">
        <f>SUMIFS(Technologia[tpz '[s']],Technologia[Obszar],"Śrutowanie",Technologia[KOD WYROB],wycena!$B330)</f>
        <v>0</v>
      </c>
      <c r="BO330" s="334">
        <f>SUMIFS(Technologia[tpj '[s']],Technologia[Obszar],"Śrutowanie",Technologia[KOD WYROB],wycena!$B330)</f>
        <v>0</v>
      </c>
      <c r="BP330" s="332">
        <f t="shared" si="428"/>
        <v>0</v>
      </c>
      <c r="BQ330" s="334">
        <f>SUMIFS(Technologia[tpz '[s']],Technologia[Obszar],"Prostowanie",Technologia[KOD WYROB],wycena!$B330)</f>
        <v>0</v>
      </c>
      <c r="BR330" s="334">
        <f>SUMIFS(Technologia[tpj '[s']],Technologia[Obszar],"Prostowanie",Technologia[KOD WYROB],wycena!$B330)</f>
        <v>0</v>
      </c>
      <c r="BS330" s="332">
        <f t="shared" si="429"/>
        <v>0</v>
      </c>
      <c r="BT330" s="334">
        <f>SUMIFS(Technologia[tpz '[s']],Technologia[Obszar],"Gratowarka",Technologia[KOD WYROB],wycena!$B330)</f>
        <v>0</v>
      </c>
      <c r="BU330" s="334">
        <f>SUMIFS(Technologia[tpj '[s']],Technologia[Obszar],"Gratowarka",Technologia[KOD WYROB],wycena!$B330)</f>
        <v>0</v>
      </c>
      <c r="BV330" s="332">
        <f t="shared" si="430"/>
        <v>0</v>
      </c>
      <c r="BW330" s="332">
        <f>COUNTIF(Technologia[KOD WYROB],B330)</f>
        <v>0</v>
      </c>
      <c r="BX330" s="332">
        <f t="shared" si="431"/>
        <v>0</v>
      </c>
      <c r="BZ330" s="121"/>
      <c r="CA330" s="123"/>
      <c r="CB330" s="123"/>
      <c r="CC330" s="372">
        <f>SUMIFS(Technologia[Koszt kooperacji],Technologia[Obszar],"Kooperacja",Technologia[KOD WYROB],wycena!$B330)+SUMIFS(Technologia[Koszt kooperacji],Technologia[Obszar],"Śrutowanie",Technologia[KOD WYROB],wycena!$B330)</f>
        <v>0</v>
      </c>
      <c r="CD330" s="372">
        <f t="shared" si="379"/>
        <v>0</v>
      </c>
      <c r="CE330" s="372">
        <f t="shared" si="450"/>
        <v>0</v>
      </c>
      <c r="CF330" s="381">
        <f>COUNTIFS(Technologia[KOD WYROB],B330,Technologia[Obszar],"kooperacja")+SUMIF($C:$C,$B330,CF:CF)</f>
        <v>0</v>
      </c>
      <c r="CG330" s="382">
        <f>SUMIF(Tabela3[Dot. indeksu],B330,Tabela3[Wartość])+SUMIF(C:C,B330,DE:DE)</f>
        <v>0</v>
      </c>
      <c r="CH330" s="383">
        <f>SUMIFS(NRC[Cena],NRC[Typ narzędzia],robocze!$AL$1,NRC[Dot. indeksu],wycena!$B330)+(SUMIF($C:$C,$B330,$DF:$DF))</f>
        <v>0</v>
      </c>
      <c r="CI330" s="372">
        <f>SUMIFS(NRC[Cena],NRC[Typ narzędzia],robocze!$AL$2,NRC[Dot. indeksu],wycena!$B330)+(SUMIF($C:$C,$B330,$DG:$DG))</f>
        <v>0</v>
      </c>
      <c r="CJ330" s="372">
        <f>SUMIFS(NRC[Cena],NRC[Typ narzędzia],robocze!$AL$3,NRC[Dot. indeksu],wycena!$B330)+(SUMIF($C:$C,$B330,$DH:$DH))</f>
        <v>0</v>
      </c>
      <c r="CK330" s="384">
        <f t="shared" si="432"/>
        <v>0</v>
      </c>
      <c r="CM330" s="373" t="str">
        <f t="shared" si="380"/>
        <v/>
      </c>
      <c r="CN330" s="374" t="str">
        <f t="shared" si="381"/>
        <v/>
      </c>
      <c r="CO330" s="372" t="str">
        <f t="shared" si="382"/>
        <v/>
      </c>
      <c r="CP330" s="372" t="str">
        <f t="shared" si="451"/>
        <v/>
      </c>
      <c r="CQ330" s="371" t="str">
        <f t="shared" si="383"/>
        <v/>
      </c>
      <c r="CR330" s="371" t="str">
        <f t="shared" si="452"/>
        <v/>
      </c>
      <c r="CS330" s="371" t="str">
        <f t="shared" si="384"/>
        <v/>
      </c>
      <c r="CT330" s="371" t="str">
        <f t="shared" si="385"/>
        <v/>
      </c>
      <c r="CU330" s="371" t="str">
        <f t="shared" si="386"/>
        <v/>
      </c>
      <c r="CV330" s="371" t="str">
        <f t="shared" si="387"/>
        <v/>
      </c>
      <c r="CW330" s="371" t="str">
        <f t="shared" si="388"/>
        <v/>
      </c>
      <c r="CX330" s="371" t="str">
        <f t="shared" si="389"/>
        <v/>
      </c>
      <c r="CY330" s="371" t="str">
        <f t="shared" si="390"/>
        <v/>
      </c>
      <c r="CZ330" s="371" t="str">
        <f t="shared" si="391"/>
        <v/>
      </c>
      <c r="DA330" s="371" t="str">
        <f t="shared" si="433"/>
        <v/>
      </c>
      <c r="DB330" s="371" t="str">
        <f t="shared" si="434"/>
        <v/>
      </c>
      <c r="DC330" s="371" t="str">
        <f t="shared" si="435"/>
        <v/>
      </c>
      <c r="DD330" s="334" t="str">
        <f t="shared" si="392"/>
        <v/>
      </c>
      <c r="DE330" s="334" t="str">
        <f t="shared" si="393"/>
        <v/>
      </c>
      <c r="DF330" s="372">
        <f t="shared" si="453"/>
        <v>0</v>
      </c>
      <c r="DG330" s="372">
        <f t="shared" si="454"/>
        <v>0</v>
      </c>
      <c r="DH330" s="372">
        <f t="shared" si="455"/>
        <v>0</v>
      </c>
      <c r="DI330" s="375"/>
      <c r="DJ330" s="319">
        <f>AK330/3600*Stawki!$A$4</f>
        <v>0</v>
      </c>
      <c r="DK330" s="317">
        <f>AO330/3600*Stawki!$B$4</f>
        <v>0</v>
      </c>
      <c r="DL330" s="317">
        <f>AR330/3600*Stawki!$C$4</f>
        <v>0</v>
      </c>
      <c r="DM330" s="317">
        <f>AU330/3600*Stawki!$D$4</f>
        <v>0</v>
      </c>
      <c r="DN330" s="317">
        <f>AX330/3600*Stawki!$E$4</f>
        <v>0</v>
      </c>
      <c r="DO330" s="317">
        <f>BA330/3600*Stawki!$F$4</f>
        <v>0</v>
      </c>
      <c r="DP330" s="317">
        <f>BD330/3600*Stawki!$G$4</f>
        <v>0</v>
      </c>
      <c r="DQ330" s="317">
        <f>BG330/3600*Stawki!$H$4</f>
        <v>0</v>
      </c>
      <c r="DR330" s="317">
        <f>BJ330/3600*Stawki!$J$4</f>
        <v>0</v>
      </c>
      <c r="DS330" s="317">
        <f>BL330/3600*Stawki!$I$4</f>
        <v>0</v>
      </c>
      <c r="DT330" s="317">
        <f>BP330/3600*Stawki!$K$4</f>
        <v>0</v>
      </c>
      <c r="DU330" s="320">
        <f>BS330/3600*Stawki!$M$4</f>
        <v>0</v>
      </c>
      <c r="DV330" s="320">
        <f>BV330/3600*Stawki!$L$4</f>
        <v>0</v>
      </c>
      <c r="DW330" s="321">
        <f t="shared" si="436"/>
        <v>0</v>
      </c>
      <c r="DX330" s="322" t="e" cm="1">
        <f t="array" ref="DX330">IF(BX330&lt;1,INDEX(tblSimple[],MATCH(F330,simp_il_proj,1)+1,MATCH(BW330,simp_il_oper,1)+1)+VLOOKUP($H$6,tblKlient[[Klient]:[Dodatkowy narzut Simple]],2,0),INDEX(tblComplex[],MATCH(F330,comp_il_projekt,1)+1,MATCH(BX330,comp_ile_sklad,1)+1)+VLOOKUP($H$6,tblKlient[[Klient]:[Dodatkowy narzut Complex]],3,0))</f>
        <v>#VALUE!</v>
      </c>
      <c r="DY330" s="323" t="str">
        <f t="shared" si="437"/>
        <v/>
      </c>
      <c r="DZ330" s="318" t="e">
        <f t="shared" si="394"/>
        <v>#VALUE!</v>
      </c>
      <c r="EA330" s="324" t="e">
        <f t="shared" si="395"/>
        <v>#VALUE!</v>
      </c>
      <c r="EC330" s="340">
        <f>IFERROR((Y330*AA330)*IF(X330="NIE",$EC$17+Stawki!$L$30,$EC$17)+SUMIF($C:$C,$B330,CP:CP),0)</f>
        <v>0</v>
      </c>
      <c r="ED330" s="341">
        <f t="shared" si="396"/>
        <v>0</v>
      </c>
      <c r="EE330" s="341">
        <f t="shared" si="397"/>
        <v>0</v>
      </c>
      <c r="EF330" s="341" t="e">
        <f t="shared" si="398"/>
        <v>#VALUE!</v>
      </c>
      <c r="EG330" s="341" t="e">
        <f>DY330*(1+wycena!$EG$17)</f>
        <v>#VALUE!</v>
      </c>
      <c r="EH330" s="341" t="e">
        <f>EG330*(1+wycena!$EH$17)</f>
        <v>#VALUE!</v>
      </c>
      <c r="EI330" s="341" t="e">
        <f t="shared" si="438"/>
        <v>#VALUE!</v>
      </c>
      <c r="EJ330" s="341" t="e">
        <f t="shared" si="456"/>
        <v>#VALUE!</v>
      </c>
      <c r="EK330" s="342">
        <f t="shared" si="399"/>
        <v>0</v>
      </c>
      <c r="EL330" s="343">
        <v>0</v>
      </c>
      <c r="EM330" s="344" t="e">
        <f t="shared" si="457"/>
        <v>#VALUE!</v>
      </c>
      <c r="EN330" s="345" t="e">
        <f t="shared" si="400"/>
        <v>#VALUE!</v>
      </c>
      <c r="EO330" s="346">
        <f t="shared" si="401"/>
        <v>0</v>
      </c>
      <c r="EP330" s="347">
        <f t="shared" si="402"/>
        <v>0</v>
      </c>
      <c r="EQ330" s="348">
        <f t="shared" si="439"/>
        <v>0</v>
      </c>
      <c r="ER330" s="349" t="e">
        <f t="shared" si="403"/>
        <v>#VALUE!</v>
      </c>
      <c r="ES330" s="350" t="e">
        <f t="shared" si="404"/>
        <v>#VALUE!</v>
      </c>
      <c r="ET330" s="62"/>
      <c r="EU330" s="399">
        <f t="shared" si="440"/>
        <v>0</v>
      </c>
      <c r="EV330" s="400">
        <f t="shared" si="441"/>
        <v>0</v>
      </c>
      <c r="EW330" s="400">
        <f t="shared" si="442"/>
        <v>0</v>
      </c>
      <c r="EX330" s="400">
        <f t="shared" si="443"/>
        <v>0</v>
      </c>
      <c r="EY330" s="400">
        <f t="shared" si="444"/>
        <v>0</v>
      </c>
      <c r="EZ330" s="401">
        <f t="shared" si="445"/>
        <v>0</v>
      </c>
      <c r="FA330" s="62"/>
      <c r="FB330" s="153">
        <f t="shared" si="405"/>
        <v>0</v>
      </c>
      <c r="FC330" s="154">
        <f t="shared" si="406"/>
        <v>0</v>
      </c>
      <c r="FD330" s="154">
        <f t="shared" si="407"/>
        <v>0</v>
      </c>
      <c r="FE330" s="154">
        <f t="shared" si="408"/>
        <v>0</v>
      </c>
      <c r="FF330" s="154">
        <f t="shared" si="409"/>
        <v>0</v>
      </c>
      <c r="FG330" s="154">
        <f t="shared" si="410"/>
        <v>0</v>
      </c>
      <c r="FH330" s="154">
        <f t="shared" si="411"/>
        <v>0</v>
      </c>
      <c r="FI330" s="154">
        <f t="shared" si="412"/>
        <v>0</v>
      </c>
      <c r="FJ330" s="154">
        <f t="shared" si="413"/>
        <v>0</v>
      </c>
      <c r="FK330" s="147">
        <f t="shared" si="414"/>
        <v>0</v>
      </c>
      <c r="FL330" s="147">
        <f t="shared" si="415"/>
        <v>0</v>
      </c>
      <c r="FM330" s="146">
        <f t="shared" si="416"/>
        <v>0</v>
      </c>
      <c r="FN330" s="146">
        <f t="shared" si="417"/>
        <v>0</v>
      </c>
      <c r="FO330" s="146">
        <f t="shared" si="418"/>
        <v>0</v>
      </c>
      <c r="FP330" s="146">
        <f t="shared" si="419"/>
        <v>0</v>
      </c>
      <c r="FQ330" s="146" t="e">
        <f t="shared" si="420"/>
        <v>#VALUE!</v>
      </c>
      <c r="FR330" s="146" t="e">
        <f t="shared" si="421"/>
        <v>#VALUE!</v>
      </c>
      <c r="FS330" s="146">
        <f t="shared" si="422"/>
        <v>0</v>
      </c>
      <c r="FT330" s="146">
        <f t="shared" si="423"/>
        <v>0</v>
      </c>
      <c r="FU330" s="146">
        <f t="shared" si="424"/>
        <v>0</v>
      </c>
      <c r="FV330" s="146" t="e">
        <f t="shared" si="425"/>
        <v>#VALUE!</v>
      </c>
      <c r="FW330" s="146" t="e">
        <f t="shared" si="446"/>
        <v>#VALUE!</v>
      </c>
      <c r="FX330" s="146" t="e">
        <f t="shared" si="447"/>
        <v>#VALUE!</v>
      </c>
      <c r="FY330" s="146" t="e">
        <f t="shared" si="448"/>
        <v>#VALUE!</v>
      </c>
      <c r="FZ330" s="155">
        <f t="shared" si="458"/>
        <v>0</v>
      </c>
    </row>
    <row r="331" spans="1:182">
      <c r="A331" s="143">
        <v>313</v>
      </c>
      <c r="B331" s="123"/>
      <c r="C331" s="123"/>
      <c r="D331" s="123"/>
      <c r="E331" s="181"/>
      <c r="F331" s="123"/>
      <c r="G331" s="123"/>
      <c r="H331" s="123"/>
      <c r="I331" s="120"/>
      <c r="J331" s="121"/>
      <c r="K331" s="123"/>
      <c r="L331" s="123"/>
      <c r="M331" s="172" t="str">
        <f>ryzyka!$X315</f>
        <v/>
      </c>
      <c r="N331" s="173" t="str">
        <f>ryzyka!Y315</f>
        <v/>
      </c>
      <c r="O331" s="123"/>
      <c r="P331" s="123"/>
      <c r="Q331" s="138"/>
      <c r="R331" s="121"/>
      <c r="S331" s="123"/>
      <c r="T331" s="122"/>
      <c r="U331" s="123"/>
      <c r="V331" s="285" t="str">
        <f t="shared" si="426"/>
        <v/>
      </c>
      <c r="W331" s="285" t="str">
        <f t="shared" si="427"/>
        <v/>
      </c>
      <c r="X331" s="123"/>
      <c r="Y331" s="65"/>
      <c r="Z331" s="176">
        <f t="shared" si="369"/>
        <v>0</v>
      </c>
      <c r="AA331" s="124"/>
      <c r="AB331" s="124"/>
      <c r="AC331" s="125"/>
      <c r="AD331" s="125"/>
      <c r="AE331" s="126"/>
      <c r="AF331" s="124"/>
      <c r="AG331" s="127"/>
      <c r="AH331" s="128"/>
      <c r="AI331" s="137"/>
      <c r="AJ331" s="126"/>
      <c r="AK331" s="335">
        <f t="shared" si="370"/>
        <v>0</v>
      </c>
      <c r="AL331" s="138"/>
      <c r="AM331" s="121"/>
      <c r="AN331" s="123"/>
      <c r="AO331" s="332">
        <f t="shared" si="449"/>
        <v>0</v>
      </c>
      <c r="AP331" s="333">
        <f>SUMIFS(Technologia[tpz '[s']],Technologia[Obszar],"Obróbka skrawaniem",Technologia[KOD WYROB],wycena!$B331)</f>
        <v>0</v>
      </c>
      <c r="AQ331" s="334">
        <f>SUMIFS(Technologia[tpj '[s']],Technologia[Obszar],"Obróbka skrawaniem",Technologia[KOD WYROB],wycena!$B331)</f>
        <v>0</v>
      </c>
      <c r="AR331" s="335">
        <f t="shared" si="371"/>
        <v>0</v>
      </c>
      <c r="AS331" s="334">
        <f>SUMIFS(Technologia[tpz '[s']],Technologia[Obszar],"Ukosowanie",Technologia[KOD WYROB],wycena!$B331)</f>
        <v>0</v>
      </c>
      <c r="AT331" s="334">
        <f>SUMIFS(Technologia[tpj '[s']],Technologia[Obszar],"Ukosowanie",Technologia[KOD WYROB],wycena!$B331)</f>
        <v>0</v>
      </c>
      <c r="AU331" s="335">
        <f t="shared" si="372"/>
        <v>0</v>
      </c>
      <c r="AV331" s="334">
        <f>SUMIFS(Technologia[tpz '[s']],Technologia[Obszar],"Prasa",Technologia[KOD WYROB],wycena!$B331)</f>
        <v>0</v>
      </c>
      <c r="AW331" s="334">
        <f>SUMIFS(Technologia[tpj '[s']],Technologia[Obszar],"Prasa",Technologia[KOD WYROB],wycena!$B331)</f>
        <v>0</v>
      </c>
      <c r="AX331" s="335">
        <f t="shared" si="373"/>
        <v>0</v>
      </c>
      <c r="AY331" s="334">
        <f>SUMIFS(Technologia[tpz '[s']],Technologia[Obszar],"Spawanie ręczne",Technologia[KOD WYROB],wycena!$B331)</f>
        <v>0</v>
      </c>
      <c r="AZ331" s="334">
        <f>SUMIFS(Technologia[tpj '[s']],Technologia[Obszar],"Spawanie ręczne",Technologia[KOD WYROB],wycena!$B331)</f>
        <v>0</v>
      </c>
      <c r="BA331" s="335">
        <f t="shared" si="374"/>
        <v>0</v>
      </c>
      <c r="BB331" s="334">
        <f>SUMIFS(Technologia[tpz '[s']],Technologia[Obszar],"Spawanie robotem",Technologia[KOD WYROB],wycena!$B331)</f>
        <v>0</v>
      </c>
      <c r="BC331" s="334">
        <f>SUMIFS(Technologia[tpj '[s']],Technologia[Obszar],"Spawanie robotem",Technologia[KOD WYROB],wycena!$B331)</f>
        <v>0</v>
      </c>
      <c r="BD331" s="335">
        <f t="shared" si="375"/>
        <v>0</v>
      </c>
      <c r="BE331" s="334">
        <f>SUMIFS(Technologia[tpz '[s']],Technologia[Obszar],"Ślusarnia",Technologia[KOD WYROB],wycena!$B331)</f>
        <v>0</v>
      </c>
      <c r="BF331" s="334">
        <f>SUMIFS(Technologia[tpj '[s']],Technologia[Obszar],"Ślusarnia",Technologia[KOD WYROB],wycena!$B331)</f>
        <v>0</v>
      </c>
      <c r="BG331" s="335">
        <f t="shared" si="376"/>
        <v>0</v>
      </c>
      <c r="BH331" s="334">
        <f>SUMIFS(Technologia[tpz '[s']],Technologia[Obszar],"Montaż",Technologia[KOD WYROB],wycena!$B331)</f>
        <v>0</v>
      </c>
      <c r="BI331" s="334">
        <f>SUMIFS(Technologia[tpj '[s']],Technologia[Obszar],"Montaż",Technologia[KOD WYROB],wycena!$B331)</f>
        <v>0</v>
      </c>
      <c r="BJ331" s="335">
        <f t="shared" si="377"/>
        <v>0</v>
      </c>
      <c r="BK331" s="334">
        <f>SUMIFS(Technologia[tpz '[s']],Technologia[Obszar],"Klejenie",Technologia[KOD WYROB],wycena!$B331)</f>
        <v>0</v>
      </c>
      <c r="BL331" s="334">
        <f>SUMIFS(Technologia[tpj '[s']],Technologia[Obszar],"Klejenie",Technologia[KOD WYROB],wycena!$B331)</f>
        <v>0</v>
      </c>
      <c r="BM331" s="335">
        <f t="shared" si="378"/>
        <v>0</v>
      </c>
      <c r="BN331" s="334">
        <f>SUMIFS(Technologia[tpz '[s']],Technologia[Obszar],"Śrutowanie",Technologia[KOD WYROB],wycena!$B331)</f>
        <v>0</v>
      </c>
      <c r="BO331" s="334">
        <f>SUMIFS(Technologia[tpj '[s']],Technologia[Obszar],"Śrutowanie",Technologia[KOD WYROB],wycena!$B331)</f>
        <v>0</v>
      </c>
      <c r="BP331" s="332">
        <f t="shared" si="428"/>
        <v>0</v>
      </c>
      <c r="BQ331" s="334">
        <f>SUMIFS(Technologia[tpz '[s']],Technologia[Obszar],"Prostowanie",Technologia[KOD WYROB],wycena!$B331)</f>
        <v>0</v>
      </c>
      <c r="BR331" s="334">
        <f>SUMIFS(Technologia[tpj '[s']],Technologia[Obszar],"Prostowanie",Technologia[KOD WYROB],wycena!$B331)</f>
        <v>0</v>
      </c>
      <c r="BS331" s="332">
        <f t="shared" si="429"/>
        <v>0</v>
      </c>
      <c r="BT331" s="334">
        <f>SUMIFS(Technologia[tpz '[s']],Technologia[Obszar],"Gratowarka",Technologia[KOD WYROB],wycena!$B331)</f>
        <v>0</v>
      </c>
      <c r="BU331" s="334">
        <f>SUMIFS(Technologia[tpj '[s']],Technologia[Obszar],"Gratowarka",Technologia[KOD WYROB],wycena!$B331)</f>
        <v>0</v>
      </c>
      <c r="BV331" s="332">
        <f t="shared" si="430"/>
        <v>0</v>
      </c>
      <c r="BW331" s="332">
        <f>COUNTIF(Technologia[KOD WYROB],B331)</f>
        <v>0</v>
      </c>
      <c r="BX331" s="332">
        <f t="shared" si="431"/>
        <v>0</v>
      </c>
      <c r="BZ331" s="121"/>
      <c r="CA331" s="123"/>
      <c r="CB331" s="123"/>
      <c r="CC331" s="372">
        <f>SUMIFS(Technologia[Koszt kooperacji],Technologia[Obszar],"Kooperacja",Technologia[KOD WYROB],wycena!$B331)+SUMIFS(Technologia[Koszt kooperacji],Technologia[Obszar],"Śrutowanie",Technologia[KOD WYROB],wycena!$B331)</f>
        <v>0</v>
      </c>
      <c r="CD331" s="372">
        <f t="shared" si="379"/>
        <v>0</v>
      </c>
      <c r="CE331" s="372">
        <f t="shared" si="450"/>
        <v>0</v>
      </c>
      <c r="CF331" s="381">
        <f>COUNTIFS(Technologia[KOD WYROB],B331,Technologia[Obszar],"kooperacja")+SUMIF($C:$C,$B331,CF:CF)</f>
        <v>0</v>
      </c>
      <c r="CG331" s="382">
        <f>SUMIF(Tabela3[Dot. indeksu],B331,Tabela3[Wartość])+SUMIF(C:C,B331,DE:DE)</f>
        <v>0</v>
      </c>
      <c r="CH331" s="383">
        <f>SUMIFS(NRC[Cena],NRC[Typ narzędzia],robocze!$AL$1,NRC[Dot. indeksu],wycena!$B331)+(SUMIF($C:$C,$B331,$DF:$DF))</f>
        <v>0</v>
      </c>
      <c r="CI331" s="372">
        <f>SUMIFS(NRC[Cena],NRC[Typ narzędzia],robocze!$AL$2,NRC[Dot. indeksu],wycena!$B331)+(SUMIF($C:$C,$B331,$DG:$DG))</f>
        <v>0</v>
      </c>
      <c r="CJ331" s="372">
        <f>SUMIFS(NRC[Cena],NRC[Typ narzędzia],robocze!$AL$3,NRC[Dot. indeksu],wycena!$B331)+(SUMIF($C:$C,$B331,$DH:$DH))</f>
        <v>0</v>
      </c>
      <c r="CK331" s="384">
        <f t="shared" si="432"/>
        <v>0</v>
      </c>
      <c r="CM331" s="373" t="str">
        <f t="shared" si="380"/>
        <v/>
      </c>
      <c r="CN331" s="374" t="str">
        <f t="shared" si="381"/>
        <v/>
      </c>
      <c r="CO331" s="372" t="str">
        <f t="shared" si="382"/>
        <v/>
      </c>
      <c r="CP331" s="372" t="str">
        <f t="shared" si="451"/>
        <v/>
      </c>
      <c r="CQ331" s="371" t="str">
        <f t="shared" si="383"/>
        <v/>
      </c>
      <c r="CR331" s="371" t="str">
        <f t="shared" si="452"/>
        <v/>
      </c>
      <c r="CS331" s="371" t="str">
        <f t="shared" si="384"/>
        <v/>
      </c>
      <c r="CT331" s="371" t="str">
        <f t="shared" si="385"/>
        <v/>
      </c>
      <c r="CU331" s="371" t="str">
        <f t="shared" si="386"/>
        <v/>
      </c>
      <c r="CV331" s="371" t="str">
        <f t="shared" si="387"/>
        <v/>
      </c>
      <c r="CW331" s="371" t="str">
        <f t="shared" si="388"/>
        <v/>
      </c>
      <c r="CX331" s="371" t="str">
        <f t="shared" si="389"/>
        <v/>
      </c>
      <c r="CY331" s="371" t="str">
        <f t="shared" si="390"/>
        <v/>
      </c>
      <c r="CZ331" s="371" t="str">
        <f t="shared" si="391"/>
        <v/>
      </c>
      <c r="DA331" s="371" t="str">
        <f t="shared" si="433"/>
        <v/>
      </c>
      <c r="DB331" s="371" t="str">
        <f t="shared" si="434"/>
        <v/>
      </c>
      <c r="DC331" s="371" t="str">
        <f t="shared" si="435"/>
        <v/>
      </c>
      <c r="DD331" s="334" t="str">
        <f t="shared" si="392"/>
        <v/>
      </c>
      <c r="DE331" s="334" t="str">
        <f t="shared" si="393"/>
        <v/>
      </c>
      <c r="DF331" s="372">
        <f t="shared" si="453"/>
        <v>0</v>
      </c>
      <c r="DG331" s="372">
        <f t="shared" si="454"/>
        <v>0</v>
      </c>
      <c r="DH331" s="372">
        <f t="shared" si="455"/>
        <v>0</v>
      </c>
      <c r="DI331" s="375"/>
      <c r="DJ331" s="319">
        <f>AK331/3600*Stawki!$A$4</f>
        <v>0</v>
      </c>
      <c r="DK331" s="317">
        <f>AO331/3600*Stawki!$B$4</f>
        <v>0</v>
      </c>
      <c r="DL331" s="317">
        <f>AR331/3600*Stawki!$C$4</f>
        <v>0</v>
      </c>
      <c r="DM331" s="317">
        <f>AU331/3600*Stawki!$D$4</f>
        <v>0</v>
      </c>
      <c r="DN331" s="317">
        <f>AX331/3600*Stawki!$E$4</f>
        <v>0</v>
      </c>
      <c r="DO331" s="317">
        <f>BA331/3600*Stawki!$F$4</f>
        <v>0</v>
      </c>
      <c r="DP331" s="317">
        <f>BD331/3600*Stawki!$G$4</f>
        <v>0</v>
      </c>
      <c r="DQ331" s="317">
        <f>BG331/3600*Stawki!$H$4</f>
        <v>0</v>
      </c>
      <c r="DR331" s="317">
        <f>BJ331/3600*Stawki!$J$4</f>
        <v>0</v>
      </c>
      <c r="DS331" s="317">
        <f>BL331/3600*Stawki!$I$4</f>
        <v>0</v>
      </c>
      <c r="DT331" s="317">
        <f>BP331/3600*Stawki!$K$4</f>
        <v>0</v>
      </c>
      <c r="DU331" s="320">
        <f>BS331/3600*Stawki!$M$4</f>
        <v>0</v>
      </c>
      <c r="DV331" s="320">
        <f>BV331/3600*Stawki!$L$4</f>
        <v>0</v>
      </c>
      <c r="DW331" s="321">
        <f t="shared" si="436"/>
        <v>0</v>
      </c>
      <c r="DX331" s="322" t="e" cm="1">
        <f t="array" ref="DX331">IF(BX331&lt;1,INDEX(tblSimple[],MATCH(F331,simp_il_proj,1)+1,MATCH(BW331,simp_il_oper,1)+1)+VLOOKUP($H$6,tblKlient[[Klient]:[Dodatkowy narzut Simple]],2,0),INDEX(tblComplex[],MATCH(F331,comp_il_projekt,1)+1,MATCH(BX331,comp_ile_sklad,1)+1)+VLOOKUP($H$6,tblKlient[[Klient]:[Dodatkowy narzut Complex]],3,0))</f>
        <v>#VALUE!</v>
      </c>
      <c r="DY331" s="323" t="str">
        <f t="shared" si="437"/>
        <v/>
      </c>
      <c r="DZ331" s="318" t="e">
        <f t="shared" si="394"/>
        <v>#VALUE!</v>
      </c>
      <c r="EA331" s="324" t="e">
        <f t="shared" si="395"/>
        <v>#VALUE!</v>
      </c>
      <c r="EC331" s="340">
        <f>IFERROR((Y331*AA331)*IF(X331="NIE",$EC$17+Stawki!$L$30,$EC$17)+SUMIF($C:$C,$B331,CP:CP),0)</f>
        <v>0</v>
      </c>
      <c r="ED331" s="341">
        <f t="shared" si="396"/>
        <v>0</v>
      </c>
      <c r="EE331" s="341">
        <f t="shared" si="397"/>
        <v>0</v>
      </c>
      <c r="EF331" s="341" t="e">
        <f t="shared" si="398"/>
        <v>#VALUE!</v>
      </c>
      <c r="EG331" s="341" t="e">
        <f>DY331*(1+wycena!$EG$17)</f>
        <v>#VALUE!</v>
      </c>
      <c r="EH331" s="341" t="e">
        <f>EG331*(1+wycena!$EH$17)</f>
        <v>#VALUE!</v>
      </c>
      <c r="EI331" s="341" t="e">
        <f t="shared" si="438"/>
        <v>#VALUE!</v>
      </c>
      <c r="EJ331" s="341" t="e">
        <f t="shared" si="456"/>
        <v>#VALUE!</v>
      </c>
      <c r="EK331" s="342">
        <f t="shared" si="399"/>
        <v>0</v>
      </c>
      <c r="EL331" s="343">
        <v>0</v>
      </c>
      <c r="EM331" s="344" t="e">
        <f t="shared" si="457"/>
        <v>#VALUE!</v>
      </c>
      <c r="EN331" s="345" t="e">
        <f t="shared" si="400"/>
        <v>#VALUE!</v>
      </c>
      <c r="EO331" s="346">
        <f t="shared" si="401"/>
        <v>0</v>
      </c>
      <c r="EP331" s="347">
        <f t="shared" si="402"/>
        <v>0</v>
      </c>
      <c r="EQ331" s="348">
        <f t="shared" si="439"/>
        <v>0</v>
      </c>
      <c r="ER331" s="349" t="e">
        <f t="shared" si="403"/>
        <v>#VALUE!</v>
      </c>
      <c r="ES331" s="350" t="e">
        <f t="shared" si="404"/>
        <v>#VALUE!</v>
      </c>
      <c r="ET331" s="62"/>
      <c r="EU331" s="399">
        <f t="shared" si="440"/>
        <v>0</v>
      </c>
      <c r="EV331" s="400">
        <f t="shared" si="441"/>
        <v>0</v>
      </c>
      <c r="EW331" s="400">
        <f t="shared" si="442"/>
        <v>0</v>
      </c>
      <c r="EX331" s="400">
        <f t="shared" si="443"/>
        <v>0</v>
      </c>
      <c r="EY331" s="400">
        <f t="shared" si="444"/>
        <v>0</v>
      </c>
      <c r="EZ331" s="401">
        <f t="shared" si="445"/>
        <v>0</v>
      </c>
      <c r="FA331" s="62"/>
      <c r="FB331" s="153">
        <f t="shared" si="405"/>
        <v>0</v>
      </c>
      <c r="FC331" s="154">
        <f t="shared" si="406"/>
        <v>0</v>
      </c>
      <c r="FD331" s="154">
        <f t="shared" si="407"/>
        <v>0</v>
      </c>
      <c r="FE331" s="154">
        <f t="shared" si="408"/>
        <v>0</v>
      </c>
      <c r="FF331" s="154">
        <f t="shared" si="409"/>
        <v>0</v>
      </c>
      <c r="FG331" s="154">
        <f t="shared" si="410"/>
        <v>0</v>
      </c>
      <c r="FH331" s="154">
        <f t="shared" si="411"/>
        <v>0</v>
      </c>
      <c r="FI331" s="154">
        <f t="shared" si="412"/>
        <v>0</v>
      </c>
      <c r="FJ331" s="154">
        <f t="shared" si="413"/>
        <v>0</v>
      </c>
      <c r="FK331" s="147">
        <f t="shared" si="414"/>
        <v>0</v>
      </c>
      <c r="FL331" s="147">
        <f t="shared" si="415"/>
        <v>0</v>
      </c>
      <c r="FM331" s="146">
        <f t="shared" si="416"/>
        <v>0</v>
      </c>
      <c r="FN331" s="146">
        <f t="shared" si="417"/>
        <v>0</v>
      </c>
      <c r="FO331" s="146">
        <f t="shared" si="418"/>
        <v>0</v>
      </c>
      <c r="FP331" s="146">
        <f t="shared" si="419"/>
        <v>0</v>
      </c>
      <c r="FQ331" s="146" t="e">
        <f t="shared" si="420"/>
        <v>#VALUE!</v>
      </c>
      <c r="FR331" s="146" t="e">
        <f t="shared" si="421"/>
        <v>#VALUE!</v>
      </c>
      <c r="FS331" s="146">
        <f t="shared" si="422"/>
        <v>0</v>
      </c>
      <c r="FT331" s="146">
        <f t="shared" si="423"/>
        <v>0</v>
      </c>
      <c r="FU331" s="146">
        <f t="shared" si="424"/>
        <v>0</v>
      </c>
      <c r="FV331" s="146" t="e">
        <f t="shared" si="425"/>
        <v>#VALUE!</v>
      </c>
      <c r="FW331" s="146" t="e">
        <f t="shared" si="446"/>
        <v>#VALUE!</v>
      </c>
      <c r="FX331" s="146" t="e">
        <f t="shared" si="447"/>
        <v>#VALUE!</v>
      </c>
      <c r="FY331" s="146" t="e">
        <f t="shared" si="448"/>
        <v>#VALUE!</v>
      </c>
      <c r="FZ331" s="155">
        <f t="shared" si="458"/>
        <v>0</v>
      </c>
    </row>
    <row r="332" spans="1:182">
      <c r="A332" s="143">
        <v>314</v>
      </c>
      <c r="B332" s="123"/>
      <c r="C332" s="123"/>
      <c r="D332" s="123"/>
      <c r="E332" s="181"/>
      <c r="F332" s="123"/>
      <c r="G332" s="123"/>
      <c r="H332" s="123"/>
      <c r="I332" s="120"/>
      <c r="J332" s="121"/>
      <c r="K332" s="123"/>
      <c r="L332" s="123"/>
      <c r="M332" s="172" t="str">
        <f>ryzyka!$X316</f>
        <v/>
      </c>
      <c r="N332" s="173" t="str">
        <f>ryzyka!Y316</f>
        <v/>
      </c>
      <c r="O332" s="123"/>
      <c r="P332" s="123"/>
      <c r="Q332" s="138"/>
      <c r="R332" s="121"/>
      <c r="S332" s="123"/>
      <c r="T332" s="122"/>
      <c r="U332" s="123"/>
      <c r="V332" s="285" t="str">
        <f t="shared" si="426"/>
        <v/>
      </c>
      <c r="W332" s="285" t="str">
        <f t="shared" si="427"/>
        <v/>
      </c>
      <c r="X332" s="123"/>
      <c r="Y332" s="65"/>
      <c r="Z332" s="176">
        <f t="shared" si="369"/>
        <v>0</v>
      </c>
      <c r="AA332" s="124"/>
      <c r="AB332" s="124"/>
      <c r="AC332" s="125"/>
      <c r="AD332" s="125"/>
      <c r="AE332" s="126"/>
      <c r="AF332" s="124"/>
      <c r="AG332" s="127"/>
      <c r="AH332" s="128"/>
      <c r="AI332" s="137"/>
      <c r="AJ332" s="126"/>
      <c r="AK332" s="335">
        <f t="shared" si="370"/>
        <v>0</v>
      </c>
      <c r="AL332" s="138"/>
      <c r="AM332" s="121"/>
      <c r="AN332" s="123"/>
      <c r="AO332" s="332">
        <f t="shared" si="449"/>
        <v>0</v>
      </c>
      <c r="AP332" s="333">
        <f>SUMIFS(Technologia[tpz '[s']],Technologia[Obszar],"Obróbka skrawaniem",Technologia[KOD WYROB],wycena!$B332)</f>
        <v>0</v>
      </c>
      <c r="AQ332" s="334">
        <f>SUMIFS(Technologia[tpj '[s']],Technologia[Obszar],"Obróbka skrawaniem",Technologia[KOD WYROB],wycena!$B332)</f>
        <v>0</v>
      </c>
      <c r="AR332" s="335">
        <f t="shared" si="371"/>
        <v>0</v>
      </c>
      <c r="AS332" s="334">
        <f>SUMIFS(Technologia[tpz '[s']],Technologia[Obszar],"Ukosowanie",Technologia[KOD WYROB],wycena!$B332)</f>
        <v>0</v>
      </c>
      <c r="AT332" s="334">
        <f>SUMIFS(Technologia[tpj '[s']],Technologia[Obszar],"Ukosowanie",Technologia[KOD WYROB],wycena!$B332)</f>
        <v>0</v>
      </c>
      <c r="AU332" s="335">
        <f t="shared" si="372"/>
        <v>0</v>
      </c>
      <c r="AV332" s="334">
        <f>SUMIFS(Technologia[tpz '[s']],Technologia[Obszar],"Prasa",Technologia[KOD WYROB],wycena!$B332)</f>
        <v>0</v>
      </c>
      <c r="AW332" s="334">
        <f>SUMIFS(Technologia[tpj '[s']],Technologia[Obszar],"Prasa",Technologia[KOD WYROB],wycena!$B332)</f>
        <v>0</v>
      </c>
      <c r="AX332" s="335">
        <f t="shared" si="373"/>
        <v>0</v>
      </c>
      <c r="AY332" s="334">
        <f>SUMIFS(Technologia[tpz '[s']],Technologia[Obszar],"Spawanie ręczne",Technologia[KOD WYROB],wycena!$B332)</f>
        <v>0</v>
      </c>
      <c r="AZ332" s="334">
        <f>SUMIFS(Technologia[tpj '[s']],Technologia[Obszar],"Spawanie ręczne",Technologia[KOD WYROB],wycena!$B332)</f>
        <v>0</v>
      </c>
      <c r="BA332" s="335">
        <f t="shared" si="374"/>
        <v>0</v>
      </c>
      <c r="BB332" s="334">
        <f>SUMIFS(Technologia[tpz '[s']],Technologia[Obszar],"Spawanie robotem",Technologia[KOD WYROB],wycena!$B332)</f>
        <v>0</v>
      </c>
      <c r="BC332" s="334">
        <f>SUMIFS(Technologia[tpj '[s']],Technologia[Obszar],"Spawanie robotem",Technologia[KOD WYROB],wycena!$B332)</f>
        <v>0</v>
      </c>
      <c r="BD332" s="335">
        <f t="shared" si="375"/>
        <v>0</v>
      </c>
      <c r="BE332" s="334">
        <f>SUMIFS(Technologia[tpz '[s']],Technologia[Obszar],"Ślusarnia",Technologia[KOD WYROB],wycena!$B332)</f>
        <v>0</v>
      </c>
      <c r="BF332" s="334">
        <f>SUMIFS(Technologia[tpj '[s']],Technologia[Obszar],"Ślusarnia",Technologia[KOD WYROB],wycena!$B332)</f>
        <v>0</v>
      </c>
      <c r="BG332" s="335">
        <f t="shared" si="376"/>
        <v>0</v>
      </c>
      <c r="BH332" s="334">
        <f>SUMIFS(Technologia[tpz '[s']],Technologia[Obszar],"Montaż",Technologia[KOD WYROB],wycena!$B332)</f>
        <v>0</v>
      </c>
      <c r="BI332" s="334">
        <f>SUMIFS(Technologia[tpj '[s']],Technologia[Obszar],"Montaż",Technologia[KOD WYROB],wycena!$B332)</f>
        <v>0</v>
      </c>
      <c r="BJ332" s="335">
        <f t="shared" si="377"/>
        <v>0</v>
      </c>
      <c r="BK332" s="334">
        <f>SUMIFS(Technologia[tpz '[s']],Technologia[Obszar],"Klejenie",Technologia[KOD WYROB],wycena!$B332)</f>
        <v>0</v>
      </c>
      <c r="BL332" s="334">
        <f>SUMIFS(Technologia[tpj '[s']],Technologia[Obszar],"Klejenie",Technologia[KOD WYROB],wycena!$B332)</f>
        <v>0</v>
      </c>
      <c r="BM332" s="335">
        <f t="shared" si="378"/>
        <v>0</v>
      </c>
      <c r="BN332" s="334">
        <f>SUMIFS(Technologia[tpz '[s']],Technologia[Obszar],"Śrutowanie",Technologia[KOD WYROB],wycena!$B332)</f>
        <v>0</v>
      </c>
      <c r="BO332" s="334">
        <f>SUMIFS(Technologia[tpj '[s']],Technologia[Obszar],"Śrutowanie",Technologia[KOD WYROB],wycena!$B332)</f>
        <v>0</v>
      </c>
      <c r="BP332" s="332">
        <f t="shared" si="428"/>
        <v>0</v>
      </c>
      <c r="BQ332" s="334">
        <f>SUMIFS(Technologia[tpz '[s']],Technologia[Obszar],"Prostowanie",Technologia[KOD WYROB],wycena!$B332)</f>
        <v>0</v>
      </c>
      <c r="BR332" s="334">
        <f>SUMIFS(Technologia[tpj '[s']],Technologia[Obszar],"Prostowanie",Technologia[KOD WYROB],wycena!$B332)</f>
        <v>0</v>
      </c>
      <c r="BS332" s="332">
        <f t="shared" si="429"/>
        <v>0</v>
      </c>
      <c r="BT332" s="334">
        <f>SUMIFS(Technologia[tpz '[s']],Technologia[Obszar],"Gratowarka",Technologia[KOD WYROB],wycena!$B332)</f>
        <v>0</v>
      </c>
      <c r="BU332" s="334">
        <f>SUMIFS(Technologia[tpj '[s']],Technologia[Obszar],"Gratowarka",Technologia[KOD WYROB],wycena!$B332)</f>
        <v>0</v>
      </c>
      <c r="BV332" s="332">
        <f t="shared" si="430"/>
        <v>0</v>
      </c>
      <c r="BW332" s="332">
        <f>COUNTIF(Technologia[KOD WYROB],B332)</f>
        <v>0</v>
      </c>
      <c r="BX332" s="332">
        <f t="shared" si="431"/>
        <v>0</v>
      </c>
      <c r="BZ332" s="121"/>
      <c r="CA332" s="123"/>
      <c r="CB332" s="123"/>
      <c r="CC332" s="372">
        <f>SUMIFS(Technologia[Koszt kooperacji],Technologia[Obszar],"Kooperacja",Technologia[KOD WYROB],wycena!$B332)+SUMIFS(Technologia[Koszt kooperacji],Technologia[Obszar],"Śrutowanie",Technologia[KOD WYROB],wycena!$B332)</f>
        <v>0</v>
      </c>
      <c r="CD332" s="372">
        <f t="shared" si="379"/>
        <v>0</v>
      </c>
      <c r="CE332" s="372">
        <f t="shared" si="450"/>
        <v>0</v>
      </c>
      <c r="CF332" s="381">
        <f>COUNTIFS(Technologia[KOD WYROB],B332,Technologia[Obszar],"kooperacja")+SUMIF($C:$C,$B332,CF:CF)</f>
        <v>0</v>
      </c>
      <c r="CG332" s="382">
        <f>SUMIF(Tabela3[Dot. indeksu],B332,Tabela3[Wartość])+SUMIF(C:C,B332,DE:DE)</f>
        <v>0</v>
      </c>
      <c r="CH332" s="383">
        <f>SUMIFS(NRC[Cena],NRC[Typ narzędzia],robocze!$AL$1,NRC[Dot. indeksu],wycena!$B332)+(SUMIF($C:$C,$B332,$DF:$DF))</f>
        <v>0</v>
      </c>
      <c r="CI332" s="372">
        <f>SUMIFS(NRC[Cena],NRC[Typ narzędzia],robocze!$AL$2,NRC[Dot. indeksu],wycena!$B332)+(SUMIF($C:$C,$B332,$DG:$DG))</f>
        <v>0</v>
      </c>
      <c r="CJ332" s="372">
        <f>SUMIFS(NRC[Cena],NRC[Typ narzędzia],robocze!$AL$3,NRC[Dot. indeksu],wycena!$B332)+(SUMIF($C:$C,$B332,$DH:$DH))</f>
        <v>0</v>
      </c>
      <c r="CK332" s="384">
        <f t="shared" si="432"/>
        <v>0</v>
      </c>
      <c r="CM332" s="373" t="str">
        <f t="shared" si="380"/>
        <v/>
      </c>
      <c r="CN332" s="374" t="str">
        <f t="shared" si="381"/>
        <v/>
      </c>
      <c r="CO332" s="372" t="str">
        <f t="shared" si="382"/>
        <v/>
      </c>
      <c r="CP332" s="372" t="str">
        <f t="shared" si="451"/>
        <v/>
      </c>
      <c r="CQ332" s="371" t="str">
        <f t="shared" si="383"/>
        <v/>
      </c>
      <c r="CR332" s="371" t="str">
        <f t="shared" si="452"/>
        <v/>
      </c>
      <c r="CS332" s="371" t="str">
        <f t="shared" si="384"/>
        <v/>
      </c>
      <c r="CT332" s="371" t="str">
        <f t="shared" si="385"/>
        <v/>
      </c>
      <c r="CU332" s="371" t="str">
        <f t="shared" si="386"/>
        <v/>
      </c>
      <c r="CV332" s="371" t="str">
        <f t="shared" si="387"/>
        <v/>
      </c>
      <c r="CW332" s="371" t="str">
        <f t="shared" si="388"/>
        <v/>
      </c>
      <c r="CX332" s="371" t="str">
        <f t="shared" si="389"/>
        <v/>
      </c>
      <c r="CY332" s="371" t="str">
        <f t="shared" si="390"/>
        <v/>
      </c>
      <c r="CZ332" s="371" t="str">
        <f t="shared" si="391"/>
        <v/>
      </c>
      <c r="DA332" s="371" t="str">
        <f t="shared" si="433"/>
        <v/>
      </c>
      <c r="DB332" s="371" t="str">
        <f t="shared" si="434"/>
        <v/>
      </c>
      <c r="DC332" s="371" t="str">
        <f t="shared" si="435"/>
        <v/>
      </c>
      <c r="DD332" s="334" t="str">
        <f t="shared" si="392"/>
        <v/>
      </c>
      <c r="DE332" s="334" t="str">
        <f t="shared" si="393"/>
        <v/>
      </c>
      <c r="DF332" s="372">
        <f t="shared" si="453"/>
        <v>0</v>
      </c>
      <c r="DG332" s="372">
        <f t="shared" si="454"/>
        <v>0</v>
      </c>
      <c r="DH332" s="372">
        <f t="shared" si="455"/>
        <v>0</v>
      </c>
      <c r="DI332" s="375"/>
      <c r="DJ332" s="319">
        <f>AK332/3600*Stawki!$A$4</f>
        <v>0</v>
      </c>
      <c r="DK332" s="317">
        <f>AO332/3600*Stawki!$B$4</f>
        <v>0</v>
      </c>
      <c r="DL332" s="317">
        <f>AR332/3600*Stawki!$C$4</f>
        <v>0</v>
      </c>
      <c r="DM332" s="317">
        <f>AU332/3600*Stawki!$D$4</f>
        <v>0</v>
      </c>
      <c r="DN332" s="317">
        <f>AX332/3600*Stawki!$E$4</f>
        <v>0</v>
      </c>
      <c r="DO332" s="317">
        <f>BA332/3600*Stawki!$F$4</f>
        <v>0</v>
      </c>
      <c r="DP332" s="317">
        <f>BD332/3600*Stawki!$G$4</f>
        <v>0</v>
      </c>
      <c r="DQ332" s="317">
        <f>BG332/3600*Stawki!$H$4</f>
        <v>0</v>
      </c>
      <c r="DR332" s="317">
        <f>BJ332/3600*Stawki!$J$4</f>
        <v>0</v>
      </c>
      <c r="DS332" s="317">
        <f>BL332/3600*Stawki!$I$4</f>
        <v>0</v>
      </c>
      <c r="DT332" s="317">
        <f>BP332/3600*Stawki!$K$4</f>
        <v>0</v>
      </c>
      <c r="DU332" s="320">
        <f>BS332/3600*Stawki!$M$4</f>
        <v>0</v>
      </c>
      <c r="DV332" s="320">
        <f>BV332/3600*Stawki!$L$4</f>
        <v>0</v>
      </c>
      <c r="DW332" s="321">
        <f t="shared" si="436"/>
        <v>0</v>
      </c>
      <c r="DX332" s="322" t="e" cm="1">
        <f t="array" ref="DX332">IF(BX332&lt;1,INDEX(tblSimple[],MATCH(F332,simp_il_proj,1)+1,MATCH(BW332,simp_il_oper,1)+1)+VLOOKUP($H$6,tblKlient[[Klient]:[Dodatkowy narzut Simple]],2,0),INDEX(tblComplex[],MATCH(F332,comp_il_projekt,1)+1,MATCH(BX332,comp_ile_sklad,1)+1)+VLOOKUP($H$6,tblKlient[[Klient]:[Dodatkowy narzut Complex]],3,0))</f>
        <v>#VALUE!</v>
      </c>
      <c r="DY332" s="323" t="str">
        <f t="shared" si="437"/>
        <v/>
      </c>
      <c r="DZ332" s="318" t="e">
        <f t="shared" si="394"/>
        <v>#VALUE!</v>
      </c>
      <c r="EA332" s="324" t="e">
        <f t="shared" si="395"/>
        <v>#VALUE!</v>
      </c>
      <c r="EC332" s="340">
        <f>IFERROR((Y332*AA332)*IF(X332="NIE",$EC$17+Stawki!$L$30,$EC$17)+SUMIF($C:$C,$B332,CP:CP),0)</f>
        <v>0</v>
      </c>
      <c r="ED332" s="341">
        <f t="shared" si="396"/>
        <v>0</v>
      </c>
      <c r="EE332" s="341">
        <f t="shared" si="397"/>
        <v>0</v>
      </c>
      <c r="EF332" s="341" t="e">
        <f t="shared" si="398"/>
        <v>#VALUE!</v>
      </c>
      <c r="EG332" s="341" t="e">
        <f>DY332*(1+wycena!$EG$17)</f>
        <v>#VALUE!</v>
      </c>
      <c r="EH332" s="341" t="e">
        <f>EG332*(1+wycena!$EH$17)</f>
        <v>#VALUE!</v>
      </c>
      <c r="EI332" s="341" t="e">
        <f t="shared" si="438"/>
        <v>#VALUE!</v>
      </c>
      <c r="EJ332" s="341" t="e">
        <f t="shared" si="456"/>
        <v>#VALUE!</v>
      </c>
      <c r="EK332" s="342">
        <f t="shared" si="399"/>
        <v>0</v>
      </c>
      <c r="EL332" s="343">
        <v>0</v>
      </c>
      <c r="EM332" s="344" t="e">
        <f t="shared" si="457"/>
        <v>#VALUE!</v>
      </c>
      <c r="EN332" s="345" t="e">
        <f t="shared" si="400"/>
        <v>#VALUE!</v>
      </c>
      <c r="EO332" s="346">
        <f t="shared" si="401"/>
        <v>0</v>
      </c>
      <c r="EP332" s="347">
        <f t="shared" si="402"/>
        <v>0</v>
      </c>
      <c r="EQ332" s="348">
        <f t="shared" si="439"/>
        <v>0</v>
      </c>
      <c r="ER332" s="349" t="e">
        <f t="shared" si="403"/>
        <v>#VALUE!</v>
      </c>
      <c r="ES332" s="350" t="e">
        <f t="shared" si="404"/>
        <v>#VALUE!</v>
      </c>
      <c r="ET332" s="62"/>
      <c r="EU332" s="399">
        <f t="shared" si="440"/>
        <v>0</v>
      </c>
      <c r="EV332" s="400">
        <f t="shared" si="441"/>
        <v>0</v>
      </c>
      <c r="EW332" s="400">
        <f t="shared" si="442"/>
        <v>0</v>
      </c>
      <c r="EX332" s="400">
        <f t="shared" si="443"/>
        <v>0</v>
      </c>
      <c r="EY332" s="400">
        <f t="shared" si="444"/>
        <v>0</v>
      </c>
      <c r="EZ332" s="401">
        <f t="shared" si="445"/>
        <v>0</v>
      </c>
      <c r="FA332" s="62"/>
      <c r="FB332" s="153">
        <f t="shared" si="405"/>
        <v>0</v>
      </c>
      <c r="FC332" s="154">
        <f t="shared" si="406"/>
        <v>0</v>
      </c>
      <c r="FD332" s="154">
        <f t="shared" si="407"/>
        <v>0</v>
      </c>
      <c r="FE332" s="154">
        <f t="shared" si="408"/>
        <v>0</v>
      </c>
      <c r="FF332" s="154">
        <f t="shared" si="409"/>
        <v>0</v>
      </c>
      <c r="FG332" s="154">
        <f t="shared" si="410"/>
        <v>0</v>
      </c>
      <c r="FH332" s="154">
        <f t="shared" si="411"/>
        <v>0</v>
      </c>
      <c r="FI332" s="154">
        <f t="shared" si="412"/>
        <v>0</v>
      </c>
      <c r="FJ332" s="154">
        <f t="shared" si="413"/>
        <v>0</v>
      </c>
      <c r="FK332" s="147">
        <f t="shared" si="414"/>
        <v>0</v>
      </c>
      <c r="FL332" s="147">
        <f t="shared" si="415"/>
        <v>0</v>
      </c>
      <c r="FM332" s="146">
        <f t="shared" si="416"/>
        <v>0</v>
      </c>
      <c r="FN332" s="146">
        <f t="shared" si="417"/>
        <v>0</v>
      </c>
      <c r="FO332" s="146">
        <f t="shared" si="418"/>
        <v>0</v>
      </c>
      <c r="FP332" s="146">
        <f t="shared" si="419"/>
        <v>0</v>
      </c>
      <c r="FQ332" s="146" t="e">
        <f t="shared" si="420"/>
        <v>#VALUE!</v>
      </c>
      <c r="FR332" s="146" t="e">
        <f t="shared" si="421"/>
        <v>#VALUE!</v>
      </c>
      <c r="FS332" s="146">
        <f t="shared" si="422"/>
        <v>0</v>
      </c>
      <c r="FT332" s="146">
        <f t="shared" si="423"/>
        <v>0</v>
      </c>
      <c r="FU332" s="146">
        <f t="shared" si="424"/>
        <v>0</v>
      </c>
      <c r="FV332" s="146" t="e">
        <f t="shared" si="425"/>
        <v>#VALUE!</v>
      </c>
      <c r="FW332" s="146" t="e">
        <f t="shared" si="446"/>
        <v>#VALUE!</v>
      </c>
      <c r="FX332" s="146" t="e">
        <f t="shared" si="447"/>
        <v>#VALUE!</v>
      </c>
      <c r="FY332" s="146" t="e">
        <f t="shared" si="448"/>
        <v>#VALUE!</v>
      </c>
      <c r="FZ332" s="155">
        <f t="shared" si="458"/>
        <v>0</v>
      </c>
    </row>
    <row r="333" spans="1:182">
      <c r="A333" s="143">
        <v>315</v>
      </c>
      <c r="B333" s="123"/>
      <c r="C333" s="123"/>
      <c r="D333" s="123"/>
      <c r="E333" s="181"/>
      <c r="F333" s="123"/>
      <c r="G333" s="123"/>
      <c r="H333" s="123"/>
      <c r="I333" s="120"/>
      <c r="J333" s="121"/>
      <c r="K333" s="123"/>
      <c r="L333" s="123"/>
      <c r="M333" s="172" t="str">
        <f>ryzyka!$X317</f>
        <v/>
      </c>
      <c r="N333" s="173" t="str">
        <f>ryzyka!Y317</f>
        <v/>
      </c>
      <c r="O333" s="123"/>
      <c r="P333" s="123"/>
      <c r="Q333" s="138"/>
      <c r="R333" s="121"/>
      <c r="S333" s="123"/>
      <c r="T333" s="122"/>
      <c r="U333" s="123"/>
      <c r="V333" s="285" t="str">
        <f t="shared" si="426"/>
        <v/>
      </c>
      <c r="W333" s="285" t="str">
        <f t="shared" si="427"/>
        <v/>
      </c>
      <c r="X333" s="123"/>
      <c r="Y333" s="65"/>
      <c r="Z333" s="176">
        <f t="shared" si="369"/>
        <v>0</v>
      </c>
      <c r="AA333" s="124"/>
      <c r="AB333" s="124"/>
      <c r="AC333" s="125"/>
      <c r="AD333" s="125"/>
      <c r="AE333" s="126"/>
      <c r="AF333" s="124"/>
      <c r="AG333" s="127"/>
      <c r="AH333" s="128"/>
      <c r="AI333" s="137"/>
      <c r="AJ333" s="126"/>
      <c r="AK333" s="335">
        <f t="shared" si="370"/>
        <v>0</v>
      </c>
      <c r="AL333" s="138"/>
      <c r="AM333" s="121"/>
      <c r="AN333" s="123"/>
      <c r="AO333" s="332">
        <f t="shared" si="449"/>
        <v>0</v>
      </c>
      <c r="AP333" s="333">
        <f>SUMIFS(Technologia[tpz '[s']],Technologia[Obszar],"Obróbka skrawaniem",Technologia[KOD WYROB],wycena!$B333)</f>
        <v>0</v>
      </c>
      <c r="AQ333" s="334">
        <f>SUMIFS(Technologia[tpj '[s']],Technologia[Obszar],"Obróbka skrawaniem",Technologia[KOD WYROB],wycena!$B333)</f>
        <v>0</v>
      </c>
      <c r="AR333" s="335">
        <f t="shared" si="371"/>
        <v>0</v>
      </c>
      <c r="AS333" s="334">
        <f>SUMIFS(Technologia[tpz '[s']],Technologia[Obszar],"Ukosowanie",Technologia[KOD WYROB],wycena!$B333)</f>
        <v>0</v>
      </c>
      <c r="AT333" s="334">
        <f>SUMIFS(Technologia[tpj '[s']],Technologia[Obszar],"Ukosowanie",Technologia[KOD WYROB],wycena!$B333)</f>
        <v>0</v>
      </c>
      <c r="AU333" s="335">
        <f t="shared" si="372"/>
        <v>0</v>
      </c>
      <c r="AV333" s="334">
        <f>SUMIFS(Technologia[tpz '[s']],Technologia[Obszar],"Prasa",Technologia[KOD WYROB],wycena!$B333)</f>
        <v>0</v>
      </c>
      <c r="AW333" s="334">
        <f>SUMIFS(Technologia[tpj '[s']],Technologia[Obszar],"Prasa",Technologia[KOD WYROB],wycena!$B333)</f>
        <v>0</v>
      </c>
      <c r="AX333" s="335">
        <f t="shared" si="373"/>
        <v>0</v>
      </c>
      <c r="AY333" s="334">
        <f>SUMIFS(Technologia[tpz '[s']],Technologia[Obszar],"Spawanie ręczne",Technologia[KOD WYROB],wycena!$B333)</f>
        <v>0</v>
      </c>
      <c r="AZ333" s="334">
        <f>SUMIFS(Technologia[tpj '[s']],Technologia[Obszar],"Spawanie ręczne",Technologia[KOD WYROB],wycena!$B333)</f>
        <v>0</v>
      </c>
      <c r="BA333" s="335">
        <f t="shared" si="374"/>
        <v>0</v>
      </c>
      <c r="BB333" s="334">
        <f>SUMIFS(Technologia[tpz '[s']],Technologia[Obszar],"Spawanie robotem",Technologia[KOD WYROB],wycena!$B333)</f>
        <v>0</v>
      </c>
      <c r="BC333" s="334">
        <f>SUMIFS(Technologia[tpj '[s']],Technologia[Obszar],"Spawanie robotem",Technologia[KOD WYROB],wycena!$B333)</f>
        <v>0</v>
      </c>
      <c r="BD333" s="335">
        <f t="shared" si="375"/>
        <v>0</v>
      </c>
      <c r="BE333" s="334">
        <f>SUMIFS(Technologia[tpz '[s']],Technologia[Obszar],"Ślusarnia",Technologia[KOD WYROB],wycena!$B333)</f>
        <v>0</v>
      </c>
      <c r="BF333" s="334">
        <f>SUMIFS(Technologia[tpj '[s']],Technologia[Obszar],"Ślusarnia",Technologia[KOD WYROB],wycena!$B333)</f>
        <v>0</v>
      </c>
      <c r="BG333" s="335">
        <f t="shared" si="376"/>
        <v>0</v>
      </c>
      <c r="BH333" s="334">
        <f>SUMIFS(Technologia[tpz '[s']],Technologia[Obszar],"Montaż",Technologia[KOD WYROB],wycena!$B333)</f>
        <v>0</v>
      </c>
      <c r="BI333" s="334">
        <f>SUMIFS(Technologia[tpj '[s']],Technologia[Obszar],"Montaż",Technologia[KOD WYROB],wycena!$B333)</f>
        <v>0</v>
      </c>
      <c r="BJ333" s="335">
        <f t="shared" si="377"/>
        <v>0</v>
      </c>
      <c r="BK333" s="334">
        <f>SUMIFS(Technologia[tpz '[s']],Technologia[Obszar],"Klejenie",Technologia[KOD WYROB],wycena!$B333)</f>
        <v>0</v>
      </c>
      <c r="BL333" s="334">
        <f>SUMIFS(Technologia[tpj '[s']],Technologia[Obszar],"Klejenie",Technologia[KOD WYROB],wycena!$B333)</f>
        <v>0</v>
      </c>
      <c r="BM333" s="335">
        <f t="shared" si="378"/>
        <v>0</v>
      </c>
      <c r="BN333" s="334">
        <f>SUMIFS(Technologia[tpz '[s']],Technologia[Obszar],"Śrutowanie",Technologia[KOD WYROB],wycena!$B333)</f>
        <v>0</v>
      </c>
      <c r="BO333" s="334">
        <f>SUMIFS(Technologia[tpj '[s']],Technologia[Obszar],"Śrutowanie",Technologia[KOD WYROB],wycena!$B333)</f>
        <v>0</v>
      </c>
      <c r="BP333" s="332">
        <f t="shared" si="428"/>
        <v>0</v>
      </c>
      <c r="BQ333" s="334">
        <f>SUMIFS(Technologia[tpz '[s']],Technologia[Obszar],"Prostowanie",Technologia[KOD WYROB],wycena!$B333)</f>
        <v>0</v>
      </c>
      <c r="BR333" s="334">
        <f>SUMIFS(Technologia[tpj '[s']],Technologia[Obszar],"Prostowanie",Technologia[KOD WYROB],wycena!$B333)</f>
        <v>0</v>
      </c>
      <c r="BS333" s="332">
        <f t="shared" si="429"/>
        <v>0</v>
      </c>
      <c r="BT333" s="334">
        <f>SUMIFS(Technologia[tpz '[s']],Technologia[Obszar],"Gratowarka",Technologia[KOD WYROB],wycena!$B333)</f>
        <v>0</v>
      </c>
      <c r="BU333" s="334">
        <f>SUMIFS(Technologia[tpj '[s']],Technologia[Obszar],"Gratowarka",Technologia[KOD WYROB],wycena!$B333)</f>
        <v>0</v>
      </c>
      <c r="BV333" s="332">
        <f t="shared" si="430"/>
        <v>0</v>
      </c>
      <c r="BW333" s="332">
        <f>COUNTIF(Technologia[KOD WYROB],B333)</f>
        <v>0</v>
      </c>
      <c r="BX333" s="332">
        <f t="shared" si="431"/>
        <v>0</v>
      </c>
      <c r="BZ333" s="121"/>
      <c r="CA333" s="123"/>
      <c r="CB333" s="123"/>
      <c r="CC333" s="372">
        <f>SUMIFS(Technologia[Koszt kooperacji],Technologia[Obszar],"Kooperacja",Technologia[KOD WYROB],wycena!$B333)+SUMIFS(Technologia[Koszt kooperacji],Technologia[Obszar],"Śrutowanie",Technologia[KOD WYROB],wycena!$B333)</f>
        <v>0</v>
      </c>
      <c r="CD333" s="372">
        <f t="shared" si="379"/>
        <v>0</v>
      </c>
      <c r="CE333" s="372">
        <f t="shared" si="450"/>
        <v>0</v>
      </c>
      <c r="CF333" s="381">
        <f>COUNTIFS(Technologia[KOD WYROB],B333,Technologia[Obszar],"kooperacja")+SUMIF($C:$C,$B333,CF:CF)</f>
        <v>0</v>
      </c>
      <c r="CG333" s="382">
        <f>SUMIF(Tabela3[Dot. indeksu],B333,Tabela3[Wartość])+SUMIF(C:C,B333,DE:DE)</f>
        <v>0</v>
      </c>
      <c r="CH333" s="383">
        <f>SUMIFS(NRC[Cena],NRC[Typ narzędzia],robocze!$AL$1,NRC[Dot. indeksu],wycena!$B333)+(SUMIF($C:$C,$B333,$DF:$DF))</f>
        <v>0</v>
      </c>
      <c r="CI333" s="372">
        <f>SUMIFS(NRC[Cena],NRC[Typ narzędzia],robocze!$AL$2,NRC[Dot. indeksu],wycena!$B333)+(SUMIF($C:$C,$B333,$DG:$DG))</f>
        <v>0</v>
      </c>
      <c r="CJ333" s="372">
        <f>SUMIFS(NRC[Cena],NRC[Typ narzędzia],robocze!$AL$3,NRC[Dot. indeksu],wycena!$B333)+(SUMIF($C:$C,$B333,$DH:$DH))</f>
        <v>0</v>
      </c>
      <c r="CK333" s="384">
        <f t="shared" si="432"/>
        <v>0</v>
      </c>
      <c r="CM333" s="373" t="str">
        <f t="shared" si="380"/>
        <v/>
      </c>
      <c r="CN333" s="374" t="str">
        <f t="shared" si="381"/>
        <v/>
      </c>
      <c r="CO333" s="372" t="str">
        <f t="shared" si="382"/>
        <v/>
      </c>
      <c r="CP333" s="372" t="str">
        <f t="shared" si="451"/>
        <v/>
      </c>
      <c r="CQ333" s="371" t="str">
        <f t="shared" si="383"/>
        <v/>
      </c>
      <c r="CR333" s="371" t="str">
        <f t="shared" si="452"/>
        <v/>
      </c>
      <c r="CS333" s="371" t="str">
        <f t="shared" si="384"/>
        <v/>
      </c>
      <c r="CT333" s="371" t="str">
        <f t="shared" si="385"/>
        <v/>
      </c>
      <c r="CU333" s="371" t="str">
        <f t="shared" si="386"/>
        <v/>
      </c>
      <c r="CV333" s="371" t="str">
        <f t="shared" si="387"/>
        <v/>
      </c>
      <c r="CW333" s="371" t="str">
        <f t="shared" si="388"/>
        <v/>
      </c>
      <c r="CX333" s="371" t="str">
        <f t="shared" si="389"/>
        <v/>
      </c>
      <c r="CY333" s="371" t="str">
        <f t="shared" si="390"/>
        <v/>
      </c>
      <c r="CZ333" s="371" t="str">
        <f t="shared" si="391"/>
        <v/>
      </c>
      <c r="DA333" s="371" t="str">
        <f t="shared" si="433"/>
        <v/>
      </c>
      <c r="DB333" s="371" t="str">
        <f t="shared" si="434"/>
        <v/>
      </c>
      <c r="DC333" s="371" t="str">
        <f t="shared" si="435"/>
        <v/>
      </c>
      <c r="DD333" s="334" t="str">
        <f t="shared" si="392"/>
        <v/>
      </c>
      <c r="DE333" s="334" t="str">
        <f t="shared" si="393"/>
        <v/>
      </c>
      <c r="DF333" s="372">
        <f t="shared" si="453"/>
        <v>0</v>
      </c>
      <c r="DG333" s="372">
        <f t="shared" si="454"/>
        <v>0</v>
      </c>
      <c r="DH333" s="372">
        <f t="shared" si="455"/>
        <v>0</v>
      </c>
      <c r="DI333" s="375"/>
      <c r="DJ333" s="319">
        <f>AK333/3600*Stawki!$A$4</f>
        <v>0</v>
      </c>
      <c r="DK333" s="317">
        <f>AO333/3600*Stawki!$B$4</f>
        <v>0</v>
      </c>
      <c r="DL333" s="317">
        <f>AR333/3600*Stawki!$C$4</f>
        <v>0</v>
      </c>
      <c r="DM333" s="317">
        <f>AU333/3600*Stawki!$D$4</f>
        <v>0</v>
      </c>
      <c r="DN333" s="317">
        <f>AX333/3600*Stawki!$E$4</f>
        <v>0</v>
      </c>
      <c r="DO333" s="317">
        <f>BA333/3600*Stawki!$F$4</f>
        <v>0</v>
      </c>
      <c r="DP333" s="317">
        <f>BD333/3600*Stawki!$G$4</f>
        <v>0</v>
      </c>
      <c r="DQ333" s="317">
        <f>BG333/3600*Stawki!$H$4</f>
        <v>0</v>
      </c>
      <c r="DR333" s="317">
        <f>BJ333/3600*Stawki!$J$4</f>
        <v>0</v>
      </c>
      <c r="DS333" s="317">
        <f>BL333/3600*Stawki!$I$4</f>
        <v>0</v>
      </c>
      <c r="DT333" s="317">
        <f>BP333/3600*Stawki!$K$4</f>
        <v>0</v>
      </c>
      <c r="DU333" s="320">
        <f>BS333/3600*Stawki!$M$4</f>
        <v>0</v>
      </c>
      <c r="DV333" s="320">
        <f>BV333/3600*Stawki!$L$4</f>
        <v>0</v>
      </c>
      <c r="DW333" s="321">
        <f t="shared" si="436"/>
        <v>0</v>
      </c>
      <c r="DX333" s="322" t="e" cm="1">
        <f t="array" ref="DX333">IF(BX333&lt;1,INDEX(tblSimple[],MATCH(F333,simp_il_proj,1)+1,MATCH(BW333,simp_il_oper,1)+1)+VLOOKUP($H$6,tblKlient[[Klient]:[Dodatkowy narzut Simple]],2,0),INDEX(tblComplex[],MATCH(F333,comp_il_projekt,1)+1,MATCH(BX333,comp_ile_sklad,1)+1)+VLOOKUP($H$6,tblKlient[[Klient]:[Dodatkowy narzut Complex]],3,0))</f>
        <v>#VALUE!</v>
      </c>
      <c r="DY333" s="323" t="str">
        <f t="shared" si="437"/>
        <v/>
      </c>
      <c r="DZ333" s="318" t="e">
        <f t="shared" si="394"/>
        <v>#VALUE!</v>
      </c>
      <c r="EA333" s="324" t="e">
        <f t="shared" si="395"/>
        <v>#VALUE!</v>
      </c>
      <c r="EC333" s="340">
        <f>IFERROR((Y333*AA333)*IF(X333="NIE",$EC$17+Stawki!$L$30,$EC$17)+SUMIF($C:$C,$B333,CP:CP),0)</f>
        <v>0</v>
      </c>
      <c r="ED333" s="341">
        <f t="shared" si="396"/>
        <v>0</v>
      </c>
      <c r="EE333" s="341">
        <f t="shared" si="397"/>
        <v>0</v>
      </c>
      <c r="EF333" s="341" t="e">
        <f t="shared" si="398"/>
        <v>#VALUE!</v>
      </c>
      <c r="EG333" s="341" t="e">
        <f>DY333*(1+wycena!$EG$17)</f>
        <v>#VALUE!</v>
      </c>
      <c r="EH333" s="341" t="e">
        <f>EG333*(1+wycena!$EH$17)</f>
        <v>#VALUE!</v>
      </c>
      <c r="EI333" s="341" t="e">
        <f t="shared" si="438"/>
        <v>#VALUE!</v>
      </c>
      <c r="EJ333" s="341" t="e">
        <f t="shared" si="456"/>
        <v>#VALUE!</v>
      </c>
      <c r="EK333" s="342">
        <f t="shared" si="399"/>
        <v>0</v>
      </c>
      <c r="EL333" s="343">
        <v>0</v>
      </c>
      <c r="EM333" s="344" t="e">
        <f t="shared" si="457"/>
        <v>#VALUE!</v>
      </c>
      <c r="EN333" s="345" t="e">
        <f t="shared" si="400"/>
        <v>#VALUE!</v>
      </c>
      <c r="EO333" s="346">
        <f t="shared" si="401"/>
        <v>0</v>
      </c>
      <c r="EP333" s="347">
        <f t="shared" si="402"/>
        <v>0</v>
      </c>
      <c r="EQ333" s="348">
        <f t="shared" si="439"/>
        <v>0</v>
      </c>
      <c r="ER333" s="349" t="e">
        <f t="shared" si="403"/>
        <v>#VALUE!</v>
      </c>
      <c r="ES333" s="350" t="e">
        <f t="shared" si="404"/>
        <v>#VALUE!</v>
      </c>
      <c r="ET333" s="62"/>
      <c r="EU333" s="399">
        <f t="shared" si="440"/>
        <v>0</v>
      </c>
      <c r="EV333" s="400">
        <f t="shared" si="441"/>
        <v>0</v>
      </c>
      <c r="EW333" s="400">
        <f t="shared" si="442"/>
        <v>0</v>
      </c>
      <c r="EX333" s="400">
        <f t="shared" si="443"/>
        <v>0</v>
      </c>
      <c r="EY333" s="400">
        <f t="shared" si="444"/>
        <v>0</v>
      </c>
      <c r="EZ333" s="401">
        <f t="shared" si="445"/>
        <v>0</v>
      </c>
      <c r="FA333" s="62"/>
      <c r="FB333" s="153">
        <f t="shared" si="405"/>
        <v>0</v>
      </c>
      <c r="FC333" s="154">
        <f t="shared" si="406"/>
        <v>0</v>
      </c>
      <c r="FD333" s="154">
        <f t="shared" si="407"/>
        <v>0</v>
      </c>
      <c r="FE333" s="154">
        <f t="shared" si="408"/>
        <v>0</v>
      </c>
      <c r="FF333" s="154">
        <f t="shared" si="409"/>
        <v>0</v>
      </c>
      <c r="FG333" s="154">
        <f t="shared" si="410"/>
        <v>0</v>
      </c>
      <c r="FH333" s="154">
        <f t="shared" si="411"/>
        <v>0</v>
      </c>
      <c r="FI333" s="154">
        <f t="shared" si="412"/>
        <v>0</v>
      </c>
      <c r="FJ333" s="154">
        <f t="shared" si="413"/>
        <v>0</v>
      </c>
      <c r="FK333" s="147">
        <f t="shared" si="414"/>
        <v>0</v>
      </c>
      <c r="FL333" s="147">
        <f t="shared" si="415"/>
        <v>0</v>
      </c>
      <c r="FM333" s="146">
        <f t="shared" si="416"/>
        <v>0</v>
      </c>
      <c r="FN333" s="146">
        <f t="shared" si="417"/>
        <v>0</v>
      </c>
      <c r="FO333" s="146">
        <f t="shared" si="418"/>
        <v>0</v>
      </c>
      <c r="FP333" s="146">
        <f t="shared" si="419"/>
        <v>0</v>
      </c>
      <c r="FQ333" s="146" t="e">
        <f t="shared" si="420"/>
        <v>#VALUE!</v>
      </c>
      <c r="FR333" s="146" t="e">
        <f t="shared" si="421"/>
        <v>#VALUE!</v>
      </c>
      <c r="FS333" s="146">
        <f t="shared" si="422"/>
        <v>0</v>
      </c>
      <c r="FT333" s="146">
        <f t="shared" si="423"/>
        <v>0</v>
      </c>
      <c r="FU333" s="146">
        <f t="shared" si="424"/>
        <v>0</v>
      </c>
      <c r="FV333" s="146" t="e">
        <f t="shared" si="425"/>
        <v>#VALUE!</v>
      </c>
      <c r="FW333" s="146" t="e">
        <f t="shared" si="446"/>
        <v>#VALUE!</v>
      </c>
      <c r="FX333" s="146" t="e">
        <f t="shared" si="447"/>
        <v>#VALUE!</v>
      </c>
      <c r="FY333" s="146" t="e">
        <f t="shared" si="448"/>
        <v>#VALUE!</v>
      </c>
      <c r="FZ333" s="155">
        <f t="shared" si="458"/>
        <v>0</v>
      </c>
    </row>
    <row r="334" spans="1:182">
      <c r="A334" s="143">
        <v>316</v>
      </c>
      <c r="B334" s="123"/>
      <c r="C334" s="123"/>
      <c r="D334" s="123"/>
      <c r="E334" s="181"/>
      <c r="F334" s="123"/>
      <c r="G334" s="123"/>
      <c r="H334" s="123"/>
      <c r="I334" s="120"/>
      <c r="J334" s="121"/>
      <c r="K334" s="123"/>
      <c r="L334" s="123"/>
      <c r="M334" s="172" t="str">
        <f>ryzyka!$X318</f>
        <v/>
      </c>
      <c r="N334" s="173" t="str">
        <f>ryzyka!Y318</f>
        <v/>
      </c>
      <c r="O334" s="123"/>
      <c r="P334" s="123"/>
      <c r="Q334" s="138"/>
      <c r="R334" s="121"/>
      <c r="S334" s="123"/>
      <c r="T334" s="122"/>
      <c r="U334" s="123"/>
      <c r="V334" s="285" t="str">
        <f t="shared" si="426"/>
        <v/>
      </c>
      <c r="W334" s="285" t="str">
        <f t="shared" si="427"/>
        <v/>
      </c>
      <c r="X334" s="123"/>
      <c r="Y334" s="65"/>
      <c r="Z334" s="176">
        <f t="shared" si="369"/>
        <v>0</v>
      </c>
      <c r="AA334" s="124"/>
      <c r="AB334" s="124"/>
      <c r="AC334" s="125"/>
      <c r="AD334" s="125"/>
      <c r="AE334" s="126"/>
      <c r="AF334" s="124"/>
      <c r="AG334" s="127"/>
      <c r="AH334" s="128"/>
      <c r="AI334" s="137"/>
      <c r="AJ334" s="126"/>
      <c r="AK334" s="335">
        <f t="shared" si="370"/>
        <v>0</v>
      </c>
      <c r="AL334" s="138"/>
      <c r="AM334" s="121"/>
      <c r="AN334" s="123"/>
      <c r="AO334" s="332">
        <f t="shared" si="449"/>
        <v>0</v>
      </c>
      <c r="AP334" s="333">
        <f>SUMIFS(Technologia[tpz '[s']],Technologia[Obszar],"Obróbka skrawaniem",Technologia[KOD WYROB],wycena!$B334)</f>
        <v>0</v>
      </c>
      <c r="AQ334" s="334">
        <f>SUMIFS(Technologia[tpj '[s']],Technologia[Obszar],"Obróbka skrawaniem",Technologia[KOD WYROB],wycena!$B334)</f>
        <v>0</v>
      </c>
      <c r="AR334" s="335">
        <f t="shared" si="371"/>
        <v>0</v>
      </c>
      <c r="AS334" s="334">
        <f>SUMIFS(Technologia[tpz '[s']],Technologia[Obszar],"Ukosowanie",Technologia[KOD WYROB],wycena!$B334)</f>
        <v>0</v>
      </c>
      <c r="AT334" s="334">
        <f>SUMIFS(Technologia[tpj '[s']],Technologia[Obszar],"Ukosowanie",Technologia[KOD WYROB],wycena!$B334)</f>
        <v>0</v>
      </c>
      <c r="AU334" s="335">
        <f t="shared" si="372"/>
        <v>0</v>
      </c>
      <c r="AV334" s="334">
        <f>SUMIFS(Technologia[tpz '[s']],Technologia[Obszar],"Prasa",Technologia[KOD WYROB],wycena!$B334)</f>
        <v>0</v>
      </c>
      <c r="AW334" s="334">
        <f>SUMIFS(Technologia[tpj '[s']],Technologia[Obszar],"Prasa",Technologia[KOD WYROB],wycena!$B334)</f>
        <v>0</v>
      </c>
      <c r="AX334" s="335">
        <f t="shared" si="373"/>
        <v>0</v>
      </c>
      <c r="AY334" s="334">
        <f>SUMIFS(Technologia[tpz '[s']],Technologia[Obszar],"Spawanie ręczne",Technologia[KOD WYROB],wycena!$B334)</f>
        <v>0</v>
      </c>
      <c r="AZ334" s="334">
        <f>SUMIFS(Technologia[tpj '[s']],Technologia[Obszar],"Spawanie ręczne",Technologia[KOD WYROB],wycena!$B334)</f>
        <v>0</v>
      </c>
      <c r="BA334" s="335">
        <f t="shared" si="374"/>
        <v>0</v>
      </c>
      <c r="BB334" s="334">
        <f>SUMIFS(Technologia[tpz '[s']],Technologia[Obszar],"Spawanie robotem",Technologia[KOD WYROB],wycena!$B334)</f>
        <v>0</v>
      </c>
      <c r="BC334" s="334">
        <f>SUMIFS(Technologia[tpj '[s']],Technologia[Obszar],"Spawanie robotem",Technologia[KOD WYROB],wycena!$B334)</f>
        <v>0</v>
      </c>
      <c r="BD334" s="335">
        <f t="shared" si="375"/>
        <v>0</v>
      </c>
      <c r="BE334" s="334">
        <f>SUMIFS(Technologia[tpz '[s']],Technologia[Obszar],"Ślusarnia",Technologia[KOD WYROB],wycena!$B334)</f>
        <v>0</v>
      </c>
      <c r="BF334" s="334">
        <f>SUMIFS(Technologia[tpj '[s']],Technologia[Obszar],"Ślusarnia",Technologia[KOD WYROB],wycena!$B334)</f>
        <v>0</v>
      </c>
      <c r="BG334" s="335">
        <f t="shared" si="376"/>
        <v>0</v>
      </c>
      <c r="BH334" s="334">
        <f>SUMIFS(Technologia[tpz '[s']],Technologia[Obszar],"Montaż",Technologia[KOD WYROB],wycena!$B334)</f>
        <v>0</v>
      </c>
      <c r="BI334" s="334">
        <f>SUMIFS(Technologia[tpj '[s']],Technologia[Obszar],"Montaż",Technologia[KOD WYROB],wycena!$B334)</f>
        <v>0</v>
      </c>
      <c r="BJ334" s="335">
        <f t="shared" si="377"/>
        <v>0</v>
      </c>
      <c r="BK334" s="334">
        <f>SUMIFS(Technologia[tpz '[s']],Technologia[Obszar],"Klejenie",Technologia[KOD WYROB],wycena!$B334)</f>
        <v>0</v>
      </c>
      <c r="BL334" s="334">
        <f>SUMIFS(Technologia[tpj '[s']],Technologia[Obszar],"Klejenie",Technologia[KOD WYROB],wycena!$B334)</f>
        <v>0</v>
      </c>
      <c r="BM334" s="335">
        <f t="shared" si="378"/>
        <v>0</v>
      </c>
      <c r="BN334" s="334">
        <f>SUMIFS(Technologia[tpz '[s']],Technologia[Obszar],"Śrutowanie",Technologia[KOD WYROB],wycena!$B334)</f>
        <v>0</v>
      </c>
      <c r="BO334" s="334">
        <f>SUMIFS(Technologia[tpj '[s']],Technologia[Obszar],"Śrutowanie",Technologia[KOD WYROB],wycena!$B334)</f>
        <v>0</v>
      </c>
      <c r="BP334" s="332">
        <f t="shared" si="428"/>
        <v>0</v>
      </c>
      <c r="BQ334" s="334">
        <f>SUMIFS(Technologia[tpz '[s']],Technologia[Obszar],"Prostowanie",Technologia[KOD WYROB],wycena!$B334)</f>
        <v>0</v>
      </c>
      <c r="BR334" s="334">
        <f>SUMIFS(Technologia[tpj '[s']],Technologia[Obszar],"Prostowanie",Technologia[KOD WYROB],wycena!$B334)</f>
        <v>0</v>
      </c>
      <c r="BS334" s="332">
        <f t="shared" si="429"/>
        <v>0</v>
      </c>
      <c r="BT334" s="334">
        <f>SUMIFS(Technologia[tpz '[s']],Technologia[Obszar],"Gratowarka",Technologia[KOD WYROB],wycena!$B334)</f>
        <v>0</v>
      </c>
      <c r="BU334" s="334">
        <f>SUMIFS(Technologia[tpj '[s']],Technologia[Obszar],"Gratowarka",Technologia[KOD WYROB],wycena!$B334)</f>
        <v>0</v>
      </c>
      <c r="BV334" s="332">
        <f t="shared" si="430"/>
        <v>0</v>
      </c>
      <c r="BW334" s="332">
        <f>COUNTIF(Technologia[KOD WYROB],B334)</f>
        <v>0</v>
      </c>
      <c r="BX334" s="332">
        <f t="shared" si="431"/>
        <v>0</v>
      </c>
      <c r="BZ334" s="121"/>
      <c r="CA334" s="123"/>
      <c r="CB334" s="123"/>
      <c r="CC334" s="372">
        <f>SUMIFS(Technologia[Koszt kooperacji],Technologia[Obszar],"Kooperacja",Technologia[KOD WYROB],wycena!$B334)+SUMIFS(Technologia[Koszt kooperacji],Technologia[Obszar],"Śrutowanie",Technologia[KOD WYROB],wycena!$B334)</f>
        <v>0</v>
      </c>
      <c r="CD334" s="372">
        <f t="shared" si="379"/>
        <v>0</v>
      </c>
      <c r="CE334" s="372">
        <f t="shared" si="450"/>
        <v>0</v>
      </c>
      <c r="CF334" s="381">
        <f>COUNTIFS(Technologia[KOD WYROB],B334,Technologia[Obszar],"kooperacja")+SUMIF($C:$C,$B334,CF:CF)</f>
        <v>0</v>
      </c>
      <c r="CG334" s="382">
        <f>SUMIF(Tabela3[Dot. indeksu],B334,Tabela3[Wartość])+SUMIF(C:C,B334,DE:DE)</f>
        <v>0</v>
      </c>
      <c r="CH334" s="383">
        <f>SUMIFS(NRC[Cena],NRC[Typ narzędzia],robocze!$AL$1,NRC[Dot. indeksu],wycena!$B334)+(SUMIF($C:$C,$B334,$DF:$DF))</f>
        <v>0</v>
      </c>
      <c r="CI334" s="372">
        <f>SUMIFS(NRC[Cena],NRC[Typ narzędzia],robocze!$AL$2,NRC[Dot. indeksu],wycena!$B334)+(SUMIF($C:$C,$B334,$DG:$DG))</f>
        <v>0</v>
      </c>
      <c r="CJ334" s="372">
        <f>SUMIFS(NRC[Cena],NRC[Typ narzędzia],robocze!$AL$3,NRC[Dot. indeksu],wycena!$B334)+(SUMIF($C:$C,$B334,$DH:$DH))</f>
        <v>0</v>
      </c>
      <c r="CK334" s="384">
        <f t="shared" si="432"/>
        <v>0</v>
      </c>
      <c r="CM334" s="373" t="str">
        <f t="shared" si="380"/>
        <v/>
      </c>
      <c r="CN334" s="374" t="str">
        <f t="shared" si="381"/>
        <v/>
      </c>
      <c r="CO334" s="372" t="str">
        <f t="shared" si="382"/>
        <v/>
      </c>
      <c r="CP334" s="372" t="str">
        <f t="shared" si="451"/>
        <v/>
      </c>
      <c r="CQ334" s="371" t="str">
        <f t="shared" si="383"/>
        <v/>
      </c>
      <c r="CR334" s="371" t="str">
        <f t="shared" si="452"/>
        <v/>
      </c>
      <c r="CS334" s="371" t="str">
        <f t="shared" si="384"/>
        <v/>
      </c>
      <c r="CT334" s="371" t="str">
        <f t="shared" si="385"/>
        <v/>
      </c>
      <c r="CU334" s="371" t="str">
        <f t="shared" si="386"/>
        <v/>
      </c>
      <c r="CV334" s="371" t="str">
        <f t="shared" si="387"/>
        <v/>
      </c>
      <c r="CW334" s="371" t="str">
        <f t="shared" si="388"/>
        <v/>
      </c>
      <c r="CX334" s="371" t="str">
        <f t="shared" si="389"/>
        <v/>
      </c>
      <c r="CY334" s="371" t="str">
        <f t="shared" si="390"/>
        <v/>
      </c>
      <c r="CZ334" s="371" t="str">
        <f t="shared" si="391"/>
        <v/>
      </c>
      <c r="DA334" s="371" t="str">
        <f t="shared" si="433"/>
        <v/>
      </c>
      <c r="DB334" s="371" t="str">
        <f t="shared" si="434"/>
        <v/>
      </c>
      <c r="DC334" s="371" t="str">
        <f t="shared" si="435"/>
        <v/>
      </c>
      <c r="DD334" s="334" t="str">
        <f t="shared" si="392"/>
        <v/>
      </c>
      <c r="DE334" s="334" t="str">
        <f t="shared" si="393"/>
        <v/>
      </c>
      <c r="DF334" s="372">
        <f t="shared" si="453"/>
        <v>0</v>
      </c>
      <c r="DG334" s="372">
        <f t="shared" si="454"/>
        <v>0</v>
      </c>
      <c r="DH334" s="372">
        <f t="shared" si="455"/>
        <v>0</v>
      </c>
      <c r="DI334" s="375"/>
      <c r="DJ334" s="319">
        <f>AK334/3600*Stawki!$A$4</f>
        <v>0</v>
      </c>
      <c r="DK334" s="317">
        <f>AO334/3600*Stawki!$B$4</f>
        <v>0</v>
      </c>
      <c r="DL334" s="317">
        <f>AR334/3600*Stawki!$C$4</f>
        <v>0</v>
      </c>
      <c r="DM334" s="317">
        <f>AU334/3600*Stawki!$D$4</f>
        <v>0</v>
      </c>
      <c r="DN334" s="317">
        <f>AX334/3600*Stawki!$E$4</f>
        <v>0</v>
      </c>
      <c r="DO334" s="317">
        <f>BA334/3600*Stawki!$F$4</f>
        <v>0</v>
      </c>
      <c r="DP334" s="317">
        <f>BD334/3600*Stawki!$G$4</f>
        <v>0</v>
      </c>
      <c r="DQ334" s="317">
        <f>BG334/3600*Stawki!$H$4</f>
        <v>0</v>
      </c>
      <c r="DR334" s="317">
        <f>BJ334/3600*Stawki!$J$4</f>
        <v>0</v>
      </c>
      <c r="DS334" s="317">
        <f>BL334/3600*Stawki!$I$4</f>
        <v>0</v>
      </c>
      <c r="DT334" s="317">
        <f>BP334/3600*Stawki!$K$4</f>
        <v>0</v>
      </c>
      <c r="DU334" s="320">
        <f>BS334/3600*Stawki!$M$4</f>
        <v>0</v>
      </c>
      <c r="DV334" s="320">
        <f>BV334/3600*Stawki!$L$4</f>
        <v>0</v>
      </c>
      <c r="DW334" s="321">
        <f t="shared" si="436"/>
        <v>0</v>
      </c>
      <c r="DX334" s="322" t="e" cm="1">
        <f t="array" ref="DX334">IF(BX334&lt;1,INDEX(tblSimple[],MATCH(F334,simp_il_proj,1)+1,MATCH(BW334,simp_il_oper,1)+1)+VLOOKUP($H$6,tblKlient[[Klient]:[Dodatkowy narzut Simple]],2,0),INDEX(tblComplex[],MATCH(F334,comp_il_projekt,1)+1,MATCH(BX334,comp_ile_sklad,1)+1)+VLOOKUP($H$6,tblKlient[[Klient]:[Dodatkowy narzut Complex]],3,0))</f>
        <v>#VALUE!</v>
      </c>
      <c r="DY334" s="323" t="str">
        <f t="shared" si="437"/>
        <v/>
      </c>
      <c r="DZ334" s="318" t="e">
        <f t="shared" si="394"/>
        <v>#VALUE!</v>
      </c>
      <c r="EA334" s="324" t="e">
        <f t="shared" si="395"/>
        <v>#VALUE!</v>
      </c>
      <c r="EC334" s="340">
        <f>IFERROR((Y334*AA334)*IF(X334="NIE",$EC$17+Stawki!$L$30,$EC$17)+SUMIF($C:$C,$B334,CP:CP),0)</f>
        <v>0</v>
      </c>
      <c r="ED334" s="341">
        <f t="shared" si="396"/>
        <v>0</v>
      </c>
      <c r="EE334" s="341">
        <f t="shared" si="397"/>
        <v>0</v>
      </c>
      <c r="EF334" s="341" t="e">
        <f t="shared" si="398"/>
        <v>#VALUE!</v>
      </c>
      <c r="EG334" s="341" t="e">
        <f>DY334*(1+wycena!$EG$17)</f>
        <v>#VALUE!</v>
      </c>
      <c r="EH334" s="341" t="e">
        <f>EG334*(1+wycena!$EH$17)</f>
        <v>#VALUE!</v>
      </c>
      <c r="EI334" s="341" t="e">
        <f t="shared" si="438"/>
        <v>#VALUE!</v>
      </c>
      <c r="EJ334" s="341" t="e">
        <f t="shared" si="456"/>
        <v>#VALUE!</v>
      </c>
      <c r="EK334" s="342">
        <f t="shared" si="399"/>
        <v>0</v>
      </c>
      <c r="EL334" s="343">
        <v>0</v>
      </c>
      <c r="EM334" s="344" t="e">
        <f t="shared" si="457"/>
        <v>#VALUE!</v>
      </c>
      <c r="EN334" s="345" t="e">
        <f t="shared" si="400"/>
        <v>#VALUE!</v>
      </c>
      <c r="EO334" s="346">
        <f t="shared" si="401"/>
        <v>0</v>
      </c>
      <c r="EP334" s="347">
        <f t="shared" si="402"/>
        <v>0</v>
      </c>
      <c r="EQ334" s="348">
        <f t="shared" si="439"/>
        <v>0</v>
      </c>
      <c r="ER334" s="349" t="e">
        <f t="shared" si="403"/>
        <v>#VALUE!</v>
      </c>
      <c r="ES334" s="350" t="e">
        <f t="shared" si="404"/>
        <v>#VALUE!</v>
      </c>
      <c r="ET334" s="62"/>
      <c r="EU334" s="399">
        <f t="shared" si="440"/>
        <v>0</v>
      </c>
      <c r="EV334" s="400">
        <f t="shared" si="441"/>
        <v>0</v>
      </c>
      <c r="EW334" s="400">
        <f t="shared" si="442"/>
        <v>0</v>
      </c>
      <c r="EX334" s="400">
        <f t="shared" si="443"/>
        <v>0</v>
      </c>
      <c r="EY334" s="400">
        <f t="shared" si="444"/>
        <v>0</v>
      </c>
      <c r="EZ334" s="401">
        <f t="shared" si="445"/>
        <v>0</v>
      </c>
      <c r="FA334" s="62"/>
      <c r="FB334" s="153">
        <f t="shared" si="405"/>
        <v>0</v>
      </c>
      <c r="FC334" s="154">
        <f t="shared" si="406"/>
        <v>0</v>
      </c>
      <c r="FD334" s="154">
        <f t="shared" si="407"/>
        <v>0</v>
      </c>
      <c r="FE334" s="154">
        <f t="shared" si="408"/>
        <v>0</v>
      </c>
      <c r="FF334" s="154">
        <f t="shared" si="409"/>
        <v>0</v>
      </c>
      <c r="FG334" s="154">
        <f t="shared" si="410"/>
        <v>0</v>
      </c>
      <c r="FH334" s="154">
        <f t="shared" si="411"/>
        <v>0</v>
      </c>
      <c r="FI334" s="154">
        <f t="shared" si="412"/>
        <v>0</v>
      </c>
      <c r="FJ334" s="154">
        <f t="shared" si="413"/>
        <v>0</v>
      </c>
      <c r="FK334" s="147">
        <f t="shared" si="414"/>
        <v>0</v>
      </c>
      <c r="FL334" s="147">
        <f t="shared" si="415"/>
        <v>0</v>
      </c>
      <c r="FM334" s="146">
        <f t="shared" si="416"/>
        <v>0</v>
      </c>
      <c r="FN334" s="146">
        <f t="shared" si="417"/>
        <v>0</v>
      </c>
      <c r="FO334" s="146">
        <f t="shared" si="418"/>
        <v>0</v>
      </c>
      <c r="FP334" s="146">
        <f t="shared" si="419"/>
        <v>0</v>
      </c>
      <c r="FQ334" s="146" t="e">
        <f t="shared" si="420"/>
        <v>#VALUE!</v>
      </c>
      <c r="FR334" s="146" t="e">
        <f t="shared" si="421"/>
        <v>#VALUE!</v>
      </c>
      <c r="FS334" s="146">
        <f t="shared" si="422"/>
        <v>0</v>
      </c>
      <c r="FT334" s="146">
        <f t="shared" si="423"/>
        <v>0</v>
      </c>
      <c r="FU334" s="146">
        <f t="shared" si="424"/>
        <v>0</v>
      </c>
      <c r="FV334" s="146" t="e">
        <f t="shared" si="425"/>
        <v>#VALUE!</v>
      </c>
      <c r="FW334" s="146" t="e">
        <f t="shared" si="446"/>
        <v>#VALUE!</v>
      </c>
      <c r="FX334" s="146" t="e">
        <f t="shared" si="447"/>
        <v>#VALUE!</v>
      </c>
      <c r="FY334" s="146" t="e">
        <f t="shared" si="448"/>
        <v>#VALUE!</v>
      </c>
      <c r="FZ334" s="155">
        <f t="shared" si="458"/>
        <v>0</v>
      </c>
    </row>
    <row r="335" spans="1:182">
      <c r="A335" s="143">
        <v>317</v>
      </c>
      <c r="B335" s="123"/>
      <c r="C335" s="123"/>
      <c r="D335" s="123"/>
      <c r="E335" s="181"/>
      <c r="F335" s="123"/>
      <c r="G335" s="123"/>
      <c r="H335" s="123"/>
      <c r="I335" s="120"/>
      <c r="J335" s="121"/>
      <c r="K335" s="123"/>
      <c r="L335" s="123"/>
      <c r="M335" s="172" t="str">
        <f>ryzyka!$X319</f>
        <v/>
      </c>
      <c r="N335" s="173" t="str">
        <f>ryzyka!Y319</f>
        <v/>
      </c>
      <c r="O335" s="123"/>
      <c r="P335" s="123"/>
      <c r="Q335" s="138"/>
      <c r="R335" s="121"/>
      <c r="S335" s="123"/>
      <c r="T335" s="122"/>
      <c r="U335" s="123"/>
      <c r="V335" s="285" t="str">
        <f t="shared" si="426"/>
        <v/>
      </c>
      <c r="W335" s="285" t="str">
        <f t="shared" si="427"/>
        <v/>
      </c>
      <c r="X335" s="123"/>
      <c r="Y335" s="65"/>
      <c r="Z335" s="176">
        <f t="shared" si="369"/>
        <v>0</v>
      </c>
      <c r="AA335" s="124"/>
      <c r="AB335" s="124"/>
      <c r="AC335" s="125"/>
      <c r="AD335" s="125"/>
      <c r="AE335" s="126"/>
      <c r="AF335" s="124"/>
      <c r="AG335" s="127"/>
      <c r="AH335" s="128"/>
      <c r="AI335" s="137"/>
      <c r="AJ335" s="126"/>
      <c r="AK335" s="335">
        <f t="shared" si="370"/>
        <v>0</v>
      </c>
      <c r="AL335" s="138"/>
      <c r="AM335" s="121"/>
      <c r="AN335" s="123"/>
      <c r="AO335" s="332">
        <f t="shared" si="449"/>
        <v>0</v>
      </c>
      <c r="AP335" s="333">
        <f>SUMIFS(Technologia[tpz '[s']],Technologia[Obszar],"Obróbka skrawaniem",Technologia[KOD WYROB],wycena!$B335)</f>
        <v>0</v>
      </c>
      <c r="AQ335" s="334">
        <f>SUMIFS(Technologia[tpj '[s']],Technologia[Obszar],"Obróbka skrawaniem",Technologia[KOD WYROB],wycena!$B335)</f>
        <v>0</v>
      </c>
      <c r="AR335" s="335">
        <f t="shared" si="371"/>
        <v>0</v>
      </c>
      <c r="AS335" s="334">
        <f>SUMIFS(Technologia[tpz '[s']],Technologia[Obszar],"Ukosowanie",Technologia[KOD WYROB],wycena!$B335)</f>
        <v>0</v>
      </c>
      <c r="AT335" s="334">
        <f>SUMIFS(Technologia[tpj '[s']],Technologia[Obszar],"Ukosowanie",Technologia[KOD WYROB],wycena!$B335)</f>
        <v>0</v>
      </c>
      <c r="AU335" s="335">
        <f t="shared" si="372"/>
        <v>0</v>
      </c>
      <c r="AV335" s="334">
        <f>SUMIFS(Technologia[tpz '[s']],Technologia[Obszar],"Prasa",Technologia[KOD WYROB],wycena!$B335)</f>
        <v>0</v>
      </c>
      <c r="AW335" s="334">
        <f>SUMIFS(Technologia[tpj '[s']],Technologia[Obszar],"Prasa",Technologia[KOD WYROB],wycena!$B335)</f>
        <v>0</v>
      </c>
      <c r="AX335" s="335">
        <f t="shared" si="373"/>
        <v>0</v>
      </c>
      <c r="AY335" s="334">
        <f>SUMIFS(Technologia[tpz '[s']],Technologia[Obszar],"Spawanie ręczne",Technologia[KOD WYROB],wycena!$B335)</f>
        <v>0</v>
      </c>
      <c r="AZ335" s="334">
        <f>SUMIFS(Technologia[tpj '[s']],Technologia[Obszar],"Spawanie ręczne",Technologia[KOD WYROB],wycena!$B335)</f>
        <v>0</v>
      </c>
      <c r="BA335" s="335">
        <f t="shared" si="374"/>
        <v>0</v>
      </c>
      <c r="BB335" s="334">
        <f>SUMIFS(Technologia[tpz '[s']],Technologia[Obszar],"Spawanie robotem",Technologia[KOD WYROB],wycena!$B335)</f>
        <v>0</v>
      </c>
      <c r="BC335" s="334">
        <f>SUMIFS(Technologia[tpj '[s']],Technologia[Obszar],"Spawanie robotem",Technologia[KOD WYROB],wycena!$B335)</f>
        <v>0</v>
      </c>
      <c r="BD335" s="335">
        <f t="shared" si="375"/>
        <v>0</v>
      </c>
      <c r="BE335" s="334">
        <f>SUMIFS(Technologia[tpz '[s']],Technologia[Obszar],"Ślusarnia",Technologia[KOD WYROB],wycena!$B335)</f>
        <v>0</v>
      </c>
      <c r="BF335" s="334">
        <f>SUMIFS(Technologia[tpj '[s']],Technologia[Obszar],"Ślusarnia",Technologia[KOD WYROB],wycena!$B335)</f>
        <v>0</v>
      </c>
      <c r="BG335" s="335">
        <f t="shared" si="376"/>
        <v>0</v>
      </c>
      <c r="BH335" s="334">
        <f>SUMIFS(Technologia[tpz '[s']],Technologia[Obszar],"Montaż",Technologia[KOD WYROB],wycena!$B335)</f>
        <v>0</v>
      </c>
      <c r="BI335" s="334">
        <f>SUMIFS(Technologia[tpj '[s']],Technologia[Obszar],"Montaż",Technologia[KOD WYROB],wycena!$B335)</f>
        <v>0</v>
      </c>
      <c r="BJ335" s="335">
        <f t="shared" si="377"/>
        <v>0</v>
      </c>
      <c r="BK335" s="334">
        <f>SUMIFS(Technologia[tpz '[s']],Technologia[Obszar],"Klejenie",Technologia[KOD WYROB],wycena!$B335)</f>
        <v>0</v>
      </c>
      <c r="BL335" s="334">
        <f>SUMIFS(Technologia[tpj '[s']],Technologia[Obszar],"Klejenie",Technologia[KOD WYROB],wycena!$B335)</f>
        <v>0</v>
      </c>
      <c r="BM335" s="335">
        <f t="shared" si="378"/>
        <v>0</v>
      </c>
      <c r="BN335" s="334">
        <f>SUMIFS(Technologia[tpz '[s']],Technologia[Obszar],"Śrutowanie",Technologia[KOD WYROB],wycena!$B335)</f>
        <v>0</v>
      </c>
      <c r="BO335" s="334">
        <f>SUMIFS(Technologia[tpj '[s']],Technologia[Obszar],"Śrutowanie",Technologia[KOD WYROB],wycena!$B335)</f>
        <v>0</v>
      </c>
      <c r="BP335" s="332">
        <f t="shared" si="428"/>
        <v>0</v>
      </c>
      <c r="BQ335" s="334">
        <f>SUMIFS(Technologia[tpz '[s']],Technologia[Obszar],"Prostowanie",Technologia[KOD WYROB],wycena!$B335)</f>
        <v>0</v>
      </c>
      <c r="BR335" s="334">
        <f>SUMIFS(Technologia[tpj '[s']],Technologia[Obszar],"Prostowanie",Technologia[KOD WYROB],wycena!$B335)</f>
        <v>0</v>
      </c>
      <c r="BS335" s="332">
        <f t="shared" si="429"/>
        <v>0</v>
      </c>
      <c r="BT335" s="334">
        <f>SUMIFS(Technologia[tpz '[s']],Technologia[Obszar],"Gratowarka",Technologia[KOD WYROB],wycena!$B335)</f>
        <v>0</v>
      </c>
      <c r="BU335" s="334">
        <f>SUMIFS(Technologia[tpj '[s']],Technologia[Obszar],"Gratowarka",Technologia[KOD WYROB],wycena!$B335)</f>
        <v>0</v>
      </c>
      <c r="BV335" s="332">
        <f t="shared" si="430"/>
        <v>0</v>
      </c>
      <c r="BW335" s="332">
        <f>COUNTIF(Technologia[KOD WYROB],B335)</f>
        <v>0</v>
      </c>
      <c r="BX335" s="332">
        <f t="shared" si="431"/>
        <v>0</v>
      </c>
      <c r="BZ335" s="121"/>
      <c r="CA335" s="123"/>
      <c r="CB335" s="123"/>
      <c r="CC335" s="372">
        <f>SUMIFS(Technologia[Koszt kooperacji],Technologia[Obszar],"Kooperacja",Technologia[KOD WYROB],wycena!$B335)+SUMIFS(Technologia[Koszt kooperacji],Technologia[Obszar],"Śrutowanie",Technologia[KOD WYROB],wycena!$B335)</f>
        <v>0</v>
      </c>
      <c r="CD335" s="372">
        <f t="shared" si="379"/>
        <v>0</v>
      </c>
      <c r="CE335" s="372">
        <f t="shared" si="450"/>
        <v>0</v>
      </c>
      <c r="CF335" s="381">
        <f>COUNTIFS(Technologia[KOD WYROB],B335,Technologia[Obszar],"kooperacja")+SUMIF($C:$C,$B335,CF:CF)</f>
        <v>0</v>
      </c>
      <c r="CG335" s="382">
        <f>SUMIF(Tabela3[Dot. indeksu],B335,Tabela3[Wartość])+SUMIF(C:C,B335,DE:DE)</f>
        <v>0</v>
      </c>
      <c r="CH335" s="383">
        <f>SUMIFS(NRC[Cena],NRC[Typ narzędzia],robocze!$AL$1,NRC[Dot. indeksu],wycena!$B335)+(SUMIF($C:$C,$B335,$DF:$DF))</f>
        <v>0</v>
      </c>
      <c r="CI335" s="372">
        <f>SUMIFS(NRC[Cena],NRC[Typ narzędzia],robocze!$AL$2,NRC[Dot. indeksu],wycena!$B335)+(SUMIF($C:$C,$B335,$DG:$DG))</f>
        <v>0</v>
      </c>
      <c r="CJ335" s="372">
        <f>SUMIFS(NRC[Cena],NRC[Typ narzędzia],robocze!$AL$3,NRC[Dot. indeksu],wycena!$B335)+(SUMIF($C:$C,$B335,$DH:$DH))</f>
        <v>0</v>
      </c>
      <c r="CK335" s="384">
        <f t="shared" si="432"/>
        <v>0</v>
      </c>
      <c r="CM335" s="373" t="str">
        <f t="shared" si="380"/>
        <v/>
      </c>
      <c r="CN335" s="374" t="str">
        <f t="shared" si="381"/>
        <v/>
      </c>
      <c r="CO335" s="372" t="str">
        <f t="shared" si="382"/>
        <v/>
      </c>
      <c r="CP335" s="372" t="str">
        <f t="shared" si="451"/>
        <v/>
      </c>
      <c r="CQ335" s="371" t="str">
        <f t="shared" si="383"/>
        <v/>
      </c>
      <c r="CR335" s="371" t="str">
        <f t="shared" si="452"/>
        <v/>
      </c>
      <c r="CS335" s="371" t="str">
        <f t="shared" si="384"/>
        <v/>
      </c>
      <c r="CT335" s="371" t="str">
        <f t="shared" si="385"/>
        <v/>
      </c>
      <c r="CU335" s="371" t="str">
        <f t="shared" si="386"/>
        <v/>
      </c>
      <c r="CV335" s="371" t="str">
        <f t="shared" si="387"/>
        <v/>
      </c>
      <c r="CW335" s="371" t="str">
        <f t="shared" si="388"/>
        <v/>
      </c>
      <c r="CX335" s="371" t="str">
        <f t="shared" si="389"/>
        <v/>
      </c>
      <c r="CY335" s="371" t="str">
        <f t="shared" si="390"/>
        <v/>
      </c>
      <c r="CZ335" s="371" t="str">
        <f t="shared" si="391"/>
        <v/>
      </c>
      <c r="DA335" s="371" t="str">
        <f t="shared" si="433"/>
        <v/>
      </c>
      <c r="DB335" s="371" t="str">
        <f t="shared" si="434"/>
        <v/>
      </c>
      <c r="DC335" s="371" t="str">
        <f t="shared" si="435"/>
        <v/>
      </c>
      <c r="DD335" s="334" t="str">
        <f t="shared" si="392"/>
        <v/>
      </c>
      <c r="DE335" s="334" t="str">
        <f t="shared" si="393"/>
        <v/>
      </c>
      <c r="DF335" s="372">
        <f t="shared" si="453"/>
        <v>0</v>
      </c>
      <c r="DG335" s="372">
        <f t="shared" si="454"/>
        <v>0</v>
      </c>
      <c r="DH335" s="372">
        <f t="shared" si="455"/>
        <v>0</v>
      </c>
      <c r="DI335" s="375"/>
      <c r="DJ335" s="319">
        <f>AK335/3600*Stawki!$A$4</f>
        <v>0</v>
      </c>
      <c r="DK335" s="317">
        <f>AO335/3600*Stawki!$B$4</f>
        <v>0</v>
      </c>
      <c r="DL335" s="317">
        <f>AR335/3600*Stawki!$C$4</f>
        <v>0</v>
      </c>
      <c r="DM335" s="317">
        <f>AU335/3600*Stawki!$D$4</f>
        <v>0</v>
      </c>
      <c r="DN335" s="317">
        <f>AX335/3600*Stawki!$E$4</f>
        <v>0</v>
      </c>
      <c r="DO335" s="317">
        <f>BA335/3600*Stawki!$F$4</f>
        <v>0</v>
      </c>
      <c r="DP335" s="317">
        <f>BD335/3600*Stawki!$G$4</f>
        <v>0</v>
      </c>
      <c r="DQ335" s="317">
        <f>BG335/3600*Stawki!$H$4</f>
        <v>0</v>
      </c>
      <c r="DR335" s="317">
        <f>BJ335/3600*Stawki!$J$4</f>
        <v>0</v>
      </c>
      <c r="DS335" s="317">
        <f>BL335/3600*Stawki!$I$4</f>
        <v>0</v>
      </c>
      <c r="DT335" s="317">
        <f>BP335/3600*Stawki!$K$4</f>
        <v>0</v>
      </c>
      <c r="DU335" s="320">
        <f>BS335/3600*Stawki!$M$4</f>
        <v>0</v>
      </c>
      <c r="DV335" s="320">
        <f>BV335/3600*Stawki!$L$4</f>
        <v>0</v>
      </c>
      <c r="DW335" s="321">
        <f t="shared" si="436"/>
        <v>0</v>
      </c>
      <c r="DX335" s="322" t="e" cm="1">
        <f t="array" ref="DX335">IF(BX335&lt;1,INDEX(tblSimple[],MATCH(F335,simp_il_proj,1)+1,MATCH(BW335,simp_il_oper,1)+1)+VLOOKUP($H$6,tblKlient[[Klient]:[Dodatkowy narzut Simple]],2,0),INDEX(tblComplex[],MATCH(F335,comp_il_projekt,1)+1,MATCH(BX335,comp_ile_sklad,1)+1)+VLOOKUP($H$6,tblKlient[[Klient]:[Dodatkowy narzut Complex]],3,0))</f>
        <v>#VALUE!</v>
      </c>
      <c r="DY335" s="323" t="str">
        <f t="shared" si="437"/>
        <v/>
      </c>
      <c r="DZ335" s="318" t="e">
        <f t="shared" si="394"/>
        <v>#VALUE!</v>
      </c>
      <c r="EA335" s="324" t="e">
        <f t="shared" si="395"/>
        <v>#VALUE!</v>
      </c>
      <c r="EC335" s="340">
        <f>IFERROR((Y335*AA335)*IF(X335="NIE",$EC$17+Stawki!$L$30,$EC$17)+SUMIF($C:$C,$B335,CP:CP),0)</f>
        <v>0</v>
      </c>
      <c r="ED335" s="341">
        <f t="shared" si="396"/>
        <v>0</v>
      </c>
      <c r="EE335" s="341">
        <f t="shared" si="397"/>
        <v>0</v>
      </c>
      <c r="EF335" s="341" t="e">
        <f t="shared" si="398"/>
        <v>#VALUE!</v>
      </c>
      <c r="EG335" s="341" t="e">
        <f>DY335*(1+wycena!$EG$17)</f>
        <v>#VALUE!</v>
      </c>
      <c r="EH335" s="341" t="e">
        <f>EG335*(1+wycena!$EH$17)</f>
        <v>#VALUE!</v>
      </c>
      <c r="EI335" s="341" t="e">
        <f t="shared" si="438"/>
        <v>#VALUE!</v>
      </c>
      <c r="EJ335" s="341" t="e">
        <f t="shared" si="456"/>
        <v>#VALUE!</v>
      </c>
      <c r="EK335" s="342">
        <f t="shared" si="399"/>
        <v>0</v>
      </c>
      <c r="EL335" s="343">
        <v>0</v>
      </c>
      <c r="EM335" s="344" t="e">
        <f t="shared" si="457"/>
        <v>#VALUE!</v>
      </c>
      <c r="EN335" s="345" t="e">
        <f t="shared" si="400"/>
        <v>#VALUE!</v>
      </c>
      <c r="EO335" s="346">
        <f t="shared" si="401"/>
        <v>0</v>
      </c>
      <c r="EP335" s="347">
        <f t="shared" si="402"/>
        <v>0</v>
      </c>
      <c r="EQ335" s="348">
        <f t="shared" si="439"/>
        <v>0</v>
      </c>
      <c r="ER335" s="349" t="e">
        <f t="shared" si="403"/>
        <v>#VALUE!</v>
      </c>
      <c r="ES335" s="350" t="e">
        <f t="shared" si="404"/>
        <v>#VALUE!</v>
      </c>
      <c r="ET335" s="62"/>
      <c r="EU335" s="399">
        <f t="shared" si="440"/>
        <v>0</v>
      </c>
      <c r="EV335" s="400">
        <f t="shared" si="441"/>
        <v>0</v>
      </c>
      <c r="EW335" s="400">
        <f t="shared" si="442"/>
        <v>0</v>
      </c>
      <c r="EX335" s="400">
        <f t="shared" si="443"/>
        <v>0</v>
      </c>
      <c r="EY335" s="400">
        <f t="shared" si="444"/>
        <v>0</v>
      </c>
      <c r="EZ335" s="401">
        <f t="shared" si="445"/>
        <v>0</v>
      </c>
      <c r="FA335" s="62"/>
      <c r="FB335" s="153">
        <f t="shared" si="405"/>
        <v>0</v>
      </c>
      <c r="FC335" s="154">
        <f t="shared" si="406"/>
        <v>0</v>
      </c>
      <c r="FD335" s="154">
        <f t="shared" si="407"/>
        <v>0</v>
      </c>
      <c r="FE335" s="154">
        <f t="shared" si="408"/>
        <v>0</v>
      </c>
      <c r="FF335" s="154">
        <f t="shared" si="409"/>
        <v>0</v>
      </c>
      <c r="FG335" s="154">
        <f t="shared" si="410"/>
        <v>0</v>
      </c>
      <c r="FH335" s="154">
        <f t="shared" si="411"/>
        <v>0</v>
      </c>
      <c r="FI335" s="154">
        <f t="shared" si="412"/>
        <v>0</v>
      </c>
      <c r="FJ335" s="154">
        <f t="shared" si="413"/>
        <v>0</v>
      </c>
      <c r="FK335" s="147">
        <f t="shared" si="414"/>
        <v>0</v>
      </c>
      <c r="FL335" s="147">
        <f t="shared" si="415"/>
        <v>0</v>
      </c>
      <c r="FM335" s="146">
        <f t="shared" si="416"/>
        <v>0</v>
      </c>
      <c r="FN335" s="146">
        <f t="shared" si="417"/>
        <v>0</v>
      </c>
      <c r="FO335" s="146">
        <f t="shared" si="418"/>
        <v>0</v>
      </c>
      <c r="FP335" s="146">
        <f t="shared" si="419"/>
        <v>0</v>
      </c>
      <c r="FQ335" s="146" t="e">
        <f t="shared" si="420"/>
        <v>#VALUE!</v>
      </c>
      <c r="FR335" s="146" t="e">
        <f t="shared" si="421"/>
        <v>#VALUE!</v>
      </c>
      <c r="FS335" s="146">
        <f t="shared" si="422"/>
        <v>0</v>
      </c>
      <c r="FT335" s="146">
        <f t="shared" si="423"/>
        <v>0</v>
      </c>
      <c r="FU335" s="146">
        <f t="shared" si="424"/>
        <v>0</v>
      </c>
      <c r="FV335" s="146" t="e">
        <f t="shared" si="425"/>
        <v>#VALUE!</v>
      </c>
      <c r="FW335" s="146" t="e">
        <f t="shared" si="446"/>
        <v>#VALUE!</v>
      </c>
      <c r="FX335" s="146" t="e">
        <f t="shared" si="447"/>
        <v>#VALUE!</v>
      </c>
      <c r="FY335" s="146" t="e">
        <f t="shared" si="448"/>
        <v>#VALUE!</v>
      </c>
      <c r="FZ335" s="155">
        <f t="shared" si="458"/>
        <v>0</v>
      </c>
    </row>
    <row r="336" spans="1:182">
      <c r="A336" s="143">
        <v>318</v>
      </c>
      <c r="B336" s="123"/>
      <c r="C336" s="123"/>
      <c r="D336" s="123"/>
      <c r="E336" s="181"/>
      <c r="F336" s="123"/>
      <c r="G336" s="123"/>
      <c r="H336" s="123"/>
      <c r="I336" s="120"/>
      <c r="J336" s="121"/>
      <c r="K336" s="123"/>
      <c r="L336" s="123"/>
      <c r="M336" s="172" t="str">
        <f>ryzyka!$X320</f>
        <v/>
      </c>
      <c r="N336" s="173" t="str">
        <f>ryzyka!Y320</f>
        <v/>
      </c>
      <c r="O336" s="123"/>
      <c r="P336" s="123"/>
      <c r="Q336" s="138"/>
      <c r="R336" s="121"/>
      <c r="S336" s="123"/>
      <c r="T336" s="122"/>
      <c r="U336" s="123"/>
      <c r="V336" s="285" t="str">
        <f t="shared" si="426"/>
        <v/>
      </c>
      <c r="W336" s="285" t="str">
        <f t="shared" si="427"/>
        <v/>
      </c>
      <c r="X336" s="123"/>
      <c r="Y336" s="65"/>
      <c r="Z336" s="176">
        <f t="shared" si="369"/>
        <v>0</v>
      </c>
      <c r="AA336" s="124"/>
      <c r="AB336" s="124"/>
      <c r="AC336" s="125"/>
      <c r="AD336" s="125"/>
      <c r="AE336" s="126"/>
      <c r="AF336" s="124"/>
      <c r="AG336" s="127"/>
      <c r="AH336" s="128"/>
      <c r="AI336" s="137"/>
      <c r="AJ336" s="126"/>
      <c r="AK336" s="335">
        <f t="shared" si="370"/>
        <v>0</v>
      </c>
      <c r="AL336" s="138"/>
      <c r="AM336" s="121"/>
      <c r="AN336" s="123"/>
      <c r="AO336" s="332">
        <f t="shared" si="449"/>
        <v>0</v>
      </c>
      <c r="AP336" s="333">
        <f>SUMIFS(Technologia[tpz '[s']],Technologia[Obszar],"Obróbka skrawaniem",Technologia[KOD WYROB],wycena!$B336)</f>
        <v>0</v>
      </c>
      <c r="AQ336" s="334">
        <f>SUMIFS(Technologia[tpj '[s']],Technologia[Obszar],"Obróbka skrawaniem",Technologia[KOD WYROB],wycena!$B336)</f>
        <v>0</v>
      </c>
      <c r="AR336" s="335">
        <f t="shared" si="371"/>
        <v>0</v>
      </c>
      <c r="AS336" s="334">
        <f>SUMIFS(Technologia[tpz '[s']],Technologia[Obszar],"Ukosowanie",Technologia[KOD WYROB],wycena!$B336)</f>
        <v>0</v>
      </c>
      <c r="AT336" s="334">
        <f>SUMIFS(Technologia[tpj '[s']],Technologia[Obszar],"Ukosowanie",Technologia[KOD WYROB],wycena!$B336)</f>
        <v>0</v>
      </c>
      <c r="AU336" s="335">
        <f t="shared" si="372"/>
        <v>0</v>
      </c>
      <c r="AV336" s="334">
        <f>SUMIFS(Technologia[tpz '[s']],Technologia[Obszar],"Prasa",Technologia[KOD WYROB],wycena!$B336)</f>
        <v>0</v>
      </c>
      <c r="AW336" s="334">
        <f>SUMIFS(Technologia[tpj '[s']],Technologia[Obszar],"Prasa",Technologia[KOD WYROB],wycena!$B336)</f>
        <v>0</v>
      </c>
      <c r="AX336" s="335">
        <f t="shared" si="373"/>
        <v>0</v>
      </c>
      <c r="AY336" s="334">
        <f>SUMIFS(Technologia[tpz '[s']],Technologia[Obszar],"Spawanie ręczne",Technologia[KOD WYROB],wycena!$B336)</f>
        <v>0</v>
      </c>
      <c r="AZ336" s="334">
        <f>SUMIFS(Technologia[tpj '[s']],Technologia[Obszar],"Spawanie ręczne",Technologia[KOD WYROB],wycena!$B336)</f>
        <v>0</v>
      </c>
      <c r="BA336" s="335">
        <f t="shared" si="374"/>
        <v>0</v>
      </c>
      <c r="BB336" s="334">
        <f>SUMIFS(Technologia[tpz '[s']],Technologia[Obszar],"Spawanie robotem",Technologia[KOD WYROB],wycena!$B336)</f>
        <v>0</v>
      </c>
      <c r="BC336" s="334">
        <f>SUMIFS(Technologia[tpj '[s']],Technologia[Obszar],"Spawanie robotem",Technologia[KOD WYROB],wycena!$B336)</f>
        <v>0</v>
      </c>
      <c r="BD336" s="335">
        <f t="shared" si="375"/>
        <v>0</v>
      </c>
      <c r="BE336" s="334">
        <f>SUMIFS(Technologia[tpz '[s']],Technologia[Obszar],"Ślusarnia",Technologia[KOD WYROB],wycena!$B336)</f>
        <v>0</v>
      </c>
      <c r="BF336" s="334">
        <f>SUMIFS(Technologia[tpj '[s']],Technologia[Obszar],"Ślusarnia",Technologia[KOD WYROB],wycena!$B336)</f>
        <v>0</v>
      </c>
      <c r="BG336" s="335">
        <f t="shared" si="376"/>
        <v>0</v>
      </c>
      <c r="BH336" s="334">
        <f>SUMIFS(Technologia[tpz '[s']],Technologia[Obszar],"Montaż",Technologia[KOD WYROB],wycena!$B336)</f>
        <v>0</v>
      </c>
      <c r="BI336" s="334">
        <f>SUMIFS(Technologia[tpj '[s']],Technologia[Obszar],"Montaż",Technologia[KOD WYROB],wycena!$B336)</f>
        <v>0</v>
      </c>
      <c r="BJ336" s="335">
        <f t="shared" si="377"/>
        <v>0</v>
      </c>
      <c r="BK336" s="334">
        <f>SUMIFS(Technologia[tpz '[s']],Technologia[Obszar],"Klejenie",Technologia[KOD WYROB],wycena!$B336)</f>
        <v>0</v>
      </c>
      <c r="BL336" s="334">
        <f>SUMIFS(Technologia[tpj '[s']],Technologia[Obszar],"Klejenie",Technologia[KOD WYROB],wycena!$B336)</f>
        <v>0</v>
      </c>
      <c r="BM336" s="335">
        <f t="shared" si="378"/>
        <v>0</v>
      </c>
      <c r="BN336" s="334">
        <f>SUMIFS(Technologia[tpz '[s']],Technologia[Obszar],"Śrutowanie",Technologia[KOD WYROB],wycena!$B336)</f>
        <v>0</v>
      </c>
      <c r="BO336" s="334">
        <f>SUMIFS(Technologia[tpj '[s']],Technologia[Obszar],"Śrutowanie",Technologia[KOD WYROB],wycena!$B336)</f>
        <v>0</v>
      </c>
      <c r="BP336" s="332">
        <f t="shared" si="428"/>
        <v>0</v>
      </c>
      <c r="BQ336" s="334">
        <f>SUMIFS(Technologia[tpz '[s']],Technologia[Obszar],"Prostowanie",Technologia[KOD WYROB],wycena!$B336)</f>
        <v>0</v>
      </c>
      <c r="BR336" s="334">
        <f>SUMIFS(Technologia[tpj '[s']],Technologia[Obszar],"Prostowanie",Technologia[KOD WYROB],wycena!$B336)</f>
        <v>0</v>
      </c>
      <c r="BS336" s="332">
        <f t="shared" si="429"/>
        <v>0</v>
      </c>
      <c r="BT336" s="334">
        <f>SUMIFS(Technologia[tpz '[s']],Technologia[Obszar],"Gratowarka",Technologia[KOD WYROB],wycena!$B336)</f>
        <v>0</v>
      </c>
      <c r="BU336" s="334">
        <f>SUMIFS(Technologia[tpj '[s']],Technologia[Obszar],"Gratowarka",Technologia[KOD WYROB],wycena!$B336)</f>
        <v>0</v>
      </c>
      <c r="BV336" s="332">
        <f t="shared" si="430"/>
        <v>0</v>
      </c>
      <c r="BW336" s="332">
        <f>COUNTIF(Technologia[KOD WYROB],B336)</f>
        <v>0</v>
      </c>
      <c r="BX336" s="332">
        <f t="shared" si="431"/>
        <v>0</v>
      </c>
      <c r="BZ336" s="121"/>
      <c r="CA336" s="123"/>
      <c r="CB336" s="123"/>
      <c r="CC336" s="372">
        <f>SUMIFS(Technologia[Koszt kooperacji],Technologia[Obszar],"Kooperacja",Technologia[KOD WYROB],wycena!$B336)+SUMIFS(Technologia[Koszt kooperacji],Technologia[Obszar],"Śrutowanie",Technologia[KOD WYROB],wycena!$B336)</f>
        <v>0</v>
      </c>
      <c r="CD336" s="372">
        <f t="shared" si="379"/>
        <v>0</v>
      </c>
      <c r="CE336" s="372">
        <f t="shared" si="450"/>
        <v>0</v>
      </c>
      <c r="CF336" s="381">
        <f>COUNTIFS(Technologia[KOD WYROB],B336,Technologia[Obszar],"kooperacja")+SUMIF($C:$C,$B336,CF:CF)</f>
        <v>0</v>
      </c>
      <c r="CG336" s="382">
        <f>SUMIF(Tabela3[Dot. indeksu],B336,Tabela3[Wartość])+SUMIF(C:C,B336,DE:DE)</f>
        <v>0</v>
      </c>
      <c r="CH336" s="383">
        <f>SUMIFS(NRC[Cena],NRC[Typ narzędzia],robocze!$AL$1,NRC[Dot. indeksu],wycena!$B336)+(SUMIF($C:$C,$B336,$DF:$DF))</f>
        <v>0</v>
      </c>
      <c r="CI336" s="372">
        <f>SUMIFS(NRC[Cena],NRC[Typ narzędzia],robocze!$AL$2,NRC[Dot. indeksu],wycena!$B336)+(SUMIF($C:$C,$B336,$DG:$DG))</f>
        <v>0</v>
      </c>
      <c r="CJ336" s="372">
        <f>SUMIFS(NRC[Cena],NRC[Typ narzędzia],robocze!$AL$3,NRC[Dot. indeksu],wycena!$B336)+(SUMIF($C:$C,$B336,$DH:$DH))</f>
        <v>0</v>
      </c>
      <c r="CK336" s="384">
        <f t="shared" si="432"/>
        <v>0</v>
      </c>
      <c r="CM336" s="373" t="str">
        <f t="shared" si="380"/>
        <v/>
      </c>
      <c r="CN336" s="374" t="str">
        <f t="shared" si="381"/>
        <v/>
      </c>
      <c r="CO336" s="372" t="str">
        <f t="shared" si="382"/>
        <v/>
      </c>
      <c r="CP336" s="372" t="str">
        <f t="shared" si="451"/>
        <v/>
      </c>
      <c r="CQ336" s="371" t="str">
        <f t="shared" si="383"/>
        <v/>
      </c>
      <c r="CR336" s="371" t="str">
        <f t="shared" si="452"/>
        <v/>
      </c>
      <c r="CS336" s="371" t="str">
        <f t="shared" si="384"/>
        <v/>
      </c>
      <c r="CT336" s="371" t="str">
        <f t="shared" si="385"/>
        <v/>
      </c>
      <c r="CU336" s="371" t="str">
        <f t="shared" si="386"/>
        <v/>
      </c>
      <c r="CV336" s="371" t="str">
        <f t="shared" si="387"/>
        <v/>
      </c>
      <c r="CW336" s="371" t="str">
        <f t="shared" si="388"/>
        <v/>
      </c>
      <c r="CX336" s="371" t="str">
        <f t="shared" si="389"/>
        <v/>
      </c>
      <c r="CY336" s="371" t="str">
        <f t="shared" si="390"/>
        <v/>
      </c>
      <c r="CZ336" s="371" t="str">
        <f t="shared" si="391"/>
        <v/>
      </c>
      <c r="DA336" s="371" t="str">
        <f t="shared" si="433"/>
        <v/>
      </c>
      <c r="DB336" s="371" t="str">
        <f t="shared" si="434"/>
        <v/>
      </c>
      <c r="DC336" s="371" t="str">
        <f t="shared" si="435"/>
        <v/>
      </c>
      <c r="DD336" s="334" t="str">
        <f t="shared" si="392"/>
        <v/>
      </c>
      <c r="DE336" s="334" t="str">
        <f t="shared" si="393"/>
        <v/>
      </c>
      <c r="DF336" s="372">
        <f t="shared" si="453"/>
        <v>0</v>
      </c>
      <c r="DG336" s="372">
        <f t="shared" si="454"/>
        <v>0</v>
      </c>
      <c r="DH336" s="372">
        <f t="shared" si="455"/>
        <v>0</v>
      </c>
      <c r="DI336" s="375"/>
      <c r="DJ336" s="319">
        <f>AK336/3600*Stawki!$A$4</f>
        <v>0</v>
      </c>
      <c r="DK336" s="317">
        <f>AO336/3600*Stawki!$B$4</f>
        <v>0</v>
      </c>
      <c r="DL336" s="317">
        <f>AR336/3600*Stawki!$C$4</f>
        <v>0</v>
      </c>
      <c r="DM336" s="317">
        <f>AU336/3600*Stawki!$D$4</f>
        <v>0</v>
      </c>
      <c r="DN336" s="317">
        <f>AX336/3600*Stawki!$E$4</f>
        <v>0</v>
      </c>
      <c r="DO336" s="317">
        <f>BA336/3600*Stawki!$F$4</f>
        <v>0</v>
      </c>
      <c r="DP336" s="317">
        <f>BD336/3600*Stawki!$G$4</f>
        <v>0</v>
      </c>
      <c r="DQ336" s="317">
        <f>BG336/3600*Stawki!$H$4</f>
        <v>0</v>
      </c>
      <c r="DR336" s="317">
        <f>BJ336/3600*Stawki!$J$4</f>
        <v>0</v>
      </c>
      <c r="DS336" s="317">
        <f>BL336/3600*Stawki!$I$4</f>
        <v>0</v>
      </c>
      <c r="DT336" s="317">
        <f>BP336/3600*Stawki!$K$4</f>
        <v>0</v>
      </c>
      <c r="DU336" s="320">
        <f>BS336/3600*Stawki!$M$4</f>
        <v>0</v>
      </c>
      <c r="DV336" s="320">
        <f>BV336/3600*Stawki!$L$4</f>
        <v>0</v>
      </c>
      <c r="DW336" s="321">
        <f t="shared" si="436"/>
        <v>0</v>
      </c>
      <c r="DX336" s="322" t="e" cm="1">
        <f t="array" ref="DX336">IF(BX336&lt;1,INDEX(tblSimple[],MATCH(F336,simp_il_proj,1)+1,MATCH(BW336,simp_il_oper,1)+1)+VLOOKUP($H$6,tblKlient[[Klient]:[Dodatkowy narzut Simple]],2,0),INDEX(tblComplex[],MATCH(F336,comp_il_projekt,1)+1,MATCH(BX336,comp_ile_sklad,1)+1)+VLOOKUP($H$6,tblKlient[[Klient]:[Dodatkowy narzut Complex]],3,0))</f>
        <v>#VALUE!</v>
      </c>
      <c r="DY336" s="323" t="str">
        <f t="shared" si="437"/>
        <v/>
      </c>
      <c r="DZ336" s="318" t="e">
        <f t="shared" si="394"/>
        <v>#VALUE!</v>
      </c>
      <c r="EA336" s="324" t="e">
        <f t="shared" si="395"/>
        <v>#VALUE!</v>
      </c>
      <c r="EC336" s="340">
        <f>IFERROR((Y336*AA336)*IF(X336="NIE",$EC$17+Stawki!$L$30,$EC$17)+SUMIF($C:$C,$B336,CP:CP),0)</f>
        <v>0</v>
      </c>
      <c r="ED336" s="341">
        <f t="shared" si="396"/>
        <v>0</v>
      </c>
      <c r="EE336" s="341">
        <f t="shared" si="397"/>
        <v>0</v>
      </c>
      <c r="EF336" s="341" t="e">
        <f t="shared" si="398"/>
        <v>#VALUE!</v>
      </c>
      <c r="EG336" s="341" t="e">
        <f>DY336*(1+wycena!$EG$17)</f>
        <v>#VALUE!</v>
      </c>
      <c r="EH336" s="341" t="e">
        <f>EG336*(1+wycena!$EH$17)</f>
        <v>#VALUE!</v>
      </c>
      <c r="EI336" s="341" t="e">
        <f t="shared" si="438"/>
        <v>#VALUE!</v>
      </c>
      <c r="EJ336" s="341" t="e">
        <f t="shared" si="456"/>
        <v>#VALUE!</v>
      </c>
      <c r="EK336" s="342">
        <f t="shared" si="399"/>
        <v>0</v>
      </c>
      <c r="EL336" s="343">
        <v>0</v>
      </c>
      <c r="EM336" s="344" t="e">
        <f t="shared" si="457"/>
        <v>#VALUE!</v>
      </c>
      <c r="EN336" s="345" t="e">
        <f t="shared" si="400"/>
        <v>#VALUE!</v>
      </c>
      <c r="EO336" s="346">
        <f t="shared" si="401"/>
        <v>0</v>
      </c>
      <c r="EP336" s="347">
        <f t="shared" si="402"/>
        <v>0</v>
      </c>
      <c r="EQ336" s="348">
        <f t="shared" si="439"/>
        <v>0</v>
      </c>
      <c r="ER336" s="349" t="e">
        <f t="shared" si="403"/>
        <v>#VALUE!</v>
      </c>
      <c r="ES336" s="350" t="e">
        <f t="shared" si="404"/>
        <v>#VALUE!</v>
      </c>
      <c r="ET336" s="62"/>
      <c r="EU336" s="399">
        <f t="shared" si="440"/>
        <v>0</v>
      </c>
      <c r="EV336" s="400">
        <f t="shared" si="441"/>
        <v>0</v>
      </c>
      <c r="EW336" s="400">
        <f t="shared" si="442"/>
        <v>0</v>
      </c>
      <c r="EX336" s="400">
        <f t="shared" si="443"/>
        <v>0</v>
      </c>
      <c r="EY336" s="400">
        <f t="shared" si="444"/>
        <v>0</v>
      </c>
      <c r="EZ336" s="401">
        <f t="shared" si="445"/>
        <v>0</v>
      </c>
      <c r="FA336" s="62"/>
      <c r="FB336" s="153">
        <f t="shared" si="405"/>
        <v>0</v>
      </c>
      <c r="FC336" s="154">
        <f t="shared" si="406"/>
        <v>0</v>
      </c>
      <c r="FD336" s="154">
        <f t="shared" si="407"/>
        <v>0</v>
      </c>
      <c r="FE336" s="154">
        <f t="shared" si="408"/>
        <v>0</v>
      </c>
      <c r="FF336" s="154">
        <f t="shared" si="409"/>
        <v>0</v>
      </c>
      <c r="FG336" s="154">
        <f t="shared" si="410"/>
        <v>0</v>
      </c>
      <c r="FH336" s="154">
        <f t="shared" si="411"/>
        <v>0</v>
      </c>
      <c r="FI336" s="154">
        <f t="shared" si="412"/>
        <v>0</v>
      </c>
      <c r="FJ336" s="154">
        <f t="shared" si="413"/>
        <v>0</v>
      </c>
      <c r="FK336" s="147">
        <f t="shared" si="414"/>
        <v>0</v>
      </c>
      <c r="FL336" s="147">
        <f t="shared" si="415"/>
        <v>0</v>
      </c>
      <c r="FM336" s="146">
        <f t="shared" si="416"/>
        <v>0</v>
      </c>
      <c r="FN336" s="146">
        <f t="shared" si="417"/>
        <v>0</v>
      </c>
      <c r="FO336" s="146">
        <f t="shared" si="418"/>
        <v>0</v>
      </c>
      <c r="FP336" s="146">
        <f t="shared" si="419"/>
        <v>0</v>
      </c>
      <c r="FQ336" s="146" t="e">
        <f t="shared" si="420"/>
        <v>#VALUE!</v>
      </c>
      <c r="FR336" s="146" t="e">
        <f t="shared" si="421"/>
        <v>#VALUE!</v>
      </c>
      <c r="FS336" s="146">
        <f t="shared" si="422"/>
        <v>0</v>
      </c>
      <c r="FT336" s="146">
        <f t="shared" si="423"/>
        <v>0</v>
      </c>
      <c r="FU336" s="146">
        <f t="shared" si="424"/>
        <v>0</v>
      </c>
      <c r="FV336" s="146" t="e">
        <f t="shared" si="425"/>
        <v>#VALUE!</v>
      </c>
      <c r="FW336" s="146" t="e">
        <f t="shared" si="446"/>
        <v>#VALUE!</v>
      </c>
      <c r="FX336" s="146" t="e">
        <f t="shared" si="447"/>
        <v>#VALUE!</v>
      </c>
      <c r="FY336" s="146" t="e">
        <f t="shared" si="448"/>
        <v>#VALUE!</v>
      </c>
      <c r="FZ336" s="155">
        <f t="shared" si="458"/>
        <v>0</v>
      </c>
    </row>
    <row r="337" spans="1:182">
      <c r="A337" s="143">
        <v>319</v>
      </c>
      <c r="B337" s="123"/>
      <c r="C337" s="123"/>
      <c r="D337" s="123"/>
      <c r="E337" s="181"/>
      <c r="F337" s="123"/>
      <c r="G337" s="123"/>
      <c r="H337" s="123"/>
      <c r="I337" s="120"/>
      <c r="J337" s="121"/>
      <c r="K337" s="123"/>
      <c r="L337" s="123"/>
      <c r="M337" s="172" t="str">
        <f>ryzyka!$X321</f>
        <v/>
      </c>
      <c r="N337" s="173" t="str">
        <f>ryzyka!Y321</f>
        <v/>
      </c>
      <c r="O337" s="123"/>
      <c r="P337" s="123"/>
      <c r="Q337" s="138"/>
      <c r="R337" s="121"/>
      <c r="S337" s="123"/>
      <c r="T337" s="122"/>
      <c r="U337" s="123"/>
      <c r="V337" s="285" t="str">
        <f t="shared" si="426"/>
        <v/>
      </c>
      <c r="W337" s="285" t="str">
        <f t="shared" si="427"/>
        <v/>
      </c>
      <c r="X337" s="123"/>
      <c r="Y337" s="65"/>
      <c r="Z337" s="176">
        <f t="shared" si="369"/>
        <v>0</v>
      </c>
      <c r="AA337" s="124"/>
      <c r="AB337" s="124"/>
      <c r="AC337" s="125"/>
      <c r="AD337" s="125"/>
      <c r="AE337" s="126"/>
      <c r="AF337" s="124"/>
      <c r="AG337" s="127"/>
      <c r="AH337" s="128"/>
      <c r="AI337" s="137"/>
      <c r="AJ337" s="126"/>
      <c r="AK337" s="335">
        <f t="shared" si="370"/>
        <v>0</v>
      </c>
      <c r="AL337" s="138"/>
      <c r="AM337" s="121"/>
      <c r="AN337" s="123"/>
      <c r="AO337" s="332">
        <f t="shared" si="449"/>
        <v>0</v>
      </c>
      <c r="AP337" s="333">
        <f>SUMIFS(Technologia[tpz '[s']],Technologia[Obszar],"Obróbka skrawaniem",Technologia[KOD WYROB],wycena!$B337)</f>
        <v>0</v>
      </c>
      <c r="AQ337" s="334">
        <f>SUMIFS(Technologia[tpj '[s']],Technologia[Obszar],"Obróbka skrawaniem",Technologia[KOD WYROB],wycena!$B337)</f>
        <v>0</v>
      </c>
      <c r="AR337" s="335">
        <f t="shared" si="371"/>
        <v>0</v>
      </c>
      <c r="AS337" s="334">
        <f>SUMIFS(Technologia[tpz '[s']],Technologia[Obszar],"Ukosowanie",Technologia[KOD WYROB],wycena!$B337)</f>
        <v>0</v>
      </c>
      <c r="AT337" s="334">
        <f>SUMIFS(Technologia[tpj '[s']],Technologia[Obszar],"Ukosowanie",Technologia[KOD WYROB],wycena!$B337)</f>
        <v>0</v>
      </c>
      <c r="AU337" s="335">
        <f t="shared" si="372"/>
        <v>0</v>
      </c>
      <c r="AV337" s="334">
        <f>SUMIFS(Technologia[tpz '[s']],Technologia[Obszar],"Prasa",Technologia[KOD WYROB],wycena!$B337)</f>
        <v>0</v>
      </c>
      <c r="AW337" s="334">
        <f>SUMIFS(Technologia[tpj '[s']],Technologia[Obszar],"Prasa",Technologia[KOD WYROB],wycena!$B337)</f>
        <v>0</v>
      </c>
      <c r="AX337" s="335">
        <f t="shared" si="373"/>
        <v>0</v>
      </c>
      <c r="AY337" s="334">
        <f>SUMIFS(Technologia[tpz '[s']],Technologia[Obszar],"Spawanie ręczne",Technologia[KOD WYROB],wycena!$B337)</f>
        <v>0</v>
      </c>
      <c r="AZ337" s="334">
        <f>SUMIFS(Technologia[tpj '[s']],Technologia[Obszar],"Spawanie ręczne",Technologia[KOD WYROB],wycena!$B337)</f>
        <v>0</v>
      </c>
      <c r="BA337" s="335">
        <f t="shared" si="374"/>
        <v>0</v>
      </c>
      <c r="BB337" s="334">
        <f>SUMIFS(Technologia[tpz '[s']],Technologia[Obszar],"Spawanie robotem",Technologia[KOD WYROB],wycena!$B337)</f>
        <v>0</v>
      </c>
      <c r="BC337" s="334">
        <f>SUMIFS(Technologia[tpj '[s']],Technologia[Obszar],"Spawanie robotem",Technologia[KOD WYROB],wycena!$B337)</f>
        <v>0</v>
      </c>
      <c r="BD337" s="335">
        <f t="shared" si="375"/>
        <v>0</v>
      </c>
      <c r="BE337" s="334">
        <f>SUMIFS(Technologia[tpz '[s']],Technologia[Obszar],"Ślusarnia",Technologia[KOD WYROB],wycena!$B337)</f>
        <v>0</v>
      </c>
      <c r="BF337" s="334">
        <f>SUMIFS(Technologia[tpj '[s']],Technologia[Obszar],"Ślusarnia",Technologia[KOD WYROB],wycena!$B337)</f>
        <v>0</v>
      </c>
      <c r="BG337" s="335">
        <f t="shared" si="376"/>
        <v>0</v>
      </c>
      <c r="BH337" s="334">
        <f>SUMIFS(Technologia[tpz '[s']],Technologia[Obszar],"Montaż",Technologia[KOD WYROB],wycena!$B337)</f>
        <v>0</v>
      </c>
      <c r="BI337" s="334">
        <f>SUMIFS(Technologia[tpj '[s']],Technologia[Obszar],"Montaż",Technologia[KOD WYROB],wycena!$B337)</f>
        <v>0</v>
      </c>
      <c r="BJ337" s="335">
        <f t="shared" si="377"/>
        <v>0</v>
      </c>
      <c r="BK337" s="334">
        <f>SUMIFS(Technologia[tpz '[s']],Technologia[Obszar],"Klejenie",Technologia[KOD WYROB],wycena!$B337)</f>
        <v>0</v>
      </c>
      <c r="BL337" s="334">
        <f>SUMIFS(Technologia[tpj '[s']],Technologia[Obszar],"Klejenie",Technologia[KOD WYROB],wycena!$B337)</f>
        <v>0</v>
      </c>
      <c r="BM337" s="335">
        <f t="shared" si="378"/>
        <v>0</v>
      </c>
      <c r="BN337" s="334">
        <f>SUMIFS(Technologia[tpz '[s']],Technologia[Obszar],"Śrutowanie",Technologia[KOD WYROB],wycena!$B337)</f>
        <v>0</v>
      </c>
      <c r="BO337" s="334">
        <f>SUMIFS(Technologia[tpj '[s']],Technologia[Obszar],"Śrutowanie",Technologia[KOD WYROB],wycena!$B337)</f>
        <v>0</v>
      </c>
      <c r="BP337" s="332">
        <f t="shared" si="428"/>
        <v>0</v>
      </c>
      <c r="BQ337" s="334">
        <f>SUMIFS(Technologia[tpz '[s']],Technologia[Obszar],"Prostowanie",Technologia[KOD WYROB],wycena!$B337)</f>
        <v>0</v>
      </c>
      <c r="BR337" s="334">
        <f>SUMIFS(Technologia[tpj '[s']],Technologia[Obszar],"Prostowanie",Technologia[KOD WYROB],wycena!$B337)</f>
        <v>0</v>
      </c>
      <c r="BS337" s="332">
        <f t="shared" si="429"/>
        <v>0</v>
      </c>
      <c r="BT337" s="334">
        <f>SUMIFS(Technologia[tpz '[s']],Technologia[Obszar],"Gratowarka",Technologia[KOD WYROB],wycena!$B337)</f>
        <v>0</v>
      </c>
      <c r="BU337" s="334">
        <f>SUMIFS(Technologia[tpj '[s']],Technologia[Obszar],"Gratowarka",Technologia[KOD WYROB],wycena!$B337)</f>
        <v>0</v>
      </c>
      <c r="BV337" s="332">
        <f t="shared" si="430"/>
        <v>0</v>
      </c>
      <c r="BW337" s="332">
        <f>COUNTIF(Technologia[KOD WYROB],B337)</f>
        <v>0</v>
      </c>
      <c r="BX337" s="332">
        <f t="shared" si="431"/>
        <v>0</v>
      </c>
      <c r="BZ337" s="121"/>
      <c r="CA337" s="123"/>
      <c r="CB337" s="123"/>
      <c r="CC337" s="372">
        <f>SUMIFS(Technologia[Koszt kooperacji],Technologia[Obszar],"Kooperacja",Technologia[KOD WYROB],wycena!$B337)+SUMIFS(Technologia[Koszt kooperacji],Technologia[Obszar],"Śrutowanie",Technologia[KOD WYROB],wycena!$B337)</f>
        <v>0</v>
      </c>
      <c r="CD337" s="372">
        <f t="shared" si="379"/>
        <v>0</v>
      </c>
      <c r="CE337" s="372">
        <f t="shared" si="450"/>
        <v>0</v>
      </c>
      <c r="CF337" s="381">
        <f>COUNTIFS(Technologia[KOD WYROB],B337,Technologia[Obszar],"kooperacja")+SUMIF($C:$C,$B337,CF:CF)</f>
        <v>0</v>
      </c>
      <c r="CG337" s="382">
        <f>SUMIF(Tabela3[Dot. indeksu],B337,Tabela3[Wartość])+SUMIF(C:C,B337,DE:DE)</f>
        <v>0</v>
      </c>
      <c r="CH337" s="383">
        <f>SUMIFS(NRC[Cena],NRC[Typ narzędzia],robocze!$AL$1,NRC[Dot. indeksu],wycena!$B337)+(SUMIF($C:$C,$B337,$DF:$DF))</f>
        <v>0</v>
      </c>
      <c r="CI337" s="372">
        <f>SUMIFS(NRC[Cena],NRC[Typ narzędzia],robocze!$AL$2,NRC[Dot. indeksu],wycena!$B337)+(SUMIF($C:$C,$B337,$DG:$DG))</f>
        <v>0</v>
      </c>
      <c r="CJ337" s="372">
        <f>SUMIFS(NRC[Cena],NRC[Typ narzędzia],robocze!$AL$3,NRC[Dot. indeksu],wycena!$B337)+(SUMIF($C:$C,$B337,$DH:$DH))</f>
        <v>0</v>
      </c>
      <c r="CK337" s="384">
        <f t="shared" si="432"/>
        <v>0</v>
      </c>
      <c r="CM337" s="373" t="str">
        <f t="shared" si="380"/>
        <v/>
      </c>
      <c r="CN337" s="374" t="str">
        <f t="shared" si="381"/>
        <v/>
      </c>
      <c r="CO337" s="372" t="str">
        <f t="shared" si="382"/>
        <v/>
      </c>
      <c r="CP337" s="372" t="str">
        <f t="shared" si="451"/>
        <v/>
      </c>
      <c r="CQ337" s="371" t="str">
        <f t="shared" si="383"/>
        <v/>
      </c>
      <c r="CR337" s="371" t="str">
        <f t="shared" si="452"/>
        <v/>
      </c>
      <c r="CS337" s="371" t="str">
        <f t="shared" si="384"/>
        <v/>
      </c>
      <c r="CT337" s="371" t="str">
        <f t="shared" si="385"/>
        <v/>
      </c>
      <c r="CU337" s="371" t="str">
        <f t="shared" si="386"/>
        <v/>
      </c>
      <c r="CV337" s="371" t="str">
        <f t="shared" si="387"/>
        <v/>
      </c>
      <c r="CW337" s="371" t="str">
        <f t="shared" si="388"/>
        <v/>
      </c>
      <c r="CX337" s="371" t="str">
        <f t="shared" si="389"/>
        <v/>
      </c>
      <c r="CY337" s="371" t="str">
        <f t="shared" si="390"/>
        <v/>
      </c>
      <c r="CZ337" s="371" t="str">
        <f t="shared" si="391"/>
        <v/>
      </c>
      <c r="DA337" s="371" t="str">
        <f t="shared" si="433"/>
        <v/>
      </c>
      <c r="DB337" s="371" t="str">
        <f t="shared" si="434"/>
        <v/>
      </c>
      <c r="DC337" s="371" t="str">
        <f t="shared" si="435"/>
        <v/>
      </c>
      <c r="DD337" s="334" t="str">
        <f t="shared" si="392"/>
        <v/>
      </c>
      <c r="DE337" s="334" t="str">
        <f t="shared" si="393"/>
        <v/>
      </c>
      <c r="DF337" s="372">
        <f t="shared" si="453"/>
        <v>0</v>
      </c>
      <c r="DG337" s="372">
        <f t="shared" si="454"/>
        <v>0</v>
      </c>
      <c r="DH337" s="372">
        <f t="shared" si="455"/>
        <v>0</v>
      </c>
      <c r="DI337" s="375"/>
      <c r="DJ337" s="319">
        <f>AK337/3600*Stawki!$A$4</f>
        <v>0</v>
      </c>
      <c r="DK337" s="317">
        <f>AO337/3600*Stawki!$B$4</f>
        <v>0</v>
      </c>
      <c r="DL337" s="317">
        <f>AR337/3600*Stawki!$C$4</f>
        <v>0</v>
      </c>
      <c r="DM337" s="317">
        <f>AU337/3600*Stawki!$D$4</f>
        <v>0</v>
      </c>
      <c r="DN337" s="317">
        <f>AX337/3600*Stawki!$E$4</f>
        <v>0</v>
      </c>
      <c r="DO337" s="317">
        <f>BA337/3600*Stawki!$F$4</f>
        <v>0</v>
      </c>
      <c r="DP337" s="317">
        <f>BD337/3600*Stawki!$G$4</f>
        <v>0</v>
      </c>
      <c r="DQ337" s="317">
        <f>BG337/3600*Stawki!$H$4</f>
        <v>0</v>
      </c>
      <c r="DR337" s="317">
        <f>BJ337/3600*Stawki!$J$4</f>
        <v>0</v>
      </c>
      <c r="DS337" s="317">
        <f>BL337/3600*Stawki!$I$4</f>
        <v>0</v>
      </c>
      <c r="DT337" s="317">
        <f>BP337/3600*Stawki!$K$4</f>
        <v>0</v>
      </c>
      <c r="DU337" s="320">
        <f>BS337/3600*Stawki!$M$4</f>
        <v>0</v>
      </c>
      <c r="DV337" s="320">
        <f>BV337/3600*Stawki!$L$4</f>
        <v>0</v>
      </c>
      <c r="DW337" s="321">
        <f t="shared" si="436"/>
        <v>0</v>
      </c>
      <c r="DX337" s="322" t="e" cm="1">
        <f t="array" ref="DX337">IF(BX337&lt;1,INDEX(tblSimple[],MATCH(F337,simp_il_proj,1)+1,MATCH(BW337,simp_il_oper,1)+1)+VLOOKUP($H$6,tblKlient[[Klient]:[Dodatkowy narzut Simple]],2,0),INDEX(tblComplex[],MATCH(F337,comp_il_projekt,1)+1,MATCH(BX337,comp_ile_sklad,1)+1)+VLOOKUP($H$6,tblKlient[[Klient]:[Dodatkowy narzut Complex]],3,0))</f>
        <v>#VALUE!</v>
      </c>
      <c r="DY337" s="323" t="str">
        <f t="shared" si="437"/>
        <v/>
      </c>
      <c r="DZ337" s="318" t="e">
        <f t="shared" si="394"/>
        <v>#VALUE!</v>
      </c>
      <c r="EA337" s="324" t="e">
        <f t="shared" si="395"/>
        <v>#VALUE!</v>
      </c>
      <c r="EC337" s="340">
        <f>IFERROR((Y337*AA337)*IF(X337="NIE",$EC$17+Stawki!$L$30,$EC$17)+SUMIF($C:$C,$B337,CP:CP),0)</f>
        <v>0</v>
      </c>
      <c r="ED337" s="341">
        <f t="shared" si="396"/>
        <v>0</v>
      </c>
      <c r="EE337" s="341">
        <f t="shared" si="397"/>
        <v>0</v>
      </c>
      <c r="EF337" s="341" t="e">
        <f t="shared" si="398"/>
        <v>#VALUE!</v>
      </c>
      <c r="EG337" s="341" t="e">
        <f>DY337*(1+wycena!$EG$17)</f>
        <v>#VALUE!</v>
      </c>
      <c r="EH337" s="341" t="e">
        <f>EG337*(1+wycena!$EH$17)</f>
        <v>#VALUE!</v>
      </c>
      <c r="EI337" s="341" t="e">
        <f t="shared" si="438"/>
        <v>#VALUE!</v>
      </c>
      <c r="EJ337" s="341" t="e">
        <f t="shared" si="456"/>
        <v>#VALUE!</v>
      </c>
      <c r="EK337" s="342">
        <f t="shared" si="399"/>
        <v>0</v>
      </c>
      <c r="EL337" s="343">
        <v>0</v>
      </c>
      <c r="EM337" s="344" t="e">
        <f t="shared" si="457"/>
        <v>#VALUE!</v>
      </c>
      <c r="EN337" s="345" t="e">
        <f t="shared" si="400"/>
        <v>#VALUE!</v>
      </c>
      <c r="EO337" s="346">
        <f t="shared" si="401"/>
        <v>0</v>
      </c>
      <c r="EP337" s="347">
        <f t="shared" si="402"/>
        <v>0</v>
      </c>
      <c r="EQ337" s="348">
        <f t="shared" si="439"/>
        <v>0</v>
      </c>
      <c r="ER337" s="349" t="e">
        <f t="shared" si="403"/>
        <v>#VALUE!</v>
      </c>
      <c r="ES337" s="350" t="e">
        <f t="shared" si="404"/>
        <v>#VALUE!</v>
      </c>
      <c r="ET337" s="62"/>
      <c r="EU337" s="399">
        <f t="shared" si="440"/>
        <v>0</v>
      </c>
      <c r="EV337" s="400">
        <f t="shared" si="441"/>
        <v>0</v>
      </c>
      <c r="EW337" s="400">
        <f t="shared" si="442"/>
        <v>0</v>
      </c>
      <c r="EX337" s="400">
        <f t="shared" si="443"/>
        <v>0</v>
      </c>
      <c r="EY337" s="400">
        <f t="shared" si="444"/>
        <v>0</v>
      </c>
      <c r="EZ337" s="401">
        <f t="shared" si="445"/>
        <v>0</v>
      </c>
      <c r="FA337" s="62"/>
      <c r="FB337" s="153">
        <f t="shared" si="405"/>
        <v>0</v>
      </c>
      <c r="FC337" s="154">
        <f t="shared" si="406"/>
        <v>0</v>
      </c>
      <c r="FD337" s="154">
        <f t="shared" si="407"/>
        <v>0</v>
      </c>
      <c r="FE337" s="154">
        <f t="shared" si="408"/>
        <v>0</v>
      </c>
      <c r="FF337" s="154">
        <f t="shared" si="409"/>
        <v>0</v>
      </c>
      <c r="FG337" s="154">
        <f t="shared" si="410"/>
        <v>0</v>
      </c>
      <c r="FH337" s="154">
        <f t="shared" si="411"/>
        <v>0</v>
      </c>
      <c r="FI337" s="154">
        <f t="shared" si="412"/>
        <v>0</v>
      </c>
      <c r="FJ337" s="154">
        <f t="shared" si="413"/>
        <v>0</v>
      </c>
      <c r="FK337" s="147">
        <f t="shared" si="414"/>
        <v>0</v>
      </c>
      <c r="FL337" s="147">
        <f t="shared" si="415"/>
        <v>0</v>
      </c>
      <c r="FM337" s="146">
        <f t="shared" si="416"/>
        <v>0</v>
      </c>
      <c r="FN337" s="146">
        <f t="shared" si="417"/>
        <v>0</v>
      </c>
      <c r="FO337" s="146">
        <f t="shared" si="418"/>
        <v>0</v>
      </c>
      <c r="FP337" s="146">
        <f t="shared" si="419"/>
        <v>0</v>
      </c>
      <c r="FQ337" s="146" t="e">
        <f t="shared" si="420"/>
        <v>#VALUE!</v>
      </c>
      <c r="FR337" s="146" t="e">
        <f t="shared" si="421"/>
        <v>#VALUE!</v>
      </c>
      <c r="FS337" s="146">
        <f t="shared" si="422"/>
        <v>0</v>
      </c>
      <c r="FT337" s="146">
        <f t="shared" si="423"/>
        <v>0</v>
      </c>
      <c r="FU337" s="146">
        <f t="shared" si="424"/>
        <v>0</v>
      </c>
      <c r="FV337" s="146" t="e">
        <f t="shared" si="425"/>
        <v>#VALUE!</v>
      </c>
      <c r="FW337" s="146" t="e">
        <f t="shared" si="446"/>
        <v>#VALUE!</v>
      </c>
      <c r="FX337" s="146" t="e">
        <f t="shared" si="447"/>
        <v>#VALUE!</v>
      </c>
      <c r="FY337" s="146" t="e">
        <f t="shared" si="448"/>
        <v>#VALUE!</v>
      </c>
      <c r="FZ337" s="155">
        <f t="shared" si="458"/>
        <v>0</v>
      </c>
    </row>
    <row r="338" spans="1:182">
      <c r="A338" s="143">
        <v>320</v>
      </c>
      <c r="B338" s="123"/>
      <c r="C338" s="123"/>
      <c r="D338" s="123"/>
      <c r="E338" s="181"/>
      <c r="F338" s="123"/>
      <c r="G338" s="123"/>
      <c r="H338" s="123"/>
      <c r="I338" s="120"/>
      <c r="J338" s="121"/>
      <c r="K338" s="123"/>
      <c r="L338" s="123"/>
      <c r="M338" s="172" t="str">
        <f>ryzyka!$X322</f>
        <v/>
      </c>
      <c r="N338" s="173" t="str">
        <f>ryzyka!Y322</f>
        <v/>
      </c>
      <c r="O338" s="123"/>
      <c r="P338" s="123"/>
      <c r="Q338" s="138"/>
      <c r="R338" s="121"/>
      <c r="S338" s="123"/>
      <c r="T338" s="122"/>
      <c r="U338" s="123"/>
      <c r="V338" s="285" t="str">
        <f t="shared" si="426"/>
        <v/>
      </c>
      <c r="W338" s="285" t="str">
        <f t="shared" si="427"/>
        <v/>
      </c>
      <c r="X338" s="123"/>
      <c r="Y338" s="65"/>
      <c r="Z338" s="176">
        <f t="shared" si="369"/>
        <v>0</v>
      </c>
      <c r="AA338" s="124"/>
      <c r="AB338" s="124"/>
      <c r="AC338" s="125"/>
      <c r="AD338" s="125"/>
      <c r="AE338" s="126"/>
      <c r="AF338" s="124"/>
      <c r="AG338" s="127"/>
      <c r="AH338" s="128"/>
      <c r="AI338" s="137"/>
      <c r="AJ338" s="126"/>
      <c r="AK338" s="335">
        <f t="shared" si="370"/>
        <v>0</v>
      </c>
      <c r="AL338" s="138"/>
      <c r="AM338" s="121"/>
      <c r="AN338" s="123"/>
      <c r="AO338" s="332">
        <f t="shared" si="449"/>
        <v>0</v>
      </c>
      <c r="AP338" s="333">
        <f>SUMIFS(Technologia[tpz '[s']],Technologia[Obszar],"Obróbka skrawaniem",Technologia[KOD WYROB],wycena!$B338)</f>
        <v>0</v>
      </c>
      <c r="AQ338" s="334">
        <f>SUMIFS(Technologia[tpj '[s']],Technologia[Obszar],"Obróbka skrawaniem",Technologia[KOD WYROB],wycena!$B338)</f>
        <v>0</v>
      </c>
      <c r="AR338" s="335">
        <f t="shared" si="371"/>
        <v>0</v>
      </c>
      <c r="AS338" s="334">
        <f>SUMIFS(Technologia[tpz '[s']],Technologia[Obszar],"Ukosowanie",Technologia[KOD WYROB],wycena!$B338)</f>
        <v>0</v>
      </c>
      <c r="AT338" s="334">
        <f>SUMIFS(Technologia[tpj '[s']],Technologia[Obszar],"Ukosowanie",Technologia[KOD WYROB],wycena!$B338)</f>
        <v>0</v>
      </c>
      <c r="AU338" s="335">
        <f t="shared" si="372"/>
        <v>0</v>
      </c>
      <c r="AV338" s="334">
        <f>SUMIFS(Technologia[tpz '[s']],Technologia[Obszar],"Prasa",Technologia[KOD WYROB],wycena!$B338)</f>
        <v>0</v>
      </c>
      <c r="AW338" s="334">
        <f>SUMIFS(Technologia[tpj '[s']],Technologia[Obszar],"Prasa",Technologia[KOD WYROB],wycena!$B338)</f>
        <v>0</v>
      </c>
      <c r="AX338" s="335">
        <f t="shared" si="373"/>
        <v>0</v>
      </c>
      <c r="AY338" s="334">
        <f>SUMIFS(Technologia[tpz '[s']],Technologia[Obszar],"Spawanie ręczne",Technologia[KOD WYROB],wycena!$B338)</f>
        <v>0</v>
      </c>
      <c r="AZ338" s="334">
        <f>SUMIFS(Technologia[tpj '[s']],Technologia[Obszar],"Spawanie ręczne",Technologia[KOD WYROB],wycena!$B338)</f>
        <v>0</v>
      </c>
      <c r="BA338" s="335">
        <f t="shared" si="374"/>
        <v>0</v>
      </c>
      <c r="BB338" s="334">
        <f>SUMIFS(Technologia[tpz '[s']],Technologia[Obszar],"Spawanie robotem",Technologia[KOD WYROB],wycena!$B338)</f>
        <v>0</v>
      </c>
      <c r="BC338" s="334">
        <f>SUMIFS(Technologia[tpj '[s']],Technologia[Obszar],"Spawanie robotem",Technologia[KOD WYROB],wycena!$B338)</f>
        <v>0</v>
      </c>
      <c r="BD338" s="335">
        <f t="shared" si="375"/>
        <v>0</v>
      </c>
      <c r="BE338" s="334">
        <f>SUMIFS(Technologia[tpz '[s']],Technologia[Obszar],"Ślusarnia",Technologia[KOD WYROB],wycena!$B338)</f>
        <v>0</v>
      </c>
      <c r="BF338" s="334">
        <f>SUMIFS(Technologia[tpj '[s']],Technologia[Obszar],"Ślusarnia",Technologia[KOD WYROB],wycena!$B338)</f>
        <v>0</v>
      </c>
      <c r="BG338" s="335">
        <f t="shared" si="376"/>
        <v>0</v>
      </c>
      <c r="BH338" s="334">
        <f>SUMIFS(Technologia[tpz '[s']],Technologia[Obszar],"Montaż",Technologia[KOD WYROB],wycena!$B338)</f>
        <v>0</v>
      </c>
      <c r="BI338" s="334">
        <f>SUMIFS(Technologia[tpj '[s']],Technologia[Obszar],"Montaż",Technologia[KOD WYROB],wycena!$B338)</f>
        <v>0</v>
      </c>
      <c r="BJ338" s="335">
        <f t="shared" si="377"/>
        <v>0</v>
      </c>
      <c r="BK338" s="334">
        <f>SUMIFS(Technologia[tpz '[s']],Technologia[Obszar],"Klejenie",Technologia[KOD WYROB],wycena!$B338)</f>
        <v>0</v>
      </c>
      <c r="BL338" s="334">
        <f>SUMIFS(Technologia[tpj '[s']],Technologia[Obszar],"Klejenie",Technologia[KOD WYROB],wycena!$B338)</f>
        <v>0</v>
      </c>
      <c r="BM338" s="335">
        <f t="shared" si="378"/>
        <v>0</v>
      </c>
      <c r="BN338" s="334">
        <f>SUMIFS(Technologia[tpz '[s']],Technologia[Obszar],"Śrutowanie",Technologia[KOD WYROB],wycena!$B338)</f>
        <v>0</v>
      </c>
      <c r="BO338" s="334">
        <f>SUMIFS(Technologia[tpj '[s']],Technologia[Obszar],"Śrutowanie",Technologia[KOD WYROB],wycena!$B338)</f>
        <v>0</v>
      </c>
      <c r="BP338" s="332">
        <f t="shared" si="428"/>
        <v>0</v>
      </c>
      <c r="BQ338" s="334">
        <f>SUMIFS(Technologia[tpz '[s']],Technologia[Obszar],"Prostowanie",Technologia[KOD WYROB],wycena!$B338)</f>
        <v>0</v>
      </c>
      <c r="BR338" s="334">
        <f>SUMIFS(Technologia[tpj '[s']],Technologia[Obszar],"Prostowanie",Technologia[KOD WYROB],wycena!$B338)</f>
        <v>0</v>
      </c>
      <c r="BS338" s="332">
        <f t="shared" si="429"/>
        <v>0</v>
      </c>
      <c r="BT338" s="334">
        <f>SUMIFS(Technologia[tpz '[s']],Technologia[Obszar],"Gratowarka",Technologia[KOD WYROB],wycena!$B338)</f>
        <v>0</v>
      </c>
      <c r="BU338" s="334">
        <f>SUMIFS(Technologia[tpj '[s']],Technologia[Obszar],"Gratowarka",Technologia[KOD WYROB],wycena!$B338)</f>
        <v>0</v>
      </c>
      <c r="BV338" s="332">
        <f t="shared" si="430"/>
        <v>0</v>
      </c>
      <c r="BW338" s="332">
        <f>COUNTIF(Technologia[KOD WYROB],B338)</f>
        <v>0</v>
      </c>
      <c r="BX338" s="332">
        <f t="shared" si="431"/>
        <v>0</v>
      </c>
      <c r="BZ338" s="121"/>
      <c r="CA338" s="123"/>
      <c r="CB338" s="123"/>
      <c r="CC338" s="372">
        <f>SUMIFS(Technologia[Koszt kooperacji],Technologia[Obszar],"Kooperacja",Technologia[KOD WYROB],wycena!$B338)+SUMIFS(Technologia[Koszt kooperacji],Technologia[Obszar],"Śrutowanie",Technologia[KOD WYROB],wycena!$B338)</f>
        <v>0</v>
      </c>
      <c r="CD338" s="372">
        <f t="shared" si="379"/>
        <v>0</v>
      </c>
      <c r="CE338" s="372">
        <f t="shared" si="450"/>
        <v>0</v>
      </c>
      <c r="CF338" s="381">
        <f>COUNTIFS(Technologia[KOD WYROB],B338,Technologia[Obszar],"kooperacja")+SUMIF($C:$C,$B338,CF:CF)</f>
        <v>0</v>
      </c>
      <c r="CG338" s="382">
        <f>SUMIF(Tabela3[Dot. indeksu],B338,Tabela3[Wartość])+SUMIF(C:C,B338,DE:DE)</f>
        <v>0</v>
      </c>
      <c r="CH338" s="383">
        <f>SUMIFS(NRC[Cena],NRC[Typ narzędzia],robocze!$AL$1,NRC[Dot. indeksu],wycena!$B338)+(SUMIF($C:$C,$B338,$DF:$DF))</f>
        <v>0</v>
      </c>
      <c r="CI338" s="372">
        <f>SUMIFS(NRC[Cena],NRC[Typ narzędzia],robocze!$AL$2,NRC[Dot. indeksu],wycena!$B338)+(SUMIF($C:$C,$B338,$DG:$DG))</f>
        <v>0</v>
      </c>
      <c r="CJ338" s="372">
        <f>SUMIFS(NRC[Cena],NRC[Typ narzędzia],robocze!$AL$3,NRC[Dot. indeksu],wycena!$B338)+(SUMIF($C:$C,$B338,$DH:$DH))</f>
        <v>0</v>
      </c>
      <c r="CK338" s="384">
        <f t="shared" si="432"/>
        <v>0</v>
      </c>
      <c r="CM338" s="373" t="str">
        <f t="shared" si="380"/>
        <v/>
      </c>
      <c r="CN338" s="374" t="str">
        <f t="shared" si="381"/>
        <v/>
      </c>
      <c r="CO338" s="372" t="str">
        <f t="shared" si="382"/>
        <v/>
      </c>
      <c r="CP338" s="372" t="str">
        <f t="shared" si="451"/>
        <v/>
      </c>
      <c r="CQ338" s="371" t="str">
        <f t="shared" si="383"/>
        <v/>
      </c>
      <c r="CR338" s="371" t="str">
        <f t="shared" si="452"/>
        <v/>
      </c>
      <c r="CS338" s="371" t="str">
        <f t="shared" si="384"/>
        <v/>
      </c>
      <c r="CT338" s="371" t="str">
        <f t="shared" si="385"/>
        <v/>
      </c>
      <c r="CU338" s="371" t="str">
        <f t="shared" si="386"/>
        <v/>
      </c>
      <c r="CV338" s="371" t="str">
        <f t="shared" si="387"/>
        <v/>
      </c>
      <c r="CW338" s="371" t="str">
        <f t="shared" si="388"/>
        <v/>
      </c>
      <c r="CX338" s="371" t="str">
        <f t="shared" si="389"/>
        <v/>
      </c>
      <c r="CY338" s="371" t="str">
        <f t="shared" si="390"/>
        <v/>
      </c>
      <c r="CZ338" s="371" t="str">
        <f t="shared" si="391"/>
        <v/>
      </c>
      <c r="DA338" s="371" t="str">
        <f t="shared" si="433"/>
        <v/>
      </c>
      <c r="DB338" s="371" t="str">
        <f t="shared" si="434"/>
        <v/>
      </c>
      <c r="DC338" s="371" t="str">
        <f t="shared" si="435"/>
        <v/>
      </c>
      <c r="DD338" s="334" t="str">
        <f t="shared" si="392"/>
        <v/>
      </c>
      <c r="DE338" s="334" t="str">
        <f t="shared" si="393"/>
        <v/>
      </c>
      <c r="DF338" s="372">
        <f t="shared" si="453"/>
        <v>0</v>
      </c>
      <c r="DG338" s="372">
        <f t="shared" si="454"/>
        <v>0</v>
      </c>
      <c r="DH338" s="372">
        <f t="shared" si="455"/>
        <v>0</v>
      </c>
      <c r="DI338" s="375"/>
      <c r="DJ338" s="319">
        <f>AK338/3600*Stawki!$A$4</f>
        <v>0</v>
      </c>
      <c r="DK338" s="317">
        <f>AO338/3600*Stawki!$B$4</f>
        <v>0</v>
      </c>
      <c r="DL338" s="317">
        <f>AR338/3600*Stawki!$C$4</f>
        <v>0</v>
      </c>
      <c r="DM338" s="317">
        <f>AU338/3600*Stawki!$D$4</f>
        <v>0</v>
      </c>
      <c r="DN338" s="317">
        <f>AX338/3600*Stawki!$E$4</f>
        <v>0</v>
      </c>
      <c r="DO338" s="317">
        <f>BA338/3600*Stawki!$F$4</f>
        <v>0</v>
      </c>
      <c r="DP338" s="317">
        <f>BD338/3600*Stawki!$G$4</f>
        <v>0</v>
      </c>
      <c r="DQ338" s="317">
        <f>BG338/3600*Stawki!$H$4</f>
        <v>0</v>
      </c>
      <c r="DR338" s="317">
        <f>BJ338/3600*Stawki!$J$4</f>
        <v>0</v>
      </c>
      <c r="DS338" s="317">
        <f>BL338/3600*Stawki!$I$4</f>
        <v>0</v>
      </c>
      <c r="DT338" s="317">
        <f>BP338/3600*Stawki!$K$4</f>
        <v>0</v>
      </c>
      <c r="DU338" s="320">
        <f>BS338/3600*Stawki!$M$4</f>
        <v>0</v>
      </c>
      <c r="DV338" s="320">
        <f>BV338/3600*Stawki!$L$4</f>
        <v>0</v>
      </c>
      <c r="DW338" s="321">
        <f t="shared" si="436"/>
        <v>0</v>
      </c>
      <c r="DX338" s="322" t="e" cm="1">
        <f t="array" ref="DX338">IF(BX338&lt;1,INDEX(tblSimple[],MATCH(F338,simp_il_proj,1)+1,MATCH(BW338,simp_il_oper,1)+1)+VLOOKUP($H$6,tblKlient[[Klient]:[Dodatkowy narzut Simple]],2,0),INDEX(tblComplex[],MATCH(F338,comp_il_projekt,1)+1,MATCH(BX338,comp_ile_sklad,1)+1)+VLOOKUP($H$6,tblKlient[[Klient]:[Dodatkowy narzut Complex]],3,0))</f>
        <v>#VALUE!</v>
      </c>
      <c r="DY338" s="323" t="str">
        <f t="shared" si="437"/>
        <v/>
      </c>
      <c r="DZ338" s="318" t="e">
        <f t="shared" si="394"/>
        <v>#VALUE!</v>
      </c>
      <c r="EA338" s="324" t="e">
        <f t="shared" si="395"/>
        <v>#VALUE!</v>
      </c>
      <c r="EC338" s="340">
        <f>IFERROR((Y338*AA338)*IF(X338="NIE",$EC$17+Stawki!$L$30,$EC$17)+SUMIF($C:$C,$B338,CP:CP),0)</f>
        <v>0</v>
      </c>
      <c r="ED338" s="341">
        <f t="shared" si="396"/>
        <v>0</v>
      </c>
      <c r="EE338" s="341">
        <f t="shared" si="397"/>
        <v>0</v>
      </c>
      <c r="EF338" s="341" t="e">
        <f t="shared" si="398"/>
        <v>#VALUE!</v>
      </c>
      <c r="EG338" s="341" t="e">
        <f>DY338*(1+wycena!$EG$17)</f>
        <v>#VALUE!</v>
      </c>
      <c r="EH338" s="341" t="e">
        <f>EG338*(1+wycena!$EH$17)</f>
        <v>#VALUE!</v>
      </c>
      <c r="EI338" s="341" t="e">
        <f t="shared" si="438"/>
        <v>#VALUE!</v>
      </c>
      <c r="EJ338" s="341" t="e">
        <f t="shared" si="456"/>
        <v>#VALUE!</v>
      </c>
      <c r="EK338" s="342">
        <f t="shared" si="399"/>
        <v>0</v>
      </c>
      <c r="EL338" s="343">
        <v>0</v>
      </c>
      <c r="EM338" s="344" t="e">
        <f t="shared" si="457"/>
        <v>#VALUE!</v>
      </c>
      <c r="EN338" s="345" t="e">
        <f t="shared" si="400"/>
        <v>#VALUE!</v>
      </c>
      <c r="EO338" s="346">
        <f t="shared" si="401"/>
        <v>0</v>
      </c>
      <c r="EP338" s="347">
        <f t="shared" si="402"/>
        <v>0</v>
      </c>
      <c r="EQ338" s="348">
        <f t="shared" si="439"/>
        <v>0</v>
      </c>
      <c r="ER338" s="349" t="e">
        <f t="shared" si="403"/>
        <v>#VALUE!</v>
      </c>
      <c r="ES338" s="350" t="e">
        <f t="shared" si="404"/>
        <v>#VALUE!</v>
      </c>
      <c r="ET338" s="62"/>
      <c r="EU338" s="399">
        <f t="shared" si="440"/>
        <v>0</v>
      </c>
      <c r="EV338" s="400">
        <f t="shared" si="441"/>
        <v>0</v>
      </c>
      <c r="EW338" s="400">
        <f t="shared" si="442"/>
        <v>0</v>
      </c>
      <c r="EX338" s="400">
        <f t="shared" si="443"/>
        <v>0</v>
      </c>
      <c r="EY338" s="400">
        <f t="shared" si="444"/>
        <v>0</v>
      </c>
      <c r="EZ338" s="401">
        <f t="shared" si="445"/>
        <v>0</v>
      </c>
      <c r="FA338" s="62"/>
      <c r="FB338" s="153">
        <f t="shared" si="405"/>
        <v>0</v>
      </c>
      <c r="FC338" s="154">
        <f t="shared" si="406"/>
        <v>0</v>
      </c>
      <c r="FD338" s="154">
        <f t="shared" si="407"/>
        <v>0</v>
      </c>
      <c r="FE338" s="154">
        <f t="shared" si="408"/>
        <v>0</v>
      </c>
      <c r="FF338" s="154">
        <f t="shared" si="409"/>
        <v>0</v>
      </c>
      <c r="FG338" s="154">
        <f t="shared" si="410"/>
        <v>0</v>
      </c>
      <c r="FH338" s="154">
        <f t="shared" si="411"/>
        <v>0</v>
      </c>
      <c r="FI338" s="154">
        <f t="shared" si="412"/>
        <v>0</v>
      </c>
      <c r="FJ338" s="154">
        <f t="shared" si="413"/>
        <v>0</v>
      </c>
      <c r="FK338" s="147">
        <f t="shared" si="414"/>
        <v>0</v>
      </c>
      <c r="FL338" s="147">
        <f t="shared" si="415"/>
        <v>0</v>
      </c>
      <c r="FM338" s="146">
        <f t="shared" si="416"/>
        <v>0</v>
      </c>
      <c r="FN338" s="146">
        <f t="shared" si="417"/>
        <v>0</v>
      </c>
      <c r="FO338" s="146">
        <f t="shared" si="418"/>
        <v>0</v>
      </c>
      <c r="FP338" s="146">
        <f t="shared" si="419"/>
        <v>0</v>
      </c>
      <c r="FQ338" s="146" t="e">
        <f t="shared" si="420"/>
        <v>#VALUE!</v>
      </c>
      <c r="FR338" s="146" t="e">
        <f t="shared" si="421"/>
        <v>#VALUE!</v>
      </c>
      <c r="FS338" s="146">
        <f t="shared" si="422"/>
        <v>0</v>
      </c>
      <c r="FT338" s="146">
        <f t="shared" si="423"/>
        <v>0</v>
      </c>
      <c r="FU338" s="146">
        <f t="shared" si="424"/>
        <v>0</v>
      </c>
      <c r="FV338" s="146" t="e">
        <f t="shared" si="425"/>
        <v>#VALUE!</v>
      </c>
      <c r="FW338" s="146" t="e">
        <f t="shared" si="446"/>
        <v>#VALUE!</v>
      </c>
      <c r="FX338" s="146" t="e">
        <f t="shared" si="447"/>
        <v>#VALUE!</v>
      </c>
      <c r="FY338" s="146" t="e">
        <f t="shared" si="448"/>
        <v>#VALUE!</v>
      </c>
      <c r="FZ338" s="155">
        <f t="shared" si="458"/>
        <v>0</v>
      </c>
    </row>
    <row r="339" spans="1:182">
      <c r="A339" s="143">
        <v>321</v>
      </c>
      <c r="B339" s="123"/>
      <c r="C339" s="123"/>
      <c r="D339" s="123"/>
      <c r="E339" s="181"/>
      <c r="F339" s="123"/>
      <c r="G339" s="123"/>
      <c r="H339" s="123"/>
      <c r="I339" s="120"/>
      <c r="J339" s="121"/>
      <c r="K339" s="123"/>
      <c r="L339" s="123"/>
      <c r="M339" s="172" t="str">
        <f>ryzyka!$X323</f>
        <v/>
      </c>
      <c r="N339" s="173" t="str">
        <f>ryzyka!Y323</f>
        <v/>
      </c>
      <c r="O339" s="123"/>
      <c r="P339" s="123"/>
      <c r="Q339" s="138"/>
      <c r="R339" s="121"/>
      <c r="S339" s="123"/>
      <c r="T339" s="122"/>
      <c r="U339" s="123"/>
      <c r="V339" s="285" t="str">
        <f t="shared" si="426"/>
        <v/>
      </c>
      <c r="W339" s="285" t="str">
        <f t="shared" si="427"/>
        <v/>
      </c>
      <c r="X339" s="123"/>
      <c r="Y339" s="65"/>
      <c r="Z339" s="176">
        <f t="shared" ref="Z339:Z369" si="459">Y339*AA339+SUMIF($C:$C,$B339,CO:CO)</f>
        <v>0</v>
      </c>
      <c r="AA339" s="124"/>
      <c r="AB339" s="124"/>
      <c r="AC339" s="125"/>
      <c r="AD339" s="125"/>
      <c r="AE339" s="126"/>
      <c r="AF339" s="124"/>
      <c r="AG339" s="127"/>
      <c r="AH339" s="128"/>
      <c r="AI339" s="137"/>
      <c r="AJ339" s="126"/>
      <c r="AK339" s="335">
        <f t="shared" ref="AK339:AK369" si="460">AI339+AJ339+SUMIF($C:$C,$B339,CQ:CQ)</f>
        <v>0</v>
      </c>
      <c r="AL339" s="138"/>
      <c r="AM339" s="121"/>
      <c r="AN339" s="123"/>
      <c r="AO339" s="332">
        <f t="shared" si="449"/>
        <v>0</v>
      </c>
      <c r="AP339" s="333">
        <f>SUMIFS(Technologia[tpz '[s']],Technologia[Obszar],"Obróbka skrawaniem",Technologia[KOD WYROB],wycena!$B339)</f>
        <v>0</v>
      </c>
      <c r="AQ339" s="334">
        <f>SUMIFS(Technologia[tpj '[s']],Technologia[Obszar],"Obróbka skrawaniem",Technologia[KOD WYROB],wycena!$B339)</f>
        <v>0</v>
      </c>
      <c r="AR339" s="335">
        <f t="shared" ref="AR339:AR369" si="461">IFERROR(AP339/$G339+AQ339+SUMIF($C:$C,$B339,CS:CS),0)</f>
        <v>0</v>
      </c>
      <c r="AS339" s="334">
        <f>SUMIFS(Technologia[tpz '[s']],Technologia[Obszar],"Ukosowanie",Technologia[KOD WYROB],wycena!$B339)</f>
        <v>0</v>
      </c>
      <c r="AT339" s="334">
        <f>SUMIFS(Technologia[tpj '[s']],Technologia[Obszar],"Ukosowanie",Technologia[KOD WYROB],wycena!$B339)</f>
        <v>0</v>
      </c>
      <c r="AU339" s="335">
        <f t="shared" ref="AU339:AU369" si="462">IFERROR(IF(T339="inox",AS339/$G339+(2*AT339),AS339/$G339+AT339)+SUMIF($C:$C,$B339,CT:CT),0)</f>
        <v>0</v>
      </c>
      <c r="AV339" s="334">
        <f>SUMIFS(Technologia[tpz '[s']],Technologia[Obszar],"Prasa",Technologia[KOD WYROB],wycena!$B339)</f>
        <v>0</v>
      </c>
      <c r="AW339" s="334">
        <f>SUMIFS(Technologia[tpj '[s']],Technologia[Obszar],"Prasa",Technologia[KOD WYROB],wycena!$B339)</f>
        <v>0</v>
      </c>
      <c r="AX339" s="335">
        <f t="shared" ref="AX339:AX369" si="463">IFERROR(AV339/$G339+AW339+SUMIF($C:$C,$B339,CU:CU),0)</f>
        <v>0</v>
      </c>
      <c r="AY339" s="334">
        <f>SUMIFS(Technologia[tpz '[s']],Technologia[Obszar],"Spawanie ręczne",Technologia[KOD WYROB],wycena!$B339)</f>
        <v>0</v>
      </c>
      <c r="AZ339" s="334">
        <f>SUMIFS(Technologia[tpj '[s']],Technologia[Obszar],"Spawanie ręczne",Technologia[KOD WYROB],wycena!$B339)</f>
        <v>0</v>
      </c>
      <c r="BA339" s="335">
        <f t="shared" ref="BA339:BA369" si="464">IFERROR(AY339/$G339+AZ339+SUMIF($C:$C,$B339,CV:CV),0)</f>
        <v>0</v>
      </c>
      <c r="BB339" s="334">
        <f>SUMIFS(Technologia[tpz '[s']],Technologia[Obszar],"Spawanie robotem",Technologia[KOD WYROB],wycena!$B339)</f>
        <v>0</v>
      </c>
      <c r="BC339" s="334">
        <f>SUMIFS(Technologia[tpj '[s']],Technologia[Obszar],"Spawanie robotem",Technologia[KOD WYROB],wycena!$B339)</f>
        <v>0</v>
      </c>
      <c r="BD339" s="335">
        <f t="shared" ref="BD339:BD369" si="465">IFERROR(BB339/$G339+BC339+SUMIF($C:$C,$B339,CW:CW),0)</f>
        <v>0</v>
      </c>
      <c r="BE339" s="334">
        <f>SUMIFS(Technologia[tpz '[s']],Technologia[Obszar],"Ślusarnia",Technologia[KOD WYROB],wycena!$B339)</f>
        <v>0</v>
      </c>
      <c r="BF339" s="334">
        <f>SUMIFS(Technologia[tpj '[s']],Technologia[Obszar],"Ślusarnia",Technologia[KOD WYROB],wycena!$B339)</f>
        <v>0</v>
      </c>
      <c r="BG339" s="335">
        <f t="shared" ref="BG339:BG369" si="466">IFERROR(BE339/$G339+BF339+SUMIF($C:$C,$B339,CX:CX),0)</f>
        <v>0</v>
      </c>
      <c r="BH339" s="334">
        <f>SUMIFS(Technologia[tpz '[s']],Technologia[Obszar],"Montaż",Technologia[KOD WYROB],wycena!$B339)</f>
        <v>0</v>
      </c>
      <c r="BI339" s="334">
        <f>SUMIFS(Technologia[tpj '[s']],Technologia[Obszar],"Montaż",Technologia[KOD WYROB],wycena!$B339)</f>
        <v>0</v>
      </c>
      <c r="BJ339" s="335">
        <f t="shared" ref="BJ339:BJ369" si="467">IFERROR(BH339/$G339+BI339+SUMIF($C:$C,$B339,CY:CY),0)</f>
        <v>0</v>
      </c>
      <c r="BK339" s="334">
        <f>SUMIFS(Technologia[tpz '[s']],Technologia[Obszar],"Klejenie",Technologia[KOD WYROB],wycena!$B339)</f>
        <v>0</v>
      </c>
      <c r="BL339" s="334">
        <f>SUMIFS(Technologia[tpj '[s']],Technologia[Obszar],"Klejenie",Technologia[KOD WYROB],wycena!$B339)</f>
        <v>0</v>
      </c>
      <c r="BM339" s="335">
        <f t="shared" ref="BM339:BM369" si="468">IFERROR(BK339/$G339+BL339+SUMIF($C:$C,$B339,CZ:CZ),0)</f>
        <v>0</v>
      </c>
      <c r="BN339" s="334">
        <f>SUMIFS(Technologia[tpz '[s']],Technologia[Obszar],"Śrutowanie",Technologia[KOD WYROB],wycena!$B339)</f>
        <v>0</v>
      </c>
      <c r="BO339" s="334">
        <f>SUMIFS(Technologia[tpj '[s']],Technologia[Obszar],"Śrutowanie",Technologia[KOD WYROB],wycena!$B339)</f>
        <v>0</v>
      </c>
      <c r="BP339" s="332">
        <f t="shared" si="428"/>
        <v>0</v>
      </c>
      <c r="BQ339" s="334">
        <f>SUMIFS(Technologia[tpz '[s']],Technologia[Obszar],"Prostowanie",Technologia[KOD WYROB],wycena!$B339)</f>
        <v>0</v>
      </c>
      <c r="BR339" s="334">
        <f>SUMIFS(Technologia[tpj '[s']],Technologia[Obszar],"Prostowanie",Technologia[KOD WYROB],wycena!$B339)</f>
        <v>0</v>
      </c>
      <c r="BS339" s="332">
        <f t="shared" si="429"/>
        <v>0</v>
      </c>
      <c r="BT339" s="334">
        <f>SUMIFS(Technologia[tpz '[s']],Technologia[Obszar],"Gratowarka",Technologia[KOD WYROB],wycena!$B339)</f>
        <v>0</v>
      </c>
      <c r="BU339" s="334">
        <f>SUMIFS(Technologia[tpj '[s']],Technologia[Obszar],"Gratowarka",Technologia[KOD WYROB],wycena!$B339)</f>
        <v>0</v>
      </c>
      <c r="BV339" s="332">
        <f t="shared" si="430"/>
        <v>0</v>
      </c>
      <c r="BW339" s="332">
        <f>COUNTIF(Technologia[KOD WYROB],B339)</f>
        <v>0</v>
      </c>
      <c r="BX339" s="332">
        <f t="shared" si="431"/>
        <v>0</v>
      </c>
      <c r="BZ339" s="121"/>
      <c r="CA339" s="123"/>
      <c r="CB339" s="123"/>
      <c r="CC339" s="372">
        <f>SUMIFS(Technologia[Koszt kooperacji],Technologia[Obszar],"Kooperacja",Technologia[KOD WYROB],wycena!$B339)+SUMIFS(Technologia[Koszt kooperacji],Technologia[Obszar],"Śrutowanie",Technologia[KOD WYROB],wycena!$B339)</f>
        <v>0</v>
      </c>
      <c r="CD339" s="372">
        <f t="shared" ref="CD339:CD369" si="469">CC339+SUMIF(C:C,B339,DD:DD)</f>
        <v>0</v>
      </c>
      <c r="CE339" s="372">
        <f t="shared" si="450"/>
        <v>0</v>
      </c>
      <c r="CF339" s="381">
        <f>COUNTIFS(Technologia[KOD WYROB],B339,Technologia[Obszar],"kooperacja")+SUMIF($C:$C,$B339,CF:CF)</f>
        <v>0</v>
      </c>
      <c r="CG339" s="382">
        <f>SUMIF(Tabela3[Dot. indeksu],B339,Tabela3[Wartość])+SUMIF(C:C,B339,DE:DE)</f>
        <v>0</v>
      </c>
      <c r="CH339" s="383">
        <f>SUMIFS(NRC[Cena],NRC[Typ narzędzia],robocze!$AL$1,NRC[Dot. indeksu],wycena!$B339)+(SUMIF($C:$C,$B339,$DF:$DF))</f>
        <v>0</v>
      </c>
      <c r="CI339" s="372">
        <f>SUMIFS(NRC[Cena],NRC[Typ narzędzia],robocze!$AL$2,NRC[Dot. indeksu],wycena!$B339)+(SUMIF($C:$C,$B339,$DG:$DG))</f>
        <v>0</v>
      </c>
      <c r="CJ339" s="372">
        <f>SUMIFS(NRC[Cena],NRC[Typ narzędzia],robocze!$AL$3,NRC[Dot. indeksu],wycena!$B339)+(SUMIF($C:$C,$B339,$DH:$DH))</f>
        <v>0</v>
      </c>
      <c r="CK339" s="384">
        <f t="shared" si="432"/>
        <v>0</v>
      </c>
      <c r="CM339" s="373" t="str">
        <f t="shared" ref="CM339:CM369" si="470">IF($C339&lt;&gt;"",$H339*AA339,"")</f>
        <v/>
      </c>
      <c r="CN339" s="374" t="str">
        <f t="shared" ref="CN339:CN369" si="471">IF($C339&lt;&gt;"",$H339*AB339,"")</f>
        <v/>
      </c>
      <c r="CO339" s="372" t="str">
        <f t="shared" ref="CO339:CO369" si="472">IF($C339&lt;&gt;"",$H339*Z339,"")</f>
        <v/>
      </c>
      <c r="CP339" s="372" t="str">
        <f t="shared" si="451"/>
        <v/>
      </c>
      <c r="CQ339" s="371" t="str">
        <f t="shared" ref="CQ339:CQ369" si="473">IF($C339&lt;&gt;"",$H339*AK339,"")</f>
        <v/>
      </c>
      <c r="CR339" s="371" t="str">
        <f t="shared" si="452"/>
        <v/>
      </c>
      <c r="CS339" s="371" t="str">
        <f t="shared" ref="CS339:CS369" si="474">IF($C339&lt;&gt;"",$H339*AR339,"")</f>
        <v/>
      </c>
      <c r="CT339" s="371" t="str">
        <f t="shared" ref="CT339:CT369" si="475">IF($C339&lt;&gt;"",$H339*AU339,"")</f>
        <v/>
      </c>
      <c r="CU339" s="371" t="str">
        <f t="shared" ref="CU339:CU369" si="476">IF($C339&lt;&gt;"",$H339*AX339,"")</f>
        <v/>
      </c>
      <c r="CV339" s="371" t="str">
        <f t="shared" ref="CV339:CV369" si="477">IF($C339&lt;&gt;"",$H339*BA339,"")</f>
        <v/>
      </c>
      <c r="CW339" s="371" t="str">
        <f t="shared" ref="CW339:CW369" si="478">IF($C339&lt;&gt;"",$H339*BD339,"")</f>
        <v/>
      </c>
      <c r="CX339" s="371" t="str">
        <f t="shared" ref="CX339:CX369" si="479">IF($C339&lt;&gt;"",$H339*BG339,"")</f>
        <v/>
      </c>
      <c r="CY339" s="371" t="str">
        <f t="shared" ref="CY339:CY369" si="480">IF($C339&lt;&gt;"",$H339*BJ339,"")</f>
        <v/>
      </c>
      <c r="CZ339" s="371" t="str">
        <f t="shared" ref="CZ339:CZ369" si="481">IF($C339&lt;&gt;"",$H339*BM339,"")</f>
        <v/>
      </c>
      <c r="DA339" s="371" t="str">
        <f t="shared" si="433"/>
        <v/>
      </c>
      <c r="DB339" s="371" t="str">
        <f t="shared" si="434"/>
        <v/>
      </c>
      <c r="DC339" s="371" t="str">
        <f t="shared" si="435"/>
        <v/>
      </c>
      <c r="DD339" s="334" t="str">
        <f t="shared" ref="DD339:DD369" si="482">IF($C339&lt;&gt;"",$H339*CD339,"")</f>
        <v/>
      </c>
      <c r="DE339" s="334" t="str">
        <f t="shared" ref="DE339:DE369" si="483">IF($C339&lt;&gt;"",$H339*CG339,"")</f>
        <v/>
      </c>
      <c r="DF339" s="372">
        <f t="shared" si="453"/>
        <v>0</v>
      </c>
      <c r="DG339" s="372">
        <f t="shared" si="454"/>
        <v>0</v>
      </c>
      <c r="DH339" s="372">
        <f t="shared" si="455"/>
        <v>0</v>
      </c>
      <c r="DI339" s="375"/>
      <c r="DJ339" s="319">
        <f>AK339/3600*Stawki!$A$4</f>
        <v>0</v>
      </c>
      <c r="DK339" s="317">
        <f>AO339/3600*Stawki!$B$4</f>
        <v>0</v>
      </c>
      <c r="DL339" s="317">
        <f>AR339/3600*Stawki!$C$4</f>
        <v>0</v>
      </c>
      <c r="DM339" s="317">
        <f>AU339/3600*Stawki!$D$4</f>
        <v>0</v>
      </c>
      <c r="DN339" s="317">
        <f>AX339/3600*Stawki!$E$4</f>
        <v>0</v>
      </c>
      <c r="DO339" s="317">
        <f>BA339/3600*Stawki!$F$4</f>
        <v>0</v>
      </c>
      <c r="DP339" s="317">
        <f>BD339/3600*Stawki!$G$4</f>
        <v>0</v>
      </c>
      <c r="DQ339" s="317">
        <f>BG339/3600*Stawki!$H$4</f>
        <v>0</v>
      </c>
      <c r="DR339" s="317">
        <f>BJ339/3600*Stawki!$J$4</f>
        <v>0</v>
      </c>
      <c r="DS339" s="317">
        <f>BL339/3600*Stawki!$I$4</f>
        <v>0</v>
      </c>
      <c r="DT339" s="317">
        <f>BP339/3600*Stawki!$K$4</f>
        <v>0</v>
      </c>
      <c r="DU339" s="320">
        <f>BS339/3600*Stawki!$M$4</f>
        <v>0</v>
      </c>
      <c r="DV339" s="320">
        <f>BV339/3600*Stawki!$L$4</f>
        <v>0</v>
      </c>
      <c r="DW339" s="321">
        <f t="shared" si="436"/>
        <v>0</v>
      </c>
      <c r="DX339" s="322" t="e" cm="1">
        <f t="array" ref="DX339">IF(BX339&lt;1,INDEX(tblSimple[],MATCH(F339,simp_il_proj,1)+1,MATCH(BW339,simp_il_oper,1)+1)+VLOOKUP($H$6,tblKlient[[Klient]:[Dodatkowy narzut Simple]],2,0),INDEX(tblComplex[],MATCH(F339,comp_il_projekt,1)+1,MATCH(BX339,comp_ile_sklad,1)+1)+VLOOKUP($H$6,tblKlient[[Klient]:[Dodatkowy narzut Complex]],3,0))</f>
        <v>#VALUE!</v>
      </c>
      <c r="DY339" s="323" t="str">
        <f t="shared" si="437"/>
        <v/>
      </c>
      <c r="DZ339" s="318" t="e">
        <f t="shared" ref="DZ339:DZ369" si="484">Z339+CD339+CE339+CG339+DY339</f>
        <v>#VALUE!</v>
      </c>
      <c r="EA339" s="324" t="e">
        <f t="shared" ref="EA339:EA369" si="485">F339*DZ339</f>
        <v>#VALUE!</v>
      </c>
      <c r="EC339" s="340">
        <f>IFERROR((Y339*AA339)*IF(X339="NIE",$EC$17+Stawki!$L$30,$EC$17)+SUMIF($C:$C,$B339,CP:CP),0)</f>
        <v>0</v>
      </c>
      <c r="ED339" s="341">
        <f t="shared" ref="ED339:ED369" si="486">IFERROR((CD339+CE339)*$ED$17,0)</f>
        <v>0</v>
      </c>
      <c r="EE339" s="341">
        <f t="shared" ref="EE339:EE369" si="487">IFERROR((CK339*$EE$17),0)</f>
        <v>0</v>
      </c>
      <c r="EF339" s="341" t="e">
        <f t="shared" ref="EF339:EF369" si="488">DZ339+EC339+ED339-CG339</f>
        <v>#VALUE!</v>
      </c>
      <c r="EG339" s="341" t="e">
        <f>DY339*(1+wycena!$EG$17)</f>
        <v>#VALUE!</v>
      </c>
      <c r="EH339" s="341" t="e">
        <f>EG339*(1+wycena!$EH$17)</f>
        <v>#VALUE!</v>
      </c>
      <c r="EI339" s="341" t="e">
        <f t="shared" si="438"/>
        <v>#VALUE!</v>
      </c>
      <c r="EJ339" s="341" t="e">
        <f t="shared" si="456"/>
        <v>#VALUE!</v>
      </c>
      <c r="EK339" s="342">
        <f t="shared" ref="EK339:EK369" si="489">CG339*(1+$EK$17)</f>
        <v>0</v>
      </c>
      <c r="EL339" s="343">
        <v>0</v>
      </c>
      <c r="EM339" s="344" t="e">
        <f t="shared" si="457"/>
        <v>#VALUE!</v>
      </c>
      <c r="EN339" s="345" t="e">
        <f t="shared" ref="EN339:EN369" si="490">MROUND(EM339/$C$4,0.01)</f>
        <v>#VALUE!</v>
      </c>
      <c r="EO339" s="346">
        <f t="shared" ref="EO339:EO369" si="491">IFERROR((MROUND(EJ339*(1+$EL339),0.01)+(CK339+EE339)/F339),0)</f>
        <v>0</v>
      </c>
      <c r="EP339" s="347">
        <f t="shared" ref="EP339:EP369" si="492">MROUND(EO339/$C$4,0.01)</f>
        <v>0</v>
      </c>
      <c r="EQ339" s="348">
        <f t="shared" si="439"/>
        <v>0</v>
      </c>
      <c r="ER339" s="349" t="e">
        <f t="shared" ref="ER339:ER369" si="493">EM339*F339</f>
        <v>#VALUE!</v>
      </c>
      <c r="ES339" s="350" t="e">
        <f t="shared" ref="ES339:ES369" si="494">EN339*F339</f>
        <v>#VALUE!</v>
      </c>
      <c r="ET339" s="62"/>
      <c r="EU339" s="399">
        <f t="shared" si="440"/>
        <v>0</v>
      </c>
      <c r="EV339" s="400">
        <f t="shared" si="441"/>
        <v>0</v>
      </c>
      <c r="EW339" s="400">
        <f t="shared" si="442"/>
        <v>0</v>
      </c>
      <c r="EX339" s="400">
        <f t="shared" si="443"/>
        <v>0</v>
      </c>
      <c r="EY339" s="400">
        <f t="shared" si="444"/>
        <v>0</v>
      </c>
      <c r="EZ339" s="401">
        <f t="shared" si="445"/>
        <v>0</v>
      </c>
      <c r="FA339" s="62"/>
      <c r="FB339" s="153">
        <f t="shared" ref="FB339:FB369" si="495">AK339*$F339/3600</f>
        <v>0</v>
      </c>
      <c r="FC339" s="154">
        <f t="shared" ref="FC339:FC369" si="496">AR339*$F339/3600</f>
        <v>0</v>
      </c>
      <c r="FD339" s="154">
        <f t="shared" ref="FD339:FD369" si="497">AU339*$F339/3600</f>
        <v>0</v>
      </c>
      <c r="FE339" s="154">
        <f t="shared" ref="FE339:FE369" si="498">AX339*$F339/3600</f>
        <v>0</v>
      </c>
      <c r="FF339" s="154">
        <f t="shared" ref="FF339:FF369" si="499">BA339*$F339/3600</f>
        <v>0</v>
      </c>
      <c r="FG339" s="154">
        <f t="shared" ref="FG339:FG369" si="500">BD339*$F339/3600</f>
        <v>0</v>
      </c>
      <c r="FH339" s="154">
        <f t="shared" ref="FH339:FH369" si="501">BG339*$F339/3600</f>
        <v>0</v>
      </c>
      <c r="FI339" s="154">
        <f t="shared" ref="FI339:FI369" si="502">BJ339*$F339/3600</f>
        <v>0</v>
      </c>
      <c r="FJ339" s="154">
        <f t="shared" ref="FJ339:FJ369" si="503">BM339*$F339/3600</f>
        <v>0</v>
      </c>
      <c r="FK339" s="147">
        <f t="shared" ref="FK339:FK369" si="504">SUM(DJ339:DT339)*F339</f>
        <v>0</v>
      </c>
      <c r="FL339" s="147">
        <f t="shared" ref="FL339:FL369" si="505">Z339*F339</f>
        <v>0</v>
      </c>
      <c r="FM339" s="146">
        <f t="shared" ref="FM339:FM369" si="506">CD339*F339</f>
        <v>0</v>
      </c>
      <c r="FN339" s="146">
        <f t="shared" ref="FN339:FN369" si="507">CE339*F339</f>
        <v>0</v>
      </c>
      <c r="FO339" s="146">
        <f t="shared" ref="FO339:FO369" si="508">CG339*F339</f>
        <v>0</v>
      </c>
      <c r="FP339" s="146">
        <f t="shared" ref="FP339:FP369" si="509">CK339</f>
        <v>0</v>
      </c>
      <c r="FQ339" s="146" t="e">
        <f t="shared" ref="FQ339:FQ369" si="510">DY339*F339</f>
        <v>#VALUE!</v>
      </c>
      <c r="FR339" s="146" t="e">
        <f t="shared" ref="FR339:FR369" si="511">DZ339*F339</f>
        <v>#VALUE!</v>
      </c>
      <c r="FS339" s="146">
        <f t="shared" ref="FS339:FS369" si="512">EC339*F339</f>
        <v>0</v>
      </c>
      <c r="FT339" s="146">
        <f t="shared" ref="FT339:FT369" si="513">ED339*F339</f>
        <v>0</v>
      </c>
      <c r="FU339" s="146">
        <f t="shared" ref="FU339:FU369" si="514">EE339</f>
        <v>0</v>
      </c>
      <c r="FV339" s="146" t="e">
        <f t="shared" ref="FV339:FV369" si="515">EF339*F339</f>
        <v>#VALUE!</v>
      </c>
      <c r="FW339" s="146" t="e">
        <f t="shared" si="446"/>
        <v>#VALUE!</v>
      </c>
      <c r="FX339" s="146" t="e">
        <f t="shared" si="447"/>
        <v>#VALUE!</v>
      </c>
      <c r="FY339" s="146" t="e">
        <f t="shared" si="448"/>
        <v>#VALUE!</v>
      </c>
      <c r="FZ339" s="155">
        <f t="shared" si="458"/>
        <v>0</v>
      </c>
    </row>
    <row r="340" spans="1:182">
      <c r="A340" s="143">
        <v>322</v>
      </c>
      <c r="B340" s="123"/>
      <c r="C340" s="123"/>
      <c r="D340" s="123"/>
      <c r="E340" s="181"/>
      <c r="F340" s="123"/>
      <c r="G340" s="123"/>
      <c r="H340" s="123"/>
      <c r="I340" s="120"/>
      <c r="J340" s="121"/>
      <c r="K340" s="123"/>
      <c r="L340" s="123"/>
      <c r="M340" s="172" t="str">
        <f>ryzyka!$X324</f>
        <v/>
      </c>
      <c r="N340" s="173" t="str">
        <f>ryzyka!Y324</f>
        <v/>
      </c>
      <c r="O340" s="123"/>
      <c r="P340" s="123"/>
      <c r="Q340" s="138"/>
      <c r="R340" s="121"/>
      <c r="S340" s="123"/>
      <c r="T340" s="122"/>
      <c r="U340" s="123"/>
      <c r="V340" s="285" t="str">
        <f t="shared" ref="V340:V369" si="516">IF(AE340&lt;&gt;"",(G340*AA340)/(IF(T340="aluminium",2700,7850)*(AG340/1000)*(AH340/1000)*(AE340/1000)),"")</f>
        <v/>
      </c>
      <c r="W340" s="285" t="str">
        <f t="shared" ref="W340:W369" si="517">IF(AE340&lt;&gt;"",(F340*AA340)/(IF(T340="aluminium",2700,7850)*(AG340/1000)*(AH340/1000)*(AE340/1000)),"")</f>
        <v/>
      </c>
      <c r="X340" s="123"/>
      <c r="Y340" s="65"/>
      <c r="Z340" s="176">
        <f t="shared" si="459"/>
        <v>0</v>
      </c>
      <c r="AA340" s="124"/>
      <c r="AB340" s="124"/>
      <c r="AC340" s="125"/>
      <c r="AD340" s="125"/>
      <c r="AE340" s="126"/>
      <c r="AF340" s="124"/>
      <c r="AG340" s="127"/>
      <c r="AH340" s="128"/>
      <c r="AI340" s="137"/>
      <c r="AJ340" s="126"/>
      <c r="AK340" s="335">
        <f t="shared" si="460"/>
        <v>0</v>
      </c>
      <c r="AL340" s="138"/>
      <c r="AM340" s="121"/>
      <c r="AN340" s="123"/>
      <c r="AO340" s="332">
        <f t="shared" si="449"/>
        <v>0</v>
      </c>
      <c r="AP340" s="333">
        <f>SUMIFS(Technologia[tpz '[s']],Technologia[Obszar],"Obróbka skrawaniem",Technologia[KOD WYROB],wycena!$B340)</f>
        <v>0</v>
      </c>
      <c r="AQ340" s="334">
        <f>SUMIFS(Technologia[tpj '[s']],Technologia[Obszar],"Obróbka skrawaniem",Technologia[KOD WYROB],wycena!$B340)</f>
        <v>0</v>
      </c>
      <c r="AR340" s="335">
        <f t="shared" si="461"/>
        <v>0</v>
      </c>
      <c r="AS340" s="334">
        <f>SUMIFS(Technologia[tpz '[s']],Technologia[Obszar],"Ukosowanie",Technologia[KOD WYROB],wycena!$B340)</f>
        <v>0</v>
      </c>
      <c r="AT340" s="334">
        <f>SUMIFS(Technologia[tpj '[s']],Technologia[Obszar],"Ukosowanie",Technologia[KOD WYROB],wycena!$B340)</f>
        <v>0</v>
      </c>
      <c r="AU340" s="335">
        <f t="shared" si="462"/>
        <v>0</v>
      </c>
      <c r="AV340" s="334">
        <f>SUMIFS(Technologia[tpz '[s']],Technologia[Obszar],"Prasa",Technologia[KOD WYROB],wycena!$B340)</f>
        <v>0</v>
      </c>
      <c r="AW340" s="334">
        <f>SUMIFS(Technologia[tpj '[s']],Technologia[Obszar],"Prasa",Technologia[KOD WYROB],wycena!$B340)</f>
        <v>0</v>
      </c>
      <c r="AX340" s="335">
        <f t="shared" si="463"/>
        <v>0</v>
      </c>
      <c r="AY340" s="334">
        <f>SUMIFS(Technologia[tpz '[s']],Technologia[Obszar],"Spawanie ręczne",Technologia[KOD WYROB],wycena!$B340)</f>
        <v>0</v>
      </c>
      <c r="AZ340" s="334">
        <f>SUMIFS(Technologia[tpj '[s']],Technologia[Obszar],"Spawanie ręczne",Technologia[KOD WYROB],wycena!$B340)</f>
        <v>0</v>
      </c>
      <c r="BA340" s="335">
        <f t="shared" si="464"/>
        <v>0</v>
      </c>
      <c r="BB340" s="334">
        <f>SUMIFS(Technologia[tpz '[s']],Technologia[Obszar],"Spawanie robotem",Technologia[KOD WYROB],wycena!$B340)</f>
        <v>0</v>
      </c>
      <c r="BC340" s="334">
        <f>SUMIFS(Technologia[tpj '[s']],Technologia[Obszar],"Spawanie robotem",Technologia[KOD WYROB],wycena!$B340)</f>
        <v>0</v>
      </c>
      <c r="BD340" s="335">
        <f t="shared" si="465"/>
        <v>0</v>
      </c>
      <c r="BE340" s="334">
        <f>SUMIFS(Technologia[tpz '[s']],Technologia[Obszar],"Ślusarnia",Technologia[KOD WYROB],wycena!$B340)</f>
        <v>0</v>
      </c>
      <c r="BF340" s="334">
        <f>SUMIFS(Technologia[tpj '[s']],Technologia[Obszar],"Ślusarnia",Technologia[KOD WYROB],wycena!$B340)</f>
        <v>0</v>
      </c>
      <c r="BG340" s="335">
        <f t="shared" si="466"/>
        <v>0</v>
      </c>
      <c r="BH340" s="334">
        <f>SUMIFS(Technologia[tpz '[s']],Technologia[Obszar],"Montaż",Technologia[KOD WYROB],wycena!$B340)</f>
        <v>0</v>
      </c>
      <c r="BI340" s="334">
        <f>SUMIFS(Technologia[tpj '[s']],Technologia[Obszar],"Montaż",Technologia[KOD WYROB],wycena!$B340)</f>
        <v>0</v>
      </c>
      <c r="BJ340" s="335">
        <f t="shared" si="467"/>
        <v>0</v>
      </c>
      <c r="BK340" s="334">
        <f>SUMIFS(Technologia[tpz '[s']],Technologia[Obszar],"Klejenie",Technologia[KOD WYROB],wycena!$B340)</f>
        <v>0</v>
      </c>
      <c r="BL340" s="334">
        <f>SUMIFS(Technologia[tpj '[s']],Technologia[Obszar],"Klejenie",Technologia[KOD WYROB],wycena!$B340)</f>
        <v>0</v>
      </c>
      <c r="BM340" s="335">
        <f t="shared" si="468"/>
        <v>0</v>
      </c>
      <c r="BN340" s="334">
        <f>SUMIFS(Technologia[tpz '[s']],Technologia[Obszar],"Śrutowanie",Technologia[KOD WYROB],wycena!$B340)</f>
        <v>0</v>
      </c>
      <c r="BO340" s="334">
        <f>SUMIFS(Technologia[tpj '[s']],Technologia[Obszar],"Śrutowanie",Technologia[KOD WYROB],wycena!$B340)</f>
        <v>0</v>
      </c>
      <c r="BP340" s="332">
        <f t="shared" ref="BP340:BP369" si="518">IFERROR(BN340/$G340+BO340+SUMIF($C:$C,$B340,DA:DA),0)</f>
        <v>0</v>
      </c>
      <c r="BQ340" s="334">
        <f>SUMIFS(Technologia[tpz '[s']],Technologia[Obszar],"Prostowanie",Technologia[KOD WYROB],wycena!$B340)</f>
        <v>0</v>
      </c>
      <c r="BR340" s="334">
        <f>SUMIFS(Technologia[tpj '[s']],Technologia[Obszar],"Prostowanie",Technologia[KOD WYROB],wycena!$B340)</f>
        <v>0</v>
      </c>
      <c r="BS340" s="332">
        <f t="shared" ref="BS340:BS369" si="519">IFERROR(BQ340/$G340+BR340+SUMIF($C:$C,$B340,DB:DB),0)</f>
        <v>0</v>
      </c>
      <c r="BT340" s="334">
        <f>SUMIFS(Technologia[tpz '[s']],Technologia[Obszar],"Gratowarka",Technologia[KOD WYROB],wycena!$B340)</f>
        <v>0</v>
      </c>
      <c r="BU340" s="334">
        <f>SUMIFS(Technologia[tpj '[s']],Technologia[Obszar],"Gratowarka",Technologia[KOD WYROB],wycena!$B340)</f>
        <v>0</v>
      </c>
      <c r="BV340" s="332">
        <f t="shared" ref="BV340:BV369" si="520">IFERROR(BT340/$G340+BU340+SUMIF($C:$C,$B340,DC:DC),0)</f>
        <v>0</v>
      </c>
      <c r="BW340" s="332">
        <f>COUNTIF(Technologia[KOD WYROB],B340)</f>
        <v>0</v>
      </c>
      <c r="BX340" s="332">
        <f t="shared" ref="BX340:BX369" si="521">COUNTIF($C:$C,$B340)</f>
        <v>0</v>
      </c>
      <c r="BZ340" s="121"/>
      <c r="CA340" s="123"/>
      <c r="CB340" s="123"/>
      <c r="CC340" s="372">
        <f>SUMIFS(Technologia[Koszt kooperacji],Technologia[Obszar],"Kooperacja",Technologia[KOD WYROB],wycena!$B340)+SUMIFS(Technologia[Koszt kooperacji],Technologia[Obszar],"Śrutowanie",Technologia[KOD WYROB],wycena!$B340)</f>
        <v>0</v>
      </c>
      <c r="CD340" s="372">
        <f t="shared" si="469"/>
        <v>0</v>
      </c>
      <c r="CE340" s="372">
        <f t="shared" si="450"/>
        <v>0</v>
      </c>
      <c r="CF340" s="381">
        <f>COUNTIFS(Technologia[KOD WYROB],B340,Technologia[Obszar],"kooperacja")+SUMIF($C:$C,$B340,CF:CF)</f>
        <v>0</v>
      </c>
      <c r="CG340" s="382">
        <f>SUMIF(Tabela3[Dot. indeksu],B340,Tabela3[Wartość])+SUMIF(C:C,B340,DE:DE)</f>
        <v>0</v>
      </c>
      <c r="CH340" s="383">
        <f>SUMIFS(NRC[Cena],NRC[Typ narzędzia],robocze!$AL$1,NRC[Dot. indeksu],wycena!$B340)+(SUMIF($C:$C,$B340,$DF:$DF))</f>
        <v>0</v>
      </c>
      <c r="CI340" s="372">
        <f>SUMIFS(NRC[Cena],NRC[Typ narzędzia],robocze!$AL$2,NRC[Dot. indeksu],wycena!$B340)+(SUMIF($C:$C,$B340,$DG:$DG))</f>
        <v>0</v>
      </c>
      <c r="CJ340" s="372">
        <f>SUMIFS(NRC[Cena],NRC[Typ narzędzia],robocze!$AL$3,NRC[Dot. indeksu],wycena!$B340)+(SUMIF($C:$C,$B340,$DH:$DH))</f>
        <v>0</v>
      </c>
      <c r="CK340" s="384">
        <f t="shared" ref="CK340:CK369" si="522">CH340+CI340+CJ340</f>
        <v>0</v>
      </c>
      <c r="CM340" s="373" t="str">
        <f t="shared" si="470"/>
        <v/>
      </c>
      <c r="CN340" s="374" t="str">
        <f t="shared" si="471"/>
        <v/>
      </c>
      <c r="CO340" s="372" t="str">
        <f t="shared" si="472"/>
        <v/>
      </c>
      <c r="CP340" s="372" t="str">
        <f t="shared" si="451"/>
        <v/>
      </c>
      <c r="CQ340" s="371" t="str">
        <f t="shared" si="473"/>
        <v/>
      </c>
      <c r="CR340" s="371" t="str">
        <f t="shared" si="452"/>
        <v/>
      </c>
      <c r="CS340" s="371" t="str">
        <f t="shared" si="474"/>
        <v/>
      </c>
      <c r="CT340" s="371" t="str">
        <f t="shared" si="475"/>
        <v/>
      </c>
      <c r="CU340" s="371" t="str">
        <f t="shared" si="476"/>
        <v/>
      </c>
      <c r="CV340" s="371" t="str">
        <f t="shared" si="477"/>
        <v/>
      </c>
      <c r="CW340" s="371" t="str">
        <f t="shared" si="478"/>
        <v/>
      </c>
      <c r="CX340" s="371" t="str">
        <f t="shared" si="479"/>
        <v/>
      </c>
      <c r="CY340" s="371" t="str">
        <f t="shared" si="480"/>
        <v/>
      </c>
      <c r="CZ340" s="371" t="str">
        <f t="shared" si="481"/>
        <v/>
      </c>
      <c r="DA340" s="371" t="str">
        <f t="shared" ref="DA340:DA369" si="523">IF($C340&lt;&gt;"",$H340*BP340,"")</f>
        <v/>
      </c>
      <c r="DB340" s="371" t="str">
        <f t="shared" ref="DB340:DB369" si="524">IF($C340&lt;&gt;"",$H340*BS340,"")</f>
        <v/>
      </c>
      <c r="DC340" s="371" t="str">
        <f t="shared" ref="DC340:DC369" si="525">IF($C340&lt;&gt;"",$H340*BV340,"")</f>
        <v/>
      </c>
      <c r="DD340" s="334" t="str">
        <f t="shared" si="482"/>
        <v/>
      </c>
      <c r="DE340" s="334" t="str">
        <f t="shared" si="483"/>
        <v/>
      </c>
      <c r="DF340" s="372">
        <f t="shared" si="453"/>
        <v>0</v>
      </c>
      <c r="DG340" s="372">
        <f t="shared" si="454"/>
        <v>0</v>
      </c>
      <c r="DH340" s="372">
        <f t="shared" si="455"/>
        <v>0</v>
      </c>
      <c r="DI340" s="375"/>
      <c r="DJ340" s="319">
        <f>AK340/3600*Stawki!$A$4</f>
        <v>0</v>
      </c>
      <c r="DK340" s="317">
        <f>AO340/3600*Stawki!$B$4</f>
        <v>0</v>
      </c>
      <c r="DL340" s="317">
        <f>AR340/3600*Stawki!$C$4</f>
        <v>0</v>
      </c>
      <c r="DM340" s="317">
        <f>AU340/3600*Stawki!$D$4</f>
        <v>0</v>
      </c>
      <c r="DN340" s="317">
        <f>AX340/3600*Stawki!$E$4</f>
        <v>0</v>
      </c>
      <c r="DO340" s="317">
        <f>BA340/3600*Stawki!$F$4</f>
        <v>0</v>
      </c>
      <c r="DP340" s="317">
        <f>BD340/3600*Stawki!$G$4</f>
        <v>0</v>
      </c>
      <c r="DQ340" s="317">
        <f>BG340/3600*Stawki!$H$4</f>
        <v>0</v>
      </c>
      <c r="DR340" s="317">
        <f>BJ340/3600*Stawki!$J$4</f>
        <v>0</v>
      </c>
      <c r="DS340" s="317">
        <f>BL340/3600*Stawki!$I$4</f>
        <v>0</v>
      </c>
      <c r="DT340" s="317">
        <f>BP340/3600*Stawki!$K$4</f>
        <v>0</v>
      </c>
      <c r="DU340" s="320">
        <f>BS340/3600*Stawki!$M$4</f>
        <v>0</v>
      </c>
      <c r="DV340" s="320">
        <f>BV340/3600*Stawki!$L$4</f>
        <v>0</v>
      </c>
      <c r="DW340" s="321">
        <f t="shared" ref="DW340:DW369" si="526">IFERROR(DY340/DZ340,0)</f>
        <v>0</v>
      </c>
      <c r="DX340" s="322" t="e" cm="1">
        <f t="array" ref="DX340">IF(BX340&lt;1,INDEX(tblSimple[],MATCH(F340,simp_il_proj,1)+1,MATCH(BW340,simp_il_oper,1)+1)+VLOOKUP($H$6,tblKlient[[Klient]:[Dodatkowy narzut Simple]],2,0),INDEX(tblComplex[],MATCH(F340,comp_il_projekt,1)+1,MATCH(BX340,comp_ile_sklad,1)+1)+VLOOKUP($H$6,tblKlient[[Klient]:[Dodatkowy narzut Complex]],3,0))</f>
        <v>#VALUE!</v>
      </c>
      <c r="DY340" s="323" t="str">
        <f t="shared" ref="DY340:DY369" si="527">IFERROR(SUM($DJ340:$DV340)*(1+DX340),"")</f>
        <v/>
      </c>
      <c r="DZ340" s="318" t="e">
        <f t="shared" si="484"/>
        <v>#VALUE!</v>
      </c>
      <c r="EA340" s="324" t="e">
        <f t="shared" si="485"/>
        <v>#VALUE!</v>
      </c>
      <c r="EC340" s="340">
        <f>IFERROR((Y340*AA340)*IF(X340="NIE",$EC$17+Stawki!$L$30,$EC$17)+SUMIF($C:$C,$B340,CP:CP),0)</f>
        <v>0</v>
      </c>
      <c r="ED340" s="341">
        <f t="shared" si="486"/>
        <v>0</v>
      </c>
      <c r="EE340" s="341">
        <f t="shared" si="487"/>
        <v>0</v>
      </c>
      <c r="EF340" s="341" t="e">
        <f t="shared" si="488"/>
        <v>#VALUE!</v>
      </c>
      <c r="EG340" s="341" t="e">
        <f>DY340*(1+wycena!$EG$17)</f>
        <v>#VALUE!</v>
      </c>
      <c r="EH340" s="341" t="e">
        <f>EG340*(1+wycena!$EH$17)</f>
        <v>#VALUE!</v>
      </c>
      <c r="EI340" s="341" t="e">
        <f t="shared" ref="EI340:EI369" si="528">EH340*(1+$EI$17)</f>
        <v>#VALUE!</v>
      </c>
      <c r="EJ340" s="341" t="e">
        <f t="shared" si="456"/>
        <v>#VALUE!</v>
      </c>
      <c r="EK340" s="342">
        <f t="shared" si="489"/>
        <v>0</v>
      </c>
      <c r="EL340" s="343">
        <v>0</v>
      </c>
      <c r="EM340" s="344" t="e">
        <f t="shared" si="457"/>
        <v>#VALUE!</v>
      </c>
      <c r="EN340" s="345" t="e">
        <f t="shared" si="490"/>
        <v>#VALUE!</v>
      </c>
      <c r="EO340" s="346">
        <f t="shared" si="491"/>
        <v>0</v>
      </c>
      <c r="EP340" s="347">
        <f t="shared" si="492"/>
        <v>0</v>
      </c>
      <c r="EQ340" s="348">
        <f t="shared" ref="EQ340:EQ369" si="529">IFERROR((EM340-DZ340)/EM340,0)</f>
        <v>0</v>
      </c>
      <c r="ER340" s="349" t="e">
        <f t="shared" si="493"/>
        <v>#VALUE!</v>
      </c>
      <c r="ES340" s="350" t="e">
        <f t="shared" si="494"/>
        <v>#VALUE!</v>
      </c>
      <c r="ET340" s="62"/>
      <c r="EU340" s="399">
        <f t="shared" ref="EU340:EU369" si="530">Z340</f>
        <v>0</v>
      </c>
      <c r="EV340" s="400">
        <f t="shared" ref="EV340:EV369" si="531">CD340+CE340</f>
        <v>0</v>
      </c>
      <c r="EW340" s="400">
        <f t="shared" ref="EW340:EW369" si="532">CE340</f>
        <v>0</v>
      </c>
      <c r="EX340" s="400">
        <f t="shared" ref="EX340:EX369" si="533">EK340</f>
        <v>0</v>
      </c>
      <c r="EY340" s="400">
        <f t="shared" ref="EY340:EY369" si="534">IFERROR(EM340,0)</f>
        <v>0</v>
      </c>
      <c r="EZ340" s="401">
        <f t="shared" ref="EZ340:EZ369" si="535">IFERROR(1-SUM(EU340:EX340)/EY340,0)</f>
        <v>0</v>
      </c>
      <c r="FA340" s="62"/>
      <c r="FB340" s="153">
        <f t="shared" si="495"/>
        <v>0</v>
      </c>
      <c r="FC340" s="154">
        <f t="shared" si="496"/>
        <v>0</v>
      </c>
      <c r="FD340" s="154">
        <f t="shared" si="497"/>
        <v>0</v>
      </c>
      <c r="FE340" s="154">
        <f t="shared" si="498"/>
        <v>0</v>
      </c>
      <c r="FF340" s="154">
        <f t="shared" si="499"/>
        <v>0</v>
      </c>
      <c r="FG340" s="154">
        <f t="shared" si="500"/>
        <v>0</v>
      </c>
      <c r="FH340" s="154">
        <f t="shared" si="501"/>
        <v>0</v>
      </c>
      <c r="FI340" s="154">
        <f t="shared" si="502"/>
        <v>0</v>
      </c>
      <c r="FJ340" s="154">
        <f t="shared" si="503"/>
        <v>0</v>
      </c>
      <c r="FK340" s="147">
        <f t="shared" si="504"/>
        <v>0</v>
      </c>
      <c r="FL340" s="147">
        <f t="shared" si="505"/>
        <v>0</v>
      </c>
      <c r="FM340" s="146">
        <f t="shared" si="506"/>
        <v>0</v>
      </c>
      <c r="FN340" s="146">
        <f t="shared" si="507"/>
        <v>0</v>
      </c>
      <c r="FO340" s="146">
        <f t="shared" si="508"/>
        <v>0</v>
      </c>
      <c r="FP340" s="146">
        <f t="shared" si="509"/>
        <v>0</v>
      </c>
      <c r="FQ340" s="146" t="e">
        <f t="shared" si="510"/>
        <v>#VALUE!</v>
      </c>
      <c r="FR340" s="146" t="e">
        <f t="shared" si="511"/>
        <v>#VALUE!</v>
      </c>
      <c r="FS340" s="146">
        <f t="shared" si="512"/>
        <v>0</v>
      </c>
      <c r="FT340" s="146">
        <f t="shared" si="513"/>
        <v>0</v>
      </c>
      <c r="FU340" s="146">
        <f t="shared" si="514"/>
        <v>0</v>
      </c>
      <c r="FV340" s="146" t="e">
        <f t="shared" si="515"/>
        <v>#VALUE!</v>
      </c>
      <c r="FW340" s="146" t="e">
        <f t="shared" ref="FW340:FW369" si="536">FV340*(1+$EH$17)</f>
        <v>#VALUE!</v>
      </c>
      <c r="FX340" s="146" t="e">
        <f t="shared" ref="FX340:FX369" si="537">FW340*(1+$EI$17)</f>
        <v>#VALUE!</v>
      </c>
      <c r="FY340" s="146" t="e">
        <f t="shared" ref="FY340:FY369" si="538">FX340*(1+$EJ$17)</f>
        <v>#VALUE!</v>
      </c>
      <c r="FZ340" s="155">
        <f t="shared" si="458"/>
        <v>0</v>
      </c>
    </row>
    <row r="341" spans="1:182">
      <c r="A341" s="143">
        <v>323</v>
      </c>
      <c r="B341" s="123"/>
      <c r="C341" s="123"/>
      <c r="D341" s="123"/>
      <c r="E341" s="181"/>
      <c r="F341" s="123"/>
      <c r="G341" s="123"/>
      <c r="H341" s="123"/>
      <c r="I341" s="120"/>
      <c r="J341" s="121"/>
      <c r="K341" s="123"/>
      <c r="L341" s="123"/>
      <c r="M341" s="172" t="str">
        <f>ryzyka!$X325</f>
        <v/>
      </c>
      <c r="N341" s="173" t="str">
        <f>ryzyka!Y325</f>
        <v/>
      </c>
      <c r="O341" s="123"/>
      <c r="P341" s="123"/>
      <c r="Q341" s="138"/>
      <c r="R341" s="121"/>
      <c r="S341" s="123"/>
      <c r="T341" s="122"/>
      <c r="U341" s="123"/>
      <c r="V341" s="285" t="str">
        <f t="shared" si="516"/>
        <v/>
      </c>
      <c r="W341" s="285" t="str">
        <f t="shared" si="517"/>
        <v/>
      </c>
      <c r="X341" s="123"/>
      <c r="Y341" s="65"/>
      <c r="Z341" s="176">
        <f t="shared" si="459"/>
        <v>0</v>
      </c>
      <c r="AA341" s="124"/>
      <c r="AB341" s="124"/>
      <c r="AC341" s="125"/>
      <c r="AD341" s="125"/>
      <c r="AE341" s="126"/>
      <c r="AF341" s="124"/>
      <c r="AG341" s="127"/>
      <c r="AH341" s="128"/>
      <c r="AI341" s="137"/>
      <c r="AJ341" s="126"/>
      <c r="AK341" s="335">
        <f t="shared" si="460"/>
        <v>0</v>
      </c>
      <c r="AL341" s="138"/>
      <c r="AM341" s="121"/>
      <c r="AN341" s="123"/>
      <c r="AO341" s="332">
        <f t="shared" ref="AO341:AO369" si="539">IFERROR(AM341/$G341+AN341+SUMIF($C:$C,$B341,CR:CR),0)</f>
        <v>0</v>
      </c>
      <c r="AP341" s="333">
        <f>SUMIFS(Technologia[tpz '[s']],Technologia[Obszar],"Obróbka skrawaniem",Technologia[KOD WYROB],wycena!$B341)</f>
        <v>0</v>
      </c>
      <c r="AQ341" s="334">
        <f>SUMIFS(Technologia[tpj '[s']],Technologia[Obszar],"Obróbka skrawaniem",Technologia[KOD WYROB],wycena!$B341)</f>
        <v>0</v>
      </c>
      <c r="AR341" s="335">
        <f t="shared" si="461"/>
        <v>0</v>
      </c>
      <c r="AS341" s="334">
        <f>SUMIFS(Technologia[tpz '[s']],Technologia[Obszar],"Ukosowanie",Technologia[KOD WYROB],wycena!$B341)</f>
        <v>0</v>
      </c>
      <c r="AT341" s="334">
        <f>SUMIFS(Technologia[tpj '[s']],Technologia[Obszar],"Ukosowanie",Technologia[KOD WYROB],wycena!$B341)</f>
        <v>0</v>
      </c>
      <c r="AU341" s="335">
        <f t="shared" si="462"/>
        <v>0</v>
      </c>
      <c r="AV341" s="334">
        <f>SUMIFS(Technologia[tpz '[s']],Technologia[Obszar],"Prasa",Technologia[KOD WYROB],wycena!$B341)</f>
        <v>0</v>
      </c>
      <c r="AW341" s="334">
        <f>SUMIFS(Technologia[tpj '[s']],Technologia[Obszar],"Prasa",Technologia[KOD WYROB],wycena!$B341)</f>
        <v>0</v>
      </c>
      <c r="AX341" s="335">
        <f t="shared" si="463"/>
        <v>0</v>
      </c>
      <c r="AY341" s="334">
        <f>SUMIFS(Technologia[tpz '[s']],Technologia[Obszar],"Spawanie ręczne",Technologia[KOD WYROB],wycena!$B341)</f>
        <v>0</v>
      </c>
      <c r="AZ341" s="334">
        <f>SUMIFS(Technologia[tpj '[s']],Technologia[Obszar],"Spawanie ręczne",Technologia[KOD WYROB],wycena!$B341)</f>
        <v>0</v>
      </c>
      <c r="BA341" s="335">
        <f t="shared" si="464"/>
        <v>0</v>
      </c>
      <c r="BB341" s="334">
        <f>SUMIFS(Technologia[tpz '[s']],Technologia[Obszar],"Spawanie robotem",Technologia[KOD WYROB],wycena!$B341)</f>
        <v>0</v>
      </c>
      <c r="BC341" s="334">
        <f>SUMIFS(Technologia[tpj '[s']],Technologia[Obszar],"Spawanie robotem",Technologia[KOD WYROB],wycena!$B341)</f>
        <v>0</v>
      </c>
      <c r="BD341" s="335">
        <f t="shared" si="465"/>
        <v>0</v>
      </c>
      <c r="BE341" s="334">
        <f>SUMIFS(Technologia[tpz '[s']],Technologia[Obszar],"Ślusarnia",Technologia[KOD WYROB],wycena!$B341)</f>
        <v>0</v>
      </c>
      <c r="BF341" s="334">
        <f>SUMIFS(Technologia[tpj '[s']],Technologia[Obszar],"Ślusarnia",Technologia[KOD WYROB],wycena!$B341)</f>
        <v>0</v>
      </c>
      <c r="BG341" s="335">
        <f t="shared" si="466"/>
        <v>0</v>
      </c>
      <c r="BH341" s="334">
        <f>SUMIFS(Technologia[tpz '[s']],Technologia[Obszar],"Montaż",Technologia[KOD WYROB],wycena!$B341)</f>
        <v>0</v>
      </c>
      <c r="BI341" s="334">
        <f>SUMIFS(Technologia[tpj '[s']],Technologia[Obszar],"Montaż",Technologia[KOD WYROB],wycena!$B341)</f>
        <v>0</v>
      </c>
      <c r="BJ341" s="335">
        <f t="shared" si="467"/>
        <v>0</v>
      </c>
      <c r="BK341" s="334">
        <f>SUMIFS(Technologia[tpz '[s']],Technologia[Obszar],"Klejenie",Technologia[KOD WYROB],wycena!$B341)</f>
        <v>0</v>
      </c>
      <c r="BL341" s="334">
        <f>SUMIFS(Technologia[tpj '[s']],Technologia[Obszar],"Klejenie",Technologia[KOD WYROB],wycena!$B341)</f>
        <v>0</v>
      </c>
      <c r="BM341" s="335">
        <f t="shared" si="468"/>
        <v>0</v>
      </c>
      <c r="BN341" s="334">
        <f>SUMIFS(Technologia[tpz '[s']],Technologia[Obszar],"Śrutowanie",Technologia[KOD WYROB],wycena!$B341)</f>
        <v>0</v>
      </c>
      <c r="BO341" s="334">
        <f>SUMIFS(Technologia[tpj '[s']],Technologia[Obszar],"Śrutowanie",Technologia[KOD WYROB],wycena!$B341)</f>
        <v>0</v>
      </c>
      <c r="BP341" s="332">
        <f t="shared" si="518"/>
        <v>0</v>
      </c>
      <c r="BQ341" s="334">
        <f>SUMIFS(Technologia[tpz '[s']],Technologia[Obszar],"Prostowanie",Technologia[KOD WYROB],wycena!$B341)</f>
        <v>0</v>
      </c>
      <c r="BR341" s="334">
        <f>SUMIFS(Technologia[tpj '[s']],Technologia[Obszar],"Prostowanie",Technologia[KOD WYROB],wycena!$B341)</f>
        <v>0</v>
      </c>
      <c r="BS341" s="332">
        <f t="shared" si="519"/>
        <v>0</v>
      </c>
      <c r="BT341" s="334">
        <f>SUMIFS(Technologia[tpz '[s']],Technologia[Obszar],"Gratowarka",Technologia[KOD WYROB],wycena!$B341)</f>
        <v>0</v>
      </c>
      <c r="BU341" s="334">
        <f>SUMIFS(Technologia[tpj '[s']],Technologia[Obszar],"Gratowarka",Technologia[KOD WYROB],wycena!$B341)</f>
        <v>0</v>
      </c>
      <c r="BV341" s="332">
        <f t="shared" si="520"/>
        <v>0</v>
      </c>
      <c r="BW341" s="332">
        <f>COUNTIF(Technologia[KOD WYROB],B341)</f>
        <v>0</v>
      </c>
      <c r="BX341" s="332">
        <f t="shared" si="521"/>
        <v>0</v>
      </c>
      <c r="BZ341" s="121"/>
      <c r="CA341" s="123"/>
      <c r="CB341" s="123"/>
      <c r="CC341" s="372">
        <f>SUMIFS(Technologia[Koszt kooperacji],Technologia[Obszar],"Kooperacja",Technologia[KOD WYROB],wycena!$B341)+SUMIFS(Technologia[Koszt kooperacji],Technologia[Obszar],"Śrutowanie",Technologia[KOD WYROB],wycena!$B341)</f>
        <v>0</v>
      </c>
      <c r="CD341" s="372">
        <f t="shared" si="469"/>
        <v>0</v>
      </c>
      <c r="CE341" s="372">
        <f t="shared" ref="CE341:CE368" si="540">CD341*$CE$17</f>
        <v>0</v>
      </c>
      <c r="CF341" s="381">
        <f>COUNTIFS(Technologia[KOD WYROB],B341,Technologia[Obszar],"kooperacja")+SUMIF($C:$C,$B341,CF:CF)</f>
        <v>0</v>
      </c>
      <c r="CG341" s="382">
        <f>SUMIF(Tabela3[Dot. indeksu],B341,Tabela3[Wartość])+SUMIF(C:C,B341,DE:DE)</f>
        <v>0</v>
      </c>
      <c r="CH341" s="383">
        <f>SUMIFS(NRC[Cena],NRC[Typ narzędzia],robocze!$AL$1,NRC[Dot. indeksu],wycena!$B341)+(SUMIF($C:$C,$B341,$DF:$DF))</f>
        <v>0</v>
      </c>
      <c r="CI341" s="372">
        <f>SUMIFS(NRC[Cena],NRC[Typ narzędzia],robocze!$AL$2,NRC[Dot. indeksu],wycena!$B341)+(SUMIF($C:$C,$B341,$DG:$DG))</f>
        <v>0</v>
      </c>
      <c r="CJ341" s="372">
        <f>SUMIFS(NRC[Cena],NRC[Typ narzędzia],robocze!$AL$3,NRC[Dot. indeksu],wycena!$B341)+(SUMIF($C:$C,$B341,$DH:$DH))</f>
        <v>0</v>
      </c>
      <c r="CK341" s="384">
        <f t="shared" si="522"/>
        <v>0</v>
      </c>
      <c r="CM341" s="373" t="str">
        <f t="shared" si="470"/>
        <v/>
      </c>
      <c r="CN341" s="374" t="str">
        <f t="shared" si="471"/>
        <v/>
      </c>
      <c r="CO341" s="372" t="str">
        <f t="shared" si="472"/>
        <v/>
      </c>
      <c r="CP341" s="372" t="str">
        <f t="shared" ref="CP341:CP369" si="541">IF($C341&lt;&gt;"",(EC341*$H341),"")</f>
        <v/>
      </c>
      <c r="CQ341" s="371" t="str">
        <f t="shared" si="473"/>
        <v/>
      </c>
      <c r="CR341" s="371" t="str">
        <f t="shared" ref="CR341:CR369" si="542">IF($C341&lt;&gt;"",$H341*AO341,"")</f>
        <v/>
      </c>
      <c r="CS341" s="371" t="str">
        <f t="shared" si="474"/>
        <v/>
      </c>
      <c r="CT341" s="371" t="str">
        <f t="shared" si="475"/>
        <v/>
      </c>
      <c r="CU341" s="371" t="str">
        <f t="shared" si="476"/>
        <v/>
      </c>
      <c r="CV341" s="371" t="str">
        <f t="shared" si="477"/>
        <v/>
      </c>
      <c r="CW341" s="371" t="str">
        <f t="shared" si="478"/>
        <v/>
      </c>
      <c r="CX341" s="371" t="str">
        <f t="shared" si="479"/>
        <v/>
      </c>
      <c r="CY341" s="371" t="str">
        <f t="shared" si="480"/>
        <v/>
      </c>
      <c r="CZ341" s="371" t="str">
        <f t="shared" si="481"/>
        <v/>
      </c>
      <c r="DA341" s="371" t="str">
        <f t="shared" si="523"/>
        <v/>
      </c>
      <c r="DB341" s="371" t="str">
        <f t="shared" si="524"/>
        <v/>
      </c>
      <c r="DC341" s="371" t="str">
        <f t="shared" si="525"/>
        <v/>
      </c>
      <c r="DD341" s="334" t="str">
        <f t="shared" si="482"/>
        <v/>
      </c>
      <c r="DE341" s="334" t="str">
        <f t="shared" si="483"/>
        <v/>
      </c>
      <c r="DF341" s="372">
        <f t="shared" ref="DF341:DF369" si="543">CH341</f>
        <v>0</v>
      </c>
      <c r="DG341" s="372">
        <f t="shared" ref="DG341:DG369" si="544">CI341</f>
        <v>0</v>
      </c>
      <c r="DH341" s="372">
        <f t="shared" ref="DH341:DH369" si="545">CJ341</f>
        <v>0</v>
      </c>
      <c r="DI341" s="375"/>
      <c r="DJ341" s="319">
        <f>AK341/3600*Stawki!$A$4</f>
        <v>0</v>
      </c>
      <c r="DK341" s="317">
        <f>AO341/3600*Stawki!$B$4</f>
        <v>0</v>
      </c>
      <c r="DL341" s="317">
        <f>AR341/3600*Stawki!$C$4</f>
        <v>0</v>
      </c>
      <c r="DM341" s="317">
        <f>AU341/3600*Stawki!$D$4</f>
        <v>0</v>
      </c>
      <c r="DN341" s="317">
        <f>AX341/3600*Stawki!$E$4</f>
        <v>0</v>
      </c>
      <c r="DO341" s="317">
        <f>BA341/3600*Stawki!$F$4</f>
        <v>0</v>
      </c>
      <c r="DP341" s="317">
        <f>BD341/3600*Stawki!$G$4</f>
        <v>0</v>
      </c>
      <c r="DQ341" s="317">
        <f>BG341/3600*Stawki!$H$4</f>
        <v>0</v>
      </c>
      <c r="DR341" s="317">
        <f>BJ341/3600*Stawki!$J$4</f>
        <v>0</v>
      </c>
      <c r="DS341" s="317">
        <f>BL341/3600*Stawki!$I$4</f>
        <v>0</v>
      </c>
      <c r="DT341" s="317">
        <f>BP341/3600*Stawki!$K$4</f>
        <v>0</v>
      </c>
      <c r="DU341" s="320">
        <f>BS341/3600*Stawki!$M$4</f>
        <v>0</v>
      </c>
      <c r="DV341" s="320">
        <f>BV341/3600*Stawki!$L$4</f>
        <v>0</v>
      </c>
      <c r="DW341" s="321">
        <f t="shared" si="526"/>
        <v>0</v>
      </c>
      <c r="DX341" s="322" t="e" cm="1">
        <f t="array" ref="DX341">IF(BX341&lt;1,INDEX(tblSimple[],MATCH(F341,simp_il_proj,1)+1,MATCH(BW341,simp_il_oper,1)+1)+VLOOKUP($H$6,tblKlient[[Klient]:[Dodatkowy narzut Simple]],2,0),INDEX(tblComplex[],MATCH(F341,comp_il_projekt,1)+1,MATCH(BX341,comp_ile_sklad,1)+1)+VLOOKUP($H$6,tblKlient[[Klient]:[Dodatkowy narzut Complex]],3,0))</f>
        <v>#VALUE!</v>
      </c>
      <c r="DY341" s="323" t="str">
        <f t="shared" si="527"/>
        <v/>
      </c>
      <c r="DZ341" s="318" t="e">
        <f t="shared" si="484"/>
        <v>#VALUE!</v>
      </c>
      <c r="EA341" s="324" t="e">
        <f t="shared" si="485"/>
        <v>#VALUE!</v>
      </c>
      <c r="EC341" s="340">
        <f>IFERROR((Y341*AA341)*IF(X341="NIE",$EC$17+Stawki!$L$30,$EC$17)+SUMIF($C:$C,$B341,CP:CP),0)</f>
        <v>0</v>
      </c>
      <c r="ED341" s="341">
        <f t="shared" si="486"/>
        <v>0</v>
      </c>
      <c r="EE341" s="341">
        <f t="shared" si="487"/>
        <v>0</v>
      </c>
      <c r="EF341" s="341" t="e">
        <f t="shared" si="488"/>
        <v>#VALUE!</v>
      </c>
      <c r="EG341" s="341" t="e">
        <f>DY341*(1+wycena!$EG$17)</f>
        <v>#VALUE!</v>
      </c>
      <c r="EH341" s="341" t="e">
        <f>EG341*(1+wycena!$EH$17)</f>
        <v>#VALUE!</v>
      </c>
      <c r="EI341" s="341" t="e">
        <f t="shared" si="528"/>
        <v>#VALUE!</v>
      </c>
      <c r="EJ341" s="341" t="e">
        <f t="shared" ref="EJ341:EJ369" si="546">EI341*(1+$EJ$17)+EK341+Z341+CD341+CE341+EC341+ED341</f>
        <v>#VALUE!</v>
      </c>
      <c r="EK341" s="342">
        <f t="shared" si="489"/>
        <v>0</v>
      </c>
      <c r="EL341" s="343">
        <v>0</v>
      </c>
      <c r="EM341" s="344" t="e">
        <f t="shared" si="457"/>
        <v>#VALUE!</v>
      </c>
      <c r="EN341" s="345" t="e">
        <f t="shared" si="490"/>
        <v>#VALUE!</v>
      </c>
      <c r="EO341" s="346">
        <f t="shared" si="491"/>
        <v>0</v>
      </c>
      <c r="EP341" s="347">
        <f t="shared" si="492"/>
        <v>0</v>
      </c>
      <c r="EQ341" s="348">
        <f t="shared" si="529"/>
        <v>0</v>
      </c>
      <c r="ER341" s="349" t="e">
        <f t="shared" si="493"/>
        <v>#VALUE!</v>
      </c>
      <c r="ES341" s="350" t="e">
        <f t="shared" si="494"/>
        <v>#VALUE!</v>
      </c>
      <c r="ET341" s="62"/>
      <c r="EU341" s="399">
        <f t="shared" si="530"/>
        <v>0</v>
      </c>
      <c r="EV341" s="400">
        <f t="shared" si="531"/>
        <v>0</v>
      </c>
      <c r="EW341" s="400">
        <f t="shared" si="532"/>
        <v>0</v>
      </c>
      <c r="EX341" s="400">
        <f t="shared" si="533"/>
        <v>0</v>
      </c>
      <c r="EY341" s="400">
        <f t="shared" si="534"/>
        <v>0</v>
      </c>
      <c r="EZ341" s="401">
        <f t="shared" si="535"/>
        <v>0</v>
      </c>
      <c r="FA341" s="62"/>
      <c r="FB341" s="153">
        <f t="shared" si="495"/>
        <v>0</v>
      </c>
      <c r="FC341" s="154">
        <f t="shared" si="496"/>
        <v>0</v>
      </c>
      <c r="FD341" s="154">
        <f t="shared" si="497"/>
        <v>0</v>
      </c>
      <c r="FE341" s="154">
        <f t="shared" si="498"/>
        <v>0</v>
      </c>
      <c r="FF341" s="154">
        <f t="shared" si="499"/>
        <v>0</v>
      </c>
      <c r="FG341" s="154">
        <f t="shared" si="500"/>
        <v>0</v>
      </c>
      <c r="FH341" s="154">
        <f t="shared" si="501"/>
        <v>0</v>
      </c>
      <c r="FI341" s="154">
        <f t="shared" si="502"/>
        <v>0</v>
      </c>
      <c r="FJ341" s="154">
        <f t="shared" si="503"/>
        <v>0</v>
      </c>
      <c r="FK341" s="147">
        <f t="shared" si="504"/>
        <v>0</v>
      </c>
      <c r="FL341" s="147">
        <f t="shared" si="505"/>
        <v>0</v>
      </c>
      <c r="FM341" s="146">
        <f t="shared" si="506"/>
        <v>0</v>
      </c>
      <c r="FN341" s="146">
        <f t="shared" si="507"/>
        <v>0</v>
      </c>
      <c r="FO341" s="146">
        <f t="shared" si="508"/>
        <v>0</v>
      </c>
      <c r="FP341" s="146">
        <f t="shared" si="509"/>
        <v>0</v>
      </c>
      <c r="FQ341" s="146" t="e">
        <f t="shared" si="510"/>
        <v>#VALUE!</v>
      </c>
      <c r="FR341" s="146" t="e">
        <f t="shared" si="511"/>
        <v>#VALUE!</v>
      </c>
      <c r="FS341" s="146">
        <f t="shared" si="512"/>
        <v>0</v>
      </c>
      <c r="FT341" s="146">
        <f t="shared" si="513"/>
        <v>0</v>
      </c>
      <c r="FU341" s="146">
        <f t="shared" si="514"/>
        <v>0</v>
      </c>
      <c r="FV341" s="146" t="e">
        <f t="shared" si="515"/>
        <v>#VALUE!</v>
      </c>
      <c r="FW341" s="146" t="e">
        <f t="shared" si="536"/>
        <v>#VALUE!</v>
      </c>
      <c r="FX341" s="146" t="e">
        <f t="shared" si="537"/>
        <v>#VALUE!</v>
      </c>
      <c r="FY341" s="146" t="e">
        <f t="shared" si="538"/>
        <v>#VALUE!</v>
      </c>
      <c r="FZ341" s="155">
        <f t="shared" si="458"/>
        <v>0</v>
      </c>
    </row>
    <row r="342" spans="1:182">
      <c r="A342" s="143">
        <v>324</v>
      </c>
      <c r="B342" s="123"/>
      <c r="C342" s="123"/>
      <c r="D342" s="123"/>
      <c r="E342" s="181"/>
      <c r="F342" s="123"/>
      <c r="G342" s="123"/>
      <c r="H342" s="123"/>
      <c r="I342" s="120"/>
      <c r="J342" s="121"/>
      <c r="K342" s="123"/>
      <c r="L342" s="123"/>
      <c r="M342" s="172" t="str">
        <f>ryzyka!$X326</f>
        <v/>
      </c>
      <c r="N342" s="173" t="str">
        <f>ryzyka!Y326</f>
        <v/>
      </c>
      <c r="O342" s="123"/>
      <c r="P342" s="123"/>
      <c r="Q342" s="138"/>
      <c r="R342" s="121"/>
      <c r="S342" s="123"/>
      <c r="T342" s="122"/>
      <c r="U342" s="123"/>
      <c r="V342" s="285" t="str">
        <f t="shared" si="516"/>
        <v/>
      </c>
      <c r="W342" s="285" t="str">
        <f t="shared" si="517"/>
        <v/>
      </c>
      <c r="X342" s="123"/>
      <c r="Y342" s="65"/>
      <c r="Z342" s="176">
        <f t="shared" si="459"/>
        <v>0</v>
      </c>
      <c r="AA342" s="124"/>
      <c r="AB342" s="124"/>
      <c r="AC342" s="125"/>
      <c r="AD342" s="125"/>
      <c r="AE342" s="126"/>
      <c r="AF342" s="124"/>
      <c r="AG342" s="127"/>
      <c r="AH342" s="128"/>
      <c r="AI342" s="137"/>
      <c r="AJ342" s="126"/>
      <c r="AK342" s="335">
        <f t="shared" si="460"/>
        <v>0</v>
      </c>
      <c r="AL342" s="138"/>
      <c r="AM342" s="121"/>
      <c r="AN342" s="123"/>
      <c r="AO342" s="332">
        <f t="shared" si="539"/>
        <v>0</v>
      </c>
      <c r="AP342" s="333">
        <f>SUMIFS(Technologia[tpz '[s']],Technologia[Obszar],"Obróbka skrawaniem",Technologia[KOD WYROB],wycena!$B342)</f>
        <v>0</v>
      </c>
      <c r="AQ342" s="334">
        <f>SUMIFS(Technologia[tpj '[s']],Technologia[Obszar],"Obróbka skrawaniem",Technologia[KOD WYROB],wycena!$B342)</f>
        <v>0</v>
      </c>
      <c r="AR342" s="335">
        <f t="shared" si="461"/>
        <v>0</v>
      </c>
      <c r="AS342" s="334">
        <f>SUMIFS(Technologia[tpz '[s']],Technologia[Obszar],"Ukosowanie",Technologia[KOD WYROB],wycena!$B342)</f>
        <v>0</v>
      </c>
      <c r="AT342" s="334">
        <f>SUMIFS(Technologia[tpj '[s']],Technologia[Obszar],"Ukosowanie",Technologia[KOD WYROB],wycena!$B342)</f>
        <v>0</v>
      </c>
      <c r="AU342" s="335">
        <f t="shared" si="462"/>
        <v>0</v>
      </c>
      <c r="AV342" s="334">
        <f>SUMIFS(Technologia[tpz '[s']],Technologia[Obszar],"Prasa",Technologia[KOD WYROB],wycena!$B342)</f>
        <v>0</v>
      </c>
      <c r="AW342" s="334">
        <f>SUMIFS(Technologia[tpj '[s']],Technologia[Obszar],"Prasa",Technologia[KOD WYROB],wycena!$B342)</f>
        <v>0</v>
      </c>
      <c r="AX342" s="335">
        <f t="shared" si="463"/>
        <v>0</v>
      </c>
      <c r="AY342" s="334">
        <f>SUMIFS(Technologia[tpz '[s']],Technologia[Obszar],"Spawanie ręczne",Technologia[KOD WYROB],wycena!$B342)</f>
        <v>0</v>
      </c>
      <c r="AZ342" s="334">
        <f>SUMIFS(Technologia[tpj '[s']],Technologia[Obszar],"Spawanie ręczne",Technologia[KOD WYROB],wycena!$B342)</f>
        <v>0</v>
      </c>
      <c r="BA342" s="335">
        <f t="shared" si="464"/>
        <v>0</v>
      </c>
      <c r="BB342" s="334">
        <f>SUMIFS(Technologia[tpz '[s']],Technologia[Obszar],"Spawanie robotem",Technologia[KOD WYROB],wycena!$B342)</f>
        <v>0</v>
      </c>
      <c r="BC342" s="334">
        <f>SUMIFS(Technologia[tpj '[s']],Technologia[Obszar],"Spawanie robotem",Technologia[KOD WYROB],wycena!$B342)</f>
        <v>0</v>
      </c>
      <c r="BD342" s="335">
        <f t="shared" si="465"/>
        <v>0</v>
      </c>
      <c r="BE342" s="334">
        <f>SUMIFS(Technologia[tpz '[s']],Technologia[Obszar],"Ślusarnia",Technologia[KOD WYROB],wycena!$B342)</f>
        <v>0</v>
      </c>
      <c r="BF342" s="334">
        <f>SUMIFS(Technologia[tpj '[s']],Technologia[Obszar],"Ślusarnia",Technologia[KOD WYROB],wycena!$B342)</f>
        <v>0</v>
      </c>
      <c r="BG342" s="335">
        <f t="shared" si="466"/>
        <v>0</v>
      </c>
      <c r="BH342" s="334">
        <f>SUMIFS(Technologia[tpz '[s']],Technologia[Obszar],"Montaż",Technologia[KOD WYROB],wycena!$B342)</f>
        <v>0</v>
      </c>
      <c r="BI342" s="334">
        <f>SUMIFS(Technologia[tpj '[s']],Technologia[Obszar],"Montaż",Technologia[KOD WYROB],wycena!$B342)</f>
        <v>0</v>
      </c>
      <c r="BJ342" s="335">
        <f t="shared" si="467"/>
        <v>0</v>
      </c>
      <c r="BK342" s="334">
        <f>SUMIFS(Technologia[tpz '[s']],Technologia[Obszar],"Klejenie",Technologia[KOD WYROB],wycena!$B342)</f>
        <v>0</v>
      </c>
      <c r="BL342" s="334">
        <f>SUMIFS(Technologia[tpj '[s']],Technologia[Obszar],"Klejenie",Technologia[KOD WYROB],wycena!$B342)</f>
        <v>0</v>
      </c>
      <c r="BM342" s="335">
        <f t="shared" si="468"/>
        <v>0</v>
      </c>
      <c r="BN342" s="334">
        <f>SUMIFS(Technologia[tpz '[s']],Technologia[Obszar],"Śrutowanie",Technologia[KOD WYROB],wycena!$B342)</f>
        <v>0</v>
      </c>
      <c r="BO342" s="334">
        <f>SUMIFS(Technologia[tpj '[s']],Technologia[Obszar],"Śrutowanie",Technologia[KOD WYROB],wycena!$B342)</f>
        <v>0</v>
      </c>
      <c r="BP342" s="332">
        <f t="shared" si="518"/>
        <v>0</v>
      </c>
      <c r="BQ342" s="334">
        <f>SUMIFS(Technologia[tpz '[s']],Technologia[Obszar],"Prostowanie",Technologia[KOD WYROB],wycena!$B342)</f>
        <v>0</v>
      </c>
      <c r="BR342" s="334">
        <f>SUMIFS(Technologia[tpj '[s']],Technologia[Obszar],"Prostowanie",Technologia[KOD WYROB],wycena!$B342)</f>
        <v>0</v>
      </c>
      <c r="BS342" s="332">
        <f t="shared" si="519"/>
        <v>0</v>
      </c>
      <c r="BT342" s="334">
        <f>SUMIFS(Technologia[tpz '[s']],Technologia[Obszar],"Gratowarka",Technologia[KOD WYROB],wycena!$B342)</f>
        <v>0</v>
      </c>
      <c r="BU342" s="334">
        <f>SUMIFS(Technologia[tpj '[s']],Technologia[Obszar],"Gratowarka",Technologia[KOD WYROB],wycena!$B342)</f>
        <v>0</v>
      </c>
      <c r="BV342" s="332">
        <f t="shared" si="520"/>
        <v>0</v>
      </c>
      <c r="BW342" s="332">
        <f>COUNTIF(Technologia[KOD WYROB],B342)</f>
        <v>0</v>
      </c>
      <c r="BX342" s="332">
        <f t="shared" si="521"/>
        <v>0</v>
      </c>
      <c r="BZ342" s="121"/>
      <c r="CA342" s="123"/>
      <c r="CB342" s="123"/>
      <c r="CC342" s="372">
        <f>SUMIFS(Technologia[Koszt kooperacji],Technologia[Obszar],"Kooperacja",Technologia[KOD WYROB],wycena!$B342)+SUMIFS(Technologia[Koszt kooperacji],Technologia[Obszar],"Śrutowanie",Technologia[KOD WYROB],wycena!$B342)</f>
        <v>0</v>
      </c>
      <c r="CD342" s="372">
        <f t="shared" si="469"/>
        <v>0</v>
      </c>
      <c r="CE342" s="372">
        <f t="shared" si="540"/>
        <v>0</v>
      </c>
      <c r="CF342" s="381">
        <f>COUNTIFS(Technologia[KOD WYROB],B342,Technologia[Obszar],"kooperacja")+SUMIF($C:$C,$B342,CF:CF)</f>
        <v>0</v>
      </c>
      <c r="CG342" s="382">
        <f>SUMIF(Tabela3[Dot. indeksu],B342,Tabela3[Wartość])+SUMIF(C:C,B342,DE:DE)</f>
        <v>0</v>
      </c>
      <c r="CH342" s="383">
        <f>SUMIFS(NRC[Cena],NRC[Typ narzędzia],robocze!$AL$1,NRC[Dot. indeksu],wycena!$B342)+(SUMIF($C:$C,$B342,$DF:$DF))</f>
        <v>0</v>
      </c>
      <c r="CI342" s="372">
        <f>SUMIFS(NRC[Cena],NRC[Typ narzędzia],robocze!$AL$2,NRC[Dot. indeksu],wycena!$B342)+(SUMIF($C:$C,$B342,$DG:$DG))</f>
        <v>0</v>
      </c>
      <c r="CJ342" s="372">
        <f>SUMIFS(NRC[Cena],NRC[Typ narzędzia],robocze!$AL$3,NRC[Dot. indeksu],wycena!$B342)+(SUMIF($C:$C,$B342,$DH:$DH))</f>
        <v>0</v>
      </c>
      <c r="CK342" s="384">
        <f t="shared" si="522"/>
        <v>0</v>
      </c>
      <c r="CM342" s="373" t="str">
        <f t="shared" si="470"/>
        <v/>
      </c>
      <c r="CN342" s="374" t="str">
        <f t="shared" si="471"/>
        <v/>
      </c>
      <c r="CO342" s="372" t="str">
        <f t="shared" si="472"/>
        <v/>
      </c>
      <c r="CP342" s="372" t="str">
        <f t="shared" si="541"/>
        <v/>
      </c>
      <c r="CQ342" s="371" t="str">
        <f t="shared" si="473"/>
        <v/>
      </c>
      <c r="CR342" s="371" t="str">
        <f t="shared" si="542"/>
        <v/>
      </c>
      <c r="CS342" s="371" t="str">
        <f t="shared" si="474"/>
        <v/>
      </c>
      <c r="CT342" s="371" t="str">
        <f t="shared" si="475"/>
        <v/>
      </c>
      <c r="CU342" s="371" t="str">
        <f t="shared" si="476"/>
        <v/>
      </c>
      <c r="CV342" s="371" t="str">
        <f t="shared" si="477"/>
        <v/>
      </c>
      <c r="CW342" s="371" t="str">
        <f t="shared" si="478"/>
        <v/>
      </c>
      <c r="CX342" s="371" t="str">
        <f t="shared" si="479"/>
        <v/>
      </c>
      <c r="CY342" s="371" t="str">
        <f t="shared" si="480"/>
        <v/>
      </c>
      <c r="CZ342" s="371" t="str">
        <f t="shared" si="481"/>
        <v/>
      </c>
      <c r="DA342" s="371" t="str">
        <f t="shared" si="523"/>
        <v/>
      </c>
      <c r="DB342" s="371" t="str">
        <f t="shared" si="524"/>
        <v/>
      </c>
      <c r="DC342" s="371" t="str">
        <f t="shared" si="525"/>
        <v/>
      </c>
      <c r="DD342" s="334" t="str">
        <f t="shared" si="482"/>
        <v/>
      </c>
      <c r="DE342" s="334" t="str">
        <f t="shared" si="483"/>
        <v/>
      </c>
      <c r="DF342" s="372">
        <f t="shared" si="543"/>
        <v>0</v>
      </c>
      <c r="DG342" s="372">
        <f t="shared" si="544"/>
        <v>0</v>
      </c>
      <c r="DH342" s="372">
        <f t="shared" si="545"/>
        <v>0</v>
      </c>
      <c r="DI342" s="375"/>
      <c r="DJ342" s="319">
        <f>AK342/3600*Stawki!$A$4</f>
        <v>0</v>
      </c>
      <c r="DK342" s="317">
        <f>AO342/3600*Stawki!$B$4</f>
        <v>0</v>
      </c>
      <c r="DL342" s="317">
        <f>AR342/3600*Stawki!$C$4</f>
        <v>0</v>
      </c>
      <c r="DM342" s="317">
        <f>AU342/3600*Stawki!$D$4</f>
        <v>0</v>
      </c>
      <c r="DN342" s="317">
        <f>AX342/3600*Stawki!$E$4</f>
        <v>0</v>
      </c>
      <c r="DO342" s="317">
        <f>BA342/3600*Stawki!$F$4</f>
        <v>0</v>
      </c>
      <c r="DP342" s="317">
        <f>BD342/3600*Stawki!$G$4</f>
        <v>0</v>
      </c>
      <c r="DQ342" s="317">
        <f>BG342/3600*Stawki!$H$4</f>
        <v>0</v>
      </c>
      <c r="DR342" s="317">
        <f>BJ342/3600*Stawki!$J$4</f>
        <v>0</v>
      </c>
      <c r="DS342" s="317">
        <f>BL342/3600*Stawki!$I$4</f>
        <v>0</v>
      </c>
      <c r="DT342" s="317">
        <f>BP342/3600*Stawki!$K$4</f>
        <v>0</v>
      </c>
      <c r="DU342" s="320">
        <f>BS342/3600*Stawki!$M$4</f>
        <v>0</v>
      </c>
      <c r="DV342" s="320">
        <f>BV342/3600*Stawki!$L$4</f>
        <v>0</v>
      </c>
      <c r="DW342" s="321">
        <f t="shared" si="526"/>
        <v>0</v>
      </c>
      <c r="DX342" s="322" t="e" cm="1">
        <f t="array" ref="DX342">IF(BX342&lt;1,INDEX(tblSimple[],MATCH(F342,simp_il_proj,1)+1,MATCH(BW342,simp_il_oper,1)+1)+VLOOKUP($H$6,tblKlient[[Klient]:[Dodatkowy narzut Simple]],2,0),INDEX(tblComplex[],MATCH(F342,comp_il_projekt,1)+1,MATCH(BX342,comp_ile_sklad,1)+1)+VLOOKUP($H$6,tblKlient[[Klient]:[Dodatkowy narzut Complex]],3,0))</f>
        <v>#VALUE!</v>
      </c>
      <c r="DY342" s="323" t="str">
        <f t="shared" si="527"/>
        <v/>
      </c>
      <c r="DZ342" s="318" t="e">
        <f t="shared" si="484"/>
        <v>#VALUE!</v>
      </c>
      <c r="EA342" s="324" t="e">
        <f t="shared" si="485"/>
        <v>#VALUE!</v>
      </c>
      <c r="EC342" s="340">
        <f>IFERROR((Y342*AA342)*IF(X342="NIE",$EC$17+Stawki!$L$30,$EC$17)+SUMIF($C:$C,$B342,CP:CP),0)</f>
        <v>0</v>
      </c>
      <c r="ED342" s="341">
        <f t="shared" si="486"/>
        <v>0</v>
      </c>
      <c r="EE342" s="341">
        <f t="shared" si="487"/>
        <v>0</v>
      </c>
      <c r="EF342" s="341" t="e">
        <f t="shared" si="488"/>
        <v>#VALUE!</v>
      </c>
      <c r="EG342" s="341" t="e">
        <f>DY342*(1+wycena!$EG$17)</f>
        <v>#VALUE!</v>
      </c>
      <c r="EH342" s="341" t="e">
        <f>EG342*(1+wycena!$EH$17)</f>
        <v>#VALUE!</v>
      </c>
      <c r="EI342" s="341" t="e">
        <f t="shared" si="528"/>
        <v>#VALUE!</v>
      </c>
      <c r="EJ342" s="341" t="e">
        <f t="shared" si="546"/>
        <v>#VALUE!</v>
      </c>
      <c r="EK342" s="342">
        <f t="shared" si="489"/>
        <v>0</v>
      </c>
      <c r="EL342" s="343">
        <v>0</v>
      </c>
      <c r="EM342" s="344" t="e">
        <f t="shared" si="457"/>
        <v>#VALUE!</v>
      </c>
      <c r="EN342" s="345" t="e">
        <f t="shared" si="490"/>
        <v>#VALUE!</v>
      </c>
      <c r="EO342" s="346">
        <f t="shared" si="491"/>
        <v>0</v>
      </c>
      <c r="EP342" s="347">
        <f t="shared" si="492"/>
        <v>0</v>
      </c>
      <c r="EQ342" s="348">
        <f t="shared" si="529"/>
        <v>0</v>
      </c>
      <c r="ER342" s="349" t="e">
        <f t="shared" si="493"/>
        <v>#VALUE!</v>
      </c>
      <c r="ES342" s="350" t="e">
        <f t="shared" si="494"/>
        <v>#VALUE!</v>
      </c>
      <c r="ET342" s="62"/>
      <c r="EU342" s="399">
        <f t="shared" si="530"/>
        <v>0</v>
      </c>
      <c r="EV342" s="400">
        <f t="shared" si="531"/>
        <v>0</v>
      </c>
      <c r="EW342" s="400">
        <f t="shared" si="532"/>
        <v>0</v>
      </c>
      <c r="EX342" s="400">
        <f t="shared" si="533"/>
        <v>0</v>
      </c>
      <c r="EY342" s="400">
        <f t="shared" si="534"/>
        <v>0</v>
      </c>
      <c r="EZ342" s="401">
        <f t="shared" si="535"/>
        <v>0</v>
      </c>
      <c r="FA342" s="62"/>
      <c r="FB342" s="153">
        <f t="shared" si="495"/>
        <v>0</v>
      </c>
      <c r="FC342" s="154">
        <f t="shared" si="496"/>
        <v>0</v>
      </c>
      <c r="FD342" s="154">
        <f t="shared" si="497"/>
        <v>0</v>
      </c>
      <c r="FE342" s="154">
        <f t="shared" si="498"/>
        <v>0</v>
      </c>
      <c r="FF342" s="154">
        <f t="shared" si="499"/>
        <v>0</v>
      </c>
      <c r="FG342" s="154">
        <f t="shared" si="500"/>
        <v>0</v>
      </c>
      <c r="FH342" s="154">
        <f t="shared" si="501"/>
        <v>0</v>
      </c>
      <c r="FI342" s="154">
        <f t="shared" si="502"/>
        <v>0</v>
      </c>
      <c r="FJ342" s="154">
        <f t="shared" si="503"/>
        <v>0</v>
      </c>
      <c r="FK342" s="147">
        <f t="shared" si="504"/>
        <v>0</v>
      </c>
      <c r="FL342" s="147">
        <f t="shared" si="505"/>
        <v>0</v>
      </c>
      <c r="FM342" s="146">
        <f t="shared" si="506"/>
        <v>0</v>
      </c>
      <c r="FN342" s="146">
        <f t="shared" si="507"/>
        <v>0</v>
      </c>
      <c r="FO342" s="146">
        <f t="shared" si="508"/>
        <v>0</v>
      </c>
      <c r="FP342" s="146">
        <f t="shared" si="509"/>
        <v>0</v>
      </c>
      <c r="FQ342" s="146" t="e">
        <f t="shared" si="510"/>
        <v>#VALUE!</v>
      </c>
      <c r="FR342" s="146" t="e">
        <f t="shared" si="511"/>
        <v>#VALUE!</v>
      </c>
      <c r="FS342" s="146">
        <f t="shared" si="512"/>
        <v>0</v>
      </c>
      <c r="FT342" s="146">
        <f t="shared" si="513"/>
        <v>0</v>
      </c>
      <c r="FU342" s="146">
        <f t="shared" si="514"/>
        <v>0</v>
      </c>
      <c r="FV342" s="146" t="e">
        <f t="shared" si="515"/>
        <v>#VALUE!</v>
      </c>
      <c r="FW342" s="146" t="e">
        <f t="shared" si="536"/>
        <v>#VALUE!</v>
      </c>
      <c r="FX342" s="146" t="e">
        <f t="shared" si="537"/>
        <v>#VALUE!</v>
      </c>
      <c r="FY342" s="146" t="e">
        <f t="shared" si="538"/>
        <v>#VALUE!</v>
      </c>
      <c r="FZ342" s="155">
        <f t="shared" si="458"/>
        <v>0</v>
      </c>
    </row>
    <row r="343" spans="1:182">
      <c r="A343" s="143">
        <v>325</v>
      </c>
      <c r="B343" s="123"/>
      <c r="C343" s="123"/>
      <c r="D343" s="123"/>
      <c r="E343" s="181"/>
      <c r="F343" s="123"/>
      <c r="G343" s="123"/>
      <c r="H343" s="123"/>
      <c r="I343" s="120"/>
      <c r="J343" s="121"/>
      <c r="K343" s="123"/>
      <c r="L343" s="123"/>
      <c r="M343" s="172" t="str">
        <f>ryzyka!$X327</f>
        <v/>
      </c>
      <c r="N343" s="173" t="str">
        <f>ryzyka!Y327</f>
        <v/>
      </c>
      <c r="O343" s="123"/>
      <c r="P343" s="123"/>
      <c r="Q343" s="138"/>
      <c r="R343" s="121"/>
      <c r="S343" s="123"/>
      <c r="T343" s="122"/>
      <c r="U343" s="123"/>
      <c r="V343" s="285" t="str">
        <f t="shared" si="516"/>
        <v/>
      </c>
      <c r="W343" s="285" t="str">
        <f t="shared" si="517"/>
        <v/>
      </c>
      <c r="X343" s="123"/>
      <c r="Y343" s="65"/>
      <c r="Z343" s="176">
        <f t="shared" si="459"/>
        <v>0</v>
      </c>
      <c r="AA343" s="124"/>
      <c r="AB343" s="124"/>
      <c r="AC343" s="125"/>
      <c r="AD343" s="125"/>
      <c r="AE343" s="126"/>
      <c r="AF343" s="124"/>
      <c r="AG343" s="127"/>
      <c r="AH343" s="128"/>
      <c r="AI343" s="137"/>
      <c r="AJ343" s="126"/>
      <c r="AK343" s="335">
        <f t="shared" si="460"/>
        <v>0</v>
      </c>
      <c r="AL343" s="138"/>
      <c r="AM343" s="121"/>
      <c r="AN343" s="123"/>
      <c r="AO343" s="332">
        <f t="shared" si="539"/>
        <v>0</v>
      </c>
      <c r="AP343" s="333">
        <f>SUMIFS(Technologia[tpz '[s']],Technologia[Obszar],"Obróbka skrawaniem",Technologia[KOD WYROB],wycena!$B343)</f>
        <v>0</v>
      </c>
      <c r="AQ343" s="334">
        <f>SUMIFS(Technologia[tpj '[s']],Technologia[Obszar],"Obróbka skrawaniem",Technologia[KOD WYROB],wycena!$B343)</f>
        <v>0</v>
      </c>
      <c r="AR343" s="335">
        <f t="shared" si="461"/>
        <v>0</v>
      </c>
      <c r="AS343" s="334">
        <f>SUMIFS(Technologia[tpz '[s']],Technologia[Obszar],"Ukosowanie",Technologia[KOD WYROB],wycena!$B343)</f>
        <v>0</v>
      </c>
      <c r="AT343" s="334">
        <f>SUMIFS(Technologia[tpj '[s']],Technologia[Obszar],"Ukosowanie",Technologia[KOD WYROB],wycena!$B343)</f>
        <v>0</v>
      </c>
      <c r="AU343" s="335">
        <f t="shared" si="462"/>
        <v>0</v>
      </c>
      <c r="AV343" s="334">
        <f>SUMIFS(Technologia[tpz '[s']],Technologia[Obszar],"Prasa",Technologia[KOD WYROB],wycena!$B343)</f>
        <v>0</v>
      </c>
      <c r="AW343" s="334">
        <f>SUMIFS(Technologia[tpj '[s']],Technologia[Obszar],"Prasa",Technologia[KOD WYROB],wycena!$B343)</f>
        <v>0</v>
      </c>
      <c r="AX343" s="335">
        <f t="shared" si="463"/>
        <v>0</v>
      </c>
      <c r="AY343" s="334">
        <f>SUMIFS(Technologia[tpz '[s']],Technologia[Obszar],"Spawanie ręczne",Technologia[KOD WYROB],wycena!$B343)</f>
        <v>0</v>
      </c>
      <c r="AZ343" s="334">
        <f>SUMIFS(Technologia[tpj '[s']],Technologia[Obszar],"Spawanie ręczne",Technologia[KOD WYROB],wycena!$B343)</f>
        <v>0</v>
      </c>
      <c r="BA343" s="335">
        <f t="shared" si="464"/>
        <v>0</v>
      </c>
      <c r="BB343" s="334">
        <f>SUMIFS(Technologia[tpz '[s']],Technologia[Obszar],"Spawanie robotem",Technologia[KOD WYROB],wycena!$B343)</f>
        <v>0</v>
      </c>
      <c r="BC343" s="334">
        <f>SUMIFS(Technologia[tpj '[s']],Technologia[Obszar],"Spawanie robotem",Technologia[KOD WYROB],wycena!$B343)</f>
        <v>0</v>
      </c>
      <c r="BD343" s="335">
        <f t="shared" si="465"/>
        <v>0</v>
      </c>
      <c r="BE343" s="334">
        <f>SUMIFS(Technologia[tpz '[s']],Technologia[Obszar],"Ślusarnia",Technologia[KOD WYROB],wycena!$B343)</f>
        <v>0</v>
      </c>
      <c r="BF343" s="334">
        <f>SUMIFS(Technologia[tpj '[s']],Technologia[Obszar],"Ślusarnia",Technologia[KOD WYROB],wycena!$B343)</f>
        <v>0</v>
      </c>
      <c r="BG343" s="335">
        <f t="shared" si="466"/>
        <v>0</v>
      </c>
      <c r="BH343" s="334">
        <f>SUMIFS(Technologia[tpz '[s']],Technologia[Obszar],"Montaż",Technologia[KOD WYROB],wycena!$B343)</f>
        <v>0</v>
      </c>
      <c r="BI343" s="334">
        <f>SUMIFS(Technologia[tpj '[s']],Technologia[Obszar],"Montaż",Technologia[KOD WYROB],wycena!$B343)</f>
        <v>0</v>
      </c>
      <c r="BJ343" s="335">
        <f t="shared" si="467"/>
        <v>0</v>
      </c>
      <c r="BK343" s="334">
        <f>SUMIFS(Technologia[tpz '[s']],Technologia[Obszar],"Klejenie",Technologia[KOD WYROB],wycena!$B343)</f>
        <v>0</v>
      </c>
      <c r="BL343" s="334">
        <f>SUMIFS(Technologia[tpj '[s']],Technologia[Obszar],"Klejenie",Technologia[KOD WYROB],wycena!$B343)</f>
        <v>0</v>
      </c>
      <c r="BM343" s="335">
        <f t="shared" si="468"/>
        <v>0</v>
      </c>
      <c r="BN343" s="334">
        <f>SUMIFS(Technologia[tpz '[s']],Technologia[Obszar],"Śrutowanie",Technologia[KOD WYROB],wycena!$B343)</f>
        <v>0</v>
      </c>
      <c r="BO343" s="334">
        <f>SUMIFS(Technologia[tpj '[s']],Technologia[Obszar],"Śrutowanie",Technologia[KOD WYROB],wycena!$B343)</f>
        <v>0</v>
      </c>
      <c r="BP343" s="332">
        <f t="shared" si="518"/>
        <v>0</v>
      </c>
      <c r="BQ343" s="334">
        <f>SUMIFS(Technologia[tpz '[s']],Technologia[Obszar],"Prostowanie",Technologia[KOD WYROB],wycena!$B343)</f>
        <v>0</v>
      </c>
      <c r="BR343" s="334">
        <f>SUMIFS(Technologia[tpj '[s']],Technologia[Obszar],"Prostowanie",Technologia[KOD WYROB],wycena!$B343)</f>
        <v>0</v>
      </c>
      <c r="BS343" s="332">
        <f t="shared" si="519"/>
        <v>0</v>
      </c>
      <c r="BT343" s="334">
        <f>SUMIFS(Technologia[tpz '[s']],Technologia[Obszar],"Gratowarka",Technologia[KOD WYROB],wycena!$B343)</f>
        <v>0</v>
      </c>
      <c r="BU343" s="334">
        <f>SUMIFS(Technologia[tpj '[s']],Technologia[Obszar],"Gratowarka",Technologia[KOD WYROB],wycena!$B343)</f>
        <v>0</v>
      </c>
      <c r="BV343" s="332">
        <f t="shared" si="520"/>
        <v>0</v>
      </c>
      <c r="BW343" s="332">
        <f>COUNTIF(Technologia[KOD WYROB],B343)</f>
        <v>0</v>
      </c>
      <c r="BX343" s="332">
        <f t="shared" si="521"/>
        <v>0</v>
      </c>
      <c r="BZ343" s="121"/>
      <c r="CA343" s="123"/>
      <c r="CB343" s="123"/>
      <c r="CC343" s="372">
        <f>SUMIFS(Technologia[Koszt kooperacji],Technologia[Obszar],"Kooperacja",Technologia[KOD WYROB],wycena!$B343)+SUMIFS(Technologia[Koszt kooperacji],Technologia[Obszar],"Śrutowanie",Technologia[KOD WYROB],wycena!$B343)</f>
        <v>0</v>
      </c>
      <c r="CD343" s="372">
        <f t="shared" si="469"/>
        <v>0</v>
      </c>
      <c r="CE343" s="372">
        <f t="shared" si="540"/>
        <v>0</v>
      </c>
      <c r="CF343" s="381">
        <f>COUNTIFS(Technologia[KOD WYROB],B343,Technologia[Obszar],"kooperacja")+SUMIF($C:$C,$B343,CF:CF)</f>
        <v>0</v>
      </c>
      <c r="CG343" s="382">
        <f>SUMIF(Tabela3[Dot. indeksu],B343,Tabela3[Wartość])+SUMIF(C:C,B343,DE:DE)</f>
        <v>0</v>
      </c>
      <c r="CH343" s="383">
        <f>SUMIFS(NRC[Cena],NRC[Typ narzędzia],robocze!$AL$1,NRC[Dot. indeksu],wycena!$B343)+(SUMIF($C:$C,$B343,$DF:$DF))</f>
        <v>0</v>
      </c>
      <c r="CI343" s="372">
        <f>SUMIFS(NRC[Cena],NRC[Typ narzędzia],robocze!$AL$2,NRC[Dot. indeksu],wycena!$B343)+(SUMIF($C:$C,$B343,$DG:$DG))</f>
        <v>0</v>
      </c>
      <c r="CJ343" s="372">
        <f>SUMIFS(NRC[Cena],NRC[Typ narzędzia],robocze!$AL$3,NRC[Dot. indeksu],wycena!$B343)+(SUMIF($C:$C,$B343,$DH:$DH))</f>
        <v>0</v>
      </c>
      <c r="CK343" s="384">
        <f t="shared" si="522"/>
        <v>0</v>
      </c>
      <c r="CM343" s="373" t="str">
        <f t="shared" si="470"/>
        <v/>
      </c>
      <c r="CN343" s="374" t="str">
        <f t="shared" si="471"/>
        <v/>
      </c>
      <c r="CO343" s="372" t="str">
        <f t="shared" si="472"/>
        <v/>
      </c>
      <c r="CP343" s="372" t="str">
        <f t="shared" si="541"/>
        <v/>
      </c>
      <c r="CQ343" s="371" t="str">
        <f t="shared" si="473"/>
        <v/>
      </c>
      <c r="CR343" s="371" t="str">
        <f t="shared" si="542"/>
        <v/>
      </c>
      <c r="CS343" s="371" t="str">
        <f t="shared" si="474"/>
        <v/>
      </c>
      <c r="CT343" s="371" t="str">
        <f t="shared" si="475"/>
        <v/>
      </c>
      <c r="CU343" s="371" t="str">
        <f t="shared" si="476"/>
        <v/>
      </c>
      <c r="CV343" s="371" t="str">
        <f t="shared" si="477"/>
        <v/>
      </c>
      <c r="CW343" s="371" t="str">
        <f t="shared" si="478"/>
        <v/>
      </c>
      <c r="CX343" s="371" t="str">
        <f t="shared" si="479"/>
        <v/>
      </c>
      <c r="CY343" s="371" t="str">
        <f t="shared" si="480"/>
        <v/>
      </c>
      <c r="CZ343" s="371" t="str">
        <f t="shared" si="481"/>
        <v/>
      </c>
      <c r="DA343" s="371" t="str">
        <f t="shared" si="523"/>
        <v/>
      </c>
      <c r="DB343" s="371" t="str">
        <f t="shared" si="524"/>
        <v/>
      </c>
      <c r="DC343" s="371" t="str">
        <f t="shared" si="525"/>
        <v/>
      </c>
      <c r="DD343" s="334" t="str">
        <f t="shared" si="482"/>
        <v/>
      </c>
      <c r="DE343" s="334" t="str">
        <f t="shared" si="483"/>
        <v/>
      </c>
      <c r="DF343" s="372">
        <f t="shared" si="543"/>
        <v>0</v>
      </c>
      <c r="DG343" s="372">
        <f t="shared" si="544"/>
        <v>0</v>
      </c>
      <c r="DH343" s="372">
        <f t="shared" si="545"/>
        <v>0</v>
      </c>
      <c r="DI343" s="375"/>
      <c r="DJ343" s="319">
        <f>AK343/3600*Stawki!$A$4</f>
        <v>0</v>
      </c>
      <c r="DK343" s="317">
        <f>AO343/3600*Stawki!$B$4</f>
        <v>0</v>
      </c>
      <c r="DL343" s="317">
        <f>AR343/3600*Stawki!$C$4</f>
        <v>0</v>
      </c>
      <c r="DM343" s="317">
        <f>AU343/3600*Stawki!$D$4</f>
        <v>0</v>
      </c>
      <c r="DN343" s="317">
        <f>AX343/3600*Stawki!$E$4</f>
        <v>0</v>
      </c>
      <c r="DO343" s="317">
        <f>BA343/3600*Stawki!$F$4</f>
        <v>0</v>
      </c>
      <c r="DP343" s="317">
        <f>BD343/3600*Stawki!$G$4</f>
        <v>0</v>
      </c>
      <c r="DQ343" s="317">
        <f>BG343/3600*Stawki!$H$4</f>
        <v>0</v>
      </c>
      <c r="DR343" s="317">
        <f>BJ343/3600*Stawki!$J$4</f>
        <v>0</v>
      </c>
      <c r="DS343" s="317">
        <f>BL343/3600*Stawki!$I$4</f>
        <v>0</v>
      </c>
      <c r="DT343" s="317">
        <f>BP343/3600*Stawki!$K$4</f>
        <v>0</v>
      </c>
      <c r="DU343" s="320">
        <f>BS343/3600*Stawki!$M$4</f>
        <v>0</v>
      </c>
      <c r="DV343" s="320">
        <f>BV343/3600*Stawki!$L$4</f>
        <v>0</v>
      </c>
      <c r="DW343" s="321">
        <f t="shared" si="526"/>
        <v>0</v>
      </c>
      <c r="DX343" s="322" t="e" cm="1">
        <f t="array" ref="DX343">IF(BX343&lt;1,INDEX(tblSimple[],MATCH(F343,simp_il_proj,1)+1,MATCH(BW343,simp_il_oper,1)+1)+VLOOKUP($H$6,tblKlient[[Klient]:[Dodatkowy narzut Simple]],2,0),INDEX(tblComplex[],MATCH(F343,comp_il_projekt,1)+1,MATCH(BX343,comp_ile_sklad,1)+1)+VLOOKUP($H$6,tblKlient[[Klient]:[Dodatkowy narzut Complex]],3,0))</f>
        <v>#VALUE!</v>
      </c>
      <c r="DY343" s="323" t="str">
        <f t="shared" si="527"/>
        <v/>
      </c>
      <c r="DZ343" s="318" t="e">
        <f t="shared" si="484"/>
        <v>#VALUE!</v>
      </c>
      <c r="EA343" s="324" t="e">
        <f t="shared" si="485"/>
        <v>#VALUE!</v>
      </c>
      <c r="EC343" s="340">
        <f>IFERROR((Y343*AA343)*IF(X343="NIE",$EC$17+Stawki!$L$30,$EC$17)+SUMIF($C:$C,$B343,CP:CP),0)</f>
        <v>0</v>
      </c>
      <c r="ED343" s="341">
        <f t="shared" si="486"/>
        <v>0</v>
      </c>
      <c r="EE343" s="341">
        <f t="shared" si="487"/>
        <v>0</v>
      </c>
      <c r="EF343" s="341" t="e">
        <f t="shared" si="488"/>
        <v>#VALUE!</v>
      </c>
      <c r="EG343" s="341" t="e">
        <f>DY343*(1+wycena!$EG$17)</f>
        <v>#VALUE!</v>
      </c>
      <c r="EH343" s="341" t="e">
        <f>EG343*(1+wycena!$EH$17)</f>
        <v>#VALUE!</v>
      </c>
      <c r="EI343" s="341" t="e">
        <f t="shared" si="528"/>
        <v>#VALUE!</v>
      </c>
      <c r="EJ343" s="341" t="e">
        <f t="shared" si="546"/>
        <v>#VALUE!</v>
      </c>
      <c r="EK343" s="342">
        <f t="shared" si="489"/>
        <v>0</v>
      </c>
      <c r="EL343" s="343">
        <v>0</v>
      </c>
      <c r="EM343" s="344" t="e">
        <f t="shared" ref="EM343:EM369" si="547">MROUND(EJ343*(1+$EL343),0.01)</f>
        <v>#VALUE!</v>
      </c>
      <c r="EN343" s="345" t="e">
        <f t="shared" si="490"/>
        <v>#VALUE!</v>
      </c>
      <c r="EO343" s="346">
        <f t="shared" si="491"/>
        <v>0</v>
      </c>
      <c r="EP343" s="347">
        <f t="shared" si="492"/>
        <v>0</v>
      </c>
      <c r="EQ343" s="348">
        <f t="shared" si="529"/>
        <v>0</v>
      </c>
      <c r="ER343" s="349" t="e">
        <f t="shared" si="493"/>
        <v>#VALUE!</v>
      </c>
      <c r="ES343" s="350" t="e">
        <f t="shared" si="494"/>
        <v>#VALUE!</v>
      </c>
      <c r="ET343" s="62"/>
      <c r="EU343" s="399">
        <f t="shared" si="530"/>
        <v>0</v>
      </c>
      <c r="EV343" s="400">
        <f t="shared" si="531"/>
        <v>0</v>
      </c>
      <c r="EW343" s="400">
        <f t="shared" si="532"/>
        <v>0</v>
      </c>
      <c r="EX343" s="400">
        <f t="shared" si="533"/>
        <v>0</v>
      </c>
      <c r="EY343" s="400">
        <f t="shared" si="534"/>
        <v>0</v>
      </c>
      <c r="EZ343" s="401">
        <f t="shared" si="535"/>
        <v>0</v>
      </c>
      <c r="FA343" s="62"/>
      <c r="FB343" s="153">
        <f t="shared" si="495"/>
        <v>0</v>
      </c>
      <c r="FC343" s="154">
        <f t="shared" si="496"/>
        <v>0</v>
      </c>
      <c r="FD343" s="154">
        <f t="shared" si="497"/>
        <v>0</v>
      </c>
      <c r="FE343" s="154">
        <f t="shared" si="498"/>
        <v>0</v>
      </c>
      <c r="FF343" s="154">
        <f t="shared" si="499"/>
        <v>0</v>
      </c>
      <c r="FG343" s="154">
        <f t="shared" si="500"/>
        <v>0</v>
      </c>
      <c r="FH343" s="154">
        <f t="shared" si="501"/>
        <v>0</v>
      </c>
      <c r="FI343" s="154">
        <f t="shared" si="502"/>
        <v>0</v>
      </c>
      <c r="FJ343" s="154">
        <f t="shared" si="503"/>
        <v>0</v>
      </c>
      <c r="FK343" s="147">
        <f t="shared" si="504"/>
        <v>0</v>
      </c>
      <c r="FL343" s="147">
        <f t="shared" si="505"/>
        <v>0</v>
      </c>
      <c r="FM343" s="146">
        <f t="shared" si="506"/>
        <v>0</v>
      </c>
      <c r="FN343" s="146">
        <f t="shared" si="507"/>
        <v>0</v>
      </c>
      <c r="FO343" s="146">
        <f t="shared" si="508"/>
        <v>0</v>
      </c>
      <c r="FP343" s="146">
        <f t="shared" si="509"/>
        <v>0</v>
      </c>
      <c r="FQ343" s="146" t="e">
        <f t="shared" si="510"/>
        <v>#VALUE!</v>
      </c>
      <c r="FR343" s="146" t="e">
        <f t="shared" si="511"/>
        <v>#VALUE!</v>
      </c>
      <c r="FS343" s="146">
        <f t="shared" si="512"/>
        <v>0</v>
      </c>
      <c r="FT343" s="146">
        <f t="shared" si="513"/>
        <v>0</v>
      </c>
      <c r="FU343" s="146">
        <f t="shared" si="514"/>
        <v>0</v>
      </c>
      <c r="FV343" s="146" t="e">
        <f t="shared" si="515"/>
        <v>#VALUE!</v>
      </c>
      <c r="FW343" s="146" t="e">
        <f t="shared" si="536"/>
        <v>#VALUE!</v>
      </c>
      <c r="FX343" s="146" t="e">
        <f t="shared" si="537"/>
        <v>#VALUE!</v>
      </c>
      <c r="FY343" s="146" t="e">
        <f t="shared" si="538"/>
        <v>#VALUE!</v>
      </c>
      <c r="FZ343" s="155">
        <f t="shared" ref="FZ343:FZ369" si="548">FM343*(1+$EK$17)</f>
        <v>0</v>
      </c>
    </row>
    <row r="344" spans="1:182">
      <c r="A344" s="143">
        <v>326</v>
      </c>
      <c r="B344" s="123"/>
      <c r="C344" s="123"/>
      <c r="D344" s="123"/>
      <c r="E344" s="181"/>
      <c r="F344" s="123"/>
      <c r="G344" s="123"/>
      <c r="H344" s="123"/>
      <c r="I344" s="120"/>
      <c r="J344" s="121"/>
      <c r="K344" s="123"/>
      <c r="L344" s="123"/>
      <c r="M344" s="172" t="str">
        <f>ryzyka!$X328</f>
        <v/>
      </c>
      <c r="N344" s="173" t="str">
        <f>ryzyka!Y328</f>
        <v/>
      </c>
      <c r="O344" s="123"/>
      <c r="P344" s="123"/>
      <c r="Q344" s="138"/>
      <c r="R344" s="121"/>
      <c r="S344" s="123"/>
      <c r="T344" s="122"/>
      <c r="U344" s="123"/>
      <c r="V344" s="285" t="str">
        <f t="shared" si="516"/>
        <v/>
      </c>
      <c r="W344" s="285" t="str">
        <f t="shared" si="517"/>
        <v/>
      </c>
      <c r="X344" s="123"/>
      <c r="Y344" s="65"/>
      <c r="Z344" s="176">
        <f t="shared" si="459"/>
        <v>0</v>
      </c>
      <c r="AA344" s="124"/>
      <c r="AB344" s="124"/>
      <c r="AC344" s="125"/>
      <c r="AD344" s="125"/>
      <c r="AE344" s="126"/>
      <c r="AF344" s="124"/>
      <c r="AG344" s="127"/>
      <c r="AH344" s="128"/>
      <c r="AI344" s="137"/>
      <c r="AJ344" s="126"/>
      <c r="AK344" s="335">
        <f t="shared" si="460"/>
        <v>0</v>
      </c>
      <c r="AL344" s="138"/>
      <c r="AM344" s="121"/>
      <c r="AN344" s="123"/>
      <c r="AO344" s="332">
        <f t="shared" si="539"/>
        <v>0</v>
      </c>
      <c r="AP344" s="333">
        <f>SUMIFS(Technologia[tpz '[s']],Technologia[Obszar],"Obróbka skrawaniem",Technologia[KOD WYROB],wycena!$B344)</f>
        <v>0</v>
      </c>
      <c r="AQ344" s="334">
        <f>SUMIFS(Technologia[tpj '[s']],Technologia[Obszar],"Obróbka skrawaniem",Technologia[KOD WYROB],wycena!$B344)</f>
        <v>0</v>
      </c>
      <c r="AR344" s="335">
        <f t="shared" si="461"/>
        <v>0</v>
      </c>
      <c r="AS344" s="334">
        <f>SUMIFS(Technologia[tpz '[s']],Technologia[Obszar],"Ukosowanie",Technologia[KOD WYROB],wycena!$B344)</f>
        <v>0</v>
      </c>
      <c r="AT344" s="334">
        <f>SUMIFS(Technologia[tpj '[s']],Technologia[Obszar],"Ukosowanie",Technologia[KOD WYROB],wycena!$B344)</f>
        <v>0</v>
      </c>
      <c r="AU344" s="335">
        <f t="shared" si="462"/>
        <v>0</v>
      </c>
      <c r="AV344" s="334">
        <f>SUMIFS(Technologia[tpz '[s']],Technologia[Obszar],"Prasa",Technologia[KOD WYROB],wycena!$B344)</f>
        <v>0</v>
      </c>
      <c r="AW344" s="334">
        <f>SUMIFS(Technologia[tpj '[s']],Technologia[Obszar],"Prasa",Technologia[KOD WYROB],wycena!$B344)</f>
        <v>0</v>
      </c>
      <c r="AX344" s="335">
        <f t="shared" si="463"/>
        <v>0</v>
      </c>
      <c r="AY344" s="334">
        <f>SUMIFS(Technologia[tpz '[s']],Technologia[Obszar],"Spawanie ręczne",Technologia[KOD WYROB],wycena!$B344)</f>
        <v>0</v>
      </c>
      <c r="AZ344" s="334">
        <f>SUMIFS(Technologia[tpj '[s']],Technologia[Obszar],"Spawanie ręczne",Technologia[KOD WYROB],wycena!$B344)</f>
        <v>0</v>
      </c>
      <c r="BA344" s="335">
        <f t="shared" si="464"/>
        <v>0</v>
      </c>
      <c r="BB344" s="334">
        <f>SUMIFS(Technologia[tpz '[s']],Technologia[Obszar],"Spawanie robotem",Technologia[KOD WYROB],wycena!$B344)</f>
        <v>0</v>
      </c>
      <c r="BC344" s="334">
        <f>SUMIFS(Technologia[tpj '[s']],Technologia[Obszar],"Spawanie robotem",Technologia[KOD WYROB],wycena!$B344)</f>
        <v>0</v>
      </c>
      <c r="BD344" s="335">
        <f t="shared" si="465"/>
        <v>0</v>
      </c>
      <c r="BE344" s="334">
        <f>SUMIFS(Technologia[tpz '[s']],Technologia[Obszar],"Ślusarnia",Technologia[KOD WYROB],wycena!$B344)</f>
        <v>0</v>
      </c>
      <c r="BF344" s="334">
        <f>SUMIFS(Technologia[tpj '[s']],Technologia[Obszar],"Ślusarnia",Technologia[KOD WYROB],wycena!$B344)</f>
        <v>0</v>
      </c>
      <c r="BG344" s="335">
        <f t="shared" si="466"/>
        <v>0</v>
      </c>
      <c r="BH344" s="334">
        <f>SUMIFS(Technologia[tpz '[s']],Technologia[Obszar],"Montaż",Technologia[KOD WYROB],wycena!$B344)</f>
        <v>0</v>
      </c>
      <c r="BI344" s="334">
        <f>SUMIFS(Technologia[tpj '[s']],Technologia[Obszar],"Montaż",Technologia[KOD WYROB],wycena!$B344)</f>
        <v>0</v>
      </c>
      <c r="BJ344" s="335">
        <f t="shared" si="467"/>
        <v>0</v>
      </c>
      <c r="BK344" s="334">
        <f>SUMIFS(Technologia[tpz '[s']],Technologia[Obszar],"Klejenie",Technologia[KOD WYROB],wycena!$B344)</f>
        <v>0</v>
      </c>
      <c r="BL344" s="334">
        <f>SUMIFS(Technologia[tpj '[s']],Technologia[Obszar],"Klejenie",Technologia[KOD WYROB],wycena!$B344)</f>
        <v>0</v>
      </c>
      <c r="BM344" s="335">
        <f t="shared" si="468"/>
        <v>0</v>
      </c>
      <c r="BN344" s="334">
        <f>SUMIFS(Technologia[tpz '[s']],Technologia[Obszar],"Śrutowanie",Technologia[KOD WYROB],wycena!$B344)</f>
        <v>0</v>
      </c>
      <c r="BO344" s="334">
        <f>SUMIFS(Technologia[tpj '[s']],Technologia[Obszar],"Śrutowanie",Technologia[KOD WYROB],wycena!$B344)</f>
        <v>0</v>
      </c>
      <c r="BP344" s="332">
        <f t="shared" si="518"/>
        <v>0</v>
      </c>
      <c r="BQ344" s="334">
        <f>SUMIFS(Technologia[tpz '[s']],Technologia[Obszar],"Prostowanie",Technologia[KOD WYROB],wycena!$B344)</f>
        <v>0</v>
      </c>
      <c r="BR344" s="334">
        <f>SUMIFS(Technologia[tpj '[s']],Technologia[Obszar],"Prostowanie",Technologia[KOD WYROB],wycena!$B344)</f>
        <v>0</v>
      </c>
      <c r="BS344" s="332">
        <f t="shared" si="519"/>
        <v>0</v>
      </c>
      <c r="BT344" s="334">
        <f>SUMIFS(Technologia[tpz '[s']],Technologia[Obszar],"Gratowarka",Technologia[KOD WYROB],wycena!$B344)</f>
        <v>0</v>
      </c>
      <c r="BU344" s="334">
        <f>SUMIFS(Technologia[tpj '[s']],Technologia[Obszar],"Gratowarka",Technologia[KOD WYROB],wycena!$B344)</f>
        <v>0</v>
      </c>
      <c r="BV344" s="332">
        <f t="shared" si="520"/>
        <v>0</v>
      </c>
      <c r="BW344" s="332">
        <f>COUNTIF(Technologia[KOD WYROB],B344)</f>
        <v>0</v>
      </c>
      <c r="BX344" s="332">
        <f t="shared" si="521"/>
        <v>0</v>
      </c>
      <c r="BZ344" s="121"/>
      <c r="CA344" s="123"/>
      <c r="CB344" s="123"/>
      <c r="CC344" s="372">
        <f>SUMIFS(Technologia[Koszt kooperacji],Technologia[Obszar],"Kooperacja",Technologia[KOD WYROB],wycena!$B344)+SUMIFS(Technologia[Koszt kooperacji],Technologia[Obszar],"Śrutowanie",Technologia[KOD WYROB],wycena!$B344)</f>
        <v>0</v>
      </c>
      <c r="CD344" s="372">
        <f t="shared" si="469"/>
        <v>0</v>
      </c>
      <c r="CE344" s="372">
        <f t="shared" si="540"/>
        <v>0</v>
      </c>
      <c r="CF344" s="381">
        <f>COUNTIFS(Technologia[KOD WYROB],B344,Technologia[Obszar],"kooperacja")+SUMIF($C:$C,$B344,CF:CF)</f>
        <v>0</v>
      </c>
      <c r="CG344" s="382">
        <f>SUMIF(Tabela3[Dot. indeksu],B344,Tabela3[Wartość])+SUMIF(C:C,B344,DE:DE)</f>
        <v>0</v>
      </c>
      <c r="CH344" s="383">
        <f>SUMIFS(NRC[Cena],NRC[Typ narzędzia],robocze!$AL$1,NRC[Dot. indeksu],wycena!$B344)+(SUMIF($C:$C,$B344,$DF:$DF))</f>
        <v>0</v>
      </c>
      <c r="CI344" s="372">
        <f>SUMIFS(NRC[Cena],NRC[Typ narzędzia],robocze!$AL$2,NRC[Dot. indeksu],wycena!$B344)+(SUMIF($C:$C,$B344,$DG:$DG))</f>
        <v>0</v>
      </c>
      <c r="CJ344" s="372">
        <f>SUMIFS(NRC[Cena],NRC[Typ narzędzia],robocze!$AL$3,NRC[Dot. indeksu],wycena!$B344)+(SUMIF($C:$C,$B344,$DH:$DH))</f>
        <v>0</v>
      </c>
      <c r="CK344" s="384">
        <f t="shared" si="522"/>
        <v>0</v>
      </c>
      <c r="CM344" s="373" t="str">
        <f t="shared" si="470"/>
        <v/>
      </c>
      <c r="CN344" s="374" t="str">
        <f t="shared" si="471"/>
        <v/>
      </c>
      <c r="CO344" s="372" t="str">
        <f t="shared" si="472"/>
        <v/>
      </c>
      <c r="CP344" s="372" t="str">
        <f t="shared" si="541"/>
        <v/>
      </c>
      <c r="CQ344" s="371" t="str">
        <f t="shared" si="473"/>
        <v/>
      </c>
      <c r="CR344" s="371" t="str">
        <f t="shared" si="542"/>
        <v/>
      </c>
      <c r="CS344" s="371" t="str">
        <f t="shared" si="474"/>
        <v/>
      </c>
      <c r="CT344" s="371" t="str">
        <f t="shared" si="475"/>
        <v/>
      </c>
      <c r="CU344" s="371" t="str">
        <f t="shared" si="476"/>
        <v/>
      </c>
      <c r="CV344" s="371" t="str">
        <f t="shared" si="477"/>
        <v/>
      </c>
      <c r="CW344" s="371" t="str">
        <f t="shared" si="478"/>
        <v/>
      </c>
      <c r="CX344" s="371" t="str">
        <f t="shared" si="479"/>
        <v/>
      </c>
      <c r="CY344" s="371" t="str">
        <f t="shared" si="480"/>
        <v/>
      </c>
      <c r="CZ344" s="371" t="str">
        <f t="shared" si="481"/>
        <v/>
      </c>
      <c r="DA344" s="371" t="str">
        <f t="shared" si="523"/>
        <v/>
      </c>
      <c r="DB344" s="371" t="str">
        <f t="shared" si="524"/>
        <v/>
      </c>
      <c r="DC344" s="371" t="str">
        <f t="shared" si="525"/>
        <v/>
      </c>
      <c r="DD344" s="334" t="str">
        <f t="shared" si="482"/>
        <v/>
      </c>
      <c r="DE344" s="334" t="str">
        <f t="shared" si="483"/>
        <v/>
      </c>
      <c r="DF344" s="372">
        <f t="shared" si="543"/>
        <v>0</v>
      </c>
      <c r="DG344" s="372">
        <f t="shared" si="544"/>
        <v>0</v>
      </c>
      <c r="DH344" s="372">
        <f t="shared" si="545"/>
        <v>0</v>
      </c>
      <c r="DI344" s="375"/>
      <c r="DJ344" s="319">
        <f>AK344/3600*Stawki!$A$4</f>
        <v>0</v>
      </c>
      <c r="DK344" s="317">
        <f>AO344/3600*Stawki!$B$4</f>
        <v>0</v>
      </c>
      <c r="DL344" s="317">
        <f>AR344/3600*Stawki!$C$4</f>
        <v>0</v>
      </c>
      <c r="DM344" s="317">
        <f>AU344/3600*Stawki!$D$4</f>
        <v>0</v>
      </c>
      <c r="DN344" s="317">
        <f>AX344/3600*Stawki!$E$4</f>
        <v>0</v>
      </c>
      <c r="DO344" s="317">
        <f>BA344/3600*Stawki!$F$4</f>
        <v>0</v>
      </c>
      <c r="DP344" s="317">
        <f>BD344/3600*Stawki!$G$4</f>
        <v>0</v>
      </c>
      <c r="DQ344" s="317">
        <f>BG344/3600*Stawki!$H$4</f>
        <v>0</v>
      </c>
      <c r="DR344" s="317">
        <f>BJ344/3600*Stawki!$J$4</f>
        <v>0</v>
      </c>
      <c r="DS344" s="317">
        <f>BL344/3600*Stawki!$I$4</f>
        <v>0</v>
      </c>
      <c r="DT344" s="317">
        <f>BP344/3600*Stawki!$K$4</f>
        <v>0</v>
      </c>
      <c r="DU344" s="320">
        <f>BS344/3600*Stawki!$M$4</f>
        <v>0</v>
      </c>
      <c r="DV344" s="320">
        <f>BV344/3600*Stawki!$L$4</f>
        <v>0</v>
      </c>
      <c r="DW344" s="321">
        <f t="shared" si="526"/>
        <v>0</v>
      </c>
      <c r="DX344" s="322" t="e" cm="1">
        <f t="array" ref="DX344">IF(BX344&lt;1,INDEX(tblSimple[],MATCH(F344,simp_il_proj,1)+1,MATCH(BW344,simp_il_oper,1)+1)+VLOOKUP($H$6,tblKlient[[Klient]:[Dodatkowy narzut Simple]],2,0),INDEX(tblComplex[],MATCH(F344,comp_il_projekt,1)+1,MATCH(BX344,comp_ile_sklad,1)+1)+VLOOKUP($H$6,tblKlient[[Klient]:[Dodatkowy narzut Complex]],3,0))</f>
        <v>#VALUE!</v>
      </c>
      <c r="DY344" s="323" t="str">
        <f t="shared" si="527"/>
        <v/>
      </c>
      <c r="DZ344" s="318" t="e">
        <f t="shared" si="484"/>
        <v>#VALUE!</v>
      </c>
      <c r="EA344" s="324" t="e">
        <f t="shared" si="485"/>
        <v>#VALUE!</v>
      </c>
      <c r="EC344" s="340">
        <f>IFERROR((Y344*AA344)*IF(X344="NIE",$EC$17+Stawki!$L$30,$EC$17)+SUMIF($C:$C,$B344,CP:CP),0)</f>
        <v>0</v>
      </c>
      <c r="ED344" s="341">
        <f t="shared" si="486"/>
        <v>0</v>
      </c>
      <c r="EE344" s="341">
        <f t="shared" si="487"/>
        <v>0</v>
      </c>
      <c r="EF344" s="341" t="e">
        <f t="shared" si="488"/>
        <v>#VALUE!</v>
      </c>
      <c r="EG344" s="341" t="e">
        <f>DY344*(1+wycena!$EG$17)</f>
        <v>#VALUE!</v>
      </c>
      <c r="EH344" s="341" t="e">
        <f>EG344*(1+wycena!$EH$17)</f>
        <v>#VALUE!</v>
      </c>
      <c r="EI344" s="341" t="e">
        <f t="shared" si="528"/>
        <v>#VALUE!</v>
      </c>
      <c r="EJ344" s="341" t="e">
        <f t="shared" si="546"/>
        <v>#VALUE!</v>
      </c>
      <c r="EK344" s="342">
        <f t="shared" si="489"/>
        <v>0</v>
      </c>
      <c r="EL344" s="343">
        <v>0</v>
      </c>
      <c r="EM344" s="344" t="e">
        <f t="shared" si="547"/>
        <v>#VALUE!</v>
      </c>
      <c r="EN344" s="345" t="e">
        <f t="shared" si="490"/>
        <v>#VALUE!</v>
      </c>
      <c r="EO344" s="346">
        <f t="shared" si="491"/>
        <v>0</v>
      </c>
      <c r="EP344" s="347">
        <f t="shared" si="492"/>
        <v>0</v>
      </c>
      <c r="EQ344" s="348">
        <f t="shared" si="529"/>
        <v>0</v>
      </c>
      <c r="ER344" s="349" t="e">
        <f t="shared" si="493"/>
        <v>#VALUE!</v>
      </c>
      <c r="ES344" s="350" t="e">
        <f t="shared" si="494"/>
        <v>#VALUE!</v>
      </c>
      <c r="ET344" s="62"/>
      <c r="EU344" s="399">
        <f t="shared" si="530"/>
        <v>0</v>
      </c>
      <c r="EV344" s="400">
        <f t="shared" si="531"/>
        <v>0</v>
      </c>
      <c r="EW344" s="400">
        <f t="shared" si="532"/>
        <v>0</v>
      </c>
      <c r="EX344" s="400">
        <f t="shared" si="533"/>
        <v>0</v>
      </c>
      <c r="EY344" s="400">
        <f t="shared" si="534"/>
        <v>0</v>
      </c>
      <c r="EZ344" s="401">
        <f t="shared" si="535"/>
        <v>0</v>
      </c>
      <c r="FA344" s="62"/>
      <c r="FB344" s="153">
        <f t="shared" si="495"/>
        <v>0</v>
      </c>
      <c r="FC344" s="154">
        <f t="shared" si="496"/>
        <v>0</v>
      </c>
      <c r="FD344" s="154">
        <f t="shared" si="497"/>
        <v>0</v>
      </c>
      <c r="FE344" s="154">
        <f t="shared" si="498"/>
        <v>0</v>
      </c>
      <c r="FF344" s="154">
        <f t="shared" si="499"/>
        <v>0</v>
      </c>
      <c r="FG344" s="154">
        <f t="shared" si="500"/>
        <v>0</v>
      </c>
      <c r="FH344" s="154">
        <f t="shared" si="501"/>
        <v>0</v>
      </c>
      <c r="FI344" s="154">
        <f t="shared" si="502"/>
        <v>0</v>
      </c>
      <c r="FJ344" s="154">
        <f t="shared" si="503"/>
        <v>0</v>
      </c>
      <c r="FK344" s="147">
        <f t="shared" si="504"/>
        <v>0</v>
      </c>
      <c r="FL344" s="147">
        <f t="shared" si="505"/>
        <v>0</v>
      </c>
      <c r="FM344" s="146">
        <f t="shared" si="506"/>
        <v>0</v>
      </c>
      <c r="FN344" s="146">
        <f t="shared" si="507"/>
        <v>0</v>
      </c>
      <c r="FO344" s="146">
        <f t="shared" si="508"/>
        <v>0</v>
      </c>
      <c r="FP344" s="146">
        <f t="shared" si="509"/>
        <v>0</v>
      </c>
      <c r="FQ344" s="146" t="e">
        <f t="shared" si="510"/>
        <v>#VALUE!</v>
      </c>
      <c r="FR344" s="146" t="e">
        <f t="shared" si="511"/>
        <v>#VALUE!</v>
      </c>
      <c r="FS344" s="146">
        <f t="shared" si="512"/>
        <v>0</v>
      </c>
      <c r="FT344" s="146">
        <f t="shared" si="513"/>
        <v>0</v>
      </c>
      <c r="FU344" s="146">
        <f t="shared" si="514"/>
        <v>0</v>
      </c>
      <c r="FV344" s="146" t="e">
        <f t="shared" si="515"/>
        <v>#VALUE!</v>
      </c>
      <c r="FW344" s="146" t="e">
        <f t="shared" si="536"/>
        <v>#VALUE!</v>
      </c>
      <c r="FX344" s="146" t="e">
        <f t="shared" si="537"/>
        <v>#VALUE!</v>
      </c>
      <c r="FY344" s="146" t="e">
        <f t="shared" si="538"/>
        <v>#VALUE!</v>
      </c>
      <c r="FZ344" s="155">
        <f t="shared" si="548"/>
        <v>0</v>
      </c>
    </row>
    <row r="345" spans="1:182">
      <c r="A345" s="143">
        <v>327</v>
      </c>
      <c r="B345" s="123"/>
      <c r="C345" s="123"/>
      <c r="D345" s="123"/>
      <c r="E345" s="181"/>
      <c r="F345" s="123"/>
      <c r="G345" s="123"/>
      <c r="H345" s="123"/>
      <c r="I345" s="120"/>
      <c r="J345" s="121"/>
      <c r="K345" s="123"/>
      <c r="L345" s="123"/>
      <c r="M345" s="172" t="str">
        <f>ryzyka!$X329</f>
        <v/>
      </c>
      <c r="N345" s="173" t="str">
        <f>ryzyka!Y329</f>
        <v/>
      </c>
      <c r="O345" s="123"/>
      <c r="P345" s="123"/>
      <c r="Q345" s="138"/>
      <c r="R345" s="121"/>
      <c r="S345" s="123"/>
      <c r="T345" s="122"/>
      <c r="U345" s="123"/>
      <c r="V345" s="285" t="str">
        <f t="shared" si="516"/>
        <v/>
      </c>
      <c r="W345" s="285" t="str">
        <f t="shared" si="517"/>
        <v/>
      </c>
      <c r="X345" s="123"/>
      <c r="Y345" s="65"/>
      <c r="Z345" s="176">
        <f t="shared" si="459"/>
        <v>0</v>
      </c>
      <c r="AA345" s="124"/>
      <c r="AB345" s="124"/>
      <c r="AC345" s="125"/>
      <c r="AD345" s="125"/>
      <c r="AE345" s="126"/>
      <c r="AF345" s="124"/>
      <c r="AG345" s="127"/>
      <c r="AH345" s="128"/>
      <c r="AI345" s="137"/>
      <c r="AJ345" s="126"/>
      <c r="AK345" s="335">
        <f t="shared" si="460"/>
        <v>0</v>
      </c>
      <c r="AL345" s="138"/>
      <c r="AM345" s="121"/>
      <c r="AN345" s="123"/>
      <c r="AO345" s="332">
        <f t="shared" si="539"/>
        <v>0</v>
      </c>
      <c r="AP345" s="333">
        <f>SUMIFS(Technologia[tpz '[s']],Technologia[Obszar],"Obróbka skrawaniem",Technologia[KOD WYROB],wycena!$B345)</f>
        <v>0</v>
      </c>
      <c r="AQ345" s="334">
        <f>SUMIFS(Technologia[tpj '[s']],Technologia[Obszar],"Obróbka skrawaniem",Technologia[KOD WYROB],wycena!$B345)</f>
        <v>0</v>
      </c>
      <c r="AR345" s="335">
        <f t="shared" si="461"/>
        <v>0</v>
      </c>
      <c r="AS345" s="334">
        <f>SUMIFS(Technologia[tpz '[s']],Technologia[Obszar],"Ukosowanie",Technologia[KOD WYROB],wycena!$B345)</f>
        <v>0</v>
      </c>
      <c r="AT345" s="334">
        <f>SUMIFS(Technologia[tpj '[s']],Technologia[Obszar],"Ukosowanie",Technologia[KOD WYROB],wycena!$B345)</f>
        <v>0</v>
      </c>
      <c r="AU345" s="335">
        <f t="shared" si="462"/>
        <v>0</v>
      </c>
      <c r="AV345" s="334">
        <f>SUMIFS(Technologia[tpz '[s']],Technologia[Obszar],"Prasa",Technologia[KOD WYROB],wycena!$B345)</f>
        <v>0</v>
      </c>
      <c r="AW345" s="334">
        <f>SUMIFS(Technologia[tpj '[s']],Technologia[Obszar],"Prasa",Technologia[KOD WYROB],wycena!$B345)</f>
        <v>0</v>
      </c>
      <c r="AX345" s="335">
        <f t="shared" si="463"/>
        <v>0</v>
      </c>
      <c r="AY345" s="334">
        <f>SUMIFS(Technologia[tpz '[s']],Technologia[Obszar],"Spawanie ręczne",Technologia[KOD WYROB],wycena!$B345)</f>
        <v>0</v>
      </c>
      <c r="AZ345" s="334">
        <f>SUMIFS(Technologia[tpj '[s']],Technologia[Obszar],"Spawanie ręczne",Technologia[KOD WYROB],wycena!$B345)</f>
        <v>0</v>
      </c>
      <c r="BA345" s="335">
        <f t="shared" si="464"/>
        <v>0</v>
      </c>
      <c r="BB345" s="334">
        <f>SUMIFS(Technologia[tpz '[s']],Technologia[Obszar],"Spawanie robotem",Technologia[KOD WYROB],wycena!$B345)</f>
        <v>0</v>
      </c>
      <c r="BC345" s="334">
        <f>SUMIFS(Technologia[tpj '[s']],Technologia[Obszar],"Spawanie robotem",Technologia[KOD WYROB],wycena!$B345)</f>
        <v>0</v>
      </c>
      <c r="BD345" s="335">
        <f t="shared" si="465"/>
        <v>0</v>
      </c>
      <c r="BE345" s="334">
        <f>SUMIFS(Technologia[tpz '[s']],Technologia[Obszar],"Ślusarnia",Technologia[KOD WYROB],wycena!$B345)</f>
        <v>0</v>
      </c>
      <c r="BF345" s="334">
        <f>SUMIFS(Technologia[tpj '[s']],Technologia[Obszar],"Ślusarnia",Technologia[KOD WYROB],wycena!$B345)</f>
        <v>0</v>
      </c>
      <c r="BG345" s="335">
        <f t="shared" si="466"/>
        <v>0</v>
      </c>
      <c r="BH345" s="334">
        <f>SUMIFS(Technologia[tpz '[s']],Technologia[Obszar],"Montaż",Technologia[KOD WYROB],wycena!$B345)</f>
        <v>0</v>
      </c>
      <c r="BI345" s="334">
        <f>SUMIFS(Technologia[tpj '[s']],Technologia[Obszar],"Montaż",Technologia[KOD WYROB],wycena!$B345)</f>
        <v>0</v>
      </c>
      <c r="BJ345" s="335">
        <f t="shared" si="467"/>
        <v>0</v>
      </c>
      <c r="BK345" s="334">
        <f>SUMIFS(Technologia[tpz '[s']],Technologia[Obszar],"Klejenie",Technologia[KOD WYROB],wycena!$B345)</f>
        <v>0</v>
      </c>
      <c r="BL345" s="334">
        <f>SUMIFS(Technologia[tpj '[s']],Technologia[Obszar],"Klejenie",Technologia[KOD WYROB],wycena!$B345)</f>
        <v>0</v>
      </c>
      <c r="BM345" s="335">
        <f t="shared" si="468"/>
        <v>0</v>
      </c>
      <c r="BN345" s="334">
        <f>SUMIFS(Technologia[tpz '[s']],Technologia[Obszar],"Śrutowanie",Technologia[KOD WYROB],wycena!$B345)</f>
        <v>0</v>
      </c>
      <c r="BO345" s="334">
        <f>SUMIFS(Technologia[tpj '[s']],Technologia[Obszar],"Śrutowanie",Technologia[KOD WYROB],wycena!$B345)</f>
        <v>0</v>
      </c>
      <c r="BP345" s="332">
        <f t="shared" si="518"/>
        <v>0</v>
      </c>
      <c r="BQ345" s="334">
        <f>SUMIFS(Technologia[tpz '[s']],Technologia[Obszar],"Prostowanie",Technologia[KOD WYROB],wycena!$B345)</f>
        <v>0</v>
      </c>
      <c r="BR345" s="334">
        <f>SUMIFS(Technologia[tpj '[s']],Technologia[Obszar],"Prostowanie",Technologia[KOD WYROB],wycena!$B345)</f>
        <v>0</v>
      </c>
      <c r="BS345" s="332">
        <f t="shared" si="519"/>
        <v>0</v>
      </c>
      <c r="BT345" s="334">
        <f>SUMIFS(Technologia[tpz '[s']],Technologia[Obszar],"Gratowarka",Technologia[KOD WYROB],wycena!$B345)</f>
        <v>0</v>
      </c>
      <c r="BU345" s="334">
        <f>SUMIFS(Technologia[tpj '[s']],Technologia[Obszar],"Gratowarka",Technologia[KOD WYROB],wycena!$B345)</f>
        <v>0</v>
      </c>
      <c r="BV345" s="332">
        <f t="shared" si="520"/>
        <v>0</v>
      </c>
      <c r="BW345" s="332">
        <f>COUNTIF(Technologia[KOD WYROB],B345)</f>
        <v>0</v>
      </c>
      <c r="BX345" s="332">
        <f t="shared" si="521"/>
        <v>0</v>
      </c>
      <c r="BZ345" s="121"/>
      <c r="CA345" s="123"/>
      <c r="CB345" s="123"/>
      <c r="CC345" s="372">
        <f>SUMIFS(Technologia[Koszt kooperacji],Technologia[Obszar],"Kooperacja",Technologia[KOD WYROB],wycena!$B345)+SUMIFS(Technologia[Koszt kooperacji],Technologia[Obszar],"Śrutowanie",Technologia[KOD WYROB],wycena!$B345)</f>
        <v>0</v>
      </c>
      <c r="CD345" s="372">
        <f t="shared" si="469"/>
        <v>0</v>
      </c>
      <c r="CE345" s="372">
        <f t="shared" si="540"/>
        <v>0</v>
      </c>
      <c r="CF345" s="381">
        <f>COUNTIFS(Technologia[KOD WYROB],B345,Technologia[Obszar],"kooperacja")+SUMIF($C:$C,$B345,CF:CF)</f>
        <v>0</v>
      </c>
      <c r="CG345" s="382">
        <f>SUMIF(Tabela3[Dot. indeksu],B345,Tabela3[Wartość])+SUMIF(C:C,B345,DE:DE)</f>
        <v>0</v>
      </c>
      <c r="CH345" s="383">
        <f>SUMIFS(NRC[Cena],NRC[Typ narzędzia],robocze!$AL$1,NRC[Dot. indeksu],wycena!$B345)+(SUMIF($C:$C,$B345,$DF:$DF))</f>
        <v>0</v>
      </c>
      <c r="CI345" s="372">
        <f>SUMIFS(NRC[Cena],NRC[Typ narzędzia],robocze!$AL$2,NRC[Dot. indeksu],wycena!$B345)+(SUMIF($C:$C,$B345,$DG:$DG))</f>
        <v>0</v>
      </c>
      <c r="CJ345" s="372">
        <f>SUMIFS(NRC[Cena],NRC[Typ narzędzia],robocze!$AL$3,NRC[Dot. indeksu],wycena!$B345)+(SUMIF($C:$C,$B345,$DH:$DH))</f>
        <v>0</v>
      </c>
      <c r="CK345" s="384">
        <f t="shared" si="522"/>
        <v>0</v>
      </c>
      <c r="CM345" s="373" t="str">
        <f t="shared" si="470"/>
        <v/>
      </c>
      <c r="CN345" s="374" t="str">
        <f t="shared" si="471"/>
        <v/>
      </c>
      <c r="CO345" s="372" t="str">
        <f t="shared" si="472"/>
        <v/>
      </c>
      <c r="CP345" s="372" t="str">
        <f t="shared" si="541"/>
        <v/>
      </c>
      <c r="CQ345" s="371" t="str">
        <f t="shared" si="473"/>
        <v/>
      </c>
      <c r="CR345" s="371" t="str">
        <f t="shared" si="542"/>
        <v/>
      </c>
      <c r="CS345" s="371" t="str">
        <f t="shared" si="474"/>
        <v/>
      </c>
      <c r="CT345" s="371" t="str">
        <f t="shared" si="475"/>
        <v/>
      </c>
      <c r="CU345" s="371" t="str">
        <f t="shared" si="476"/>
        <v/>
      </c>
      <c r="CV345" s="371" t="str">
        <f t="shared" si="477"/>
        <v/>
      </c>
      <c r="CW345" s="371" t="str">
        <f t="shared" si="478"/>
        <v/>
      </c>
      <c r="CX345" s="371" t="str">
        <f t="shared" si="479"/>
        <v/>
      </c>
      <c r="CY345" s="371" t="str">
        <f t="shared" si="480"/>
        <v/>
      </c>
      <c r="CZ345" s="371" t="str">
        <f t="shared" si="481"/>
        <v/>
      </c>
      <c r="DA345" s="371" t="str">
        <f t="shared" si="523"/>
        <v/>
      </c>
      <c r="DB345" s="371" t="str">
        <f t="shared" si="524"/>
        <v/>
      </c>
      <c r="DC345" s="371" t="str">
        <f t="shared" si="525"/>
        <v/>
      </c>
      <c r="DD345" s="334" t="str">
        <f t="shared" si="482"/>
        <v/>
      </c>
      <c r="DE345" s="334" t="str">
        <f t="shared" si="483"/>
        <v/>
      </c>
      <c r="DF345" s="372">
        <f t="shared" si="543"/>
        <v>0</v>
      </c>
      <c r="DG345" s="372">
        <f t="shared" si="544"/>
        <v>0</v>
      </c>
      <c r="DH345" s="372">
        <f t="shared" si="545"/>
        <v>0</v>
      </c>
      <c r="DI345" s="375"/>
      <c r="DJ345" s="319">
        <f>AK345/3600*Stawki!$A$4</f>
        <v>0</v>
      </c>
      <c r="DK345" s="317">
        <f>AO345/3600*Stawki!$B$4</f>
        <v>0</v>
      </c>
      <c r="DL345" s="317">
        <f>AR345/3600*Stawki!$C$4</f>
        <v>0</v>
      </c>
      <c r="DM345" s="317">
        <f>AU345/3600*Stawki!$D$4</f>
        <v>0</v>
      </c>
      <c r="DN345" s="317">
        <f>AX345/3600*Stawki!$E$4</f>
        <v>0</v>
      </c>
      <c r="DO345" s="317">
        <f>BA345/3600*Stawki!$F$4</f>
        <v>0</v>
      </c>
      <c r="DP345" s="317">
        <f>BD345/3600*Stawki!$G$4</f>
        <v>0</v>
      </c>
      <c r="DQ345" s="317">
        <f>BG345/3600*Stawki!$H$4</f>
        <v>0</v>
      </c>
      <c r="DR345" s="317">
        <f>BJ345/3600*Stawki!$J$4</f>
        <v>0</v>
      </c>
      <c r="DS345" s="317">
        <f>BL345/3600*Stawki!$I$4</f>
        <v>0</v>
      </c>
      <c r="DT345" s="317">
        <f>BP345/3600*Stawki!$K$4</f>
        <v>0</v>
      </c>
      <c r="DU345" s="320">
        <f>BS345/3600*Stawki!$M$4</f>
        <v>0</v>
      </c>
      <c r="DV345" s="320">
        <f>BV345/3600*Stawki!$L$4</f>
        <v>0</v>
      </c>
      <c r="DW345" s="321">
        <f t="shared" si="526"/>
        <v>0</v>
      </c>
      <c r="DX345" s="322" t="e" cm="1">
        <f t="array" ref="DX345">IF(BX345&lt;1,INDEX(tblSimple[],MATCH(F345,simp_il_proj,1)+1,MATCH(BW345,simp_il_oper,1)+1)+VLOOKUP($H$6,tblKlient[[Klient]:[Dodatkowy narzut Simple]],2,0),INDEX(tblComplex[],MATCH(F345,comp_il_projekt,1)+1,MATCH(BX345,comp_ile_sklad,1)+1)+VLOOKUP($H$6,tblKlient[[Klient]:[Dodatkowy narzut Complex]],3,0))</f>
        <v>#VALUE!</v>
      </c>
      <c r="DY345" s="323" t="str">
        <f t="shared" si="527"/>
        <v/>
      </c>
      <c r="DZ345" s="318" t="e">
        <f t="shared" si="484"/>
        <v>#VALUE!</v>
      </c>
      <c r="EA345" s="324" t="e">
        <f t="shared" si="485"/>
        <v>#VALUE!</v>
      </c>
      <c r="EC345" s="340">
        <f>IFERROR((Y345*AA345)*IF(X345="NIE",$EC$17+Stawki!$L$30,$EC$17)+SUMIF($C:$C,$B345,CP:CP),0)</f>
        <v>0</v>
      </c>
      <c r="ED345" s="341">
        <f t="shared" si="486"/>
        <v>0</v>
      </c>
      <c r="EE345" s="341">
        <f t="shared" si="487"/>
        <v>0</v>
      </c>
      <c r="EF345" s="341" t="e">
        <f t="shared" si="488"/>
        <v>#VALUE!</v>
      </c>
      <c r="EG345" s="341" t="e">
        <f>DY345*(1+wycena!$EG$17)</f>
        <v>#VALUE!</v>
      </c>
      <c r="EH345" s="341" t="e">
        <f>EG345*(1+wycena!$EH$17)</f>
        <v>#VALUE!</v>
      </c>
      <c r="EI345" s="341" t="e">
        <f t="shared" si="528"/>
        <v>#VALUE!</v>
      </c>
      <c r="EJ345" s="341" t="e">
        <f t="shared" si="546"/>
        <v>#VALUE!</v>
      </c>
      <c r="EK345" s="342">
        <f t="shared" si="489"/>
        <v>0</v>
      </c>
      <c r="EL345" s="343">
        <v>0</v>
      </c>
      <c r="EM345" s="344" t="e">
        <f t="shared" si="547"/>
        <v>#VALUE!</v>
      </c>
      <c r="EN345" s="345" t="e">
        <f t="shared" si="490"/>
        <v>#VALUE!</v>
      </c>
      <c r="EO345" s="346">
        <f t="shared" si="491"/>
        <v>0</v>
      </c>
      <c r="EP345" s="347">
        <f t="shared" si="492"/>
        <v>0</v>
      </c>
      <c r="EQ345" s="348">
        <f t="shared" si="529"/>
        <v>0</v>
      </c>
      <c r="ER345" s="349" t="e">
        <f t="shared" si="493"/>
        <v>#VALUE!</v>
      </c>
      <c r="ES345" s="350" t="e">
        <f t="shared" si="494"/>
        <v>#VALUE!</v>
      </c>
      <c r="ET345" s="62"/>
      <c r="EU345" s="399">
        <f t="shared" si="530"/>
        <v>0</v>
      </c>
      <c r="EV345" s="400">
        <f t="shared" si="531"/>
        <v>0</v>
      </c>
      <c r="EW345" s="400">
        <f t="shared" si="532"/>
        <v>0</v>
      </c>
      <c r="EX345" s="400">
        <f t="shared" si="533"/>
        <v>0</v>
      </c>
      <c r="EY345" s="400">
        <f t="shared" si="534"/>
        <v>0</v>
      </c>
      <c r="EZ345" s="401">
        <f t="shared" si="535"/>
        <v>0</v>
      </c>
      <c r="FA345" s="62"/>
      <c r="FB345" s="153">
        <f t="shared" si="495"/>
        <v>0</v>
      </c>
      <c r="FC345" s="154">
        <f t="shared" si="496"/>
        <v>0</v>
      </c>
      <c r="FD345" s="154">
        <f t="shared" si="497"/>
        <v>0</v>
      </c>
      <c r="FE345" s="154">
        <f t="shared" si="498"/>
        <v>0</v>
      </c>
      <c r="FF345" s="154">
        <f t="shared" si="499"/>
        <v>0</v>
      </c>
      <c r="FG345" s="154">
        <f t="shared" si="500"/>
        <v>0</v>
      </c>
      <c r="FH345" s="154">
        <f t="shared" si="501"/>
        <v>0</v>
      </c>
      <c r="FI345" s="154">
        <f t="shared" si="502"/>
        <v>0</v>
      </c>
      <c r="FJ345" s="154">
        <f t="shared" si="503"/>
        <v>0</v>
      </c>
      <c r="FK345" s="147">
        <f t="shared" si="504"/>
        <v>0</v>
      </c>
      <c r="FL345" s="147">
        <f t="shared" si="505"/>
        <v>0</v>
      </c>
      <c r="FM345" s="146">
        <f t="shared" si="506"/>
        <v>0</v>
      </c>
      <c r="FN345" s="146">
        <f t="shared" si="507"/>
        <v>0</v>
      </c>
      <c r="FO345" s="146">
        <f t="shared" si="508"/>
        <v>0</v>
      </c>
      <c r="FP345" s="146">
        <f t="shared" si="509"/>
        <v>0</v>
      </c>
      <c r="FQ345" s="146" t="e">
        <f t="shared" si="510"/>
        <v>#VALUE!</v>
      </c>
      <c r="FR345" s="146" t="e">
        <f t="shared" si="511"/>
        <v>#VALUE!</v>
      </c>
      <c r="FS345" s="146">
        <f t="shared" si="512"/>
        <v>0</v>
      </c>
      <c r="FT345" s="146">
        <f t="shared" si="513"/>
        <v>0</v>
      </c>
      <c r="FU345" s="146">
        <f t="shared" si="514"/>
        <v>0</v>
      </c>
      <c r="FV345" s="146" t="e">
        <f t="shared" si="515"/>
        <v>#VALUE!</v>
      </c>
      <c r="FW345" s="146" t="e">
        <f t="shared" si="536"/>
        <v>#VALUE!</v>
      </c>
      <c r="FX345" s="146" t="e">
        <f t="shared" si="537"/>
        <v>#VALUE!</v>
      </c>
      <c r="FY345" s="146" t="e">
        <f t="shared" si="538"/>
        <v>#VALUE!</v>
      </c>
      <c r="FZ345" s="155">
        <f t="shared" si="548"/>
        <v>0</v>
      </c>
    </row>
    <row r="346" spans="1:182">
      <c r="A346" s="143">
        <v>328</v>
      </c>
      <c r="B346" s="123"/>
      <c r="C346" s="123"/>
      <c r="D346" s="123"/>
      <c r="E346" s="181"/>
      <c r="F346" s="123"/>
      <c r="G346" s="123"/>
      <c r="H346" s="123"/>
      <c r="I346" s="120"/>
      <c r="J346" s="121"/>
      <c r="K346" s="123"/>
      <c r="L346" s="123"/>
      <c r="M346" s="172" t="str">
        <f>ryzyka!$X330</f>
        <v/>
      </c>
      <c r="N346" s="173" t="str">
        <f>ryzyka!Y330</f>
        <v/>
      </c>
      <c r="O346" s="123"/>
      <c r="P346" s="123"/>
      <c r="Q346" s="138"/>
      <c r="R346" s="121"/>
      <c r="S346" s="123"/>
      <c r="T346" s="122"/>
      <c r="U346" s="123"/>
      <c r="V346" s="285" t="str">
        <f t="shared" si="516"/>
        <v/>
      </c>
      <c r="W346" s="285" t="str">
        <f t="shared" si="517"/>
        <v/>
      </c>
      <c r="X346" s="123"/>
      <c r="Y346" s="65"/>
      <c r="Z346" s="176">
        <f t="shared" si="459"/>
        <v>0</v>
      </c>
      <c r="AA346" s="124"/>
      <c r="AB346" s="124"/>
      <c r="AC346" s="125"/>
      <c r="AD346" s="125"/>
      <c r="AE346" s="126"/>
      <c r="AF346" s="124"/>
      <c r="AG346" s="127"/>
      <c r="AH346" s="128"/>
      <c r="AI346" s="137"/>
      <c r="AJ346" s="126"/>
      <c r="AK346" s="335">
        <f t="shared" si="460"/>
        <v>0</v>
      </c>
      <c r="AL346" s="138"/>
      <c r="AM346" s="121"/>
      <c r="AN346" s="123"/>
      <c r="AO346" s="332">
        <f t="shared" si="539"/>
        <v>0</v>
      </c>
      <c r="AP346" s="333">
        <f>SUMIFS(Technologia[tpz '[s']],Technologia[Obszar],"Obróbka skrawaniem",Technologia[KOD WYROB],wycena!$B346)</f>
        <v>0</v>
      </c>
      <c r="AQ346" s="334">
        <f>SUMIFS(Technologia[tpj '[s']],Technologia[Obszar],"Obróbka skrawaniem",Technologia[KOD WYROB],wycena!$B346)</f>
        <v>0</v>
      </c>
      <c r="AR346" s="335">
        <f t="shared" si="461"/>
        <v>0</v>
      </c>
      <c r="AS346" s="334">
        <f>SUMIFS(Technologia[tpz '[s']],Technologia[Obszar],"Ukosowanie",Technologia[KOD WYROB],wycena!$B346)</f>
        <v>0</v>
      </c>
      <c r="AT346" s="334">
        <f>SUMIFS(Technologia[tpj '[s']],Technologia[Obszar],"Ukosowanie",Technologia[KOD WYROB],wycena!$B346)</f>
        <v>0</v>
      </c>
      <c r="AU346" s="335">
        <f t="shared" si="462"/>
        <v>0</v>
      </c>
      <c r="AV346" s="334">
        <f>SUMIFS(Technologia[tpz '[s']],Technologia[Obszar],"Prasa",Technologia[KOD WYROB],wycena!$B346)</f>
        <v>0</v>
      </c>
      <c r="AW346" s="334">
        <f>SUMIFS(Technologia[tpj '[s']],Technologia[Obszar],"Prasa",Technologia[KOD WYROB],wycena!$B346)</f>
        <v>0</v>
      </c>
      <c r="AX346" s="335">
        <f t="shared" si="463"/>
        <v>0</v>
      </c>
      <c r="AY346" s="334">
        <f>SUMIFS(Technologia[tpz '[s']],Technologia[Obszar],"Spawanie ręczne",Technologia[KOD WYROB],wycena!$B346)</f>
        <v>0</v>
      </c>
      <c r="AZ346" s="334">
        <f>SUMIFS(Technologia[tpj '[s']],Technologia[Obszar],"Spawanie ręczne",Technologia[KOD WYROB],wycena!$B346)</f>
        <v>0</v>
      </c>
      <c r="BA346" s="335">
        <f t="shared" si="464"/>
        <v>0</v>
      </c>
      <c r="BB346" s="334">
        <f>SUMIFS(Technologia[tpz '[s']],Technologia[Obszar],"Spawanie robotem",Technologia[KOD WYROB],wycena!$B346)</f>
        <v>0</v>
      </c>
      <c r="BC346" s="334">
        <f>SUMIFS(Technologia[tpj '[s']],Technologia[Obszar],"Spawanie robotem",Technologia[KOD WYROB],wycena!$B346)</f>
        <v>0</v>
      </c>
      <c r="BD346" s="335">
        <f t="shared" si="465"/>
        <v>0</v>
      </c>
      <c r="BE346" s="334">
        <f>SUMIFS(Technologia[tpz '[s']],Technologia[Obszar],"Ślusarnia",Technologia[KOD WYROB],wycena!$B346)</f>
        <v>0</v>
      </c>
      <c r="BF346" s="334">
        <f>SUMIFS(Technologia[tpj '[s']],Technologia[Obszar],"Ślusarnia",Technologia[KOD WYROB],wycena!$B346)</f>
        <v>0</v>
      </c>
      <c r="BG346" s="335">
        <f t="shared" si="466"/>
        <v>0</v>
      </c>
      <c r="BH346" s="334">
        <f>SUMIFS(Technologia[tpz '[s']],Technologia[Obszar],"Montaż",Technologia[KOD WYROB],wycena!$B346)</f>
        <v>0</v>
      </c>
      <c r="BI346" s="334">
        <f>SUMIFS(Technologia[tpj '[s']],Technologia[Obszar],"Montaż",Technologia[KOD WYROB],wycena!$B346)</f>
        <v>0</v>
      </c>
      <c r="BJ346" s="335">
        <f t="shared" si="467"/>
        <v>0</v>
      </c>
      <c r="BK346" s="334">
        <f>SUMIFS(Technologia[tpz '[s']],Technologia[Obszar],"Klejenie",Technologia[KOD WYROB],wycena!$B346)</f>
        <v>0</v>
      </c>
      <c r="BL346" s="334">
        <f>SUMIFS(Technologia[tpj '[s']],Technologia[Obszar],"Klejenie",Technologia[KOD WYROB],wycena!$B346)</f>
        <v>0</v>
      </c>
      <c r="BM346" s="335">
        <f t="shared" si="468"/>
        <v>0</v>
      </c>
      <c r="BN346" s="334">
        <f>SUMIFS(Technologia[tpz '[s']],Technologia[Obszar],"Śrutowanie",Technologia[KOD WYROB],wycena!$B346)</f>
        <v>0</v>
      </c>
      <c r="BO346" s="334">
        <f>SUMIFS(Technologia[tpj '[s']],Technologia[Obszar],"Śrutowanie",Technologia[KOD WYROB],wycena!$B346)</f>
        <v>0</v>
      </c>
      <c r="BP346" s="332">
        <f t="shared" si="518"/>
        <v>0</v>
      </c>
      <c r="BQ346" s="334">
        <f>SUMIFS(Technologia[tpz '[s']],Technologia[Obszar],"Prostowanie",Technologia[KOD WYROB],wycena!$B346)</f>
        <v>0</v>
      </c>
      <c r="BR346" s="334">
        <f>SUMIFS(Technologia[tpj '[s']],Technologia[Obszar],"Prostowanie",Technologia[KOD WYROB],wycena!$B346)</f>
        <v>0</v>
      </c>
      <c r="BS346" s="332">
        <f t="shared" si="519"/>
        <v>0</v>
      </c>
      <c r="BT346" s="334">
        <f>SUMIFS(Technologia[tpz '[s']],Technologia[Obszar],"Gratowarka",Technologia[KOD WYROB],wycena!$B346)</f>
        <v>0</v>
      </c>
      <c r="BU346" s="334">
        <f>SUMIFS(Technologia[tpj '[s']],Technologia[Obszar],"Gratowarka",Technologia[KOD WYROB],wycena!$B346)</f>
        <v>0</v>
      </c>
      <c r="BV346" s="332">
        <f t="shared" si="520"/>
        <v>0</v>
      </c>
      <c r="BW346" s="332">
        <f>COUNTIF(Technologia[KOD WYROB],B346)</f>
        <v>0</v>
      </c>
      <c r="BX346" s="332">
        <f t="shared" si="521"/>
        <v>0</v>
      </c>
      <c r="BZ346" s="121"/>
      <c r="CA346" s="123"/>
      <c r="CB346" s="123"/>
      <c r="CC346" s="372">
        <f>SUMIFS(Technologia[Koszt kooperacji],Technologia[Obszar],"Kooperacja",Technologia[KOD WYROB],wycena!$B346)+SUMIFS(Technologia[Koszt kooperacji],Technologia[Obszar],"Śrutowanie",Technologia[KOD WYROB],wycena!$B346)</f>
        <v>0</v>
      </c>
      <c r="CD346" s="372">
        <f t="shared" si="469"/>
        <v>0</v>
      </c>
      <c r="CE346" s="372">
        <f t="shared" si="540"/>
        <v>0</v>
      </c>
      <c r="CF346" s="381">
        <f>COUNTIFS(Technologia[KOD WYROB],B346,Technologia[Obszar],"kooperacja")+SUMIF($C:$C,$B346,CF:CF)</f>
        <v>0</v>
      </c>
      <c r="CG346" s="382">
        <f>SUMIF(Tabela3[Dot. indeksu],B346,Tabela3[Wartość])+SUMIF(C:C,B346,DE:DE)</f>
        <v>0</v>
      </c>
      <c r="CH346" s="383">
        <f>SUMIFS(NRC[Cena],NRC[Typ narzędzia],robocze!$AL$1,NRC[Dot. indeksu],wycena!$B346)+(SUMIF($C:$C,$B346,$DF:$DF))</f>
        <v>0</v>
      </c>
      <c r="CI346" s="372">
        <f>SUMIFS(NRC[Cena],NRC[Typ narzędzia],robocze!$AL$2,NRC[Dot. indeksu],wycena!$B346)+(SUMIF($C:$C,$B346,$DG:$DG))</f>
        <v>0</v>
      </c>
      <c r="CJ346" s="372">
        <f>SUMIFS(NRC[Cena],NRC[Typ narzędzia],robocze!$AL$3,NRC[Dot. indeksu],wycena!$B346)+(SUMIF($C:$C,$B346,$DH:$DH))</f>
        <v>0</v>
      </c>
      <c r="CK346" s="384">
        <f t="shared" si="522"/>
        <v>0</v>
      </c>
      <c r="CM346" s="373" t="str">
        <f t="shared" si="470"/>
        <v/>
      </c>
      <c r="CN346" s="374" t="str">
        <f t="shared" si="471"/>
        <v/>
      </c>
      <c r="CO346" s="372" t="str">
        <f t="shared" si="472"/>
        <v/>
      </c>
      <c r="CP346" s="372" t="str">
        <f t="shared" si="541"/>
        <v/>
      </c>
      <c r="CQ346" s="371" t="str">
        <f t="shared" si="473"/>
        <v/>
      </c>
      <c r="CR346" s="371" t="str">
        <f t="shared" si="542"/>
        <v/>
      </c>
      <c r="CS346" s="371" t="str">
        <f t="shared" si="474"/>
        <v/>
      </c>
      <c r="CT346" s="371" t="str">
        <f t="shared" si="475"/>
        <v/>
      </c>
      <c r="CU346" s="371" t="str">
        <f t="shared" si="476"/>
        <v/>
      </c>
      <c r="CV346" s="371" t="str">
        <f t="shared" si="477"/>
        <v/>
      </c>
      <c r="CW346" s="371" t="str">
        <f t="shared" si="478"/>
        <v/>
      </c>
      <c r="CX346" s="371" t="str">
        <f t="shared" si="479"/>
        <v/>
      </c>
      <c r="CY346" s="371" t="str">
        <f t="shared" si="480"/>
        <v/>
      </c>
      <c r="CZ346" s="371" t="str">
        <f t="shared" si="481"/>
        <v/>
      </c>
      <c r="DA346" s="371" t="str">
        <f t="shared" si="523"/>
        <v/>
      </c>
      <c r="DB346" s="371" t="str">
        <f t="shared" si="524"/>
        <v/>
      </c>
      <c r="DC346" s="371" t="str">
        <f t="shared" si="525"/>
        <v/>
      </c>
      <c r="DD346" s="334" t="str">
        <f t="shared" si="482"/>
        <v/>
      </c>
      <c r="DE346" s="334" t="str">
        <f t="shared" si="483"/>
        <v/>
      </c>
      <c r="DF346" s="372">
        <f t="shared" si="543"/>
        <v>0</v>
      </c>
      <c r="DG346" s="372">
        <f t="shared" si="544"/>
        <v>0</v>
      </c>
      <c r="DH346" s="372">
        <f t="shared" si="545"/>
        <v>0</v>
      </c>
      <c r="DI346" s="375"/>
      <c r="DJ346" s="319">
        <f>AK346/3600*Stawki!$A$4</f>
        <v>0</v>
      </c>
      <c r="DK346" s="317">
        <f>AO346/3600*Stawki!$B$4</f>
        <v>0</v>
      </c>
      <c r="DL346" s="317">
        <f>AR346/3600*Stawki!$C$4</f>
        <v>0</v>
      </c>
      <c r="DM346" s="317">
        <f>AU346/3600*Stawki!$D$4</f>
        <v>0</v>
      </c>
      <c r="DN346" s="317">
        <f>AX346/3600*Stawki!$E$4</f>
        <v>0</v>
      </c>
      <c r="DO346" s="317">
        <f>BA346/3600*Stawki!$F$4</f>
        <v>0</v>
      </c>
      <c r="DP346" s="317">
        <f>BD346/3600*Stawki!$G$4</f>
        <v>0</v>
      </c>
      <c r="DQ346" s="317">
        <f>BG346/3600*Stawki!$H$4</f>
        <v>0</v>
      </c>
      <c r="DR346" s="317">
        <f>BJ346/3600*Stawki!$J$4</f>
        <v>0</v>
      </c>
      <c r="DS346" s="317">
        <f>BL346/3600*Stawki!$I$4</f>
        <v>0</v>
      </c>
      <c r="DT346" s="317">
        <f>BP346/3600*Stawki!$K$4</f>
        <v>0</v>
      </c>
      <c r="DU346" s="320">
        <f>BS346/3600*Stawki!$M$4</f>
        <v>0</v>
      </c>
      <c r="DV346" s="320">
        <f>BV346/3600*Stawki!$L$4</f>
        <v>0</v>
      </c>
      <c r="DW346" s="321">
        <f t="shared" si="526"/>
        <v>0</v>
      </c>
      <c r="DX346" s="322" t="e" cm="1">
        <f t="array" ref="DX346">IF(BX346&lt;1,INDEX(tblSimple[],MATCH(F346,simp_il_proj,1)+1,MATCH(BW346,simp_il_oper,1)+1)+VLOOKUP($H$6,tblKlient[[Klient]:[Dodatkowy narzut Simple]],2,0),INDEX(tblComplex[],MATCH(F346,comp_il_projekt,1)+1,MATCH(BX346,comp_ile_sklad,1)+1)+VLOOKUP($H$6,tblKlient[[Klient]:[Dodatkowy narzut Complex]],3,0))</f>
        <v>#VALUE!</v>
      </c>
      <c r="DY346" s="323" t="str">
        <f t="shared" si="527"/>
        <v/>
      </c>
      <c r="DZ346" s="318" t="e">
        <f t="shared" si="484"/>
        <v>#VALUE!</v>
      </c>
      <c r="EA346" s="324" t="e">
        <f t="shared" si="485"/>
        <v>#VALUE!</v>
      </c>
      <c r="EC346" s="340">
        <f>IFERROR((Y346*AA346)*IF(X346="NIE",$EC$17+Stawki!$L$30,$EC$17)+SUMIF($C:$C,$B346,CP:CP),0)</f>
        <v>0</v>
      </c>
      <c r="ED346" s="341">
        <f t="shared" si="486"/>
        <v>0</v>
      </c>
      <c r="EE346" s="341">
        <f t="shared" si="487"/>
        <v>0</v>
      </c>
      <c r="EF346" s="341" t="e">
        <f t="shared" si="488"/>
        <v>#VALUE!</v>
      </c>
      <c r="EG346" s="341" t="e">
        <f>DY346*(1+wycena!$EG$17)</f>
        <v>#VALUE!</v>
      </c>
      <c r="EH346" s="341" t="e">
        <f>EG346*(1+wycena!$EH$17)</f>
        <v>#VALUE!</v>
      </c>
      <c r="EI346" s="341" t="e">
        <f t="shared" si="528"/>
        <v>#VALUE!</v>
      </c>
      <c r="EJ346" s="341" t="e">
        <f t="shared" si="546"/>
        <v>#VALUE!</v>
      </c>
      <c r="EK346" s="342">
        <f t="shared" si="489"/>
        <v>0</v>
      </c>
      <c r="EL346" s="343">
        <v>0</v>
      </c>
      <c r="EM346" s="344" t="e">
        <f t="shared" si="547"/>
        <v>#VALUE!</v>
      </c>
      <c r="EN346" s="345" t="e">
        <f t="shared" si="490"/>
        <v>#VALUE!</v>
      </c>
      <c r="EO346" s="346">
        <f t="shared" si="491"/>
        <v>0</v>
      </c>
      <c r="EP346" s="347">
        <f t="shared" si="492"/>
        <v>0</v>
      </c>
      <c r="EQ346" s="348">
        <f t="shared" si="529"/>
        <v>0</v>
      </c>
      <c r="ER346" s="349" t="e">
        <f t="shared" si="493"/>
        <v>#VALUE!</v>
      </c>
      <c r="ES346" s="350" t="e">
        <f t="shared" si="494"/>
        <v>#VALUE!</v>
      </c>
      <c r="ET346" s="62"/>
      <c r="EU346" s="399">
        <f t="shared" si="530"/>
        <v>0</v>
      </c>
      <c r="EV346" s="400">
        <f t="shared" si="531"/>
        <v>0</v>
      </c>
      <c r="EW346" s="400">
        <f t="shared" si="532"/>
        <v>0</v>
      </c>
      <c r="EX346" s="400">
        <f t="shared" si="533"/>
        <v>0</v>
      </c>
      <c r="EY346" s="400">
        <f t="shared" si="534"/>
        <v>0</v>
      </c>
      <c r="EZ346" s="401">
        <f t="shared" si="535"/>
        <v>0</v>
      </c>
      <c r="FA346" s="62"/>
      <c r="FB346" s="153">
        <f t="shared" si="495"/>
        <v>0</v>
      </c>
      <c r="FC346" s="154">
        <f t="shared" si="496"/>
        <v>0</v>
      </c>
      <c r="FD346" s="154">
        <f t="shared" si="497"/>
        <v>0</v>
      </c>
      <c r="FE346" s="154">
        <f t="shared" si="498"/>
        <v>0</v>
      </c>
      <c r="FF346" s="154">
        <f t="shared" si="499"/>
        <v>0</v>
      </c>
      <c r="FG346" s="154">
        <f t="shared" si="500"/>
        <v>0</v>
      </c>
      <c r="FH346" s="154">
        <f t="shared" si="501"/>
        <v>0</v>
      </c>
      <c r="FI346" s="154">
        <f t="shared" si="502"/>
        <v>0</v>
      </c>
      <c r="FJ346" s="154">
        <f t="shared" si="503"/>
        <v>0</v>
      </c>
      <c r="FK346" s="147">
        <f t="shared" si="504"/>
        <v>0</v>
      </c>
      <c r="FL346" s="147">
        <f t="shared" si="505"/>
        <v>0</v>
      </c>
      <c r="FM346" s="146">
        <f t="shared" si="506"/>
        <v>0</v>
      </c>
      <c r="FN346" s="146">
        <f t="shared" si="507"/>
        <v>0</v>
      </c>
      <c r="FO346" s="146">
        <f t="shared" si="508"/>
        <v>0</v>
      </c>
      <c r="FP346" s="146">
        <f t="shared" si="509"/>
        <v>0</v>
      </c>
      <c r="FQ346" s="146" t="e">
        <f t="shared" si="510"/>
        <v>#VALUE!</v>
      </c>
      <c r="FR346" s="146" t="e">
        <f t="shared" si="511"/>
        <v>#VALUE!</v>
      </c>
      <c r="FS346" s="146">
        <f t="shared" si="512"/>
        <v>0</v>
      </c>
      <c r="FT346" s="146">
        <f t="shared" si="513"/>
        <v>0</v>
      </c>
      <c r="FU346" s="146">
        <f t="shared" si="514"/>
        <v>0</v>
      </c>
      <c r="FV346" s="146" t="e">
        <f t="shared" si="515"/>
        <v>#VALUE!</v>
      </c>
      <c r="FW346" s="146" t="e">
        <f t="shared" si="536"/>
        <v>#VALUE!</v>
      </c>
      <c r="FX346" s="146" t="e">
        <f t="shared" si="537"/>
        <v>#VALUE!</v>
      </c>
      <c r="FY346" s="146" t="e">
        <f t="shared" si="538"/>
        <v>#VALUE!</v>
      </c>
      <c r="FZ346" s="155">
        <f t="shared" si="548"/>
        <v>0</v>
      </c>
    </row>
    <row r="347" spans="1:182">
      <c r="A347" s="143">
        <v>329</v>
      </c>
      <c r="B347" s="123"/>
      <c r="C347" s="123"/>
      <c r="D347" s="123"/>
      <c r="E347" s="181"/>
      <c r="F347" s="123"/>
      <c r="G347" s="123"/>
      <c r="H347" s="123"/>
      <c r="I347" s="120"/>
      <c r="J347" s="121"/>
      <c r="K347" s="123"/>
      <c r="L347" s="123"/>
      <c r="M347" s="172" t="str">
        <f>ryzyka!$X331</f>
        <v/>
      </c>
      <c r="N347" s="173" t="str">
        <f>ryzyka!Y331</f>
        <v/>
      </c>
      <c r="O347" s="123"/>
      <c r="P347" s="123"/>
      <c r="Q347" s="138"/>
      <c r="R347" s="121"/>
      <c r="S347" s="123"/>
      <c r="T347" s="122"/>
      <c r="U347" s="123"/>
      <c r="V347" s="285" t="str">
        <f t="shared" si="516"/>
        <v/>
      </c>
      <c r="W347" s="285" t="str">
        <f t="shared" si="517"/>
        <v/>
      </c>
      <c r="X347" s="123"/>
      <c r="Y347" s="65"/>
      <c r="Z347" s="176">
        <f t="shared" si="459"/>
        <v>0</v>
      </c>
      <c r="AA347" s="124"/>
      <c r="AB347" s="124"/>
      <c r="AC347" s="125"/>
      <c r="AD347" s="125"/>
      <c r="AE347" s="126"/>
      <c r="AF347" s="124"/>
      <c r="AG347" s="127"/>
      <c r="AH347" s="128"/>
      <c r="AI347" s="137"/>
      <c r="AJ347" s="126"/>
      <c r="AK347" s="335">
        <f t="shared" si="460"/>
        <v>0</v>
      </c>
      <c r="AL347" s="138"/>
      <c r="AM347" s="121"/>
      <c r="AN347" s="123"/>
      <c r="AO347" s="332">
        <f t="shared" si="539"/>
        <v>0</v>
      </c>
      <c r="AP347" s="333">
        <f>SUMIFS(Technologia[tpz '[s']],Technologia[Obszar],"Obróbka skrawaniem",Technologia[KOD WYROB],wycena!$B347)</f>
        <v>0</v>
      </c>
      <c r="AQ347" s="334">
        <f>SUMIFS(Technologia[tpj '[s']],Technologia[Obszar],"Obróbka skrawaniem",Technologia[KOD WYROB],wycena!$B347)</f>
        <v>0</v>
      </c>
      <c r="AR347" s="335">
        <f t="shared" si="461"/>
        <v>0</v>
      </c>
      <c r="AS347" s="334">
        <f>SUMIFS(Technologia[tpz '[s']],Technologia[Obszar],"Ukosowanie",Technologia[KOD WYROB],wycena!$B347)</f>
        <v>0</v>
      </c>
      <c r="AT347" s="334">
        <f>SUMIFS(Technologia[tpj '[s']],Technologia[Obszar],"Ukosowanie",Technologia[KOD WYROB],wycena!$B347)</f>
        <v>0</v>
      </c>
      <c r="AU347" s="335">
        <f t="shared" si="462"/>
        <v>0</v>
      </c>
      <c r="AV347" s="334">
        <f>SUMIFS(Technologia[tpz '[s']],Technologia[Obszar],"Prasa",Technologia[KOD WYROB],wycena!$B347)</f>
        <v>0</v>
      </c>
      <c r="AW347" s="334">
        <f>SUMIFS(Technologia[tpj '[s']],Technologia[Obszar],"Prasa",Technologia[KOD WYROB],wycena!$B347)</f>
        <v>0</v>
      </c>
      <c r="AX347" s="335">
        <f t="shared" si="463"/>
        <v>0</v>
      </c>
      <c r="AY347" s="334">
        <f>SUMIFS(Technologia[tpz '[s']],Technologia[Obszar],"Spawanie ręczne",Technologia[KOD WYROB],wycena!$B347)</f>
        <v>0</v>
      </c>
      <c r="AZ347" s="334">
        <f>SUMIFS(Technologia[tpj '[s']],Technologia[Obszar],"Spawanie ręczne",Technologia[KOD WYROB],wycena!$B347)</f>
        <v>0</v>
      </c>
      <c r="BA347" s="335">
        <f t="shared" si="464"/>
        <v>0</v>
      </c>
      <c r="BB347" s="334">
        <f>SUMIFS(Technologia[tpz '[s']],Technologia[Obszar],"Spawanie robotem",Technologia[KOD WYROB],wycena!$B347)</f>
        <v>0</v>
      </c>
      <c r="BC347" s="334">
        <f>SUMIFS(Technologia[tpj '[s']],Technologia[Obszar],"Spawanie robotem",Technologia[KOD WYROB],wycena!$B347)</f>
        <v>0</v>
      </c>
      <c r="BD347" s="335">
        <f t="shared" si="465"/>
        <v>0</v>
      </c>
      <c r="BE347" s="334">
        <f>SUMIFS(Technologia[tpz '[s']],Technologia[Obszar],"Ślusarnia",Technologia[KOD WYROB],wycena!$B347)</f>
        <v>0</v>
      </c>
      <c r="BF347" s="334">
        <f>SUMIFS(Technologia[tpj '[s']],Technologia[Obszar],"Ślusarnia",Technologia[KOD WYROB],wycena!$B347)</f>
        <v>0</v>
      </c>
      <c r="BG347" s="335">
        <f t="shared" si="466"/>
        <v>0</v>
      </c>
      <c r="BH347" s="334">
        <f>SUMIFS(Technologia[tpz '[s']],Technologia[Obszar],"Montaż",Technologia[KOD WYROB],wycena!$B347)</f>
        <v>0</v>
      </c>
      <c r="BI347" s="334">
        <f>SUMIFS(Technologia[tpj '[s']],Technologia[Obszar],"Montaż",Technologia[KOD WYROB],wycena!$B347)</f>
        <v>0</v>
      </c>
      <c r="BJ347" s="335">
        <f t="shared" si="467"/>
        <v>0</v>
      </c>
      <c r="BK347" s="334">
        <f>SUMIFS(Technologia[tpz '[s']],Technologia[Obszar],"Klejenie",Technologia[KOD WYROB],wycena!$B347)</f>
        <v>0</v>
      </c>
      <c r="BL347" s="334">
        <f>SUMIFS(Technologia[tpj '[s']],Technologia[Obszar],"Klejenie",Technologia[KOD WYROB],wycena!$B347)</f>
        <v>0</v>
      </c>
      <c r="BM347" s="335">
        <f t="shared" si="468"/>
        <v>0</v>
      </c>
      <c r="BN347" s="334">
        <f>SUMIFS(Technologia[tpz '[s']],Technologia[Obszar],"Śrutowanie",Technologia[KOD WYROB],wycena!$B347)</f>
        <v>0</v>
      </c>
      <c r="BO347" s="334">
        <f>SUMIFS(Technologia[tpj '[s']],Technologia[Obszar],"Śrutowanie",Technologia[KOD WYROB],wycena!$B347)</f>
        <v>0</v>
      </c>
      <c r="BP347" s="332">
        <f t="shared" si="518"/>
        <v>0</v>
      </c>
      <c r="BQ347" s="334">
        <f>SUMIFS(Technologia[tpz '[s']],Technologia[Obszar],"Prostowanie",Technologia[KOD WYROB],wycena!$B347)</f>
        <v>0</v>
      </c>
      <c r="BR347" s="334">
        <f>SUMIFS(Technologia[tpj '[s']],Technologia[Obszar],"Prostowanie",Technologia[KOD WYROB],wycena!$B347)</f>
        <v>0</v>
      </c>
      <c r="BS347" s="332">
        <f t="shared" si="519"/>
        <v>0</v>
      </c>
      <c r="BT347" s="334">
        <f>SUMIFS(Technologia[tpz '[s']],Technologia[Obszar],"Gratowarka",Technologia[KOD WYROB],wycena!$B347)</f>
        <v>0</v>
      </c>
      <c r="BU347" s="334">
        <f>SUMIFS(Technologia[tpj '[s']],Technologia[Obszar],"Gratowarka",Technologia[KOD WYROB],wycena!$B347)</f>
        <v>0</v>
      </c>
      <c r="BV347" s="332">
        <f t="shared" si="520"/>
        <v>0</v>
      </c>
      <c r="BW347" s="332">
        <f>COUNTIF(Technologia[KOD WYROB],B347)</f>
        <v>0</v>
      </c>
      <c r="BX347" s="332">
        <f t="shared" si="521"/>
        <v>0</v>
      </c>
      <c r="BZ347" s="121"/>
      <c r="CA347" s="123"/>
      <c r="CB347" s="123"/>
      <c r="CC347" s="372">
        <f>SUMIFS(Technologia[Koszt kooperacji],Technologia[Obszar],"Kooperacja",Technologia[KOD WYROB],wycena!$B347)+SUMIFS(Technologia[Koszt kooperacji],Technologia[Obszar],"Śrutowanie",Technologia[KOD WYROB],wycena!$B347)</f>
        <v>0</v>
      </c>
      <c r="CD347" s="372">
        <f t="shared" si="469"/>
        <v>0</v>
      </c>
      <c r="CE347" s="372">
        <f t="shared" si="540"/>
        <v>0</v>
      </c>
      <c r="CF347" s="381">
        <f>COUNTIFS(Technologia[KOD WYROB],B347,Technologia[Obszar],"kooperacja")+SUMIF($C:$C,$B347,CF:CF)</f>
        <v>0</v>
      </c>
      <c r="CG347" s="382">
        <f>SUMIF(Tabela3[Dot. indeksu],B347,Tabela3[Wartość])+SUMIF(C:C,B347,DE:DE)</f>
        <v>0</v>
      </c>
      <c r="CH347" s="383">
        <f>SUMIFS(NRC[Cena],NRC[Typ narzędzia],robocze!$AL$1,NRC[Dot. indeksu],wycena!$B347)+(SUMIF($C:$C,$B347,$DF:$DF))</f>
        <v>0</v>
      </c>
      <c r="CI347" s="372">
        <f>SUMIFS(NRC[Cena],NRC[Typ narzędzia],robocze!$AL$2,NRC[Dot. indeksu],wycena!$B347)+(SUMIF($C:$C,$B347,$DG:$DG))</f>
        <v>0</v>
      </c>
      <c r="CJ347" s="372">
        <f>SUMIFS(NRC[Cena],NRC[Typ narzędzia],robocze!$AL$3,NRC[Dot. indeksu],wycena!$B347)+(SUMIF($C:$C,$B347,$DH:$DH))</f>
        <v>0</v>
      </c>
      <c r="CK347" s="384">
        <f t="shared" si="522"/>
        <v>0</v>
      </c>
      <c r="CM347" s="373" t="str">
        <f t="shared" si="470"/>
        <v/>
      </c>
      <c r="CN347" s="374" t="str">
        <f t="shared" si="471"/>
        <v/>
      </c>
      <c r="CO347" s="372" t="str">
        <f t="shared" si="472"/>
        <v/>
      </c>
      <c r="CP347" s="372" t="str">
        <f t="shared" si="541"/>
        <v/>
      </c>
      <c r="CQ347" s="371" t="str">
        <f t="shared" si="473"/>
        <v/>
      </c>
      <c r="CR347" s="371" t="str">
        <f t="shared" si="542"/>
        <v/>
      </c>
      <c r="CS347" s="371" t="str">
        <f t="shared" si="474"/>
        <v/>
      </c>
      <c r="CT347" s="371" t="str">
        <f t="shared" si="475"/>
        <v/>
      </c>
      <c r="CU347" s="371" t="str">
        <f t="shared" si="476"/>
        <v/>
      </c>
      <c r="CV347" s="371" t="str">
        <f t="shared" si="477"/>
        <v/>
      </c>
      <c r="CW347" s="371" t="str">
        <f t="shared" si="478"/>
        <v/>
      </c>
      <c r="CX347" s="371" t="str">
        <f t="shared" si="479"/>
        <v/>
      </c>
      <c r="CY347" s="371" t="str">
        <f t="shared" si="480"/>
        <v/>
      </c>
      <c r="CZ347" s="371" t="str">
        <f t="shared" si="481"/>
        <v/>
      </c>
      <c r="DA347" s="371" t="str">
        <f t="shared" si="523"/>
        <v/>
      </c>
      <c r="DB347" s="371" t="str">
        <f t="shared" si="524"/>
        <v/>
      </c>
      <c r="DC347" s="371" t="str">
        <f t="shared" si="525"/>
        <v/>
      </c>
      <c r="DD347" s="334" t="str">
        <f t="shared" si="482"/>
        <v/>
      </c>
      <c r="DE347" s="334" t="str">
        <f t="shared" si="483"/>
        <v/>
      </c>
      <c r="DF347" s="372">
        <f t="shared" si="543"/>
        <v>0</v>
      </c>
      <c r="DG347" s="372">
        <f t="shared" si="544"/>
        <v>0</v>
      </c>
      <c r="DH347" s="372">
        <f t="shared" si="545"/>
        <v>0</v>
      </c>
      <c r="DI347" s="375"/>
      <c r="DJ347" s="319">
        <f>AK347/3600*Stawki!$A$4</f>
        <v>0</v>
      </c>
      <c r="DK347" s="317">
        <f>AO347/3600*Stawki!$B$4</f>
        <v>0</v>
      </c>
      <c r="DL347" s="317">
        <f>AR347/3600*Stawki!$C$4</f>
        <v>0</v>
      </c>
      <c r="DM347" s="317">
        <f>AU347/3600*Stawki!$D$4</f>
        <v>0</v>
      </c>
      <c r="DN347" s="317">
        <f>AX347/3600*Stawki!$E$4</f>
        <v>0</v>
      </c>
      <c r="DO347" s="317">
        <f>BA347/3600*Stawki!$F$4</f>
        <v>0</v>
      </c>
      <c r="DP347" s="317">
        <f>BD347/3600*Stawki!$G$4</f>
        <v>0</v>
      </c>
      <c r="DQ347" s="317">
        <f>BG347/3600*Stawki!$H$4</f>
        <v>0</v>
      </c>
      <c r="DR347" s="317">
        <f>BJ347/3600*Stawki!$J$4</f>
        <v>0</v>
      </c>
      <c r="DS347" s="317">
        <f>BL347/3600*Stawki!$I$4</f>
        <v>0</v>
      </c>
      <c r="DT347" s="317">
        <f>BP347/3600*Stawki!$K$4</f>
        <v>0</v>
      </c>
      <c r="DU347" s="320">
        <f>BS347/3600*Stawki!$M$4</f>
        <v>0</v>
      </c>
      <c r="DV347" s="320">
        <f>BV347/3600*Stawki!$L$4</f>
        <v>0</v>
      </c>
      <c r="DW347" s="321">
        <f t="shared" si="526"/>
        <v>0</v>
      </c>
      <c r="DX347" s="322" t="e" cm="1">
        <f t="array" ref="DX347">IF(BX347&lt;1,INDEX(tblSimple[],MATCH(F347,simp_il_proj,1)+1,MATCH(BW347,simp_il_oper,1)+1)+VLOOKUP($H$6,tblKlient[[Klient]:[Dodatkowy narzut Simple]],2,0),INDEX(tblComplex[],MATCH(F347,comp_il_projekt,1)+1,MATCH(BX347,comp_ile_sklad,1)+1)+VLOOKUP($H$6,tblKlient[[Klient]:[Dodatkowy narzut Complex]],3,0))</f>
        <v>#VALUE!</v>
      </c>
      <c r="DY347" s="323" t="str">
        <f t="shared" si="527"/>
        <v/>
      </c>
      <c r="DZ347" s="318" t="e">
        <f t="shared" si="484"/>
        <v>#VALUE!</v>
      </c>
      <c r="EA347" s="324" t="e">
        <f t="shared" si="485"/>
        <v>#VALUE!</v>
      </c>
      <c r="EC347" s="340">
        <f>IFERROR((Y347*AA347)*IF(X347="NIE",$EC$17+Stawki!$L$30,$EC$17)+SUMIF($C:$C,$B347,CP:CP),0)</f>
        <v>0</v>
      </c>
      <c r="ED347" s="341">
        <f t="shared" si="486"/>
        <v>0</v>
      </c>
      <c r="EE347" s="341">
        <f t="shared" si="487"/>
        <v>0</v>
      </c>
      <c r="EF347" s="341" t="e">
        <f t="shared" si="488"/>
        <v>#VALUE!</v>
      </c>
      <c r="EG347" s="341" t="e">
        <f>DY347*(1+wycena!$EG$17)</f>
        <v>#VALUE!</v>
      </c>
      <c r="EH347" s="341" t="e">
        <f>EG347*(1+wycena!$EH$17)</f>
        <v>#VALUE!</v>
      </c>
      <c r="EI347" s="341" t="e">
        <f t="shared" si="528"/>
        <v>#VALUE!</v>
      </c>
      <c r="EJ347" s="341" t="e">
        <f t="shared" si="546"/>
        <v>#VALUE!</v>
      </c>
      <c r="EK347" s="342">
        <f t="shared" si="489"/>
        <v>0</v>
      </c>
      <c r="EL347" s="343">
        <v>0</v>
      </c>
      <c r="EM347" s="344" t="e">
        <f t="shared" si="547"/>
        <v>#VALUE!</v>
      </c>
      <c r="EN347" s="345" t="e">
        <f t="shared" si="490"/>
        <v>#VALUE!</v>
      </c>
      <c r="EO347" s="346">
        <f t="shared" si="491"/>
        <v>0</v>
      </c>
      <c r="EP347" s="347">
        <f t="shared" si="492"/>
        <v>0</v>
      </c>
      <c r="EQ347" s="348">
        <f t="shared" si="529"/>
        <v>0</v>
      </c>
      <c r="ER347" s="349" t="e">
        <f t="shared" si="493"/>
        <v>#VALUE!</v>
      </c>
      <c r="ES347" s="350" t="e">
        <f t="shared" si="494"/>
        <v>#VALUE!</v>
      </c>
      <c r="ET347" s="62"/>
      <c r="EU347" s="399">
        <f t="shared" si="530"/>
        <v>0</v>
      </c>
      <c r="EV347" s="400">
        <f t="shared" si="531"/>
        <v>0</v>
      </c>
      <c r="EW347" s="400">
        <f t="shared" si="532"/>
        <v>0</v>
      </c>
      <c r="EX347" s="400">
        <f t="shared" si="533"/>
        <v>0</v>
      </c>
      <c r="EY347" s="400">
        <f t="shared" si="534"/>
        <v>0</v>
      </c>
      <c r="EZ347" s="401">
        <f t="shared" si="535"/>
        <v>0</v>
      </c>
      <c r="FA347" s="62"/>
      <c r="FB347" s="153">
        <f t="shared" si="495"/>
        <v>0</v>
      </c>
      <c r="FC347" s="154">
        <f t="shared" si="496"/>
        <v>0</v>
      </c>
      <c r="FD347" s="154">
        <f t="shared" si="497"/>
        <v>0</v>
      </c>
      <c r="FE347" s="154">
        <f t="shared" si="498"/>
        <v>0</v>
      </c>
      <c r="FF347" s="154">
        <f t="shared" si="499"/>
        <v>0</v>
      </c>
      <c r="FG347" s="154">
        <f t="shared" si="500"/>
        <v>0</v>
      </c>
      <c r="FH347" s="154">
        <f t="shared" si="501"/>
        <v>0</v>
      </c>
      <c r="FI347" s="154">
        <f t="shared" si="502"/>
        <v>0</v>
      </c>
      <c r="FJ347" s="154">
        <f t="shared" si="503"/>
        <v>0</v>
      </c>
      <c r="FK347" s="147">
        <f t="shared" si="504"/>
        <v>0</v>
      </c>
      <c r="FL347" s="147">
        <f t="shared" si="505"/>
        <v>0</v>
      </c>
      <c r="FM347" s="146">
        <f t="shared" si="506"/>
        <v>0</v>
      </c>
      <c r="FN347" s="146">
        <f t="shared" si="507"/>
        <v>0</v>
      </c>
      <c r="FO347" s="146">
        <f t="shared" si="508"/>
        <v>0</v>
      </c>
      <c r="FP347" s="146">
        <f t="shared" si="509"/>
        <v>0</v>
      </c>
      <c r="FQ347" s="146" t="e">
        <f t="shared" si="510"/>
        <v>#VALUE!</v>
      </c>
      <c r="FR347" s="146" t="e">
        <f t="shared" si="511"/>
        <v>#VALUE!</v>
      </c>
      <c r="FS347" s="146">
        <f t="shared" si="512"/>
        <v>0</v>
      </c>
      <c r="FT347" s="146">
        <f t="shared" si="513"/>
        <v>0</v>
      </c>
      <c r="FU347" s="146">
        <f t="shared" si="514"/>
        <v>0</v>
      </c>
      <c r="FV347" s="146" t="e">
        <f t="shared" si="515"/>
        <v>#VALUE!</v>
      </c>
      <c r="FW347" s="146" t="e">
        <f t="shared" si="536"/>
        <v>#VALUE!</v>
      </c>
      <c r="FX347" s="146" t="e">
        <f t="shared" si="537"/>
        <v>#VALUE!</v>
      </c>
      <c r="FY347" s="146" t="e">
        <f t="shared" si="538"/>
        <v>#VALUE!</v>
      </c>
      <c r="FZ347" s="155">
        <f t="shared" si="548"/>
        <v>0</v>
      </c>
    </row>
    <row r="348" spans="1:182">
      <c r="A348" s="143">
        <v>330</v>
      </c>
      <c r="B348" s="123"/>
      <c r="C348" s="123"/>
      <c r="D348" s="123"/>
      <c r="E348" s="181"/>
      <c r="F348" s="123"/>
      <c r="G348" s="123"/>
      <c r="H348" s="123"/>
      <c r="I348" s="120"/>
      <c r="J348" s="121"/>
      <c r="K348" s="123"/>
      <c r="L348" s="123"/>
      <c r="M348" s="172" t="str">
        <f>ryzyka!$X332</f>
        <v/>
      </c>
      <c r="N348" s="173" t="str">
        <f>ryzyka!Y332</f>
        <v/>
      </c>
      <c r="O348" s="123"/>
      <c r="P348" s="123"/>
      <c r="Q348" s="138"/>
      <c r="R348" s="121"/>
      <c r="S348" s="123"/>
      <c r="T348" s="122"/>
      <c r="U348" s="123"/>
      <c r="V348" s="285" t="str">
        <f t="shared" si="516"/>
        <v/>
      </c>
      <c r="W348" s="285" t="str">
        <f t="shared" si="517"/>
        <v/>
      </c>
      <c r="X348" s="123"/>
      <c r="Y348" s="65"/>
      <c r="Z348" s="176">
        <f t="shared" si="459"/>
        <v>0</v>
      </c>
      <c r="AA348" s="124"/>
      <c r="AB348" s="124"/>
      <c r="AC348" s="125"/>
      <c r="AD348" s="125"/>
      <c r="AE348" s="126"/>
      <c r="AF348" s="124"/>
      <c r="AG348" s="127"/>
      <c r="AH348" s="128"/>
      <c r="AI348" s="137"/>
      <c r="AJ348" s="126"/>
      <c r="AK348" s="335">
        <f t="shared" si="460"/>
        <v>0</v>
      </c>
      <c r="AL348" s="138"/>
      <c r="AM348" s="121"/>
      <c r="AN348" s="123"/>
      <c r="AO348" s="332">
        <f t="shared" si="539"/>
        <v>0</v>
      </c>
      <c r="AP348" s="333">
        <f>SUMIFS(Technologia[tpz '[s']],Technologia[Obszar],"Obróbka skrawaniem",Technologia[KOD WYROB],wycena!$B348)</f>
        <v>0</v>
      </c>
      <c r="AQ348" s="334">
        <f>SUMIFS(Technologia[tpj '[s']],Technologia[Obszar],"Obróbka skrawaniem",Technologia[KOD WYROB],wycena!$B348)</f>
        <v>0</v>
      </c>
      <c r="AR348" s="335">
        <f t="shared" si="461"/>
        <v>0</v>
      </c>
      <c r="AS348" s="334">
        <f>SUMIFS(Technologia[tpz '[s']],Technologia[Obszar],"Ukosowanie",Technologia[KOD WYROB],wycena!$B348)</f>
        <v>0</v>
      </c>
      <c r="AT348" s="334">
        <f>SUMIFS(Technologia[tpj '[s']],Technologia[Obszar],"Ukosowanie",Technologia[KOD WYROB],wycena!$B348)</f>
        <v>0</v>
      </c>
      <c r="AU348" s="335">
        <f t="shared" si="462"/>
        <v>0</v>
      </c>
      <c r="AV348" s="334">
        <f>SUMIFS(Technologia[tpz '[s']],Technologia[Obszar],"Prasa",Technologia[KOD WYROB],wycena!$B348)</f>
        <v>0</v>
      </c>
      <c r="AW348" s="334">
        <f>SUMIFS(Technologia[tpj '[s']],Technologia[Obszar],"Prasa",Technologia[KOD WYROB],wycena!$B348)</f>
        <v>0</v>
      </c>
      <c r="AX348" s="335">
        <f t="shared" si="463"/>
        <v>0</v>
      </c>
      <c r="AY348" s="334">
        <f>SUMIFS(Technologia[tpz '[s']],Technologia[Obszar],"Spawanie ręczne",Technologia[KOD WYROB],wycena!$B348)</f>
        <v>0</v>
      </c>
      <c r="AZ348" s="334">
        <f>SUMIFS(Technologia[tpj '[s']],Technologia[Obszar],"Spawanie ręczne",Technologia[KOD WYROB],wycena!$B348)</f>
        <v>0</v>
      </c>
      <c r="BA348" s="335">
        <f t="shared" si="464"/>
        <v>0</v>
      </c>
      <c r="BB348" s="334">
        <f>SUMIFS(Technologia[tpz '[s']],Technologia[Obszar],"Spawanie robotem",Technologia[KOD WYROB],wycena!$B348)</f>
        <v>0</v>
      </c>
      <c r="BC348" s="334">
        <f>SUMIFS(Technologia[tpj '[s']],Technologia[Obszar],"Spawanie robotem",Technologia[KOD WYROB],wycena!$B348)</f>
        <v>0</v>
      </c>
      <c r="BD348" s="335">
        <f t="shared" si="465"/>
        <v>0</v>
      </c>
      <c r="BE348" s="334">
        <f>SUMIFS(Technologia[tpz '[s']],Technologia[Obszar],"Ślusarnia",Technologia[KOD WYROB],wycena!$B348)</f>
        <v>0</v>
      </c>
      <c r="BF348" s="334">
        <f>SUMIFS(Technologia[tpj '[s']],Technologia[Obszar],"Ślusarnia",Technologia[KOD WYROB],wycena!$B348)</f>
        <v>0</v>
      </c>
      <c r="BG348" s="335">
        <f t="shared" si="466"/>
        <v>0</v>
      </c>
      <c r="BH348" s="334">
        <f>SUMIFS(Technologia[tpz '[s']],Technologia[Obszar],"Montaż",Technologia[KOD WYROB],wycena!$B348)</f>
        <v>0</v>
      </c>
      <c r="BI348" s="334">
        <f>SUMIFS(Technologia[tpj '[s']],Technologia[Obszar],"Montaż",Technologia[KOD WYROB],wycena!$B348)</f>
        <v>0</v>
      </c>
      <c r="BJ348" s="335">
        <f t="shared" si="467"/>
        <v>0</v>
      </c>
      <c r="BK348" s="334">
        <f>SUMIFS(Technologia[tpz '[s']],Technologia[Obszar],"Klejenie",Technologia[KOD WYROB],wycena!$B348)</f>
        <v>0</v>
      </c>
      <c r="BL348" s="334">
        <f>SUMIFS(Technologia[tpj '[s']],Technologia[Obszar],"Klejenie",Technologia[KOD WYROB],wycena!$B348)</f>
        <v>0</v>
      </c>
      <c r="BM348" s="335">
        <f t="shared" si="468"/>
        <v>0</v>
      </c>
      <c r="BN348" s="334">
        <f>SUMIFS(Technologia[tpz '[s']],Technologia[Obszar],"Śrutowanie",Technologia[KOD WYROB],wycena!$B348)</f>
        <v>0</v>
      </c>
      <c r="BO348" s="334">
        <f>SUMIFS(Technologia[tpj '[s']],Technologia[Obszar],"Śrutowanie",Technologia[KOD WYROB],wycena!$B348)</f>
        <v>0</v>
      </c>
      <c r="BP348" s="332">
        <f t="shared" si="518"/>
        <v>0</v>
      </c>
      <c r="BQ348" s="334">
        <f>SUMIFS(Technologia[tpz '[s']],Technologia[Obszar],"Prostowanie",Technologia[KOD WYROB],wycena!$B348)</f>
        <v>0</v>
      </c>
      <c r="BR348" s="334">
        <f>SUMIFS(Technologia[tpj '[s']],Technologia[Obszar],"Prostowanie",Technologia[KOD WYROB],wycena!$B348)</f>
        <v>0</v>
      </c>
      <c r="BS348" s="332">
        <f t="shared" si="519"/>
        <v>0</v>
      </c>
      <c r="BT348" s="334">
        <f>SUMIFS(Technologia[tpz '[s']],Technologia[Obszar],"Gratowarka",Technologia[KOD WYROB],wycena!$B348)</f>
        <v>0</v>
      </c>
      <c r="BU348" s="334">
        <f>SUMIFS(Technologia[tpj '[s']],Technologia[Obszar],"Gratowarka",Technologia[KOD WYROB],wycena!$B348)</f>
        <v>0</v>
      </c>
      <c r="BV348" s="332">
        <f t="shared" si="520"/>
        <v>0</v>
      </c>
      <c r="BW348" s="332">
        <f>COUNTIF(Technologia[KOD WYROB],B348)</f>
        <v>0</v>
      </c>
      <c r="BX348" s="332">
        <f t="shared" si="521"/>
        <v>0</v>
      </c>
      <c r="BZ348" s="121"/>
      <c r="CA348" s="123"/>
      <c r="CB348" s="123"/>
      <c r="CC348" s="372">
        <f>SUMIFS(Technologia[Koszt kooperacji],Technologia[Obszar],"Kooperacja",Technologia[KOD WYROB],wycena!$B348)+SUMIFS(Technologia[Koszt kooperacji],Technologia[Obszar],"Śrutowanie",Technologia[KOD WYROB],wycena!$B348)</f>
        <v>0</v>
      </c>
      <c r="CD348" s="372">
        <f t="shared" si="469"/>
        <v>0</v>
      </c>
      <c r="CE348" s="372">
        <f t="shared" si="540"/>
        <v>0</v>
      </c>
      <c r="CF348" s="381">
        <f>COUNTIFS(Technologia[KOD WYROB],B348,Technologia[Obszar],"kooperacja")+SUMIF($C:$C,$B348,CF:CF)</f>
        <v>0</v>
      </c>
      <c r="CG348" s="382">
        <f>SUMIF(Tabela3[Dot. indeksu],B348,Tabela3[Wartość])+SUMIF(C:C,B348,DE:DE)</f>
        <v>0</v>
      </c>
      <c r="CH348" s="383">
        <f>SUMIFS(NRC[Cena],NRC[Typ narzędzia],robocze!$AL$1,NRC[Dot. indeksu],wycena!$B348)+(SUMIF($C:$C,$B348,$DF:$DF))</f>
        <v>0</v>
      </c>
      <c r="CI348" s="372">
        <f>SUMIFS(NRC[Cena],NRC[Typ narzędzia],robocze!$AL$2,NRC[Dot. indeksu],wycena!$B348)+(SUMIF($C:$C,$B348,$DG:$DG))</f>
        <v>0</v>
      </c>
      <c r="CJ348" s="372">
        <f>SUMIFS(NRC[Cena],NRC[Typ narzędzia],robocze!$AL$3,NRC[Dot. indeksu],wycena!$B348)+(SUMIF($C:$C,$B348,$DH:$DH))</f>
        <v>0</v>
      </c>
      <c r="CK348" s="384">
        <f t="shared" si="522"/>
        <v>0</v>
      </c>
      <c r="CM348" s="373" t="str">
        <f t="shared" si="470"/>
        <v/>
      </c>
      <c r="CN348" s="374" t="str">
        <f t="shared" si="471"/>
        <v/>
      </c>
      <c r="CO348" s="372" t="str">
        <f t="shared" si="472"/>
        <v/>
      </c>
      <c r="CP348" s="372" t="str">
        <f t="shared" si="541"/>
        <v/>
      </c>
      <c r="CQ348" s="371" t="str">
        <f t="shared" si="473"/>
        <v/>
      </c>
      <c r="CR348" s="371" t="str">
        <f t="shared" si="542"/>
        <v/>
      </c>
      <c r="CS348" s="371" t="str">
        <f t="shared" si="474"/>
        <v/>
      </c>
      <c r="CT348" s="371" t="str">
        <f t="shared" si="475"/>
        <v/>
      </c>
      <c r="CU348" s="371" t="str">
        <f t="shared" si="476"/>
        <v/>
      </c>
      <c r="CV348" s="371" t="str">
        <f t="shared" si="477"/>
        <v/>
      </c>
      <c r="CW348" s="371" t="str">
        <f t="shared" si="478"/>
        <v/>
      </c>
      <c r="CX348" s="371" t="str">
        <f t="shared" si="479"/>
        <v/>
      </c>
      <c r="CY348" s="371" t="str">
        <f t="shared" si="480"/>
        <v/>
      </c>
      <c r="CZ348" s="371" t="str">
        <f t="shared" si="481"/>
        <v/>
      </c>
      <c r="DA348" s="371" t="str">
        <f t="shared" si="523"/>
        <v/>
      </c>
      <c r="DB348" s="371" t="str">
        <f t="shared" si="524"/>
        <v/>
      </c>
      <c r="DC348" s="371" t="str">
        <f t="shared" si="525"/>
        <v/>
      </c>
      <c r="DD348" s="334" t="str">
        <f t="shared" si="482"/>
        <v/>
      </c>
      <c r="DE348" s="334" t="str">
        <f t="shared" si="483"/>
        <v/>
      </c>
      <c r="DF348" s="372">
        <f t="shared" si="543"/>
        <v>0</v>
      </c>
      <c r="DG348" s="372">
        <f t="shared" si="544"/>
        <v>0</v>
      </c>
      <c r="DH348" s="372">
        <f t="shared" si="545"/>
        <v>0</v>
      </c>
      <c r="DI348" s="375"/>
      <c r="DJ348" s="319">
        <f>AK348/3600*Stawki!$A$4</f>
        <v>0</v>
      </c>
      <c r="DK348" s="317">
        <f>AO348/3600*Stawki!$B$4</f>
        <v>0</v>
      </c>
      <c r="DL348" s="317">
        <f>AR348/3600*Stawki!$C$4</f>
        <v>0</v>
      </c>
      <c r="DM348" s="317">
        <f>AU348/3600*Stawki!$D$4</f>
        <v>0</v>
      </c>
      <c r="DN348" s="317">
        <f>AX348/3600*Stawki!$E$4</f>
        <v>0</v>
      </c>
      <c r="DO348" s="317">
        <f>BA348/3600*Stawki!$F$4</f>
        <v>0</v>
      </c>
      <c r="DP348" s="317">
        <f>BD348/3600*Stawki!$G$4</f>
        <v>0</v>
      </c>
      <c r="DQ348" s="317">
        <f>BG348/3600*Stawki!$H$4</f>
        <v>0</v>
      </c>
      <c r="DR348" s="317">
        <f>BJ348/3600*Stawki!$J$4</f>
        <v>0</v>
      </c>
      <c r="DS348" s="317">
        <f>BL348/3600*Stawki!$I$4</f>
        <v>0</v>
      </c>
      <c r="DT348" s="317">
        <f>BP348/3600*Stawki!$K$4</f>
        <v>0</v>
      </c>
      <c r="DU348" s="320">
        <f>BS348/3600*Stawki!$M$4</f>
        <v>0</v>
      </c>
      <c r="DV348" s="320">
        <f>BV348/3600*Stawki!$L$4</f>
        <v>0</v>
      </c>
      <c r="DW348" s="321">
        <f t="shared" si="526"/>
        <v>0</v>
      </c>
      <c r="DX348" s="322" t="e" cm="1">
        <f t="array" ref="DX348">IF(BX348&lt;1,INDEX(tblSimple[],MATCH(F348,simp_il_proj,1)+1,MATCH(BW348,simp_il_oper,1)+1)+VLOOKUP($H$6,tblKlient[[Klient]:[Dodatkowy narzut Simple]],2,0),INDEX(tblComplex[],MATCH(F348,comp_il_projekt,1)+1,MATCH(BX348,comp_ile_sklad,1)+1)+VLOOKUP($H$6,tblKlient[[Klient]:[Dodatkowy narzut Complex]],3,0))</f>
        <v>#VALUE!</v>
      </c>
      <c r="DY348" s="323" t="str">
        <f t="shared" si="527"/>
        <v/>
      </c>
      <c r="DZ348" s="318" t="e">
        <f t="shared" si="484"/>
        <v>#VALUE!</v>
      </c>
      <c r="EA348" s="324" t="e">
        <f t="shared" si="485"/>
        <v>#VALUE!</v>
      </c>
      <c r="EC348" s="340">
        <f>IFERROR((Y348*AA348)*IF(X348="NIE",$EC$17+Stawki!$L$30,$EC$17)+SUMIF($C:$C,$B348,CP:CP),0)</f>
        <v>0</v>
      </c>
      <c r="ED348" s="341">
        <f t="shared" si="486"/>
        <v>0</v>
      </c>
      <c r="EE348" s="341">
        <f t="shared" si="487"/>
        <v>0</v>
      </c>
      <c r="EF348" s="341" t="e">
        <f t="shared" si="488"/>
        <v>#VALUE!</v>
      </c>
      <c r="EG348" s="341" t="e">
        <f>DY348*(1+wycena!$EG$17)</f>
        <v>#VALUE!</v>
      </c>
      <c r="EH348" s="341" t="e">
        <f>EG348*(1+wycena!$EH$17)</f>
        <v>#VALUE!</v>
      </c>
      <c r="EI348" s="341" t="e">
        <f t="shared" si="528"/>
        <v>#VALUE!</v>
      </c>
      <c r="EJ348" s="341" t="e">
        <f t="shared" si="546"/>
        <v>#VALUE!</v>
      </c>
      <c r="EK348" s="342">
        <f t="shared" si="489"/>
        <v>0</v>
      </c>
      <c r="EL348" s="343">
        <v>0</v>
      </c>
      <c r="EM348" s="344" t="e">
        <f t="shared" si="547"/>
        <v>#VALUE!</v>
      </c>
      <c r="EN348" s="345" t="e">
        <f t="shared" si="490"/>
        <v>#VALUE!</v>
      </c>
      <c r="EO348" s="346">
        <f t="shared" si="491"/>
        <v>0</v>
      </c>
      <c r="EP348" s="347">
        <f t="shared" si="492"/>
        <v>0</v>
      </c>
      <c r="EQ348" s="348">
        <f t="shared" si="529"/>
        <v>0</v>
      </c>
      <c r="ER348" s="349" t="e">
        <f t="shared" si="493"/>
        <v>#VALUE!</v>
      </c>
      <c r="ES348" s="350" t="e">
        <f t="shared" si="494"/>
        <v>#VALUE!</v>
      </c>
      <c r="ET348" s="62"/>
      <c r="EU348" s="399">
        <f t="shared" si="530"/>
        <v>0</v>
      </c>
      <c r="EV348" s="400">
        <f t="shared" si="531"/>
        <v>0</v>
      </c>
      <c r="EW348" s="400">
        <f t="shared" si="532"/>
        <v>0</v>
      </c>
      <c r="EX348" s="400">
        <f t="shared" si="533"/>
        <v>0</v>
      </c>
      <c r="EY348" s="400">
        <f t="shared" si="534"/>
        <v>0</v>
      </c>
      <c r="EZ348" s="401">
        <f t="shared" si="535"/>
        <v>0</v>
      </c>
      <c r="FA348" s="62"/>
      <c r="FB348" s="153">
        <f t="shared" si="495"/>
        <v>0</v>
      </c>
      <c r="FC348" s="154">
        <f t="shared" si="496"/>
        <v>0</v>
      </c>
      <c r="FD348" s="154">
        <f t="shared" si="497"/>
        <v>0</v>
      </c>
      <c r="FE348" s="154">
        <f t="shared" si="498"/>
        <v>0</v>
      </c>
      <c r="FF348" s="154">
        <f t="shared" si="499"/>
        <v>0</v>
      </c>
      <c r="FG348" s="154">
        <f t="shared" si="500"/>
        <v>0</v>
      </c>
      <c r="FH348" s="154">
        <f t="shared" si="501"/>
        <v>0</v>
      </c>
      <c r="FI348" s="154">
        <f t="shared" si="502"/>
        <v>0</v>
      </c>
      <c r="FJ348" s="154">
        <f t="shared" si="503"/>
        <v>0</v>
      </c>
      <c r="FK348" s="147">
        <f t="shared" si="504"/>
        <v>0</v>
      </c>
      <c r="FL348" s="147">
        <f t="shared" si="505"/>
        <v>0</v>
      </c>
      <c r="FM348" s="146">
        <f t="shared" si="506"/>
        <v>0</v>
      </c>
      <c r="FN348" s="146">
        <f t="shared" si="507"/>
        <v>0</v>
      </c>
      <c r="FO348" s="146">
        <f t="shared" si="508"/>
        <v>0</v>
      </c>
      <c r="FP348" s="146">
        <f t="shared" si="509"/>
        <v>0</v>
      </c>
      <c r="FQ348" s="146" t="e">
        <f t="shared" si="510"/>
        <v>#VALUE!</v>
      </c>
      <c r="FR348" s="146" t="e">
        <f t="shared" si="511"/>
        <v>#VALUE!</v>
      </c>
      <c r="FS348" s="146">
        <f t="shared" si="512"/>
        <v>0</v>
      </c>
      <c r="FT348" s="146">
        <f t="shared" si="513"/>
        <v>0</v>
      </c>
      <c r="FU348" s="146">
        <f t="shared" si="514"/>
        <v>0</v>
      </c>
      <c r="FV348" s="146" t="e">
        <f t="shared" si="515"/>
        <v>#VALUE!</v>
      </c>
      <c r="FW348" s="146" t="e">
        <f t="shared" si="536"/>
        <v>#VALUE!</v>
      </c>
      <c r="FX348" s="146" t="e">
        <f t="shared" si="537"/>
        <v>#VALUE!</v>
      </c>
      <c r="FY348" s="146" t="e">
        <f t="shared" si="538"/>
        <v>#VALUE!</v>
      </c>
      <c r="FZ348" s="155">
        <f t="shared" si="548"/>
        <v>0</v>
      </c>
    </row>
    <row r="349" spans="1:182">
      <c r="A349" s="143">
        <v>331</v>
      </c>
      <c r="B349" s="123"/>
      <c r="C349" s="123"/>
      <c r="D349" s="123"/>
      <c r="E349" s="181"/>
      <c r="F349" s="123"/>
      <c r="G349" s="123"/>
      <c r="H349" s="123"/>
      <c r="I349" s="120"/>
      <c r="J349" s="121"/>
      <c r="K349" s="123"/>
      <c r="L349" s="123"/>
      <c r="M349" s="172" t="str">
        <f>ryzyka!$X333</f>
        <v/>
      </c>
      <c r="N349" s="173" t="str">
        <f>ryzyka!Y333</f>
        <v/>
      </c>
      <c r="O349" s="123"/>
      <c r="P349" s="123"/>
      <c r="Q349" s="138"/>
      <c r="R349" s="121"/>
      <c r="S349" s="123"/>
      <c r="T349" s="122"/>
      <c r="U349" s="123"/>
      <c r="V349" s="285" t="str">
        <f t="shared" si="516"/>
        <v/>
      </c>
      <c r="W349" s="285" t="str">
        <f t="shared" si="517"/>
        <v/>
      </c>
      <c r="X349" s="123"/>
      <c r="Y349" s="65"/>
      <c r="Z349" s="176">
        <f t="shared" si="459"/>
        <v>0</v>
      </c>
      <c r="AA349" s="124"/>
      <c r="AB349" s="124"/>
      <c r="AC349" s="125"/>
      <c r="AD349" s="125"/>
      <c r="AE349" s="126"/>
      <c r="AF349" s="124"/>
      <c r="AG349" s="127"/>
      <c r="AH349" s="128"/>
      <c r="AI349" s="137"/>
      <c r="AJ349" s="126"/>
      <c r="AK349" s="335">
        <f t="shared" si="460"/>
        <v>0</v>
      </c>
      <c r="AL349" s="138"/>
      <c r="AM349" s="121"/>
      <c r="AN349" s="123"/>
      <c r="AO349" s="332">
        <f t="shared" si="539"/>
        <v>0</v>
      </c>
      <c r="AP349" s="333">
        <f>SUMIFS(Technologia[tpz '[s']],Technologia[Obszar],"Obróbka skrawaniem",Technologia[KOD WYROB],wycena!$B349)</f>
        <v>0</v>
      </c>
      <c r="AQ349" s="334">
        <f>SUMIFS(Technologia[tpj '[s']],Technologia[Obszar],"Obróbka skrawaniem",Technologia[KOD WYROB],wycena!$B349)</f>
        <v>0</v>
      </c>
      <c r="AR349" s="335">
        <f t="shared" si="461"/>
        <v>0</v>
      </c>
      <c r="AS349" s="334">
        <f>SUMIFS(Technologia[tpz '[s']],Technologia[Obszar],"Ukosowanie",Technologia[KOD WYROB],wycena!$B349)</f>
        <v>0</v>
      </c>
      <c r="AT349" s="334">
        <f>SUMIFS(Technologia[tpj '[s']],Technologia[Obszar],"Ukosowanie",Technologia[KOD WYROB],wycena!$B349)</f>
        <v>0</v>
      </c>
      <c r="AU349" s="335">
        <f t="shared" si="462"/>
        <v>0</v>
      </c>
      <c r="AV349" s="334">
        <f>SUMIFS(Technologia[tpz '[s']],Technologia[Obszar],"Prasa",Technologia[KOD WYROB],wycena!$B349)</f>
        <v>0</v>
      </c>
      <c r="AW349" s="334">
        <f>SUMIFS(Technologia[tpj '[s']],Technologia[Obszar],"Prasa",Technologia[KOD WYROB],wycena!$B349)</f>
        <v>0</v>
      </c>
      <c r="AX349" s="335">
        <f t="shared" si="463"/>
        <v>0</v>
      </c>
      <c r="AY349" s="334">
        <f>SUMIFS(Technologia[tpz '[s']],Technologia[Obszar],"Spawanie ręczne",Technologia[KOD WYROB],wycena!$B349)</f>
        <v>0</v>
      </c>
      <c r="AZ349" s="334">
        <f>SUMIFS(Technologia[tpj '[s']],Technologia[Obszar],"Spawanie ręczne",Technologia[KOD WYROB],wycena!$B349)</f>
        <v>0</v>
      </c>
      <c r="BA349" s="335">
        <f t="shared" si="464"/>
        <v>0</v>
      </c>
      <c r="BB349" s="334">
        <f>SUMIFS(Technologia[tpz '[s']],Technologia[Obszar],"Spawanie robotem",Technologia[KOD WYROB],wycena!$B349)</f>
        <v>0</v>
      </c>
      <c r="BC349" s="334">
        <f>SUMIFS(Technologia[tpj '[s']],Technologia[Obszar],"Spawanie robotem",Technologia[KOD WYROB],wycena!$B349)</f>
        <v>0</v>
      </c>
      <c r="BD349" s="335">
        <f t="shared" si="465"/>
        <v>0</v>
      </c>
      <c r="BE349" s="334">
        <f>SUMIFS(Technologia[tpz '[s']],Technologia[Obszar],"Ślusarnia",Technologia[KOD WYROB],wycena!$B349)</f>
        <v>0</v>
      </c>
      <c r="BF349" s="334">
        <f>SUMIFS(Technologia[tpj '[s']],Technologia[Obszar],"Ślusarnia",Technologia[KOD WYROB],wycena!$B349)</f>
        <v>0</v>
      </c>
      <c r="BG349" s="335">
        <f t="shared" si="466"/>
        <v>0</v>
      </c>
      <c r="BH349" s="334">
        <f>SUMIFS(Technologia[tpz '[s']],Technologia[Obszar],"Montaż",Technologia[KOD WYROB],wycena!$B349)</f>
        <v>0</v>
      </c>
      <c r="BI349" s="334">
        <f>SUMIFS(Technologia[tpj '[s']],Technologia[Obszar],"Montaż",Technologia[KOD WYROB],wycena!$B349)</f>
        <v>0</v>
      </c>
      <c r="BJ349" s="335">
        <f t="shared" si="467"/>
        <v>0</v>
      </c>
      <c r="BK349" s="334">
        <f>SUMIFS(Technologia[tpz '[s']],Technologia[Obszar],"Klejenie",Technologia[KOD WYROB],wycena!$B349)</f>
        <v>0</v>
      </c>
      <c r="BL349" s="334">
        <f>SUMIFS(Technologia[tpj '[s']],Technologia[Obszar],"Klejenie",Technologia[KOD WYROB],wycena!$B349)</f>
        <v>0</v>
      </c>
      <c r="BM349" s="335">
        <f t="shared" si="468"/>
        <v>0</v>
      </c>
      <c r="BN349" s="334">
        <f>SUMIFS(Technologia[tpz '[s']],Technologia[Obszar],"Śrutowanie",Technologia[KOD WYROB],wycena!$B349)</f>
        <v>0</v>
      </c>
      <c r="BO349" s="334">
        <f>SUMIFS(Technologia[tpj '[s']],Technologia[Obszar],"Śrutowanie",Technologia[KOD WYROB],wycena!$B349)</f>
        <v>0</v>
      </c>
      <c r="BP349" s="332">
        <f t="shared" si="518"/>
        <v>0</v>
      </c>
      <c r="BQ349" s="334">
        <f>SUMIFS(Technologia[tpz '[s']],Technologia[Obszar],"Prostowanie",Technologia[KOD WYROB],wycena!$B349)</f>
        <v>0</v>
      </c>
      <c r="BR349" s="334">
        <f>SUMIFS(Technologia[tpj '[s']],Technologia[Obszar],"Prostowanie",Technologia[KOD WYROB],wycena!$B349)</f>
        <v>0</v>
      </c>
      <c r="BS349" s="332">
        <f t="shared" si="519"/>
        <v>0</v>
      </c>
      <c r="BT349" s="334">
        <f>SUMIFS(Technologia[tpz '[s']],Technologia[Obszar],"Gratowarka",Technologia[KOD WYROB],wycena!$B349)</f>
        <v>0</v>
      </c>
      <c r="BU349" s="334">
        <f>SUMIFS(Technologia[tpj '[s']],Technologia[Obszar],"Gratowarka",Technologia[KOD WYROB],wycena!$B349)</f>
        <v>0</v>
      </c>
      <c r="BV349" s="332">
        <f t="shared" si="520"/>
        <v>0</v>
      </c>
      <c r="BW349" s="332">
        <f>COUNTIF(Technologia[KOD WYROB],B349)</f>
        <v>0</v>
      </c>
      <c r="BX349" s="332">
        <f t="shared" si="521"/>
        <v>0</v>
      </c>
      <c r="BZ349" s="121"/>
      <c r="CA349" s="123"/>
      <c r="CB349" s="123"/>
      <c r="CC349" s="372">
        <f>SUMIFS(Technologia[Koszt kooperacji],Technologia[Obszar],"Kooperacja",Technologia[KOD WYROB],wycena!$B349)+SUMIFS(Technologia[Koszt kooperacji],Technologia[Obszar],"Śrutowanie",Technologia[KOD WYROB],wycena!$B349)</f>
        <v>0</v>
      </c>
      <c r="CD349" s="372">
        <f t="shared" si="469"/>
        <v>0</v>
      </c>
      <c r="CE349" s="372">
        <f t="shared" si="540"/>
        <v>0</v>
      </c>
      <c r="CF349" s="381">
        <f>COUNTIFS(Technologia[KOD WYROB],B349,Technologia[Obszar],"kooperacja")+SUMIF($C:$C,$B349,CF:CF)</f>
        <v>0</v>
      </c>
      <c r="CG349" s="382">
        <f>SUMIF(Tabela3[Dot. indeksu],B349,Tabela3[Wartość])+SUMIF(C:C,B349,DE:DE)</f>
        <v>0</v>
      </c>
      <c r="CH349" s="383">
        <f>SUMIFS(NRC[Cena],NRC[Typ narzędzia],robocze!$AL$1,NRC[Dot. indeksu],wycena!$B349)+(SUMIF($C:$C,$B349,$DF:$DF))</f>
        <v>0</v>
      </c>
      <c r="CI349" s="372">
        <f>SUMIFS(NRC[Cena],NRC[Typ narzędzia],robocze!$AL$2,NRC[Dot. indeksu],wycena!$B349)+(SUMIF($C:$C,$B349,$DG:$DG))</f>
        <v>0</v>
      </c>
      <c r="CJ349" s="372">
        <f>SUMIFS(NRC[Cena],NRC[Typ narzędzia],robocze!$AL$3,NRC[Dot. indeksu],wycena!$B349)+(SUMIF($C:$C,$B349,$DH:$DH))</f>
        <v>0</v>
      </c>
      <c r="CK349" s="384">
        <f t="shared" si="522"/>
        <v>0</v>
      </c>
      <c r="CM349" s="373" t="str">
        <f t="shared" si="470"/>
        <v/>
      </c>
      <c r="CN349" s="374" t="str">
        <f t="shared" si="471"/>
        <v/>
      </c>
      <c r="CO349" s="372" t="str">
        <f t="shared" si="472"/>
        <v/>
      </c>
      <c r="CP349" s="372" t="str">
        <f t="shared" si="541"/>
        <v/>
      </c>
      <c r="CQ349" s="371" t="str">
        <f t="shared" si="473"/>
        <v/>
      </c>
      <c r="CR349" s="371" t="str">
        <f t="shared" si="542"/>
        <v/>
      </c>
      <c r="CS349" s="371" t="str">
        <f t="shared" si="474"/>
        <v/>
      </c>
      <c r="CT349" s="371" t="str">
        <f t="shared" si="475"/>
        <v/>
      </c>
      <c r="CU349" s="371" t="str">
        <f t="shared" si="476"/>
        <v/>
      </c>
      <c r="CV349" s="371" t="str">
        <f t="shared" si="477"/>
        <v/>
      </c>
      <c r="CW349" s="371" t="str">
        <f t="shared" si="478"/>
        <v/>
      </c>
      <c r="CX349" s="371" t="str">
        <f t="shared" si="479"/>
        <v/>
      </c>
      <c r="CY349" s="371" t="str">
        <f t="shared" si="480"/>
        <v/>
      </c>
      <c r="CZ349" s="371" t="str">
        <f t="shared" si="481"/>
        <v/>
      </c>
      <c r="DA349" s="371" t="str">
        <f t="shared" si="523"/>
        <v/>
      </c>
      <c r="DB349" s="371" t="str">
        <f t="shared" si="524"/>
        <v/>
      </c>
      <c r="DC349" s="371" t="str">
        <f t="shared" si="525"/>
        <v/>
      </c>
      <c r="DD349" s="334" t="str">
        <f t="shared" si="482"/>
        <v/>
      </c>
      <c r="DE349" s="334" t="str">
        <f t="shared" si="483"/>
        <v/>
      </c>
      <c r="DF349" s="372">
        <f t="shared" si="543"/>
        <v>0</v>
      </c>
      <c r="DG349" s="372">
        <f t="shared" si="544"/>
        <v>0</v>
      </c>
      <c r="DH349" s="372">
        <f t="shared" si="545"/>
        <v>0</v>
      </c>
      <c r="DI349" s="375"/>
      <c r="DJ349" s="319">
        <f>AK349/3600*Stawki!$A$4</f>
        <v>0</v>
      </c>
      <c r="DK349" s="317">
        <f>AO349/3600*Stawki!$B$4</f>
        <v>0</v>
      </c>
      <c r="DL349" s="317">
        <f>AR349/3600*Stawki!$C$4</f>
        <v>0</v>
      </c>
      <c r="DM349" s="317">
        <f>AU349/3600*Stawki!$D$4</f>
        <v>0</v>
      </c>
      <c r="DN349" s="317">
        <f>AX349/3600*Stawki!$E$4</f>
        <v>0</v>
      </c>
      <c r="DO349" s="317">
        <f>BA349/3600*Stawki!$F$4</f>
        <v>0</v>
      </c>
      <c r="DP349" s="317">
        <f>BD349/3600*Stawki!$G$4</f>
        <v>0</v>
      </c>
      <c r="DQ349" s="317">
        <f>BG349/3600*Stawki!$H$4</f>
        <v>0</v>
      </c>
      <c r="DR349" s="317">
        <f>BJ349/3600*Stawki!$J$4</f>
        <v>0</v>
      </c>
      <c r="DS349" s="317">
        <f>BL349/3600*Stawki!$I$4</f>
        <v>0</v>
      </c>
      <c r="DT349" s="317">
        <f>BP349/3600*Stawki!$K$4</f>
        <v>0</v>
      </c>
      <c r="DU349" s="320">
        <f>BS349/3600*Stawki!$M$4</f>
        <v>0</v>
      </c>
      <c r="DV349" s="320">
        <f>BV349/3600*Stawki!$L$4</f>
        <v>0</v>
      </c>
      <c r="DW349" s="321">
        <f t="shared" si="526"/>
        <v>0</v>
      </c>
      <c r="DX349" s="322" t="e" cm="1">
        <f t="array" ref="DX349">IF(BX349&lt;1,INDEX(tblSimple[],MATCH(F349,simp_il_proj,1)+1,MATCH(BW349,simp_il_oper,1)+1)+VLOOKUP($H$6,tblKlient[[Klient]:[Dodatkowy narzut Simple]],2,0),INDEX(tblComplex[],MATCH(F349,comp_il_projekt,1)+1,MATCH(BX349,comp_ile_sklad,1)+1)+VLOOKUP($H$6,tblKlient[[Klient]:[Dodatkowy narzut Complex]],3,0))</f>
        <v>#VALUE!</v>
      </c>
      <c r="DY349" s="323" t="str">
        <f t="shared" si="527"/>
        <v/>
      </c>
      <c r="DZ349" s="318" t="e">
        <f t="shared" si="484"/>
        <v>#VALUE!</v>
      </c>
      <c r="EA349" s="324" t="e">
        <f t="shared" si="485"/>
        <v>#VALUE!</v>
      </c>
      <c r="EC349" s="340">
        <f>IFERROR((Y349*AA349)*IF(X349="NIE",$EC$17+Stawki!$L$30,$EC$17)+SUMIF($C:$C,$B349,CP:CP),0)</f>
        <v>0</v>
      </c>
      <c r="ED349" s="341">
        <f t="shared" si="486"/>
        <v>0</v>
      </c>
      <c r="EE349" s="341">
        <f t="shared" si="487"/>
        <v>0</v>
      </c>
      <c r="EF349" s="341" t="e">
        <f t="shared" si="488"/>
        <v>#VALUE!</v>
      </c>
      <c r="EG349" s="341" t="e">
        <f>DY349*(1+wycena!$EG$17)</f>
        <v>#VALUE!</v>
      </c>
      <c r="EH349" s="341" t="e">
        <f>EG349*(1+wycena!$EH$17)</f>
        <v>#VALUE!</v>
      </c>
      <c r="EI349" s="341" t="e">
        <f t="shared" si="528"/>
        <v>#VALUE!</v>
      </c>
      <c r="EJ349" s="341" t="e">
        <f t="shared" si="546"/>
        <v>#VALUE!</v>
      </c>
      <c r="EK349" s="342">
        <f t="shared" si="489"/>
        <v>0</v>
      </c>
      <c r="EL349" s="343">
        <v>0</v>
      </c>
      <c r="EM349" s="344" t="e">
        <f t="shared" si="547"/>
        <v>#VALUE!</v>
      </c>
      <c r="EN349" s="345" t="e">
        <f t="shared" si="490"/>
        <v>#VALUE!</v>
      </c>
      <c r="EO349" s="346">
        <f t="shared" si="491"/>
        <v>0</v>
      </c>
      <c r="EP349" s="347">
        <f t="shared" si="492"/>
        <v>0</v>
      </c>
      <c r="EQ349" s="348">
        <f t="shared" si="529"/>
        <v>0</v>
      </c>
      <c r="ER349" s="349" t="e">
        <f t="shared" si="493"/>
        <v>#VALUE!</v>
      </c>
      <c r="ES349" s="350" t="e">
        <f t="shared" si="494"/>
        <v>#VALUE!</v>
      </c>
      <c r="ET349" s="62"/>
      <c r="EU349" s="399">
        <f t="shared" si="530"/>
        <v>0</v>
      </c>
      <c r="EV349" s="400">
        <f t="shared" si="531"/>
        <v>0</v>
      </c>
      <c r="EW349" s="400">
        <f t="shared" si="532"/>
        <v>0</v>
      </c>
      <c r="EX349" s="400">
        <f t="shared" si="533"/>
        <v>0</v>
      </c>
      <c r="EY349" s="400">
        <f t="shared" si="534"/>
        <v>0</v>
      </c>
      <c r="EZ349" s="401">
        <f t="shared" si="535"/>
        <v>0</v>
      </c>
      <c r="FA349" s="62"/>
      <c r="FB349" s="153">
        <f t="shared" si="495"/>
        <v>0</v>
      </c>
      <c r="FC349" s="154">
        <f t="shared" si="496"/>
        <v>0</v>
      </c>
      <c r="FD349" s="154">
        <f t="shared" si="497"/>
        <v>0</v>
      </c>
      <c r="FE349" s="154">
        <f t="shared" si="498"/>
        <v>0</v>
      </c>
      <c r="FF349" s="154">
        <f t="shared" si="499"/>
        <v>0</v>
      </c>
      <c r="FG349" s="154">
        <f t="shared" si="500"/>
        <v>0</v>
      </c>
      <c r="FH349" s="154">
        <f t="shared" si="501"/>
        <v>0</v>
      </c>
      <c r="FI349" s="154">
        <f t="shared" si="502"/>
        <v>0</v>
      </c>
      <c r="FJ349" s="154">
        <f t="shared" si="503"/>
        <v>0</v>
      </c>
      <c r="FK349" s="147">
        <f t="shared" si="504"/>
        <v>0</v>
      </c>
      <c r="FL349" s="147">
        <f t="shared" si="505"/>
        <v>0</v>
      </c>
      <c r="FM349" s="146">
        <f t="shared" si="506"/>
        <v>0</v>
      </c>
      <c r="FN349" s="146">
        <f t="shared" si="507"/>
        <v>0</v>
      </c>
      <c r="FO349" s="146">
        <f t="shared" si="508"/>
        <v>0</v>
      </c>
      <c r="FP349" s="146">
        <f t="shared" si="509"/>
        <v>0</v>
      </c>
      <c r="FQ349" s="146" t="e">
        <f t="shared" si="510"/>
        <v>#VALUE!</v>
      </c>
      <c r="FR349" s="146" t="e">
        <f t="shared" si="511"/>
        <v>#VALUE!</v>
      </c>
      <c r="FS349" s="146">
        <f t="shared" si="512"/>
        <v>0</v>
      </c>
      <c r="FT349" s="146">
        <f t="shared" si="513"/>
        <v>0</v>
      </c>
      <c r="FU349" s="146">
        <f t="shared" si="514"/>
        <v>0</v>
      </c>
      <c r="FV349" s="146" t="e">
        <f t="shared" si="515"/>
        <v>#VALUE!</v>
      </c>
      <c r="FW349" s="146" t="e">
        <f t="shared" si="536"/>
        <v>#VALUE!</v>
      </c>
      <c r="FX349" s="146" t="e">
        <f t="shared" si="537"/>
        <v>#VALUE!</v>
      </c>
      <c r="FY349" s="146" t="e">
        <f t="shared" si="538"/>
        <v>#VALUE!</v>
      </c>
      <c r="FZ349" s="155">
        <f t="shared" si="548"/>
        <v>0</v>
      </c>
    </row>
    <row r="350" spans="1:182">
      <c r="A350" s="143">
        <v>332</v>
      </c>
      <c r="B350" s="123"/>
      <c r="C350" s="123"/>
      <c r="D350" s="123"/>
      <c r="E350" s="181"/>
      <c r="F350" s="123"/>
      <c r="G350" s="123"/>
      <c r="H350" s="123"/>
      <c r="I350" s="120"/>
      <c r="J350" s="121"/>
      <c r="K350" s="123"/>
      <c r="L350" s="123"/>
      <c r="M350" s="172" t="str">
        <f>ryzyka!$X334</f>
        <v/>
      </c>
      <c r="N350" s="173" t="str">
        <f>ryzyka!Y334</f>
        <v/>
      </c>
      <c r="O350" s="123"/>
      <c r="P350" s="123"/>
      <c r="Q350" s="138"/>
      <c r="R350" s="121"/>
      <c r="S350" s="123"/>
      <c r="T350" s="122"/>
      <c r="U350" s="123"/>
      <c r="V350" s="285" t="str">
        <f t="shared" si="516"/>
        <v/>
      </c>
      <c r="W350" s="285" t="str">
        <f t="shared" si="517"/>
        <v/>
      </c>
      <c r="X350" s="123"/>
      <c r="Y350" s="65"/>
      <c r="Z350" s="176">
        <f t="shared" si="459"/>
        <v>0</v>
      </c>
      <c r="AA350" s="124"/>
      <c r="AB350" s="124"/>
      <c r="AC350" s="125"/>
      <c r="AD350" s="125"/>
      <c r="AE350" s="126"/>
      <c r="AF350" s="124"/>
      <c r="AG350" s="127"/>
      <c r="AH350" s="128"/>
      <c r="AI350" s="137"/>
      <c r="AJ350" s="126"/>
      <c r="AK350" s="335">
        <f t="shared" si="460"/>
        <v>0</v>
      </c>
      <c r="AL350" s="138"/>
      <c r="AM350" s="121"/>
      <c r="AN350" s="123"/>
      <c r="AO350" s="332">
        <f t="shared" si="539"/>
        <v>0</v>
      </c>
      <c r="AP350" s="333">
        <f>SUMIFS(Technologia[tpz '[s']],Technologia[Obszar],"Obróbka skrawaniem",Technologia[KOD WYROB],wycena!$B350)</f>
        <v>0</v>
      </c>
      <c r="AQ350" s="334">
        <f>SUMIFS(Technologia[tpj '[s']],Technologia[Obszar],"Obróbka skrawaniem",Technologia[KOD WYROB],wycena!$B350)</f>
        <v>0</v>
      </c>
      <c r="AR350" s="335">
        <f t="shared" si="461"/>
        <v>0</v>
      </c>
      <c r="AS350" s="334">
        <f>SUMIFS(Technologia[tpz '[s']],Technologia[Obszar],"Ukosowanie",Technologia[KOD WYROB],wycena!$B350)</f>
        <v>0</v>
      </c>
      <c r="AT350" s="334">
        <f>SUMIFS(Technologia[tpj '[s']],Technologia[Obszar],"Ukosowanie",Technologia[KOD WYROB],wycena!$B350)</f>
        <v>0</v>
      </c>
      <c r="AU350" s="335">
        <f t="shared" si="462"/>
        <v>0</v>
      </c>
      <c r="AV350" s="334">
        <f>SUMIFS(Technologia[tpz '[s']],Technologia[Obszar],"Prasa",Technologia[KOD WYROB],wycena!$B350)</f>
        <v>0</v>
      </c>
      <c r="AW350" s="334">
        <f>SUMIFS(Technologia[tpj '[s']],Technologia[Obszar],"Prasa",Technologia[KOD WYROB],wycena!$B350)</f>
        <v>0</v>
      </c>
      <c r="AX350" s="335">
        <f t="shared" si="463"/>
        <v>0</v>
      </c>
      <c r="AY350" s="334">
        <f>SUMIFS(Technologia[tpz '[s']],Technologia[Obszar],"Spawanie ręczne",Technologia[KOD WYROB],wycena!$B350)</f>
        <v>0</v>
      </c>
      <c r="AZ350" s="334">
        <f>SUMIFS(Technologia[tpj '[s']],Technologia[Obszar],"Spawanie ręczne",Technologia[KOD WYROB],wycena!$B350)</f>
        <v>0</v>
      </c>
      <c r="BA350" s="335">
        <f t="shared" si="464"/>
        <v>0</v>
      </c>
      <c r="BB350" s="334">
        <f>SUMIFS(Technologia[tpz '[s']],Technologia[Obszar],"Spawanie robotem",Technologia[KOD WYROB],wycena!$B350)</f>
        <v>0</v>
      </c>
      <c r="BC350" s="334">
        <f>SUMIFS(Technologia[tpj '[s']],Technologia[Obszar],"Spawanie robotem",Technologia[KOD WYROB],wycena!$B350)</f>
        <v>0</v>
      </c>
      <c r="BD350" s="335">
        <f t="shared" si="465"/>
        <v>0</v>
      </c>
      <c r="BE350" s="334">
        <f>SUMIFS(Technologia[tpz '[s']],Technologia[Obszar],"Ślusarnia",Technologia[KOD WYROB],wycena!$B350)</f>
        <v>0</v>
      </c>
      <c r="BF350" s="334">
        <f>SUMIFS(Technologia[tpj '[s']],Technologia[Obszar],"Ślusarnia",Technologia[KOD WYROB],wycena!$B350)</f>
        <v>0</v>
      </c>
      <c r="BG350" s="335">
        <f t="shared" si="466"/>
        <v>0</v>
      </c>
      <c r="BH350" s="334">
        <f>SUMIFS(Technologia[tpz '[s']],Technologia[Obszar],"Montaż",Technologia[KOD WYROB],wycena!$B350)</f>
        <v>0</v>
      </c>
      <c r="BI350" s="334">
        <f>SUMIFS(Technologia[tpj '[s']],Technologia[Obszar],"Montaż",Technologia[KOD WYROB],wycena!$B350)</f>
        <v>0</v>
      </c>
      <c r="BJ350" s="335">
        <f t="shared" si="467"/>
        <v>0</v>
      </c>
      <c r="BK350" s="334">
        <f>SUMIFS(Technologia[tpz '[s']],Technologia[Obszar],"Klejenie",Technologia[KOD WYROB],wycena!$B350)</f>
        <v>0</v>
      </c>
      <c r="BL350" s="334">
        <f>SUMIFS(Technologia[tpj '[s']],Technologia[Obszar],"Klejenie",Technologia[KOD WYROB],wycena!$B350)</f>
        <v>0</v>
      </c>
      <c r="BM350" s="335">
        <f t="shared" si="468"/>
        <v>0</v>
      </c>
      <c r="BN350" s="334">
        <f>SUMIFS(Technologia[tpz '[s']],Technologia[Obszar],"Śrutowanie",Technologia[KOD WYROB],wycena!$B350)</f>
        <v>0</v>
      </c>
      <c r="BO350" s="334">
        <f>SUMIFS(Technologia[tpj '[s']],Technologia[Obszar],"Śrutowanie",Technologia[KOD WYROB],wycena!$B350)</f>
        <v>0</v>
      </c>
      <c r="BP350" s="332">
        <f t="shared" si="518"/>
        <v>0</v>
      </c>
      <c r="BQ350" s="334">
        <f>SUMIFS(Technologia[tpz '[s']],Technologia[Obszar],"Prostowanie",Technologia[KOD WYROB],wycena!$B350)</f>
        <v>0</v>
      </c>
      <c r="BR350" s="334">
        <f>SUMIFS(Technologia[tpj '[s']],Technologia[Obszar],"Prostowanie",Technologia[KOD WYROB],wycena!$B350)</f>
        <v>0</v>
      </c>
      <c r="BS350" s="332">
        <f t="shared" si="519"/>
        <v>0</v>
      </c>
      <c r="BT350" s="334">
        <f>SUMIFS(Technologia[tpz '[s']],Technologia[Obszar],"Gratowarka",Technologia[KOD WYROB],wycena!$B350)</f>
        <v>0</v>
      </c>
      <c r="BU350" s="334">
        <f>SUMIFS(Technologia[tpj '[s']],Technologia[Obszar],"Gratowarka",Technologia[KOD WYROB],wycena!$B350)</f>
        <v>0</v>
      </c>
      <c r="BV350" s="332">
        <f t="shared" si="520"/>
        <v>0</v>
      </c>
      <c r="BW350" s="332">
        <f>COUNTIF(Technologia[KOD WYROB],B350)</f>
        <v>0</v>
      </c>
      <c r="BX350" s="332">
        <f t="shared" si="521"/>
        <v>0</v>
      </c>
      <c r="BZ350" s="121"/>
      <c r="CA350" s="123"/>
      <c r="CB350" s="123"/>
      <c r="CC350" s="372">
        <f>SUMIFS(Technologia[Koszt kooperacji],Technologia[Obszar],"Kooperacja",Technologia[KOD WYROB],wycena!$B350)+SUMIFS(Technologia[Koszt kooperacji],Technologia[Obszar],"Śrutowanie",Technologia[KOD WYROB],wycena!$B350)</f>
        <v>0</v>
      </c>
      <c r="CD350" s="372">
        <f t="shared" si="469"/>
        <v>0</v>
      </c>
      <c r="CE350" s="372">
        <f t="shared" si="540"/>
        <v>0</v>
      </c>
      <c r="CF350" s="381">
        <f>COUNTIFS(Technologia[KOD WYROB],B350,Technologia[Obszar],"kooperacja")+SUMIF($C:$C,$B350,CF:CF)</f>
        <v>0</v>
      </c>
      <c r="CG350" s="382">
        <f>SUMIF(Tabela3[Dot. indeksu],B350,Tabela3[Wartość])+SUMIF(C:C,B350,DE:DE)</f>
        <v>0</v>
      </c>
      <c r="CH350" s="383">
        <f>SUMIFS(NRC[Cena],NRC[Typ narzędzia],robocze!$AL$1,NRC[Dot. indeksu],wycena!$B350)+(SUMIF($C:$C,$B350,$DF:$DF))</f>
        <v>0</v>
      </c>
      <c r="CI350" s="372">
        <f>SUMIFS(NRC[Cena],NRC[Typ narzędzia],robocze!$AL$2,NRC[Dot. indeksu],wycena!$B350)+(SUMIF($C:$C,$B350,$DG:$DG))</f>
        <v>0</v>
      </c>
      <c r="CJ350" s="372">
        <f>SUMIFS(NRC[Cena],NRC[Typ narzędzia],robocze!$AL$3,NRC[Dot. indeksu],wycena!$B350)+(SUMIF($C:$C,$B350,$DH:$DH))</f>
        <v>0</v>
      </c>
      <c r="CK350" s="384">
        <f t="shared" si="522"/>
        <v>0</v>
      </c>
      <c r="CM350" s="373" t="str">
        <f t="shared" si="470"/>
        <v/>
      </c>
      <c r="CN350" s="374" t="str">
        <f t="shared" si="471"/>
        <v/>
      </c>
      <c r="CO350" s="372" t="str">
        <f t="shared" si="472"/>
        <v/>
      </c>
      <c r="CP350" s="372" t="str">
        <f t="shared" si="541"/>
        <v/>
      </c>
      <c r="CQ350" s="371" t="str">
        <f t="shared" si="473"/>
        <v/>
      </c>
      <c r="CR350" s="371" t="str">
        <f t="shared" si="542"/>
        <v/>
      </c>
      <c r="CS350" s="371" t="str">
        <f t="shared" si="474"/>
        <v/>
      </c>
      <c r="CT350" s="371" t="str">
        <f t="shared" si="475"/>
        <v/>
      </c>
      <c r="CU350" s="371" t="str">
        <f t="shared" si="476"/>
        <v/>
      </c>
      <c r="CV350" s="371" t="str">
        <f t="shared" si="477"/>
        <v/>
      </c>
      <c r="CW350" s="371" t="str">
        <f t="shared" si="478"/>
        <v/>
      </c>
      <c r="CX350" s="371" t="str">
        <f t="shared" si="479"/>
        <v/>
      </c>
      <c r="CY350" s="371" t="str">
        <f t="shared" si="480"/>
        <v/>
      </c>
      <c r="CZ350" s="371" t="str">
        <f t="shared" si="481"/>
        <v/>
      </c>
      <c r="DA350" s="371" t="str">
        <f t="shared" si="523"/>
        <v/>
      </c>
      <c r="DB350" s="371" t="str">
        <f t="shared" si="524"/>
        <v/>
      </c>
      <c r="DC350" s="371" t="str">
        <f t="shared" si="525"/>
        <v/>
      </c>
      <c r="DD350" s="334" t="str">
        <f t="shared" si="482"/>
        <v/>
      </c>
      <c r="DE350" s="334" t="str">
        <f t="shared" si="483"/>
        <v/>
      </c>
      <c r="DF350" s="372">
        <f t="shared" si="543"/>
        <v>0</v>
      </c>
      <c r="DG350" s="372">
        <f t="shared" si="544"/>
        <v>0</v>
      </c>
      <c r="DH350" s="372">
        <f t="shared" si="545"/>
        <v>0</v>
      </c>
      <c r="DI350" s="375"/>
      <c r="DJ350" s="319">
        <f>AK350/3600*Stawki!$A$4</f>
        <v>0</v>
      </c>
      <c r="DK350" s="317">
        <f>AO350/3600*Stawki!$B$4</f>
        <v>0</v>
      </c>
      <c r="DL350" s="317">
        <f>AR350/3600*Stawki!$C$4</f>
        <v>0</v>
      </c>
      <c r="DM350" s="317">
        <f>AU350/3600*Stawki!$D$4</f>
        <v>0</v>
      </c>
      <c r="DN350" s="317">
        <f>AX350/3600*Stawki!$E$4</f>
        <v>0</v>
      </c>
      <c r="DO350" s="317">
        <f>BA350/3600*Stawki!$F$4</f>
        <v>0</v>
      </c>
      <c r="DP350" s="317">
        <f>BD350/3600*Stawki!$G$4</f>
        <v>0</v>
      </c>
      <c r="DQ350" s="317">
        <f>BG350/3600*Stawki!$H$4</f>
        <v>0</v>
      </c>
      <c r="DR350" s="317">
        <f>BJ350/3600*Stawki!$J$4</f>
        <v>0</v>
      </c>
      <c r="DS350" s="317">
        <f>BL350/3600*Stawki!$I$4</f>
        <v>0</v>
      </c>
      <c r="DT350" s="317">
        <f>BP350/3600*Stawki!$K$4</f>
        <v>0</v>
      </c>
      <c r="DU350" s="320">
        <f>BS350/3600*Stawki!$M$4</f>
        <v>0</v>
      </c>
      <c r="DV350" s="320">
        <f>BV350/3600*Stawki!$L$4</f>
        <v>0</v>
      </c>
      <c r="DW350" s="321">
        <f t="shared" si="526"/>
        <v>0</v>
      </c>
      <c r="DX350" s="322" t="e" cm="1">
        <f t="array" ref="DX350">IF(BX350&lt;1,INDEX(tblSimple[],MATCH(F350,simp_il_proj,1)+1,MATCH(BW350,simp_il_oper,1)+1)+VLOOKUP($H$6,tblKlient[[Klient]:[Dodatkowy narzut Simple]],2,0),INDEX(tblComplex[],MATCH(F350,comp_il_projekt,1)+1,MATCH(BX350,comp_ile_sklad,1)+1)+VLOOKUP($H$6,tblKlient[[Klient]:[Dodatkowy narzut Complex]],3,0))</f>
        <v>#VALUE!</v>
      </c>
      <c r="DY350" s="323" t="str">
        <f t="shared" si="527"/>
        <v/>
      </c>
      <c r="DZ350" s="318" t="e">
        <f t="shared" si="484"/>
        <v>#VALUE!</v>
      </c>
      <c r="EA350" s="324" t="e">
        <f t="shared" si="485"/>
        <v>#VALUE!</v>
      </c>
      <c r="EC350" s="340">
        <f>IFERROR((Y350*AA350)*IF(X350="NIE",$EC$17+Stawki!$L$30,$EC$17)+SUMIF($C:$C,$B350,CP:CP),0)</f>
        <v>0</v>
      </c>
      <c r="ED350" s="341">
        <f t="shared" si="486"/>
        <v>0</v>
      </c>
      <c r="EE350" s="341">
        <f t="shared" si="487"/>
        <v>0</v>
      </c>
      <c r="EF350" s="341" t="e">
        <f t="shared" si="488"/>
        <v>#VALUE!</v>
      </c>
      <c r="EG350" s="341" t="e">
        <f>DY350*(1+wycena!$EG$17)</f>
        <v>#VALUE!</v>
      </c>
      <c r="EH350" s="341" t="e">
        <f>EG350*(1+wycena!$EH$17)</f>
        <v>#VALUE!</v>
      </c>
      <c r="EI350" s="341" t="e">
        <f t="shared" si="528"/>
        <v>#VALUE!</v>
      </c>
      <c r="EJ350" s="341" t="e">
        <f t="shared" si="546"/>
        <v>#VALUE!</v>
      </c>
      <c r="EK350" s="342">
        <f t="shared" si="489"/>
        <v>0</v>
      </c>
      <c r="EL350" s="343">
        <v>0</v>
      </c>
      <c r="EM350" s="344" t="e">
        <f t="shared" si="547"/>
        <v>#VALUE!</v>
      </c>
      <c r="EN350" s="345" t="e">
        <f t="shared" si="490"/>
        <v>#VALUE!</v>
      </c>
      <c r="EO350" s="346">
        <f t="shared" si="491"/>
        <v>0</v>
      </c>
      <c r="EP350" s="347">
        <f t="shared" si="492"/>
        <v>0</v>
      </c>
      <c r="EQ350" s="348">
        <f t="shared" si="529"/>
        <v>0</v>
      </c>
      <c r="ER350" s="349" t="e">
        <f t="shared" si="493"/>
        <v>#VALUE!</v>
      </c>
      <c r="ES350" s="350" t="e">
        <f t="shared" si="494"/>
        <v>#VALUE!</v>
      </c>
      <c r="ET350" s="62"/>
      <c r="EU350" s="399">
        <f t="shared" si="530"/>
        <v>0</v>
      </c>
      <c r="EV350" s="400">
        <f t="shared" si="531"/>
        <v>0</v>
      </c>
      <c r="EW350" s="400">
        <f t="shared" si="532"/>
        <v>0</v>
      </c>
      <c r="EX350" s="400">
        <f t="shared" si="533"/>
        <v>0</v>
      </c>
      <c r="EY350" s="400">
        <f t="shared" si="534"/>
        <v>0</v>
      </c>
      <c r="EZ350" s="401">
        <f t="shared" si="535"/>
        <v>0</v>
      </c>
      <c r="FA350" s="62"/>
      <c r="FB350" s="153">
        <f t="shared" si="495"/>
        <v>0</v>
      </c>
      <c r="FC350" s="154">
        <f t="shared" si="496"/>
        <v>0</v>
      </c>
      <c r="FD350" s="154">
        <f t="shared" si="497"/>
        <v>0</v>
      </c>
      <c r="FE350" s="154">
        <f t="shared" si="498"/>
        <v>0</v>
      </c>
      <c r="FF350" s="154">
        <f t="shared" si="499"/>
        <v>0</v>
      </c>
      <c r="FG350" s="154">
        <f t="shared" si="500"/>
        <v>0</v>
      </c>
      <c r="FH350" s="154">
        <f t="shared" si="501"/>
        <v>0</v>
      </c>
      <c r="FI350" s="154">
        <f t="shared" si="502"/>
        <v>0</v>
      </c>
      <c r="FJ350" s="154">
        <f t="shared" si="503"/>
        <v>0</v>
      </c>
      <c r="FK350" s="147">
        <f t="shared" si="504"/>
        <v>0</v>
      </c>
      <c r="FL350" s="147">
        <f t="shared" si="505"/>
        <v>0</v>
      </c>
      <c r="FM350" s="146">
        <f t="shared" si="506"/>
        <v>0</v>
      </c>
      <c r="FN350" s="146">
        <f t="shared" si="507"/>
        <v>0</v>
      </c>
      <c r="FO350" s="146">
        <f t="shared" si="508"/>
        <v>0</v>
      </c>
      <c r="FP350" s="146">
        <f t="shared" si="509"/>
        <v>0</v>
      </c>
      <c r="FQ350" s="146" t="e">
        <f t="shared" si="510"/>
        <v>#VALUE!</v>
      </c>
      <c r="FR350" s="146" t="e">
        <f t="shared" si="511"/>
        <v>#VALUE!</v>
      </c>
      <c r="FS350" s="146">
        <f t="shared" si="512"/>
        <v>0</v>
      </c>
      <c r="FT350" s="146">
        <f t="shared" si="513"/>
        <v>0</v>
      </c>
      <c r="FU350" s="146">
        <f t="shared" si="514"/>
        <v>0</v>
      </c>
      <c r="FV350" s="146" t="e">
        <f t="shared" si="515"/>
        <v>#VALUE!</v>
      </c>
      <c r="FW350" s="146" t="e">
        <f t="shared" si="536"/>
        <v>#VALUE!</v>
      </c>
      <c r="FX350" s="146" t="e">
        <f t="shared" si="537"/>
        <v>#VALUE!</v>
      </c>
      <c r="FY350" s="146" t="e">
        <f t="shared" si="538"/>
        <v>#VALUE!</v>
      </c>
      <c r="FZ350" s="155">
        <f t="shared" si="548"/>
        <v>0</v>
      </c>
    </row>
    <row r="351" spans="1:182">
      <c r="A351" s="143">
        <v>333</v>
      </c>
      <c r="B351" s="123"/>
      <c r="C351" s="123"/>
      <c r="D351" s="123"/>
      <c r="E351" s="181"/>
      <c r="F351" s="123"/>
      <c r="G351" s="123"/>
      <c r="H351" s="123"/>
      <c r="I351" s="120"/>
      <c r="J351" s="121"/>
      <c r="K351" s="123"/>
      <c r="L351" s="123"/>
      <c r="M351" s="172" t="str">
        <f>ryzyka!$X335</f>
        <v/>
      </c>
      <c r="N351" s="173" t="str">
        <f>ryzyka!Y335</f>
        <v/>
      </c>
      <c r="O351" s="123"/>
      <c r="P351" s="123"/>
      <c r="Q351" s="138"/>
      <c r="R351" s="121"/>
      <c r="S351" s="123"/>
      <c r="T351" s="122"/>
      <c r="U351" s="123"/>
      <c r="V351" s="285" t="str">
        <f t="shared" si="516"/>
        <v/>
      </c>
      <c r="W351" s="285" t="str">
        <f t="shared" si="517"/>
        <v/>
      </c>
      <c r="X351" s="123"/>
      <c r="Y351" s="65"/>
      <c r="Z351" s="176">
        <f t="shared" si="459"/>
        <v>0</v>
      </c>
      <c r="AA351" s="124"/>
      <c r="AB351" s="124"/>
      <c r="AC351" s="125"/>
      <c r="AD351" s="125"/>
      <c r="AE351" s="126"/>
      <c r="AF351" s="124"/>
      <c r="AG351" s="127"/>
      <c r="AH351" s="128"/>
      <c r="AI351" s="137"/>
      <c r="AJ351" s="126"/>
      <c r="AK351" s="335">
        <f t="shared" si="460"/>
        <v>0</v>
      </c>
      <c r="AL351" s="138"/>
      <c r="AM351" s="121"/>
      <c r="AN351" s="123"/>
      <c r="AO351" s="332">
        <f t="shared" si="539"/>
        <v>0</v>
      </c>
      <c r="AP351" s="333">
        <f>SUMIFS(Technologia[tpz '[s']],Technologia[Obszar],"Obróbka skrawaniem",Technologia[KOD WYROB],wycena!$B351)</f>
        <v>0</v>
      </c>
      <c r="AQ351" s="334">
        <f>SUMIFS(Technologia[tpj '[s']],Technologia[Obszar],"Obróbka skrawaniem",Technologia[KOD WYROB],wycena!$B351)</f>
        <v>0</v>
      </c>
      <c r="AR351" s="335">
        <f t="shared" si="461"/>
        <v>0</v>
      </c>
      <c r="AS351" s="334">
        <f>SUMIFS(Technologia[tpz '[s']],Technologia[Obszar],"Ukosowanie",Technologia[KOD WYROB],wycena!$B351)</f>
        <v>0</v>
      </c>
      <c r="AT351" s="334">
        <f>SUMIFS(Technologia[tpj '[s']],Technologia[Obszar],"Ukosowanie",Technologia[KOD WYROB],wycena!$B351)</f>
        <v>0</v>
      </c>
      <c r="AU351" s="335">
        <f t="shared" si="462"/>
        <v>0</v>
      </c>
      <c r="AV351" s="334">
        <f>SUMIFS(Technologia[tpz '[s']],Technologia[Obszar],"Prasa",Technologia[KOD WYROB],wycena!$B351)</f>
        <v>0</v>
      </c>
      <c r="AW351" s="334">
        <f>SUMIFS(Technologia[tpj '[s']],Technologia[Obszar],"Prasa",Technologia[KOD WYROB],wycena!$B351)</f>
        <v>0</v>
      </c>
      <c r="AX351" s="335">
        <f t="shared" si="463"/>
        <v>0</v>
      </c>
      <c r="AY351" s="334">
        <f>SUMIFS(Technologia[tpz '[s']],Technologia[Obszar],"Spawanie ręczne",Technologia[KOD WYROB],wycena!$B351)</f>
        <v>0</v>
      </c>
      <c r="AZ351" s="334">
        <f>SUMIFS(Technologia[tpj '[s']],Technologia[Obszar],"Spawanie ręczne",Technologia[KOD WYROB],wycena!$B351)</f>
        <v>0</v>
      </c>
      <c r="BA351" s="335">
        <f t="shared" si="464"/>
        <v>0</v>
      </c>
      <c r="BB351" s="334">
        <f>SUMIFS(Technologia[tpz '[s']],Technologia[Obszar],"Spawanie robotem",Technologia[KOD WYROB],wycena!$B351)</f>
        <v>0</v>
      </c>
      <c r="BC351" s="334">
        <f>SUMIFS(Technologia[tpj '[s']],Technologia[Obszar],"Spawanie robotem",Technologia[KOD WYROB],wycena!$B351)</f>
        <v>0</v>
      </c>
      <c r="BD351" s="335">
        <f t="shared" si="465"/>
        <v>0</v>
      </c>
      <c r="BE351" s="334">
        <f>SUMIFS(Technologia[tpz '[s']],Technologia[Obszar],"Ślusarnia",Technologia[KOD WYROB],wycena!$B351)</f>
        <v>0</v>
      </c>
      <c r="BF351" s="334">
        <f>SUMIFS(Technologia[tpj '[s']],Technologia[Obszar],"Ślusarnia",Technologia[KOD WYROB],wycena!$B351)</f>
        <v>0</v>
      </c>
      <c r="BG351" s="335">
        <f t="shared" si="466"/>
        <v>0</v>
      </c>
      <c r="BH351" s="334">
        <f>SUMIFS(Technologia[tpz '[s']],Technologia[Obszar],"Montaż",Technologia[KOD WYROB],wycena!$B351)</f>
        <v>0</v>
      </c>
      <c r="BI351" s="334">
        <f>SUMIFS(Technologia[tpj '[s']],Technologia[Obszar],"Montaż",Technologia[KOD WYROB],wycena!$B351)</f>
        <v>0</v>
      </c>
      <c r="BJ351" s="335">
        <f t="shared" si="467"/>
        <v>0</v>
      </c>
      <c r="BK351" s="334">
        <f>SUMIFS(Technologia[tpz '[s']],Technologia[Obszar],"Klejenie",Technologia[KOD WYROB],wycena!$B351)</f>
        <v>0</v>
      </c>
      <c r="BL351" s="334">
        <f>SUMIFS(Technologia[tpj '[s']],Technologia[Obszar],"Klejenie",Technologia[KOD WYROB],wycena!$B351)</f>
        <v>0</v>
      </c>
      <c r="BM351" s="335">
        <f t="shared" si="468"/>
        <v>0</v>
      </c>
      <c r="BN351" s="334">
        <f>SUMIFS(Technologia[tpz '[s']],Technologia[Obszar],"Śrutowanie",Technologia[KOD WYROB],wycena!$B351)</f>
        <v>0</v>
      </c>
      <c r="BO351" s="334">
        <f>SUMIFS(Technologia[tpj '[s']],Technologia[Obszar],"Śrutowanie",Technologia[KOD WYROB],wycena!$B351)</f>
        <v>0</v>
      </c>
      <c r="BP351" s="332">
        <f t="shared" si="518"/>
        <v>0</v>
      </c>
      <c r="BQ351" s="334">
        <f>SUMIFS(Technologia[tpz '[s']],Technologia[Obszar],"Prostowanie",Technologia[KOD WYROB],wycena!$B351)</f>
        <v>0</v>
      </c>
      <c r="BR351" s="334">
        <f>SUMIFS(Technologia[tpj '[s']],Technologia[Obszar],"Prostowanie",Technologia[KOD WYROB],wycena!$B351)</f>
        <v>0</v>
      </c>
      <c r="BS351" s="332">
        <f t="shared" si="519"/>
        <v>0</v>
      </c>
      <c r="BT351" s="334">
        <f>SUMIFS(Technologia[tpz '[s']],Technologia[Obszar],"Gratowarka",Technologia[KOD WYROB],wycena!$B351)</f>
        <v>0</v>
      </c>
      <c r="BU351" s="334">
        <f>SUMIFS(Technologia[tpj '[s']],Technologia[Obszar],"Gratowarka",Technologia[KOD WYROB],wycena!$B351)</f>
        <v>0</v>
      </c>
      <c r="BV351" s="332">
        <f t="shared" si="520"/>
        <v>0</v>
      </c>
      <c r="BW351" s="332">
        <f>COUNTIF(Technologia[KOD WYROB],B351)</f>
        <v>0</v>
      </c>
      <c r="BX351" s="332">
        <f t="shared" si="521"/>
        <v>0</v>
      </c>
      <c r="BZ351" s="121"/>
      <c r="CA351" s="123"/>
      <c r="CB351" s="123"/>
      <c r="CC351" s="372">
        <f>SUMIFS(Technologia[Koszt kooperacji],Technologia[Obszar],"Kooperacja",Technologia[KOD WYROB],wycena!$B351)+SUMIFS(Technologia[Koszt kooperacji],Technologia[Obszar],"Śrutowanie",Technologia[KOD WYROB],wycena!$B351)</f>
        <v>0</v>
      </c>
      <c r="CD351" s="372">
        <f t="shared" si="469"/>
        <v>0</v>
      </c>
      <c r="CE351" s="372">
        <f t="shared" si="540"/>
        <v>0</v>
      </c>
      <c r="CF351" s="381">
        <f>COUNTIFS(Technologia[KOD WYROB],B351,Technologia[Obszar],"kooperacja")+SUMIF($C:$C,$B351,CF:CF)</f>
        <v>0</v>
      </c>
      <c r="CG351" s="382">
        <f>SUMIF(Tabela3[Dot. indeksu],B351,Tabela3[Wartość])+SUMIF(C:C,B351,DE:DE)</f>
        <v>0</v>
      </c>
      <c r="CH351" s="383">
        <f>SUMIFS(NRC[Cena],NRC[Typ narzędzia],robocze!$AL$1,NRC[Dot. indeksu],wycena!$B351)+(SUMIF($C:$C,$B351,$DF:$DF))</f>
        <v>0</v>
      </c>
      <c r="CI351" s="372">
        <f>SUMIFS(NRC[Cena],NRC[Typ narzędzia],robocze!$AL$2,NRC[Dot. indeksu],wycena!$B351)+(SUMIF($C:$C,$B351,$DG:$DG))</f>
        <v>0</v>
      </c>
      <c r="CJ351" s="372">
        <f>SUMIFS(NRC[Cena],NRC[Typ narzędzia],robocze!$AL$3,NRC[Dot. indeksu],wycena!$B351)+(SUMIF($C:$C,$B351,$DH:$DH))</f>
        <v>0</v>
      </c>
      <c r="CK351" s="384">
        <f t="shared" si="522"/>
        <v>0</v>
      </c>
      <c r="CM351" s="373" t="str">
        <f t="shared" si="470"/>
        <v/>
      </c>
      <c r="CN351" s="374" t="str">
        <f t="shared" si="471"/>
        <v/>
      </c>
      <c r="CO351" s="372" t="str">
        <f t="shared" si="472"/>
        <v/>
      </c>
      <c r="CP351" s="372" t="str">
        <f t="shared" si="541"/>
        <v/>
      </c>
      <c r="CQ351" s="371" t="str">
        <f t="shared" si="473"/>
        <v/>
      </c>
      <c r="CR351" s="371" t="str">
        <f t="shared" si="542"/>
        <v/>
      </c>
      <c r="CS351" s="371" t="str">
        <f t="shared" si="474"/>
        <v/>
      </c>
      <c r="CT351" s="371" t="str">
        <f t="shared" si="475"/>
        <v/>
      </c>
      <c r="CU351" s="371" t="str">
        <f t="shared" si="476"/>
        <v/>
      </c>
      <c r="CV351" s="371" t="str">
        <f t="shared" si="477"/>
        <v/>
      </c>
      <c r="CW351" s="371" t="str">
        <f t="shared" si="478"/>
        <v/>
      </c>
      <c r="CX351" s="371" t="str">
        <f t="shared" si="479"/>
        <v/>
      </c>
      <c r="CY351" s="371" t="str">
        <f t="shared" si="480"/>
        <v/>
      </c>
      <c r="CZ351" s="371" t="str">
        <f t="shared" si="481"/>
        <v/>
      </c>
      <c r="DA351" s="371" t="str">
        <f t="shared" si="523"/>
        <v/>
      </c>
      <c r="DB351" s="371" t="str">
        <f t="shared" si="524"/>
        <v/>
      </c>
      <c r="DC351" s="371" t="str">
        <f t="shared" si="525"/>
        <v/>
      </c>
      <c r="DD351" s="334" t="str">
        <f t="shared" si="482"/>
        <v/>
      </c>
      <c r="DE351" s="334" t="str">
        <f t="shared" si="483"/>
        <v/>
      </c>
      <c r="DF351" s="372">
        <f t="shared" si="543"/>
        <v>0</v>
      </c>
      <c r="DG351" s="372">
        <f t="shared" si="544"/>
        <v>0</v>
      </c>
      <c r="DH351" s="372">
        <f t="shared" si="545"/>
        <v>0</v>
      </c>
      <c r="DI351" s="375"/>
      <c r="DJ351" s="319">
        <f>AK351/3600*Stawki!$A$4</f>
        <v>0</v>
      </c>
      <c r="DK351" s="317">
        <f>AO351/3600*Stawki!$B$4</f>
        <v>0</v>
      </c>
      <c r="DL351" s="317">
        <f>AR351/3600*Stawki!$C$4</f>
        <v>0</v>
      </c>
      <c r="DM351" s="317">
        <f>AU351/3600*Stawki!$D$4</f>
        <v>0</v>
      </c>
      <c r="DN351" s="317">
        <f>AX351/3600*Stawki!$E$4</f>
        <v>0</v>
      </c>
      <c r="DO351" s="317">
        <f>BA351/3600*Stawki!$F$4</f>
        <v>0</v>
      </c>
      <c r="DP351" s="317">
        <f>BD351/3600*Stawki!$G$4</f>
        <v>0</v>
      </c>
      <c r="DQ351" s="317">
        <f>BG351/3600*Stawki!$H$4</f>
        <v>0</v>
      </c>
      <c r="DR351" s="317">
        <f>BJ351/3600*Stawki!$J$4</f>
        <v>0</v>
      </c>
      <c r="DS351" s="317">
        <f>BL351/3600*Stawki!$I$4</f>
        <v>0</v>
      </c>
      <c r="DT351" s="317">
        <f>BP351/3600*Stawki!$K$4</f>
        <v>0</v>
      </c>
      <c r="DU351" s="320">
        <f>BS351/3600*Stawki!$M$4</f>
        <v>0</v>
      </c>
      <c r="DV351" s="320">
        <f>BV351/3600*Stawki!$L$4</f>
        <v>0</v>
      </c>
      <c r="DW351" s="321">
        <f t="shared" si="526"/>
        <v>0</v>
      </c>
      <c r="DX351" s="322" t="e" cm="1">
        <f t="array" ref="DX351">IF(BX351&lt;1,INDEX(tblSimple[],MATCH(F351,simp_il_proj,1)+1,MATCH(BW351,simp_il_oper,1)+1)+VLOOKUP($H$6,tblKlient[[Klient]:[Dodatkowy narzut Simple]],2,0),INDEX(tblComplex[],MATCH(F351,comp_il_projekt,1)+1,MATCH(BX351,comp_ile_sklad,1)+1)+VLOOKUP($H$6,tblKlient[[Klient]:[Dodatkowy narzut Complex]],3,0))</f>
        <v>#VALUE!</v>
      </c>
      <c r="DY351" s="323" t="str">
        <f t="shared" si="527"/>
        <v/>
      </c>
      <c r="DZ351" s="318" t="e">
        <f t="shared" si="484"/>
        <v>#VALUE!</v>
      </c>
      <c r="EA351" s="324" t="e">
        <f t="shared" si="485"/>
        <v>#VALUE!</v>
      </c>
      <c r="EC351" s="340">
        <f>IFERROR((Y351*AA351)*IF(X351="NIE",$EC$17+Stawki!$L$30,$EC$17)+SUMIF($C:$C,$B351,CP:CP),0)</f>
        <v>0</v>
      </c>
      <c r="ED351" s="341">
        <f t="shared" si="486"/>
        <v>0</v>
      </c>
      <c r="EE351" s="341">
        <f t="shared" si="487"/>
        <v>0</v>
      </c>
      <c r="EF351" s="341" t="e">
        <f t="shared" si="488"/>
        <v>#VALUE!</v>
      </c>
      <c r="EG351" s="341" t="e">
        <f>DY351*(1+wycena!$EG$17)</f>
        <v>#VALUE!</v>
      </c>
      <c r="EH351" s="341" t="e">
        <f>EG351*(1+wycena!$EH$17)</f>
        <v>#VALUE!</v>
      </c>
      <c r="EI351" s="341" t="e">
        <f t="shared" si="528"/>
        <v>#VALUE!</v>
      </c>
      <c r="EJ351" s="341" t="e">
        <f t="shared" si="546"/>
        <v>#VALUE!</v>
      </c>
      <c r="EK351" s="342">
        <f t="shared" si="489"/>
        <v>0</v>
      </c>
      <c r="EL351" s="343">
        <v>0</v>
      </c>
      <c r="EM351" s="344" t="e">
        <f t="shared" si="547"/>
        <v>#VALUE!</v>
      </c>
      <c r="EN351" s="345" t="e">
        <f t="shared" si="490"/>
        <v>#VALUE!</v>
      </c>
      <c r="EO351" s="346">
        <f t="shared" si="491"/>
        <v>0</v>
      </c>
      <c r="EP351" s="347">
        <f t="shared" si="492"/>
        <v>0</v>
      </c>
      <c r="EQ351" s="348">
        <f t="shared" si="529"/>
        <v>0</v>
      </c>
      <c r="ER351" s="349" t="e">
        <f t="shared" si="493"/>
        <v>#VALUE!</v>
      </c>
      <c r="ES351" s="350" t="e">
        <f t="shared" si="494"/>
        <v>#VALUE!</v>
      </c>
      <c r="ET351" s="62"/>
      <c r="EU351" s="399">
        <f t="shared" si="530"/>
        <v>0</v>
      </c>
      <c r="EV351" s="400">
        <f t="shared" si="531"/>
        <v>0</v>
      </c>
      <c r="EW351" s="400">
        <f t="shared" si="532"/>
        <v>0</v>
      </c>
      <c r="EX351" s="400">
        <f t="shared" si="533"/>
        <v>0</v>
      </c>
      <c r="EY351" s="400">
        <f t="shared" si="534"/>
        <v>0</v>
      </c>
      <c r="EZ351" s="401">
        <f t="shared" si="535"/>
        <v>0</v>
      </c>
      <c r="FA351" s="62"/>
      <c r="FB351" s="153">
        <f t="shared" si="495"/>
        <v>0</v>
      </c>
      <c r="FC351" s="154">
        <f t="shared" si="496"/>
        <v>0</v>
      </c>
      <c r="FD351" s="154">
        <f t="shared" si="497"/>
        <v>0</v>
      </c>
      <c r="FE351" s="154">
        <f t="shared" si="498"/>
        <v>0</v>
      </c>
      <c r="FF351" s="154">
        <f t="shared" si="499"/>
        <v>0</v>
      </c>
      <c r="FG351" s="154">
        <f t="shared" si="500"/>
        <v>0</v>
      </c>
      <c r="FH351" s="154">
        <f t="shared" si="501"/>
        <v>0</v>
      </c>
      <c r="FI351" s="154">
        <f t="shared" si="502"/>
        <v>0</v>
      </c>
      <c r="FJ351" s="154">
        <f t="shared" si="503"/>
        <v>0</v>
      </c>
      <c r="FK351" s="147">
        <f t="shared" si="504"/>
        <v>0</v>
      </c>
      <c r="FL351" s="147">
        <f t="shared" si="505"/>
        <v>0</v>
      </c>
      <c r="FM351" s="146">
        <f t="shared" si="506"/>
        <v>0</v>
      </c>
      <c r="FN351" s="146">
        <f t="shared" si="507"/>
        <v>0</v>
      </c>
      <c r="FO351" s="146">
        <f t="shared" si="508"/>
        <v>0</v>
      </c>
      <c r="FP351" s="146">
        <f t="shared" si="509"/>
        <v>0</v>
      </c>
      <c r="FQ351" s="146" t="e">
        <f t="shared" si="510"/>
        <v>#VALUE!</v>
      </c>
      <c r="FR351" s="146" t="e">
        <f t="shared" si="511"/>
        <v>#VALUE!</v>
      </c>
      <c r="FS351" s="146">
        <f t="shared" si="512"/>
        <v>0</v>
      </c>
      <c r="FT351" s="146">
        <f t="shared" si="513"/>
        <v>0</v>
      </c>
      <c r="FU351" s="146">
        <f t="shared" si="514"/>
        <v>0</v>
      </c>
      <c r="FV351" s="146" t="e">
        <f t="shared" si="515"/>
        <v>#VALUE!</v>
      </c>
      <c r="FW351" s="146" t="e">
        <f t="shared" si="536"/>
        <v>#VALUE!</v>
      </c>
      <c r="FX351" s="146" t="e">
        <f t="shared" si="537"/>
        <v>#VALUE!</v>
      </c>
      <c r="FY351" s="146" t="e">
        <f t="shared" si="538"/>
        <v>#VALUE!</v>
      </c>
      <c r="FZ351" s="155">
        <f t="shared" si="548"/>
        <v>0</v>
      </c>
    </row>
    <row r="352" spans="1:182">
      <c r="A352" s="143">
        <v>334</v>
      </c>
      <c r="B352" s="123"/>
      <c r="C352" s="123"/>
      <c r="D352" s="123"/>
      <c r="E352" s="181"/>
      <c r="F352" s="123"/>
      <c r="G352" s="123"/>
      <c r="H352" s="123"/>
      <c r="I352" s="120"/>
      <c r="J352" s="121"/>
      <c r="K352" s="123"/>
      <c r="L352" s="123"/>
      <c r="M352" s="172" t="str">
        <f>ryzyka!$X336</f>
        <v/>
      </c>
      <c r="N352" s="173" t="str">
        <f>ryzyka!Y336</f>
        <v/>
      </c>
      <c r="O352" s="123"/>
      <c r="P352" s="123"/>
      <c r="Q352" s="138"/>
      <c r="R352" s="121"/>
      <c r="S352" s="123"/>
      <c r="T352" s="122"/>
      <c r="U352" s="123"/>
      <c r="V352" s="285" t="str">
        <f t="shared" si="516"/>
        <v/>
      </c>
      <c r="W352" s="285" t="str">
        <f t="shared" si="517"/>
        <v/>
      </c>
      <c r="X352" s="123"/>
      <c r="Y352" s="65"/>
      <c r="Z352" s="176">
        <f t="shared" si="459"/>
        <v>0</v>
      </c>
      <c r="AA352" s="124"/>
      <c r="AB352" s="124"/>
      <c r="AC352" s="125"/>
      <c r="AD352" s="125"/>
      <c r="AE352" s="126"/>
      <c r="AF352" s="124"/>
      <c r="AG352" s="127"/>
      <c r="AH352" s="128"/>
      <c r="AI352" s="137"/>
      <c r="AJ352" s="126"/>
      <c r="AK352" s="335">
        <f t="shared" si="460"/>
        <v>0</v>
      </c>
      <c r="AL352" s="138"/>
      <c r="AM352" s="121"/>
      <c r="AN352" s="123"/>
      <c r="AO352" s="332">
        <f t="shared" si="539"/>
        <v>0</v>
      </c>
      <c r="AP352" s="333">
        <f>SUMIFS(Technologia[tpz '[s']],Technologia[Obszar],"Obróbka skrawaniem",Technologia[KOD WYROB],wycena!$B352)</f>
        <v>0</v>
      </c>
      <c r="AQ352" s="334">
        <f>SUMIFS(Technologia[tpj '[s']],Technologia[Obszar],"Obróbka skrawaniem",Technologia[KOD WYROB],wycena!$B352)</f>
        <v>0</v>
      </c>
      <c r="AR352" s="335">
        <f t="shared" si="461"/>
        <v>0</v>
      </c>
      <c r="AS352" s="334">
        <f>SUMIFS(Technologia[tpz '[s']],Technologia[Obszar],"Ukosowanie",Technologia[KOD WYROB],wycena!$B352)</f>
        <v>0</v>
      </c>
      <c r="AT352" s="334">
        <f>SUMIFS(Technologia[tpj '[s']],Technologia[Obszar],"Ukosowanie",Technologia[KOD WYROB],wycena!$B352)</f>
        <v>0</v>
      </c>
      <c r="AU352" s="335">
        <f t="shared" si="462"/>
        <v>0</v>
      </c>
      <c r="AV352" s="334">
        <f>SUMIFS(Technologia[tpz '[s']],Technologia[Obszar],"Prasa",Technologia[KOD WYROB],wycena!$B352)</f>
        <v>0</v>
      </c>
      <c r="AW352" s="334">
        <f>SUMIFS(Technologia[tpj '[s']],Technologia[Obszar],"Prasa",Technologia[KOD WYROB],wycena!$B352)</f>
        <v>0</v>
      </c>
      <c r="AX352" s="335">
        <f t="shared" si="463"/>
        <v>0</v>
      </c>
      <c r="AY352" s="334">
        <f>SUMIFS(Technologia[tpz '[s']],Technologia[Obszar],"Spawanie ręczne",Technologia[KOD WYROB],wycena!$B352)</f>
        <v>0</v>
      </c>
      <c r="AZ352" s="334">
        <f>SUMIFS(Technologia[tpj '[s']],Technologia[Obszar],"Spawanie ręczne",Technologia[KOD WYROB],wycena!$B352)</f>
        <v>0</v>
      </c>
      <c r="BA352" s="335">
        <f t="shared" si="464"/>
        <v>0</v>
      </c>
      <c r="BB352" s="334">
        <f>SUMIFS(Technologia[tpz '[s']],Technologia[Obszar],"Spawanie robotem",Technologia[KOD WYROB],wycena!$B352)</f>
        <v>0</v>
      </c>
      <c r="BC352" s="334">
        <f>SUMIFS(Technologia[tpj '[s']],Technologia[Obszar],"Spawanie robotem",Technologia[KOD WYROB],wycena!$B352)</f>
        <v>0</v>
      </c>
      <c r="BD352" s="335">
        <f t="shared" si="465"/>
        <v>0</v>
      </c>
      <c r="BE352" s="334">
        <f>SUMIFS(Technologia[tpz '[s']],Technologia[Obszar],"Ślusarnia",Technologia[KOD WYROB],wycena!$B352)</f>
        <v>0</v>
      </c>
      <c r="BF352" s="334">
        <f>SUMIFS(Technologia[tpj '[s']],Technologia[Obszar],"Ślusarnia",Technologia[KOD WYROB],wycena!$B352)</f>
        <v>0</v>
      </c>
      <c r="BG352" s="335">
        <f t="shared" si="466"/>
        <v>0</v>
      </c>
      <c r="BH352" s="334">
        <f>SUMIFS(Technologia[tpz '[s']],Technologia[Obszar],"Montaż",Technologia[KOD WYROB],wycena!$B352)</f>
        <v>0</v>
      </c>
      <c r="BI352" s="334">
        <f>SUMIFS(Technologia[tpj '[s']],Technologia[Obszar],"Montaż",Technologia[KOD WYROB],wycena!$B352)</f>
        <v>0</v>
      </c>
      <c r="BJ352" s="335">
        <f t="shared" si="467"/>
        <v>0</v>
      </c>
      <c r="BK352" s="334">
        <f>SUMIFS(Technologia[tpz '[s']],Technologia[Obszar],"Klejenie",Technologia[KOD WYROB],wycena!$B352)</f>
        <v>0</v>
      </c>
      <c r="BL352" s="334">
        <f>SUMIFS(Technologia[tpj '[s']],Technologia[Obszar],"Klejenie",Technologia[KOD WYROB],wycena!$B352)</f>
        <v>0</v>
      </c>
      <c r="BM352" s="335">
        <f t="shared" si="468"/>
        <v>0</v>
      </c>
      <c r="BN352" s="334">
        <f>SUMIFS(Technologia[tpz '[s']],Technologia[Obszar],"Śrutowanie",Technologia[KOD WYROB],wycena!$B352)</f>
        <v>0</v>
      </c>
      <c r="BO352" s="334">
        <f>SUMIFS(Technologia[tpj '[s']],Technologia[Obszar],"Śrutowanie",Technologia[KOD WYROB],wycena!$B352)</f>
        <v>0</v>
      </c>
      <c r="BP352" s="332">
        <f t="shared" si="518"/>
        <v>0</v>
      </c>
      <c r="BQ352" s="334">
        <f>SUMIFS(Technologia[tpz '[s']],Technologia[Obszar],"Prostowanie",Technologia[KOD WYROB],wycena!$B352)</f>
        <v>0</v>
      </c>
      <c r="BR352" s="334">
        <f>SUMIFS(Technologia[tpj '[s']],Technologia[Obszar],"Prostowanie",Technologia[KOD WYROB],wycena!$B352)</f>
        <v>0</v>
      </c>
      <c r="BS352" s="332">
        <f t="shared" si="519"/>
        <v>0</v>
      </c>
      <c r="BT352" s="334">
        <f>SUMIFS(Technologia[tpz '[s']],Technologia[Obszar],"Gratowarka",Technologia[KOD WYROB],wycena!$B352)</f>
        <v>0</v>
      </c>
      <c r="BU352" s="334">
        <f>SUMIFS(Technologia[tpj '[s']],Technologia[Obszar],"Gratowarka",Technologia[KOD WYROB],wycena!$B352)</f>
        <v>0</v>
      </c>
      <c r="BV352" s="332">
        <f t="shared" si="520"/>
        <v>0</v>
      </c>
      <c r="BW352" s="332">
        <f>COUNTIF(Technologia[KOD WYROB],B352)</f>
        <v>0</v>
      </c>
      <c r="BX352" s="332">
        <f t="shared" si="521"/>
        <v>0</v>
      </c>
      <c r="BZ352" s="121"/>
      <c r="CA352" s="123"/>
      <c r="CB352" s="123"/>
      <c r="CC352" s="372">
        <f>SUMIFS(Technologia[Koszt kooperacji],Technologia[Obszar],"Kooperacja",Technologia[KOD WYROB],wycena!$B352)+SUMIFS(Technologia[Koszt kooperacji],Technologia[Obszar],"Śrutowanie",Technologia[KOD WYROB],wycena!$B352)</f>
        <v>0</v>
      </c>
      <c r="CD352" s="372">
        <f t="shared" si="469"/>
        <v>0</v>
      </c>
      <c r="CE352" s="372">
        <f t="shared" si="540"/>
        <v>0</v>
      </c>
      <c r="CF352" s="381">
        <f>COUNTIFS(Technologia[KOD WYROB],B352,Technologia[Obszar],"kooperacja")+SUMIF($C:$C,$B352,CF:CF)</f>
        <v>0</v>
      </c>
      <c r="CG352" s="382">
        <f>SUMIF(Tabela3[Dot. indeksu],B352,Tabela3[Wartość])+SUMIF(C:C,B352,DE:DE)</f>
        <v>0</v>
      </c>
      <c r="CH352" s="383">
        <f>SUMIFS(NRC[Cena],NRC[Typ narzędzia],robocze!$AL$1,NRC[Dot. indeksu],wycena!$B352)+(SUMIF($C:$C,$B352,$DF:$DF))</f>
        <v>0</v>
      </c>
      <c r="CI352" s="372">
        <f>SUMIFS(NRC[Cena],NRC[Typ narzędzia],robocze!$AL$2,NRC[Dot. indeksu],wycena!$B352)+(SUMIF($C:$C,$B352,$DG:$DG))</f>
        <v>0</v>
      </c>
      <c r="CJ352" s="372">
        <f>SUMIFS(NRC[Cena],NRC[Typ narzędzia],robocze!$AL$3,NRC[Dot. indeksu],wycena!$B352)+(SUMIF($C:$C,$B352,$DH:$DH))</f>
        <v>0</v>
      </c>
      <c r="CK352" s="384">
        <f t="shared" si="522"/>
        <v>0</v>
      </c>
      <c r="CM352" s="373" t="str">
        <f t="shared" si="470"/>
        <v/>
      </c>
      <c r="CN352" s="374" t="str">
        <f t="shared" si="471"/>
        <v/>
      </c>
      <c r="CO352" s="372" t="str">
        <f t="shared" si="472"/>
        <v/>
      </c>
      <c r="CP352" s="372" t="str">
        <f t="shared" si="541"/>
        <v/>
      </c>
      <c r="CQ352" s="371" t="str">
        <f t="shared" si="473"/>
        <v/>
      </c>
      <c r="CR352" s="371" t="str">
        <f t="shared" si="542"/>
        <v/>
      </c>
      <c r="CS352" s="371" t="str">
        <f t="shared" si="474"/>
        <v/>
      </c>
      <c r="CT352" s="371" t="str">
        <f t="shared" si="475"/>
        <v/>
      </c>
      <c r="CU352" s="371" t="str">
        <f t="shared" si="476"/>
        <v/>
      </c>
      <c r="CV352" s="371" t="str">
        <f t="shared" si="477"/>
        <v/>
      </c>
      <c r="CW352" s="371" t="str">
        <f t="shared" si="478"/>
        <v/>
      </c>
      <c r="CX352" s="371" t="str">
        <f t="shared" si="479"/>
        <v/>
      </c>
      <c r="CY352" s="371" t="str">
        <f t="shared" si="480"/>
        <v/>
      </c>
      <c r="CZ352" s="371" t="str">
        <f t="shared" si="481"/>
        <v/>
      </c>
      <c r="DA352" s="371" t="str">
        <f t="shared" si="523"/>
        <v/>
      </c>
      <c r="DB352" s="371" t="str">
        <f t="shared" si="524"/>
        <v/>
      </c>
      <c r="DC352" s="371" t="str">
        <f t="shared" si="525"/>
        <v/>
      </c>
      <c r="DD352" s="334" t="str">
        <f t="shared" si="482"/>
        <v/>
      </c>
      <c r="DE352" s="334" t="str">
        <f t="shared" si="483"/>
        <v/>
      </c>
      <c r="DF352" s="372">
        <f t="shared" si="543"/>
        <v>0</v>
      </c>
      <c r="DG352" s="372">
        <f t="shared" si="544"/>
        <v>0</v>
      </c>
      <c r="DH352" s="372">
        <f t="shared" si="545"/>
        <v>0</v>
      </c>
      <c r="DI352" s="375"/>
      <c r="DJ352" s="319">
        <f>AK352/3600*Stawki!$A$4</f>
        <v>0</v>
      </c>
      <c r="DK352" s="317">
        <f>AO352/3600*Stawki!$B$4</f>
        <v>0</v>
      </c>
      <c r="DL352" s="317">
        <f>AR352/3600*Stawki!$C$4</f>
        <v>0</v>
      </c>
      <c r="DM352" s="317">
        <f>AU352/3600*Stawki!$D$4</f>
        <v>0</v>
      </c>
      <c r="DN352" s="317">
        <f>AX352/3600*Stawki!$E$4</f>
        <v>0</v>
      </c>
      <c r="DO352" s="317">
        <f>BA352/3600*Stawki!$F$4</f>
        <v>0</v>
      </c>
      <c r="DP352" s="317">
        <f>BD352/3600*Stawki!$G$4</f>
        <v>0</v>
      </c>
      <c r="DQ352" s="317">
        <f>BG352/3600*Stawki!$H$4</f>
        <v>0</v>
      </c>
      <c r="DR352" s="317">
        <f>BJ352/3600*Stawki!$J$4</f>
        <v>0</v>
      </c>
      <c r="DS352" s="317">
        <f>BL352/3600*Stawki!$I$4</f>
        <v>0</v>
      </c>
      <c r="DT352" s="317">
        <f>BP352/3600*Stawki!$K$4</f>
        <v>0</v>
      </c>
      <c r="DU352" s="320">
        <f>BS352/3600*Stawki!$M$4</f>
        <v>0</v>
      </c>
      <c r="DV352" s="320">
        <f>BV352/3600*Stawki!$L$4</f>
        <v>0</v>
      </c>
      <c r="DW352" s="321">
        <f t="shared" si="526"/>
        <v>0</v>
      </c>
      <c r="DX352" s="322" t="e" cm="1">
        <f t="array" ref="DX352">IF(BX352&lt;1,INDEX(tblSimple[],MATCH(F352,simp_il_proj,1)+1,MATCH(BW352,simp_il_oper,1)+1)+VLOOKUP($H$6,tblKlient[[Klient]:[Dodatkowy narzut Simple]],2,0),INDEX(tblComplex[],MATCH(F352,comp_il_projekt,1)+1,MATCH(BX352,comp_ile_sklad,1)+1)+VLOOKUP($H$6,tblKlient[[Klient]:[Dodatkowy narzut Complex]],3,0))</f>
        <v>#VALUE!</v>
      </c>
      <c r="DY352" s="323" t="str">
        <f t="shared" si="527"/>
        <v/>
      </c>
      <c r="DZ352" s="318" t="e">
        <f t="shared" si="484"/>
        <v>#VALUE!</v>
      </c>
      <c r="EA352" s="324" t="e">
        <f t="shared" si="485"/>
        <v>#VALUE!</v>
      </c>
      <c r="EC352" s="340">
        <f>IFERROR((Y352*AA352)*IF(X352="NIE",$EC$17+Stawki!$L$30,$EC$17)+SUMIF($C:$C,$B352,CP:CP),0)</f>
        <v>0</v>
      </c>
      <c r="ED352" s="341">
        <f t="shared" si="486"/>
        <v>0</v>
      </c>
      <c r="EE352" s="341">
        <f t="shared" si="487"/>
        <v>0</v>
      </c>
      <c r="EF352" s="341" t="e">
        <f t="shared" si="488"/>
        <v>#VALUE!</v>
      </c>
      <c r="EG352" s="341" t="e">
        <f>DY352*(1+wycena!$EG$17)</f>
        <v>#VALUE!</v>
      </c>
      <c r="EH352" s="341" t="e">
        <f>EG352*(1+wycena!$EH$17)</f>
        <v>#VALUE!</v>
      </c>
      <c r="EI352" s="341" t="e">
        <f t="shared" si="528"/>
        <v>#VALUE!</v>
      </c>
      <c r="EJ352" s="341" t="e">
        <f t="shared" si="546"/>
        <v>#VALUE!</v>
      </c>
      <c r="EK352" s="342">
        <f t="shared" si="489"/>
        <v>0</v>
      </c>
      <c r="EL352" s="343">
        <v>0</v>
      </c>
      <c r="EM352" s="344" t="e">
        <f t="shared" si="547"/>
        <v>#VALUE!</v>
      </c>
      <c r="EN352" s="345" t="e">
        <f t="shared" si="490"/>
        <v>#VALUE!</v>
      </c>
      <c r="EO352" s="346">
        <f t="shared" si="491"/>
        <v>0</v>
      </c>
      <c r="EP352" s="347">
        <f t="shared" si="492"/>
        <v>0</v>
      </c>
      <c r="EQ352" s="348">
        <f t="shared" si="529"/>
        <v>0</v>
      </c>
      <c r="ER352" s="349" t="e">
        <f t="shared" si="493"/>
        <v>#VALUE!</v>
      </c>
      <c r="ES352" s="350" t="e">
        <f t="shared" si="494"/>
        <v>#VALUE!</v>
      </c>
      <c r="ET352" s="62"/>
      <c r="EU352" s="399">
        <f t="shared" si="530"/>
        <v>0</v>
      </c>
      <c r="EV352" s="400">
        <f t="shared" si="531"/>
        <v>0</v>
      </c>
      <c r="EW352" s="400">
        <f t="shared" si="532"/>
        <v>0</v>
      </c>
      <c r="EX352" s="400">
        <f t="shared" si="533"/>
        <v>0</v>
      </c>
      <c r="EY352" s="400">
        <f t="shared" si="534"/>
        <v>0</v>
      </c>
      <c r="EZ352" s="401">
        <f t="shared" si="535"/>
        <v>0</v>
      </c>
      <c r="FA352" s="62"/>
      <c r="FB352" s="153">
        <f t="shared" si="495"/>
        <v>0</v>
      </c>
      <c r="FC352" s="154">
        <f t="shared" si="496"/>
        <v>0</v>
      </c>
      <c r="FD352" s="154">
        <f t="shared" si="497"/>
        <v>0</v>
      </c>
      <c r="FE352" s="154">
        <f t="shared" si="498"/>
        <v>0</v>
      </c>
      <c r="FF352" s="154">
        <f t="shared" si="499"/>
        <v>0</v>
      </c>
      <c r="FG352" s="154">
        <f t="shared" si="500"/>
        <v>0</v>
      </c>
      <c r="FH352" s="154">
        <f t="shared" si="501"/>
        <v>0</v>
      </c>
      <c r="FI352" s="154">
        <f t="shared" si="502"/>
        <v>0</v>
      </c>
      <c r="FJ352" s="154">
        <f t="shared" si="503"/>
        <v>0</v>
      </c>
      <c r="FK352" s="147">
        <f t="shared" si="504"/>
        <v>0</v>
      </c>
      <c r="FL352" s="147">
        <f t="shared" si="505"/>
        <v>0</v>
      </c>
      <c r="FM352" s="146">
        <f t="shared" si="506"/>
        <v>0</v>
      </c>
      <c r="FN352" s="146">
        <f t="shared" si="507"/>
        <v>0</v>
      </c>
      <c r="FO352" s="146">
        <f t="shared" si="508"/>
        <v>0</v>
      </c>
      <c r="FP352" s="146">
        <f t="shared" si="509"/>
        <v>0</v>
      </c>
      <c r="FQ352" s="146" t="e">
        <f t="shared" si="510"/>
        <v>#VALUE!</v>
      </c>
      <c r="FR352" s="146" t="e">
        <f t="shared" si="511"/>
        <v>#VALUE!</v>
      </c>
      <c r="FS352" s="146">
        <f t="shared" si="512"/>
        <v>0</v>
      </c>
      <c r="FT352" s="146">
        <f t="shared" si="513"/>
        <v>0</v>
      </c>
      <c r="FU352" s="146">
        <f t="shared" si="514"/>
        <v>0</v>
      </c>
      <c r="FV352" s="146" t="e">
        <f t="shared" si="515"/>
        <v>#VALUE!</v>
      </c>
      <c r="FW352" s="146" t="e">
        <f t="shared" si="536"/>
        <v>#VALUE!</v>
      </c>
      <c r="FX352" s="146" t="e">
        <f t="shared" si="537"/>
        <v>#VALUE!</v>
      </c>
      <c r="FY352" s="146" t="e">
        <f t="shared" si="538"/>
        <v>#VALUE!</v>
      </c>
      <c r="FZ352" s="155">
        <f t="shared" si="548"/>
        <v>0</v>
      </c>
    </row>
    <row r="353" spans="1:182">
      <c r="A353" s="143">
        <v>335</v>
      </c>
      <c r="B353" s="123"/>
      <c r="C353" s="123"/>
      <c r="D353" s="123"/>
      <c r="E353" s="181"/>
      <c r="F353" s="123"/>
      <c r="G353" s="123"/>
      <c r="H353" s="123"/>
      <c r="I353" s="120"/>
      <c r="J353" s="121"/>
      <c r="K353" s="123"/>
      <c r="L353" s="123"/>
      <c r="M353" s="172" t="str">
        <f>ryzyka!$X337</f>
        <v/>
      </c>
      <c r="N353" s="173" t="str">
        <f>ryzyka!Y337</f>
        <v/>
      </c>
      <c r="O353" s="123"/>
      <c r="P353" s="123"/>
      <c r="Q353" s="138"/>
      <c r="R353" s="121"/>
      <c r="S353" s="123"/>
      <c r="T353" s="122"/>
      <c r="U353" s="123"/>
      <c r="V353" s="285" t="str">
        <f t="shared" si="516"/>
        <v/>
      </c>
      <c r="W353" s="285" t="str">
        <f t="shared" si="517"/>
        <v/>
      </c>
      <c r="X353" s="123"/>
      <c r="Y353" s="65"/>
      <c r="Z353" s="176">
        <f t="shared" si="459"/>
        <v>0</v>
      </c>
      <c r="AA353" s="124"/>
      <c r="AB353" s="124"/>
      <c r="AC353" s="125"/>
      <c r="AD353" s="125"/>
      <c r="AE353" s="126"/>
      <c r="AF353" s="124"/>
      <c r="AG353" s="127"/>
      <c r="AH353" s="128"/>
      <c r="AI353" s="137"/>
      <c r="AJ353" s="126"/>
      <c r="AK353" s="335">
        <f t="shared" si="460"/>
        <v>0</v>
      </c>
      <c r="AL353" s="138"/>
      <c r="AM353" s="121"/>
      <c r="AN353" s="123"/>
      <c r="AO353" s="332">
        <f t="shared" si="539"/>
        <v>0</v>
      </c>
      <c r="AP353" s="333">
        <f>SUMIFS(Technologia[tpz '[s']],Technologia[Obszar],"Obróbka skrawaniem",Technologia[KOD WYROB],wycena!$B353)</f>
        <v>0</v>
      </c>
      <c r="AQ353" s="334">
        <f>SUMIFS(Technologia[tpj '[s']],Technologia[Obszar],"Obróbka skrawaniem",Technologia[KOD WYROB],wycena!$B353)</f>
        <v>0</v>
      </c>
      <c r="AR353" s="335">
        <f t="shared" si="461"/>
        <v>0</v>
      </c>
      <c r="AS353" s="334">
        <f>SUMIFS(Technologia[tpz '[s']],Technologia[Obszar],"Ukosowanie",Technologia[KOD WYROB],wycena!$B353)</f>
        <v>0</v>
      </c>
      <c r="AT353" s="334">
        <f>SUMIFS(Technologia[tpj '[s']],Technologia[Obszar],"Ukosowanie",Technologia[KOD WYROB],wycena!$B353)</f>
        <v>0</v>
      </c>
      <c r="AU353" s="335">
        <f t="shared" si="462"/>
        <v>0</v>
      </c>
      <c r="AV353" s="334">
        <f>SUMIFS(Technologia[tpz '[s']],Technologia[Obszar],"Prasa",Technologia[KOD WYROB],wycena!$B353)</f>
        <v>0</v>
      </c>
      <c r="AW353" s="334">
        <f>SUMIFS(Technologia[tpj '[s']],Technologia[Obszar],"Prasa",Technologia[KOD WYROB],wycena!$B353)</f>
        <v>0</v>
      </c>
      <c r="AX353" s="335">
        <f t="shared" si="463"/>
        <v>0</v>
      </c>
      <c r="AY353" s="334">
        <f>SUMIFS(Technologia[tpz '[s']],Technologia[Obszar],"Spawanie ręczne",Technologia[KOD WYROB],wycena!$B353)</f>
        <v>0</v>
      </c>
      <c r="AZ353" s="334">
        <f>SUMIFS(Technologia[tpj '[s']],Technologia[Obszar],"Spawanie ręczne",Technologia[KOD WYROB],wycena!$B353)</f>
        <v>0</v>
      </c>
      <c r="BA353" s="335">
        <f t="shared" si="464"/>
        <v>0</v>
      </c>
      <c r="BB353" s="334">
        <f>SUMIFS(Technologia[tpz '[s']],Technologia[Obszar],"Spawanie robotem",Technologia[KOD WYROB],wycena!$B353)</f>
        <v>0</v>
      </c>
      <c r="BC353" s="334">
        <f>SUMIFS(Technologia[tpj '[s']],Technologia[Obszar],"Spawanie robotem",Technologia[KOD WYROB],wycena!$B353)</f>
        <v>0</v>
      </c>
      <c r="BD353" s="335">
        <f t="shared" si="465"/>
        <v>0</v>
      </c>
      <c r="BE353" s="334">
        <f>SUMIFS(Technologia[tpz '[s']],Technologia[Obszar],"Ślusarnia",Technologia[KOD WYROB],wycena!$B353)</f>
        <v>0</v>
      </c>
      <c r="BF353" s="334">
        <f>SUMIFS(Technologia[tpj '[s']],Technologia[Obszar],"Ślusarnia",Technologia[KOD WYROB],wycena!$B353)</f>
        <v>0</v>
      </c>
      <c r="BG353" s="335">
        <f t="shared" si="466"/>
        <v>0</v>
      </c>
      <c r="BH353" s="334">
        <f>SUMIFS(Technologia[tpz '[s']],Technologia[Obszar],"Montaż",Technologia[KOD WYROB],wycena!$B353)</f>
        <v>0</v>
      </c>
      <c r="BI353" s="334">
        <f>SUMIFS(Technologia[tpj '[s']],Technologia[Obszar],"Montaż",Technologia[KOD WYROB],wycena!$B353)</f>
        <v>0</v>
      </c>
      <c r="BJ353" s="335">
        <f t="shared" si="467"/>
        <v>0</v>
      </c>
      <c r="BK353" s="334">
        <f>SUMIFS(Technologia[tpz '[s']],Technologia[Obszar],"Klejenie",Technologia[KOD WYROB],wycena!$B353)</f>
        <v>0</v>
      </c>
      <c r="BL353" s="334">
        <f>SUMIFS(Technologia[tpj '[s']],Technologia[Obszar],"Klejenie",Technologia[KOD WYROB],wycena!$B353)</f>
        <v>0</v>
      </c>
      <c r="BM353" s="335">
        <f t="shared" si="468"/>
        <v>0</v>
      </c>
      <c r="BN353" s="334">
        <f>SUMIFS(Technologia[tpz '[s']],Technologia[Obszar],"Śrutowanie",Technologia[KOD WYROB],wycena!$B353)</f>
        <v>0</v>
      </c>
      <c r="BO353" s="334">
        <f>SUMIFS(Technologia[tpj '[s']],Technologia[Obszar],"Śrutowanie",Technologia[KOD WYROB],wycena!$B353)</f>
        <v>0</v>
      </c>
      <c r="BP353" s="332">
        <f t="shared" si="518"/>
        <v>0</v>
      </c>
      <c r="BQ353" s="334">
        <f>SUMIFS(Technologia[tpz '[s']],Technologia[Obszar],"Prostowanie",Technologia[KOD WYROB],wycena!$B353)</f>
        <v>0</v>
      </c>
      <c r="BR353" s="334">
        <f>SUMIFS(Technologia[tpj '[s']],Technologia[Obszar],"Prostowanie",Technologia[KOD WYROB],wycena!$B353)</f>
        <v>0</v>
      </c>
      <c r="BS353" s="332">
        <f t="shared" si="519"/>
        <v>0</v>
      </c>
      <c r="BT353" s="334">
        <f>SUMIFS(Technologia[tpz '[s']],Technologia[Obszar],"Gratowarka",Technologia[KOD WYROB],wycena!$B353)</f>
        <v>0</v>
      </c>
      <c r="BU353" s="334">
        <f>SUMIFS(Technologia[tpj '[s']],Technologia[Obszar],"Gratowarka",Technologia[KOD WYROB],wycena!$B353)</f>
        <v>0</v>
      </c>
      <c r="BV353" s="332">
        <f t="shared" si="520"/>
        <v>0</v>
      </c>
      <c r="BW353" s="332">
        <f>COUNTIF(Technologia[KOD WYROB],B353)</f>
        <v>0</v>
      </c>
      <c r="BX353" s="332">
        <f t="shared" si="521"/>
        <v>0</v>
      </c>
      <c r="BZ353" s="121"/>
      <c r="CA353" s="123"/>
      <c r="CB353" s="123"/>
      <c r="CC353" s="372">
        <f>SUMIFS(Technologia[Koszt kooperacji],Technologia[Obszar],"Kooperacja",Technologia[KOD WYROB],wycena!$B353)+SUMIFS(Technologia[Koszt kooperacji],Technologia[Obszar],"Śrutowanie",Technologia[KOD WYROB],wycena!$B353)</f>
        <v>0</v>
      </c>
      <c r="CD353" s="372">
        <f t="shared" si="469"/>
        <v>0</v>
      </c>
      <c r="CE353" s="372">
        <f t="shared" si="540"/>
        <v>0</v>
      </c>
      <c r="CF353" s="381">
        <f>COUNTIFS(Technologia[KOD WYROB],B353,Technologia[Obszar],"kooperacja")+SUMIF($C:$C,$B353,CF:CF)</f>
        <v>0</v>
      </c>
      <c r="CG353" s="382">
        <f>SUMIF(Tabela3[Dot. indeksu],B353,Tabela3[Wartość])+SUMIF(C:C,B353,DE:DE)</f>
        <v>0</v>
      </c>
      <c r="CH353" s="383">
        <f>SUMIFS(NRC[Cena],NRC[Typ narzędzia],robocze!$AL$1,NRC[Dot. indeksu],wycena!$B353)+(SUMIF($C:$C,$B353,$DF:$DF))</f>
        <v>0</v>
      </c>
      <c r="CI353" s="372">
        <f>SUMIFS(NRC[Cena],NRC[Typ narzędzia],robocze!$AL$2,NRC[Dot. indeksu],wycena!$B353)+(SUMIF($C:$C,$B353,$DG:$DG))</f>
        <v>0</v>
      </c>
      <c r="CJ353" s="372">
        <f>SUMIFS(NRC[Cena],NRC[Typ narzędzia],robocze!$AL$3,NRC[Dot. indeksu],wycena!$B353)+(SUMIF($C:$C,$B353,$DH:$DH))</f>
        <v>0</v>
      </c>
      <c r="CK353" s="384">
        <f t="shared" si="522"/>
        <v>0</v>
      </c>
      <c r="CM353" s="373" t="str">
        <f t="shared" si="470"/>
        <v/>
      </c>
      <c r="CN353" s="374" t="str">
        <f t="shared" si="471"/>
        <v/>
      </c>
      <c r="CO353" s="372" t="str">
        <f t="shared" si="472"/>
        <v/>
      </c>
      <c r="CP353" s="372" t="str">
        <f t="shared" si="541"/>
        <v/>
      </c>
      <c r="CQ353" s="371" t="str">
        <f t="shared" si="473"/>
        <v/>
      </c>
      <c r="CR353" s="371" t="str">
        <f t="shared" si="542"/>
        <v/>
      </c>
      <c r="CS353" s="371" t="str">
        <f t="shared" si="474"/>
        <v/>
      </c>
      <c r="CT353" s="371" t="str">
        <f t="shared" si="475"/>
        <v/>
      </c>
      <c r="CU353" s="371" t="str">
        <f t="shared" si="476"/>
        <v/>
      </c>
      <c r="CV353" s="371" t="str">
        <f t="shared" si="477"/>
        <v/>
      </c>
      <c r="CW353" s="371" t="str">
        <f t="shared" si="478"/>
        <v/>
      </c>
      <c r="CX353" s="371" t="str">
        <f t="shared" si="479"/>
        <v/>
      </c>
      <c r="CY353" s="371" t="str">
        <f t="shared" si="480"/>
        <v/>
      </c>
      <c r="CZ353" s="371" t="str">
        <f t="shared" si="481"/>
        <v/>
      </c>
      <c r="DA353" s="371" t="str">
        <f t="shared" si="523"/>
        <v/>
      </c>
      <c r="DB353" s="371" t="str">
        <f t="shared" si="524"/>
        <v/>
      </c>
      <c r="DC353" s="371" t="str">
        <f t="shared" si="525"/>
        <v/>
      </c>
      <c r="DD353" s="334" t="str">
        <f t="shared" si="482"/>
        <v/>
      </c>
      <c r="DE353" s="334" t="str">
        <f t="shared" si="483"/>
        <v/>
      </c>
      <c r="DF353" s="372">
        <f t="shared" si="543"/>
        <v>0</v>
      </c>
      <c r="DG353" s="372">
        <f t="shared" si="544"/>
        <v>0</v>
      </c>
      <c r="DH353" s="372">
        <f t="shared" si="545"/>
        <v>0</v>
      </c>
      <c r="DI353" s="375"/>
      <c r="DJ353" s="319">
        <f>AK353/3600*Stawki!$A$4</f>
        <v>0</v>
      </c>
      <c r="DK353" s="317">
        <f>AO353/3600*Stawki!$B$4</f>
        <v>0</v>
      </c>
      <c r="DL353" s="317">
        <f>AR353/3600*Stawki!$C$4</f>
        <v>0</v>
      </c>
      <c r="DM353" s="317">
        <f>AU353/3600*Stawki!$D$4</f>
        <v>0</v>
      </c>
      <c r="DN353" s="317">
        <f>AX353/3600*Stawki!$E$4</f>
        <v>0</v>
      </c>
      <c r="DO353" s="317">
        <f>BA353/3600*Stawki!$F$4</f>
        <v>0</v>
      </c>
      <c r="DP353" s="317">
        <f>BD353/3600*Stawki!$G$4</f>
        <v>0</v>
      </c>
      <c r="DQ353" s="317">
        <f>BG353/3600*Stawki!$H$4</f>
        <v>0</v>
      </c>
      <c r="DR353" s="317">
        <f>BJ353/3600*Stawki!$J$4</f>
        <v>0</v>
      </c>
      <c r="DS353" s="317">
        <f>BL353/3600*Stawki!$I$4</f>
        <v>0</v>
      </c>
      <c r="DT353" s="317">
        <f>BP353/3600*Stawki!$K$4</f>
        <v>0</v>
      </c>
      <c r="DU353" s="320">
        <f>BS353/3600*Stawki!$M$4</f>
        <v>0</v>
      </c>
      <c r="DV353" s="320">
        <f>BV353/3600*Stawki!$L$4</f>
        <v>0</v>
      </c>
      <c r="DW353" s="321">
        <f t="shared" si="526"/>
        <v>0</v>
      </c>
      <c r="DX353" s="322" t="e" cm="1">
        <f t="array" ref="DX353">IF(BX353&lt;1,INDEX(tblSimple[],MATCH(F353,simp_il_proj,1)+1,MATCH(BW353,simp_il_oper,1)+1)+VLOOKUP($H$6,tblKlient[[Klient]:[Dodatkowy narzut Simple]],2,0),INDEX(tblComplex[],MATCH(F353,comp_il_projekt,1)+1,MATCH(BX353,comp_ile_sklad,1)+1)+VLOOKUP($H$6,tblKlient[[Klient]:[Dodatkowy narzut Complex]],3,0))</f>
        <v>#VALUE!</v>
      </c>
      <c r="DY353" s="323" t="str">
        <f t="shared" si="527"/>
        <v/>
      </c>
      <c r="DZ353" s="318" t="e">
        <f t="shared" si="484"/>
        <v>#VALUE!</v>
      </c>
      <c r="EA353" s="324" t="e">
        <f t="shared" si="485"/>
        <v>#VALUE!</v>
      </c>
      <c r="EC353" s="340">
        <f>IFERROR((Y353*AA353)*IF(X353="NIE",$EC$17+Stawki!$L$30,$EC$17)+SUMIF($C:$C,$B353,CP:CP),0)</f>
        <v>0</v>
      </c>
      <c r="ED353" s="341">
        <f t="shared" si="486"/>
        <v>0</v>
      </c>
      <c r="EE353" s="341">
        <f t="shared" si="487"/>
        <v>0</v>
      </c>
      <c r="EF353" s="341" t="e">
        <f t="shared" si="488"/>
        <v>#VALUE!</v>
      </c>
      <c r="EG353" s="341" t="e">
        <f>DY353*(1+wycena!$EG$17)</f>
        <v>#VALUE!</v>
      </c>
      <c r="EH353" s="341" t="e">
        <f>EG353*(1+wycena!$EH$17)</f>
        <v>#VALUE!</v>
      </c>
      <c r="EI353" s="341" t="e">
        <f t="shared" si="528"/>
        <v>#VALUE!</v>
      </c>
      <c r="EJ353" s="341" t="e">
        <f t="shared" si="546"/>
        <v>#VALUE!</v>
      </c>
      <c r="EK353" s="342">
        <f t="shared" si="489"/>
        <v>0</v>
      </c>
      <c r="EL353" s="343">
        <v>0</v>
      </c>
      <c r="EM353" s="344" t="e">
        <f t="shared" si="547"/>
        <v>#VALUE!</v>
      </c>
      <c r="EN353" s="345" t="e">
        <f t="shared" si="490"/>
        <v>#VALUE!</v>
      </c>
      <c r="EO353" s="346">
        <f t="shared" si="491"/>
        <v>0</v>
      </c>
      <c r="EP353" s="347">
        <f t="shared" si="492"/>
        <v>0</v>
      </c>
      <c r="EQ353" s="348">
        <f t="shared" si="529"/>
        <v>0</v>
      </c>
      <c r="ER353" s="349" t="e">
        <f t="shared" si="493"/>
        <v>#VALUE!</v>
      </c>
      <c r="ES353" s="350" t="e">
        <f t="shared" si="494"/>
        <v>#VALUE!</v>
      </c>
      <c r="ET353" s="62"/>
      <c r="EU353" s="399">
        <f t="shared" si="530"/>
        <v>0</v>
      </c>
      <c r="EV353" s="400">
        <f t="shared" si="531"/>
        <v>0</v>
      </c>
      <c r="EW353" s="400">
        <f t="shared" si="532"/>
        <v>0</v>
      </c>
      <c r="EX353" s="400">
        <f t="shared" si="533"/>
        <v>0</v>
      </c>
      <c r="EY353" s="400">
        <f t="shared" si="534"/>
        <v>0</v>
      </c>
      <c r="EZ353" s="401">
        <f t="shared" si="535"/>
        <v>0</v>
      </c>
      <c r="FA353" s="62"/>
      <c r="FB353" s="153">
        <f t="shared" si="495"/>
        <v>0</v>
      </c>
      <c r="FC353" s="154">
        <f t="shared" si="496"/>
        <v>0</v>
      </c>
      <c r="FD353" s="154">
        <f t="shared" si="497"/>
        <v>0</v>
      </c>
      <c r="FE353" s="154">
        <f t="shared" si="498"/>
        <v>0</v>
      </c>
      <c r="FF353" s="154">
        <f t="shared" si="499"/>
        <v>0</v>
      </c>
      <c r="FG353" s="154">
        <f t="shared" si="500"/>
        <v>0</v>
      </c>
      <c r="FH353" s="154">
        <f t="shared" si="501"/>
        <v>0</v>
      </c>
      <c r="FI353" s="154">
        <f t="shared" si="502"/>
        <v>0</v>
      </c>
      <c r="FJ353" s="154">
        <f t="shared" si="503"/>
        <v>0</v>
      </c>
      <c r="FK353" s="147">
        <f t="shared" si="504"/>
        <v>0</v>
      </c>
      <c r="FL353" s="147">
        <f t="shared" si="505"/>
        <v>0</v>
      </c>
      <c r="FM353" s="146">
        <f t="shared" si="506"/>
        <v>0</v>
      </c>
      <c r="FN353" s="146">
        <f t="shared" si="507"/>
        <v>0</v>
      </c>
      <c r="FO353" s="146">
        <f t="shared" si="508"/>
        <v>0</v>
      </c>
      <c r="FP353" s="146">
        <f t="shared" si="509"/>
        <v>0</v>
      </c>
      <c r="FQ353" s="146" t="e">
        <f t="shared" si="510"/>
        <v>#VALUE!</v>
      </c>
      <c r="FR353" s="146" t="e">
        <f t="shared" si="511"/>
        <v>#VALUE!</v>
      </c>
      <c r="FS353" s="146">
        <f t="shared" si="512"/>
        <v>0</v>
      </c>
      <c r="FT353" s="146">
        <f t="shared" si="513"/>
        <v>0</v>
      </c>
      <c r="FU353" s="146">
        <f t="shared" si="514"/>
        <v>0</v>
      </c>
      <c r="FV353" s="146" t="e">
        <f t="shared" si="515"/>
        <v>#VALUE!</v>
      </c>
      <c r="FW353" s="146" t="e">
        <f t="shared" si="536"/>
        <v>#VALUE!</v>
      </c>
      <c r="FX353" s="146" t="e">
        <f t="shared" si="537"/>
        <v>#VALUE!</v>
      </c>
      <c r="FY353" s="146" t="e">
        <f t="shared" si="538"/>
        <v>#VALUE!</v>
      </c>
      <c r="FZ353" s="155">
        <f t="shared" si="548"/>
        <v>0</v>
      </c>
    </row>
    <row r="354" spans="1:182">
      <c r="A354" s="143">
        <v>336</v>
      </c>
      <c r="B354" s="123"/>
      <c r="C354" s="123"/>
      <c r="D354" s="123"/>
      <c r="E354" s="181"/>
      <c r="F354" s="123"/>
      <c r="G354" s="123"/>
      <c r="H354" s="123"/>
      <c r="I354" s="120"/>
      <c r="J354" s="121"/>
      <c r="K354" s="123"/>
      <c r="L354" s="123"/>
      <c r="M354" s="172" t="str">
        <f>ryzyka!$X338</f>
        <v/>
      </c>
      <c r="N354" s="173" t="str">
        <f>ryzyka!Y338</f>
        <v/>
      </c>
      <c r="O354" s="123"/>
      <c r="P354" s="123"/>
      <c r="Q354" s="138"/>
      <c r="R354" s="121"/>
      <c r="S354" s="123"/>
      <c r="T354" s="122"/>
      <c r="U354" s="123"/>
      <c r="V354" s="285" t="str">
        <f t="shared" si="516"/>
        <v/>
      </c>
      <c r="W354" s="285" t="str">
        <f t="shared" si="517"/>
        <v/>
      </c>
      <c r="X354" s="123"/>
      <c r="Y354" s="65"/>
      <c r="Z354" s="176">
        <f t="shared" si="459"/>
        <v>0</v>
      </c>
      <c r="AA354" s="124"/>
      <c r="AB354" s="124"/>
      <c r="AC354" s="125"/>
      <c r="AD354" s="125"/>
      <c r="AE354" s="126"/>
      <c r="AF354" s="124"/>
      <c r="AG354" s="127"/>
      <c r="AH354" s="128"/>
      <c r="AI354" s="137"/>
      <c r="AJ354" s="126"/>
      <c r="AK354" s="335">
        <f t="shared" si="460"/>
        <v>0</v>
      </c>
      <c r="AL354" s="138"/>
      <c r="AM354" s="121"/>
      <c r="AN354" s="123"/>
      <c r="AO354" s="332">
        <f t="shared" si="539"/>
        <v>0</v>
      </c>
      <c r="AP354" s="333">
        <f>SUMIFS(Technologia[tpz '[s']],Technologia[Obszar],"Obróbka skrawaniem",Technologia[KOD WYROB],wycena!$B354)</f>
        <v>0</v>
      </c>
      <c r="AQ354" s="334">
        <f>SUMIFS(Technologia[tpj '[s']],Technologia[Obszar],"Obróbka skrawaniem",Technologia[KOD WYROB],wycena!$B354)</f>
        <v>0</v>
      </c>
      <c r="AR354" s="335">
        <f t="shared" si="461"/>
        <v>0</v>
      </c>
      <c r="AS354" s="334">
        <f>SUMIFS(Technologia[tpz '[s']],Technologia[Obszar],"Ukosowanie",Technologia[KOD WYROB],wycena!$B354)</f>
        <v>0</v>
      </c>
      <c r="AT354" s="334">
        <f>SUMIFS(Technologia[tpj '[s']],Technologia[Obszar],"Ukosowanie",Technologia[KOD WYROB],wycena!$B354)</f>
        <v>0</v>
      </c>
      <c r="AU354" s="335">
        <f t="shared" si="462"/>
        <v>0</v>
      </c>
      <c r="AV354" s="334">
        <f>SUMIFS(Technologia[tpz '[s']],Technologia[Obszar],"Prasa",Technologia[KOD WYROB],wycena!$B354)</f>
        <v>0</v>
      </c>
      <c r="AW354" s="334">
        <f>SUMIFS(Technologia[tpj '[s']],Technologia[Obszar],"Prasa",Technologia[KOD WYROB],wycena!$B354)</f>
        <v>0</v>
      </c>
      <c r="AX354" s="335">
        <f t="shared" si="463"/>
        <v>0</v>
      </c>
      <c r="AY354" s="334">
        <f>SUMIFS(Technologia[tpz '[s']],Technologia[Obszar],"Spawanie ręczne",Technologia[KOD WYROB],wycena!$B354)</f>
        <v>0</v>
      </c>
      <c r="AZ354" s="334">
        <f>SUMIFS(Technologia[tpj '[s']],Technologia[Obszar],"Spawanie ręczne",Technologia[KOD WYROB],wycena!$B354)</f>
        <v>0</v>
      </c>
      <c r="BA354" s="335">
        <f t="shared" si="464"/>
        <v>0</v>
      </c>
      <c r="BB354" s="334">
        <f>SUMIFS(Technologia[tpz '[s']],Technologia[Obszar],"Spawanie robotem",Technologia[KOD WYROB],wycena!$B354)</f>
        <v>0</v>
      </c>
      <c r="BC354" s="334">
        <f>SUMIFS(Technologia[tpj '[s']],Technologia[Obszar],"Spawanie robotem",Technologia[KOD WYROB],wycena!$B354)</f>
        <v>0</v>
      </c>
      <c r="BD354" s="335">
        <f t="shared" si="465"/>
        <v>0</v>
      </c>
      <c r="BE354" s="334">
        <f>SUMIFS(Technologia[tpz '[s']],Technologia[Obszar],"Ślusarnia",Technologia[KOD WYROB],wycena!$B354)</f>
        <v>0</v>
      </c>
      <c r="BF354" s="334">
        <f>SUMIFS(Technologia[tpj '[s']],Technologia[Obszar],"Ślusarnia",Technologia[KOD WYROB],wycena!$B354)</f>
        <v>0</v>
      </c>
      <c r="BG354" s="335">
        <f t="shared" si="466"/>
        <v>0</v>
      </c>
      <c r="BH354" s="334">
        <f>SUMIFS(Technologia[tpz '[s']],Technologia[Obszar],"Montaż",Technologia[KOD WYROB],wycena!$B354)</f>
        <v>0</v>
      </c>
      <c r="BI354" s="334">
        <f>SUMIFS(Technologia[tpj '[s']],Technologia[Obszar],"Montaż",Technologia[KOD WYROB],wycena!$B354)</f>
        <v>0</v>
      </c>
      <c r="BJ354" s="335">
        <f t="shared" si="467"/>
        <v>0</v>
      </c>
      <c r="BK354" s="334">
        <f>SUMIFS(Technologia[tpz '[s']],Technologia[Obszar],"Klejenie",Technologia[KOD WYROB],wycena!$B354)</f>
        <v>0</v>
      </c>
      <c r="BL354" s="334">
        <f>SUMIFS(Technologia[tpj '[s']],Technologia[Obszar],"Klejenie",Technologia[KOD WYROB],wycena!$B354)</f>
        <v>0</v>
      </c>
      <c r="BM354" s="335">
        <f t="shared" si="468"/>
        <v>0</v>
      </c>
      <c r="BN354" s="334">
        <f>SUMIFS(Technologia[tpz '[s']],Technologia[Obszar],"Śrutowanie",Technologia[KOD WYROB],wycena!$B354)</f>
        <v>0</v>
      </c>
      <c r="BO354" s="334">
        <f>SUMIFS(Technologia[tpj '[s']],Technologia[Obszar],"Śrutowanie",Technologia[KOD WYROB],wycena!$B354)</f>
        <v>0</v>
      </c>
      <c r="BP354" s="332">
        <f t="shared" si="518"/>
        <v>0</v>
      </c>
      <c r="BQ354" s="334">
        <f>SUMIFS(Technologia[tpz '[s']],Technologia[Obszar],"Prostowanie",Technologia[KOD WYROB],wycena!$B354)</f>
        <v>0</v>
      </c>
      <c r="BR354" s="334">
        <f>SUMIFS(Technologia[tpj '[s']],Technologia[Obszar],"Prostowanie",Technologia[KOD WYROB],wycena!$B354)</f>
        <v>0</v>
      </c>
      <c r="BS354" s="332">
        <f t="shared" si="519"/>
        <v>0</v>
      </c>
      <c r="BT354" s="334">
        <f>SUMIFS(Technologia[tpz '[s']],Technologia[Obszar],"Gratowarka",Technologia[KOD WYROB],wycena!$B354)</f>
        <v>0</v>
      </c>
      <c r="BU354" s="334">
        <f>SUMIFS(Technologia[tpj '[s']],Technologia[Obszar],"Gratowarka",Technologia[KOD WYROB],wycena!$B354)</f>
        <v>0</v>
      </c>
      <c r="BV354" s="332">
        <f t="shared" si="520"/>
        <v>0</v>
      </c>
      <c r="BW354" s="332">
        <f>COUNTIF(Technologia[KOD WYROB],B354)</f>
        <v>0</v>
      </c>
      <c r="BX354" s="332">
        <f t="shared" si="521"/>
        <v>0</v>
      </c>
      <c r="BZ354" s="121"/>
      <c r="CA354" s="123"/>
      <c r="CB354" s="123"/>
      <c r="CC354" s="372">
        <f>SUMIFS(Technologia[Koszt kooperacji],Technologia[Obszar],"Kooperacja",Technologia[KOD WYROB],wycena!$B354)+SUMIFS(Technologia[Koszt kooperacji],Technologia[Obszar],"Śrutowanie",Technologia[KOD WYROB],wycena!$B354)</f>
        <v>0</v>
      </c>
      <c r="CD354" s="372">
        <f t="shared" si="469"/>
        <v>0</v>
      </c>
      <c r="CE354" s="372">
        <f t="shared" si="540"/>
        <v>0</v>
      </c>
      <c r="CF354" s="381">
        <f>COUNTIFS(Technologia[KOD WYROB],B354,Technologia[Obszar],"kooperacja")+SUMIF($C:$C,$B354,CF:CF)</f>
        <v>0</v>
      </c>
      <c r="CG354" s="382">
        <f>SUMIF(Tabela3[Dot. indeksu],B354,Tabela3[Wartość])+SUMIF(C:C,B354,DE:DE)</f>
        <v>0</v>
      </c>
      <c r="CH354" s="383">
        <f>SUMIFS(NRC[Cena],NRC[Typ narzędzia],robocze!$AL$1,NRC[Dot. indeksu],wycena!$B354)+(SUMIF($C:$C,$B354,$DF:$DF))</f>
        <v>0</v>
      </c>
      <c r="CI354" s="372">
        <f>SUMIFS(NRC[Cena],NRC[Typ narzędzia],robocze!$AL$2,NRC[Dot. indeksu],wycena!$B354)+(SUMIF($C:$C,$B354,$DG:$DG))</f>
        <v>0</v>
      </c>
      <c r="CJ354" s="372">
        <f>SUMIFS(NRC[Cena],NRC[Typ narzędzia],robocze!$AL$3,NRC[Dot. indeksu],wycena!$B354)+(SUMIF($C:$C,$B354,$DH:$DH))</f>
        <v>0</v>
      </c>
      <c r="CK354" s="384">
        <f t="shared" si="522"/>
        <v>0</v>
      </c>
      <c r="CM354" s="373" t="str">
        <f t="shared" si="470"/>
        <v/>
      </c>
      <c r="CN354" s="374" t="str">
        <f t="shared" si="471"/>
        <v/>
      </c>
      <c r="CO354" s="372" t="str">
        <f t="shared" si="472"/>
        <v/>
      </c>
      <c r="CP354" s="372" t="str">
        <f t="shared" si="541"/>
        <v/>
      </c>
      <c r="CQ354" s="371" t="str">
        <f t="shared" si="473"/>
        <v/>
      </c>
      <c r="CR354" s="371" t="str">
        <f t="shared" si="542"/>
        <v/>
      </c>
      <c r="CS354" s="371" t="str">
        <f t="shared" si="474"/>
        <v/>
      </c>
      <c r="CT354" s="371" t="str">
        <f t="shared" si="475"/>
        <v/>
      </c>
      <c r="CU354" s="371" t="str">
        <f t="shared" si="476"/>
        <v/>
      </c>
      <c r="CV354" s="371" t="str">
        <f t="shared" si="477"/>
        <v/>
      </c>
      <c r="CW354" s="371" t="str">
        <f t="shared" si="478"/>
        <v/>
      </c>
      <c r="CX354" s="371" t="str">
        <f t="shared" si="479"/>
        <v/>
      </c>
      <c r="CY354" s="371" t="str">
        <f t="shared" si="480"/>
        <v/>
      </c>
      <c r="CZ354" s="371" t="str">
        <f t="shared" si="481"/>
        <v/>
      </c>
      <c r="DA354" s="371" t="str">
        <f t="shared" si="523"/>
        <v/>
      </c>
      <c r="DB354" s="371" t="str">
        <f t="shared" si="524"/>
        <v/>
      </c>
      <c r="DC354" s="371" t="str">
        <f t="shared" si="525"/>
        <v/>
      </c>
      <c r="DD354" s="334" t="str">
        <f t="shared" si="482"/>
        <v/>
      </c>
      <c r="DE354" s="334" t="str">
        <f t="shared" si="483"/>
        <v/>
      </c>
      <c r="DF354" s="372">
        <f t="shared" si="543"/>
        <v>0</v>
      </c>
      <c r="DG354" s="372">
        <f t="shared" si="544"/>
        <v>0</v>
      </c>
      <c r="DH354" s="372">
        <f t="shared" si="545"/>
        <v>0</v>
      </c>
      <c r="DI354" s="375"/>
      <c r="DJ354" s="319">
        <f>AK354/3600*Stawki!$A$4</f>
        <v>0</v>
      </c>
      <c r="DK354" s="317">
        <f>AO354/3600*Stawki!$B$4</f>
        <v>0</v>
      </c>
      <c r="DL354" s="317">
        <f>AR354/3600*Stawki!$C$4</f>
        <v>0</v>
      </c>
      <c r="DM354" s="317">
        <f>AU354/3600*Stawki!$D$4</f>
        <v>0</v>
      </c>
      <c r="DN354" s="317">
        <f>AX354/3600*Stawki!$E$4</f>
        <v>0</v>
      </c>
      <c r="DO354" s="317">
        <f>BA354/3600*Stawki!$F$4</f>
        <v>0</v>
      </c>
      <c r="DP354" s="317">
        <f>BD354/3600*Stawki!$G$4</f>
        <v>0</v>
      </c>
      <c r="DQ354" s="317">
        <f>BG354/3600*Stawki!$H$4</f>
        <v>0</v>
      </c>
      <c r="DR354" s="317">
        <f>BJ354/3600*Stawki!$J$4</f>
        <v>0</v>
      </c>
      <c r="DS354" s="317">
        <f>BL354/3600*Stawki!$I$4</f>
        <v>0</v>
      </c>
      <c r="DT354" s="317">
        <f>BP354/3600*Stawki!$K$4</f>
        <v>0</v>
      </c>
      <c r="DU354" s="320">
        <f>BS354/3600*Stawki!$M$4</f>
        <v>0</v>
      </c>
      <c r="DV354" s="320">
        <f>BV354/3600*Stawki!$L$4</f>
        <v>0</v>
      </c>
      <c r="DW354" s="321">
        <f t="shared" si="526"/>
        <v>0</v>
      </c>
      <c r="DX354" s="322" t="e" cm="1">
        <f t="array" ref="DX354">IF(BX354&lt;1,INDEX(tblSimple[],MATCH(F354,simp_il_proj,1)+1,MATCH(BW354,simp_il_oper,1)+1)+VLOOKUP($H$6,tblKlient[[Klient]:[Dodatkowy narzut Simple]],2,0),INDEX(tblComplex[],MATCH(F354,comp_il_projekt,1)+1,MATCH(BX354,comp_ile_sklad,1)+1)+VLOOKUP($H$6,tblKlient[[Klient]:[Dodatkowy narzut Complex]],3,0))</f>
        <v>#VALUE!</v>
      </c>
      <c r="DY354" s="323" t="str">
        <f t="shared" si="527"/>
        <v/>
      </c>
      <c r="DZ354" s="318" t="e">
        <f t="shared" si="484"/>
        <v>#VALUE!</v>
      </c>
      <c r="EA354" s="324" t="e">
        <f t="shared" si="485"/>
        <v>#VALUE!</v>
      </c>
      <c r="EC354" s="340">
        <f>IFERROR((Y354*AA354)*IF(X354="NIE",$EC$17+Stawki!$L$30,$EC$17)+SUMIF($C:$C,$B354,CP:CP),0)</f>
        <v>0</v>
      </c>
      <c r="ED354" s="341">
        <f t="shared" si="486"/>
        <v>0</v>
      </c>
      <c r="EE354" s="341">
        <f t="shared" si="487"/>
        <v>0</v>
      </c>
      <c r="EF354" s="341" t="e">
        <f t="shared" si="488"/>
        <v>#VALUE!</v>
      </c>
      <c r="EG354" s="341" t="e">
        <f>DY354*(1+wycena!$EG$17)</f>
        <v>#VALUE!</v>
      </c>
      <c r="EH354" s="341" t="e">
        <f>EG354*(1+wycena!$EH$17)</f>
        <v>#VALUE!</v>
      </c>
      <c r="EI354" s="341" t="e">
        <f t="shared" si="528"/>
        <v>#VALUE!</v>
      </c>
      <c r="EJ354" s="341" t="e">
        <f t="shared" si="546"/>
        <v>#VALUE!</v>
      </c>
      <c r="EK354" s="342">
        <f t="shared" si="489"/>
        <v>0</v>
      </c>
      <c r="EL354" s="343">
        <v>0</v>
      </c>
      <c r="EM354" s="344" t="e">
        <f t="shared" si="547"/>
        <v>#VALUE!</v>
      </c>
      <c r="EN354" s="345" t="e">
        <f t="shared" si="490"/>
        <v>#VALUE!</v>
      </c>
      <c r="EO354" s="346">
        <f t="shared" si="491"/>
        <v>0</v>
      </c>
      <c r="EP354" s="347">
        <f t="shared" si="492"/>
        <v>0</v>
      </c>
      <c r="EQ354" s="348">
        <f t="shared" si="529"/>
        <v>0</v>
      </c>
      <c r="ER354" s="349" t="e">
        <f t="shared" si="493"/>
        <v>#VALUE!</v>
      </c>
      <c r="ES354" s="350" t="e">
        <f t="shared" si="494"/>
        <v>#VALUE!</v>
      </c>
      <c r="ET354" s="62"/>
      <c r="EU354" s="399">
        <f t="shared" si="530"/>
        <v>0</v>
      </c>
      <c r="EV354" s="400">
        <f t="shared" si="531"/>
        <v>0</v>
      </c>
      <c r="EW354" s="400">
        <f t="shared" si="532"/>
        <v>0</v>
      </c>
      <c r="EX354" s="400">
        <f t="shared" si="533"/>
        <v>0</v>
      </c>
      <c r="EY354" s="400">
        <f t="shared" si="534"/>
        <v>0</v>
      </c>
      <c r="EZ354" s="401">
        <f t="shared" si="535"/>
        <v>0</v>
      </c>
      <c r="FA354" s="62"/>
      <c r="FB354" s="153">
        <f t="shared" si="495"/>
        <v>0</v>
      </c>
      <c r="FC354" s="154">
        <f t="shared" si="496"/>
        <v>0</v>
      </c>
      <c r="FD354" s="154">
        <f t="shared" si="497"/>
        <v>0</v>
      </c>
      <c r="FE354" s="154">
        <f t="shared" si="498"/>
        <v>0</v>
      </c>
      <c r="FF354" s="154">
        <f t="shared" si="499"/>
        <v>0</v>
      </c>
      <c r="FG354" s="154">
        <f t="shared" si="500"/>
        <v>0</v>
      </c>
      <c r="FH354" s="154">
        <f t="shared" si="501"/>
        <v>0</v>
      </c>
      <c r="FI354" s="154">
        <f t="shared" si="502"/>
        <v>0</v>
      </c>
      <c r="FJ354" s="154">
        <f t="shared" si="503"/>
        <v>0</v>
      </c>
      <c r="FK354" s="147">
        <f t="shared" si="504"/>
        <v>0</v>
      </c>
      <c r="FL354" s="147">
        <f t="shared" si="505"/>
        <v>0</v>
      </c>
      <c r="FM354" s="146">
        <f t="shared" si="506"/>
        <v>0</v>
      </c>
      <c r="FN354" s="146">
        <f t="shared" si="507"/>
        <v>0</v>
      </c>
      <c r="FO354" s="146">
        <f t="shared" si="508"/>
        <v>0</v>
      </c>
      <c r="FP354" s="146">
        <f t="shared" si="509"/>
        <v>0</v>
      </c>
      <c r="FQ354" s="146" t="e">
        <f t="shared" si="510"/>
        <v>#VALUE!</v>
      </c>
      <c r="FR354" s="146" t="e">
        <f t="shared" si="511"/>
        <v>#VALUE!</v>
      </c>
      <c r="FS354" s="146">
        <f t="shared" si="512"/>
        <v>0</v>
      </c>
      <c r="FT354" s="146">
        <f t="shared" si="513"/>
        <v>0</v>
      </c>
      <c r="FU354" s="146">
        <f t="shared" si="514"/>
        <v>0</v>
      </c>
      <c r="FV354" s="146" t="e">
        <f t="shared" si="515"/>
        <v>#VALUE!</v>
      </c>
      <c r="FW354" s="146" t="e">
        <f t="shared" si="536"/>
        <v>#VALUE!</v>
      </c>
      <c r="FX354" s="146" t="e">
        <f t="shared" si="537"/>
        <v>#VALUE!</v>
      </c>
      <c r="FY354" s="146" t="e">
        <f t="shared" si="538"/>
        <v>#VALUE!</v>
      </c>
      <c r="FZ354" s="155">
        <f t="shared" si="548"/>
        <v>0</v>
      </c>
    </row>
    <row r="355" spans="1:182">
      <c r="A355" s="143">
        <v>337</v>
      </c>
      <c r="B355" s="123"/>
      <c r="C355" s="123"/>
      <c r="D355" s="123"/>
      <c r="E355" s="181"/>
      <c r="F355" s="123"/>
      <c r="G355" s="123"/>
      <c r="H355" s="123"/>
      <c r="I355" s="120"/>
      <c r="J355" s="121"/>
      <c r="K355" s="123"/>
      <c r="L355" s="123"/>
      <c r="M355" s="172" t="str">
        <f>ryzyka!$X339</f>
        <v/>
      </c>
      <c r="N355" s="173" t="str">
        <f>ryzyka!Y339</f>
        <v/>
      </c>
      <c r="O355" s="123"/>
      <c r="P355" s="123"/>
      <c r="Q355" s="138"/>
      <c r="R355" s="121"/>
      <c r="S355" s="123"/>
      <c r="T355" s="122"/>
      <c r="U355" s="123"/>
      <c r="V355" s="285" t="str">
        <f t="shared" si="516"/>
        <v/>
      </c>
      <c r="W355" s="285" t="str">
        <f t="shared" si="517"/>
        <v/>
      </c>
      <c r="X355" s="123"/>
      <c r="Y355" s="65"/>
      <c r="Z355" s="176">
        <f t="shared" si="459"/>
        <v>0</v>
      </c>
      <c r="AA355" s="124"/>
      <c r="AB355" s="124"/>
      <c r="AC355" s="125"/>
      <c r="AD355" s="125"/>
      <c r="AE355" s="126"/>
      <c r="AF355" s="124"/>
      <c r="AG355" s="127"/>
      <c r="AH355" s="128"/>
      <c r="AI355" s="137"/>
      <c r="AJ355" s="126"/>
      <c r="AK355" s="335">
        <f t="shared" si="460"/>
        <v>0</v>
      </c>
      <c r="AL355" s="138"/>
      <c r="AM355" s="121"/>
      <c r="AN355" s="123"/>
      <c r="AO355" s="332">
        <f t="shared" si="539"/>
        <v>0</v>
      </c>
      <c r="AP355" s="333">
        <f>SUMIFS(Technologia[tpz '[s']],Technologia[Obszar],"Obróbka skrawaniem",Technologia[KOD WYROB],wycena!$B355)</f>
        <v>0</v>
      </c>
      <c r="AQ355" s="334">
        <f>SUMIFS(Technologia[tpj '[s']],Technologia[Obszar],"Obróbka skrawaniem",Technologia[KOD WYROB],wycena!$B355)</f>
        <v>0</v>
      </c>
      <c r="AR355" s="335">
        <f t="shared" si="461"/>
        <v>0</v>
      </c>
      <c r="AS355" s="334">
        <f>SUMIFS(Technologia[tpz '[s']],Technologia[Obszar],"Ukosowanie",Technologia[KOD WYROB],wycena!$B355)</f>
        <v>0</v>
      </c>
      <c r="AT355" s="334">
        <f>SUMIFS(Technologia[tpj '[s']],Technologia[Obszar],"Ukosowanie",Technologia[KOD WYROB],wycena!$B355)</f>
        <v>0</v>
      </c>
      <c r="AU355" s="335">
        <f t="shared" si="462"/>
        <v>0</v>
      </c>
      <c r="AV355" s="334">
        <f>SUMIFS(Technologia[tpz '[s']],Technologia[Obszar],"Prasa",Technologia[KOD WYROB],wycena!$B355)</f>
        <v>0</v>
      </c>
      <c r="AW355" s="334">
        <f>SUMIFS(Technologia[tpj '[s']],Technologia[Obszar],"Prasa",Technologia[KOD WYROB],wycena!$B355)</f>
        <v>0</v>
      </c>
      <c r="AX355" s="335">
        <f t="shared" si="463"/>
        <v>0</v>
      </c>
      <c r="AY355" s="334">
        <f>SUMIFS(Technologia[tpz '[s']],Technologia[Obszar],"Spawanie ręczne",Technologia[KOD WYROB],wycena!$B355)</f>
        <v>0</v>
      </c>
      <c r="AZ355" s="334">
        <f>SUMIFS(Technologia[tpj '[s']],Technologia[Obszar],"Spawanie ręczne",Technologia[KOD WYROB],wycena!$B355)</f>
        <v>0</v>
      </c>
      <c r="BA355" s="335">
        <f t="shared" si="464"/>
        <v>0</v>
      </c>
      <c r="BB355" s="334">
        <f>SUMIFS(Technologia[tpz '[s']],Technologia[Obszar],"Spawanie robotem",Technologia[KOD WYROB],wycena!$B355)</f>
        <v>0</v>
      </c>
      <c r="BC355" s="334">
        <f>SUMIFS(Technologia[tpj '[s']],Technologia[Obszar],"Spawanie robotem",Technologia[KOD WYROB],wycena!$B355)</f>
        <v>0</v>
      </c>
      <c r="BD355" s="335">
        <f t="shared" si="465"/>
        <v>0</v>
      </c>
      <c r="BE355" s="334">
        <f>SUMIFS(Technologia[tpz '[s']],Technologia[Obszar],"Ślusarnia",Technologia[KOD WYROB],wycena!$B355)</f>
        <v>0</v>
      </c>
      <c r="BF355" s="334">
        <f>SUMIFS(Technologia[tpj '[s']],Technologia[Obszar],"Ślusarnia",Technologia[KOD WYROB],wycena!$B355)</f>
        <v>0</v>
      </c>
      <c r="BG355" s="335">
        <f t="shared" si="466"/>
        <v>0</v>
      </c>
      <c r="BH355" s="334">
        <f>SUMIFS(Technologia[tpz '[s']],Technologia[Obszar],"Montaż",Technologia[KOD WYROB],wycena!$B355)</f>
        <v>0</v>
      </c>
      <c r="BI355" s="334">
        <f>SUMIFS(Technologia[tpj '[s']],Technologia[Obszar],"Montaż",Technologia[KOD WYROB],wycena!$B355)</f>
        <v>0</v>
      </c>
      <c r="BJ355" s="335">
        <f t="shared" si="467"/>
        <v>0</v>
      </c>
      <c r="BK355" s="334">
        <f>SUMIFS(Technologia[tpz '[s']],Technologia[Obszar],"Klejenie",Technologia[KOD WYROB],wycena!$B355)</f>
        <v>0</v>
      </c>
      <c r="BL355" s="334">
        <f>SUMIFS(Technologia[tpj '[s']],Technologia[Obszar],"Klejenie",Technologia[KOD WYROB],wycena!$B355)</f>
        <v>0</v>
      </c>
      <c r="BM355" s="335">
        <f t="shared" si="468"/>
        <v>0</v>
      </c>
      <c r="BN355" s="334">
        <f>SUMIFS(Technologia[tpz '[s']],Technologia[Obszar],"Śrutowanie",Technologia[KOD WYROB],wycena!$B355)</f>
        <v>0</v>
      </c>
      <c r="BO355" s="334">
        <f>SUMIFS(Technologia[tpj '[s']],Technologia[Obszar],"Śrutowanie",Technologia[KOD WYROB],wycena!$B355)</f>
        <v>0</v>
      </c>
      <c r="BP355" s="332">
        <f t="shared" si="518"/>
        <v>0</v>
      </c>
      <c r="BQ355" s="334">
        <f>SUMIFS(Technologia[tpz '[s']],Technologia[Obszar],"Prostowanie",Technologia[KOD WYROB],wycena!$B355)</f>
        <v>0</v>
      </c>
      <c r="BR355" s="334">
        <f>SUMIFS(Technologia[tpj '[s']],Technologia[Obszar],"Prostowanie",Technologia[KOD WYROB],wycena!$B355)</f>
        <v>0</v>
      </c>
      <c r="BS355" s="332">
        <f t="shared" si="519"/>
        <v>0</v>
      </c>
      <c r="BT355" s="334">
        <f>SUMIFS(Technologia[tpz '[s']],Technologia[Obszar],"Gratowarka",Technologia[KOD WYROB],wycena!$B355)</f>
        <v>0</v>
      </c>
      <c r="BU355" s="334">
        <f>SUMIFS(Technologia[tpj '[s']],Technologia[Obszar],"Gratowarka",Technologia[KOD WYROB],wycena!$B355)</f>
        <v>0</v>
      </c>
      <c r="BV355" s="332">
        <f t="shared" si="520"/>
        <v>0</v>
      </c>
      <c r="BW355" s="332">
        <f>COUNTIF(Technologia[KOD WYROB],B355)</f>
        <v>0</v>
      </c>
      <c r="BX355" s="332">
        <f t="shared" si="521"/>
        <v>0</v>
      </c>
      <c r="BZ355" s="121"/>
      <c r="CA355" s="123"/>
      <c r="CB355" s="123"/>
      <c r="CC355" s="372">
        <f>SUMIFS(Technologia[Koszt kooperacji],Technologia[Obszar],"Kooperacja",Technologia[KOD WYROB],wycena!$B355)+SUMIFS(Technologia[Koszt kooperacji],Technologia[Obszar],"Śrutowanie",Technologia[KOD WYROB],wycena!$B355)</f>
        <v>0</v>
      </c>
      <c r="CD355" s="372">
        <f t="shared" si="469"/>
        <v>0</v>
      </c>
      <c r="CE355" s="372">
        <f t="shared" si="540"/>
        <v>0</v>
      </c>
      <c r="CF355" s="381">
        <f>COUNTIFS(Technologia[KOD WYROB],B355,Technologia[Obszar],"kooperacja")+SUMIF($C:$C,$B355,CF:CF)</f>
        <v>0</v>
      </c>
      <c r="CG355" s="382">
        <f>SUMIF(Tabela3[Dot. indeksu],B355,Tabela3[Wartość])+SUMIF(C:C,B355,DE:DE)</f>
        <v>0</v>
      </c>
      <c r="CH355" s="383">
        <f>SUMIFS(NRC[Cena],NRC[Typ narzędzia],robocze!$AL$1,NRC[Dot. indeksu],wycena!$B355)+(SUMIF($C:$C,$B355,$DF:$DF))</f>
        <v>0</v>
      </c>
      <c r="CI355" s="372">
        <f>SUMIFS(NRC[Cena],NRC[Typ narzędzia],robocze!$AL$2,NRC[Dot. indeksu],wycena!$B355)+(SUMIF($C:$C,$B355,$DG:$DG))</f>
        <v>0</v>
      </c>
      <c r="CJ355" s="372">
        <f>SUMIFS(NRC[Cena],NRC[Typ narzędzia],robocze!$AL$3,NRC[Dot. indeksu],wycena!$B355)+(SUMIF($C:$C,$B355,$DH:$DH))</f>
        <v>0</v>
      </c>
      <c r="CK355" s="384">
        <f t="shared" si="522"/>
        <v>0</v>
      </c>
      <c r="CM355" s="373" t="str">
        <f t="shared" si="470"/>
        <v/>
      </c>
      <c r="CN355" s="374" t="str">
        <f t="shared" si="471"/>
        <v/>
      </c>
      <c r="CO355" s="372" t="str">
        <f t="shared" si="472"/>
        <v/>
      </c>
      <c r="CP355" s="372" t="str">
        <f t="shared" si="541"/>
        <v/>
      </c>
      <c r="CQ355" s="371" t="str">
        <f t="shared" si="473"/>
        <v/>
      </c>
      <c r="CR355" s="371" t="str">
        <f t="shared" si="542"/>
        <v/>
      </c>
      <c r="CS355" s="371" t="str">
        <f t="shared" si="474"/>
        <v/>
      </c>
      <c r="CT355" s="371" t="str">
        <f t="shared" si="475"/>
        <v/>
      </c>
      <c r="CU355" s="371" t="str">
        <f t="shared" si="476"/>
        <v/>
      </c>
      <c r="CV355" s="371" t="str">
        <f t="shared" si="477"/>
        <v/>
      </c>
      <c r="CW355" s="371" t="str">
        <f t="shared" si="478"/>
        <v/>
      </c>
      <c r="CX355" s="371" t="str">
        <f t="shared" si="479"/>
        <v/>
      </c>
      <c r="CY355" s="371" t="str">
        <f t="shared" si="480"/>
        <v/>
      </c>
      <c r="CZ355" s="371" t="str">
        <f t="shared" si="481"/>
        <v/>
      </c>
      <c r="DA355" s="371" t="str">
        <f t="shared" si="523"/>
        <v/>
      </c>
      <c r="DB355" s="371" t="str">
        <f t="shared" si="524"/>
        <v/>
      </c>
      <c r="DC355" s="371" t="str">
        <f t="shared" si="525"/>
        <v/>
      </c>
      <c r="DD355" s="334" t="str">
        <f t="shared" si="482"/>
        <v/>
      </c>
      <c r="DE355" s="334" t="str">
        <f t="shared" si="483"/>
        <v/>
      </c>
      <c r="DF355" s="372">
        <f t="shared" si="543"/>
        <v>0</v>
      </c>
      <c r="DG355" s="372">
        <f t="shared" si="544"/>
        <v>0</v>
      </c>
      <c r="DH355" s="372">
        <f t="shared" si="545"/>
        <v>0</v>
      </c>
      <c r="DI355" s="375"/>
      <c r="DJ355" s="319">
        <f>AK355/3600*Stawki!$A$4</f>
        <v>0</v>
      </c>
      <c r="DK355" s="317">
        <f>AO355/3600*Stawki!$B$4</f>
        <v>0</v>
      </c>
      <c r="DL355" s="317">
        <f>AR355/3600*Stawki!$C$4</f>
        <v>0</v>
      </c>
      <c r="DM355" s="317">
        <f>AU355/3600*Stawki!$D$4</f>
        <v>0</v>
      </c>
      <c r="DN355" s="317">
        <f>AX355/3600*Stawki!$E$4</f>
        <v>0</v>
      </c>
      <c r="DO355" s="317">
        <f>BA355/3600*Stawki!$F$4</f>
        <v>0</v>
      </c>
      <c r="DP355" s="317">
        <f>BD355/3600*Stawki!$G$4</f>
        <v>0</v>
      </c>
      <c r="DQ355" s="317">
        <f>BG355/3600*Stawki!$H$4</f>
        <v>0</v>
      </c>
      <c r="DR355" s="317">
        <f>BJ355/3600*Stawki!$J$4</f>
        <v>0</v>
      </c>
      <c r="DS355" s="317">
        <f>BL355/3600*Stawki!$I$4</f>
        <v>0</v>
      </c>
      <c r="DT355" s="317">
        <f>BP355/3600*Stawki!$K$4</f>
        <v>0</v>
      </c>
      <c r="DU355" s="320">
        <f>BS355/3600*Stawki!$M$4</f>
        <v>0</v>
      </c>
      <c r="DV355" s="320">
        <f>BV355/3600*Stawki!$L$4</f>
        <v>0</v>
      </c>
      <c r="DW355" s="321">
        <f t="shared" si="526"/>
        <v>0</v>
      </c>
      <c r="DX355" s="322" t="e" cm="1">
        <f t="array" ref="DX355">IF(BX355&lt;1,INDEX(tblSimple[],MATCH(F355,simp_il_proj,1)+1,MATCH(BW355,simp_il_oper,1)+1)+VLOOKUP($H$6,tblKlient[[Klient]:[Dodatkowy narzut Simple]],2,0),INDEX(tblComplex[],MATCH(F355,comp_il_projekt,1)+1,MATCH(BX355,comp_ile_sklad,1)+1)+VLOOKUP($H$6,tblKlient[[Klient]:[Dodatkowy narzut Complex]],3,0))</f>
        <v>#VALUE!</v>
      </c>
      <c r="DY355" s="323" t="str">
        <f t="shared" si="527"/>
        <v/>
      </c>
      <c r="DZ355" s="318" t="e">
        <f t="shared" si="484"/>
        <v>#VALUE!</v>
      </c>
      <c r="EA355" s="324" t="e">
        <f t="shared" si="485"/>
        <v>#VALUE!</v>
      </c>
      <c r="EC355" s="340">
        <f>IFERROR((Y355*AA355)*IF(X355="NIE",$EC$17+Stawki!$L$30,$EC$17)+SUMIF($C:$C,$B355,CP:CP),0)</f>
        <v>0</v>
      </c>
      <c r="ED355" s="341">
        <f t="shared" si="486"/>
        <v>0</v>
      </c>
      <c r="EE355" s="341">
        <f t="shared" si="487"/>
        <v>0</v>
      </c>
      <c r="EF355" s="341" t="e">
        <f t="shared" si="488"/>
        <v>#VALUE!</v>
      </c>
      <c r="EG355" s="341" t="e">
        <f>DY355*(1+wycena!$EG$17)</f>
        <v>#VALUE!</v>
      </c>
      <c r="EH355" s="341" t="e">
        <f>EG355*(1+wycena!$EH$17)</f>
        <v>#VALUE!</v>
      </c>
      <c r="EI355" s="341" t="e">
        <f t="shared" si="528"/>
        <v>#VALUE!</v>
      </c>
      <c r="EJ355" s="341" t="e">
        <f t="shared" si="546"/>
        <v>#VALUE!</v>
      </c>
      <c r="EK355" s="342">
        <f t="shared" si="489"/>
        <v>0</v>
      </c>
      <c r="EL355" s="343">
        <v>0</v>
      </c>
      <c r="EM355" s="344" t="e">
        <f t="shared" si="547"/>
        <v>#VALUE!</v>
      </c>
      <c r="EN355" s="345" t="e">
        <f t="shared" si="490"/>
        <v>#VALUE!</v>
      </c>
      <c r="EO355" s="346">
        <f t="shared" si="491"/>
        <v>0</v>
      </c>
      <c r="EP355" s="347">
        <f t="shared" si="492"/>
        <v>0</v>
      </c>
      <c r="EQ355" s="348">
        <f t="shared" si="529"/>
        <v>0</v>
      </c>
      <c r="ER355" s="349" t="e">
        <f t="shared" si="493"/>
        <v>#VALUE!</v>
      </c>
      <c r="ES355" s="350" t="e">
        <f t="shared" si="494"/>
        <v>#VALUE!</v>
      </c>
      <c r="ET355" s="62"/>
      <c r="EU355" s="399">
        <f t="shared" si="530"/>
        <v>0</v>
      </c>
      <c r="EV355" s="400">
        <f t="shared" si="531"/>
        <v>0</v>
      </c>
      <c r="EW355" s="400">
        <f t="shared" si="532"/>
        <v>0</v>
      </c>
      <c r="EX355" s="400">
        <f t="shared" si="533"/>
        <v>0</v>
      </c>
      <c r="EY355" s="400">
        <f t="shared" si="534"/>
        <v>0</v>
      </c>
      <c r="EZ355" s="401">
        <f t="shared" si="535"/>
        <v>0</v>
      </c>
      <c r="FA355" s="62"/>
      <c r="FB355" s="153">
        <f t="shared" si="495"/>
        <v>0</v>
      </c>
      <c r="FC355" s="154">
        <f t="shared" si="496"/>
        <v>0</v>
      </c>
      <c r="FD355" s="154">
        <f t="shared" si="497"/>
        <v>0</v>
      </c>
      <c r="FE355" s="154">
        <f t="shared" si="498"/>
        <v>0</v>
      </c>
      <c r="FF355" s="154">
        <f t="shared" si="499"/>
        <v>0</v>
      </c>
      <c r="FG355" s="154">
        <f t="shared" si="500"/>
        <v>0</v>
      </c>
      <c r="FH355" s="154">
        <f t="shared" si="501"/>
        <v>0</v>
      </c>
      <c r="FI355" s="154">
        <f t="shared" si="502"/>
        <v>0</v>
      </c>
      <c r="FJ355" s="154">
        <f t="shared" si="503"/>
        <v>0</v>
      </c>
      <c r="FK355" s="147">
        <f t="shared" si="504"/>
        <v>0</v>
      </c>
      <c r="FL355" s="147">
        <f t="shared" si="505"/>
        <v>0</v>
      </c>
      <c r="FM355" s="146">
        <f t="shared" si="506"/>
        <v>0</v>
      </c>
      <c r="FN355" s="146">
        <f t="shared" si="507"/>
        <v>0</v>
      </c>
      <c r="FO355" s="146">
        <f t="shared" si="508"/>
        <v>0</v>
      </c>
      <c r="FP355" s="146">
        <f t="shared" si="509"/>
        <v>0</v>
      </c>
      <c r="FQ355" s="146" t="e">
        <f t="shared" si="510"/>
        <v>#VALUE!</v>
      </c>
      <c r="FR355" s="146" t="e">
        <f t="shared" si="511"/>
        <v>#VALUE!</v>
      </c>
      <c r="FS355" s="146">
        <f t="shared" si="512"/>
        <v>0</v>
      </c>
      <c r="FT355" s="146">
        <f t="shared" si="513"/>
        <v>0</v>
      </c>
      <c r="FU355" s="146">
        <f t="shared" si="514"/>
        <v>0</v>
      </c>
      <c r="FV355" s="146" t="e">
        <f t="shared" si="515"/>
        <v>#VALUE!</v>
      </c>
      <c r="FW355" s="146" t="e">
        <f t="shared" si="536"/>
        <v>#VALUE!</v>
      </c>
      <c r="FX355" s="146" t="e">
        <f t="shared" si="537"/>
        <v>#VALUE!</v>
      </c>
      <c r="FY355" s="146" t="e">
        <f t="shared" si="538"/>
        <v>#VALUE!</v>
      </c>
      <c r="FZ355" s="155">
        <f t="shared" si="548"/>
        <v>0</v>
      </c>
    </row>
    <row r="356" spans="1:182">
      <c r="A356" s="143">
        <v>338</v>
      </c>
      <c r="B356" s="123"/>
      <c r="C356" s="123"/>
      <c r="D356" s="123"/>
      <c r="E356" s="181"/>
      <c r="F356" s="123"/>
      <c r="G356" s="123"/>
      <c r="H356" s="123"/>
      <c r="I356" s="120"/>
      <c r="J356" s="121"/>
      <c r="K356" s="123"/>
      <c r="L356" s="123"/>
      <c r="M356" s="172" t="str">
        <f>ryzyka!$X340</f>
        <v/>
      </c>
      <c r="N356" s="173" t="str">
        <f>ryzyka!Y340</f>
        <v/>
      </c>
      <c r="O356" s="123"/>
      <c r="P356" s="123"/>
      <c r="Q356" s="138"/>
      <c r="R356" s="121"/>
      <c r="S356" s="123"/>
      <c r="T356" s="122"/>
      <c r="U356" s="123"/>
      <c r="V356" s="285" t="str">
        <f t="shared" si="516"/>
        <v/>
      </c>
      <c r="W356" s="285" t="str">
        <f t="shared" si="517"/>
        <v/>
      </c>
      <c r="X356" s="123"/>
      <c r="Y356" s="65"/>
      <c r="Z356" s="176">
        <f t="shared" si="459"/>
        <v>0</v>
      </c>
      <c r="AA356" s="124"/>
      <c r="AB356" s="124"/>
      <c r="AC356" s="125"/>
      <c r="AD356" s="125"/>
      <c r="AE356" s="126"/>
      <c r="AF356" s="124"/>
      <c r="AG356" s="127"/>
      <c r="AH356" s="128"/>
      <c r="AI356" s="137"/>
      <c r="AJ356" s="126"/>
      <c r="AK356" s="335">
        <f t="shared" si="460"/>
        <v>0</v>
      </c>
      <c r="AL356" s="138"/>
      <c r="AM356" s="121"/>
      <c r="AN356" s="123"/>
      <c r="AO356" s="332">
        <f t="shared" si="539"/>
        <v>0</v>
      </c>
      <c r="AP356" s="333">
        <f>SUMIFS(Technologia[tpz '[s']],Technologia[Obszar],"Obróbka skrawaniem",Technologia[KOD WYROB],wycena!$B356)</f>
        <v>0</v>
      </c>
      <c r="AQ356" s="334">
        <f>SUMIFS(Technologia[tpj '[s']],Technologia[Obszar],"Obróbka skrawaniem",Technologia[KOD WYROB],wycena!$B356)</f>
        <v>0</v>
      </c>
      <c r="AR356" s="335">
        <f t="shared" si="461"/>
        <v>0</v>
      </c>
      <c r="AS356" s="334">
        <f>SUMIFS(Technologia[tpz '[s']],Technologia[Obszar],"Ukosowanie",Technologia[KOD WYROB],wycena!$B356)</f>
        <v>0</v>
      </c>
      <c r="AT356" s="334">
        <f>SUMIFS(Technologia[tpj '[s']],Technologia[Obszar],"Ukosowanie",Technologia[KOD WYROB],wycena!$B356)</f>
        <v>0</v>
      </c>
      <c r="AU356" s="335">
        <f t="shared" si="462"/>
        <v>0</v>
      </c>
      <c r="AV356" s="334">
        <f>SUMIFS(Technologia[tpz '[s']],Technologia[Obszar],"Prasa",Technologia[KOD WYROB],wycena!$B356)</f>
        <v>0</v>
      </c>
      <c r="AW356" s="334">
        <f>SUMIFS(Technologia[tpj '[s']],Technologia[Obszar],"Prasa",Technologia[KOD WYROB],wycena!$B356)</f>
        <v>0</v>
      </c>
      <c r="AX356" s="335">
        <f t="shared" si="463"/>
        <v>0</v>
      </c>
      <c r="AY356" s="334">
        <f>SUMIFS(Technologia[tpz '[s']],Technologia[Obszar],"Spawanie ręczne",Technologia[KOD WYROB],wycena!$B356)</f>
        <v>0</v>
      </c>
      <c r="AZ356" s="334">
        <f>SUMIFS(Technologia[tpj '[s']],Technologia[Obszar],"Spawanie ręczne",Technologia[KOD WYROB],wycena!$B356)</f>
        <v>0</v>
      </c>
      <c r="BA356" s="335">
        <f t="shared" si="464"/>
        <v>0</v>
      </c>
      <c r="BB356" s="334">
        <f>SUMIFS(Technologia[tpz '[s']],Technologia[Obszar],"Spawanie robotem",Technologia[KOD WYROB],wycena!$B356)</f>
        <v>0</v>
      </c>
      <c r="BC356" s="334">
        <f>SUMIFS(Technologia[tpj '[s']],Technologia[Obszar],"Spawanie robotem",Technologia[KOD WYROB],wycena!$B356)</f>
        <v>0</v>
      </c>
      <c r="BD356" s="335">
        <f t="shared" si="465"/>
        <v>0</v>
      </c>
      <c r="BE356" s="334">
        <f>SUMIFS(Technologia[tpz '[s']],Technologia[Obszar],"Ślusarnia",Technologia[KOD WYROB],wycena!$B356)</f>
        <v>0</v>
      </c>
      <c r="BF356" s="334">
        <f>SUMIFS(Technologia[tpj '[s']],Technologia[Obszar],"Ślusarnia",Technologia[KOD WYROB],wycena!$B356)</f>
        <v>0</v>
      </c>
      <c r="BG356" s="335">
        <f t="shared" si="466"/>
        <v>0</v>
      </c>
      <c r="BH356" s="334">
        <f>SUMIFS(Technologia[tpz '[s']],Technologia[Obszar],"Montaż",Technologia[KOD WYROB],wycena!$B356)</f>
        <v>0</v>
      </c>
      <c r="BI356" s="334">
        <f>SUMIFS(Technologia[tpj '[s']],Technologia[Obszar],"Montaż",Technologia[KOD WYROB],wycena!$B356)</f>
        <v>0</v>
      </c>
      <c r="BJ356" s="335">
        <f t="shared" si="467"/>
        <v>0</v>
      </c>
      <c r="BK356" s="334">
        <f>SUMIFS(Technologia[tpz '[s']],Technologia[Obszar],"Klejenie",Technologia[KOD WYROB],wycena!$B356)</f>
        <v>0</v>
      </c>
      <c r="BL356" s="334">
        <f>SUMIFS(Technologia[tpj '[s']],Technologia[Obszar],"Klejenie",Technologia[KOD WYROB],wycena!$B356)</f>
        <v>0</v>
      </c>
      <c r="BM356" s="335">
        <f t="shared" si="468"/>
        <v>0</v>
      </c>
      <c r="BN356" s="334">
        <f>SUMIFS(Technologia[tpz '[s']],Technologia[Obszar],"Śrutowanie",Technologia[KOD WYROB],wycena!$B356)</f>
        <v>0</v>
      </c>
      <c r="BO356" s="334">
        <f>SUMIFS(Technologia[tpj '[s']],Technologia[Obszar],"Śrutowanie",Technologia[KOD WYROB],wycena!$B356)</f>
        <v>0</v>
      </c>
      <c r="BP356" s="332">
        <f t="shared" si="518"/>
        <v>0</v>
      </c>
      <c r="BQ356" s="334">
        <f>SUMIFS(Technologia[tpz '[s']],Technologia[Obszar],"Prostowanie",Technologia[KOD WYROB],wycena!$B356)</f>
        <v>0</v>
      </c>
      <c r="BR356" s="334">
        <f>SUMIFS(Technologia[tpj '[s']],Technologia[Obszar],"Prostowanie",Technologia[KOD WYROB],wycena!$B356)</f>
        <v>0</v>
      </c>
      <c r="BS356" s="332">
        <f t="shared" si="519"/>
        <v>0</v>
      </c>
      <c r="BT356" s="334">
        <f>SUMIFS(Technologia[tpz '[s']],Technologia[Obszar],"Gratowarka",Technologia[KOD WYROB],wycena!$B356)</f>
        <v>0</v>
      </c>
      <c r="BU356" s="334">
        <f>SUMIFS(Technologia[tpj '[s']],Technologia[Obszar],"Gratowarka",Technologia[KOD WYROB],wycena!$B356)</f>
        <v>0</v>
      </c>
      <c r="BV356" s="332">
        <f t="shared" si="520"/>
        <v>0</v>
      </c>
      <c r="BW356" s="332">
        <f>COUNTIF(Technologia[KOD WYROB],B356)</f>
        <v>0</v>
      </c>
      <c r="BX356" s="332">
        <f t="shared" si="521"/>
        <v>0</v>
      </c>
      <c r="BZ356" s="121"/>
      <c r="CA356" s="123"/>
      <c r="CB356" s="123"/>
      <c r="CC356" s="372">
        <f>SUMIFS(Technologia[Koszt kooperacji],Technologia[Obszar],"Kooperacja",Technologia[KOD WYROB],wycena!$B356)+SUMIFS(Technologia[Koszt kooperacji],Technologia[Obszar],"Śrutowanie",Technologia[KOD WYROB],wycena!$B356)</f>
        <v>0</v>
      </c>
      <c r="CD356" s="372">
        <f t="shared" si="469"/>
        <v>0</v>
      </c>
      <c r="CE356" s="372">
        <f t="shared" si="540"/>
        <v>0</v>
      </c>
      <c r="CF356" s="381">
        <f>COUNTIFS(Technologia[KOD WYROB],B356,Technologia[Obszar],"kooperacja")+SUMIF($C:$C,$B356,CF:CF)</f>
        <v>0</v>
      </c>
      <c r="CG356" s="382">
        <f>SUMIF(Tabela3[Dot. indeksu],B356,Tabela3[Wartość])+SUMIF(C:C,B356,DE:DE)</f>
        <v>0</v>
      </c>
      <c r="CH356" s="383">
        <f>SUMIFS(NRC[Cena],NRC[Typ narzędzia],robocze!$AL$1,NRC[Dot. indeksu],wycena!$B356)+(SUMIF($C:$C,$B356,$DF:$DF))</f>
        <v>0</v>
      </c>
      <c r="CI356" s="372">
        <f>SUMIFS(NRC[Cena],NRC[Typ narzędzia],robocze!$AL$2,NRC[Dot. indeksu],wycena!$B356)+(SUMIF($C:$C,$B356,$DG:$DG))</f>
        <v>0</v>
      </c>
      <c r="CJ356" s="372">
        <f>SUMIFS(NRC[Cena],NRC[Typ narzędzia],robocze!$AL$3,NRC[Dot. indeksu],wycena!$B356)+(SUMIF($C:$C,$B356,$DH:$DH))</f>
        <v>0</v>
      </c>
      <c r="CK356" s="384">
        <f t="shared" si="522"/>
        <v>0</v>
      </c>
      <c r="CM356" s="373" t="str">
        <f t="shared" si="470"/>
        <v/>
      </c>
      <c r="CN356" s="374" t="str">
        <f t="shared" si="471"/>
        <v/>
      </c>
      <c r="CO356" s="372" t="str">
        <f t="shared" si="472"/>
        <v/>
      </c>
      <c r="CP356" s="372" t="str">
        <f t="shared" si="541"/>
        <v/>
      </c>
      <c r="CQ356" s="371" t="str">
        <f t="shared" si="473"/>
        <v/>
      </c>
      <c r="CR356" s="371" t="str">
        <f t="shared" si="542"/>
        <v/>
      </c>
      <c r="CS356" s="371" t="str">
        <f t="shared" si="474"/>
        <v/>
      </c>
      <c r="CT356" s="371" t="str">
        <f t="shared" si="475"/>
        <v/>
      </c>
      <c r="CU356" s="371" t="str">
        <f t="shared" si="476"/>
        <v/>
      </c>
      <c r="CV356" s="371" t="str">
        <f t="shared" si="477"/>
        <v/>
      </c>
      <c r="CW356" s="371" t="str">
        <f t="shared" si="478"/>
        <v/>
      </c>
      <c r="CX356" s="371" t="str">
        <f t="shared" si="479"/>
        <v/>
      </c>
      <c r="CY356" s="371" t="str">
        <f t="shared" si="480"/>
        <v/>
      </c>
      <c r="CZ356" s="371" t="str">
        <f t="shared" si="481"/>
        <v/>
      </c>
      <c r="DA356" s="371" t="str">
        <f t="shared" si="523"/>
        <v/>
      </c>
      <c r="DB356" s="371" t="str">
        <f t="shared" si="524"/>
        <v/>
      </c>
      <c r="DC356" s="371" t="str">
        <f t="shared" si="525"/>
        <v/>
      </c>
      <c r="DD356" s="334" t="str">
        <f t="shared" si="482"/>
        <v/>
      </c>
      <c r="DE356" s="334" t="str">
        <f t="shared" si="483"/>
        <v/>
      </c>
      <c r="DF356" s="372">
        <f t="shared" si="543"/>
        <v>0</v>
      </c>
      <c r="DG356" s="372">
        <f t="shared" si="544"/>
        <v>0</v>
      </c>
      <c r="DH356" s="372">
        <f t="shared" si="545"/>
        <v>0</v>
      </c>
      <c r="DI356" s="375"/>
      <c r="DJ356" s="319">
        <f>AK356/3600*Stawki!$A$4</f>
        <v>0</v>
      </c>
      <c r="DK356" s="317">
        <f>AO356/3600*Stawki!$B$4</f>
        <v>0</v>
      </c>
      <c r="DL356" s="317">
        <f>AR356/3600*Stawki!$C$4</f>
        <v>0</v>
      </c>
      <c r="DM356" s="317">
        <f>AU356/3600*Stawki!$D$4</f>
        <v>0</v>
      </c>
      <c r="DN356" s="317">
        <f>AX356/3600*Stawki!$E$4</f>
        <v>0</v>
      </c>
      <c r="DO356" s="317">
        <f>BA356/3600*Stawki!$F$4</f>
        <v>0</v>
      </c>
      <c r="DP356" s="317">
        <f>BD356/3600*Stawki!$G$4</f>
        <v>0</v>
      </c>
      <c r="DQ356" s="317">
        <f>BG356/3600*Stawki!$H$4</f>
        <v>0</v>
      </c>
      <c r="DR356" s="317">
        <f>BJ356/3600*Stawki!$J$4</f>
        <v>0</v>
      </c>
      <c r="DS356" s="317">
        <f>BL356/3600*Stawki!$I$4</f>
        <v>0</v>
      </c>
      <c r="DT356" s="317">
        <f>BP356/3600*Stawki!$K$4</f>
        <v>0</v>
      </c>
      <c r="DU356" s="320">
        <f>BS356/3600*Stawki!$M$4</f>
        <v>0</v>
      </c>
      <c r="DV356" s="320">
        <f>BV356/3600*Stawki!$L$4</f>
        <v>0</v>
      </c>
      <c r="DW356" s="321">
        <f t="shared" si="526"/>
        <v>0</v>
      </c>
      <c r="DX356" s="322" t="e" cm="1">
        <f t="array" ref="DX356">IF(BX356&lt;1,INDEX(tblSimple[],MATCH(F356,simp_il_proj,1)+1,MATCH(BW356,simp_il_oper,1)+1)+VLOOKUP($H$6,tblKlient[[Klient]:[Dodatkowy narzut Simple]],2,0),INDEX(tblComplex[],MATCH(F356,comp_il_projekt,1)+1,MATCH(BX356,comp_ile_sklad,1)+1)+VLOOKUP($H$6,tblKlient[[Klient]:[Dodatkowy narzut Complex]],3,0))</f>
        <v>#VALUE!</v>
      </c>
      <c r="DY356" s="323" t="str">
        <f t="shared" si="527"/>
        <v/>
      </c>
      <c r="DZ356" s="318" t="e">
        <f t="shared" si="484"/>
        <v>#VALUE!</v>
      </c>
      <c r="EA356" s="324" t="e">
        <f t="shared" si="485"/>
        <v>#VALUE!</v>
      </c>
      <c r="EC356" s="340">
        <f>IFERROR((Y356*AA356)*IF(X356="NIE",$EC$17+Stawki!$L$30,$EC$17)+SUMIF($C:$C,$B356,CP:CP),0)</f>
        <v>0</v>
      </c>
      <c r="ED356" s="341">
        <f t="shared" si="486"/>
        <v>0</v>
      </c>
      <c r="EE356" s="341">
        <f t="shared" si="487"/>
        <v>0</v>
      </c>
      <c r="EF356" s="341" t="e">
        <f t="shared" si="488"/>
        <v>#VALUE!</v>
      </c>
      <c r="EG356" s="341" t="e">
        <f>DY356*(1+wycena!$EG$17)</f>
        <v>#VALUE!</v>
      </c>
      <c r="EH356" s="341" t="e">
        <f>EG356*(1+wycena!$EH$17)</f>
        <v>#VALUE!</v>
      </c>
      <c r="EI356" s="341" t="e">
        <f t="shared" si="528"/>
        <v>#VALUE!</v>
      </c>
      <c r="EJ356" s="341" t="e">
        <f t="shared" si="546"/>
        <v>#VALUE!</v>
      </c>
      <c r="EK356" s="342">
        <f t="shared" si="489"/>
        <v>0</v>
      </c>
      <c r="EL356" s="343">
        <v>0</v>
      </c>
      <c r="EM356" s="344" t="e">
        <f t="shared" si="547"/>
        <v>#VALUE!</v>
      </c>
      <c r="EN356" s="345" t="e">
        <f t="shared" si="490"/>
        <v>#VALUE!</v>
      </c>
      <c r="EO356" s="346">
        <f t="shared" si="491"/>
        <v>0</v>
      </c>
      <c r="EP356" s="347">
        <f t="shared" si="492"/>
        <v>0</v>
      </c>
      <c r="EQ356" s="348">
        <f t="shared" si="529"/>
        <v>0</v>
      </c>
      <c r="ER356" s="349" t="e">
        <f t="shared" si="493"/>
        <v>#VALUE!</v>
      </c>
      <c r="ES356" s="350" t="e">
        <f t="shared" si="494"/>
        <v>#VALUE!</v>
      </c>
      <c r="ET356" s="62"/>
      <c r="EU356" s="399">
        <f t="shared" si="530"/>
        <v>0</v>
      </c>
      <c r="EV356" s="400">
        <f t="shared" si="531"/>
        <v>0</v>
      </c>
      <c r="EW356" s="400">
        <f t="shared" si="532"/>
        <v>0</v>
      </c>
      <c r="EX356" s="400">
        <f t="shared" si="533"/>
        <v>0</v>
      </c>
      <c r="EY356" s="400">
        <f t="shared" si="534"/>
        <v>0</v>
      </c>
      <c r="EZ356" s="401">
        <f t="shared" si="535"/>
        <v>0</v>
      </c>
      <c r="FA356" s="62"/>
      <c r="FB356" s="153">
        <f t="shared" si="495"/>
        <v>0</v>
      </c>
      <c r="FC356" s="154">
        <f t="shared" si="496"/>
        <v>0</v>
      </c>
      <c r="FD356" s="154">
        <f t="shared" si="497"/>
        <v>0</v>
      </c>
      <c r="FE356" s="154">
        <f t="shared" si="498"/>
        <v>0</v>
      </c>
      <c r="FF356" s="154">
        <f t="shared" si="499"/>
        <v>0</v>
      </c>
      <c r="FG356" s="154">
        <f t="shared" si="500"/>
        <v>0</v>
      </c>
      <c r="FH356" s="154">
        <f t="shared" si="501"/>
        <v>0</v>
      </c>
      <c r="FI356" s="154">
        <f t="shared" si="502"/>
        <v>0</v>
      </c>
      <c r="FJ356" s="154">
        <f t="shared" si="503"/>
        <v>0</v>
      </c>
      <c r="FK356" s="147">
        <f t="shared" si="504"/>
        <v>0</v>
      </c>
      <c r="FL356" s="147">
        <f t="shared" si="505"/>
        <v>0</v>
      </c>
      <c r="FM356" s="146">
        <f t="shared" si="506"/>
        <v>0</v>
      </c>
      <c r="FN356" s="146">
        <f t="shared" si="507"/>
        <v>0</v>
      </c>
      <c r="FO356" s="146">
        <f t="shared" si="508"/>
        <v>0</v>
      </c>
      <c r="FP356" s="146">
        <f t="shared" si="509"/>
        <v>0</v>
      </c>
      <c r="FQ356" s="146" t="e">
        <f t="shared" si="510"/>
        <v>#VALUE!</v>
      </c>
      <c r="FR356" s="146" t="e">
        <f t="shared" si="511"/>
        <v>#VALUE!</v>
      </c>
      <c r="FS356" s="146">
        <f t="shared" si="512"/>
        <v>0</v>
      </c>
      <c r="FT356" s="146">
        <f t="shared" si="513"/>
        <v>0</v>
      </c>
      <c r="FU356" s="146">
        <f t="shared" si="514"/>
        <v>0</v>
      </c>
      <c r="FV356" s="146" t="e">
        <f t="shared" si="515"/>
        <v>#VALUE!</v>
      </c>
      <c r="FW356" s="146" t="e">
        <f t="shared" si="536"/>
        <v>#VALUE!</v>
      </c>
      <c r="FX356" s="146" t="e">
        <f t="shared" si="537"/>
        <v>#VALUE!</v>
      </c>
      <c r="FY356" s="146" t="e">
        <f t="shared" si="538"/>
        <v>#VALUE!</v>
      </c>
      <c r="FZ356" s="155">
        <f t="shared" si="548"/>
        <v>0</v>
      </c>
    </row>
    <row r="357" spans="1:182">
      <c r="A357" s="143">
        <v>339</v>
      </c>
      <c r="B357" s="123"/>
      <c r="C357" s="123"/>
      <c r="D357" s="123"/>
      <c r="E357" s="181"/>
      <c r="F357" s="123"/>
      <c r="G357" s="123"/>
      <c r="H357" s="123"/>
      <c r="I357" s="120"/>
      <c r="J357" s="121"/>
      <c r="K357" s="123"/>
      <c r="L357" s="123"/>
      <c r="M357" s="172" t="str">
        <f>ryzyka!$X341</f>
        <v/>
      </c>
      <c r="N357" s="173" t="str">
        <f>ryzyka!Y341</f>
        <v/>
      </c>
      <c r="O357" s="123"/>
      <c r="P357" s="123"/>
      <c r="Q357" s="138"/>
      <c r="R357" s="121"/>
      <c r="S357" s="123"/>
      <c r="T357" s="122"/>
      <c r="U357" s="123"/>
      <c r="V357" s="285" t="str">
        <f t="shared" si="516"/>
        <v/>
      </c>
      <c r="W357" s="285" t="str">
        <f t="shared" si="517"/>
        <v/>
      </c>
      <c r="X357" s="123"/>
      <c r="Y357" s="65"/>
      <c r="Z357" s="176">
        <f t="shared" si="459"/>
        <v>0</v>
      </c>
      <c r="AA357" s="124"/>
      <c r="AB357" s="124"/>
      <c r="AC357" s="125"/>
      <c r="AD357" s="125"/>
      <c r="AE357" s="126"/>
      <c r="AF357" s="124"/>
      <c r="AG357" s="127"/>
      <c r="AH357" s="128"/>
      <c r="AI357" s="137"/>
      <c r="AJ357" s="126"/>
      <c r="AK357" s="335">
        <f t="shared" si="460"/>
        <v>0</v>
      </c>
      <c r="AL357" s="138"/>
      <c r="AM357" s="121"/>
      <c r="AN357" s="123"/>
      <c r="AO357" s="332">
        <f t="shared" si="539"/>
        <v>0</v>
      </c>
      <c r="AP357" s="333">
        <f>SUMIFS(Technologia[tpz '[s']],Technologia[Obszar],"Obróbka skrawaniem",Technologia[KOD WYROB],wycena!$B357)</f>
        <v>0</v>
      </c>
      <c r="AQ357" s="334">
        <f>SUMIFS(Technologia[tpj '[s']],Technologia[Obszar],"Obróbka skrawaniem",Technologia[KOD WYROB],wycena!$B357)</f>
        <v>0</v>
      </c>
      <c r="AR357" s="335">
        <f t="shared" si="461"/>
        <v>0</v>
      </c>
      <c r="AS357" s="334">
        <f>SUMIFS(Technologia[tpz '[s']],Technologia[Obszar],"Ukosowanie",Technologia[KOD WYROB],wycena!$B357)</f>
        <v>0</v>
      </c>
      <c r="AT357" s="334">
        <f>SUMIFS(Technologia[tpj '[s']],Technologia[Obszar],"Ukosowanie",Technologia[KOD WYROB],wycena!$B357)</f>
        <v>0</v>
      </c>
      <c r="AU357" s="335">
        <f t="shared" si="462"/>
        <v>0</v>
      </c>
      <c r="AV357" s="334">
        <f>SUMIFS(Technologia[tpz '[s']],Technologia[Obszar],"Prasa",Technologia[KOD WYROB],wycena!$B357)</f>
        <v>0</v>
      </c>
      <c r="AW357" s="334">
        <f>SUMIFS(Technologia[tpj '[s']],Technologia[Obszar],"Prasa",Technologia[KOD WYROB],wycena!$B357)</f>
        <v>0</v>
      </c>
      <c r="AX357" s="335">
        <f t="shared" si="463"/>
        <v>0</v>
      </c>
      <c r="AY357" s="334">
        <f>SUMIFS(Technologia[tpz '[s']],Technologia[Obszar],"Spawanie ręczne",Technologia[KOD WYROB],wycena!$B357)</f>
        <v>0</v>
      </c>
      <c r="AZ357" s="334">
        <f>SUMIFS(Technologia[tpj '[s']],Technologia[Obszar],"Spawanie ręczne",Technologia[KOD WYROB],wycena!$B357)</f>
        <v>0</v>
      </c>
      <c r="BA357" s="335">
        <f t="shared" si="464"/>
        <v>0</v>
      </c>
      <c r="BB357" s="334">
        <f>SUMIFS(Technologia[tpz '[s']],Technologia[Obszar],"Spawanie robotem",Technologia[KOD WYROB],wycena!$B357)</f>
        <v>0</v>
      </c>
      <c r="BC357" s="334">
        <f>SUMIFS(Technologia[tpj '[s']],Technologia[Obszar],"Spawanie robotem",Technologia[KOD WYROB],wycena!$B357)</f>
        <v>0</v>
      </c>
      <c r="BD357" s="335">
        <f t="shared" si="465"/>
        <v>0</v>
      </c>
      <c r="BE357" s="334">
        <f>SUMIFS(Technologia[tpz '[s']],Technologia[Obszar],"Ślusarnia",Technologia[KOD WYROB],wycena!$B357)</f>
        <v>0</v>
      </c>
      <c r="BF357" s="334">
        <f>SUMIFS(Technologia[tpj '[s']],Technologia[Obszar],"Ślusarnia",Technologia[KOD WYROB],wycena!$B357)</f>
        <v>0</v>
      </c>
      <c r="BG357" s="335">
        <f t="shared" si="466"/>
        <v>0</v>
      </c>
      <c r="BH357" s="334">
        <f>SUMIFS(Technologia[tpz '[s']],Technologia[Obszar],"Montaż",Technologia[KOD WYROB],wycena!$B357)</f>
        <v>0</v>
      </c>
      <c r="BI357" s="334">
        <f>SUMIFS(Technologia[tpj '[s']],Technologia[Obszar],"Montaż",Technologia[KOD WYROB],wycena!$B357)</f>
        <v>0</v>
      </c>
      <c r="BJ357" s="335">
        <f t="shared" si="467"/>
        <v>0</v>
      </c>
      <c r="BK357" s="334">
        <f>SUMIFS(Technologia[tpz '[s']],Technologia[Obszar],"Klejenie",Technologia[KOD WYROB],wycena!$B357)</f>
        <v>0</v>
      </c>
      <c r="BL357" s="334">
        <f>SUMIFS(Technologia[tpj '[s']],Technologia[Obszar],"Klejenie",Technologia[KOD WYROB],wycena!$B357)</f>
        <v>0</v>
      </c>
      <c r="BM357" s="335">
        <f t="shared" si="468"/>
        <v>0</v>
      </c>
      <c r="BN357" s="334">
        <f>SUMIFS(Technologia[tpz '[s']],Technologia[Obszar],"Śrutowanie",Technologia[KOD WYROB],wycena!$B357)</f>
        <v>0</v>
      </c>
      <c r="BO357" s="334">
        <f>SUMIFS(Technologia[tpj '[s']],Technologia[Obszar],"Śrutowanie",Technologia[KOD WYROB],wycena!$B357)</f>
        <v>0</v>
      </c>
      <c r="BP357" s="332">
        <f t="shared" si="518"/>
        <v>0</v>
      </c>
      <c r="BQ357" s="334">
        <f>SUMIFS(Technologia[tpz '[s']],Technologia[Obszar],"Prostowanie",Technologia[KOD WYROB],wycena!$B357)</f>
        <v>0</v>
      </c>
      <c r="BR357" s="334">
        <f>SUMIFS(Technologia[tpj '[s']],Technologia[Obszar],"Prostowanie",Technologia[KOD WYROB],wycena!$B357)</f>
        <v>0</v>
      </c>
      <c r="BS357" s="332">
        <f t="shared" si="519"/>
        <v>0</v>
      </c>
      <c r="BT357" s="334">
        <f>SUMIFS(Technologia[tpz '[s']],Technologia[Obszar],"Gratowarka",Technologia[KOD WYROB],wycena!$B357)</f>
        <v>0</v>
      </c>
      <c r="BU357" s="334">
        <f>SUMIFS(Technologia[tpj '[s']],Technologia[Obszar],"Gratowarka",Technologia[KOD WYROB],wycena!$B357)</f>
        <v>0</v>
      </c>
      <c r="BV357" s="332">
        <f t="shared" si="520"/>
        <v>0</v>
      </c>
      <c r="BW357" s="332">
        <f>COUNTIF(Technologia[KOD WYROB],B357)</f>
        <v>0</v>
      </c>
      <c r="BX357" s="332">
        <f t="shared" si="521"/>
        <v>0</v>
      </c>
      <c r="BZ357" s="121"/>
      <c r="CA357" s="123"/>
      <c r="CB357" s="123"/>
      <c r="CC357" s="372">
        <f>SUMIFS(Technologia[Koszt kooperacji],Technologia[Obszar],"Kooperacja",Technologia[KOD WYROB],wycena!$B357)+SUMIFS(Technologia[Koszt kooperacji],Technologia[Obszar],"Śrutowanie",Technologia[KOD WYROB],wycena!$B357)</f>
        <v>0</v>
      </c>
      <c r="CD357" s="372">
        <f t="shared" si="469"/>
        <v>0</v>
      </c>
      <c r="CE357" s="372">
        <f t="shared" si="540"/>
        <v>0</v>
      </c>
      <c r="CF357" s="381">
        <f>COUNTIFS(Technologia[KOD WYROB],B357,Technologia[Obszar],"kooperacja")+SUMIF($C:$C,$B357,CF:CF)</f>
        <v>0</v>
      </c>
      <c r="CG357" s="382">
        <f>SUMIF(Tabela3[Dot. indeksu],B357,Tabela3[Wartość])+SUMIF(C:C,B357,DE:DE)</f>
        <v>0</v>
      </c>
      <c r="CH357" s="383">
        <f>SUMIFS(NRC[Cena],NRC[Typ narzędzia],robocze!$AL$1,NRC[Dot. indeksu],wycena!$B357)+(SUMIF($C:$C,$B357,$DF:$DF))</f>
        <v>0</v>
      </c>
      <c r="CI357" s="372">
        <f>SUMIFS(NRC[Cena],NRC[Typ narzędzia],robocze!$AL$2,NRC[Dot. indeksu],wycena!$B357)+(SUMIF($C:$C,$B357,$DG:$DG))</f>
        <v>0</v>
      </c>
      <c r="CJ357" s="372">
        <f>SUMIFS(NRC[Cena],NRC[Typ narzędzia],robocze!$AL$3,NRC[Dot. indeksu],wycena!$B357)+(SUMIF($C:$C,$B357,$DH:$DH))</f>
        <v>0</v>
      </c>
      <c r="CK357" s="384">
        <f t="shared" si="522"/>
        <v>0</v>
      </c>
      <c r="CM357" s="373" t="str">
        <f t="shared" si="470"/>
        <v/>
      </c>
      <c r="CN357" s="374" t="str">
        <f t="shared" si="471"/>
        <v/>
      </c>
      <c r="CO357" s="372" t="str">
        <f t="shared" si="472"/>
        <v/>
      </c>
      <c r="CP357" s="372" t="str">
        <f t="shared" si="541"/>
        <v/>
      </c>
      <c r="CQ357" s="371" t="str">
        <f t="shared" si="473"/>
        <v/>
      </c>
      <c r="CR357" s="371" t="str">
        <f t="shared" si="542"/>
        <v/>
      </c>
      <c r="CS357" s="371" t="str">
        <f t="shared" si="474"/>
        <v/>
      </c>
      <c r="CT357" s="371" t="str">
        <f t="shared" si="475"/>
        <v/>
      </c>
      <c r="CU357" s="371" t="str">
        <f t="shared" si="476"/>
        <v/>
      </c>
      <c r="CV357" s="371" t="str">
        <f t="shared" si="477"/>
        <v/>
      </c>
      <c r="CW357" s="371" t="str">
        <f t="shared" si="478"/>
        <v/>
      </c>
      <c r="CX357" s="371" t="str">
        <f t="shared" si="479"/>
        <v/>
      </c>
      <c r="CY357" s="371" t="str">
        <f t="shared" si="480"/>
        <v/>
      </c>
      <c r="CZ357" s="371" t="str">
        <f t="shared" si="481"/>
        <v/>
      </c>
      <c r="DA357" s="371" t="str">
        <f t="shared" si="523"/>
        <v/>
      </c>
      <c r="DB357" s="371" t="str">
        <f t="shared" si="524"/>
        <v/>
      </c>
      <c r="DC357" s="371" t="str">
        <f t="shared" si="525"/>
        <v/>
      </c>
      <c r="DD357" s="334" t="str">
        <f t="shared" si="482"/>
        <v/>
      </c>
      <c r="DE357" s="334" t="str">
        <f t="shared" si="483"/>
        <v/>
      </c>
      <c r="DF357" s="372">
        <f t="shared" si="543"/>
        <v>0</v>
      </c>
      <c r="DG357" s="372">
        <f t="shared" si="544"/>
        <v>0</v>
      </c>
      <c r="DH357" s="372">
        <f t="shared" si="545"/>
        <v>0</v>
      </c>
      <c r="DI357" s="375"/>
      <c r="DJ357" s="319">
        <f>AK357/3600*Stawki!$A$4</f>
        <v>0</v>
      </c>
      <c r="DK357" s="317">
        <f>AO357/3600*Stawki!$B$4</f>
        <v>0</v>
      </c>
      <c r="DL357" s="317">
        <f>AR357/3600*Stawki!$C$4</f>
        <v>0</v>
      </c>
      <c r="DM357" s="317">
        <f>AU357/3600*Stawki!$D$4</f>
        <v>0</v>
      </c>
      <c r="DN357" s="317">
        <f>AX357/3600*Stawki!$E$4</f>
        <v>0</v>
      </c>
      <c r="DO357" s="317">
        <f>BA357/3600*Stawki!$F$4</f>
        <v>0</v>
      </c>
      <c r="DP357" s="317">
        <f>BD357/3600*Stawki!$G$4</f>
        <v>0</v>
      </c>
      <c r="DQ357" s="317">
        <f>BG357/3600*Stawki!$H$4</f>
        <v>0</v>
      </c>
      <c r="DR357" s="317">
        <f>BJ357/3600*Stawki!$J$4</f>
        <v>0</v>
      </c>
      <c r="DS357" s="317">
        <f>BL357/3600*Stawki!$I$4</f>
        <v>0</v>
      </c>
      <c r="DT357" s="317">
        <f>BP357/3600*Stawki!$K$4</f>
        <v>0</v>
      </c>
      <c r="DU357" s="320">
        <f>BS357/3600*Stawki!$M$4</f>
        <v>0</v>
      </c>
      <c r="DV357" s="320">
        <f>BV357/3600*Stawki!$L$4</f>
        <v>0</v>
      </c>
      <c r="DW357" s="321">
        <f t="shared" si="526"/>
        <v>0</v>
      </c>
      <c r="DX357" s="322" t="e" cm="1">
        <f t="array" ref="DX357">IF(BX357&lt;1,INDEX(tblSimple[],MATCH(F357,simp_il_proj,1)+1,MATCH(BW357,simp_il_oper,1)+1)+VLOOKUP($H$6,tblKlient[[Klient]:[Dodatkowy narzut Simple]],2,0),INDEX(tblComplex[],MATCH(F357,comp_il_projekt,1)+1,MATCH(BX357,comp_ile_sklad,1)+1)+VLOOKUP($H$6,tblKlient[[Klient]:[Dodatkowy narzut Complex]],3,0))</f>
        <v>#VALUE!</v>
      </c>
      <c r="DY357" s="323" t="str">
        <f t="shared" si="527"/>
        <v/>
      </c>
      <c r="DZ357" s="318" t="e">
        <f t="shared" si="484"/>
        <v>#VALUE!</v>
      </c>
      <c r="EA357" s="324" t="e">
        <f t="shared" si="485"/>
        <v>#VALUE!</v>
      </c>
      <c r="EC357" s="340">
        <f>IFERROR((Y357*AA357)*IF(X357="NIE",$EC$17+Stawki!$L$30,$EC$17)+SUMIF($C:$C,$B357,CP:CP),0)</f>
        <v>0</v>
      </c>
      <c r="ED357" s="341">
        <f t="shared" si="486"/>
        <v>0</v>
      </c>
      <c r="EE357" s="341">
        <f t="shared" si="487"/>
        <v>0</v>
      </c>
      <c r="EF357" s="341" t="e">
        <f t="shared" si="488"/>
        <v>#VALUE!</v>
      </c>
      <c r="EG357" s="341" t="e">
        <f>DY357*(1+wycena!$EG$17)</f>
        <v>#VALUE!</v>
      </c>
      <c r="EH357" s="341" t="e">
        <f>EG357*(1+wycena!$EH$17)</f>
        <v>#VALUE!</v>
      </c>
      <c r="EI357" s="341" t="e">
        <f t="shared" si="528"/>
        <v>#VALUE!</v>
      </c>
      <c r="EJ357" s="341" t="e">
        <f t="shared" si="546"/>
        <v>#VALUE!</v>
      </c>
      <c r="EK357" s="342">
        <f t="shared" si="489"/>
        <v>0</v>
      </c>
      <c r="EL357" s="343">
        <v>0</v>
      </c>
      <c r="EM357" s="344" t="e">
        <f t="shared" si="547"/>
        <v>#VALUE!</v>
      </c>
      <c r="EN357" s="345" t="e">
        <f t="shared" si="490"/>
        <v>#VALUE!</v>
      </c>
      <c r="EO357" s="346">
        <f t="shared" si="491"/>
        <v>0</v>
      </c>
      <c r="EP357" s="347">
        <f t="shared" si="492"/>
        <v>0</v>
      </c>
      <c r="EQ357" s="348">
        <f t="shared" si="529"/>
        <v>0</v>
      </c>
      <c r="ER357" s="349" t="e">
        <f t="shared" si="493"/>
        <v>#VALUE!</v>
      </c>
      <c r="ES357" s="350" t="e">
        <f t="shared" si="494"/>
        <v>#VALUE!</v>
      </c>
      <c r="ET357" s="62"/>
      <c r="EU357" s="399">
        <f t="shared" si="530"/>
        <v>0</v>
      </c>
      <c r="EV357" s="400">
        <f t="shared" si="531"/>
        <v>0</v>
      </c>
      <c r="EW357" s="400">
        <f t="shared" si="532"/>
        <v>0</v>
      </c>
      <c r="EX357" s="400">
        <f t="shared" si="533"/>
        <v>0</v>
      </c>
      <c r="EY357" s="400">
        <f t="shared" si="534"/>
        <v>0</v>
      </c>
      <c r="EZ357" s="401">
        <f t="shared" si="535"/>
        <v>0</v>
      </c>
      <c r="FA357" s="62"/>
      <c r="FB357" s="153">
        <f t="shared" si="495"/>
        <v>0</v>
      </c>
      <c r="FC357" s="154">
        <f t="shared" si="496"/>
        <v>0</v>
      </c>
      <c r="FD357" s="154">
        <f t="shared" si="497"/>
        <v>0</v>
      </c>
      <c r="FE357" s="154">
        <f t="shared" si="498"/>
        <v>0</v>
      </c>
      <c r="FF357" s="154">
        <f t="shared" si="499"/>
        <v>0</v>
      </c>
      <c r="FG357" s="154">
        <f t="shared" si="500"/>
        <v>0</v>
      </c>
      <c r="FH357" s="154">
        <f t="shared" si="501"/>
        <v>0</v>
      </c>
      <c r="FI357" s="154">
        <f t="shared" si="502"/>
        <v>0</v>
      </c>
      <c r="FJ357" s="154">
        <f t="shared" si="503"/>
        <v>0</v>
      </c>
      <c r="FK357" s="147">
        <f t="shared" si="504"/>
        <v>0</v>
      </c>
      <c r="FL357" s="147">
        <f t="shared" si="505"/>
        <v>0</v>
      </c>
      <c r="FM357" s="146">
        <f t="shared" si="506"/>
        <v>0</v>
      </c>
      <c r="FN357" s="146">
        <f t="shared" si="507"/>
        <v>0</v>
      </c>
      <c r="FO357" s="146">
        <f t="shared" si="508"/>
        <v>0</v>
      </c>
      <c r="FP357" s="146">
        <f t="shared" si="509"/>
        <v>0</v>
      </c>
      <c r="FQ357" s="146" t="e">
        <f t="shared" si="510"/>
        <v>#VALUE!</v>
      </c>
      <c r="FR357" s="146" t="e">
        <f t="shared" si="511"/>
        <v>#VALUE!</v>
      </c>
      <c r="FS357" s="146">
        <f t="shared" si="512"/>
        <v>0</v>
      </c>
      <c r="FT357" s="146">
        <f t="shared" si="513"/>
        <v>0</v>
      </c>
      <c r="FU357" s="146">
        <f t="shared" si="514"/>
        <v>0</v>
      </c>
      <c r="FV357" s="146" t="e">
        <f t="shared" si="515"/>
        <v>#VALUE!</v>
      </c>
      <c r="FW357" s="146" t="e">
        <f t="shared" si="536"/>
        <v>#VALUE!</v>
      </c>
      <c r="FX357" s="146" t="e">
        <f t="shared" si="537"/>
        <v>#VALUE!</v>
      </c>
      <c r="FY357" s="146" t="e">
        <f t="shared" si="538"/>
        <v>#VALUE!</v>
      </c>
      <c r="FZ357" s="155">
        <f t="shared" si="548"/>
        <v>0</v>
      </c>
    </row>
    <row r="358" spans="1:182">
      <c r="A358" s="143">
        <v>340</v>
      </c>
      <c r="B358" s="123"/>
      <c r="C358" s="123"/>
      <c r="D358" s="123"/>
      <c r="E358" s="181"/>
      <c r="F358" s="123"/>
      <c r="G358" s="123"/>
      <c r="H358" s="123"/>
      <c r="I358" s="120"/>
      <c r="J358" s="121"/>
      <c r="K358" s="123"/>
      <c r="L358" s="123"/>
      <c r="M358" s="172" t="str">
        <f>ryzyka!$X342</f>
        <v/>
      </c>
      <c r="N358" s="173" t="str">
        <f>ryzyka!Y342</f>
        <v/>
      </c>
      <c r="O358" s="123"/>
      <c r="P358" s="123"/>
      <c r="Q358" s="138"/>
      <c r="R358" s="121"/>
      <c r="S358" s="123"/>
      <c r="T358" s="122"/>
      <c r="U358" s="123"/>
      <c r="V358" s="285" t="str">
        <f t="shared" si="516"/>
        <v/>
      </c>
      <c r="W358" s="285" t="str">
        <f t="shared" si="517"/>
        <v/>
      </c>
      <c r="X358" s="123"/>
      <c r="Y358" s="65"/>
      <c r="Z358" s="176">
        <f t="shared" si="459"/>
        <v>0</v>
      </c>
      <c r="AA358" s="124"/>
      <c r="AB358" s="124"/>
      <c r="AC358" s="125"/>
      <c r="AD358" s="125"/>
      <c r="AE358" s="126"/>
      <c r="AF358" s="124"/>
      <c r="AG358" s="127"/>
      <c r="AH358" s="128"/>
      <c r="AI358" s="137"/>
      <c r="AJ358" s="126"/>
      <c r="AK358" s="335">
        <f t="shared" si="460"/>
        <v>0</v>
      </c>
      <c r="AL358" s="138"/>
      <c r="AM358" s="121"/>
      <c r="AN358" s="123"/>
      <c r="AO358" s="332">
        <f t="shared" si="539"/>
        <v>0</v>
      </c>
      <c r="AP358" s="333">
        <f>SUMIFS(Technologia[tpz '[s']],Technologia[Obszar],"Obróbka skrawaniem",Technologia[KOD WYROB],wycena!$B358)</f>
        <v>0</v>
      </c>
      <c r="AQ358" s="334">
        <f>SUMIFS(Technologia[tpj '[s']],Technologia[Obszar],"Obróbka skrawaniem",Technologia[KOD WYROB],wycena!$B358)</f>
        <v>0</v>
      </c>
      <c r="AR358" s="335">
        <f t="shared" si="461"/>
        <v>0</v>
      </c>
      <c r="AS358" s="334">
        <f>SUMIFS(Technologia[tpz '[s']],Technologia[Obszar],"Ukosowanie",Technologia[KOD WYROB],wycena!$B358)</f>
        <v>0</v>
      </c>
      <c r="AT358" s="334">
        <f>SUMIFS(Technologia[tpj '[s']],Technologia[Obszar],"Ukosowanie",Technologia[KOD WYROB],wycena!$B358)</f>
        <v>0</v>
      </c>
      <c r="AU358" s="335">
        <f t="shared" si="462"/>
        <v>0</v>
      </c>
      <c r="AV358" s="334">
        <f>SUMIFS(Technologia[tpz '[s']],Technologia[Obszar],"Prasa",Technologia[KOD WYROB],wycena!$B358)</f>
        <v>0</v>
      </c>
      <c r="AW358" s="334">
        <f>SUMIFS(Technologia[tpj '[s']],Technologia[Obszar],"Prasa",Technologia[KOD WYROB],wycena!$B358)</f>
        <v>0</v>
      </c>
      <c r="AX358" s="335">
        <f t="shared" si="463"/>
        <v>0</v>
      </c>
      <c r="AY358" s="334">
        <f>SUMIFS(Technologia[tpz '[s']],Technologia[Obszar],"Spawanie ręczne",Technologia[KOD WYROB],wycena!$B358)</f>
        <v>0</v>
      </c>
      <c r="AZ358" s="334">
        <f>SUMIFS(Technologia[tpj '[s']],Technologia[Obszar],"Spawanie ręczne",Technologia[KOD WYROB],wycena!$B358)</f>
        <v>0</v>
      </c>
      <c r="BA358" s="335">
        <f t="shared" si="464"/>
        <v>0</v>
      </c>
      <c r="BB358" s="334">
        <f>SUMIFS(Technologia[tpz '[s']],Technologia[Obszar],"Spawanie robotem",Technologia[KOD WYROB],wycena!$B358)</f>
        <v>0</v>
      </c>
      <c r="BC358" s="334">
        <f>SUMIFS(Technologia[tpj '[s']],Technologia[Obszar],"Spawanie robotem",Technologia[KOD WYROB],wycena!$B358)</f>
        <v>0</v>
      </c>
      <c r="BD358" s="335">
        <f t="shared" si="465"/>
        <v>0</v>
      </c>
      <c r="BE358" s="334">
        <f>SUMIFS(Technologia[tpz '[s']],Technologia[Obszar],"Ślusarnia",Technologia[KOD WYROB],wycena!$B358)</f>
        <v>0</v>
      </c>
      <c r="BF358" s="334">
        <f>SUMIFS(Technologia[tpj '[s']],Technologia[Obszar],"Ślusarnia",Technologia[KOD WYROB],wycena!$B358)</f>
        <v>0</v>
      </c>
      <c r="BG358" s="335">
        <f t="shared" si="466"/>
        <v>0</v>
      </c>
      <c r="BH358" s="334">
        <f>SUMIFS(Technologia[tpz '[s']],Technologia[Obszar],"Montaż",Technologia[KOD WYROB],wycena!$B358)</f>
        <v>0</v>
      </c>
      <c r="BI358" s="334">
        <f>SUMIFS(Technologia[tpj '[s']],Technologia[Obszar],"Montaż",Technologia[KOD WYROB],wycena!$B358)</f>
        <v>0</v>
      </c>
      <c r="BJ358" s="335">
        <f t="shared" si="467"/>
        <v>0</v>
      </c>
      <c r="BK358" s="334">
        <f>SUMIFS(Technologia[tpz '[s']],Technologia[Obszar],"Klejenie",Technologia[KOD WYROB],wycena!$B358)</f>
        <v>0</v>
      </c>
      <c r="BL358" s="334">
        <f>SUMIFS(Technologia[tpj '[s']],Technologia[Obszar],"Klejenie",Technologia[KOD WYROB],wycena!$B358)</f>
        <v>0</v>
      </c>
      <c r="BM358" s="335">
        <f t="shared" si="468"/>
        <v>0</v>
      </c>
      <c r="BN358" s="334">
        <f>SUMIFS(Technologia[tpz '[s']],Technologia[Obszar],"Śrutowanie",Technologia[KOD WYROB],wycena!$B358)</f>
        <v>0</v>
      </c>
      <c r="BO358" s="334">
        <f>SUMIFS(Technologia[tpj '[s']],Technologia[Obszar],"Śrutowanie",Technologia[KOD WYROB],wycena!$B358)</f>
        <v>0</v>
      </c>
      <c r="BP358" s="332">
        <f t="shared" si="518"/>
        <v>0</v>
      </c>
      <c r="BQ358" s="334">
        <f>SUMIFS(Technologia[tpz '[s']],Technologia[Obszar],"Prostowanie",Technologia[KOD WYROB],wycena!$B358)</f>
        <v>0</v>
      </c>
      <c r="BR358" s="334">
        <f>SUMIFS(Technologia[tpj '[s']],Technologia[Obszar],"Prostowanie",Technologia[KOD WYROB],wycena!$B358)</f>
        <v>0</v>
      </c>
      <c r="BS358" s="332">
        <f t="shared" si="519"/>
        <v>0</v>
      </c>
      <c r="BT358" s="334">
        <f>SUMIFS(Technologia[tpz '[s']],Technologia[Obszar],"Gratowarka",Technologia[KOD WYROB],wycena!$B358)</f>
        <v>0</v>
      </c>
      <c r="BU358" s="334">
        <f>SUMIFS(Technologia[tpj '[s']],Technologia[Obszar],"Gratowarka",Technologia[KOD WYROB],wycena!$B358)</f>
        <v>0</v>
      </c>
      <c r="BV358" s="332">
        <f t="shared" si="520"/>
        <v>0</v>
      </c>
      <c r="BW358" s="332">
        <f>COUNTIF(Technologia[KOD WYROB],B358)</f>
        <v>0</v>
      </c>
      <c r="BX358" s="332">
        <f t="shared" si="521"/>
        <v>0</v>
      </c>
      <c r="BZ358" s="121"/>
      <c r="CA358" s="123"/>
      <c r="CB358" s="123"/>
      <c r="CC358" s="372">
        <f>SUMIFS(Technologia[Koszt kooperacji],Technologia[Obszar],"Kooperacja",Technologia[KOD WYROB],wycena!$B358)+SUMIFS(Technologia[Koszt kooperacji],Technologia[Obszar],"Śrutowanie",Technologia[KOD WYROB],wycena!$B358)</f>
        <v>0</v>
      </c>
      <c r="CD358" s="372">
        <f t="shared" si="469"/>
        <v>0</v>
      </c>
      <c r="CE358" s="372">
        <f t="shared" si="540"/>
        <v>0</v>
      </c>
      <c r="CF358" s="381">
        <f>COUNTIFS(Technologia[KOD WYROB],B358,Technologia[Obszar],"kooperacja")+SUMIF($C:$C,$B358,CF:CF)</f>
        <v>0</v>
      </c>
      <c r="CG358" s="382">
        <f>SUMIF(Tabela3[Dot. indeksu],B358,Tabela3[Wartość])+SUMIF(C:C,B358,DE:DE)</f>
        <v>0</v>
      </c>
      <c r="CH358" s="383">
        <f>SUMIFS(NRC[Cena],NRC[Typ narzędzia],robocze!$AL$1,NRC[Dot. indeksu],wycena!$B358)+(SUMIF($C:$C,$B358,$DF:$DF))</f>
        <v>0</v>
      </c>
      <c r="CI358" s="372">
        <f>SUMIFS(NRC[Cena],NRC[Typ narzędzia],robocze!$AL$2,NRC[Dot. indeksu],wycena!$B358)+(SUMIF($C:$C,$B358,$DG:$DG))</f>
        <v>0</v>
      </c>
      <c r="CJ358" s="372">
        <f>SUMIFS(NRC[Cena],NRC[Typ narzędzia],robocze!$AL$3,NRC[Dot. indeksu],wycena!$B358)+(SUMIF($C:$C,$B358,$DH:$DH))</f>
        <v>0</v>
      </c>
      <c r="CK358" s="384">
        <f t="shared" si="522"/>
        <v>0</v>
      </c>
      <c r="CM358" s="373" t="str">
        <f t="shared" si="470"/>
        <v/>
      </c>
      <c r="CN358" s="374" t="str">
        <f t="shared" si="471"/>
        <v/>
      </c>
      <c r="CO358" s="372" t="str">
        <f t="shared" si="472"/>
        <v/>
      </c>
      <c r="CP358" s="372" t="str">
        <f t="shared" si="541"/>
        <v/>
      </c>
      <c r="CQ358" s="371" t="str">
        <f t="shared" si="473"/>
        <v/>
      </c>
      <c r="CR358" s="371" t="str">
        <f t="shared" si="542"/>
        <v/>
      </c>
      <c r="CS358" s="371" t="str">
        <f t="shared" si="474"/>
        <v/>
      </c>
      <c r="CT358" s="371" t="str">
        <f t="shared" si="475"/>
        <v/>
      </c>
      <c r="CU358" s="371" t="str">
        <f t="shared" si="476"/>
        <v/>
      </c>
      <c r="CV358" s="371" t="str">
        <f t="shared" si="477"/>
        <v/>
      </c>
      <c r="CW358" s="371" t="str">
        <f t="shared" si="478"/>
        <v/>
      </c>
      <c r="CX358" s="371" t="str">
        <f t="shared" si="479"/>
        <v/>
      </c>
      <c r="CY358" s="371" t="str">
        <f t="shared" si="480"/>
        <v/>
      </c>
      <c r="CZ358" s="371" t="str">
        <f t="shared" si="481"/>
        <v/>
      </c>
      <c r="DA358" s="371" t="str">
        <f t="shared" si="523"/>
        <v/>
      </c>
      <c r="DB358" s="371" t="str">
        <f t="shared" si="524"/>
        <v/>
      </c>
      <c r="DC358" s="371" t="str">
        <f t="shared" si="525"/>
        <v/>
      </c>
      <c r="DD358" s="334" t="str">
        <f t="shared" si="482"/>
        <v/>
      </c>
      <c r="DE358" s="334" t="str">
        <f t="shared" si="483"/>
        <v/>
      </c>
      <c r="DF358" s="372">
        <f t="shared" si="543"/>
        <v>0</v>
      </c>
      <c r="DG358" s="372">
        <f t="shared" si="544"/>
        <v>0</v>
      </c>
      <c r="DH358" s="372">
        <f t="shared" si="545"/>
        <v>0</v>
      </c>
      <c r="DI358" s="375"/>
      <c r="DJ358" s="319">
        <f>AK358/3600*Stawki!$A$4</f>
        <v>0</v>
      </c>
      <c r="DK358" s="317">
        <f>AO358/3600*Stawki!$B$4</f>
        <v>0</v>
      </c>
      <c r="DL358" s="317">
        <f>AR358/3600*Stawki!$C$4</f>
        <v>0</v>
      </c>
      <c r="DM358" s="317">
        <f>AU358/3600*Stawki!$D$4</f>
        <v>0</v>
      </c>
      <c r="DN358" s="317">
        <f>AX358/3600*Stawki!$E$4</f>
        <v>0</v>
      </c>
      <c r="DO358" s="317">
        <f>BA358/3600*Stawki!$F$4</f>
        <v>0</v>
      </c>
      <c r="DP358" s="317">
        <f>BD358/3600*Stawki!$G$4</f>
        <v>0</v>
      </c>
      <c r="DQ358" s="317">
        <f>BG358/3600*Stawki!$H$4</f>
        <v>0</v>
      </c>
      <c r="DR358" s="317">
        <f>BJ358/3600*Stawki!$J$4</f>
        <v>0</v>
      </c>
      <c r="DS358" s="317">
        <f>BL358/3600*Stawki!$I$4</f>
        <v>0</v>
      </c>
      <c r="DT358" s="317">
        <f>BP358/3600*Stawki!$K$4</f>
        <v>0</v>
      </c>
      <c r="DU358" s="320">
        <f>BS358/3600*Stawki!$M$4</f>
        <v>0</v>
      </c>
      <c r="DV358" s="320">
        <f>BV358/3600*Stawki!$L$4</f>
        <v>0</v>
      </c>
      <c r="DW358" s="321">
        <f t="shared" si="526"/>
        <v>0</v>
      </c>
      <c r="DX358" s="322" t="e" cm="1">
        <f t="array" ref="DX358">IF(BX358&lt;1,INDEX(tblSimple[],MATCH(F358,simp_il_proj,1)+1,MATCH(BW358,simp_il_oper,1)+1)+VLOOKUP($H$6,tblKlient[[Klient]:[Dodatkowy narzut Simple]],2,0),INDEX(tblComplex[],MATCH(F358,comp_il_projekt,1)+1,MATCH(BX358,comp_ile_sklad,1)+1)+VLOOKUP($H$6,tblKlient[[Klient]:[Dodatkowy narzut Complex]],3,0))</f>
        <v>#VALUE!</v>
      </c>
      <c r="DY358" s="323" t="str">
        <f t="shared" si="527"/>
        <v/>
      </c>
      <c r="DZ358" s="318" t="e">
        <f t="shared" si="484"/>
        <v>#VALUE!</v>
      </c>
      <c r="EA358" s="324" t="e">
        <f t="shared" si="485"/>
        <v>#VALUE!</v>
      </c>
      <c r="EC358" s="340">
        <f>IFERROR((Y358*AA358)*IF(X358="NIE",$EC$17+Stawki!$L$30,$EC$17)+SUMIF($C:$C,$B358,CP:CP),0)</f>
        <v>0</v>
      </c>
      <c r="ED358" s="341">
        <f t="shared" si="486"/>
        <v>0</v>
      </c>
      <c r="EE358" s="341">
        <f t="shared" si="487"/>
        <v>0</v>
      </c>
      <c r="EF358" s="341" t="e">
        <f t="shared" si="488"/>
        <v>#VALUE!</v>
      </c>
      <c r="EG358" s="341" t="e">
        <f>DY358*(1+wycena!$EG$17)</f>
        <v>#VALUE!</v>
      </c>
      <c r="EH358" s="341" t="e">
        <f>EG358*(1+wycena!$EH$17)</f>
        <v>#VALUE!</v>
      </c>
      <c r="EI358" s="341" t="e">
        <f t="shared" si="528"/>
        <v>#VALUE!</v>
      </c>
      <c r="EJ358" s="341" t="e">
        <f t="shared" si="546"/>
        <v>#VALUE!</v>
      </c>
      <c r="EK358" s="342">
        <f t="shared" si="489"/>
        <v>0</v>
      </c>
      <c r="EL358" s="343">
        <v>0</v>
      </c>
      <c r="EM358" s="344" t="e">
        <f t="shared" si="547"/>
        <v>#VALUE!</v>
      </c>
      <c r="EN358" s="345" t="e">
        <f t="shared" si="490"/>
        <v>#VALUE!</v>
      </c>
      <c r="EO358" s="346">
        <f t="shared" si="491"/>
        <v>0</v>
      </c>
      <c r="EP358" s="347">
        <f t="shared" si="492"/>
        <v>0</v>
      </c>
      <c r="EQ358" s="348">
        <f t="shared" si="529"/>
        <v>0</v>
      </c>
      <c r="ER358" s="349" t="e">
        <f t="shared" si="493"/>
        <v>#VALUE!</v>
      </c>
      <c r="ES358" s="350" t="e">
        <f t="shared" si="494"/>
        <v>#VALUE!</v>
      </c>
      <c r="ET358" s="62"/>
      <c r="EU358" s="399">
        <f t="shared" si="530"/>
        <v>0</v>
      </c>
      <c r="EV358" s="400">
        <f t="shared" si="531"/>
        <v>0</v>
      </c>
      <c r="EW358" s="400">
        <f t="shared" si="532"/>
        <v>0</v>
      </c>
      <c r="EX358" s="400">
        <f t="shared" si="533"/>
        <v>0</v>
      </c>
      <c r="EY358" s="400">
        <f t="shared" si="534"/>
        <v>0</v>
      </c>
      <c r="EZ358" s="401">
        <f t="shared" si="535"/>
        <v>0</v>
      </c>
      <c r="FA358" s="62"/>
      <c r="FB358" s="153">
        <f t="shared" si="495"/>
        <v>0</v>
      </c>
      <c r="FC358" s="154">
        <f t="shared" si="496"/>
        <v>0</v>
      </c>
      <c r="FD358" s="154">
        <f t="shared" si="497"/>
        <v>0</v>
      </c>
      <c r="FE358" s="154">
        <f t="shared" si="498"/>
        <v>0</v>
      </c>
      <c r="FF358" s="154">
        <f t="shared" si="499"/>
        <v>0</v>
      </c>
      <c r="FG358" s="154">
        <f t="shared" si="500"/>
        <v>0</v>
      </c>
      <c r="FH358" s="154">
        <f t="shared" si="501"/>
        <v>0</v>
      </c>
      <c r="FI358" s="154">
        <f t="shared" si="502"/>
        <v>0</v>
      </c>
      <c r="FJ358" s="154">
        <f t="shared" si="503"/>
        <v>0</v>
      </c>
      <c r="FK358" s="147">
        <f t="shared" si="504"/>
        <v>0</v>
      </c>
      <c r="FL358" s="147">
        <f t="shared" si="505"/>
        <v>0</v>
      </c>
      <c r="FM358" s="146">
        <f t="shared" si="506"/>
        <v>0</v>
      </c>
      <c r="FN358" s="146">
        <f t="shared" si="507"/>
        <v>0</v>
      </c>
      <c r="FO358" s="146">
        <f t="shared" si="508"/>
        <v>0</v>
      </c>
      <c r="FP358" s="146">
        <f t="shared" si="509"/>
        <v>0</v>
      </c>
      <c r="FQ358" s="146" t="e">
        <f t="shared" si="510"/>
        <v>#VALUE!</v>
      </c>
      <c r="FR358" s="146" t="e">
        <f t="shared" si="511"/>
        <v>#VALUE!</v>
      </c>
      <c r="FS358" s="146">
        <f t="shared" si="512"/>
        <v>0</v>
      </c>
      <c r="FT358" s="146">
        <f t="shared" si="513"/>
        <v>0</v>
      </c>
      <c r="FU358" s="146">
        <f t="shared" si="514"/>
        <v>0</v>
      </c>
      <c r="FV358" s="146" t="e">
        <f t="shared" si="515"/>
        <v>#VALUE!</v>
      </c>
      <c r="FW358" s="146" t="e">
        <f t="shared" si="536"/>
        <v>#VALUE!</v>
      </c>
      <c r="FX358" s="146" t="e">
        <f t="shared" si="537"/>
        <v>#VALUE!</v>
      </c>
      <c r="FY358" s="146" t="e">
        <f t="shared" si="538"/>
        <v>#VALUE!</v>
      </c>
      <c r="FZ358" s="155">
        <f t="shared" si="548"/>
        <v>0</v>
      </c>
    </row>
    <row r="359" spans="1:182">
      <c r="A359" s="143">
        <v>341</v>
      </c>
      <c r="B359" s="123"/>
      <c r="C359" s="123"/>
      <c r="D359" s="123"/>
      <c r="E359" s="181"/>
      <c r="F359" s="123"/>
      <c r="G359" s="123"/>
      <c r="H359" s="123"/>
      <c r="I359" s="120"/>
      <c r="J359" s="121"/>
      <c r="K359" s="123"/>
      <c r="L359" s="123"/>
      <c r="M359" s="172" t="str">
        <f>ryzyka!$X343</f>
        <v/>
      </c>
      <c r="N359" s="173" t="str">
        <f>ryzyka!Y343</f>
        <v/>
      </c>
      <c r="O359" s="123"/>
      <c r="P359" s="123"/>
      <c r="Q359" s="138"/>
      <c r="R359" s="121"/>
      <c r="S359" s="123"/>
      <c r="T359" s="122"/>
      <c r="U359" s="123"/>
      <c r="V359" s="285" t="str">
        <f t="shared" si="516"/>
        <v/>
      </c>
      <c r="W359" s="285" t="str">
        <f t="shared" si="517"/>
        <v/>
      </c>
      <c r="X359" s="123"/>
      <c r="Y359" s="65"/>
      <c r="Z359" s="176">
        <f t="shared" si="459"/>
        <v>0</v>
      </c>
      <c r="AA359" s="124"/>
      <c r="AB359" s="124"/>
      <c r="AC359" s="125"/>
      <c r="AD359" s="125"/>
      <c r="AE359" s="126"/>
      <c r="AF359" s="124"/>
      <c r="AG359" s="127"/>
      <c r="AH359" s="128"/>
      <c r="AI359" s="137"/>
      <c r="AJ359" s="126"/>
      <c r="AK359" s="335">
        <f t="shared" si="460"/>
        <v>0</v>
      </c>
      <c r="AL359" s="138"/>
      <c r="AM359" s="121"/>
      <c r="AN359" s="123"/>
      <c r="AO359" s="332">
        <f t="shared" si="539"/>
        <v>0</v>
      </c>
      <c r="AP359" s="333">
        <f>SUMIFS(Technologia[tpz '[s']],Technologia[Obszar],"Obróbka skrawaniem",Technologia[KOD WYROB],wycena!$B359)</f>
        <v>0</v>
      </c>
      <c r="AQ359" s="334">
        <f>SUMIFS(Technologia[tpj '[s']],Technologia[Obszar],"Obróbka skrawaniem",Technologia[KOD WYROB],wycena!$B359)</f>
        <v>0</v>
      </c>
      <c r="AR359" s="335">
        <f t="shared" si="461"/>
        <v>0</v>
      </c>
      <c r="AS359" s="334">
        <f>SUMIFS(Technologia[tpz '[s']],Technologia[Obszar],"Ukosowanie",Technologia[KOD WYROB],wycena!$B359)</f>
        <v>0</v>
      </c>
      <c r="AT359" s="334">
        <f>SUMIFS(Technologia[tpj '[s']],Technologia[Obszar],"Ukosowanie",Technologia[KOD WYROB],wycena!$B359)</f>
        <v>0</v>
      </c>
      <c r="AU359" s="335">
        <f t="shared" si="462"/>
        <v>0</v>
      </c>
      <c r="AV359" s="334">
        <f>SUMIFS(Technologia[tpz '[s']],Technologia[Obszar],"Prasa",Technologia[KOD WYROB],wycena!$B359)</f>
        <v>0</v>
      </c>
      <c r="AW359" s="334">
        <f>SUMIFS(Technologia[tpj '[s']],Technologia[Obszar],"Prasa",Technologia[KOD WYROB],wycena!$B359)</f>
        <v>0</v>
      </c>
      <c r="AX359" s="335">
        <f t="shared" si="463"/>
        <v>0</v>
      </c>
      <c r="AY359" s="334">
        <f>SUMIFS(Technologia[tpz '[s']],Technologia[Obszar],"Spawanie ręczne",Technologia[KOD WYROB],wycena!$B359)</f>
        <v>0</v>
      </c>
      <c r="AZ359" s="334">
        <f>SUMIFS(Technologia[tpj '[s']],Technologia[Obszar],"Spawanie ręczne",Technologia[KOD WYROB],wycena!$B359)</f>
        <v>0</v>
      </c>
      <c r="BA359" s="335">
        <f t="shared" si="464"/>
        <v>0</v>
      </c>
      <c r="BB359" s="334">
        <f>SUMIFS(Technologia[tpz '[s']],Technologia[Obszar],"Spawanie robotem",Technologia[KOD WYROB],wycena!$B359)</f>
        <v>0</v>
      </c>
      <c r="BC359" s="334">
        <f>SUMIFS(Technologia[tpj '[s']],Technologia[Obszar],"Spawanie robotem",Technologia[KOD WYROB],wycena!$B359)</f>
        <v>0</v>
      </c>
      <c r="BD359" s="335">
        <f t="shared" si="465"/>
        <v>0</v>
      </c>
      <c r="BE359" s="334">
        <f>SUMIFS(Technologia[tpz '[s']],Technologia[Obszar],"Ślusarnia",Technologia[KOD WYROB],wycena!$B359)</f>
        <v>0</v>
      </c>
      <c r="BF359" s="334">
        <f>SUMIFS(Technologia[tpj '[s']],Technologia[Obszar],"Ślusarnia",Technologia[KOD WYROB],wycena!$B359)</f>
        <v>0</v>
      </c>
      <c r="BG359" s="335">
        <f t="shared" si="466"/>
        <v>0</v>
      </c>
      <c r="BH359" s="334">
        <f>SUMIFS(Technologia[tpz '[s']],Technologia[Obszar],"Montaż",Technologia[KOD WYROB],wycena!$B359)</f>
        <v>0</v>
      </c>
      <c r="BI359" s="334">
        <f>SUMIFS(Technologia[tpj '[s']],Technologia[Obszar],"Montaż",Technologia[KOD WYROB],wycena!$B359)</f>
        <v>0</v>
      </c>
      <c r="BJ359" s="335">
        <f t="shared" si="467"/>
        <v>0</v>
      </c>
      <c r="BK359" s="334">
        <f>SUMIFS(Technologia[tpz '[s']],Technologia[Obszar],"Klejenie",Technologia[KOD WYROB],wycena!$B359)</f>
        <v>0</v>
      </c>
      <c r="BL359" s="334">
        <f>SUMIFS(Technologia[tpj '[s']],Technologia[Obszar],"Klejenie",Technologia[KOD WYROB],wycena!$B359)</f>
        <v>0</v>
      </c>
      <c r="BM359" s="335">
        <f t="shared" si="468"/>
        <v>0</v>
      </c>
      <c r="BN359" s="334">
        <f>SUMIFS(Technologia[tpz '[s']],Technologia[Obszar],"Śrutowanie",Technologia[KOD WYROB],wycena!$B359)</f>
        <v>0</v>
      </c>
      <c r="BO359" s="334">
        <f>SUMIFS(Technologia[tpj '[s']],Technologia[Obszar],"Śrutowanie",Technologia[KOD WYROB],wycena!$B359)</f>
        <v>0</v>
      </c>
      <c r="BP359" s="332">
        <f t="shared" si="518"/>
        <v>0</v>
      </c>
      <c r="BQ359" s="334">
        <f>SUMIFS(Technologia[tpz '[s']],Technologia[Obszar],"Prostowanie",Technologia[KOD WYROB],wycena!$B359)</f>
        <v>0</v>
      </c>
      <c r="BR359" s="334">
        <f>SUMIFS(Technologia[tpj '[s']],Technologia[Obszar],"Prostowanie",Technologia[KOD WYROB],wycena!$B359)</f>
        <v>0</v>
      </c>
      <c r="BS359" s="332">
        <f t="shared" si="519"/>
        <v>0</v>
      </c>
      <c r="BT359" s="334">
        <f>SUMIFS(Technologia[tpz '[s']],Technologia[Obszar],"Gratowarka",Technologia[KOD WYROB],wycena!$B359)</f>
        <v>0</v>
      </c>
      <c r="BU359" s="334">
        <f>SUMIFS(Technologia[tpj '[s']],Technologia[Obszar],"Gratowarka",Technologia[KOD WYROB],wycena!$B359)</f>
        <v>0</v>
      </c>
      <c r="BV359" s="332">
        <f t="shared" si="520"/>
        <v>0</v>
      </c>
      <c r="BW359" s="332">
        <f>COUNTIF(Technologia[KOD WYROB],B359)</f>
        <v>0</v>
      </c>
      <c r="BX359" s="332">
        <f t="shared" si="521"/>
        <v>0</v>
      </c>
      <c r="BZ359" s="121"/>
      <c r="CA359" s="123"/>
      <c r="CB359" s="123"/>
      <c r="CC359" s="372">
        <f>SUMIFS(Technologia[Koszt kooperacji],Technologia[Obszar],"Kooperacja",Technologia[KOD WYROB],wycena!$B359)+SUMIFS(Technologia[Koszt kooperacji],Technologia[Obszar],"Śrutowanie",Technologia[KOD WYROB],wycena!$B359)</f>
        <v>0</v>
      </c>
      <c r="CD359" s="372">
        <f t="shared" si="469"/>
        <v>0</v>
      </c>
      <c r="CE359" s="372">
        <f t="shared" si="540"/>
        <v>0</v>
      </c>
      <c r="CF359" s="381">
        <f>COUNTIFS(Technologia[KOD WYROB],B359,Technologia[Obszar],"kooperacja")+SUMIF($C:$C,$B359,CF:CF)</f>
        <v>0</v>
      </c>
      <c r="CG359" s="382">
        <f>SUMIF(Tabela3[Dot. indeksu],B359,Tabela3[Wartość])+SUMIF(C:C,B359,DE:DE)</f>
        <v>0</v>
      </c>
      <c r="CH359" s="383">
        <f>SUMIFS(NRC[Cena],NRC[Typ narzędzia],robocze!$AL$1,NRC[Dot. indeksu],wycena!$B359)+(SUMIF($C:$C,$B359,$DF:$DF))</f>
        <v>0</v>
      </c>
      <c r="CI359" s="372">
        <f>SUMIFS(NRC[Cena],NRC[Typ narzędzia],robocze!$AL$2,NRC[Dot. indeksu],wycena!$B359)+(SUMIF($C:$C,$B359,$DG:$DG))</f>
        <v>0</v>
      </c>
      <c r="CJ359" s="372">
        <f>SUMIFS(NRC[Cena],NRC[Typ narzędzia],robocze!$AL$3,NRC[Dot. indeksu],wycena!$B359)+(SUMIF($C:$C,$B359,$DH:$DH))</f>
        <v>0</v>
      </c>
      <c r="CK359" s="384">
        <f t="shared" si="522"/>
        <v>0</v>
      </c>
      <c r="CM359" s="373" t="str">
        <f t="shared" si="470"/>
        <v/>
      </c>
      <c r="CN359" s="374" t="str">
        <f t="shared" si="471"/>
        <v/>
      </c>
      <c r="CO359" s="372" t="str">
        <f t="shared" si="472"/>
        <v/>
      </c>
      <c r="CP359" s="372" t="str">
        <f t="shared" si="541"/>
        <v/>
      </c>
      <c r="CQ359" s="371" t="str">
        <f t="shared" si="473"/>
        <v/>
      </c>
      <c r="CR359" s="371" t="str">
        <f t="shared" si="542"/>
        <v/>
      </c>
      <c r="CS359" s="371" t="str">
        <f t="shared" si="474"/>
        <v/>
      </c>
      <c r="CT359" s="371" t="str">
        <f t="shared" si="475"/>
        <v/>
      </c>
      <c r="CU359" s="371" t="str">
        <f t="shared" si="476"/>
        <v/>
      </c>
      <c r="CV359" s="371" t="str">
        <f t="shared" si="477"/>
        <v/>
      </c>
      <c r="CW359" s="371" t="str">
        <f t="shared" si="478"/>
        <v/>
      </c>
      <c r="CX359" s="371" t="str">
        <f t="shared" si="479"/>
        <v/>
      </c>
      <c r="CY359" s="371" t="str">
        <f t="shared" si="480"/>
        <v/>
      </c>
      <c r="CZ359" s="371" t="str">
        <f t="shared" si="481"/>
        <v/>
      </c>
      <c r="DA359" s="371" t="str">
        <f t="shared" si="523"/>
        <v/>
      </c>
      <c r="DB359" s="371" t="str">
        <f t="shared" si="524"/>
        <v/>
      </c>
      <c r="DC359" s="371" t="str">
        <f t="shared" si="525"/>
        <v/>
      </c>
      <c r="DD359" s="334" t="str">
        <f t="shared" si="482"/>
        <v/>
      </c>
      <c r="DE359" s="334" t="str">
        <f t="shared" si="483"/>
        <v/>
      </c>
      <c r="DF359" s="372">
        <f t="shared" si="543"/>
        <v>0</v>
      </c>
      <c r="DG359" s="372">
        <f t="shared" si="544"/>
        <v>0</v>
      </c>
      <c r="DH359" s="372">
        <f t="shared" si="545"/>
        <v>0</v>
      </c>
      <c r="DI359" s="375"/>
      <c r="DJ359" s="319">
        <f>AK359/3600*Stawki!$A$4</f>
        <v>0</v>
      </c>
      <c r="DK359" s="317">
        <f>AO359/3600*Stawki!$B$4</f>
        <v>0</v>
      </c>
      <c r="DL359" s="317">
        <f>AR359/3600*Stawki!$C$4</f>
        <v>0</v>
      </c>
      <c r="DM359" s="317">
        <f>AU359/3600*Stawki!$D$4</f>
        <v>0</v>
      </c>
      <c r="DN359" s="317">
        <f>AX359/3600*Stawki!$E$4</f>
        <v>0</v>
      </c>
      <c r="DO359" s="317">
        <f>BA359/3600*Stawki!$F$4</f>
        <v>0</v>
      </c>
      <c r="DP359" s="317">
        <f>BD359/3600*Stawki!$G$4</f>
        <v>0</v>
      </c>
      <c r="DQ359" s="317">
        <f>BG359/3600*Stawki!$H$4</f>
        <v>0</v>
      </c>
      <c r="DR359" s="317">
        <f>BJ359/3600*Stawki!$J$4</f>
        <v>0</v>
      </c>
      <c r="DS359" s="317">
        <f>BL359/3600*Stawki!$I$4</f>
        <v>0</v>
      </c>
      <c r="DT359" s="317">
        <f>BP359/3600*Stawki!$K$4</f>
        <v>0</v>
      </c>
      <c r="DU359" s="320">
        <f>BS359/3600*Stawki!$M$4</f>
        <v>0</v>
      </c>
      <c r="DV359" s="320">
        <f>BV359/3600*Stawki!$L$4</f>
        <v>0</v>
      </c>
      <c r="DW359" s="321">
        <f t="shared" si="526"/>
        <v>0</v>
      </c>
      <c r="DX359" s="322" t="e" cm="1">
        <f t="array" ref="DX359">IF(BX359&lt;1,INDEX(tblSimple[],MATCH(F359,simp_il_proj,1)+1,MATCH(BW359,simp_il_oper,1)+1)+VLOOKUP($H$6,tblKlient[[Klient]:[Dodatkowy narzut Simple]],2,0),INDEX(tblComplex[],MATCH(F359,comp_il_projekt,1)+1,MATCH(BX359,comp_ile_sklad,1)+1)+VLOOKUP($H$6,tblKlient[[Klient]:[Dodatkowy narzut Complex]],3,0))</f>
        <v>#VALUE!</v>
      </c>
      <c r="DY359" s="323" t="str">
        <f t="shared" si="527"/>
        <v/>
      </c>
      <c r="DZ359" s="318" t="e">
        <f t="shared" si="484"/>
        <v>#VALUE!</v>
      </c>
      <c r="EA359" s="324" t="e">
        <f t="shared" si="485"/>
        <v>#VALUE!</v>
      </c>
      <c r="EC359" s="340">
        <f>IFERROR((Y359*AA359)*IF(X359="NIE",$EC$17+Stawki!$L$30,$EC$17)+SUMIF($C:$C,$B359,CP:CP),0)</f>
        <v>0</v>
      </c>
      <c r="ED359" s="341">
        <f t="shared" si="486"/>
        <v>0</v>
      </c>
      <c r="EE359" s="341">
        <f t="shared" si="487"/>
        <v>0</v>
      </c>
      <c r="EF359" s="341" t="e">
        <f t="shared" si="488"/>
        <v>#VALUE!</v>
      </c>
      <c r="EG359" s="341" t="e">
        <f>DY359*(1+wycena!$EG$17)</f>
        <v>#VALUE!</v>
      </c>
      <c r="EH359" s="341" t="e">
        <f>EG359*(1+wycena!$EH$17)</f>
        <v>#VALUE!</v>
      </c>
      <c r="EI359" s="341" t="e">
        <f t="shared" si="528"/>
        <v>#VALUE!</v>
      </c>
      <c r="EJ359" s="341" t="e">
        <f t="shared" si="546"/>
        <v>#VALUE!</v>
      </c>
      <c r="EK359" s="342">
        <f t="shared" si="489"/>
        <v>0</v>
      </c>
      <c r="EL359" s="343">
        <v>0</v>
      </c>
      <c r="EM359" s="344" t="e">
        <f t="shared" si="547"/>
        <v>#VALUE!</v>
      </c>
      <c r="EN359" s="345" t="e">
        <f t="shared" si="490"/>
        <v>#VALUE!</v>
      </c>
      <c r="EO359" s="346">
        <f t="shared" si="491"/>
        <v>0</v>
      </c>
      <c r="EP359" s="347">
        <f t="shared" si="492"/>
        <v>0</v>
      </c>
      <c r="EQ359" s="348">
        <f t="shared" si="529"/>
        <v>0</v>
      </c>
      <c r="ER359" s="349" t="e">
        <f t="shared" si="493"/>
        <v>#VALUE!</v>
      </c>
      <c r="ES359" s="350" t="e">
        <f t="shared" si="494"/>
        <v>#VALUE!</v>
      </c>
      <c r="ET359" s="62"/>
      <c r="EU359" s="399">
        <f t="shared" si="530"/>
        <v>0</v>
      </c>
      <c r="EV359" s="400">
        <f t="shared" si="531"/>
        <v>0</v>
      </c>
      <c r="EW359" s="400">
        <f t="shared" si="532"/>
        <v>0</v>
      </c>
      <c r="EX359" s="400">
        <f t="shared" si="533"/>
        <v>0</v>
      </c>
      <c r="EY359" s="400">
        <f t="shared" si="534"/>
        <v>0</v>
      </c>
      <c r="EZ359" s="401">
        <f t="shared" si="535"/>
        <v>0</v>
      </c>
      <c r="FA359" s="62"/>
      <c r="FB359" s="153">
        <f t="shared" si="495"/>
        <v>0</v>
      </c>
      <c r="FC359" s="154">
        <f t="shared" si="496"/>
        <v>0</v>
      </c>
      <c r="FD359" s="154">
        <f t="shared" si="497"/>
        <v>0</v>
      </c>
      <c r="FE359" s="154">
        <f t="shared" si="498"/>
        <v>0</v>
      </c>
      <c r="FF359" s="154">
        <f t="shared" si="499"/>
        <v>0</v>
      </c>
      <c r="FG359" s="154">
        <f t="shared" si="500"/>
        <v>0</v>
      </c>
      <c r="FH359" s="154">
        <f t="shared" si="501"/>
        <v>0</v>
      </c>
      <c r="FI359" s="154">
        <f t="shared" si="502"/>
        <v>0</v>
      </c>
      <c r="FJ359" s="154">
        <f t="shared" si="503"/>
        <v>0</v>
      </c>
      <c r="FK359" s="147">
        <f t="shared" si="504"/>
        <v>0</v>
      </c>
      <c r="FL359" s="147">
        <f t="shared" si="505"/>
        <v>0</v>
      </c>
      <c r="FM359" s="146">
        <f t="shared" si="506"/>
        <v>0</v>
      </c>
      <c r="FN359" s="146">
        <f t="shared" si="507"/>
        <v>0</v>
      </c>
      <c r="FO359" s="146">
        <f t="shared" si="508"/>
        <v>0</v>
      </c>
      <c r="FP359" s="146">
        <f t="shared" si="509"/>
        <v>0</v>
      </c>
      <c r="FQ359" s="146" t="e">
        <f t="shared" si="510"/>
        <v>#VALUE!</v>
      </c>
      <c r="FR359" s="146" t="e">
        <f t="shared" si="511"/>
        <v>#VALUE!</v>
      </c>
      <c r="FS359" s="146">
        <f t="shared" si="512"/>
        <v>0</v>
      </c>
      <c r="FT359" s="146">
        <f t="shared" si="513"/>
        <v>0</v>
      </c>
      <c r="FU359" s="146">
        <f t="shared" si="514"/>
        <v>0</v>
      </c>
      <c r="FV359" s="146" t="e">
        <f t="shared" si="515"/>
        <v>#VALUE!</v>
      </c>
      <c r="FW359" s="146" t="e">
        <f t="shared" si="536"/>
        <v>#VALUE!</v>
      </c>
      <c r="FX359" s="146" t="e">
        <f t="shared" si="537"/>
        <v>#VALUE!</v>
      </c>
      <c r="FY359" s="146" t="e">
        <f t="shared" si="538"/>
        <v>#VALUE!</v>
      </c>
      <c r="FZ359" s="155">
        <f t="shared" si="548"/>
        <v>0</v>
      </c>
    </row>
    <row r="360" spans="1:182">
      <c r="A360" s="143">
        <v>342</v>
      </c>
      <c r="B360" s="123"/>
      <c r="C360" s="123"/>
      <c r="D360" s="123"/>
      <c r="E360" s="181"/>
      <c r="F360" s="123"/>
      <c r="G360" s="123"/>
      <c r="H360" s="123"/>
      <c r="I360" s="120"/>
      <c r="J360" s="121"/>
      <c r="K360" s="123"/>
      <c r="L360" s="123"/>
      <c r="M360" s="172" t="str">
        <f>ryzyka!$X344</f>
        <v/>
      </c>
      <c r="N360" s="173" t="str">
        <f>ryzyka!Y344</f>
        <v/>
      </c>
      <c r="O360" s="123"/>
      <c r="P360" s="123"/>
      <c r="Q360" s="138"/>
      <c r="R360" s="121"/>
      <c r="S360" s="123"/>
      <c r="T360" s="122"/>
      <c r="U360" s="123"/>
      <c r="V360" s="285" t="str">
        <f t="shared" si="516"/>
        <v/>
      </c>
      <c r="W360" s="285" t="str">
        <f t="shared" si="517"/>
        <v/>
      </c>
      <c r="X360" s="123"/>
      <c r="Y360" s="65"/>
      <c r="Z360" s="176">
        <f t="shared" si="459"/>
        <v>0</v>
      </c>
      <c r="AA360" s="124"/>
      <c r="AB360" s="124"/>
      <c r="AC360" s="125"/>
      <c r="AD360" s="125"/>
      <c r="AE360" s="126"/>
      <c r="AF360" s="124"/>
      <c r="AG360" s="127"/>
      <c r="AH360" s="128"/>
      <c r="AI360" s="137"/>
      <c r="AJ360" s="126"/>
      <c r="AK360" s="335">
        <f t="shared" si="460"/>
        <v>0</v>
      </c>
      <c r="AL360" s="138"/>
      <c r="AM360" s="121"/>
      <c r="AN360" s="123"/>
      <c r="AO360" s="332">
        <f t="shared" si="539"/>
        <v>0</v>
      </c>
      <c r="AP360" s="333">
        <f>SUMIFS(Technologia[tpz '[s']],Technologia[Obszar],"Obróbka skrawaniem",Technologia[KOD WYROB],wycena!$B360)</f>
        <v>0</v>
      </c>
      <c r="AQ360" s="334">
        <f>SUMIFS(Technologia[tpj '[s']],Technologia[Obszar],"Obróbka skrawaniem",Technologia[KOD WYROB],wycena!$B360)</f>
        <v>0</v>
      </c>
      <c r="AR360" s="335">
        <f t="shared" si="461"/>
        <v>0</v>
      </c>
      <c r="AS360" s="334">
        <f>SUMIFS(Technologia[tpz '[s']],Technologia[Obszar],"Ukosowanie",Technologia[KOD WYROB],wycena!$B360)</f>
        <v>0</v>
      </c>
      <c r="AT360" s="334">
        <f>SUMIFS(Technologia[tpj '[s']],Technologia[Obszar],"Ukosowanie",Technologia[KOD WYROB],wycena!$B360)</f>
        <v>0</v>
      </c>
      <c r="AU360" s="335">
        <f t="shared" si="462"/>
        <v>0</v>
      </c>
      <c r="AV360" s="334">
        <f>SUMIFS(Technologia[tpz '[s']],Technologia[Obszar],"Prasa",Technologia[KOD WYROB],wycena!$B360)</f>
        <v>0</v>
      </c>
      <c r="AW360" s="334">
        <f>SUMIFS(Technologia[tpj '[s']],Technologia[Obszar],"Prasa",Technologia[KOD WYROB],wycena!$B360)</f>
        <v>0</v>
      </c>
      <c r="AX360" s="335">
        <f t="shared" si="463"/>
        <v>0</v>
      </c>
      <c r="AY360" s="334">
        <f>SUMIFS(Technologia[tpz '[s']],Technologia[Obszar],"Spawanie ręczne",Technologia[KOD WYROB],wycena!$B360)</f>
        <v>0</v>
      </c>
      <c r="AZ360" s="334">
        <f>SUMIFS(Technologia[tpj '[s']],Technologia[Obszar],"Spawanie ręczne",Technologia[KOD WYROB],wycena!$B360)</f>
        <v>0</v>
      </c>
      <c r="BA360" s="335">
        <f t="shared" si="464"/>
        <v>0</v>
      </c>
      <c r="BB360" s="334">
        <f>SUMIFS(Technologia[tpz '[s']],Technologia[Obszar],"Spawanie robotem",Technologia[KOD WYROB],wycena!$B360)</f>
        <v>0</v>
      </c>
      <c r="BC360" s="334">
        <f>SUMIFS(Technologia[tpj '[s']],Technologia[Obszar],"Spawanie robotem",Technologia[KOD WYROB],wycena!$B360)</f>
        <v>0</v>
      </c>
      <c r="BD360" s="335">
        <f t="shared" si="465"/>
        <v>0</v>
      </c>
      <c r="BE360" s="334">
        <f>SUMIFS(Technologia[tpz '[s']],Technologia[Obszar],"Ślusarnia",Technologia[KOD WYROB],wycena!$B360)</f>
        <v>0</v>
      </c>
      <c r="BF360" s="334">
        <f>SUMIFS(Technologia[tpj '[s']],Technologia[Obszar],"Ślusarnia",Technologia[KOD WYROB],wycena!$B360)</f>
        <v>0</v>
      </c>
      <c r="BG360" s="335">
        <f t="shared" si="466"/>
        <v>0</v>
      </c>
      <c r="BH360" s="334">
        <f>SUMIFS(Technologia[tpz '[s']],Technologia[Obszar],"Montaż",Technologia[KOD WYROB],wycena!$B360)</f>
        <v>0</v>
      </c>
      <c r="BI360" s="334">
        <f>SUMIFS(Technologia[tpj '[s']],Technologia[Obszar],"Montaż",Technologia[KOD WYROB],wycena!$B360)</f>
        <v>0</v>
      </c>
      <c r="BJ360" s="335">
        <f t="shared" si="467"/>
        <v>0</v>
      </c>
      <c r="BK360" s="334">
        <f>SUMIFS(Technologia[tpz '[s']],Technologia[Obszar],"Klejenie",Technologia[KOD WYROB],wycena!$B360)</f>
        <v>0</v>
      </c>
      <c r="BL360" s="334">
        <f>SUMIFS(Technologia[tpj '[s']],Technologia[Obszar],"Klejenie",Technologia[KOD WYROB],wycena!$B360)</f>
        <v>0</v>
      </c>
      <c r="BM360" s="335">
        <f t="shared" si="468"/>
        <v>0</v>
      </c>
      <c r="BN360" s="334">
        <f>SUMIFS(Technologia[tpz '[s']],Technologia[Obszar],"Śrutowanie",Technologia[KOD WYROB],wycena!$B360)</f>
        <v>0</v>
      </c>
      <c r="BO360" s="334">
        <f>SUMIFS(Technologia[tpj '[s']],Technologia[Obszar],"Śrutowanie",Technologia[KOD WYROB],wycena!$B360)</f>
        <v>0</v>
      </c>
      <c r="BP360" s="332">
        <f t="shared" si="518"/>
        <v>0</v>
      </c>
      <c r="BQ360" s="334">
        <f>SUMIFS(Technologia[tpz '[s']],Technologia[Obszar],"Prostowanie",Technologia[KOD WYROB],wycena!$B360)</f>
        <v>0</v>
      </c>
      <c r="BR360" s="334">
        <f>SUMIFS(Technologia[tpj '[s']],Technologia[Obszar],"Prostowanie",Technologia[KOD WYROB],wycena!$B360)</f>
        <v>0</v>
      </c>
      <c r="BS360" s="332">
        <f t="shared" si="519"/>
        <v>0</v>
      </c>
      <c r="BT360" s="334">
        <f>SUMIFS(Technologia[tpz '[s']],Technologia[Obszar],"Gratowarka",Technologia[KOD WYROB],wycena!$B360)</f>
        <v>0</v>
      </c>
      <c r="BU360" s="334">
        <f>SUMIFS(Technologia[tpj '[s']],Technologia[Obszar],"Gratowarka",Technologia[KOD WYROB],wycena!$B360)</f>
        <v>0</v>
      </c>
      <c r="BV360" s="332">
        <f t="shared" si="520"/>
        <v>0</v>
      </c>
      <c r="BW360" s="332">
        <f>COUNTIF(Technologia[KOD WYROB],B360)</f>
        <v>0</v>
      </c>
      <c r="BX360" s="332">
        <f t="shared" si="521"/>
        <v>0</v>
      </c>
      <c r="BZ360" s="121"/>
      <c r="CA360" s="123"/>
      <c r="CB360" s="123"/>
      <c r="CC360" s="372">
        <f>SUMIFS(Technologia[Koszt kooperacji],Technologia[Obszar],"Kooperacja",Technologia[KOD WYROB],wycena!$B360)+SUMIFS(Technologia[Koszt kooperacji],Technologia[Obszar],"Śrutowanie",Technologia[KOD WYROB],wycena!$B360)</f>
        <v>0</v>
      </c>
      <c r="CD360" s="372">
        <f t="shared" si="469"/>
        <v>0</v>
      </c>
      <c r="CE360" s="372">
        <f t="shared" si="540"/>
        <v>0</v>
      </c>
      <c r="CF360" s="381">
        <f>COUNTIFS(Technologia[KOD WYROB],B360,Technologia[Obszar],"kooperacja")+SUMIF($C:$C,$B360,CF:CF)</f>
        <v>0</v>
      </c>
      <c r="CG360" s="382">
        <f>SUMIF(Tabela3[Dot. indeksu],B360,Tabela3[Wartość])+SUMIF(C:C,B360,DE:DE)</f>
        <v>0</v>
      </c>
      <c r="CH360" s="383">
        <f>SUMIFS(NRC[Cena],NRC[Typ narzędzia],robocze!$AL$1,NRC[Dot. indeksu],wycena!$B360)+(SUMIF($C:$C,$B360,$DF:$DF))</f>
        <v>0</v>
      </c>
      <c r="CI360" s="372">
        <f>SUMIFS(NRC[Cena],NRC[Typ narzędzia],robocze!$AL$2,NRC[Dot. indeksu],wycena!$B360)+(SUMIF($C:$C,$B360,$DG:$DG))</f>
        <v>0</v>
      </c>
      <c r="CJ360" s="372">
        <f>SUMIFS(NRC[Cena],NRC[Typ narzędzia],robocze!$AL$3,NRC[Dot. indeksu],wycena!$B360)+(SUMIF($C:$C,$B360,$DH:$DH))</f>
        <v>0</v>
      </c>
      <c r="CK360" s="384">
        <f t="shared" si="522"/>
        <v>0</v>
      </c>
      <c r="CM360" s="373" t="str">
        <f t="shared" si="470"/>
        <v/>
      </c>
      <c r="CN360" s="374" t="str">
        <f t="shared" si="471"/>
        <v/>
      </c>
      <c r="CO360" s="372" t="str">
        <f t="shared" si="472"/>
        <v/>
      </c>
      <c r="CP360" s="372" t="str">
        <f t="shared" si="541"/>
        <v/>
      </c>
      <c r="CQ360" s="371" t="str">
        <f t="shared" si="473"/>
        <v/>
      </c>
      <c r="CR360" s="371" t="str">
        <f t="shared" si="542"/>
        <v/>
      </c>
      <c r="CS360" s="371" t="str">
        <f t="shared" si="474"/>
        <v/>
      </c>
      <c r="CT360" s="371" t="str">
        <f t="shared" si="475"/>
        <v/>
      </c>
      <c r="CU360" s="371" t="str">
        <f t="shared" si="476"/>
        <v/>
      </c>
      <c r="CV360" s="371" t="str">
        <f t="shared" si="477"/>
        <v/>
      </c>
      <c r="CW360" s="371" t="str">
        <f t="shared" si="478"/>
        <v/>
      </c>
      <c r="CX360" s="371" t="str">
        <f t="shared" si="479"/>
        <v/>
      </c>
      <c r="CY360" s="371" t="str">
        <f t="shared" si="480"/>
        <v/>
      </c>
      <c r="CZ360" s="371" t="str">
        <f t="shared" si="481"/>
        <v/>
      </c>
      <c r="DA360" s="371" t="str">
        <f t="shared" si="523"/>
        <v/>
      </c>
      <c r="DB360" s="371" t="str">
        <f t="shared" si="524"/>
        <v/>
      </c>
      <c r="DC360" s="371" t="str">
        <f t="shared" si="525"/>
        <v/>
      </c>
      <c r="DD360" s="334" t="str">
        <f t="shared" si="482"/>
        <v/>
      </c>
      <c r="DE360" s="334" t="str">
        <f t="shared" si="483"/>
        <v/>
      </c>
      <c r="DF360" s="372">
        <f t="shared" si="543"/>
        <v>0</v>
      </c>
      <c r="DG360" s="372">
        <f t="shared" si="544"/>
        <v>0</v>
      </c>
      <c r="DH360" s="372">
        <f t="shared" si="545"/>
        <v>0</v>
      </c>
      <c r="DI360" s="375"/>
      <c r="DJ360" s="319">
        <f>AK360/3600*Stawki!$A$4</f>
        <v>0</v>
      </c>
      <c r="DK360" s="317">
        <f>AO360/3600*Stawki!$B$4</f>
        <v>0</v>
      </c>
      <c r="DL360" s="317">
        <f>AR360/3600*Stawki!$C$4</f>
        <v>0</v>
      </c>
      <c r="DM360" s="317">
        <f>AU360/3600*Stawki!$D$4</f>
        <v>0</v>
      </c>
      <c r="DN360" s="317">
        <f>AX360/3600*Stawki!$E$4</f>
        <v>0</v>
      </c>
      <c r="DO360" s="317">
        <f>BA360/3600*Stawki!$F$4</f>
        <v>0</v>
      </c>
      <c r="DP360" s="317">
        <f>BD360/3600*Stawki!$G$4</f>
        <v>0</v>
      </c>
      <c r="DQ360" s="317">
        <f>BG360/3600*Stawki!$H$4</f>
        <v>0</v>
      </c>
      <c r="DR360" s="317">
        <f>BJ360/3600*Stawki!$J$4</f>
        <v>0</v>
      </c>
      <c r="DS360" s="317">
        <f>BL360/3600*Stawki!$I$4</f>
        <v>0</v>
      </c>
      <c r="DT360" s="317">
        <f>BP360/3600*Stawki!$K$4</f>
        <v>0</v>
      </c>
      <c r="DU360" s="320">
        <f>BS360/3600*Stawki!$M$4</f>
        <v>0</v>
      </c>
      <c r="DV360" s="320">
        <f>BV360/3600*Stawki!$L$4</f>
        <v>0</v>
      </c>
      <c r="DW360" s="321">
        <f t="shared" si="526"/>
        <v>0</v>
      </c>
      <c r="DX360" s="322" t="e" cm="1">
        <f t="array" ref="DX360">IF(BX360&lt;1,INDEX(tblSimple[],MATCH(F360,simp_il_proj,1)+1,MATCH(BW360,simp_il_oper,1)+1)+VLOOKUP($H$6,tblKlient[[Klient]:[Dodatkowy narzut Simple]],2,0),INDEX(tblComplex[],MATCH(F360,comp_il_projekt,1)+1,MATCH(BX360,comp_ile_sklad,1)+1)+VLOOKUP($H$6,tblKlient[[Klient]:[Dodatkowy narzut Complex]],3,0))</f>
        <v>#VALUE!</v>
      </c>
      <c r="DY360" s="323" t="str">
        <f t="shared" si="527"/>
        <v/>
      </c>
      <c r="DZ360" s="318" t="e">
        <f t="shared" si="484"/>
        <v>#VALUE!</v>
      </c>
      <c r="EA360" s="324" t="e">
        <f t="shared" si="485"/>
        <v>#VALUE!</v>
      </c>
      <c r="EC360" s="340">
        <f>IFERROR((Y360*AA360)*IF(X360="NIE",$EC$17+Stawki!$L$30,$EC$17)+SUMIF($C:$C,$B360,CP:CP),0)</f>
        <v>0</v>
      </c>
      <c r="ED360" s="341">
        <f t="shared" si="486"/>
        <v>0</v>
      </c>
      <c r="EE360" s="341">
        <f t="shared" si="487"/>
        <v>0</v>
      </c>
      <c r="EF360" s="341" t="e">
        <f t="shared" si="488"/>
        <v>#VALUE!</v>
      </c>
      <c r="EG360" s="341" t="e">
        <f>DY360*(1+wycena!$EG$17)</f>
        <v>#VALUE!</v>
      </c>
      <c r="EH360" s="341" t="e">
        <f>EG360*(1+wycena!$EH$17)</f>
        <v>#VALUE!</v>
      </c>
      <c r="EI360" s="341" t="e">
        <f t="shared" si="528"/>
        <v>#VALUE!</v>
      </c>
      <c r="EJ360" s="341" t="e">
        <f t="shared" si="546"/>
        <v>#VALUE!</v>
      </c>
      <c r="EK360" s="342">
        <f t="shared" si="489"/>
        <v>0</v>
      </c>
      <c r="EL360" s="343">
        <v>0</v>
      </c>
      <c r="EM360" s="344" t="e">
        <f t="shared" si="547"/>
        <v>#VALUE!</v>
      </c>
      <c r="EN360" s="345" t="e">
        <f t="shared" si="490"/>
        <v>#VALUE!</v>
      </c>
      <c r="EO360" s="346">
        <f t="shared" si="491"/>
        <v>0</v>
      </c>
      <c r="EP360" s="347">
        <f t="shared" si="492"/>
        <v>0</v>
      </c>
      <c r="EQ360" s="348">
        <f t="shared" si="529"/>
        <v>0</v>
      </c>
      <c r="ER360" s="349" t="e">
        <f t="shared" si="493"/>
        <v>#VALUE!</v>
      </c>
      <c r="ES360" s="350" t="e">
        <f t="shared" si="494"/>
        <v>#VALUE!</v>
      </c>
      <c r="ET360" s="62"/>
      <c r="EU360" s="399">
        <f t="shared" si="530"/>
        <v>0</v>
      </c>
      <c r="EV360" s="400">
        <f t="shared" si="531"/>
        <v>0</v>
      </c>
      <c r="EW360" s="400">
        <f t="shared" si="532"/>
        <v>0</v>
      </c>
      <c r="EX360" s="400">
        <f t="shared" si="533"/>
        <v>0</v>
      </c>
      <c r="EY360" s="400">
        <f t="shared" si="534"/>
        <v>0</v>
      </c>
      <c r="EZ360" s="401">
        <f t="shared" si="535"/>
        <v>0</v>
      </c>
      <c r="FA360" s="62"/>
      <c r="FB360" s="153">
        <f t="shared" si="495"/>
        <v>0</v>
      </c>
      <c r="FC360" s="154">
        <f t="shared" si="496"/>
        <v>0</v>
      </c>
      <c r="FD360" s="154">
        <f t="shared" si="497"/>
        <v>0</v>
      </c>
      <c r="FE360" s="154">
        <f t="shared" si="498"/>
        <v>0</v>
      </c>
      <c r="FF360" s="154">
        <f t="shared" si="499"/>
        <v>0</v>
      </c>
      <c r="FG360" s="154">
        <f t="shared" si="500"/>
        <v>0</v>
      </c>
      <c r="FH360" s="154">
        <f t="shared" si="501"/>
        <v>0</v>
      </c>
      <c r="FI360" s="154">
        <f t="shared" si="502"/>
        <v>0</v>
      </c>
      <c r="FJ360" s="154">
        <f t="shared" si="503"/>
        <v>0</v>
      </c>
      <c r="FK360" s="147">
        <f t="shared" si="504"/>
        <v>0</v>
      </c>
      <c r="FL360" s="147">
        <f t="shared" si="505"/>
        <v>0</v>
      </c>
      <c r="FM360" s="146">
        <f t="shared" si="506"/>
        <v>0</v>
      </c>
      <c r="FN360" s="146">
        <f t="shared" si="507"/>
        <v>0</v>
      </c>
      <c r="FO360" s="146">
        <f t="shared" si="508"/>
        <v>0</v>
      </c>
      <c r="FP360" s="146">
        <f t="shared" si="509"/>
        <v>0</v>
      </c>
      <c r="FQ360" s="146" t="e">
        <f t="shared" si="510"/>
        <v>#VALUE!</v>
      </c>
      <c r="FR360" s="146" t="e">
        <f t="shared" si="511"/>
        <v>#VALUE!</v>
      </c>
      <c r="FS360" s="146">
        <f t="shared" si="512"/>
        <v>0</v>
      </c>
      <c r="FT360" s="146">
        <f t="shared" si="513"/>
        <v>0</v>
      </c>
      <c r="FU360" s="146">
        <f t="shared" si="514"/>
        <v>0</v>
      </c>
      <c r="FV360" s="146" t="e">
        <f t="shared" si="515"/>
        <v>#VALUE!</v>
      </c>
      <c r="FW360" s="146" t="e">
        <f t="shared" si="536"/>
        <v>#VALUE!</v>
      </c>
      <c r="FX360" s="146" t="e">
        <f t="shared" si="537"/>
        <v>#VALUE!</v>
      </c>
      <c r="FY360" s="146" t="e">
        <f t="shared" si="538"/>
        <v>#VALUE!</v>
      </c>
      <c r="FZ360" s="155">
        <f t="shared" si="548"/>
        <v>0</v>
      </c>
    </row>
    <row r="361" spans="1:182">
      <c r="A361" s="143">
        <v>343</v>
      </c>
      <c r="B361" s="123"/>
      <c r="C361" s="123"/>
      <c r="D361" s="123"/>
      <c r="E361" s="181"/>
      <c r="F361" s="123"/>
      <c r="G361" s="123"/>
      <c r="H361" s="123"/>
      <c r="I361" s="120"/>
      <c r="J361" s="121"/>
      <c r="K361" s="123"/>
      <c r="L361" s="123"/>
      <c r="M361" s="172" t="str">
        <f>ryzyka!$X345</f>
        <v/>
      </c>
      <c r="N361" s="173" t="str">
        <f>ryzyka!Y345</f>
        <v/>
      </c>
      <c r="O361" s="123"/>
      <c r="P361" s="123"/>
      <c r="Q361" s="138"/>
      <c r="R361" s="121"/>
      <c r="S361" s="123"/>
      <c r="T361" s="122"/>
      <c r="U361" s="123"/>
      <c r="V361" s="285" t="str">
        <f t="shared" si="516"/>
        <v/>
      </c>
      <c r="W361" s="285" t="str">
        <f t="shared" si="517"/>
        <v/>
      </c>
      <c r="X361" s="123"/>
      <c r="Y361" s="65"/>
      <c r="Z361" s="176">
        <f t="shared" si="459"/>
        <v>0</v>
      </c>
      <c r="AA361" s="124"/>
      <c r="AB361" s="124"/>
      <c r="AC361" s="125"/>
      <c r="AD361" s="125"/>
      <c r="AE361" s="126"/>
      <c r="AF361" s="124"/>
      <c r="AG361" s="127"/>
      <c r="AH361" s="128"/>
      <c r="AI361" s="137"/>
      <c r="AJ361" s="126"/>
      <c r="AK361" s="335">
        <f t="shared" si="460"/>
        <v>0</v>
      </c>
      <c r="AL361" s="138"/>
      <c r="AM361" s="121"/>
      <c r="AN361" s="123"/>
      <c r="AO361" s="332">
        <f t="shared" si="539"/>
        <v>0</v>
      </c>
      <c r="AP361" s="333">
        <f>SUMIFS(Technologia[tpz '[s']],Technologia[Obszar],"Obróbka skrawaniem",Technologia[KOD WYROB],wycena!$B361)</f>
        <v>0</v>
      </c>
      <c r="AQ361" s="334">
        <f>SUMIFS(Technologia[tpj '[s']],Technologia[Obszar],"Obróbka skrawaniem",Technologia[KOD WYROB],wycena!$B361)</f>
        <v>0</v>
      </c>
      <c r="AR361" s="335">
        <f t="shared" si="461"/>
        <v>0</v>
      </c>
      <c r="AS361" s="334">
        <f>SUMIFS(Technologia[tpz '[s']],Technologia[Obszar],"Ukosowanie",Technologia[KOD WYROB],wycena!$B361)</f>
        <v>0</v>
      </c>
      <c r="AT361" s="334">
        <f>SUMIFS(Technologia[tpj '[s']],Technologia[Obszar],"Ukosowanie",Technologia[KOD WYROB],wycena!$B361)</f>
        <v>0</v>
      </c>
      <c r="AU361" s="335">
        <f t="shared" si="462"/>
        <v>0</v>
      </c>
      <c r="AV361" s="334">
        <f>SUMIFS(Technologia[tpz '[s']],Technologia[Obszar],"Prasa",Technologia[KOD WYROB],wycena!$B361)</f>
        <v>0</v>
      </c>
      <c r="AW361" s="334">
        <f>SUMIFS(Technologia[tpj '[s']],Technologia[Obszar],"Prasa",Technologia[KOD WYROB],wycena!$B361)</f>
        <v>0</v>
      </c>
      <c r="AX361" s="335">
        <f t="shared" si="463"/>
        <v>0</v>
      </c>
      <c r="AY361" s="334">
        <f>SUMIFS(Technologia[tpz '[s']],Technologia[Obszar],"Spawanie ręczne",Technologia[KOD WYROB],wycena!$B361)</f>
        <v>0</v>
      </c>
      <c r="AZ361" s="334">
        <f>SUMIFS(Technologia[tpj '[s']],Technologia[Obszar],"Spawanie ręczne",Technologia[KOD WYROB],wycena!$B361)</f>
        <v>0</v>
      </c>
      <c r="BA361" s="335">
        <f t="shared" si="464"/>
        <v>0</v>
      </c>
      <c r="BB361" s="334">
        <f>SUMIFS(Technologia[tpz '[s']],Technologia[Obszar],"Spawanie robotem",Technologia[KOD WYROB],wycena!$B361)</f>
        <v>0</v>
      </c>
      <c r="BC361" s="334">
        <f>SUMIFS(Technologia[tpj '[s']],Technologia[Obszar],"Spawanie robotem",Technologia[KOD WYROB],wycena!$B361)</f>
        <v>0</v>
      </c>
      <c r="BD361" s="335">
        <f t="shared" si="465"/>
        <v>0</v>
      </c>
      <c r="BE361" s="334">
        <f>SUMIFS(Technologia[tpz '[s']],Technologia[Obszar],"Ślusarnia",Technologia[KOD WYROB],wycena!$B361)</f>
        <v>0</v>
      </c>
      <c r="BF361" s="334">
        <f>SUMIFS(Technologia[tpj '[s']],Technologia[Obszar],"Ślusarnia",Technologia[KOD WYROB],wycena!$B361)</f>
        <v>0</v>
      </c>
      <c r="BG361" s="335">
        <f t="shared" si="466"/>
        <v>0</v>
      </c>
      <c r="BH361" s="334">
        <f>SUMIFS(Technologia[tpz '[s']],Technologia[Obszar],"Montaż",Technologia[KOD WYROB],wycena!$B361)</f>
        <v>0</v>
      </c>
      <c r="BI361" s="334">
        <f>SUMIFS(Technologia[tpj '[s']],Technologia[Obszar],"Montaż",Technologia[KOD WYROB],wycena!$B361)</f>
        <v>0</v>
      </c>
      <c r="BJ361" s="335">
        <f t="shared" si="467"/>
        <v>0</v>
      </c>
      <c r="BK361" s="334">
        <f>SUMIFS(Technologia[tpz '[s']],Technologia[Obszar],"Klejenie",Technologia[KOD WYROB],wycena!$B361)</f>
        <v>0</v>
      </c>
      <c r="BL361" s="334">
        <f>SUMIFS(Technologia[tpj '[s']],Technologia[Obszar],"Klejenie",Technologia[KOD WYROB],wycena!$B361)</f>
        <v>0</v>
      </c>
      <c r="BM361" s="335">
        <f t="shared" si="468"/>
        <v>0</v>
      </c>
      <c r="BN361" s="334">
        <f>SUMIFS(Technologia[tpz '[s']],Technologia[Obszar],"Śrutowanie",Technologia[KOD WYROB],wycena!$B361)</f>
        <v>0</v>
      </c>
      <c r="BO361" s="334">
        <f>SUMIFS(Technologia[tpj '[s']],Technologia[Obszar],"Śrutowanie",Technologia[KOD WYROB],wycena!$B361)</f>
        <v>0</v>
      </c>
      <c r="BP361" s="332">
        <f t="shared" si="518"/>
        <v>0</v>
      </c>
      <c r="BQ361" s="334">
        <f>SUMIFS(Technologia[tpz '[s']],Technologia[Obszar],"Prostowanie",Technologia[KOD WYROB],wycena!$B361)</f>
        <v>0</v>
      </c>
      <c r="BR361" s="334">
        <f>SUMIFS(Technologia[tpj '[s']],Technologia[Obszar],"Prostowanie",Technologia[KOD WYROB],wycena!$B361)</f>
        <v>0</v>
      </c>
      <c r="BS361" s="332">
        <f t="shared" si="519"/>
        <v>0</v>
      </c>
      <c r="BT361" s="334">
        <f>SUMIFS(Technologia[tpz '[s']],Technologia[Obszar],"Gratowarka",Technologia[KOD WYROB],wycena!$B361)</f>
        <v>0</v>
      </c>
      <c r="BU361" s="334">
        <f>SUMIFS(Technologia[tpj '[s']],Technologia[Obszar],"Gratowarka",Technologia[KOD WYROB],wycena!$B361)</f>
        <v>0</v>
      </c>
      <c r="BV361" s="332">
        <f t="shared" si="520"/>
        <v>0</v>
      </c>
      <c r="BW361" s="332">
        <f>COUNTIF(Technologia[KOD WYROB],B361)</f>
        <v>0</v>
      </c>
      <c r="BX361" s="332">
        <f t="shared" si="521"/>
        <v>0</v>
      </c>
      <c r="BZ361" s="121"/>
      <c r="CA361" s="123"/>
      <c r="CB361" s="123"/>
      <c r="CC361" s="372">
        <f>SUMIFS(Technologia[Koszt kooperacji],Technologia[Obszar],"Kooperacja",Technologia[KOD WYROB],wycena!$B361)+SUMIFS(Technologia[Koszt kooperacji],Technologia[Obszar],"Śrutowanie",Technologia[KOD WYROB],wycena!$B361)</f>
        <v>0</v>
      </c>
      <c r="CD361" s="372">
        <f t="shared" si="469"/>
        <v>0</v>
      </c>
      <c r="CE361" s="372">
        <f t="shared" si="540"/>
        <v>0</v>
      </c>
      <c r="CF361" s="381">
        <f>COUNTIFS(Technologia[KOD WYROB],B361,Technologia[Obszar],"kooperacja")+SUMIF($C:$C,$B361,CF:CF)</f>
        <v>0</v>
      </c>
      <c r="CG361" s="382">
        <f>SUMIF(Tabela3[Dot. indeksu],B361,Tabela3[Wartość])+SUMIF(C:C,B361,DE:DE)</f>
        <v>0</v>
      </c>
      <c r="CH361" s="383">
        <f>SUMIFS(NRC[Cena],NRC[Typ narzędzia],robocze!$AL$1,NRC[Dot. indeksu],wycena!$B361)+(SUMIF($C:$C,$B361,$DF:$DF))</f>
        <v>0</v>
      </c>
      <c r="CI361" s="372">
        <f>SUMIFS(NRC[Cena],NRC[Typ narzędzia],robocze!$AL$2,NRC[Dot. indeksu],wycena!$B361)+(SUMIF($C:$C,$B361,$DG:$DG))</f>
        <v>0</v>
      </c>
      <c r="CJ361" s="372">
        <f>SUMIFS(NRC[Cena],NRC[Typ narzędzia],robocze!$AL$3,NRC[Dot. indeksu],wycena!$B361)+(SUMIF($C:$C,$B361,$DH:$DH))</f>
        <v>0</v>
      </c>
      <c r="CK361" s="384">
        <f t="shared" si="522"/>
        <v>0</v>
      </c>
      <c r="CM361" s="373" t="str">
        <f t="shared" si="470"/>
        <v/>
      </c>
      <c r="CN361" s="374" t="str">
        <f t="shared" si="471"/>
        <v/>
      </c>
      <c r="CO361" s="372" t="str">
        <f t="shared" si="472"/>
        <v/>
      </c>
      <c r="CP361" s="372" t="str">
        <f t="shared" si="541"/>
        <v/>
      </c>
      <c r="CQ361" s="371" t="str">
        <f t="shared" si="473"/>
        <v/>
      </c>
      <c r="CR361" s="371" t="str">
        <f t="shared" si="542"/>
        <v/>
      </c>
      <c r="CS361" s="371" t="str">
        <f t="shared" si="474"/>
        <v/>
      </c>
      <c r="CT361" s="371" t="str">
        <f t="shared" si="475"/>
        <v/>
      </c>
      <c r="CU361" s="371" t="str">
        <f t="shared" si="476"/>
        <v/>
      </c>
      <c r="CV361" s="371" t="str">
        <f t="shared" si="477"/>
        <v/>
      </c>
      <c r="CW361" s="371" t="str">
        <f t="shared" si="478"/>
        <v/>
      </c>
      <c r="CX361" s="371" t="str">
        <f t="shared" si="479"/>
        <v/>
      </c>
      <c r="CY361" s="371" t="str">
        <f t="shared" si="480"/>
        <v/>
      </c>
      <c r="CZ361" s="371" t="str">
        <f t="shared" si="481"/>
        <v/>
      </c>
      <c r="DA361" s="371" t="str">
        <f t="shared" si="523"/>
        <v/>
      </c>
      <c r="DB361" s="371" t="str">
        <f t="shared" si="524"/>
        <v/>
      </c>
      <c r="DC361" s="371" t="str">
        <f t="shared" si="525"/>
        <v/>
      </c>
      <c r="DD361" s="334" t="str">
        <f t="shared" si="482"/>
        <v/>
      </c>
      <c r="DE361" s="334" t="str">
        <f t="shared" si="483"/>
        <v/>
      </c>
      <c r="DF361" s="372">
        <f t="shared" si="543"/>
        <v>0</v>
      </c>
      <c r="DG361" s="372">
        <f t="shared" si="544"/>
        <v>0</v>
      </c>
      <c r="DH361" s="372">
        <f t="shared" si="545"/>
        <v>0</v>
      </c>
      <c r="DI361" s="375"/>
      <c r="DJ361" s="319">
        <f>AK361/3600*Stawki!$A$4</f>
        <v>0</v>
      </c>
      <c r="DK361" s="317">
        <f>AO361/3600*Stawki!$B$4</f>
        <v>0</v>
      </c>
      <c r="DL361" s="317">
        <f>AR361/3600*Stawki!$C$4</f>
        <v>0</v>
      </c>
      <c r="DM361" s="317">
        <f>AU361/3600*Stawki!$D$4</f>
        <v>0</v>
      </c>
      <c r="DN361" s="317">
        <f>AX361/3600*Stawki!$E$4</f>
        <v>0</v>
      </c>
      <c r="DO361" s="317">
        <f>BA361/3600*Stawki!$F$4</f>
        <v>0</v>
      </c>
      <c r="DP361" s="317">
        <f>BD361/3600*Stawki!$G$4</f>
        <v>0</v>
      </c>
      <c r="DQ361" s="317">
        <f>BG361/3600*Stawki!$H$4</f>
        <v>0</v>
      </c>
      <c r="DR361" s="317">
        <f>BJ361/3600*Stawki!$J$4</f>
        <v>0</v>
      </c>
      <c r="DS361" s="317">
        <f>BL361/3600*Stawki!$I$4</f>
        <v>0</v>
      </c>
      <c r="DT361" s="317">
        <f>BP361/3600*Stawki!$K$4</f>
        <v>0</v>
      </c>
      <c r="DU361" s="320">
        <f>BS361/3600*Stawki!$M$4</f>
        <v>0</v>
      </c>
      <c r="DV361" s="320">
        <f>BV361/3600*Stawki!$L$4</f>
        <v>0</v>
      </c>
      <c r="DW361" s="321">
        <f t="shared" si="526"/>
        <v>0</v>
      </c>
      <c r="DX361" s="322" t="e" cm="1">
        <f t="array" ref="DX361">IF(BX361&lt;1,INDEX(tblSimple[],MATCH(F361,simp_il_proj,1)+1,MATCH(BW361,simp_il_oper,1)+1)+VLOOKUP($H$6,tblKlient[[Klient]:[Dodatkowy narzut Simple]],2,0),INDEX(tblComplex[],MATCH(F361,comp_il_projekt,1)+1,MATCH(BX361,comp_ile_sklad,1)+1)+VLOOKUP($H$6,tblKlient[[Klient]:[Dodatkowy narzut Complex]],3,0))</f>
        <v>#VALUE!</v>
      </c>
      <c r="DY361" s="323" t="str">
        <f t="shared" si="527"/>
        <v/>
      </c>
      <c r="DZ361" s="318" t="e">
        <f t="shared" si="484"/>
        <v>#VALUE!</v>
      </c>
      <c r="EA361" s="324" t="e">
        <f t="shared" si="485"/>
        <v>#VALUE!</v>
      </c>
      <c r="EC361" s="340">
        <f>IFERROR((Y361*AA361)*IF(X361="NIE",$EC$17+Stawki!$L$30,$EC$17)+SUMIF($C:$C,$B361,CP:CP),0)</f>
        <v>0</v>
      </c>
      <c r="ED361" s="341">
        <f t="shared" si="486"/>
        <v>0</v>
      </c>
      <c r="EE361" s="341">
        <f t="shared" si="487"/>
        <v>0</v>
      </c>
      <c r="EF361" s="341" t="e">
        <f t="shared" si="488"/>
        <v>#VALUE!</v>
      </c>
      <c r="EG361" s="341" t="e">
        <f>DY361*(1+wycena!$EG$17)</f>
        <v>#VALUE!</v>
      </c>
      <c r="EH361" s="341" t="e">
        <f>EG361*(1+wycena!$EH$17)</f>
        <v>#VALUE!</v>
      </c>
      <c r="EI361" s="341" t="e">
        <f t="shared" si="528"/>
        <v>#VALUE!</v>
      </c>
      <c r="EJ361" s="341" t="e">
        <f t="shared" si="546"/>
        <v>#VALUE!</v>
      </c>
      <c r="EK361" s="342">
        <f t="shared" si="489"/>
        <v>0</v>
      </c>
      <c r="EL361" s="343">
        <v>0</v>
      </c>
      <c r="EM361" s="344" t="e">
        <f t="shared" si="547"/>
        <v>#VALUE!</v>
      </c>
      <c r="EN361" s="345" t="e">
        <f t="shared" si="490"/>
        <v>#VALUE!</v>
      </c>
      <c r="EO361" s="346">
        <f t="shared" si="491"/>
        <v>0</v>
      </c>
      <c r="EP361" s="347">
        <f t="shared" si="492"/>
        <v>0</v>
      </c>
      <c r="EQ361" s="348">
        <f t="shared" si="529"/>
        <v>0</v>
      </c>
      <c r="ER361" s="349" t="e">
        <f t="shared" si="493"/>
        <v>#VALUE!</v>
      </c>
      <c r="ES361" s="350" t="e">
        <f t="shared" si="494"/>
        <v>#VALUE!</v>
      </c>
      <c r="ET361" s="62"/>
      <c r="EU361" s="399">
        <f t="shared" si="530"/>
        <v>0</v>
      </c>
      <c r="EV361" s="400">
        <f t="shared" si="531"/>
        <v>0</v>
      </c>
      <c r="EW361" s="400">
        <f t="shared" si="532"/>
        <v>0</v>
      </c>
      <c r="EX361" s="400">
        <f t="shared" si="533"/>
        <v>0</v>
      </c>
      <c r="EY361" s="400">
        <f t="shared" si="534"/>
        <v>0</v>
      </c>
      <c r="EZ361" s="401">
        <f t="shared" si="535"/>
        <v>0</v>
      </c>
      <c r="FA361" s="62"/>
      <c r="FB361" s="153">
        <f t="shared" si="495"/>
        <v>0</v>
      </c>
      <c r="FC361" s="154">
        <f t="shared" si="496"/>
        <v>0</v>
      </c>
      <c r="FD361" s="154">
        <f t="shared" si="497"/>
        <v>0</v>
      </c>
      <c r="FE361" s="154">
        <f t="shared" si="498"/>
        <v>0</v>
      </c>
      <c r="FF361" s="154">
        <f t="shared" si="499"/>
        <v>0</v>
      </c>
      <c r="FG361" s="154">
        <f t="shared" si="500"/>
        <v>0</v>
      </c>
      <c r="FH361" s="154">
        <f t="shared" si="501"/>
        <v>0</v>
      </c>
      <c r="FI361" s="154">
        <f t="shared" si="502"/>
        <v>0</v>
      </c>
      <c r="FJ361" s="154">
        <f t="shared" si="503"/>
        <v>0</v>
      </c>
      <c r="FK361" s="147">
        <f t="shared" si="504"/>
        <v>0</v>
      </c>
      <c r="FL361" s="147">
        <f t="shared" si="505"/>
        <v>0</v>
      </c>
      <c r="FM361" s="146">
        <f t="shared" si="506"/>
        <v>0</v>
      </c>
      <c r="FN361" s="146">
        <f t="shared" si="507"/>
        <v>0</v>
      </c>
      <c r="FO361" s="146">
        <f t="shared" si="508"/>
        <v>0</v>
      </c>
      <c r="FP361" s="146">
        <f t="shared" si="509"/>
        <v>0</v>
      </c>
      <c r="FQ361" s="146" t="e">
        <f t="shared" si="510"/>
        <v>#VALUE!</v>
      </c>
      <c r="FR361" s="146" t="e">
        <f t="shared" si="511"/>
        <v>#VALUE!</v>
      </c>
      <c r="FS361" s="146">
        <f t="shared" si="512"/>
        <v>0</v>
      </c>
      <c r="FT361" s="146">
        <f t="shared" si="513"/>
        <v>0</v>
      </c>
      <c r="FU361" s="146">
        <f t="shared" si="514"/>
        <v>0</v>
      </c>
      <c r="FV361" s="146" t="e">
        <f t="shared" si="515"/>
        <v>#VALUE!</v>
      </c>
      <c r="FW361" s="146" t="e">
        <f t="shared" si="536"/>
        <v>#VALUE!</v>
      </c>
      <c r="FX361" s="146" t="e">
        <f t="shared" si="537"/>
        <v>#VALUE!</v>
      </c>
      <c r="FY361" s="146" t="e">
        <f t="shared" si="538"/>
        <v>#VALUE!</v>
      </c>
      <c r="FZ361" s="155">
        <f t="shared" si="548"/>
        <v>0</v>
      </c>
    </row>
    <row r="362" spans="1:182">
      <c r="A362" s="143">
        <v>344</v>
      </c>
      <c r="B362" s="123"/>
      <c r="C362" s="123"/>
      <c r="D362" s="123"/>
      <c r="E362" s="181"/>
      <c r="F362" s="123"/>
      <c r="G362" s="123"/>
      <c r="H362" s="123"/>
      <c r="I362" s="120"/>
      <c r="J362" s="121"/>
      <c r="K362" s="123"/>
      <c r="L362" s="123"/>
      <c r="M362" s="172" t="str">
        <f>ryzyka!$X346</f>
        <v/>
      </c>
      <c r="N362" s="173" t="str">
        <f>ryzyka!Y346</f>
        <v/>
      </c>
      <c r="O362" s="123"/>
      <c r="P362" s="123"/>
      <c r="Q362" s="138"/>
      <c r="R362" s="121"/>
      <c r="S362" s="123"/>
      <c r="T362" s="122"/>
      <c r="U362" s="123"/>
      <c r="V362" s="285" t="str">
        <f t="shared" si="516"/>
        <v/>
      </c>
      <c r="W362" s="285" t="str">
        <f t="shared" si="517"/>
        <v/>
      </c>
      <c r="X362" s="123"/>
      <c r="Y362" s="65"/>
      <c r="Z362" s="176">
        <f t="shared" si="459"/>
        <v>0</v>
      </c>
      <c r="AA362" s="124"/>
      <c r="AB362" s="124"/>
      <c r="AC362" s="125"/>
      <c r="AD362" s="125"/>
      <c r="AE362" s="126"/>
      <c r="AF362" s="124"/>
      <c r="AG362" s="127"/>
      <c r="AH362" s="128"/>
      <c r="AI362" s="137"/>
      <c r="AJ362" s="126"/>
      <c r="AK362" s="335">
        <f t="shared" si="460"/>
        <v>0</v>
      </c>
      <c r="AL362" s="138"/>
      <c r="AM362" s="121"/>
      <c r="AN362" s="123"/>
      <c r="AO362" s="332">
        <f t="shared" si="539"/>
        <v>0</v>
      </c>
      <c r="AP362" s="333">
        <f>SUMIFS(Technologia[tpz '[s']],Technologia[Obszar],"Obróbka skrawaniem",Technologia[KOD WYROB],wycena!$B362)</f>
        <v>0</v>
      </c>
      <c r="AQ362" s="334">
        <f>SUMIFS(Technologia[tpj '[s']],Technologia[Obszar],"Obróbka skrawaniem",Technologia[KOD WYROB],wycena!$B362)</f>
        <v>0</v>
      </c>
      <c r="AR362" s="335">
        <f t="shared" si="461"/>
        <v>0</v>
      </c>
      <c r="AS362" s="334">
        <f>SUMIFS(Technologia[tpz '[s']],Technologia[Obszar],"Ukosowanie",Technologia[KOD WYROB],wycena!$B362)</f>
        <v>0</v>
      </c>
      <c r="AT362" s="334">
        <f>SUMIFS(Technologia[tpj '[s']],Technologia[Obszar],"Ukosowanie",Technologia[KOD WYROB],wycena!$B362)</f>
        <v>0</v>
      </c>
      <c r="AU362" s="335">
        <f t="shared" si="462"/>
        <v>0</v>
      </c>
      <c r="AV362" s="334">
        <f>SUMIFS(Technologia[tpz '[s']],Technologia[Obszar],"Prasa",Technologia[KOD WYROB],wycena!$B362)</f>
        <v>0</v>
      </c>
      <c r="AW362" s="334">
        <f>SUMIFS(Technologia[tpj '[s']],Technologia[Obszar],"Prasa",Technologia[KOD WYROB],wycena!$B362)</f>
        <v>0</v>
      </c>
      <c r="AX362" s="335">
        <f t="shared" si="463"/>
        <v>0</v>
      </c>
      <c r="AY362" s="334">
        <f>SUMIFS(Technologia[tpz '[s']],Technologia[Obszar],"Spawanie ręczne",Technologia[KOD WYROB],wycena!$B362)</f>
        <v>0</v>
      </c>
      <c r="AZ362" s="334">
        <f>SUMIFS(Technologia[tpj '[s']],Technologia[Obszar],"Spawanie ręczne",Technologia[KOD WYROB],wycena!$B362)</f>
        <v>0</v>
      </c>
      <c r="BA362" s="335">
        <f t="shared" si="464"/>
        <v>0</v>
      </c>
      <c r="BB362" s="334">
        <f>SUMIFS(Technologia[tpz '[s']],Technologia[Obszar],"Spawanie robotem",Technologia[KOD WYROB],wycena!$B362)</f>
        <v>0</v>
      </c>
      <c r="BC362" s="334">
        <f>SUMIFS(Technologia[tpj '[s']],Technologia[Obszar],"Spawanie robotem",Technologia[KOD WYROB],wycena!$B362)</f>
        <v>0</v>
      </c>
      <c r="BD362" s="335">
        <f t="shared" si="465"/>
        <v>0</v>
      </c>
      <c r="BE362" s="334">
        <f>SUMIFS(Technologia[tpz '[s']],Technologia[Obszar],"Ślusarnia",Technologia[KOD WYROB],wycena!$B362)</f>
        <v>0</v>
      </c>
      <c r="BF362" s="334">
        <f>SUMIFS(Technologia[tpj '[s']],Technologia[Obszar],"Ślusarnia",Technologia[KOD WYROB],wycena!$B362)</f>
        <v>0</v>
      </c>
      <c r="BG362" s="335">
        <f t="shared" si="466"/>
        <v>0</v>
      </c>
      <c r="BH362" s="334">
        <f>SUMIFS(Technologia[tpz '[s']],Technologia[Obszar],"Montaż",Technologia[KOD WYROB],wycena!$B362)</f>
        <v>0</v>
      </c>
      <c r="BI362" s="334">
        <f>SUMIFS(Technologia[tpj '[s']],Technologia[Obszar],"Montaż",Technologia[KOD WYROB],wycena!$B362)</f>
        <v>0</v>
      </c>
      <c r="BJ362" s="335">
        <f t="shared" si="467"/>
        <v>0</v>
      </c>
      <c r="BK362" s="334">
        <f>SUMIFS(Technologia[tpz '[s']],Technologia[Obszar],"Klejenie",Technologia[KOD WYROB],wycena!$B362)</f>
        <v>0</v>
      </c>
      <c r="BL362" s="334">
        <f>SUMIFS(Technologia[tpj '[s']],Technologia[Obszar],"Klejenie",Technologia[KOD WYROB],wycena!$B362)</f>
        <v>0</v>
      </c>
      <c r="BM362" s="335">
        <f t="shared" si="468"/>
        <v>0</v>
      </c>
      <c r="BN362" s="334">
        <f>SUMIFS(Technologia[tpz '[s']],Technologia[Obszar],"Śrutowanie",Technologia[KOD WYROB],wycena!$B362)</f>
        <v>0</v>
      </c>
      <c r="BO362" s="334">
        <f>SUMIFS(Technologia[tpj '[s']],Technologia[Obszar],"Śrutowanie",Technologia[KOD WYROB],wycena!$B362)</f>
        <v>0</v>
      </c>
      <c r="BP362" s="332">
        <f t="shared" si="518"/>
        <v>0</v>
      </c>
      <c r="BQ362" s="334">
        <f>SUMIFS(Technologia[tpz '[s']],Technologia[Obszar],"Prostowanie",Technologia[KOD WYROB],wycena!$B362)</f>
        <v>0</v>
      </c>
      <c r="BR362" s="334">
        <f>SUMIFS(Technologia[tpj '[s']],Technologia[Obszar],"Prostowanie",Technologia[KOD WYROB],wycena!$B362)</f>
        <v>0</v>
      </c>
      <c r="BS362" s="332">
        <f t="shared" si="519"/>
        <v>0</v>
      </c>
      <c r="BT362" s="334">
        <f>SUMIFS(Technologia[tpz '[s']],Technologia[Obszar],"Gratowarka",Technologia[KOD WYROB],wycena!$B362)</f>
        <v>0</v>
      </c>
      <c r="BU362" s="334">
        <f>SUMIFS(Technologia[tpj '[s']],Technologia[Obszar],"Gratowarka",Technologia[KOD WYROB],wycena!$B362)</f>
        <v>0</v>
      </c>
      <c r="BV362" s="332">
        <f t="shared" si="520"/>
        <v>0</v>
      </c>
      <c r="BW362" s="332">
        <f>COUNTIF(Technologia[KOD WYROB],B362)</f>
        <v>0</v>
      </c>
      <c r="BX362" s="332">
        <f t="shared" si="521"/>
        <v>0</v>
      </c>
      <c r="BZ362" s="121"/>
      <c r="CA362" s="123"/>
      <c r="CB362" s="123"/>
      <c r="CC362" s="372">
        <f>SUMIFS(Technologia[Koszt kooperacji],Technologia[Obszar],"Kooperacja",Technologia[KOD WYROB],wycena!$B362)+SUMIFS(Technologia[Koszt kooperacji],Technologia[Obszar],"Śrutowanie",Technologia[KOD WYROB],wycena!$B362)</f>
        <v>0</v>
      </c>
      <c r="CD362" s="372">
        <f t="shared" si="469"/>
        <v>0</v>
      </c>
      <c r="CE362" s="372">
        <f t="shared" si="540"/>
        <v>0</v>
      </c>
      <c r="CF362" s="381">
        <f>COUNTIFS(Technologia[KOD WYROB],B362,Technologia[Obszar],"kooperacja")+SUMIF($C:$C,$B362,CF:CF)</f>
        <v>0</v>
      </c>
      <c r="CG362" s="382">
        <f>SUMIF(Tabela3[Dot. indeksu],B362,Tabela3[Wartość])+SUMIF(C:C,B362,DE:DE)</f>
        <v>0</v>
      </c>
      <c r="CH362" s="383">
        <f>SUMIFS(NRC[Cena],NRC[Typ narzędzia],robocze!$AL$1,NRC[Dot. indeksu],wycena!$B362)+(SUMIF($C:$C,$B362,$DF:$DF))</f>
        <v>0</v>
      </c>
      <c r="CI362" s="372">
        <f>SUMIFS(NRC[Cena],NRC[Typ narzędzia],robocze!$AL$2,NRC[Dot. indeksu],wycena!$B362)+(SUMIF($C:$C,$B362,$DG:$DG))</f>
        <v>0</v>
      </c>
      <c r="CJ362" s="372">
        <f>SUMIFS(NRC[Cena],NRC[Typ narzędzia],robocze!$AL$3,NRC[Dot. indeksu],wycena!$B362)+(SUMIF($C:$C,$B362,$DH:$DH))</f>
        <v>0</v>
      </c>
      <c r="CK362" s="384">
        <f t="shared" si="522"/>
        <v>0</v>
      </c>
      <c r="CM362" s="373" t="str">
        <f t="shared" si="470"/>
        <v/>
      </c>
      <c r="CN362" s="374" t="str">
        <f t="shared" si="471"/>
        <v/>
      </c>
      <c r="CO362" s="372" t="str">
        <f t="shared" si="472"/>
        <v/>
      </c>
      <c r="CP362" s="372" t="str">
        <f t="shared" si="541"/>
        <v/>
      </c>
      <c r="CQ362" s="371" t="str">
        <f t="shared" si="473"/>
        <v/>
      </c>
      <c r="CR362" s="371" t="str">
        <f t="shared" si="542"/>
        <v/>
      </c>
      <c r="CS362" s="371" t="str">
        <f t="shared" si="474"/>
        <v/>
      </c>
      <c r="CT362" s="371" t="str">
        <f t="shared" si="475"/>
        <v/>
      </c>
      <c r="CU362" s="371" t="str">
        <f t="shared" si="476"/>
        <v/>
      </c>
      <c r="CV362" s="371" t="str">
        <f t="shared" si="477"/>
        <v/>
      </c>
      <c r="CW362" s="371" t="str">
        <f t="shared" si="478"/>
        <v/>
      </c>
      <c r="CX362" s="371" t="str">
        <f t="shared" si="479"/>
        <v/>
      </c>
      <c r="CY362" s="371" t="str">
        <f t="shared" si="480"/>
        <v/>
      </c>
      <c r="CZ362" s="371" t="str">
        <f t="shared" si="481"/>
        <v/>
      </c>
      <c r="DA362" s="371" t="str">
        <f t="shared" si="523"/>
        <v/>
      </c>
      <c r="DB362" s="371" t="str">
        <f t="shared" si="524"/>
        <v/>
      </c>
      <c r="DC362" s="371" t="str">
        <f t="shared" si="525"/>
        <v/>
      </c>
      <c r="DD362" s="334" t="str">
        <f t="shared" si="482"/>
        <v/>
      </c>
      <c r="DE362" s="334" t="str">
        <f t="shared" si="483"/>
        <v/>
      </c>
      <c r="DF362" s="372">
        <f t="shared" si="543"/>
        <v>0</v>
      </c>
      <c r="DG362" s="372">
        <f t="shared" si="544"/>
        <v>0</v>
      </c>
      <c r="DH362" s="372">
        <f t="shared" si="545"/>
        <v>0</v>
      </c>
      <c r="DI362" s="375"/>
      <c r="DJ362" s="319">
        <f>AK362/3600*Stawki!$A$4</f>
        <v>0</v>
      </c>
      <c r="DK362" s="317">
        <f>AO362/3600*Stawki!$B$4</f>
        <v>0</v>
      </c>
      <c r="DL362" s="317">
        <f>AR362/3600*Stawki!$C$4</f>
        <v>0</v>
      </c>
      <c r="DM362" s="317">
        <f>AU362/3600*Stawki!$D$4</f>
        <v>0</v>
      </c>
      <c r="DN362" s="317">
        <f>AX362/3600*Stawki!$E$4</f>
        <v>0</v>
      </c>
      <c r="DO362" s="317">
        <f>BA362/3600*Stawki!$F$4</f>
        <v>0</v>
      </c>
      <c r="DP362" s="317">
        <f>BD362/3600*Stawki!$G$4</f>
        <v>0</v>
      </c>
      <c r="DQ362" s="317">
        <f>BG362/3600*Stawki!$H$4</f>
        <v>0</v>
      </c>
      <c r="DR362" s="317">
        <f>BJ362/3600*Stawki!$J$4</f>
        <v>0</v>
      </c>
      <c r="DS362" s="317">
        <f>BL362/3600*Stawki!$I$4</f>
        <v>0</v>
      </c>
      <c r="DT362" s="317">
        <f>BP362/3600*Stawki!$K$4</f>
        <v>0</v>
      </c>
      <c r="DU362" s="320">
        <f>BS362/3600*Stawki!$M$4</f>
        <v>0</v>
      </c>
      <c r="DV362" s="320">
        <f>BV362/3600*Stawki!$L$4</f>
        <v>0</v>
      </c>
      <c r="DW362" s="321">
        <f t="shared" si="526"/>
        <v>0</v>
      </c>
      <c r="DX362" s="322" t="e" cm="1">
        <f t="array" ref="DX362">IF(BX362&lt;1,INDEX(tblSimple[],MATCH(F362,simp_il_proj,1)+1,MATCH(BW362,simp_il_oper,1)+1)+VLOOKUP($H$6,tblKlient[[Klient]:[Dodatkowy narzut Simple]],2,0),INDEX(tblComplex[],MATCH(F362,comp_il_projekt,1)+1,MATCH(BX362,comp_ile_sklad,1)+1)+VLOOKUP($H$6,tblKlient[[Klient]:[Dodatkowy narzut Complex]],3,0))</f>
        <v>#VALUE!</v>
      </c>
      <c r="DY362" s="323" t="str">
        <f t="shared" si="527"/>
        <v/>
      </c>
      <c r="DZ362" s="318" t="e">
        <f t="shared" si="484"/>
        <v>#VALUE!</v>
      </c>
      <c r="EA362" s="324" t="e">
        <f t="shared" si="485"/>
        <v>#VALUE!</v>
      </c>
      <c r="EC362" s="340">
        <f>IFERROR((Y362*AA362)*IF(X362="NIE",$EC$17+Stawki!$L$30,$EC$17)+SUMIF($C:$C,$B362,CP:CP),0)</f>
        <v>0</v>
      </c>
      <c r="ED362" s="341">
        <f t="shared" si="486"/>
        <v>0</v>
      </c>
      <c r="EE362" s="341">
        <f t="shared" si="487"/>
        <v>0</v>
      </c>
      <c r="EF362" s="341" t="e">
        <f t="shared" si="488"/>
        <v>#VALUE!</v>
      </c>
      <c r="EG362" s="341" t="e">
        <f>DY362*(1+wycena!$EG$17)</f>
        <v>#VALUE!</v>
      </c>
      <c r="EH362" s="341" t="e">
        <f>EG362*(1+wycena!$EH$17)</f>
        <v>#VALUE!</v>
      </c>
      <c r="EI362" s="341" t="e">
        <f t="shared" si="528"/>
        <v>#VALUE!</v>
      </c>
      <c r="EJ362" s="341" t="e">
        <f t="shared" si="546"/>
        <v>#VALUE!</v>
      </c>
      <c r="EK362" s="342">
        <f t="shared" si="489"/>
        <v>0</v>
      </c>
      <c r="EL362" s="343">
        <v>0</v>
      </c>
      <c r="EM362" s="344" t="e">
        <f t="shared" si="547"/>
        <v>#VALUE!</v>
      </c>
      <c r="EN362" s="345" t="e">
        <f t="shared" si="490"/>
        <v>#VALUE!</v>
      </c>
      <c r="EO362" s="346">
        <f t="shared" si="491"/>
        <v>0</v>
      </c>
      <c r="EP362" s="347">
        <f t="shared" si="492"/>
        <v>0</v>
      </c>
      <c r="EQ362" s="348">
        <f t="shared" si="529"/>
        <v>0</v>
      </c>
      <c r="ER362" s="349" t="e">
        <f t="shared" si="493"/>
        <v>#VALUE!</v>
      </c>
      <c r="ES362" s="350" t="e">
        <f t="shared" si="494"/>
        <v>#VALUE!</v>
      </c>
      <c r="ET362" s="62"/>
      <c r="EU362" s="399">
        <f t="shared" si="530"/>
        <v>0</v>
      </c>
      <c r="EV362" s="400">
        <f t="shared" si="531"/>
        <v>0</v>
      </c>
      <c r="EW362" s="400">
        <f t="shared" si="532"/>
        <v>0</v>
      </c>
      <c r="EX362" s="400">
        <f t="shared" si="533"/>
        <v>0</v>
      </c>
      <c r="EY362" s="400">
        <f t="shared" si="534"/>
        <v>0</v>
      </c>
      <c r="EZ362" s="401">
        <f t="shared" si="535"/>
        <v>0</v>
      </c>
      <c r="FA362" s="62"/>
      <c r="FB362" s="153">
        <f t="shared" si="495"/>
        <v>0</v>
      </c>
      <c r="FC362" s="154">
        <f t="shared" si="496"/>
        <v>0</v>
      </c>
      <c r="FD362" s="154">
        <f t="shared" si="497"/>
        <v>0</v>
      </c>
      <c r="FE362" s="154">
        <f t="shared" si="498"/>
        <v>0</v>
      </c>
      <c r="FF362" s="154">
        <f t="shared" si="499"/>
        <v>0</v>
      </c>
      <c r="FG362" s="154">
        <f t="shared" si="500"/>
        <v>0</v>
      </c>
      <c r="FH362" s="154">
        <f t="shared" si="501"/>
        <v>0</v>
      </c>
      <c r="FI362" s="154">
        <f t="shared" si="502"/>
        <v>0</v>
      </c>
      <c r="FJ362" s="154">
        <f t="shared" si="503"/>
        <v>0</v>
      </c>
      <c r="FK362" s="147">
        <f t="shared" si="504"/>
        <v>0</v>
      </c>
      <c r="FL362" s="147">
        <f t="shared" si="505"/>
        <v>0</v>
      </c>
      <c r="FM362" s="146">
        <f t="shared" si="506"/>
        <v>0</v>
      </c>
      <c r="FN362" s="146">
        <f t="shared" si="507"/>
        <v>0</v>
      </c>
      <c r="FO362" s="146">
        <f t="shared" si="508"/>
        <v>0</v>
      </c>
      <c r="FP362" s="146">
        <f t="shared" si="509"/>
        <v>0</v>
      </c>
      <c r="FQ362" s="146" t="e">
        <f t="shared" si="510"/>
        <v>#VALUE!</v>
      </c>
      <c r="FR362" s="146" t="e">
        <f t="shared" si="511"/>
        <v>#VALUE!</v>
      </c>
      <c r="FS362" s="146">
        <f t="shared" si="512"/>
        <v>0</v>
      </c>
      <c r="FT362" s="146">
        <f t="shared" si="513"/>
        <v>0</v>
      </c>
      <c r="FU362" s="146">
        <f t="shared" si="514"/>
        <v>0</v>
      </c>
      <c r="FV362" s="146" t="e">
        <f t="shared" si="515"/>
        <v>#VALUE!</v>
      </c>
      <c r="FW362" s="146" t="e">
        <f t="shared" si="536"/>
        <v>#VALUE!</v>
      </c>
      <c r="FX362" s="146" t="e">
        <f t="shared" si="537"/>
        <v>#VALUE!</v>
      </c>
      <c r="FY362" s="146" t="e">
        <f t="shared" si="538"/>
        <v>#VALUE!</v>
      </c>
      <c r="FZ362" s="155">
        <f t="shared" si="548"/>
        <v>0</v>
      </c>
    </row>
    <row r="363" spans="1:182">
      <c r="A363" s="143">
        <v>345</v>
      </c>
      <c r="B363" s="123"/>
      <c r="C363" s="123"/>
      <c r="D363" s="123"/>
      <c r="E363" s="181"/>
      <c r="F363" s="123"/>
      <c r="G363" s="123"/>
      <c r="H363" s="123"/>
      <c r="I363" s="120"/>
      <c r="J363" s="121"/>
      <c r="K363" s="123"/>
      <c r="L363" s="123"/>
      <c r="M363" s="172" t="str">
        <f>ryzyka!$X347</f>
        <v/>
      </c>
      <c r="N363" s="173" t="str">
        <f>ryzyka!Y347</f>
        <v/>
      </c>
      <c r="O363" s="123"/>
      <c r="P363" s="123"/>
      <c r="Q363" s="138"/>
      <c r="R363" s="121"/>
      <c r="S363" s="123"/>
      <c r="T363" s="122"/>
      <c r="U363" s="123"/>
      <c r="V363" s="285" t="str">
        <f t="shared" si="516"/>
        <v/>
      </c>
      <c r="W363" s="285" t="str">
        <f t="shared" si="517"/>
        <v/>
      </c>
      <c r="X363" s="123"/>
      <c r="Y363" s="65"/>
      <c r="Z363" s="176">
        <f t="shared" si="459"/>
        <v>0</v>
      </c>
      <c r="AA363" s="124"/>
      <c r="AB363" s="124"/>
      <c r="AC363" s="125"/>
      <c r="AD363" s="125"/>
      <c r="AE363" s="126"/>
      <c r="AF363" s="124"/>
      <c r="AG363" s="127"/>
      <c r="AH363" s="128"/>
      <c r="AI363" s="137"/>
      <c r="AJ363" s="126"/>
      <c r="AK363" s="335">
        <f t="shared" si="460"/>
        <v>0</v>
      </c>
      <c r="AL363" s="138"/>
      <c r="AM363" s="121"/>
      <c r="AN363" s="123"/>
      <c r="AO363" s="332">
        <f t="shared" si="539"/>
        <v>0</v>
      </c>
      <c r="AP363" s="333">
        <f>SUMIFS(Technologia[tpz '[s']],Technologia[Obszar],"Obróbka skrawaniem",Technologia[KOD WYROB],wycena!$B363)</f>
        <v>0</v>
      </c>
      <c r="AQ363" s="334">
        <f>SUMIFS(Technologia[tpj '[s']],Technologia[Obszar],"Obróbka skrawaniem",Technologia[KOD WYROB],wycena!$B363)</f>
        <v>0</v>
      </c>
      <c r="AR363" s="335">
        <f t="shared" si="461"/>
        <v>0</v>
      </c>
      <c r="AS363" s="334">
        <f>SUMIFS(Technologia[tpz '[s']],Technologia[Obszar],"Ukosowanie",Technologia[KOD WYROB],wycena!$B363)</f>
        <v>0</v>
      </c>
      <c r="AT363" s="334">
        <f>SUMIFS(Technologia[tpj '[s']],Technologia[Obszar],"Ukosowanie",Technologia[KOD WYROB],wycena!$B363)</f>
        <v>0</v>
      </c>
      <c r="AU363" s="335">
        <f t="shared" si="462"/>
        <v>0</v>
      </c>
      <c r="AV363" s="334">
        <f>SUMIFS(Technologia[tpz '[s']],Technologia[Obszar],"Prasa",Technologia[KOD WYROB],wycena!$B363)</f>
        <v>0</v>
      </c>
      <c r="AW363" s="334">
        <f>SUMIFS(Technologia[tpj '[s']],Technologia[Obszar],"Prasa",Technologia[KOD WYROB],wycena!$B363)</f>
        <v>0</v>
      </c>
      <c r="AX363" s="335">
        <f t="shared" si="463"/>
        <v>0</v>
      </c>
      <c r="AY363" s="334">
        <f>SUMIFS(Technologia[tpz '[s']],Technologia[Obszar],"Spawanie ręczne",Technologia[KOD WYROB],wycena!$B363)</f>
        <v>0</v>
      </c>
      <c r="AZ363" s="334">
        <f>SUMIFS(Technologia[tpj '[s']],Technologia[Obszar],"Spawanie ręczne",Technologia[KOD WYROB],wycena!$B363)</f>
        <v>0</v>
      </c>
      <c r="BA363" s="335">
        <f t="shared" si="464"/>
        <v>0</v>
      </c>
      <c r="BB363" s="334">
        <f>SUMIFS(Technologia[tpz '[s']],Technologia[Obszar],"Spawanie robotem",Technologia[KOD WYROB],wycena!$B363)</f>
        <v>0</v>
      </c>
      <c r="BC363" s="334">
        <f>SUMIFS(Technologia[tpj '[s']],Technologia[Obszar],"Spawanie robotem",Technologia[KOD WYROB],wycena!$B363)</f>
        <v>0</v>
      </c>
      <c r="BD363" s="335">
        <f t="shared" si="465"/>
        <v>0</v>
      </c>
      <c r="BE363" s="334">
        <f>SUMIFS(Technologia[tpz '[s']],Technologia[Obszar],"Ślusarnia",Technologia[KOD WYROB],wycena!$B363)</f>
        <v>0</v>
      </c>
      <c r="BF363" s="334">
        <f>SUMIFS(Technologia[tpj '[s']],Technologia[Obszar],"Ślusarnia",Technologia[KOD WYROB],wycena!$B363)</f>
        <v>0</v>
      </c>
      <c r="BG363" s="335">
        <f t="shared" si="466"/>
        <v>0</v>
      </c>
      <c r="BH363" s="334">
        <f>SUMIFS(Technologia[tpz '[s']],Technologia[Obszar],"Montaż",Technologia[KOD WYROB],wycena!$B363)</f>
        <v>0</v>
      </c>
      <c r="BI363" s="334">
        <f>SUMIFS(Technologia[tpj '[s']],Technologia[Obszar],"Montaż",Technologia[KOD WYROB],wycena!$B363)</f>
        <v>0</v>
      </c>
      <c r="BJ363" s="335">
        <f t="shared" si="467"/>
        <v>0</v>
      </c>
      <c r="BK363" s="334">
        <f>SUMIFS(Technologia[tpz '[s']],Technologia[Obszar],"Klejenie",Technologia[KOD WYROB],wycena!$B363)</f>
        <v>0</v>
      </c>
      <c r="BL363" s="334">
        <f>SUMIFS(Technologia[tpj '[s']],Technologia[Obszar],"Klejenie",Technologia[KOD WYROB],wycena!$B363)</f>
        <v>0</v>
      </c>
      <c r="BM363" s="335">
        <f t="shared" si="468"/>
        <v>0</v>
      </c>
      <c r="BN363" s="334">
        <f>SUMIFS(Technologia[tpz '[s']],Technologia[Obszar],"Śrutowanie",Technologia[KOD WYROB],wycena!$B363)</f>
        <v>0</v>
      </c>
      <c r="BO363" s="334">
        <f>SUMIFS(Technologia[tpj '[s']],Technologia[Obszar],"Śrutowanie",Technologia[KOD WYROB],wycena!$B363)</f>
        <v>0</v>
      </c>
      <c r="BP363" s="332">
        <f t="shared" si="518"/>
        <v>0</v>
      </c>
      <c r="BQ363" s="334">
        <f>SUMIFS(Technologia[tpz '[s']],Technologia[Obszar],"Prostowanie",Technologia[KOD WYROB],wycena!$B363)</f>
        <v>0</v>
      </c>
      <c r="BR363" s="334">
        <f>SUMIFS(Technologia[tpj '[s']],Technologia[Obszar],"Prostowanie",Technologia[KOD WYROB],wycena!$B363)</f>
        <v>0</v>
      </c>
      <c r="BS363" s="332">
        <f t="shared" si="519"/>
        <v>0</v>
      </c>
      <c r="BT363" s="334">
        <f>SUMIFS(Technologia[tpz '[s']],Technologia[Obszar],"Gratowarka",Technologia[KOD WYROB],wycena!$B363)</f>
        <v>0</v>
      </c>
      <c r="BU363" s="334">
        <f>SUMIFS(Technologia[tpj '[s']],Technologia[Obszar],"Gratowarka",Technologia[KOD WYROB],wycena!$B363)</f>
        <v>0</v>
      </c>
      <c r="BV363" s="332">
        <f t="shared" si="520"/>
        <v>0</v>
      </c>
      <c r="BW363" s="332">
        <f>COUNTIF(Technologia[KOD WYROB],B363)</f>
        <v>0</v>
      </c>
      <c r="BX363" s="332">
        <f t="shared" si="521"/>
        <v>0</v>
      </c>
      <c r="BZ363" s="121"/>
      <c r="CA363" s="123"/>
      <c r="CB363" s="123"/>
      <c r="CC363" s="372">
        <f>SUMIFS(Technologia[Koszt kooperacji],Technologia[Obszar],"Kooperacja",Technologia[KOD WYROB],wycena!$B363)+SUMIFS(Technologia[Koszt kooperacji],Technologia[Obszar],"Śrutowanie",Technologia[KOD WYROB],wycena!$B363)</f>
        <v>0</v>
      </c>
      <c r="CD363" s="372">
        <f t="shared" si="469"/>
        <v>0</v>
      </c>
      <c r="CE363" s="372">
        <f t="shared" si="540"/>
        <v>0</v>
      </c>
      <c r="CF363" s="381">
        <f>COUNTIFS(Technologia[KOD WYROB],B363,Technologia[Obszar],"kooperacja")+SUMIF($C:$C,$B363,CF:CF)</f>
        <v>0</v>
      </c>
      <c r="CG363" s="382">
        <f>SUMIF(Tabela3[Dot. indeksu],B363,Tabela3[Wartość])+SUMIF(C:C,B363,DE:DE)</f>
        <v>0</v>
      </c>
      <c r="CH363" s="383">
        <f>SUMIFS(NRC[Cena],NRC[Typ narzędzia],robocze!$AL$1,NRC[Dot. indeksu],wycena!$B363)+(SUMIF($C:$C,$B363,$DF:$DF))</f>
        <v>0</v>
      </c>
      <c r="CI363" s="372">
        <f>SUMIFS(NRC[Cena],NRC[Typ narzędzia],robocze!$AL$2,NRC[Dot. indeksu],wycena!$B363)+(SUMIF($C:$C,$B363,$DG:$DG))</f>
        <v>0</v>
      </c>
      <c r="CJ363" s="372">
        <f>SUMIFS(NRC[Cena],NRC[Typ narzędzia],robocze!$AL$3,NRC[Dot. indeksu],wycena!$B363)+(SUMIF($C:$C,$B363,$DH:$DH))</f>
        <v>0</v>
      </c>
      <c r="CK363" s="384">
        <f t="shared" si="522"/>
        <v>0</v>
      </c>
      <c r="CM363" s="373" t="str">
        <f t="shared" si="470"/>
        <v/>
      </c>
      <c r="CN363" s="374" t="str">
        <f t="shared" si="471"/>
        <v/>
      </c>
      <c r="CO363" s="372" t="str">
        <f t="shared" si="472"/>
        <v/>
      </c>
      <c r="CP363" s="372" t="str">
        <f t="shared" si="541"/>
        <v/>
      </c>
      <c r="CQ363" s="371" t="str">
        <f t="shared" si="473"/>
        <v/>
      </c>
      <c r="CR363" s="371" t="str">
        <f t="shared" si="542"/>
        <v/>
      </c>
      <c r="CS363" s="371" t="str">
        <f t="shared" si="474"/>
        <v/>
      </c>
      <c r="CT363" s="371" t="str">
        <f t="shared" si="475"/>
        <v/>
      </c>
      <c r="CU363" s="371" t="str">
        <f t="shared" si="476"/>
        <v/>
      </c>
      <c r="CV363" s="371" t="str">
        <f t="shared" si="477"/>
        <v/>
      </c>
      <c r="CW363" s="371" t="str">
        <f t="shared" si="478"/>
        <v/>
      </c>
      <c r="CX363" s="371" t="str">
        <f t="shared" si="479"/>
        <v/>
      </c>
      <c r="CY363" s="371" t="str">
        <f t="shared" si="480"/>
        <v/>
      </c>
      <c r="CZ363" s="371" t="str">
        <f t="shared" si="481"/>
        <v/>
      </c>
      <c r="DA363" s="371" t="str">
        <f t="shared" si="523"/>
        <v/>
      </c>
      <c r="DB363" s="371" t="str">
        <f t="shared" si="524"/>
        <v/>
      </c>
      <c r="DC363" s="371" t="str">
        <f t="shared" si="525"/>
        <v/>
      </c>
      <c r="DD363" s="334" t="str">
        <f t="shared" si="482"/>
        <v/>
      </c>
      <c r="DE363" s="334" t="str">
        <f t="shared" si="483"/>
        <v/>
      </c>
      <c r="DF363" s="372">
        <f t="shared" si="543"/>
        <v>0</v>
      </c>
      <c r="DG363" s="372">
        <f t="shared" si="544"/>
        <v>0</v>
      </c>
      <c r="DH363" s="372">
        <f t="shared" si="545"/>
        <v>0</v>
      </c>
      <c r="DI363" s="375"/>
      <c r="DJ363" s="319">
        <f>AK363/3600*Stawki!$A$4</f>
        <v>0</v>
      </c>
      <c r="DK363" s="317">
        <f>AO363/3600*Stawki!$B$4</f>
        <v>0</v>
      </c>
      <c r="DL363" s="317">
        <f>AR363/3600*Stawki!$C$4</f>
        <v>0</v>
      </c>
      <c r="DM363" s="317">
        <f>AU363/3600*Stawki!$D$4</f>
        <v>0</v>
      </c>
      <c r="DN363" s="317">
        <f>AX363/3600*Stawki!$E$4</f>
        <v>0</v>
      </c>
      <c r="DO363" s="317">
        <f>BA363/3600*Stawki!$F$4</f>
        <v>0</v>
      </c>
      <c r="DP363" s="317">
        <f>BD363/3600*Stawki!$G$4</f>
        <v>0</v>
      </c>
      <c r="DQ363" s="317">
        <f>BG363/3600*Stawki!$H$4</f>
        <v>0</v>
      </c>
      <c r="DR363" s="317">
        <f>BJ363/3600*Stawki!$J$4</f>
        <v>0</v>
      </c>
      <c r="DS363" s="317">
        <f>BL363/3600*Stawki!$I$4</f>
        <v>0</v>
      </c>
      <c r="DT363" s="317">
        <f>BP363/3600*Stawki!$K$4</f>
        <v>0</v>
      </c>
      <c r="DU363" s="320">
        <f>BS363/3600*Stawki!$M$4</f>
        <v>0</v>
      </c>
      <c r="DV363" s="320">
        <f>BV363/3600*Stawki!$L$4</f>
        <v>0</v>
      </c>
      <c r="DW363" s="321">
        <f t="shared" si="526"/>
        <v>0</v>
      </c>
      <c r="DX363" s="322" t="e" cm="1">
        <f t="array" ref="DX363">IF(BX363&lt;1,INDEX(tblSimple[],MATCH(F363,simp_il_proj,1)+1,MATCH(BW363,simp_il_oper,1)+1)+VLOOKUP($H$6,tblKlient[[Klient]:[Dodatkowy narzut Simple]],2,0),INDEX(tblComplex[],MATCH(F363,comp_il_projekt,1)+1,MATCH(BX363,comp_ile_sklad,1)+1)+VLOOKUP($H$6,tblKlient[[Klient]:[Dodatkowy narzut Complex]],3,0))</f>
        <v>#VALUE!</v>
      </c>
      <c r="DY363" s="323" t="str">
        <f t="shared" si="527"/>
        <v/>
      </c>
      <c r="DZ363" s="318" t="e">
        <f t="shared" si="484"/>
        <v>#VALUE!</v>
      </c>
      <c r="EA363" s="324" t="e">
        <f t="shared" si="485"/>
        <v>#VALUE!</v>
      </c>
      <c r="EC363" s="340">
        <f>IFERROR((Y363*AA363)*IF(X363="NIE",$EC$17+Stawki!$L$30,$EC$17)+SUMIF($C:$C,$B363,CP:CP),0)</f>
        <v>0</v>
      </c>
      <c r="ED363" s="341">
        <f t="shared" si="486"/>
        <v>0</v>
      </c>
      <c r="EE363" s="341">
        <f t="shared" si="487"/>
        <v>0</v>
      </c>
      <c r="EF363" s="341" t="e">
        <f t="shared" si="488"/>
        <v>#VALUE!</v>
      </c>
      <c r="EG363" s="341" t="e">
        <f>DY363*(1+wycena!$EG$17)</f>
        <v>#VALUE!</v>
      </c>
      <c r="EH363" s="341" t="e">
        <f>EG363*(1+wycena!$EH$17)</f>
        <v>#VALUE!</v>
      </c>
      <c r="EI363" s="341" t="e">
        <f t="shared" si="528"/>
        <v>#VALUE!</v>
      </c>
      <c r="EJ363" s="341" t="e">
        <f t="shared" si="546"/>
        <v>#VALUE!</v>
      </c>
      <c r="EK363" s="342">
        <f t="shared" si="489"/>
        <v>0</v>
      </c>
      <c r="EL363" s="343">
        <v>0</v>
      </c>
      <c r="EM363" s="344" t="e">
        <f t="shared" si="547"/>
        <v>#VALUE!</v>
      </c>
      <c r="EN363" s="345" t="e">
        <f t="shared" si="490"/>
        <v>#VALUE!</v>
      </c>
      <c r="EO363" s="346">
        <f t="shared" si="491"/>
        <v>0</v>
      </c>
      <c r="EP363" s="347">
        <f t="shared" si="492"/>
        <v>0</v>
      </c>
      <c r="EQ363" s="348">
        <f t="shared" si="529"/>
        <v>0</v>
      </c>
      <c r="ER363" s="349" t="e">
        <f t="shared" si="493"/>
        <v>#VALUE!</v>
      </c>
      <c r="ES363" s="350" t="e">
        <f t="shared" si="494"/>
        <v>#VALUE!</v>
      </c>
      <c r="ET363" s="62"/>
      <c r="EU363" s="399">
        <f t="shared" si="530"/>
        <v>0</v>
      </c>
      <c r="EV363" s="400">
        <f t="shared" si="531"/>
        <v>0</v>
      </c>
      <c r="EW363" s="400">
        <f t="shared" si="532"/>
        <v>0</v>
      </c>
      <c r="EX363" s="400">
        <f t="shared" si="533"/>
        <v>0</v>
      </c>
      <c r="EY363" s="400">
        <f t="shared" si="534"/>
        <v>0</v>
      </c>
      <c r="EZ363" s="401">
        <f t="shared" si="535"/>
        <v>0</v>
      </c>
      <c r="FA363" s="62"/>
      <c r="FB363" s="153">
        <f t="shared" si="495"/>
        <v>0</v>
      </c>
      <c r="FC363" s="154">
        <f t="shared" si="496"/>
        <v>0</v>
      </c>
      <c r="FD363" s="154">
        <f t="shared" si="497"/>
        <v>0</v>
      </c>
      <c r="FE363" s="154">
        <f t="shared" si="498"/>
        <v>0</v>
      </c>
      <c r="FF363" s="154">
        <f t="shared" si="499"/>
        <v>0</v>
      </c>
      <c r="FG363" s="154">
        <f t="shared" si="500"/>
        <v>0</v>
      </c>
      <c r="FH363" s="154">
        <f t="shared" si="501"/>
        <v>0</v>
      </c>
      <c r="FI363" s="154">
        <f t="shared" si="502"/>
        <v>0</v>
      </c>
      <c r="FJ363" s="154">
        <f t="shared" si="503"/>
        <v>0</v>
      </c>
      <c r="FK363" s="147">
        <f t="shared" si="504"/>
        <v>0</v>
      </c>
      <c r="FL363" s="147">
        <f t="shared" si="505"/>
        <v>0</v>
      </c>
      <c r="FM363" s="146">
        <f t="shared" si="506"/>
        <v>0</v>
      </c>
      <c r="FN363" s="146">
        <f t="shared" si="507"/>
        <v>0</v>
      </c>
      <c r="FO363" s="146">
        <f t="shared" si="508"/>
        <v>0</v>
      </c>
      <c r="FP363" s="146">
        <f t="shared" si="509"/>
        <v>0</v>
      </c>
      <c r="FQ363" s="146" t="e">
        <f t="shared" si="510"/>
        <v>#VALUE!</v>
      </c>
      <c r="FR363" s="146" t="e">
        <f t="shared" si="511"/>
        <v>#VALUE!</v>
      </c>
      <c r="FS363" s="146">
        <f t="shared" si="512"/>
        <v>0</v>
      </c>
      <c r="FT363" s="146">
        <f t="shared" si="513"/>
        <v>0</v>
      </c>
      <c r="FU363" s="146">
        <f t="shared" si="514"/>
        <v>0</v>
      </c>
      <c r="FV363" s="146" t="e">
        <f t="shared" si="515"/>
        <v>#VALUE!</v>
      </c>
      <c r="FW363" s="146" t="e">
        <f t="shared" si="536"/>
        <v>#VALUE!</v>
      </c>
      <c r="FX363" s="146" t="e">
        <f t="shared" si="537"/>
        <v>#VALUE!</v>
      </c>
      <c r="FY363" s="146" t="e">
        <f t="shared" si="538"/>
        <v>#VALUE!</v>
      </c>
      <c r="FZ363" s="155">
        <f t="shared" si="548"/>
        <v>0</v>
      </c>
    </row>
    <row r="364" spans="1:182">
      <c r="A364" s="143">
        <v>346</v>
      </c>
      <c r="B364" s="123"/>
      <c r="C364" s="123"/>
      <c r="D364" s="123"/>
      <c r="E364" s="181"/>
      <c r="F364" s="123"/>
      <c r="G364" s="123"/>
      <c r="H364" s="123"/>
      <c r="I364" s="120"/>
      <c r="J364" s="121"/>
      <c r="K364" s="123"/>
      <c r="L364" s="123"/>
      <c r="M364" s="172" t="str">
        <f>ryzyka!$X348</f>
        <v/>
      </c>
      <c r="N364" s="173" t="str">
        <f>ryzyka!Y348</f>
        <v/>
      </c>
      <c r="O364" s="123"/>
      <c r="P364" s="123"/>
      <c r="Q364" s="138"/>
      <c r="R364" s="121"/>
      <c r="S364" s="123"/>
      <c r="T364" s="122"/>
      <c r="U364" s="123"/>
      <c r="V364" s="285" t="str">
        <f t="shared" si="516"/>
        <v/>
      </c>
      <c r="W364" s="285" t="str">
        <f t="shared" si="517"/>
        <v/>
      </c>
      <c r="X364" s="123"/>
      <c r="Y364" s="65"/>
      <c r="Z364" s="176">
        <f t="shared" si="459"/>
        <v>0</v>
      </c>
      <c r="AA364" s="124"/>
      <c r="AB364" s="124"/>
      <c r="AC364" s="125"/>
      <c r="AD364" s="125"/>
      <c r="AE364" s="126"/>
      <c r="AF364" s="124"/>
      <c r="AG364" s="127"/>
      <c r="AH364" s="128"/>
      <c r="AI364" s="137"/>
      <c r="AJ364" s="126"/>
      <c r="AK364" s="335">
        <f t="shared" si="460"/>
        <v>0</v>
      </c>
      <c r="AL364" s="138"/>
      <c r="AM364" s="121"/>
      <c r="AN364" s="123"/>
      <c r="AO364" s="332">
        <f t="shared" si="539"/>
        <v>0</v>
      </c>
      <c r="AP364" s="333">
        <f>SUMIFS(Technologia[tpz '[s']],Technologia[Obszar],"Obróbka skrawaniem",Technologia[KOD WYROB],wycena!$B364)</f>
        <v>0</v>
      </c>
      <c r="AQ364" s="334">
        <f>SUMIFS(Technologia[tpj '[s']],Technologia[Obszar],"Obróbka skrawaniem",Technologia[KOD WYROB],wycena!$B364)</f>
        <v>0</v>
      </c>
      <c r="AR364" s="335">
        <f t="shared" si="461"/>
        <v>0</v>
      </c>
      <c r="AS364" s="334">
        <f>SUMIFS(Technologia[tpz '[s']],Technologia[Obszar],"Ukosowanie",Technologia[KOD WYROB],wycena!$B364)</f>
        <v>0</v>
      </c>
      <c r="AT364" s="334">
        <f>SUMIFS(Technologia[tpj '[s']],Technologia[Obszar],"Ukosowanie",Technologia[KOD WYROB],wycena!$B364)</f>
        <v>0</v>
      </c>
      <c r="AU364" s="335">
        <f t="shared" si="462"/>
        <v>0</v>
      </c>
      <c r="AV364" s="334">
        <f>SUMIFS(Technologia[tpz '[s']],Technologia[Obszar],"Prasa",Technologia[KOD WYROB],wycena!$B364)</f>
        <v>0</v>
      </c>
      <c r="AW364" s="334">
        <f>SUMIFS(Technologia[tpj '[s']],Technologia[Obszar],"Prasa",Technologia[KOD WYROB],wycena!$B364)</f>
        <v>0</v>
      </c>
      <c r="AX364" s="335">
        <f t="shared" si="463"/>
        <v>0</v>
      </c>
      <c r="AY364" s="334">
        <f>SUMIFS(Technologia[tpz '[s']],Technologia[Obszar],"Spawanie ręczne",Technologia[KOD WYROB],wycena!$B364)</f>
        <v>0</v>
      </c>
      <c r="AZ364" s="334">
        <f>SUMIFS(Technologia[tpj '[s']],Technologia[Obszar],"Spawanie ręczne",Technologia[KOD WYROB],wycena!$B364)</f>
        <v>0</v>
      </c>
      <c r="BA364" s="335">
        <f t="shared" si="464"/>
        <v>0</v>
      </c>
      <c r="BB364" s="334">
        <f>SUMIFS(Technologia[tpz '[s']],Technologia[Obszar],"Spawanie robotem",Technologia[KOD WYROB],wycena!$B364)</f>
        <v>0</v>
      </c>
      <c r="BC364" s="334">
        <f>SUMIFS(Technologia[tpj '[s']],Technologia[Obszar],"Spawanie robotem",Technologia[KOD WYROB],wycena!$B364)</f>
        <v>0</v>
      </c>
      <c r="BD364" s="335">
        <f t="shared" si="465"/>
        <v>0</v>
      </c>
      <c r="BE364" s="334">
        <f>SUMIFS(Technologia[tpz '[s']],Technologia[Obszar],"Ślusarnia",Technologia[KOD WYROB],wycena!$B364)</f>
        <v>0</v>
      </c>
      <c r="BF364" s="334">
        <f>SUMIFS(Technologia[tpj '[s']],Technologia[Obszar],"Ślusarnia",Technologia[KOD WYROB],wycena!$B364)</f>
        <v>0</v>
      </c>
      <c r="BG364" s="335">
        <f t="shared" si="466"/>
        <v>0</v>
      </c>
      <c r="BH364" s="334">
        <f>SUMIFS(Technologia[tpz '[s']],Technologia[Obszar],"Montaż",Technologia[KOD WYROB],wycena!$B364)</f>
        <v>0</v>
      </c>
      <c r="BI364" s="334">
        <f>SUMIFS(Technologia[tpj '[s']],Technologia[Obszar],"Montaż",Technologia[KOD WYROB],wycena!$B364)</f>
        <v>0</v>
      </c>
      <c r="BJ364" s="335">
        <f t="shared" si="467"/>
        <v>0</v>
      </c>
      <c r="BK364" s="334">
        <f>SUMIFS(Technologia[tpz '[s']],Technologia[Obszar],"Klejenie",Technologia[KOD WYROB],wycena!$B364)</f>
        <v>0</v>
      </c>
      <c r="BL364" s="334">
        <f>SUMIFS(Technologia[tpj '[s']],Technologia[Obszar],"Klejenie",Technologia[KOD WYROB],wycena!$B364)</f>
        <v>0</v>
      </c>
      <c r="BM364" s="335">
        <f t="shared" si="468"/>
        <v>0</v>
      </c>
      <c r="BN364" s="334">
        <f>SUMIFS(Technologia[tpz '[s']],Technologia[Obszar],"Śrutowanie",Technologia[KOD WYROB],wycena!$B364)</f>
        <v>0</v>
      </c>
      <c r="BO364" s="334">
        <f>SUMIFS(Technologia[tpj '[s']],Technologia[Obszar],"Śrutowanie",Technologia[KOD WYROB],wycena!$B364)</f>
        <v>0</v>
      </c>
      <c r="BP364" s="332">
        <f t="shared" si="518"/>
        <v>0</v>
      </c>
      <c r="BQ364" s="334">
        <f>SUMIFS(Technologia[tpz '[s']],Technologia[Obszar],"Prostowanie",Technologia[KOD WYROB],wycena!$B364)</f>
        <v>0</v>
      </c>
      <c r="BR364" s="334">
        <f>SUMIFS(Technologia[tpj '[s']],Technologia[Obszar],"Prostowanie",Technologia[KOD WYROB],wycena!$B364)</f>
        <v>0</v>
      </c>
      <c r="BS364" s="332">
        <f t="shared" si="519"/>
        <v>0</v>
      </c>
      <c r="BT364" s="334">
        <f>SUMIFS(Technologia[tpz '[s']],Technologia[Obszar],"Gratowarka",Technologia[KOD WYROB],wycena!$B364)</f>
        <v>0</v>
      </c>
      <c r="BU364" s="334">
        <f>SUMIFS(Technologia[tpj '[s']],Technologia[Obszar],"Gratowarka",Technologia[KOD WYROB],wycena!$B364)</f>
        <v>0</v>
      </c>
      <c r="BV364" s="332">
        <f t="shared" si="520"/>
        <v>0</v>
      </c>
      <c r="BW364" s="332">
        <f>COUNTIF(Technologia[KOD WYROB],B364)</f>
        <v>0</v>
      </c>
      <c r="BX364" s="332">
        <f t="shared" si="521"/>
        <v>0</v>
      </c>
      <c r="BZ364" s="121"/>
      <c r="CA364" s="123"/>
      <c r="CB364" s="123"/>
      <c r="CC364" s="372">
        <f>SUMIFS(Technologia[Koszt kooperacji],Technologia[Obszar],"Kooperacja",Technologia[KOD WYROB],wycena!$B364)+SUMIFS(Technologia[Koszt kooperacji],Technologia[Obszar],"Śrutowanie",Technologia[KOD WYROB],wycena!$B364)</f>
        <v>0</v>
      </c>
      <c r="CD364" s="372">
        <f t="shared" si="469"/>
        <v>0</v>
      </c>
      <c r="CE364" s="372">
        <f t="shared" si="540"/>
        <v>0</v>
      </c>
      <c r="CF364" s="381">
        <f>COUNTIFS(Technologia[KOD WYROB],B364,Technologia[Obszar],"kooperacja")+SUMIF($C:$C,$B364,CF:CF)</f>
        <v>0</v>
      </c>
      <c r="CG364" s="382">
        <f>SUMIF(Tabela3[Dot. indeksu],B364,Tabela3[Wartość])+SUMIF(C:C,B364,DE:DE)</f>
        <v>0</v>
      </c>
      <c r="CH364" s="383">
        <f>SUMIFS(NRC[Cena],NRC[Typ narzędzia],robocze!$AL$1,NRC[Dot. indeksu],wycena!$B364)+(SUMIF($C:$C,$B364,$DF:$DF))</f>
        <v>0</v>
      </c>
      <c r="CI364" s="372">
        <f>SUMIFS(NRC[Cena],NRC[Typ narzędzia],robocze!$AL$2,NRC[Dot. indeksu],wycena!$B364)+(SUMIF($C:$C,$B364,$DG:$DG))</f>
        <v>0</v>
      </c>
      <c r="CJ364" s="372">
        <f>SUMIFS(NRC[Cena],NRC[Typ narzędzia],robocze!$AL$3,NRC[Dot. indeksu],wycena!$B364)+(SUMIF($C:$C,$B364,$DH:$DH))</f>
        <v>0</v>
      </c>
      <c r="CK364" s="384">
        <f t="shared" si="522"/>
        <v>0</v>
      </c>
      <c r="CM364" s="373" t="str">
        <f t="shared" si="470"/>
        <v/>
      </c>
      <c r="CN364" s="374" t="str">
        <f t="shared" si="471"/>
        <v/>
      </c>
      <c r="CO364" s="372" t="str">
        <f t="shared" si="472"/>
        <v/>
      </c>
      <c r="CP364" s="372" t="str">
        <f t="shared" si="541"/>
        <v/>
      </c>
      <c r="CQ364" s="371" t="str">
        <f t="shared" si="473"/>
        <v/>
      </c>
      <c r="CR364" s="371" t="str">
        <f t="shared" si="542"/>
        <v/>
      </c>
      <c r="CS364" s="371" t="str">
        <f t="shared" si="474"/>
        <v/>
      </c>
      <c r="CT364" s="371" t="str">
        <f t="shared" si="475"/>
        <v/>
      </c>
      <c r="CU364" s="371" t="str">
        <f t="shared" si="476"/>
        <v/>
      </c>
      <c r="CV364" s="371" t="str">
        <f t="shared" si="477"/>
        <v/>
      </c>
      <c r="CW364" s="371" t="str">
        <f t="shared" si="478"/>
        <v/>
      </c>
      <c r="CX364" s="371" t="str">
        <f t="shared" si="479"/>
        <v/>
      </c>
      <c r="CY364" s="371" t="str">
        <f t="shared" si="480"/>
        <v/>
      </c>
      <c r="CZ364" s="371" t="str">
        <f t="shared" si="481"/>
        <v/>
      </c>
      <c r="DA364" s="371" t="str">
        <f t="shared" si="523"/>
        <v/>
      </c>
      <c r="DB364" s="371" t="str">
        <f t="shared" si="524"/>
        <v/>
      </c>
      <c r="DC364" s="371" t="str">
        <f t="shared" si="525"/>
        <v/>
      </c>
      <c r="DD364" s="334" t="str">
        <f t="shared" si="482"/>
        <v/>
      </c>
      <c r="DE364" s="334" t="str">
        <f t="shared" si="483"/>
        <v/>
      </c>
      <c r="DF364" s="372">
        <f t="shared" si="543"/>
        <v>0</v>
      </c>
      <c r="DG364" s="372">
        <f t="shared" si="544"/>
        <v>0</v>
      </c>
      <c r="DH364" s="372">
        <f t="shared" si="545"/>
        <v>0</v>
      </c>
      <c r="DI364" s="375"/>
      <c r="DJ364" s="319">
        <f>AK364/3600*Stawki!$A$4</f>
        <v>0</v>
      </c>
      <c r="DK364" s="317">
        <f>AO364/3600*Stawki!$B$4</f>
        <v>0</v>
      </c>
      <c r="DL364" s="317">
        <f>AR364/3600*Stawki!$C$4</f>
        <v>0</v>
      </c>
      <c r="DM364" s="317">
        <f>AU364/3600*Stawki!$D$4</f>
        <v>0</v>
      </c>
      <c r="DN364" s="317">
        <f>AX364/3600*Stawki!$E$4</f>
        <v>0</v>
      </c>
      <c r="DO364" s="317">
        <f>BA364/3600*Stawki!$F$4</f>
        <v>0</v>
      </c>
      <c r="DP364" s="317">
        <f>BD364/3600*Stawki!$G$4</f>
        <v>0</v>
      </c>
      <c r="DQ364" s="317">
        <f>BG364/3600*Stawki!$H$4</f>
        <v>0</v>
      </c>
      <c r="DR364" s="317">
        <f>BJ364/3600*Stawki!$J$4</f>
        <v>0</v>
      </c>
      <c r="DS364" s="317">
        <f>BL364/3600*Stawki!$I$4</f>
        <v>0</v>
      </c>
      <c r="DT364" s="317">
        <f>BP364/3600*Stawki!$K$4</f>
        <v>0</v>
      </c>
      <c r="DU364" s="320">
        <f>BS364/3600*Stawki!$M$4</f>
        <v>0</v>
      </c>
      <c r="DV364" s="320">
        <f>BV364/3600*Stawki!$L$4</f>
        <v>0</v>
      </c>
      <c r="DW364" s="321">
        <f t="shared" si="526"/>
        <v>0</v>
      </c>
      <c r="DX364" s="322" t="e" cm="1">
        <f t="array" ref="DX364">IF(BX364&lt;1,INDEX(tblSimple[],MATCH(F364,simp_il_proj,1)+1,MATCH(BW364,simp_il_oper,1)+1)+VLOOKUP($H$6,tblKlient[[Klient]:[Dodatkowy narzut Simple]],2,0),INDEX(tblComplex[],MATCH(F364,comp_il_projekt,1)+1,MATCH(BX364,comp_ile_sklad,1)+1)+VLOOKUP($H$6,tblKlient[[Klient]:[Dodatkowy narzut Complex]],3,0))</f>
        <v>#VALUE!</v>
      </c>
      <c r="DY364" s="323" t="str">
        <f t="shared" si="527"/>
        <v/>
      </c>
      <c r="DZ364" s="318" t="e">
        <f t="shared" si="484"/>
        <v>#VALUE!</v>
      </c>
      <c r="EA364" s="324" t="e">
        <f t="shared" si="485"/>
        <v>#VALUE!</v>
      </c>
      <c r="EC364" s="340">
        <f>IFERROR((Y364*AA364)*IF(X364="NIE",$EC$17+Stawki!$L$30,$EC$17)+SUMIF($C:$C,$B364,CP:CP),0)</f>
        <v>0</v>
      </c>
      <c r="ED364" s="341">
        <f t="shared" si="486"/>
        <v>0</v>
      </c>
      <c r="EE364" s="341">
        <f t="shared" si="487"/>
        <v>0</v>
      </c>
      <c r="EF364" s="341" t="e">
        <f t="shared" si="488"/>
        <v>#VALUE!</v>
      </c>
      <c r="EG364" s="341" t="e">
        <f>DY364*(1+wycena!$EG$17)</f>
        <v>#VALUE!</v>
      </c>
      <c r="EH364" s="341" t="e">
        <f>EG364*(1+wycena!$EH$17)</f>
        <v>#VALUE!</v>
      </c>
      <c r="EI364" s="341" t="e">
        <f t="shared" si="528"/>
        <v>#VALUE!</v>
      </c>
      <c r="EJ364" s="341" t="e">
        <f t="shared" si="546"/>
        <v>#VALUE!</v>
      </c>
      <c r="EK364" s="342">
        <f t="shared" si="489"/>
        <v>0</v>
      </c>
      <c r="EL364" s="343">
        <v>0</v>
      </c>
      <c r="EM364" s="344" t="e">
        <f t="shared" si="547"/>
        <v>#VALUE!</v>
      </c>
      <c r="EN364" s="345" t="e">
        <f t="shared" si="490"/>
        <v>#VALUE!</v>
      </c>
      <c r="EO364" s="346">
        <f t="shared" si="491"/>
        <v>0</v>
      </c>
      <c r="EP364" s="347">
        <f t="shared" si="492"/>
        <v>0</v>
      </c>
      <c r="EQ364" s="348">
        <f t="shared" si="529"/>
        <v>0</v>
      </c>
      <c r="ER364" s="349" t="e">
        <f t="shared" si="493"/>
        <v>#VALUE!</v>
      </c>
      <c r="ES364" s="350" t="e">
        <f t="shared" si="494"/>
        <v>#VALUE!</v>
      </c>
      <c r="ET364" s="62"/>
      <c r="EU364" s="399">
        <f t="shared" si="530"/>
        <v>0</v>
      </c>
      <c r="EV364" s="400">
        <f t="shared" si="531"/>
        <v>0</v>
      </c>
      <c r="EW364" s="400">
        <f t="shared" si="532"/>
        <v>0</v>
      </c>
      <c r="EX364" s="400">
        <f t="shared" si="533"/>
        <v>0</v>
      </c>
      <c r="EY364" s="400">
        <f t="shared" si="534"/>
        <v>0</v>
      </c>
      <c r="EZ364" s="401">
        <f t="shared" si="535"/>
        <v>0</v>
      </c>
      <c r="FA364" s="62"/>
      <c r="FB364" s="153">
        <f t="shared" si="495"/>
        <v>0</v>
      </c>
      <c r="FC364" s="154">
        <f t="shared" si="496"/>
        <v>0</v>
      </c>
      <c r="FD364" s="154">
        <f t="shared" si="497"/>
        <v>0</v>
      </c>
      <c r="FE364" s="154">
        <f t="shared" si="498"/>
        <v>0</v>
      </c>
      <c r="FF364" s="154">
        <f t="shared" si="499"/>
        <v>0</v>
      </c>
      <c r="FG364" s="154">
        <f t="shared" si="500"/>
        <v>0</v>
      </c>
      <c r="FH364" s="154">
        <f t="shared" si="501"/>
        <v>0</v>
      </c>
      <c r="FI364" s="154">
        <f t="shared" si="502"/>
        <v>0</v>
      </c>
      <c r="FJ364" s="154">
        <f t="shared" si="503"/>
        <v>0</v>
      </c>
      <c r="FK364" s="147">
        <f t="shared" si="504"/>
        <v>0</v>
      </c>
      <c r="FL364" s="147">
        <f t="shared" si="505"/>
        <v>0</v>
      </c>
      <c r="FM364" s="146">
        <f t="shared" si="506"/>
        <v>0</v>
      </c>
      <c r="FN364" s="146">
        <f t="shared" si="507"/>
        <v>0</v>
      </c>
      <c r="FO364" s="146">
        <f t="shared" si="508"/>
        <v>0</v>
      </c>
      <c r="FP364" s="146">
        <f t="shared" si="509"/>
        <v>0</v>
      </c>
      <c r="FQ364" s="146" t="e">
        <f t="shared" si="510"/>
        <v>#VALUE!</v>
      </c>
      <c r="FR364" s="146" t="e">
        <f t="shared" si="511"/>
        <v>#VALUE!</v>
      </c>
      <c r="FS364" s="146">
        <f t="shared" si="512"/>
        <v>0</v>
      </c>
      <c r="FT364" s="146">
        <f t="shared" si="513"/>
        <v>0</v>
      </c>
      <c r="FU364" s="146">
        <f t="shared" si="514"/>
        <v>0</v>
      </c>
      <c r="FV364" s="146" t="e">
        <f t="shared" si="515"/>
        <v>#VALUE!</v>
      </c>
      <c r="FW364" s="146" t="e">
        <f t="shared" si="536"/>
        <v>#VALUE!</v>
      </c>
      <c r="FX364" s="146" t="e">
        <f t="shared" si="537"/>
        <v>#VALUE!</v>
      </c>
      <c r="FY364" s="146" t="e">
        <f t="shared" si="538"/>
        <v>#VALUE!</v>
      </c>
      <c r="FZ364" s="155">
        <f t="shared" si="548"/>
        <v>0</v>
      </c>
    </row>
    <row r="365" spans="1:182">
      <c r="A365" s="143">
        <v>347</v>
      </c>
      <c r="B365" s="123"/>
      <c r="C365" s="123"/>
      <c r="D365" s="123"/>
      <c r="E365" s="181"/>
      <c r="F365" s="123"/>
      <c r="G365" s="123"/>
      <c r="H365" s="123"/>
      <c r="I365" s="120"/>
      <c r="J365" s="121"/>
      <c r="K365" s="123"/>
      <c r="L365" s="123"/>
      <c r="M365" s="172" t="str">
        <f>ryzyka!$X349</f>
        <v/>
      </c>
      <c r="N365" s="173" t="str">
        <f>ryzyka!Y349</f>
        <v/>
      </c>
      <c r="O365" s="123"/>
      <c r="P365" s="123"/>
      <c r="Q365" s="138"/>
      <c r="R365" s="121"/>
      <c r="S365" s="123"/>
      <c r="T365" s="122"/>
      <c r="U365" s="123"/>
      <c r="V365" s="285" t="str">
        <f t="shared" si="516"/>
        <v/>
      </c>
      <c r="W365" s="285" t="str">
        <f t="shared" si="517"/>
        <v/>
      </c>
      <c r="X365" s="123"/>
      <c r="Y365" s="65"/>
      <c r="Z365" s="176">
        <f t="shared" si="459"/>
        <v>0</v>
      </c>
      <c r="AA365" s="124"/>
      <c r="AB365" s="124"/>
      <c r="AC365" s="125"/>
      <c r="AD365" s="125"/>
      <c r="AE365" s="126"/>
      <c r="AF365" s="124"/>
      <c r="AG365" s="127"/>
      <c r="AH365" s="128"/>
      <c r="AI365" s="137"/>
      <c r="AJ365" s="126"/>
      <c r="AK365" s="335">
        <f t="shared" si="460"/>
        <v>0</v>
      </c>
      <c r="AL365" s="138"/>
      <c r="AM365" s="121"/>
      <c r="AN365" s="123"/>
      <c r="AO365" s="332">
        <f t="shared" si="539"/>
        <v>0</v>
      </c>
      <c r="AP365" s="333">
        <f>SUMIFS(Technologia[tpz '[s']],Technologia[Obszar],"Obróbka skrawaniem",Technologia[KOD WYROB],wycena!$B365)</f>
        <v>0</v>
      </c>
      <c r="AQ365" s="334">
        <f>SUMIFS(Technologia[tpj '[s']],Technologia[Obszar],"Obróbka skrawaniem",Technologia[KOD WYROB],wycena!$B365)</f>
        <v>0</v>
      </c>
      <c r="AR365" s="335">
        <f t="shared" si="461"/>
        <v>0</v>
      </c>
      <c r="AS365" s="334">
        <f>SUMIFS(Technologia[tpz '[s']],Technologia[Obszar],"Ukosowanie",Technologia[KOD WYROB],wycena!$B365)</f>
        <v>0</v>
      </c>
      <c r="AT365" s="334">
        <f>SUMIFS(Technologia[tpj '[s']],Technologia[Obszar],"Ukosowanie",Technologia[KOD WYROB],wycena!$B365)</f>
        <v>0</v>
      </c>
      <c r="AU365" s="335">
        <f t="shared" si="462"/>
        <v>0</v>
      </c>
      <c r="AV365" s="334">
        <f>SUMIFS(Technologia[tpz '[s']],Technologia[Obszar],"Prasa",Technologia[KOD WYROB],wycena!$B365)</f>
        <v>0</v>
      </c>
      <c r="AW365" s="334">
        <f>SUMIFS(Technologia[tpj '[s']],Technologia[Obszar],"Prasa",Technologia[KOD WYROB],wycena!$B365)</f>
        <v>0</v>
      </c>
      <c r="AX365" s="335">
        <f t="shared" si="463"/>
        <v>0</v>
      </c>
      <c r="AY365" s="334">
        <f>SUMIFS(Technologia[tpz '[s']],Technologia[Obszar],"Spawanie ręczne",Technologia[KOD WYROB],wycena!$B365)</f>
        <v>0</v>
      </c>
      <c r="AZ365" s="334">
        <f>SUMIFS(Technologia[tpj '[s']],Technologia[Obszar],"Spawanie ręczne",Technologia[KOD WYROB],wycena!$B365)</f>
        <v>0</v>
      </c>
      <c r="BA365" s="335">
        <f t="shared" si="464"/>
        <v>0</v>
      </c>
      <c r="BB365" s="334">
        <f>SUMIFS(Technologia[tpz '[s']],Technologia[Obszar],"Spawanie robotem",Technologia[KOD WYROB],wycena!$B365)</f>
        <v>0</v>
      </c>
      <c r="BC365" s="334">
        <f>SUMIFS(Technologia[tpj '[s']],Technologia[Obszar],"Spawanie robotem",Technologia[KOD WYROB],wycena!$B365)</f>
        <v>0</v>
      </c>
      <c r="BD365" s="335">
        <f t="shared" si="465"/>
        <v>0</v>
      </c>
      <c r="BE365" s="334">
        <f>SUMIFS(Technologia[tpz '[s']],Technologia[Obszar],"Ślusarnia",Technologia[KOD WYROB],wycena!$B365)</f>
        <v>0</v>
      </c>
      <c r="BF365" s="334">
        <f>SUMIFS(Technologia[tpj '[s']],Technologia[Obszar],"Ślusarnia",Technologia[KOD WYROB],wycena!$B365)</f>
        <v>0</v>
      </c>
      <c r="BG365" s="335">
        <f t="shared" si="466"/>
        <v>0</v>
      </c>
      <c r="BH365" s="334">
        <f>SUMIFS(Technologia[tpz '[s']],Technologia[Obszar],"Montaż",Technologia[KOD WYROB],wycena!$B365)</f>
        <v>0</v>
      </c>
      <c r="BI365" s="334">
        <f>SUMIFS(Technologia[tpj '[s']],Technologia[Obszar],"Montaż",Technologia[KOD WYROB],wycena!$B365)</f>
        <v>0</v>
      </c>
      <c r="BJ365" s="335">
        <f t="shared" si="467"/>
        <v>0</v>
      </c>
      <c r="BK365" s="334">
        <f>SUMIFS(Technologia[tpz '[s']],Technologia[Obszar],"Klejenie",Technologia[KOD WYROB],wycena!$B365)</f>
        <v>0</v>
      </c>
      <c r="BL365" s="334">
        <f>SUMIFS(Technologia[tpj '[s']],Technologia[Obszar],"Klejenie",Technologia[KOD WYROB],wycena!$B365)</f>
        <v>0</v>
      </c>
      <c r="BM365" s="335">
        <f t="shared" si="468"/>
        <v>0</v>
      </c>
      <c r="BN365" s="334">
        <f>SUMIFS(Technologia[tpz '[s']],Technologia[Obszar],"Śrutowanie",Technologia[KOD WYROB],wycena!$B365)</f>
        <v>0</v>
      </c>
      <c r="BO365" s="334">
        <f>SUMIFS(Technologia[tpj '[s']],Technologia[Obszar],"Śrutowanie",Technologia[KOD WYROB],wycena!$B365)</f>
        <v>0</v>
      </c>
      <c r="BP365" s="332">
        <f t="shared" si="518"/>
        <v>0</v>
      </c>
      <c r="BQ365" s="334">
        <f>SUMIFS(Technologia[tpz '[s']],Technologia[Obszar],"Prostowanie",Technologia[KOD WYROB],wycena!$B365)</f>
        <v>0</v>
      </c>
      <c r="BR365" s="334">
        <f>SUMIFS(Technologia[tpj '[s']],Technologia[Obszar],"Prostowanie",Technologia[KOD WYROB],wycena!$B365)</f>
        <v>0</v>
      </c>
      <c r="BS365" s="332">
        <f t="shared" si="519"/>
        <v>0</v>
      </c>
      <c r="BT365" s="334">
        <f>SUMIFS(Technologia[tpz '[s']],Technologia[Obszar],"Gratowarka",Technologia[KOD WYROB],wycena!$B365)</f>
        <v>0</v>
      </c>
      <c r="BU365" s="334">
        <f>SUMIFS(Technologia[tpj '[s']],Technologia[Obszar],"Gratowarka",Technologia[KOD WYROB],wycena!$B365)</f>
        <v>0</v>
      </c>
      <c r="BV365" s="332">
        <f t="shared" si="520"/>
        <v>0</v>
      </c>
      <c r="BW365" s="332">
        <f>COUNTIF(Technologia[KOD WYROB],B365)</f>
        <v>0</v>
      </c>
      <c r="BX365" s="332">
        <f t="shared" si="521"/>
        <v>0</v>
      </c>
      <c r="BZ365" s="121"/>
      <c r="CA365" s="123"/>
      <c r="CB365" s="123"/>
      <c r="CC365" s="372">
        <f>SUMIFS(Technologia[Koszt kooperacji],Technologia[Obszar],"Kooperacja",Technologia[KOD WYROB],wycena!$B365)+SUMIFS(Technologia[Koszt kooperacji],Technologia[Obszar],"Śrutowanie",Technologia[KOD WYROB],wycena!$B365)</f>
        <v>0</v>
      </c>
      <c r="CD365" s="372">
        <f t="shared" si="469"/>
        <v>0</v>
      </c>
      <c r="CE365" s="372">
        <f t="shared" si="540"/>
        <v>0</v>
      </c>
      <c r="CF365" s="381">
        <f>COUNTIFS(Technologia[KOD WYROB],B365,Technologia[Obszar],"kooperacja")+SUMIF($C:$C,$B365,CF:CF)</f>
        <v>0</v>
      </c>
      <c r="CG365" s="382">
        <f>SUMIF(Tabela3[Dot. indeksu],B365,Tabela3[Wartość])+SUMIF(C:C,B365,DE:DE)</f>
        <v>0</v>
      </c>
      <c r="CH365" s="383">
        <f>SUMIFS(NRC[Cena],NRC[Typ narzędzia],robocze!$AL$1,NRC[Dot. indeksu],wycena!$B365)+(SUMIF($C:$C,$B365,$DF:$DF))</f>
        <v>0</v>
      </c>
      <c r="CI365" s="372">
        <f>SUMIFS(NRC[Cena],NRC[Typ narzędzia],robocze!$AL$2,NRC[Dot. indeksu],wycena!$B365)+(SUMIF($C:$C,$B365,$DG:$DG))</f>
        <v>0</v>
      </c>
      <c r="CJ365" s="372">
        <f>SUMIFS(NRC[Cena],NRC[Typ narzędzia],robocze!$AL$3,NRC[Dot. indeksu],wycena!$B365)+(SUMIF($C:$C,$B365,$DH:$DH))</f>
        <v>0</v>
      </c>
      <c r="CK365" s="384">
        <f t="shared" si="522"/>
        <v>0</v>
      </c>
      <c r="CM365" s="373" t="str">
        <f t="shared" si="470"/>
        <v/>
      </c>
      <c r="CN365" s="374" t="str">
        <f t="shared" si="471"/>
        <v/>
      </c>
      <c r="CO365" s="372" t="str">
        <f t="shared" si="472"/>
        <v/>
      </c>
      <c r="CP365" s="372" t="str">
        <f t="shared" si="541"/>
        <v/>
      </c>
      <c r="CQ365" s="371" t="str">
        <f t="shared" si="473"/>
        <v/>
      </c>
      <c r="CR365" s="371" t="str">
        <f t="shared" si="542"/>
        <v/>
      </c>
      <c r="CS365" s="371" t="str">
        <f t="shared" si="474"/>
        <v/>
      </c>
      <c r="CT365" s="371" t="str">
        <f t="shared" si="475"/>
        <v/>
      </c>
      <c r="CU365" s="371" t="str">
        <f t="shared" si="476"/>
        <v/>
      </c>
      <c r="CV365" s="371" t="str">
        <f t="shared" si="477"/>
        <v/>
      </c>
      <c r="CW365" s="371" t="str">
        <f t="shared" si="478"/>
        <v/>
      </c>
      <c r="CX365" s="371" t="str">
        <f t="shared" si="479"/>
        <v/>
      </c>
      <c r="CY365" s="371" t="str">
        <f t="shared" si="480"/>
        <v/>
      </c>
      <c r="CZ365" s="371" t="str">
        <f t="shared" si="481"/>
        <v/>
      </c>
      <c r="DA365" s="371" t="str">
        <f t="shared" si="523"/>
        <v/>
      </c>
      <c r="DB365" s="371" t="str">
        <f t="shared" si="524"/>
        <v/>
      </c>
      <c r="DC365" s="371" t="str">
        <f t="shared" si="525"/>
        <v/>
      </c>
      <c r="DD365" s="334" t="str">
        <f t="shared" si="482"/>
        <v/>
      </c>
      <c r="DE365" s="334" t="str">
        <f t="shared" si="483"/>
        <v/>
      </c>
      <c r="DF365" s="372">
        <f t="shared" si="543"/>
        <v>0</v>
      </c>
      <c r="DG365" s="372">
        <f t="shared" si="544"/>
        <v>0</v>
      </c>
      <c r="DH365" s="372">
        <f t="shared" si="545"/>
        <v>0</v>
      </c>
      <c r="DI365" s="375"/>
      <c r="DJ365" s="319">
        <f>AK365/3600*Stawki!$A$4</f>
        <v>0</v>
      </c>
      <c r="DK365" s="317">
        <f>AO365/3600*Stawki!$B$4</f>
        <v>0</v>
      </c>
      <c r="DL365" s="317">
        <f>AR365/3600*Stawki!$C$4</f>
        <v>0</v>
      </c>
      <c r="DM365" s="317">
        <f>AU365/3600*Stawki!$D$4</f>
        <v>0</v>
      </c>
      <c r="DN365" s="317">
        <f>AX365/3600*Stawki!$E$4</f>
        <v>0</v>
      </c>
      <c r="DO365" s="317">
        <f>BA365/3600*Stawki!$F$4</f>
        <v>0</v>
      </c>
      <c r="DP365" s="317">
        <f>BD365/3600*Stawki!$G$4</f>
        <v>0</v>
      </c>
      <c r="DQ365" s="317">
        <f>BG365/3600*Stawki!$H$4</f>
        <v>0</v>
      </c>
      <c r="DR365" s="317">
        <f>BJ365/3600*Stawki!$J$4</f>
        <v>0</v>
      </c>
      <c r="DS365" s="317">
        <f>BL365/3600*Stawki!$I$4</f>
        <v>0</v>
      </c>
      <c r="DT365" s="317">
        <f>BP365/3600*Stawki!$K$4</f>
        <v>0</v>
      </c>
      <c r="DU365" s="320">
        <f>BS365/3600*Stawki!$M$4</f>
        <v>0</v>
      </c>
      <c r="DV365" s="320">
        <f>BV365/3600*Stawki!$L$4</f>
        <v>0</v>
      </c>
      <c r="DW365" s="321">
        <f t="shared" si="526"/>
        <v>0</v>
      </c>
      <c r="DX365" s="322" t="e" cm="1">
        <f t="array" ref="DX365">IF(BX365&lt;1,INDEX(tblSimple[],MATCH(F365,simp_il_proj,1)+1,MATCH(BW365,simp_il_oper,1)+1)+VLOOKUP($H$6,tblKlient[[Klient]:[Dodatkowy narzut Simple]],2,0),INDEX(tblComplex[],MATCH(F365,comp_il_projekt,1)+1,MATCH(BX365,comp_ile_sklad,1)+1)+VLOOKUP($H$6,tblKlient[[Klient]:[Dodatkowy narzut Complex]],3,0))</f>
        <v>#VALUE!</v>
      </c>
      <c r="DY365" s="323" t="str">
        <f t="shared" si="527"/>
        <v/>
      </c>
      <c r="DZ365" s="318" t="e">
        <f t="shared" si="484"/>
        <v>#VALUE!</v>
      </c>
      <c r="EA365" s="324" t="e">
        <f t="shared" si="485"/>
        <v>#VALUE!</v>
      </c>
      <c r="EC365" s="340">
        <f>IFERROR((Y365*AA365)*IF(X365="NIE",$EC$17+Stawki!$L$30,$EC$17)+SUMIF($C:$C,$B365,CP:CP),0)</f>
        <v>0</v>
      </c>
      <c r="ED365" s="341">
        <f t="shared" si="486"/>
        <v>0</v>
      </c>
      <c r="EE365" s="341">
        <f t="shared" si="487"/>
        <v>0</v>
      </c>
      <c r="EF365" s="341" t="e">
        <f t="shared" si="488"/>
        <v>#VALUE!</v>
      </c>
      <c r="EG365" s="341" t="e">
        <f>DY365*(1+wycena!$EG$17)</f>
        <v>#VALUE!</v>
      </c>
      <c r="EH365" s="341" t="e">
        <f>EG365*(1+wycena!$EH$17)</f>
        <v>#VALUE!</v>
      </c>
      <c r="EI365" s="341" t="e">
        <f t="shared" si="528"/>
        <v>#VALUE!</v>
      </c>
      <c r="EJ365" s="341" t="e">
        <f t="shared" si="546"/>
        <v>#VALUE!</v>
      </c>
      <c r="EK365" s="342">
        <f t="shared" si="489"/>
        <v>0</v>
      </c>
      <c r="EL365" s="343">
        <v>0</v>
      </c>
      <c r="EM365" s="344" t="e">
        <f t="shared" si="547"/>
        <v>#VALUE!</v>
      </c>
      <c r="EN365" s="345" t="e">
        <f t="shared" si="490"/>
        <v>#VALUE!</v>
      </c>
      <c r="EO365" s="346">
        <f t="shared" si="491"/>
        <v>0</v>
      </c>
      <c r="EP365" s="347">
        <f t="shared" si="492"/>
        <v>0</v>
      </c>
      <c r="EQ365" s="348">
        <f t="shared" si="529"/>
        <v>0</v>
      </c>
      <c r="ER365" s="349" t="e">
        <f t="shared" si="493"/>
        <v>#VALUE!</v>
      </c>
      <c r="ES365" s="350" t="e">
        <f t="shared" si="494"/>
        <v>#VALUE!</v>
      </c>
      <c r="ET365" s="62"/>
      <c r="EU365" s="399">
        <f t="shared" si="530"/>
        <v>0</v>
      </c>
      <c r="EV365" s="400">
        <f t="shared" si="531"/>
        <v>0</v>
      </c>
      <c r="EW365" s="400">
        <f t="shared" si="532"/>
        <v>0</v>
      </c>
      <c r="EX365" s="400">
        <f t="shared" si="533"/>
        <v>0</v>
      </c>
      <c r="EY365" s="400">
        <f t="shared" si="534"/>
        <v>0</v>
      </c>
      <c r="EZ365" s="401">
        <f t="shared" si="535"/>
        <v>0</v>
      </c>
      <c r="FA365" s="62"/>
      <c r="FB365" s="153">
        <f t="shared" si="495"/>
        <v>0</v>
      </c>
      <c r="FC365" s="154">
        <f t="shared" si="496"/>
        <v>0</v>
      </c>
      <c r="FD365" s="154">
        <f t="shared" si="497"/>
        <v>0</v>
      </c>
      <c r="FE365" s="154">
        <f t="shared" si="498"/>
        <v>0</v>
      </c>
      <c r="FF365" s="154">
        <f t="shared" si="499"/>
        <v>0</v>
      </c>
      <c r="FG365" s="154">
        <f t="shared" si="500"/>
        <v>0</v>
      </c>
      <c r="FH365" s="154">
        <f t="shared" si="501"/>
        <v>0</v>
      </c>
      <c r="FI365" s="154">
        <f t="shared" si="502"/>
        <v>0</v>
      </c>
      <c r="FJ365" s="154">
        <f t="shared" si="503"/>
        <v>0</v>
      </c>
      <c r="FK365" s="147">
        <f t="shared" si="504"/>
        <v>0</v>
      </c>
      <c r="FL365" s="147">
        <f t="shared" si="505"/>
        <v>0</v>
      </c>
      <c r="FM365" s="146">
        <f t="shared" si="506"/>
        <v>0</v>
      </c>
      <c r="FN365" s="146">
        <f t="shared" si="507"/>
        <v>0</v>
      </c>
      <c r="FO365" s="146">
        <f t="shared" si="508"/>
        <v>0</v>
      </c>
      <c r="FP365" s="146">
        <f t="shared" si="509"/>
        <v>0</v>
      </c>
      <c r="FQ365" s="146" t="e">
        <f t="shared" si="510"/>
        <v>#VALUE!</v>
      </c>
      <c r="FR365" s="146" t="e">
        <f t="shared" si="511"/>
        <v>#VALUE!</v>
      </c>
      <c r="FS365" s="146">
        <f t="shared" si="512"/>
        <v>0</v>
      </c>
      <c r="FT365" s="146">
        <f t="shared" si="513"/>
        <v>0</v>
      </c>
      <c r="FU365" s="146">
        <f t="shared" si="514"/>
        <v>0</v>
      </c>
      <c r="FV365" s="146" t="e">
        <f t="shared" si="515"/>
        <v>#VALUE!</v>
      </c>
      <c r="FW365" s="146" t="e">
        <f t="shared" si="536"/>
        <v>#VALUE!</v>
      </c>
      <c r="FX365" s="146" t="e">
        <f t="shared" si="537"/>
        <v>#VALUE!</v>
      </c>
      <c r="FY365" s="146" t="e">
        <f t="shared" si="538"/>
        <v>#VALUE!</v>
      </c>
      <c r="FZ365" s="155">
        <f t="shared" si="548"/>
        <v>0</v>
      </c>
    </row>
    <row r="366" spans="1:182">
      <c r="A366" s="143">
        <v>348</v>
      </c>
      <c r="B366" s="123"/>
      <c r="C366" s="123"/>
      <c r="D366" s="123"/>
      <c r="E366" s="181"/>
      <c r="F366" s="123"/>
      <c r="G366" s="123"/>
      <c r="H366" s="123"/>
      <c r="I366" s="120"/>
      <c r="J366" s="121"/>
      <c r="K366" s="123"/>
      <c r="L366" s="123"/>
      <c r="M366" s="172" t="str">
        <f>ryzyka!$X350</f>
        <v/>
      </c>
      <c r="N366" s="173" t="str">
        <f>ryzyka!Y350</f>
        <v/>
      </c>
      <c r="O366" s="123"/>
      <c r="P366" s="123"/>
      <c r="Q366" s="138"/>
      <c r="R366" s="121"/>
      <c r="S366" s="123"/>
      <c r="T366" s="122"/>
      <c r="U366" s="123"/>
      <c r="V366" s="285" t="str">
        <f t="shared" si="516"/>
        <v/>
      </c>
      <c r="W366" s="285" t="str">
        <f t="shared" si="517"/>
        <v/>
      </c>
      <c r="X366" s="123"/>
      <c r="Y366" s="65"/>
      <c r="Z366" s="176">
        <f t="shared" si="459"/>
        <v>0</v>
      </c>
      <c r="AA366" s="124"/>
      <c r="AB366" s="124"/>
      <c r="AC366" s="125"/>
      <c r="AD366" s="125"/>
      <c r="AE366" s="126"/>
      <c r="AF366" s="124"/>
      <c r="AG366" s="127"/>
      <c r="AH366" s="128"/>
      <c r="AI366" s="137"/>
      <c r="AJ366" s="126"/>
      <c r="AK366" s="335">
        <f t="shared" si="460"/>
        <v>0</v>
      </c>
      <c r="AL366" s="138"/>
      <c r="AM366" s="121"/>
      <c r="AN366" s="123"/>
      <c r="AO366" s="332">
        <f t="shared" si="539"/>
        <v>0</v>
      </c>
      <c r="AP366" s="333">
        <f>SUMIFS(Technologia[tpz '[s']],Technologia[Obszar],"Obróbka skrawaniem",Technologia[KOD WYROB],wycena!$B366)</f>
        <v>0</v>
      </c>
      <c r="AQ366" s="334">
        <f>SUMIFS(Technologia[tpj '[s']],Technologia[Obszar],"Obróbka skrawaniem",Technologia[KOD WYROB],wycena!$B366)</f>
        <v>0</v>
      </c>
      <c r="AR366" s="335">
        <f t="shared" si="461"/>
        <v>0</v>
      </c>
      <c r="AS366" s="334">
        <f>SUMIFS(Technologia[tpz '[s']],Technologia[Obszar],"Ukosowanie",Technologia[KOD WYROB],wycena!$B366)</f>
        <v>0</v>
      </c>
      <c r="AT366" s="334">
        <f>SUMIFS(Technologia[tpj '[s']],Technologia[Obszar],"Ukosowanie",Technologia[KOD WYROB],wycena!$B366)</f>
        <v>0</v>
      </c>
      <c r="AU366" s="335">
        <f t="shared" si="462"/>
        <v>0</v>
      </c>
      <c r="AV366" s="334">
        <f>SUMIFS(Technologia[tpz '[s']],Technologia[Obszar],"Prasa",Technologia[KOD WYROB],wycena!$B366)</f>
        <v>0</v>
      </c>
      <c r="AW366" s="334">
        <f>SUMIFS(Technologia[tpj '[s']],Technologia[Obszar],"Prasa",Technologia[KOD WYROB],wycena!$B366)</f>
        <v>0</v>
      </c>
      <c r="AX366" s="335">
        <f t="shared" si="463"/>
        <v>0</v>
      </c>
      <c r="AY366" s="334">
        <f>SUMIFS(Technologia[tpz '[s']],Technologia[Obszar],"Spawanie ręczne",Technologia[KOD WYROB],wycena!$B366)</f>
        <v>0</v>
      </c>
      <c r="AZ366" s="334">
        <f>SUMIFS(Technologia[tpj '[s']],Technologia[Obszar],"Spawanie ręczne",Technologia[KOD WYROB],wycena!$B366)</f>
        <v>0</v>
      </c>
      <c r="BA366" s="335">
        <f t="shared" si="464"/>
        <v>0</v>
      </c>
      <c r="BB366" s="334">
        <f>SUMIFS(Technologia[tpz '[s']],Technologia[Obszar],"Spawanie robotem",Technologia[KOD WYROB],wycena!$B366)</f>
        <v>0</v>
      </c>
      <c r="BC366" s="334">
        <f>SUMIFS(Technologia[tpj '[s']],Technologia[Obszar],"Spawanie robotem",Technologia[KOD WYROB],wycena!$B366)</f>
        <v>0</v>
      </c>
      <c r="BD366" s="335">
        <f t="shared" si="465"/>
        <v>0</v>
      </c>
      <c r="BE366" s="334">
        <f>SUMIFS(Technologia[tpz '[s']],Technologia[Obszar],"Ślusarnia",Technologia[KOD WYROB],wycena!$B366)</f>
        <v>0</v>
      </c>
      <c r="BF366" s="334">
        <f>SUMIFS(Technologia[tpj '[s']],Technologia[Obszar],"Ślusarnia",Technologia[KOD WYROB],wycena!$B366)</f>
        <v>0</v>
      </c>
      <c r="BG366" s="335">
        <f t="shared" si="466"/>
        <v>0</v>
      </c>
      <c r="BH366" s="334">
        <f>SUMIFS(Technologia[tpz '[s']],Technologia[Obszar],"Montaż",Technologia[KOD WYROB],wycena!$B366)</f>
        <v>0</v>
      </c>
      <c r="BI366" s="334">
        <f>SUMIFS(Technologia[tpj '[s']],Technologia[Obszar],"Montaż",Technologia[KOD WYROB],wycena!$B366)</f>
        <v>0</v>
      </c>
      <c r="BJ366" s="335">
        <f t="shared" si="467"/>
        <v>0</v>
      </c>
      <c r="BK366" s="334">
        <f>SUMIFS(Technologia[tpz '[s']],Technologia[Obszar],"Klejenie",Technologia[KOD WYROB],wycena!$B366)</f>
        <v>0</v>
      </c>
      <c r="BL366" s="334">
        <f>SUMIFS(Technologia[tpj '[s']],Technologia[Obszar],"Klejenie",Technologia[KOD WYROB],wycena!$B366)</f>
        <v>0</v>
      </c>
      <c r="BM366" s="335">
        <f t="shared" si="468"/>
        <v>0</v>
      </c>
      <c r="BN366" s="334">
        <f>SUMIFS(Technologia[tpz '[s']],Technologia[Obszar],"Śrutowanie",Technologia[KOD WYROB],wycena!$B366)</f>
        <v>0</v>
      </c>
      <c r="BO366" s="334">
        <f>SUMIFS(Technologia[tpj '[s']],Technologia[Obszar],"Śrutowanie",Technologia[KOD WYROB],wycena!$B366)</f>
        <v>0</v>
      </c>
      <c r="BP366" s="332">
        <f t="shared" si="518"/>
        <v>0</v>
      </c>
      <c r="BQ366" s="334">
        <f>SUMIFS(Technologia[tpz '[s']],Technologia[Obszar],"Prostowanie",Technologia[KOD WYROB],wycena!$B366)</f>
        <v>0</v>
      </c>
      <c r="BR366" s="334">
        <f>SUMIFS(Technologia[tpj '[s']],Technologia[Obszar],"Prostowanie",Technologia[KOD WYROB],wycena!$B366)</f>
        <v>0</v>
      </c>
      <c r="BS366" s="332">
        <f t="shared" si="519"/>
        <v>0</v>
      </c>
      <c r="BT366" s="334">
        <f>SUMIFS(Technologia[tpz '[s']],Technologia[Obszar],"Gratowarka",Technologia[KOD WYROB],wycena!$B366)</f>
        <v>0</v>
      </c>
      <c r="BU366" s="334">
        <f>SUMIFS(Technologia[tpj '[s']],Technologia[Obszar],"Gratowarka",Technologia[KOD WYROB],wycena!$B366)</f>
        <v>0</v>
      </c>
      <c r="BV366" s="332">
        <f t="shared" si="520"/>
        <v>0</v>
      </c>
      <c r="BW366" s="332">
        <f>COUNTIF(Technologia[KOD WYROB],B366)</f>
        <v>0</v>
      </c>
      <c r="BX366" s="332">
        <f t="shared" si="521"/>
        <v>0</v>
      </c>
      <c r="BZ366" s="121"/>
      <c r="CA366" s="123"/>
      <c r="CB366" s="123"/>
      <c r="CC366" s="372">
        <f>SUMIFS(Technologia[Koszt kooperacji],Technologia[Obszar],"Kooperacja",Technologia[KOD WYROB],wycena!$B366)+SUMIFS(Technologia[Koszt kooperacji],Technologia[Obszar],"Śrutowanie",Technologia[KOD WYROB],wycena!$B366)</f>
        <v>0</v>
      </c>
      <c r="CD366" s="372">
        <f t="shared" si="469"/>
        <v>0</v>
      </c>
      <c r="CE366" s="372">
        <f t="shared" si="540"/>
        <v>0</v>
      </c>
      <c r="CF366" s="381">
        <f>COUNTIFS(Technologia[KOD WYROB],B366,Technologia[Obszar],"kooperacja")+SUMIF($C:$C,$B366,CF:CF)</f>
        <v>0</v>
      </c>
      <c r="CG366" s="382">
        <f>SUMIF(Tabela3[Dot. indeksu],B366,Tabela3[Wartość])+SUMIF(C:C,B366,DE:DE)</f>
        <v>0</v>
      </c>
      <c r="CH366" s="383">
        <f>SUMIFS(NRC[Cena],NRC[Typ narzędzia],robocze!$AL$1,NRC[Dot. indeksu],wycena!$B366)+(SUMIF($C:$C,$B366,$DF:$DF))</f>
        <v>0</v>
      </c>
      <c r="CI366" s="372">
        <f>SUMIFS(NRC[Cena],NRC[Typ narzędzia],robocze!$AL$2,NRC[Dot. indeksu],wycena!$B366)+(SUMIF($C:$C,$B366,$DG:$DG))</f>
        <v>0</v>
      </c>
      <c r="CJ366" s="372">
        <f>SUMIFS(NRC[Cena],NRC[Typ narzędzia],robocze!$AL$3,NRC[Dot. indeksu],wycena!$B366)+(SUMIF($C:$C,$B366,$DH:$DH))</f>
        <v>0</v>
      </c>
      <c r="CK366" s="384">
        <f t="shared" si="522"/>
        <v>0</v>
      </c>
      <c r="CM366" s="373" t="str">
        <f t="shared" si="470"/>
        <v/>
      </c>
      <c r="CN366" s="374" t="str">
        <f t="shared" si="471"/>
        <v/>
      </c>
      <c r="CO366" s="372" t="str">
        <f t="shared" si="472"/>
        <v/>
      </c>
      <c r="CP366" s="372" t="str">
        <f t="shared" si="541"/>
        <v/>
      </c>
      <c r="CQ366" s="371" t="str">
        <f t="shared" si="473"/>
        <v/>
      </c>
      <c r="CR366" s="371" t="str">
        <f t="shared" si="542"/>
        <v/>
      </c>
      <c r="CS366" s="371" t="str">
        <f t="shared" si="474"/>
        <v/>
      </c>
      <c r="CT366" s="371" t="str">
        <f t="shared" si="475"/>
        <v/>
      </c>
      <c r="CU366" s="371" t="str">
        <f t="shared" si="476"/>
        <v/>
      </c>
      <c r="CV366" s="371" t="str">
        <f t="shared" si="477"/>
        <v/>
      </c>
      <c r="CW366" s="371" t="str">
        <f t="shared" si="478"/>
        <v/>
      </c>
      <c r="CX366" s="371" t="str">
        <f t="shared" si="479"/>
        <v/>
      </c>
      <c r="CY366" s="371" t="str">
        <f t="shared" si="480"/>
        <v/>
      </c>
      <c r="CZ366" s="371" t="str">
        <f t="shared" si="481"/>
        <v/>
      </c>
      <c r="DA366" s="371" t="str">
        <f t="shared" si="523"/>
        <v/>
      </c>
      <c r="DB366" s="371" t="str">
        <f t="shared" si="524"/>
        <v/>
      </c>
      <c r="DC366" s="371" t="str">
        <f t="shared" si="525"/>
        <v/>
      </c>
      <c r="DD366" s="334" t="str">
        <f t="shared" si="482"/>
        <v/>
      </c>
      <c r="DE366" s="334" t="str">
        <f t="shared" si="483"/>
        <v/>
      </c>
      <c r="DF366" s="372">
        <f t="shared" si="543"/>
        <v>0</v>
      </c>
      <c r="DG366" s="372">
        <f t="shared" si="544"/>
        <v>0</v>
      </c>
      <c r="DH366" s="372">
        <f t="shared" si="545"/>
        <v>0</v>
      </c>
      <c r="DI366" s="375"/>
      <c r="DJ366" s="319">
        <f>AK366/3600*Stawki!$A$4</f>
        <v>0</v>
      </c>
      <c r="DK366" s="317">
        <f>AO366/3600*Stawki!$B$4</f>
        <v>0</v>
      </c>
      <c r="DL366" s="317">
        <f>AR366/3600*Stawki!$C$4</f>
        <v>0</v>
      </c>
      <c r="DM366" s="317">
        <f>AU366/3600*Stawki!$D$4</f>
        <v>0</v>
      </c>
      <c r="DN366" s="317">
        <f>AX366/3600*Stawki!$E$4</f>
        <v>0</v>
      </c>
      <c r="DO366" s="317">
        <f>BA366/3600*Stawki!$F$4</f>
        <v>0</v>
      </c>
      <c r="DP366" s="317">
        <f>BD366/3600*Stawki!$G$4</f>
        <v>0</v>
      </c>
      <c r="DQ366" s="317">
        <f>BG366/3600*Stawki!$H$4</f>
        <v>0</v>
      </c>
      <c r="DR366" s="317">
        <f>BJ366/3600*Stawki!$J$4</f>
        <v>0</v>
      </c>
      <c r="DS366" s="317">
        <f>BL366/3600*Stawki!$I$4</f>
        <v>0</v>
      </c>
      <c r="DT366" s="317">
        <f>BP366/3600*Stawki!$K$4</f>
        <v>0</v>
      </c>
      <c r="DU366" s="320">
        <f>BS366/3600*Stawki!$M$4</f>
        <v>0</v>
      </c>
      <c r="DV366" s="320">
        <f>BV366/3600*Stawki!$L$4</f>
        <v>0</v>
      </c>
      <c r="DW366" s="321">
        <f t="shared" si="526"/>
        <v>0</v>
      </c>
      <c r="DX366" s="322" t="e" cm="1">
        <f t="array" ref="DX366">IF(BX366&lt;1,INDEX(tblSimple[],MATCH(F366,simp_il_proj,1)+1,MATCH(BW366,simp_il_oper,1)+1)+VLOOKUP($H$6,tblKlient[[Klient]:[Dodatkowy narzut Simple]],2,0),INDEX(tblComplex[],MATCH(F366,comp_il_projekt,1)+1,MATCH(BX366,comp_ile_sklad,1)+1)+VLOOKUP($H$6,tblKlient[[Klient]:[Dodatkowy narzut Complex]],3,0))</f>
        <v>#VALUE!</v>
      </c>
      <c r="DY366" s="323" t="str">
        <f t="shared" si="527"/>
        <v/>
      </c>
      <c r="DZ366" s="318" t="e">
        <f t="shared" si="484"/>
        <v>#VALUE!</v>
      </c>
      <c r="EA366" s="324" t="e">
        <f t="shared" si="485"/>
        <v>#VALUE!</v>
      </c>
      <c r="EC366" s="340">
        <f>IFERROR((Y366*AA366)*IF(X366="NIE",$EC$17+Stawki!$L$30,$EC$17)+SUMIF($C:$C,$B366,CP:CP),0)</f>
        <v>0</v>
      </c>
      <c r="ED366" s="341">
        <f t="shared" si="486"/>
        <v>0</v>
      </c>
      <c r="EE366" s="341">
        <f t="shared" si="487"/>
        <v>0</v>
      </c>
      <c r="EF366" s="341" t="e">
        <f t="shared" si="488"/>
        <v>#VALUE!</v>
      </c>
      <c r="EG366" s="341" t="e">
        <f>DY366*(1+wycena!$EG$17)</f>
        <v>#VALUE!</v>
      </c>
      <c r="EH366" s="341" t="e">
        <f>EG366*(1+wycena!$EH$17)</f>
        <v>#VALUE!</v>
      </c>
      <c r="EI366" s="341" t="e">
        <f t="shared" si="528"/>
        <v>#VALUE!</v>
      </c>
      <c r="EJ366" s="341" t="e">
        <f t="shared" si="546"/>
        <v>#VALUE!</v>
      </c>
      <c r="EK366" s="342">
        <f t="shared" si="489"/>
        <v>0</v>
      </c>
      <c r="EL366" s="343">
        <v>0</v>
      </c>
      <c r="EM366" s="344" t="e">
        <f t="shared" si="547"/>
        <v>#VALUE!</v>
      </c>
      <c r="EN366" s="345" t="e">
        <f t="shared" si="490"/>
        <v>#VALUE!</v>
      </c>
      <c r="EO366" s="346">
        <f t="shared" si="491"/>
        <v>0</v>
      </c>
      <c r="EP366" s="347">
        <f t="shared" si="492"/>
        <v>0</v>
      </c>
      <c r="EQ366" s="348">
        <f t="shared" si="529"/>
        <v>0</v>
      </c>
      <c r="ER366" s="349" t="e">
        <f t="shared" si="493"/>
        <v>#VALUE!</v>
      </c>
      <c r="ES366" s="350" t="e">
        <f t="shared" si="494"/>
        <v>#VALUE!</v>
      </c>
      <c r="ET366" s="62"/>
      <c r="EU366" s="399">
        <f t="shared" si="530"/>
        <v>0</v>
      </c>
      <c r="EV366" s="400">
        <f t="shared" si="531"/>
        <v>0</v>
      </c>
      <c r="EW366" s="400">
        <f t="shared" si="532"/>
        <v>0</v>
      </c>
      <c r="EX366" s="400">
        <f t="shared" si="533"/>
        <v>0</v>
      </c>
      <c r="EY366" s="400">
        <f t="shared" si="534"/>
        <v>0</v>
      </c>
      <c r="EZ366" s="401">
        <f t="shared" si="535"/>
        <v>0</v>
      </c>
      <c r="FA366" s="62"/>
      <c r="FB366" s="153">
        <f t="shared" si="495"/>
        <v>0</v>
      </c>
      <c r="FC366" s="154">
        <f t="shared" si="496"/>
        <v>0</v>
      </c>
      <c r="FD366" s="154">
        <f t="shared" si="497"/>
        <v>0</v>
      </c>
      <c r="FE366" s="154">
        <f t="shared" si="498"/>
        <v>0</v>
      </c>
      <c r="FF366" s="154">
        <f t="shared" si="499"/>
        <v>0</v>
      </c>
      <c r="FG366" s="154">
        <f t="shared" si="500"/>
        <v>0</v>
      </c>
      <c r="FH366" s="154">
        <f t="shared" si="501"/>
        <v>0</v>
      </c>
      <c r="FI366" s="154">
        <f t="shared" si="502"/>
        <v>0</v>
      </c>
      <c r="FJ366" s="154">
        <f t="shared" si="503"/>
        <v>0</v>
      </c>
      <c r="FK366" s="147">
        <f t="shared" si="504"/>
        <v>0</v>
      </c>
      <c r="FL366" s="147">
        <f t="shared" si="505"/>
        <v>0</v>
      </c>
      <c r="FM366" s="146">
        <f t="shared" si="506"/>
        <v>0</v>
      </c>
      <c r="FN366" s="146">
        <f t="shared" si="507"/>
        <v>0</v>
      </c>
      <c r="FO366" s="146">
        <f t="shared" si="508"/>
        <v>0</v>
      </c>
      <c r="FP366" s="146">
        <f t="shared" si="509"/>
        <v>0</v>
      </c>
      <c r="FQ366" s="146" t="e">
        <f t="shared" si="510"/>
        <v>#VALUE!</v>
      </c>
      <c r="FR366" s="146" t="e">
        <f t="shared" si="511"/>
        <v>#VALUE!</v>
      </c>
      <c r="FS366" s="146">
        <f t="shared" si="512"/>
        <v>0</v>
      </c>
      <c r="FT366" s="146">
        <f t="shared" si="513"/>
        <v>0</v>
      </c>
      <c r="FU366" s="146">
        <f t="shared" si="514"/>
        <v>0</v>
      </c>
      <c r="FV366" s="146" t="e">
        <f t="shared" si="515"/>
        <v>#VALUE!</v>
      </c>
      <c r="FW366" s="146" t="e">
        <f t="shared" si="536"/>
        <v>#VALUE!</v>
      </c>
      <c r="FX366" s="146" t="e">
        <f t="shared" si="537"/>
        <v>#VALUE!</v>
      </c>
      <c r="FY366" s="146" t="e">
        <f t="shared" si="538"/>
        <v>#VALUE!</v>
      </c>
      <c r="FZ366" s="155">
        <f t="shared" si="548"/>
        <v>0</v>
      </c>
    </row>
    <row r="367" spans="1:182">
      <c r="A367" s="143">
        <v>349</v>
      </c>
      <c r="B367" s="123"/>
      <c r="C367" s="123"/>
      <c r="D367" s="123"/>
      <c r="E367" s="181"/>
      <c r="F367" s="123"/>
      <c r="G367" s="123"/>
      <c r="H367" s="123"/>
      <c r="I367" s="120"/>
      <c r="J367" s="121"/>
      <c r="K367" s="123"/>
      <c r="L367" s="123"/>
      <c r="M367" s="172" t="str">
        <f>ryzyka!$X351</f>
        <v/>
      </c>
      <c r="N367" s="173" t="str">
        <f>ryzyka!Y351</f>
        <v/>
      </c>
      <c r="O367" s="123"/>
      <c r="P367" s="123"/>
      <c r="Q367" s="138"/>
      <c r="R367" s="121"/>
      <c r="S367" s="123"/>
      <c r="T367" s="122"/>
      <c r="U367" s="123"/>
      <c r="V367" s="285" t="str">
        <f t="shared" si="516"/>
        <v/>
      </c>
      <c r="W367" s="285" t="str">
        <f t="shared" si="517"/>
        <v/>
      </c>
      <c r="X367" s="123"/>
      <c r="Y367" s="65"/>
      <c r="Z367" s="176">
        <f t="shared" si="459"/>
        <v>0</v>
      </c>
      <c r="AA367" s="124"/>
      <c r="AB367" s="124"/>
      <c r="AC367" s="125"/>
      <c r="AD367" s="125"/>
      <c r="AE367" s="126"/>
      <c r="AF367" s="124"/>
      <c r="AG367" s="127"/>
      <c r="AH367" s="128"/>
      <c r="AI367" s="137"/>
      <c r="AJ367" s="126"/>
      <c r="AK367" s="335">
        <f t="shared" si="460"/>
        <v>0</v>
      </c>
      <c r="AL367" s="138"/>
      <c r="AM367" s="121"/>
      <c r="AN367" s="123"/>
      <c r="AO367" s="332">
        <f t="shared" si="539"/>
        <v>0</v>
      </c>
      <c r="AP367" s="333">
        <f>SUMIFS(Technologia[tpz '[s']],Technologia[Obszar],"Obróbka skrawaniem",Technologia[KOD WYROB],wycena!$B367)</f>
        <v>0</v>
      </c>
      <c r="AQ367" s="334">
        <f>SUMIFS(Technologia[tpj '[s']],Technologia[Obszar],"Obróbka skrawaniem",Technologia[KOD WYROB],wycena!$B367)</f>
        <v>0</v>
      </c>
      <c r="AR367" s="335">
        <f t="shared" si="461"/>
        <v>0</v>
      </c>
      <c r="AS367" s="334">
        <f>SUMIFS(Technologia[tpz '[s']],Technologia[Obszar],"Ukosowanie",Technologia[KOD WYROB],wycena!$B367)</f>
        <v>0</v>
      </c>
      <c r="AT367" s="334">
        <f>SUMIFS(Technologia[tpj '[s']],Technologia[Obszar],"Ukosowanie",Technologia[KOD WYROB],wycena!$B367)</f>
        <v>0</v>
      </c>
      <c r="AU367" s="335">
        <f t="shared" si="462"/>
        <v>0</v>
      </c>
      <c r="AV367" s="334">
        <f>SUMIFS(Technologia[tpz '[s']],Technologia[Obszar],"Prasa",Technologia[KOD WYROB],wycena!$B367)</f>
        <v>0</v>
      </c>
      <c r="AW367" s="334">
        <f>SUMIFS(Technologia[tpj '[s']],Technologia[Obszar],"Prasa",Technologia[KOD WYROB],wycena!$B367)</f>
        <v>0</v>
      </c>
      <c r="AX367" s="335">
        <f t="shared" si="463"/>
        <v>0</v>
      </c>
      <c r="AY367" s="334">
        <f>SUMIFS(Technologia[tpz '[s']],Technologia[Obszar],"Spawanie ręczne",Technologia[KOD WYROB],wycena!$B367)</f>
        <v>0</v>
      </c>
      <c r="AZ367" s="334">
        <f>SUMIFS(Technologia[tpj '[s']],Technologia[Obszar],"Spawanie ręczne",Technologia[KOD WYROB],wycena!$B367)</f>
        <v>0</v>
      </c>
      <c r="BA367" s="335">
        <f t="shared" si="464"/>
        <v>0</v>
      </c>
      <c r="BB367" s="334">
        <f>SUMIFS(Technologia[tpz '[s']],Technologia[Obszar],"Spawanie robotem",Technologia[KOD WYROB],wycena!$B367)</f>
        <v>0</v>
      </c>
      <c r="BC367" s="334">
        <f>SUMIFS(Technologia[tpj '[s']],Technologia[Obszar],"Spawanie robotem",Technologia[KOD WYROB],wycena!$B367)</f>
        <v>0</v>
      </c>
      <c r="BD367" s="335">
        <f t="shared" si="465"/>
        <v>0</v>
      </c>
      <c r="BE367" s="334">
        <f>SUMIFS(Technologia[tpz '[s']],Technologia[Obszar],"Ślusarnia",Technologia[KOD WYROB],wycena!$B367)</f>
        <v>0</v>
      </c>
      <c r="BF367" s="334">
        <f>SUMIFS(Technologia[tpj '[s']],Technologia[Obszar],"Ślusarnia",Technologia[KOD WYROB],wycena!$B367)</f>
        <v>0</v>
      </c>
      <c r="BG367" s="335">
        <f t="shared" si="466"/>
        <v>0</v>
      </c>
      <c r="BH367" s="334">
        <f>SUMIFS(Technologia[tpz '[s']],Technologia[Obszar],"Montaż",Technologia[KOD WYROB],wycena!$B367)</f>
        <v>0</v>
      </c>
      <c r="BI367" s="334">
        <f>SUMIFS(Technologia[tpj '[s']],Technologia[Obszar],"Montaż",Technologia[KOD WYROB],wycena!$B367)</f>
        <v>0</v>
      </c>
      <c r="BJ367" s="335">
        <f t="shared" si="467"/>
        <v>0</v>
      </c>
      <c r="BK367" s="334">
        <f>SUMIFS(Technologia[tpz '[s']],Technologia[Obszar],"Klejenie",Technologia[KOD WYROB],wycena!$B367)</f>
        <v>0</v>
      </c>
      <c r="BL367" s="334">
        <f>SUMIFS(Technologia[tpj '[s']],Technologia[Obszar],"Klejenie",Technologia[KOD WYROB],wycena!$B367)</f>
        <v>0</v>
      </c>
      <c r="BM367" s="335">
        <f t="shared" si="468"/>
        <v>0</v>
      </c>
      <c r="BN367" s="334">
        <f>SUMIFS(Technologia[tpz '[s']],Technologia[Obszar],"Śrutowanie",Technologia[KOD WYROB],wycena!$B367)</f>
        <v>0</v>
      </c>
      <c r="BO367" s="334">
        <f>SUMIFS(Technologia[tpj '[s']],Technologia[Obszar],"Śrutowanie",Technologia[KOD WYROB],wycena!$B367)</f>
        <v>0</v>
      </c>
      <c r="BP367" s="332">
        <f t="shared" si="518"/>
        <v>0</v>
      </c>
      <c r="BQ367" s="334">
        <f>SUMIFS(Technologia[tpz '[s']],Technologia[Obszar],"Prostowanie",Technologia[KOD WYROB],wycena!$B367)</f>
        <v>0</v>
      </c>
      <c r="BR367" s="334">
        <f>SUMIFS(Technologia[tpj '[s']],Technologia[Obszar],"Prostowanie",Technologia[KOD WYROB],wycena!$B367)</f>
        <v>0</v>
      </c>
      <c r="BS367" s="332">
        <f t="shared" si="519"/>
        <v>0</v>
      </c>
      <c r="BT367" s="334">
        <f>SUMIFS(Technologia[tpz '[s']],Technologia[Obszar],"Gratowarka",Technologia[KOD WYROB],wycena!$B367)</f>
        <v>0</v>
      </c>
      <c r="BU367" s="334">
        <f>SUMIFS(Technologia[tpj '[s']],Technologia[Obszar],"Gratowarka",Technologia[KOD WYROB],wycena!$B367)</f>
        <v>0</v>
      </c>
      <c r="BV367" s="332">
        <f t="shared" si="520"/>
        <v>0</v>
      </c>
      <c r="BW367" s="332">
        <f>COUNTIF(Technologia[KOD WYROB],B367)</f>
        <v>0</v>
      </c>
      <c r="BX367" s="332">
        <f t="shared" si="521"/>
        <v>0</v>
      </c>
      <c r="BZ367" s="121"/>
      <c r="CA367" s="123"/>
      <c r="CB367" s="123"/>
      <c r="CC367" s="372">
        <f>SUMIFS(Technologia[Koszt kooperacji],Technologia[Obszar],"Kooperacja",Technologia[KOD WYROB],wycena!$B367)+SUMIFS(Technologia[Koszt kooperacji],Technologia[Obszar],"Śrutowanie",Technologia[KOD WYROB],wycena!$B367)</f>
        <v>0</v>
      </c>
      <c r="CD367" s="372">
        <f t="shared" si="469"/>
        <v>0</v>
      </c>
      <c r="CE367" s="372">
        <f t="shared" si="540"/>
        <v>0</v>
      </c>
      <c r="CF367" s="381">
        <f>COUNTIFS(Technologia[KOD WYROB],B367,Technologia[Obszar],"kooperacja")+SUMIF($C:$C,$B367,CF:CF)</f>
        <v>0</v>
      </c>
      <c r="CG367" s="382">
        <f>SUMIF(Tabela3[Dot. indeksu],B367,Tabela3[Wartość])+SUMIF(C:C,B367,DE:DE)</f>
        <v>0</v>
      </c>
      <c r="CH367" s="383">
        <f>SUMIFS(NRC[Cena],NRC[Typ narzędzia],robocze!$AL$1,NRC[Dot. indeksu],wycena!$B367)+(SUMIF($C:$C,$B367,$DF:$DF))</f>
        <v>0</v>
      </c>
      <c r="CI367" s="372">
        <f>SUMIFS(NRC[Cena],NRC[Typ narzędzia],robocze!$AL$2,NRC[Dot. indeksu],wycena!$B367)+(SUMIF($C:$C,$B367,$DG:$DG))</f>
        <v>0</v>
      </c>
      <c r="CJ367" s="372">
        <f>SUMIFS(NRC[Cena],NRC[Typ narzędzia],robocze!$AL$3,NRC[Dot. indeksu],wycena!$B367)+(SUMIF($C:$C,$B367,$DH:$DH))</f>
        <v>0</v>
      </c>
      <c r="CK367" s="384">
        <f t="shared" si="522"/>
        <v>0</v>
      </c>
      <c r="CM367" s="373" t="str">
        <f t="shared" si="470"/>
        <v/>
      </c>
      <c r="CN367" s="374" t="str">
        <f t="shared" si="471"/>
        <v/>
      </c>
      <c r="CO367" s="372" t="str">
        <f t="shared" si="472"/>
        <v/>
      </c>
      <c r="CP367" s="372" t="str">
        <f t="shared" si="541"/>
        <v/>
      </c>
      <c r="CQ367" s="371" t="str">
        <f t="shared" si="473"/>
        <v/>
      </c>
      <c r="CR367" s="371" t="str">
        <f t="shared" si="542"/>
        <v/>
      </c>
      <c r="CS367" s="371" t="str">
        <f t="shared" si="474"/>
        <v/>
      </c>
      <c r="CT367" s="371" t="str">
        <f t="shared" si="475"/>
        <v/>
      </c>
      <c r="CU367" s="371" t="str">
        <f t="shared" si="476"/>
        <v/>
      </c>
      <c r="CV367" s="371" t="str">
        <f t="shared" si="477"/>
        <v/>
      </c>
      <c r="CW367" s="371" t="str">
        <f t="shared" si="478"/>
        <v/>
      </c>
      <c r="CX367" s="371" t="str">
        <f t="shared" si="479"/>
        <v/>
      </c>
      <c r="CY367" s="371" t="str">
        <f t="shared" si="480"/>
        <v/>
      </c>
      <c r="CZ367" s="371" t="str">
        <f t="shared" si="481"/>
        <v/>
      </c>
      <c r="DA367" s="371" t="str">
        <f t="shared" si="523"/>
        <v/>
      </c>
      <c r="DB367" s="371" t="str">
        <f t="shared" si="524"/>
        <v/>
      </c>
      <c r="DC367" s="371" t="str">
        <f t="shared" si="525"/>
        <v/>
      </c>
      <c r="DD367" s="334" t="str">
        <f t="shared" si="482"/>
        <v/>
      </c>
      <c r="DE367" s="334" t="str">
        <f t="shared" si="483"/>
        <v/>
      </c>
      <c r="DF367" s="372">
        <f t="shared" si="543"/>
        <v>0</v>
      </c>
      <c r="DG367" s="372">
        <f t="shared" si="544"/>
        <v>0</v>
      </c>
      <c r="DH367" s="372">
        <f t="shared" si="545"/>
        <v>0</v>
      </c>
      <c r="DI367" s="375"/>
      <c r="DJ367" s="319">
        <f>AK367/3600*Stawki!$A$4</f>
        <v>0</v>
      </c>
      <c r="DK367" s="317">
        <f>AO367/3600*Stawki!$B$4</f>
        <v>0</v>
      </c>
      <c r="DL367" s="317">
        <f>AR367/3600*Stawki!$C$4</f>
        <v>0</v>
      </c>
      <c r="DM367" s="317">
        <f>AU367/3600*Stawki!$D$4</f>
        <v>0</v>
      </c>
      <c r="DN367" s="317">
        <f>AX367/3600*Stawki!$E$4</f>
        <v>0</v>
      </c>
      <c r="DO367" s="317">
        <f>BA367/3600*Stawki!$F$4</f>
        <v>0</v>
      </c>
      <c r="DP367" s="317">
        <f>BD367/3600*Stawki!$G$4</f>
        <v>0</v>
      </c>
      <c r="DQ367" s="317">
        <f>BG367/3600*Stawki!$H$4</f>
        <v>0</v>
      </c>
      <c r="DR367" s="317">
        <f>BJ367/3600*Stawki!$J$4</f>
        <v>0</v>
      </c>
      <c r="DS367" s="317">
        <f>BL367/3600*Stawki!$I$4</f>
        <v>0</v>
      </c>
      <c r="DT367" s="317">
        <f>BP367/3600*Stawki!$K$4</f>
        <v>0</v>
      </c>
      <c r="DU367" s="320">
        <f>BS367/3600*Stawki!$M$4</f>
        <v>0</v>
      </c>
      <c r="DV367" s="320">
        <f>BV367/3600*Stawki!$L$4</f>
        <v>0</v>
      </c>
      <c r="DW367" s="321">
        <f t="shared" si="526"/>
        <v>0</v>
      </c>
      <c r="DX367" s="322" t="e" cm="1">
        <f t="array" ref="DX367">IF(BX367&lt;1,INDEX(tblSimple[],MATCH(F367,simp_il_proj,1)+1,MATCH(BW367,simp_il_oper,1)+1)+VLOOKUP($H$6,tblKlient[[Klient]:[Dodatkowy narzut Simple]],2,0),INDEX(tblComplex[],MATCH(F367,comp_il_projekt,1)+1,MATCH(BX367,comp_ile_sklad,1)+1)+VLOOKUP($H$6,tblKlient[[Klient]:[Dodatkowy narzut Complex]],3,0))</f>
        <v>#VALUE!</v>
      </c>
      <c r="DY367" s="323" t="str">
        <f t="shared" si="527"/>
        <v/>
      </c>
      <c r="DZ367" s="318" t="e">
        <f t="shared" si="484"/>
        <v>#VALUE!</v>
      </c>
      <c r="EA367" s="324" t="e">
        <f t="shared" si="485"/>
        <v>#VALUE!</v>
      </c>
      <c r="EC367" s="340">
        <f>IFERROR((Y367*AA367)*IF(X367="NIE",$EC$17+Stawki!$L$30,$EC$17)+SUMIF($C:$C,$B367,CP:CP),0)</f>
        <v>0</v>
      </c>
      <c r="ED367" s="341">
        <f t="shared" si="486"/>
        <v>0</v>
      </c>
      <c r="EE367" s="341">
        <f t="shared" si="487"/>
        <v>0</v>
      </c>
      <c r="EF367" s="341" t="e">
        <f t="shared" si="488"/>
        <v>#VALUE!</v>
      </c>
      <c r="EG367" s="341" t="e">
        <f>DY367*(1+wycena!$EG$17)</f>
        <v>#VALUE!</v>
      </c>
      <c r="EH367" s="341" t="e">
        <f>EG367*(1+wycena!$EH$17)</f>
        <v>#VALUE!</v>
      </c>
      <c r="EI367" s="341" t="e">
        <f t="shared" si="528"/>
        <v>#VALUE!</v>
      </c>
      <c r="EJ367" s="341" t="e">
        <f t="shared" si="546"/>
        <v>#VALUE!</v>
      </c>
      <c r="EK367" s="342">
        <f t="shared" si="489"/>
        <v>0</v>
      </c>
      <c r="EL367" s="343">
        <v>0</v>
      </c>
      <c r="EM367" s="344" t="e">
        <f t="shared" si="547"/>
        <v>#VALUE!</v>
      </c>
      <c r="EN367" s="345" t="e">
        <f t="shared" si="490"/>
        <v>#VALUE!</v>
      </c>
      <c r="EO367" s="346">
        <f t="shared" si="491"/>
        <v>0</v>
      </c>
      <c r="EP367" s="347">
        <f t="shared" si="492"/>
        <v>0</v>
      </c>
      <c r="EQ367" s="348">
        <f t="shared" si="529"/>
        <v>0</v>
      </c>
      <c r="ER367" s="349" t="e">
        <f t="shared" si="493"/>
        <v>#VALUE!</v>
      </c>
      <c r="ES367" s="350" t="e">
        <f t="shared" si="494"/>
        <v>#VALUE!</v>
      </c>
      <c r="ET367" s="62"/>
      <c r="EU367" s="399">
        <f t="shared" si="530"/>
        <v>0</v>
      </c>
      <c r="EV367" s="400">
        <f t="shared" si="531"/>
        <v>0</v>
      </c>
      <c r="EW367" s="400">
        <f t="shared" si="532"/>
        <v>0</v>
      </c>
      <c r="EX367" s="400">
        <f t="shared" si="533"/>
        <v>0</v>
      </c>
      <c r="EY367" s="400">
        <f t="shared" si="534"/>
        <v>0</v>
      </c>
      <c r="EZ367" s="401">
        <f t="shared" si="535"/>
        <v>0</v>
      </c>
      <c r="FA367" s="62"/>
      <c r="FB367" s="153">
        <f t="shared" si="495"/>
        <v>0</v>
      </c>
      <c r="FC367" s="154">
        <f t="shared" si="496"/>
        <v>0</v>
      </c>
      <c r="FD367" s="154">
        <f t="shared" si="497"/>
        <v>0</v>
      </c>
      <c r="FE367" s="154">
        <f t="shared" si="498"/>
        <v>0</v>
      </c>
      <c r="FF367" s="154">
        <f t="shared" si="499"/>
        <v>0</v>
      </c>
      <c r="FG367" s="154">
        <f t="shared" si="500"/>
        <v>0</v>
      </c>
      <c r="FH367" s="154">
        <f t="shared" si="501"/>
        <v>0</v>
      </c>
      <c r="FI367" s="154">
        <f t="shared" si="502"/>
        <v>0</v>
      </c>
      <c r="FJ367" s="154">
        <f t="shared" si="503"/>
        <v>0</v>
      </c>
      <c r="FK367" s="147">
        <f t="shared" si="504"/>
        <v>0</v>
      </c>
      <c r="FL367" s="147">
        <f t="shared" si="505"/>
        <v>0</v>
      </c>
      <c r="FM367" s="146">
        <f t="shared" si="506"/>
        <v>0</v>
      </c>
      <c r="FN367" s="146">
        <f t="shared" si="507"/>
        <v>0</v>
      </c>
      <c r="FO367" s="146">
        <f t="shared" si="508"/>
        <v>0</v>
      </c>
      <c r="FP367" s="146">
        <f t="shared" si="509"/>
        <v>0</v>
      </c>
      <c r="FQ367" s="146" t="e">
        <f t="shared" si="510"/>
        <v>#VALUE!</v>
      </c>
      <c r="FR367" s="146" t="e">
        <f t="shared" si="511"/>
        <v>#VALUE!</v>
      </c>
      <c r="FS367" s="146">
        <f t="shared" si="512"/>
        <v>0</v>
      </c>
      <c r="FT367" s="146">
        <f t="shared" si="513"/>
        <v>0</v>
      </c>
      <c r="FU367" s="146">
        <f t="shared" si="514"/>
        <v>0</v>
      </c>
      <c r="FV367" s="146" t="e">
        <f t="shared" si="515"/>
        <v>#VALUE!</v>
      </c>
      <c r="FW367" s="146" t="e">
        <f t="shared" si="536"/>
        <v>#VALUE!</v>
      </c>
      <c r="FX367" s="146" t="e">
        <f t="shared" si="537"/>
        <v>#VALUE!</v>
      </c>
      <c r="FY367" s="146" t="e">
        <f t="shared" si="538"/>
        <v>#VALUE!</v>
      </c>
      <c r="FZ367" s="155">
        <f t="shared" si="548"/>
        <v>0</v>
      </c>
    </row>
    <row r="368" spans="1:182">
      <c r="A368" s="143">
        <v>350</v>
      </c>
      <c r="B368" s="123"/>
      <c r="C368" s="123"/>
      <c r="D368" s="123"/>
      <c r="E368" s="181"/>
      <c r="F368" s="123"/>
      <c r="G368" s="123"/>
      <c r="H368" s="123"/>
      <c r="I368" s="120"/>
      <c r="J368" s="121"/>
      <c r="K368" s="123"/>
      <c r="L368" s="123"/>
      <c r="M368" s="172" t="str">
        <f>ryzyka!$X352</f>
        <v/>
      </c>
      <c r="N368" s="173" t="str">
        <f>ryzyka!Y352</f>
        <v/>
      </c>
      <c r="O368" s="123"/>
      <c r="P368" s="123"/>
      <c r="Q368" s="138"/>
      <c r="R368" s="121"/>
      <c r="S368" s="123"/>
      <c r="T368" s="122"/>
      <c r="U368" s="123"/>
      <c r="V368" s="285" t="str">
        <f t="shared" si="516"/>
        <v/>
      </c>
      <c r="W368" s="285" t="str">
        <f t="shared" si="517"/>
        <v/>
      </c>
      <c r="X368" s="123"/>
      <c r="Y368" s="65"/>
      <c r="Z368" s="176">
        <f t="shared" si="459"/>
        <v>0</v>
      </c>
      <c r="AA368" s="124"/>
      <c r="AB368" s="124"/>
      <c r="AC368" s="125"/>
      <c r="AD368" s="125"/>
      <c r="AE368" s="126"/>
      <c r="AF368" s="124"/>
      <c r="AG368" s="127"/>
      <c r="AH368" s="128"/>
      <c r="AI368" s="137"/>
      <c r="AJ368" s="126"/>
      <c r="AK368" s="335">
        <f t="shared" si="460"/>
        <v>0</v>
      </c>
      <c r="AL368" s="138"/>
      <c r="AM368" s="121"/>
      <c r="AN368" s="123"/>
      <c r="AO368" s="332">
        <f t="shared" si="539"/>
        <v>0</v>
      </c>
      <c r="AP368" s="333">
        <f>SUMIFS(Technologia[tpz '[s']],Technologia[Obszar],"Obróbka skrawaniem",Technologia[KOD WYROB],wycena!$B368)</f>
        <v>0</v>
      </c>
      <c r="AQ368" s="334">
        <f>SUMIFS(Technologia[tpj '[s']],Technologia[Obszar],"Obróbka skrawaniem",Technologia[KOD WYROB],wycena!$B368)</f>
        <v>0</v>
      </c>
      <c r="AR368" s="335">
        <f t="shared" si="461"/>
        <v>0</v>
      </c>
      <c r="AS368" s="334">
        <f>SUMIFS(Technologia[tpz '[s']],Technologia[Obszar],"Ukosowanie",Technologia[KOD WYROB],wycena!$B368)</f>
        <v>0</v>
      </c>
      <c r="AT368" s="334">
        <f>SUMIFS(Technologia[tpj '[s']],Technologia[Obszar],"Ukosowanie",Technologia[KOD WYROB],wycena!$B368)</f>
        <v>0</v>
      </c>
      <c r="AU368" s="335">
        <f t="shared" si="462"/>
        <v>0</v>
      </c>
      <c r="AV368" s="334">
        <f>SUMIFS(Technologia[tpz '[s']],Technologia[Obszar],"Prasa",Technologia[KOD WYROB],wycena!$B368)</f>
        <v>0</v>
      </c>
      <c r="AW368" s="334">
        <f>SUMIFS(Technologia[tpj '[s']],Technologia[Obszar],"Prasa",Technologia[KOD WYROB],wycena!$B368)</f>
        <v>0</v>
      </c>
      <c r="AX368" s="335">
        <f t="shared" si="463"/>
        <v>0</v>
      </c>
      <c r="AY368" s="334">
        <f>SUMIFS(Technologia[tpz '[s']],Technologia[Obszar],"Spawanie ręczne",Technologia[KOD WYROB],wycena!$B368)</f>
        <v>0</v>
      </c>
      <c r="AZ368" s="334">
        <f>SUMIFS(Technologia[tpj '[s']],Technologia[Obszar],"Spawanie ręczne",Technologia[KOD WYROB],wycena!$B368)</f>
        <v>0</v>
      </c>
      <c r="BA368" s="335">
        <f t="shared" si="464"/>
        <v>0</v>
      </c>
      <c r="BB368" s="334">
        <f>SUMIFS(Technologia[tpz '[s']],Technologia[Obszar],"Spawanie robotem",Technologia[KOD WYROB],wycena!$B368)</f>
        <v>0</v>
      </c>
      <c r="BC368" s="334">
        <f>SUMIFS(Technologia[tpj '[s']],Technologia[Obszar],"Spawanie robotem",Technologia[KOD WYROB],wycena!$B368)</f>
        <v>0</v>
      </c>
      <c r="BD368" s="335">
        <f t="shared" si="465"/>
        <v>0</v>
      </c>
      <c r="BE368" s="334">
        <f>SUMIFS(Technologia[tpz '[s']],Technologia[Obszar],"Ślusarnia",Technologia[KOD WYROB],wycena!$B368)</f>
        <v>0</v>
      </c>
      <c r="BF368" s="334">
        <f>SUMIFS(Technologia[tpj '[s']],Technologia[Obszar],"Ślusarnia",Technologia[KOD WYROB],wycena!$B368)</f>
        <v>0</v>
      </c>
      <c r="BG368" s="335">
        <f t="shared" si="466"/>
        <v>0</v>
      </c>
      <c r="BH368" s="334">
        <f>SUMIFS(Technologia[tpz '[s']],Technologia[Obszar],"Montaż",Technologia[KOD WYROB],wycena!$B368)</f>
        <v>0</v>
      </c>
      <c r="BI368" s="334">
        <f>SUMIFS(Technologia[tpj '[s']],Technologia[Obszar],"Montaż",Technologia[KOD WYROB],wycena!$B368)</f>
        <v>0</v>
      </c>
      <c r="BJ368" s="335">
        <f t="shared" si="467"/>
        <v>0</v>
      </c>
      <c r="BK368" s="334">
        <f>SUMIFS(Technologia[tpz '[s']],Technologia[Obszar],"Klejenie",Technologia[KOD WYROB],wycena!$B368)</f>
        <v>0</v>
      </c>
      <c r="BL368" s="334">
        <f>SUMIFS(Technologia[tpj '[s']],Technologia[Obszar],"Klejenie",Technologia[KOD WYROB],wycena!$B368)</f>
        <v>0</v>
      </c>
      <c r="BM368" s="335">
        <f t="shared" si="468"/>
        <v>0</v>
      </c>
      <c r="BN368" s="334">
        <f>SUMIFS(Technologia[tpz '[s']],Technologia[Obszar],"Śrutowanie",Technologia[KOD WYROB],wycena!$B368)</f>
        <v>0</v>
      </c>
      <c r="BO368" s="334">
        <f>SUMIFS(Technologia[tpj '[s']],Technologia[Obszar],"Śrutowanie",Technologia[KOD WYROB],wycena!$B368)</f>
        <v>0</v>
      </c>
      <c r="BP368" s="332">
        <f t="shared" si="518"/>
        <v>0</v>
      </c>
      <c r="BQ368" s="334">
        <f>SUMIFS(Technologia[tpz '[s']],Technologia[Obszar],"Prostowanie",Technologia[KOD WYROB],wycena!$B368)</f>
        <v>0</v>
      </c>
      <c r="BR368" s="334">
        <f>SUMIFS(Technologia[tpj '[s']],Technologia[Obszar],"Prostowanie",Technologia[KOD WYROB],wycena!$B368)</f>
        <v>0</v>
      </c>
      <c r="BS368" s="332">
        <f t="shared" si="519"/>
        <v>0</v>
      </c>
      <c r="BT368" s="334">
        <f>SUMIFS(Technologia[tpz '[s']],Technologia[Obszar],"Gratowarka",Technologia[KOD WYROB],wycena!$B368)</f>
        <v>0</v>
      </c>
      <c r="BU368" s="334">
        <f>SUMIFS(Technologia[tpj '[s']],Technologia[Obszar],"Gratowarka",Technologia[KOD WYROB],wycena!$B368)</f>
        <v>0</v>
      </c>
      <c r="BV368" s="332">
        <f t="shared" si="520"/>
        <v>0</v>
      </c>
      <c r="BW368" s="332">
        <f>COUNTIF(Technologia[KOD WYROB],B368)</f>
        <v>0</v>
      </c>
      <c r="BX368" s="332">
        <f t="shared" si="521"/>
        <v>0</v>
      </c>
      <c r="BZ368" s="121"/>
      <c r="CA368" s="123"/>
      <c r="CB368" s="123"/>
      <c r="CC368" s="372">
        <f>SUMIFS(Technologia[Koszt kooperacji],Technologia[Obszar],"Kooperacja",Technologia[KOD WYROB],wycena!$B368)+SUMIFS(Technologia[Koszt kooperacji],Technologia[Obszar],"Śrutowanie",Technologia[KOD WYROB],wycena!$B368)</f>
        <v>0</v>
      </c>
      <c r="CD368" s="372">
        <f t="shared" si="469"/>
        <v>0</v>
      </c>
      <c r="CE368" s="372">
        <f t="shared" si="540"/>
        <v>0</v>
      </c>
      <c r="CF368" s="381">
        <f>COUNTIFS(Technologia[KOD WYROB],B368,Technologia[Obszar],"kooperacja")+SUMIF($C:$C,$B368,CF:CF)</f>
        <v>0</v>
      </c>
      <c r="CG368" s="382">
        <f>SUMIF(Tabela3[Dot. indeksu],B368,Tabela3[Wartość])+SUMIF(C:C,B368,DE:DE)</f>
        <v>0</v>
      </c>
      <c r="CH368" s="383">
        <f>SUMIFS(NRC[Cena],NRC[Typ narzędzia],robocze!$AL$1,NRC[Dot. indeksu],wycena!$B368)+(SUMIF($C:$C,$B368,$DF:$DF))</f>
        <v>0</v>
      </c>
      <c r="CI368" s="372">
        <f>SUMIFS(NRC[Cena],NRC[Typ narzędzia],robocze!$AL$2,NRC[Dot. indeksu],wycena!$B368)+(SUMIF($C:$C,$B368,$DG:$DG))</f>
        <v>0</v>
      </c>
      <c r="CJ368" s="372">
        <f>SUMIFS(NRC[Cena],NRC[Typ narzędzia],robocze!$AL$3,NRC[Dot. indeksu],wycena!$B368)+(SUMIF($C:$C,$B368,$DH:$DH))</f>
        <v>0</v>
      </c>
      <c r="CK368" s="384">
        <f t="shared" si="522"/>
        <v>0</v>
      </c>
      <c r="CM368" s="373" t="str">
        <f t="shared" si="470"/>
        <v/>
      </c>
      <c r="CN368" s="374" t="str">
        <f t="shared" si="471"/>
        <v/>
      </c>
      <c r="CO368" s="372" t="str">
        <f t="shared" si="472"/>
        <v/>
      </c>
      <c r="CP368" s="372" t="str">
        <f t="shared" si="541"/>
        <v/>
      </c>
      <c r="CQ368" s="371" t="str">
        <f t="shared" si="473"/>
        <v/>
      </c>
      <c r="CR368" s="371" t="str">
        <f t="shared" si="542"/>
        <v/>
      </c>
      <c r="CS368" s="371" t="str">
        <f t="shared" si="474"/>
        <v/>
      </c>
      <c r="CT368" s="371" t="str">
        <f t="shared" si="475"/>
        <v/>
      </c>
      <c r="CU368" s="371" t="str">
        <f t="shared" si="476"/>
        <v/>
      </c>
      <c r="CV368" s="371" t="str">
        <f t="shared" si="477"/>
        <v/>
      </c>
      <c r="CW368" s="371" t="str">
        <f t="shared" si="478"/>
        <v/>
      </c>
      <c r="CX368" s="371" t="str">
        <f t="shared" si="479"/>
        <v/>
      </c>
      <c r="CY368" s="371" t="str">
        <f t="shared" si="480"/>
        <v/>
      </c>
      <c r="CZ368" s="371" t="str">
        <f t="shared" si="481"/>
        <v/>
      </c>
      <c r="DA368" s="371" t="str">
        <f t="shared" si="523"/>
        <v/>
      </c>
      <c r="DB368" s="371" t="str">
        <f t="shared" si="524"/>
        <v/>
      </c>
      <c r="DC368" s="371" t="str">
        <f t="shared" si="525"/>
        <v/>
      </c>
      <c r="DD368" s="334" t="str">
        <f t="shared" si="482"/>
        <v/>
      </c>
      <c r="DE368" s="334" t="str">
        <f t="shared" si="483"/>
        <v/>
      </c>
      <c r="DF368" s="372">
        <f t="shared" si="543"/>
        <v>0</v>
      </c>
      <c r="DG368" s="372">
        <f t="shared" si="544"/>
        <v>0</v>
      </c>
      <c r="DH368" s="372">
        <f t="shared" si="545"/>
        <v>0</v>
      </c>
      <c r="DI368" s="375"/>
      <c r="DJ368" s="319">
        <f>AK368/3600*Stawki!$A$4</f>
        <v>0</v>
      </c>
      <c r="DK368" s="317">
        <f>AO368/3600*Stawki!$B$4</f>
        <v>0</v>
      </c>
      <c r="DL368" s="317">
        <f>AR368/3600*Stawki!$C$4</f>
        <v>0</v>
      </c>
      <c r="DM368" s="317">
        <f>AU368/3600*Stawki!$D$4</f>
        <v>0</v>
      </c>
      <c r="DN368" s="317">
        <f>AX368/3600*Stawki!$E$4</f>
        <v>0</v>
      </c>
      <c r="DO368" s="317">
        <f>BA368/3600*Stawki!$F$4</f>
        <v>0</v>
      </c>
      <c r="DP368" s="317">
        <f>BD368/3600*Stawki!$G$4</f>
        <v>0</v>
      </c>
      <c r="DQ368" s="317">
        <f>BG368/3600*Stawki!$H$4</f>
        <v>0</v>
      </c>
      <c r="DR368" s="317">
        <f>BJ368/3600*Stawki!$J$4</f>
        <v>0</v>
      </c>
      <c r="DS368" s="317">
        <f>BL368/3600*Stawki!$I$4</f>
        <v>0</v>
      </c>
      <c r="DT368" s="317">
        <f>BP368/3600*Stawki!$K$4</f>
        <v>0</v>
      </c>
      <c r="DU368" s="320">
        <f>BS368/3600*Stawki!$M$4</f>
        <v>0</v>
      </c>
      <c r="DV368" s="320">
        <f>BV368/3600*Stawki!$L$4</f>
        <v>0</v>
      </c>
      <c r="DW368" s="321">
        <f t="shared" si="526"/>
        <v>0</v>
      </c>
      <c r="DX368" s="322" t="e" cm="1">
        <f t="array" ref="DX368">IF(BX368&lt;1,INDEX(tblSimple[],MATCH(F368,simp_il_proj,1)+1,MATCH(BW368,simp_il_oper,1)+1)+VLOOKUP($H$6,tblKlient[[Klient]:[Dodatkowy narzut Simple]],2,0),INDEX(tblComplex[],MATCH(F368,comp_il_projekt,1)+1,MATCH(BX368,comp_ile_sklad,1)+1)+VLOOKUP($H$6,tblKlient[[Klient]:[Dodatkowy narzut Complex]],3,0))</f>
        <v>#VALUE!</v>
      </c>
      <c r="DY368" s="323" t="str">
        <f t="shared" si="527"/>
        <v/>
      </c>
      <c r="DZ368" s="318" t="e">
        <f t="shared" si="484"/>
        <v>#VALUE!</v>
      </c>
      <c r="EA368" s="324" t="e">
        <f t="shared" si="485"/>
        <v>#VALUE!</v>
      </c>
      <c r="EC368" s="340">
        <f>IFERROR((Y368*AA368)*IF(X368="NIE",$EC$17+Stawki!$L$30,$EC$17)+SUMIF($C:$C,$B368,CP:CP),0)</f>
        <v>0</v>
      </c>
      <c r="ED368" s="341">
        <f t="shared" si="486"/>
        <v>0</v>
      </c>
      <c r="EE368" s="341">
        <f t="shared" si="487"/>
        <v>0</v>
      </c>
      <c r="EF368" s="341" t="e">
        <f t="shared" si="488"/>
        <v>#VALUE!</v>
      </c>
      <c r="EG368" s="341" t="e">
        <f>DY368*(1+wycena!$EG$17)</f>
        <v>#VALUE!</v>
      </c>
      <c r="EH368" s="341" t="e">
        <f>EG368*(1+wycena!$EH$17)</f>
        <v>#VALUE!</v>
      </c>
      <c r="EI368" s="341" t="e">
        <f t="shared" si="528"/>
        <v>#VALUE!</v>
      </c>
      <c r="EJ368" s="341" t="e">
        <f t="shared" si="546"/>
        <v>#VALUE!</v>
      </c>
      <c r="EK368" s="342">
        <f t="shared" si="489"/>
        <v>0</v>
      </c>
      <c r="EL368" s="343">
        <v>0</v>
      </c>
      <c r="EM368" s="344" t="e">
        <f t="shared" si="547"/>
        <v>#VALUE!</v>
      </c>
      <c r="EN368" s="345" t="e">
        <f t="shared" si="490"/>
        <v>#VALUE!</v>
      </c>
      <c r="EO368" s="346">
        <f t="shared" si="491"/>
        <v>0</v>
      </c>
      <c r="EP368" s="347">
        <f t="shared" si="492"/>
        <v>0</v>
      </c>
      <c r="EQ368" s="348">
        <f t="shared" si="529"/>
        <v>0</v>
      </c>
      <c r="ER368" s="349" t="e">
        <f t="shared" si="493"/>
        <v>#VALUE!</v>
      </c>
      <c r="ES368" s="350" t="e">
        <f t="shared" si="494"/>
        <v>#VALUE!</v>
      </c>
      <c r="ET368" s="62"/>
      <c r="EU368" s="399">
        <f t="shared" si="530"/>
        <v>0</v>
      </c>
      <c r="EV368" s="400">
        <f t="shared" si="531"/>
        <v>0</v>
      </c>
      <c r="EW368" s="400">
        <f t="shared" si="532"/>
        <v>0</v>
      </c>
      <c r="EX368" s="400">
        <f t="shared" si="533"/>
        <v>0</v>
      </c>
      <c r="EY368" s="400">
        <f t="shared" si="534"/>
        <v>0</v>
      </c>
      <c r="EZ368" s="401">
        <f t="shared" si="535"/>
        <v>0</v>
      </c>
      <c r="FA368" s="62"/>
      <c r="FB368" s="153">
        <f t="shared" si="495"/>
        <v>0</v>
      </c>
      <c r="FC368" s="154">
        <f t="shared" si="496"/>
        <v>0</v>
      </c>
      <c r="FD368" s="154">
        <f t="shared" si="497"/>
        <v>0</v>
      </c>
      <c r="FE368" s="154">
        <f t="shared" si="498"/>
        <v>0</v>
      </c>
      <c r="FF368" s="154">
        <f t="shared" si="499"/>
        <v>0</v>
      </c>
      <c r="FG368" s="154">
        <f t="shared" si="500"/>
        <v>0</v>
      </c>
      <c r="FH368" s="154">
        <f t="shared" si="501"/>
        <v>0</v>
      </c>
      <c r="FI368" s="154">
        <f t="shared" si="502"/>
        <v>0</v>
      </c>
      <c r="FJ368" s="154">
        <f t="shared" si="503"/>
        <v>0</v>
      </c>
      <c r="FK368" s="147">
        <f t="shared" si="504"/>
        <v>0</v>
      </c>
      <c r="FL368" s="147">
        <f t="shared" si="505"/>
        <v>0</v>
      </c>
      <c r="FM368" s="146">
        <f t="shared" si="506"/>
        <v>0</v>
      </c>
      <c r="FN368" s="146">
        <f t="shared" si="507"/>
        <v>0</v>
      </c>
      <c r="FO368" s="146">
        <f t="shared" si="508"/>
        <v>0</v>
      </c>
      <c r="FP368" s="146">
        <f t="shared" si="509"/>
        <v>0</v>
      </c>
      <c r="FQ368" s="146" t="e">
        <f t="shared" si="510"/>
        <v>#VALUE!</v>
      </c>
      <c r="FR368" s="146" t="e">
        <f t="shared" si="511"/>
        <v>#VALUE!</v>
      </c>
      <c r="FS368" s="146">
        <f t="shared" si="512"/>
        <v>0</v>
      </c>
      <c r="FT368" s="146">
        <f t="shared" si="513"/>
        <v>0</v>
      </c>
      <c r="FU368" s="146">
        <f t="shared" si="514"/>
        <v>0</v>
      </c>
      <c r="FV368" s="146" t="e">
        <f t="shared" si="515"/>
        <v>#VALUE!</v>
      </c>
      <c r="FW368" s="146" t="e">
        <f t="shared" si="536"/>
        <v>#VALUE!</v>
      </c>
      <c r="FX368" s="146" t="e">
        <f t="shared" si="537"/>
        <v>#VALUE!</v>
      </c>
      <c r="FY368" s="146" t="e">
        <f t="shared" si="538"/>
        <v>#VALUE!</v>
      </c>
      <c r="FZ368" s="155">
        <f t="shared" si="548"/>
        <v>0</v>
      </c>
    </row>
    <row r="369" spans="1:182" ht="15" thickBot="1">
      <c r="A369" s="144">
        <v>351</v>
      </c>
      <c r="B369" s="130"/>
      <c r="C369" s="130"/>
      <c r="D369" s="130"/>
      <c r="E369" s="182"/>
      <c r="F369" s="130"/>
      <c r="G369" s="130"/>
      <c r="H369" s="130"/>
      <c r="I369" s="145"/>
      <c r="J369" s="129"/>
      <c r="K369" s="130"/>
      <c r="L369" s="130"/>
      <c r="M369" s="174" t="str">
        <f>ryzyka!$X353</f>
        <v/>
      </c>
      <c r="N369" s="175" t="str">
        <f>ryzyka!Y353</f>
        <v/>
      </c>
      <c r="O369" s="130"/>
      <c r="P369" s="130"/>
      <c r="Q369" s="140"/>
      <c r="R369" s="129"/>
      <c r="S369" s="130"/>
      <c r="T369" s="142"/>
      <c r="U369" s="130"/>
      <c r="V369" s="286" t="str">
        <f t="shared" si="516"/>
        <v/>
      </c>
      <c r="W369" s="286" t="str">
        <f t="shared" si="517"/>
        <v/>
      </c>
      <c r="X369" s="130"/>
      <c r="Y369" s="131"/>
      <c r="Z369" s="287">
        <f t="shared" si="459"/>
        <v>0</v>
      </c>
      <c r="AA369" s="132"/>
      <c r="AB369" s="132"/>
      <c r="AC369" s="133"/>
      <c r="AD369" s="133"/>
      <c r="AE369" s="134"/>
      <c r="AF369" s="132"/>
      <c r="AG369" s="135"/>
      <c r="AH369" s="136"/>
      <c r="AI369" s="139"/>
      <c r="AJ369" s="134"/>
      <c r="AK369" s="339">
        <f t="shared" si="460"/>
        <v>0</v>
      </c>
      <c r="AL369" s="140"/>
      <c r="AM369" s="129"/>
      <c r="AN369" s="130"/>
      <c r="AO369" s="336">
        <f t="shared" si="539"/>
        <v>0</v>
      </c>
      <c r="AP369" s="337">
        <f>SUMIFS(Technologia[tpz '[s']],Technologia[Obszar],"Obróbka skrawaniem",Technologia[KOD WYROB],wycena!$B369)</f>
        <v>0</v>
      </c>
      <c r="AQ369" s="338">
        <f>SUMIFS(Technologia[tpj '[s']],Technologia[Obszar],"Obróbka skrawaniem",Technologia[KOD WYROB],wycena!$B369)</f>
        <v>0</v>
      </c>
      <c r="AR369" s="339">
        <f t="shared" si="461"/>
        <v>0</v>
      </c>
      <c r="AS369" s="338">
        <f>SUMIFS(Technologia[tpz '[s']],Technologia[Obszar],"Ukosowanie",Technologia[KOD WYROB],wycena!$B369)</f>
        <v>0</v>
      </c>
      <c r="AT369" s="338">
        <f>SUMIFS(Technologia[tpj '[s']],Technologia[Obszar],"Ukosowanie",Technologia[KOD WYROB],wycena!$B369)</f>
        <v>0</v>
      </c>
      <c r="AU369" s="339">
        <f t="shared" si="462"/>
        <v>0</v>
      </c>
      <c r="AV369" s="338">
        <f>SUMIFS(Technologia[tpz '[s']],Technologia[Obszar],"Prasa",Technologia[KOD WYROB],wycena!$B369)</f>
        <v>0</v>
      </c>
      <c r="AW369" s="338">
        <f>SUMIFS(Technologia[tpj '[s']],Technologia[Obszar],"Prasa",Technologia[KOD WYROB],wycena!$B369)</f>
        <v>0</v>
      </c>
      <c r="AX369" s="339">
        <f t="shared" si="463"/>
        <v>0</v>
      </c>
      <c r="AY369" s="338">
        <f>SUMIFS(Technologia[tpz '[s']],Technologia[Obszar],"Spawanie ręczne",Technologia[KOD WYROB],wycena!$B369)</f>
        <v>0</v>
      </c>
      <c r="AZ369" s="338">
        <f>SUMIFS(Technologia[tpj '[s']],Technologia[Obszar],"Spawanie ręczne",Technologia[KOD WYROB],wycena!$B369)</f>
        <v>0</v>
      </c>
      <c r="BA369" s="339">
        <f t="shared" si="464"/>
        <v>0</v>
      </c>
      <c r="BB369" s="338">
        <f>SUMIFS(Technologia[tpz '[s']],Technologia[Obszar],"Spawanie robotem",Technologia[KOD WYROB],wycena!$B369)</f>
        <v>0</v>
      </c>
      <c r="BC369" s="338">
        <f>SUMIFS(Technologia[tpj '[s']],Technologia[Obszar],"Spawanie robotem",Technologia[KOD WYROB],wycena!$B369)</f>
        <v>0</v>
      </c>
      <c r="BD369" s="339">
        <f t="shared" si="465"/>
        <v>0</v>
      </c>
      <c r="BE369" s="338">
        <f>SUMIFS(Technologia[tpz '[s']],Technologia[Obszar],"Ślusarnia",Technologia[KOD WYROB],wycena!$B369)</f>
        <v>0</v>
      </c>
      <c r="BF369" s="338">
        <f>SUMIFS(Technologia[tpj '[s']],Technologia[Obszar],"Ślusarnia",Technologia[KOD WYROB],wycena!$B369)</f>
        <v>0</v>
      </c>
      <c r="BG369" s="339">
        <f t="shared" si="466"/>
        <v>0</v>
      </c>
      <c r="BH369" s="338">
        <f>SUMIFS(Technologia[tpz '[s']],Technologia[Obszar],"Montaż",Technologia[KOD WYROB],wycena!$B369)</f>
        <v>0</v>
      </c>
      <c r="BI369" s="338">
        <f>SUMIFS(Technologia[tpj '[s']],Technologia[Obszar],"Montaż",Technologia[KOD WYROB],wycena!$B369)</f>
        <v>0</v>
      </c>
      <c r="BJ369" s="339">
        <f t="shared" si="467"/>
        <v>0</v>
      </c>
      <c r="BK369" s="338">
        <f>SUMIFS(Technologia[tpz '[s']],Technologia[Obszar],"Klejenie",Technologia[KOD WYROB],wycena!$B369)</f>
        <v>0</v>
      </c>
      <c r="BL369" s="338">
        <f>SUMIFS(Technologia[tpj '[s']],Technologia[Obszar],"Klejenie",Technologia[KOD WYROB],wycena!$B369)</f>
        <v>0</v>
      </c>
      <c r="BM369" s="339">
        <f t="shared" si="468"/>
        <v>0</v>
      </c>
      <c r="BN369" s="338">
        <f>SUMIFS(Technologia[tpz '[s']],Technologia[Obszar],"Śrutowanie",Technologia[KOD WYROB],wycena!$B369)</f>
        <v>0</v>
      </c>
      <c r="BO369" s="338">
        <f>SUMIFS(Technologia[tpj '[s']],Technologia[Obszar],"Śrutowanie",Technologia[KOD WYROB],wycena!$B369)</f>
        <v>0</v>
      </c>
      <c r="BP369" s="336">
        <f t="shared" si="518"/>
        <v>0</v>
      </c>
      <c r="BQ369" s="338">
        <f>SUMIFS(Technologia[tpz '[s']],Technologia[Obszar],"Prostowanie",Technologia[KOD WYROB],wycena!$B369)</f>
        <v>0</v>
      </c>
      <c r="BR369" s="338">
        <f>SUMIFS(Technologia[tpj '[s']],Technologia[Obszar],"Prostowanie",Technologia[KOD WYROB],wycena!$B369)</f>
        <v>0</v>
      </c>
      <c r="BS369" s="336">
        <f t="shared" si="519"/>
        <v>0</v>
      </c>
      <c r="BT369" s="338">
        <f>SUMIFS(Technologia[tpz '[s']],Technologia[Obszar],"Gratowarka",Technologia[KOD WYROB],wycena!$B369)</f>
        <v>0</v>
      </c>
      <c r="BU369" s="338">
        <f>SUMIFS(Technologia[tpj '[s']],Technologia[Obszar],"Gratowarka",Technologia[KOD WYROB],wycena!$B369)</f>
        <v>0</v>
      </c>
      <c r="BV369" s="336">
        <f t="shared" si="520"/>
        <v>0</v>
      </c>
      <c r="BW369" s="336">
        <f>COUNTIF(Technologia[KOD WYROB],B369)</f>
        <v>0</v>
      </c>
      <c r="BX369" s="332">
        <f t="shared" si="521"/>
        <v>0</v>
      </c>
      <c r="BZ369" s="129"/>
      <c r="CA369" s="130"/>
      <c r="CB369" s="130"/>
      <c r="CC369" s="378">
        <f>SUMIFS(Technologia[Koszt kooperacji],Technologia[Obszar],"Kooperacja",Technologia[KOD WYROB],wycena!$B369)+SUMIFS(Technologia[Koszt kooperacji],Technologia[Obszar],"Śrutowanie",Technologia[KOD WYROB],wycena!$B369)</f>
        <v>0</v>
      </c>
      <c r="CD369" s="378">
        <f t="shared" si="469"/>
        <v>0</v>
      </c>
      <c r="CE369" s="378">
        <f>CD369*$CE$17</f>
        <v>0</v>
      </c>
      <c r="CF369" s="385">
        <f>COUNTIFS(Technologia[KOD WYROB],B369,Technologia[Obszar],"kooperacja")+SUMIF($C:$C,$B369,CF:CF)</f>
        <v>0</v>
      </c>
      <c r="CG369" s="386">
        <f>SUMIF(Tabela3[Dot. indeksu],B369,Tabela3[Wartość])+SUMIF(C:C,B369,DE:DE)</f>
        <v>0</v>
      </c>
      <c r="CH369" s="387">
        <f>SUMIFS(NRC[Cena],NRC[Typ narzędzia],robocze!$AL$1,NRC[Dot. indeksu],wycena!$B369)+(SUMIF($C:$C,$B369,$DF:$DF))</f>
        <v>0</v>
      </c>
      <c r="CI369" s="378">
        <f>SUMIFS(NRC[Cena],NRC[Typ narzędzia],robocze!$AL$2,NRC[Dot. indeksu],wycena!$B369)+(SUMIF($C:$C,$B369,$DG:$DG))</f>
        <v>0</v>
      </c>
      <c r="CJ369" s="378">
        <f>SUMIFS(NRC[Cena],NRC[Typ narzędzia],robocze!$AL$3,NRC[Dot. indeksu],wycena!$B369)+(SUMIF($C:$C,$B369,$DH:$DH))</f>
        <v>0</v>
      </c>
      <c r="CK369" s="388">
        <f t="shared" si="522"/>
        <v>0</v>
      </c>
      <c r="CM369" s="376" t="str">
        <f t="shared" si="470"/>
        <v/>
      </c>
      <c r="CN369" s="377" t="str">
        <f t="shared" si="471"/>
        <v/>
      </c>
      <c r="CO369" s="378" t="str">
        <f t="shared" si="472"/>
        <v/>
      </c>
      <c r="CP369" s="378" t="str">
        <f t="shared" si="541"/>
        <v/>
      </c>
      <c r="CQ369" s="379" t="str">
        <f t="shared" si="473"/>
        <v/>
      </c>
      <c r="CR369" s="379" t="str">
        <f t="shared" si="542"/>
        <v/>
      </c>
      <c r="CS369" s="379" t="str">
        <f t="shared" si="474"/>
        <v/>
      </c>
      <c r="CT369" s="379" t="str">
        <f t="shared" si="475"/>
        <v/>
      </c>
      <c r="CU369" s="379" t="str">
        <f t="shared" si="476"/>
        <v/>
      </c>
      <c r="CV369" s="379" t="str">
        <f t="shared" si="477"/>
        <v/>
      </c>
      <c r="CW369" s="379" t="str">
        <f t="shared" si="478"/>
        <v/>
      </c>
      <c r="CX369" s="379" t="str">
        <f t="shared" si="479"/>
        <v/>
      </c>
      <c r="CY369" s="379" t="str">
        <f t="shared" si="480"/>
        <v/>
      </c>
      <c r="CZ369" s="379" t="str">
        <f t="shared" si="481"/>
        <v/>
      </c>
      <c r="DA369" s="379" t="str">
        <f t="shared" si="523"/>
        <v/>
      </c>
      <c r="DB369" s="379" t="str">
        <f t="shared" si="524"/>
        <v/>
      </c>
      <c r="DC369" s="379" t="str">
        <f t="shared" si="525"/>
        <v/>
      </c>
      <c r="DD369" s="338" t="str">
        <f t="shared" si="482"/>
        <v/>
      </c>
      <c r="DE369" s="338" t="str">
        <f t="shared" si="483"/>
        <v/>
      </c>
      <c r="DF369" s="378">
        <f t="shared" si="543"/>
        <v>0</v>
      </c>
      <c r="DG369" s="378">
        <f t="shared" si="544"/>
        <v>0</v>
      </c>
      <c r="DH369" s="378">
        <f t="shared" si="545"/>
        <v>0</v>
      </c>
      <c r="DI369" s="380"/>
      <c r="DJ369" s="325">
        <f>AK369/3600*Stawki!$A$4</f>
        <v>0</v>
      </c>
      <c r="DK369" s="326">
        <f>AO369/3600*Stawki!$B$4</f>
        <v>0</v>
      </c>
      <c r="DL369" s="326">
        <f>AR369/3600*Stawki!$C$4</f>
        <v>0</v>
      </c>
      <c r="DM369" s="326">
        <f>AU369/3600*Stawki!$D$4</f>
        <v>0</v>
      </c>
      <c r="DN369" s="326">
        <f>AX369/3600*Stawki!$E$4</f>
        <v>0</v>
      </c>
      <c r="DO369" s="326">
        <f>BA369/3600*Stawki!$F$4</f>
        <v>0</v>
      </c>
      <c r="DP369" s="326">
        <f>BD369/3600*Stawki!$G$4</f>
        <v>0</v>
      </c>
      <c r="DQ369" s="326">
        <f>BG369/3600*Stawki!$H$4</f>
        <v>0</v>
      </c>
      <c r="DR369" s="326">
        <f>BJ369/3600*Stawki!$J$4</f>
        <v>0</v>
      </c>
      <c r="DS369" s="326">
        <f>BL369/3600*Stawki!$I$4</f>
        <v>0</v>
      </c>
      <c r="DT369" s="326">
        <f>BP369/3600*Stawki!$K$4</f>
        <v>0</v>
      </c>
      <c r="DU369" s="327">
        <f>BS369/3600*Stawki!$M$4</f>
        <v>0</v>
      </c>
      <c r="DV369" s="327">
        <f>BV369/3600*Stawki!$L$4</f>
        <v>0</v>
      </c>
      <c r="DW369" s="328">
        <f t="shared" si="526"/>
        <v>0</v>
      </c>
      <c r="DX369" s="329" t="e" cm="1">
        <f t="array" ref="DX369">IF(BX369&lt;1,INDEX(tblSimple[],MATCH(F369,simp_il_proj,1)+1,MATCH(BW369,simp_il_oper,1)+1)+VLOOKUP($H$6,tblKlient[[Klient]:[Dodatkowy narzut Simple]],2,0),INDEX(tblComplex[],MATCH(F369,comp_il_projekt,1)+1,MATCH(BX369,comp_ile_sklad,1)+1)+VLOOKUP($H$6,tblKlient[[Klient]:[Dodatkowy narzut Complex]],3,0))</f>
        <v>#VALUE!</v>
      </c>
      <c r="DY369" s="323" t="str">
        <f t="shared" si="527"/>
        <v/>
      </c>
      <c r="DZ369" s="330" t="e">
        <f t="shared" si="484"/>
        <v>#VALUE!</v>
      </c>
      <c r="EA369" s="331" t="e">
        <f t="shared" si="485"/>
        <v>#VALUE!</v>
      </c>
      <c r="EC369" s="351">
        <f>IFERROR((Y369*AA369)*IF(X369="NIE",$EC$17+Stawki!$L$30,$EC$17)+SUMIF($C:$C,$B369,CP:CP),0)</f>
        <v>0</v>
      </c>
      <c r="ED369" s="352">
        <f t="shared" si="486"/>
        <v>0</v>
      </c>
      <c r="EE369" s="352">
        <f t="shared" si="487"/>
        <v>0</v>
      </c>
      <c r="EF369" s="352" t="e">
        <f t="shared" si="488"/>
        <v>#VALUE!</v>
      </c>
      <c r="EG369" s="352" t="e">
        <f>DY369*(1+wycena!$EG$17)</f>
        <v>#VALUE!</v>
      </c>
      <c r="EH369" s="352" t="e">
        <f>EG369*(1+wycena!$EH$17)</f>
        <v>#VALUE!</v>
      </c>
      <c r="EI369" s="352" t="e">
        <f t="shared" si="528"/>
        <v>#VALUE!</v>
      </c>
      <c r="EJ369" s="352" t="e">
        <f t="shared" si="546"/>
        <v>#VALUE!</v>
      </c>
      <c r="EK369" s="353">
        <f t="shared" si="489"/>
        <v>0</v>
      </c>
      <c r="EL369" s="393">
        <v>0</v>
      </c>
      <c r="EM369" s="354" t="e">
        <f t="shared" si="547"/>
        <v>#VALUE!</v>
      </c>
      <c r="EN369" s="355" t="e">
        <f t="shared" si="490"/>
        <v>#VALUE!</v>
      </c>
      <c r="EO369" s="356">
        <f t="shared" si="491"/>
        <v>0</v>
      </c>
      <c r="EP369" s="357">
        <f t="shared" si="492"/>
        <v>0</v>
      </c>
      <c r="EQ369" s="358">
        <f t="shared" si="529"/>
        <v>0</v>
      </c>
      <c r="ER369" s="359" t="e">
        <f t="shared" si="493"/>
        <v>#VALUE!</v>
      </c>
      <c r="ES369" s="360" t="e">
        <f t="shared" si="494"/>
        <v>#VALUE!</v>
      </c>
      <c r="ET369" s="62"/>
      <c r="EU369" s="402">
        <f t="shared" si="530"/>
        <v>0</v>
      </c>
      <c r="EV369" s="403">
        <f t="shared" si="531"/>
        <v>0</v>
      </c>
      <c r="EW369" s="403">
        <f t="shared" si="532"/>
        <v>0</v>
      </c>
      <c r="EX369" s="403">
        <f t="shared" si="533"/>
        <v>0</v>
      </c>
      <c r="EY369" s="403">
        <f t="shared" si="534"/>
        <v>0</v>
      </c>
      <c r="EZ369" s="404">
        <f t="shared" si="535"/>
        <v>0</v>
      </c>
      <c r="FA369" s="62"/>
      <c r="FB369" s="156">
        <f t="shared" si="495"/>
        <v>0</v>
      </c>
      <c r="FC369" s="157">
        <f t="shared" si="496"/>
        <v>0</v>
      </c>
      <c r="FD369" s="157">
        <f t="shared" si="497"/>
        <v>0</v>
      </c>
      <c r="FE369" s="157">
        <f t="shared" si="498"/>
        <v>0</v>
      </c>
      <c r="FF369" s="157">
        <f t="shared" si="499"/>
        <v>0</v>
      </c>
      <c r="FG369" s="157">
        <f t="shared" si="500"/>
        <v>0</v>
      </c>
      <c r="FH369" s="157">
        <f t="shared" si="501"/>
        <v>0</v>
      </c>
      <c r="FI369" s="157">
        <f t="shared" si="502"/>
        <v>0</v>
      </c>
      <c r="FJ369" s="157">
        <f t="shared" si="503"/>
        <v>0</v>
      </c>
      <c r="FK369" s="149">
        <f t="shared" si="504"/>
        <v>0</v>
      </c>
      <c r="FL369" s="149">
        <f t="shared" si="505"/>
        <v>0</v>
      </c>
      <c r="FM369" s="148">
        <f t="shared" si="506"/>
        <v>0</v>
      </c>
      <c r="FN369" s="148">
        <f t="shared" si="507"/>
        <v>0</v>
      </c>
      <c r="FO369" s="148">
        <f t="shared" si="508"/>
        <v>0</v>
      </c>
      <c r="FP369" s="148">
        <f t="shared" si="509"/>
        <v>0</v>
      </c>
      <c r="FQ369" s="148" t="e">
        <f t="shared" si="510"/>
        <v>#VALUE!</v>
      </c>
      <c r="FR369" s="148" t="e">
        <f t="shared" si="511"/>
        <v>#VALUE!</v>
      </c>
      <c r="FS369" s="148">
        <f t="shared" si="512"/>
        <v>0</v>
      </c>
      <c r="FT369" s="148">
        <f t="shared" si="513"/>
        <v>0</v>
      </c>
      <c r="FU369" s="148">
        <f t="shared" si="514"/>
        <v>0</v>
      </c>
      <c r="FV369" s="148" t="e">
        <f t="shared" si="515"/>
        <v>#VALUE!</v>
      </c>
      <c r="FW369" s="148" t="e">
        <f t="shared" si="536"/>
        <v>#VALUE!</v>
      </c>
      <c r="FX369" s="148" t="e">
        <f t="shared" si="537"/>
        <v>#VALUE!</v>
      </c>
      <c r="FY369" s="148" t="e">
        <f t="shared" si="538"/>
        <v>#VALUE!</v>
      </c>
      <c r="FZ369" s="158">
        <f t="shared" si="548"/>
        <v>0</v>
      </c>
    </row>
    <row r="370" spans="1:182">
      <c r="B370" s="19"/>
      <c r="C370" s="19"/>
    </row>
    <row r="371" spans="1:182">
      <c r="B371" s="19"/>
      <c r="C371" s="19"/>
    </row>
    <row r="372" spans="1:182">
      <c r="B372" s="19"/>
      <c r="C372" s="19"/>
    </row>
    <row r="373" spans="1:182">
      <c r="B373" s="19"/>
      <c r="C373" s="19"/>
    </row>
    <row r="374" spans="1:182">
      <c r="B374" s="19"/>
      <c r="C374" s="19"/>
    </row>
    <row r="375" spans="1:182">
      <c r="B375" s="19"/>
      <c r="C375" s="19"/>
    </row>
    <row r="376" spans="1:182">
      <c r="B376" s="19"/>
      <c r="C376" s="19"/>
    </row>
    <row r="377" spans="1:182" hidden="1">
      <c r="B377" s="19"/>
      <c r="C377" s="19"/>
    </row>
    <row r="378" spans="1:182" hidden="1">
      <c r="B378" s="19"/>
      <c r="C378" s="19"/>
    </row>
    <row r="379" spans="1:182" hidden="1">
      <c r="B379" s="19"/>
      <c r="C379" s="19"/>
    </row>
    <row r="380" spans="1:182" hidden="1">
      <c r="B380" s="19"/>
      <c r="C380" s="19"/>
    </row>
    <row r="381" spans="1:182" hidden="1">
      <c r="B381" s="19"/>
      <c r="C381" s="19"/>
    </row>
    <row r="382" spans="1:182" hidden="1">
      <c r="B382" s="19"/>
      <c r="C382" s="19"/>
    </row>
    <row r="383" spans="1:182" hidden="1">
      <c r="B383" s="19"/>
      <c r="C383" s="19"/>
    </row>
    <row r="384" spans="1:182" hidden="1">
      <c r="B384" s="19"/>
      <c r="C384" s="19"/>
    </row>
    <row r="385" spans="2:3" hidden="1">
      <c r="B385" s="19"/>
      <c r="C385" s="19"/>
    </row>
    <row r="386" spans="2:3" hidden="1">
      <c r="B386" s="19"/>
      <c r="C386" s="19"/>
    </row>
    <row r="387" spans="2:3" hidden="1">
      <c r="B387" s="19"/>
      <c r="C387" s="19"/>
    </row>
    <row r="388" spans="2:3" hidden="1">
      <c r="B388" s="19"/>
      <c r="C388" s="19"/>
    </row>
    <row r="389" spans="2:3" hidden="1">
      <c r="B389" s="19"/>
      <c r="C389" s="19"/>
    </row>
    <row r="390" spans="2:3" hidden="1">
      <c r="B390" s="19"/>
      <c r="C390" s="19"/>
    </row>
    <row r="391" spans="2:3" hidden="1">
      <c r="B391" s="19"/>
      <c r="C391" s="19"/>
    </row>
    <row r="392" spans="2:3" hidden="1">
      <c r="B392" s="19"/>
      <c r="C392" s="19"/>
    </row>
    <row r="393" spans="2:3" hidden="1">
      <c r="B393" s="19"/>
      <c r="C393" s="19"/>
    </row>
    <row r="394" spans="2:3" hidden="1">
      <c r="B394" s="19"/>
      <c r="C394" s="19"/>
    </row>
    <row r="395" spans="2:3" hidden="1">
      <c r="B395" s="19"/>
      <c r="C395" s="19"/>
    </row>
    <row r="396" spans="2:3" hidden="1">
      <c r="B396" s="19"/>
      <c r="C396" s="19"/>
    </row>
    <row r="397" spans="2:3" hidden="1">
      <c r="B397" s="19"/>
      <c r="C397" s="19"/>
    </row>
    <row r="398" spans="2:3" hidden="1">
      <c r="B398" s="19"/>
      <c r="C398" s="19"/>
    </row>
    <row r="399" spans="2:3" hidden="1">
      <c r="B399" s="19"/>
      <c r="C399" s="19"/>
    </row>
    <row r="400" spans="2:3" hidden="1">
      <c r="B400" s="19"/>
      <c r="C400" s="19"/>
    </row>
    <row r="401" spans="2:3" hidden="1">
      <c r="B401" s="19"/>
      <c r="C401" s="19"/>
    </row>
    <row r="402" spans="2:3" hidden="1">
      <c r="B402" s="19"/>
      <c r="C402" s="19"/>
    </row>
    <row r="403" spans="2:3" hidden="1">
      <c r="B403" s="19"/>
      <c r="C403" s="19"/>
    </row>
    <row r="404" spans="2:3" hidden="1">
      <c r="B404" s="19"/>
      <c r="C404" s="19"/>
    </row>
    <row r="405" spans="2:3" hidden="1">
      <c r="B405" s="19"/>
      <c r="C405" s="19"/>
    </row>
    <row r="406" spans="2:3" hidden="1">
      <c r="B406" s="19"/>
      <c r="C406" s="19"/>
    </row>
    <row r="407" spans="2:3" hidden="1">
      <c r="B407" s="19"/>
      <c r="C407" s="19"/>
    </row>
    <row r="408" spans="2:3" hidden="1">
      <c r="B408" s="19"/>
      <c r="C408" s="19"/>
    </row>
    <row r="409" spans="2:3" hidden="1">
      <c r="B409" s="19"/>
      <c r="C409" s="19"/>
    </row>
    <row r="410" spans="2:3" hidden="1">
      <c r="B410" s="19"/>
      <c r="C410" s="19"/>
    </row>
    <row r="411" spans="2:3" hidden="1">
      <c r="B411" s="19"/>
      <c r="C411" s="19"/>
    </row>
    <row r="412" spans="2:3" hidden="1">
      <c r="B412" s="19"/>
      <c r="C412" s="19"/>
    </row>
    <row r="413" spans="2:3" hidden="1">
      <c r="B413" s="19"/>
      <c r="C413" s="19"/>
    </row>
    <row r="414" spans="2:3" hidden="1">
      <c r="B414" s="19"/>
      <c r="C414" s="19"/>
    </row>
    <row r="415" spans="2:3" hidden="1">
      <c r="B415" s="19"/>
      <c r="C415" s="19"/>
    </row>
    <row r="416" spans="2:3" hidden="1">
      <c r="B416" s="19"/>
      <c r="C416" s="19"/>
    </row>
    <row r="417" spans="2:3" hidden="1">
      <c r="B417" s="19"/>
      <c r="C417" s="19"/>
    </row>
    <row r="418" spans="2:3" hidden="1">
      <c r="B418" s="19"/>
      <c r="C418" s="19"/>
    </row>
    <row r="419" spans="2:3" hidden="1">
      <c r="B419" s="19"/>
      <c r="C419" s="19"/>
    </row>
    <row r="420" spans="2:3" hidden="1">
      <c r="B420" s="19"/>
      <c r="C420" s="19"/>
    </row>
    <row r="421" spans="2:3" hidden="1">
      <c r="B421" s="19"/>
      <c r="C421" s="19"/>
    </row>
    <row r="422" spans="2:3" hidden="1">
      <c r="B422" s="19"/>
      <c r="C422" s="19"/>
    </row>
    <row r="423" spans="2:3" hidden="1">
      <c r="B423" s="19"/>
      <c r="C423" s="19"/>
    </row>
    <row r="424" spans="2:3" hidden="1">
      <c r="B424" s="19"/>
      <c r="C424" s="19"/>
    </row>
    <row r="425" spans="2:3" hidden="1">
      <c r="B425" s="19"/>
      <c r="C425" s="19"/>
    </row>
    <row r="426" spans="2:3" hidden="1">
      <c r="B426" s="19"/>
      <c r="C426" s="19"/>
    </row>
    <row r="427" spans="2:3" hidden="1">
      <c r="B427" s="19"/>
      <c r="C427" s="19"/>
    </row>
    <row r="428" spans="2:3" hidden="1">
      <c r="B428" s="19"/>
      <c r="C428" s="19"/>
    </row>
    <row r="429" spans="2:3" hidden="1">
      <c r="B429" s="19"/>
      <c r="C429" s="19"/>
    </row>
    <row r="430" spans="2:3" hidden="1">
      <c r="B430" s="19"/>
      <c r="C430" s="19"/>
    </row>
    <row r="431" spans="2:3" hidden="1">
      <c r="B431" s="19"/>
      <c r="C431" s="19"/>
    </row>
    <row r="432" spans="2:3" hidden="1">
      <c r="B432" s="19"/>
      <c r="C432" s="19"/>
    </row>
    <row r="433" spans="2:3" hidden="1">
      <c r="B433" s="19"/>
      <c r="C433" s="19"/>
    </row>
    <row r="434" spans="2:3" hidden="1">
      <c r="B434" s="19"/>
      <c r="C434" s="19"/>
    </row>
    <row r="435" spans="2:3" hidden="1">
      <c r="B435" s="19"/>
      <c r="C435" s="19"/>
    </row>
    <row r="436" spans="2:3" hidden="1">
      <c r="B436" s="19"/>
      <c r="C436" s="19"/>
    </row>
    <row r="437" spans="2:3" hidden="1">
      <c r="B437" s="19"/>
      <c r="C437" s="19"/>
    </row>
    <row r="438" spans="2:3" hidden="1">
      <c r="B438" s="19"/>
      <c r="C438" s="19"/>
    </row>
    <row r="439" spans="2:3" hidden="1">
      <c r="B439" s="19"/>
      <c r="C439" s="19"/>
    </row>
    <row r="440" spans="2:3" hidden="1">
      <c r="B440" s="19"/>
      <c r="C440" s="19"/>
    </row>
    <row r="441" spans="2:3" hidden="1">
      <c r="B441" s="19"/>
      <c r="C441" s="19"/>
    </row>
    <row r="442" spans="2:3" hidden="1">
      <c r="B442" s="19"/>
      <c r="C442" s="19"/>
    </row>
    <row r="443" spans="2:3" hidden="1">
      <c r="B443" s="19"/>
      <c r="C443" s="19"/>
    </row>
    <row r="444" spans="2:3" hidden="1">
      <c r="B444" s="19"/>
      <c r="C444" s="19"/>
    </row>
    <row r="445" spans="2:3" hidden="1">
      <c r="B445" s="19"/>
      <c r="C445" s="19"/>
    </row>
    <row r="446" spans="2:3" hidden="1">
      <c r="B446" s="19"/>
      <c r="C446" s="19"/>
    </row>
    <row r="447" spans="2:3" hidden="1">
      <c r="B447" s="19"/>
      <c r="C447" s="19"/>
    </row>
    <row r="448" spans="2:3" hidden="1">
      <c r="B448" s="19"/>
      <c r="C448" s="19"/>
    </row>
    <row r="449" spans="2:3" hidden="1">
      <c r="B449" s="19"/>
      <c r="C449" s="19"/>
    </row>
    <row r="450" spans="2:3" hidden="1">
      <c r="B450" s="19"/>
      <c r="C450" s="19"/>
    </row>
    <row r="451" spans="2:3" hidden="1">
      <c r="B451" s="19"/>
      <c r="C451" s="19"/>
    </row>
    <row r="452" spans="2:3" hidden="1">
      <c r="B452" s="19"/>
      <c r="C452" s="19"/>
    </row>
    <row r="453" spans="2:3" hidden="1">
      <c r="B453" s="19"/>
      <c r="C453" s="19"/>
    </row>
    <row r="454" spans="2:3" hidden="1">
      <c r="B454" s="19"/>
      <c r="C454" s="19"/>
    </row>
    <row r="455" spans="2:3" hidden="1">
      <c r="B455" s="19"/>
      <c r="C455" s="19"/>
    </row>
    <row r="456" spans="2:3" hidden="1">
      <c r="B456" s="19"/>
      <c r="C456" s="19"/>
    </row>
    <row r="457" spans="2:3" hidden="1">
      <c r="B457" s="19"/>
      <c r="C457" s="19"/>
    </row>
    <row r="458" spans="2:3" hidden="1">
      <c r="B458" s="19"/>
      <c r="C458" s="19"/>
    </row>
    <row r="459" spans="2:3" hidden="1">
      <c r="B459" s="19"/>
      <c r="C459" s="19"/>
    </row>
    <row r="460" spans="2:3" hidden="1">
      <c r="B460" s="19"/>
      <c r="C460" s="19"/>
    </row>
    <row r="461" spans="2:3" hidden="1">
      <c r="B461" s="19"/>
      <c r="C461" s="19"/>
    </row>
    <row r="462" spans="2:3" hidden="1">
      <c r="B462" s="19"/>
      <c r="C462" s="19"/>
    </row>
    <row r="463" spans="2:3" hidden="1">
      <c r="B463" s="19"/>
      <c r="C463" s="19"/>
    </row>
    <row r="464" spans="2:3" hidden="1">
      <c r="B464" s="19"/>
      <c r="C464" s="19"/>
    </row>
    <row r="465" spans="2:3" hidden="1">
      <c r="B465" s="19"/>
      <c r="C465" s="19"/>
    </row>
    <row r="466" spans="2:3" hidden="1">
      <c r="B466" s="19"/>
      <c r="C466" s="19"/>
    </row>
    <row r="467" spans="2:3" hidden="1">
      <c r="B467" s="19"/>
      <c r="C467" s="19"/>
    </row>
    <row r="468" spans="2:3" hidden="1">
      <c r="B468" s="19"/>
      <c r="C468" s="19"/>
    </row>
    <row r="469" spans="2:3" hidden="1">
      <c r="B469" s="19"/>
      <c r="C469" s="19"/>
    </row>
    <row r="470" spans="2:3" hidden="1">
      <c r="B470" s="19"/>
      <c r="C470" s="19"/>
    </row>
    <row r="471" spans="2:3" hidden="1">
      <c r="B471" s="19"/>
      <c r="C471" s="19"/>
    </row>
    <row r="472" spans="2:3" hidden="1">
      <c r="B472" s="19"/>
      <c r="C472" s="19"/>
    </row>
    <row r="473" spans="2:3" hidden="1">
      <c r="B473" s="19"/>
      <c r="C473" s="19"/>
    </row>
    <row r="474" spans="2:3" hidden="1">
      <c r="B474" s="19"/>
      <c r="C474" s="19"/>
    </row>
    <row r="475" spans="2:3" hidden="1">
      <c r="B475" s="19"/>
      <c r="C475" s="19"/>
    </row>
    <row r="476" spans="2:3" hidden="1">
      <c r="B476" s="19"/>
      <c r="C476" s="19"/>
    </row>
    <row r="477" spans="2:3" hidden="1">
      <c r="B477" s="19"/>
      <c r="C477" s="19"/>
    </row>
    <row r="478" spans="2:3" hidden="1">
      <c r="B478" s="19"/>
      <c r="C478" s="19"/>
    </row>
    <row r="479" spans="2:3" hidden="1">
      <c r="B479" s="19"/>
      <c r="C479" s="19"/>
    </row>
    <row r="480" spans="2:3" hidden="1">
      <c r="B480" s="19"/>
      <c r="C480" s="19"/>
    </row>
    <row r="481" spans="2:3" hidden="1">
      <c r="B481" s="19"/>
      <c r="C481" s="19"/>
    </row>
    <row r="482" spans="2:3" hidden="1">
      <c r="B482" s="19"/>
      <c r="C482" s="19"/>
    </row>
    <row r="483" spans="2:3" hidden="1">
      <c r="B483" s="19"/>
      <c r="C483" s="19"/>
    </row>
    <row r="484" spans="2:3" hidden="1">
      <c r="B484" s="19"/>
      <c r="C484" s="19"/>
    </row>
    <row r="485" spans="2:3" hidden="1">
      <c r="B485" s="19"/>
      <c r="C485" s="19"/>
    </row>
    <row r="486" spans="2:3" hidden="1">
      <c r="B486" s="19"/>
      <c r="C486" s="19"/>
    </row>
    <row r="487" spans="2:3" hidden="1">
      <c r="B487" s="19"/>
      <c r="C487" s="19"/>
    </row>
    <row r="488" spans="2:3" hidden="1">
      <c r="B488" s="19"/>
      <c r="C488" s="19"/>
    </row>
    <row r="489" spans="2:3" hidden="1">
      <c r="B489" s="19"/>
      <c r="C489" s="19"/>
    </row>
    <row r="490" spans="2:3" hidden="1">
      <c r="B490" s="19"/>
      <c r="C490" s="19"/>
    </row>
    <row r="491" spans="2:3" hidden="1">
      <c r="B491" s="19"/>
      <c r="C491" s="19"/>
    </row>
    <row r="492" spans="2:3" hidden="1">
      <c r="B492" s="19"/>
      <c r="C492" s="19"/>
    </row>
    <row r="493" spans="2:3" hidden="1">
      <c r="B493" s="19"/>
      <c r="C493" s="19"/>
    </row>
    <row r="494" spans="2:3" hidden="1">
      <c r="B494" s="19"/>
      <c r="C494" s="19"/>
    </row>
    <row r="495" spans="2:3" hidden="1">
      <c r="B495" s="19"/>
      <c r="C495" s="19"/>
    </row>
    <row r="496" spans="2:3" hidden="1">
      <c r="B496" s="19"/>
      <c r="C496" s="19"/>
    </row>
    <row r="497" spans="2:3" hidden="1">
      <c r="B497" s="19"/>
      <c r="C497" s="19"/>
    </row>
    <row r="498" spans="2:3" hidden="1">
      <c r="B498" s="19"/>
      <c r="C498" s="19"/>
    </row>
    <row r="499" spans="2:3" hidden="1">
      <c r="B499" s="19"/>
      <c r="C499" s="19"/>
    </row>
    <row r="500" spans="2:3" hidden="1">
      <c r="B500" s="19"/>
      <c r="C500" s="19"/>
    </row>
    <row r="501" spans="2:3" hidden="1">
      <c r="B501" s="19"/>
      <c r="C501" s="19"/>
    </row>
    <row r="502" spans="2:3" hidden="1">
      <c r="B502" s="19"/>
      <c r="C502" s="19"/>
    </row>
    <row r="503" spans="2:3" hidden="1">
      <c r="B503" s="19"/>
      <c r="C503" s="19"/>
    </row>
    <row r="504" spans="2:3" hidden="1">
      <c r="B504" s="19"/>
      <c r="C504" s="19"/>
    </row>
    <row r="505" spans="2:3" hidden="1">
      <c r="B505" s="19"/>
      <c r="C505" s="19"/>
    </row>
    <row r="506" spans="2:3" hidden="1">
      <c r="B506" s="19"/>
      <c r="C506" s="19"/>
    </row>
    <row r="507" spans="2:3" hidden="1">
      <c r="B507" s="19"/>
      <c r="C507" s="19"/>
    </row>
    <row r="508" spans="2:3" hidden="1">
      <c r="B508" s="19"/>
      <c r="C508" s="19"/>
    </row>
    <row r="509" spans="2:3" hidden="1">
      <c r="B509" s="19"/>
      <c r="C509" s="19"/>
    </row>
    <row r="510" spans="2:3" hidden="1">
      <c r="B510" s="19"/>
      <c r="C510" s="19"/>
    </row>
    <row r="511" spans="2:3" hidden="1">
      <c r="B511" s="19"/>
      <c r="C511" s="19"/>
    </row>
    <row r="512" spans="2:3" hidden="1">
      <c r="B512" s="19"/>
      <c r="C512" s="19"/>
    </row>
    <row r="513" spans="2:3" hidden="1">
      <c r="B513" s="19"/>
      <c r="C513" s="19"/>
    </row>
    <row r="514" spans="2:3" hidden="1">
      <c r="B514" s="19"/>
      <c r="C514" s="19"/>
    </row>
    <row r="515" spans="2:3" hidden="1">
      <c r="B515" s="19"/>
      <c r="C515" s="19"/>
    </row>
    <row r="516" spans="2:3" hidden="1">
      <c r="B516" s="19"/>
      <c r="C516" s="19"/>
    </row>
    <row r="517" spans="2:3" hidden="1">
      <c r="B517" s="19"/>
      <c r="C517" s="19"/>
    </row>
    <row r="518" spans="2:3" hidden="1">
      <c r="B518" s="19"/>
      <c r="C518" s="19"/>
    </row>
    <row r="519" spans="2:3" hidden="1">
      <c r="B519" s="19"/>
      <c r="C519" s="19"/>
    </row>
    <row r="520" spans="2:3" hidden="1">
      <c r="B520" s="19"/>
      <c r="C520" s="19"/>
    </row>
    <row r="521" spans="2:3" hidden="1">
      <c r="B521" s="19"/>
      <c r="C521" s="19"/>
    </row>
    <row r="522" spans="2:3" hidden="1">
      <c r="B522" s="19"/>
      <c r="C522" s="19"/>
    </row>
    <row r="523" spans="2:3" hidden="1">
      <c r="B523" s="19"/>
      <c r="C523" s="19"/>
    </row>
    <row r="524" spans="2:3" hidden="1">
      <c r="B524" s="19"/>
      <c r="C524" s="19"/>
    </row>
    <row r="525" spans="2:3" hidden="1">
      <c r="B525" s="19"/>
      <c r="C525" s="19"/>
    </row>
    <row r="526" spans="2:3" hidden="1">
      <c r="B526" s="19"/>
      <c r="C526" s="19"/>
    </row>
    <row r="527" spans="2:3" hidden="1">
      <c r="B527" s="19"/>
      <c r="C527" s="19"/>
    </row>
    <row r="528" spans="2:3" hidden="1">
      <c r="B528" s="19"/>
      <c r="C528" s="19"/>
    </row>
    <row r="529" spans="2:3" hidden="1">
      <c r="B529" s="19"/>
      <c r="C529" s="19"/>
    </row>
    <row r="530" spans="2:3" hidden="1">
      <c r="B530" s="19"/>
      <c r="C530" s="19"/>
    </row>
    <row r="531" spans="2:3" hidden="1">
      <c r="B531" s="19"/>
      <c r="C531" s="19"/>
    </row>
    <row r="532" spans="2:3" hidden="1">
      <c r="B532" s="19"/>
      <c r="C532" s="19"/>
    </row>
    <row r="533" spans="2:3" hidden="1">
      <c r="B533" s="19"/>
      <c r="C533" s="19"/>
    </row>
    <row r="534" spans="2:3" hidden="1">
      <c r="B534" s="19"/>
      <c r="C534" s="19"/>
    </row>
    <row r="535" spans="2:3" hidden="1">
      <c r="B535" s="19"/>
      <c r="C535" s="19"/>
    </row>
    <row r="536" spans="2:3" hidden="1">
      <c r="B536" s="19"/>
      <c r="C536" s="19"/>
    </row>
    <row r="537" spans="2:3" hidden="1">
      <c r="B537" s="19"/>
      <c r="C537" s="19"/>
    </row>
    <row r="538" spans="2:3" hidden="1">
      <c r="B538" s="19"/>
      <c r="C538" s="19"/>
    </row>
    <row r="539" spans="2:3" hidden="1">
      <c r="B539" s="19"/>
      <c r="C539" s="19"/>
    </row>
    <row r="540" spans="2:3" hidden="1">
      <c r="B540" s="19"/>
      <c r="C540" s="19"/>
    </row>
    <row r="541" spans="2:3" hidden="1">
      <c r="B541" s="19"/>
      <c r="C541" s="19"/>
    </row>
    <row r="542" spans="2:3" hidden="1">
      <c r="B542" s="19"/>
      <c r="C542" s="19"/>
    </row>
    <row r="543" spans="2:3" hidden="1">
      <c r="B543" s="19"/>
      <c r="C543" s="19"/>
    </row>
    <row r="544" spans="2:3" hidden="1">
      <c r="B544" s="19"/>
      <c r="C544" s="19"/>
    </row>
    <row r="545" spans="2:3" hidden="1">
      <c r="B545" s="19"/>
      <c r="C545" s="19"/>
    </row>
    <row r="546" spans="2:3" hidden="1">
      <c r="B546" s="19"/>
      <c r="C546" s="19"/>
    </row>
    <row r="547" spans="2:3" hidden="1">
      <c r="B547" s="19"/>
      <c r="C547" s="19"/>
    </row>
    <row r="548" spans="2:3" hidden="1">
      <c r="B548" s="19"/>
      <c r="C548" s="19"/>
    </row>
    <row r="549" spans="2:3" hidden="1">
      <c r="B549" s="19"/>
      <c r="C549" s="19"/>
    </row>
    <row r="550" spans="2:3" hidden="1">
      <c r="B550" s="19"/>
      <c r="C550" s="19"/>
    </row>
    <row r="551" spans="2:3" hidden="1">
      <c r="B551" s="19"/>
      <c r="C551" s="19"/>
    </row>
    <row r="552" spans="2:3" hidden="1">
      <c r="B552" s="19"/>
      <c r="C552" s="19"/>
    </row>
    <row r="553" spans="2:3" hidden="1">
      <c r="B553" s="19"/>
      <c r="C553" s="19"/>
    </row>
    <row r="554" spans="2:3" hidden="1">
      <c r="B554" s="19"/>
      <c r="C554" s="19"/>
    </row>
    <row r="555" spans="2:3" hidden="1">
      <c r="B555" s="19"/>
      <c r="C555" s="19"/>
    </row>
    <row r="556" spans="2:3" hidden="1">
      <c r="B556" s="19"/>
      <c r="C556" s="19"/>
    </row>
    <row r="557" spans="2:3" hidden="1">
      <c r="B557" s="19"/>
      <c r="C557" s="19"/>
    </row>
    <row r="558" spans="2:3" hidden="1">
      <c r="B558" s="19"/>
      <c r="C558" s="19"/>
    </row>
    <row r="559" spans="2:3" hidden="1">
      <c r="B559" s="19"/>
      <c r="C559" s="19"/>
    </row>
    <row r="560" spans="2:3" hidden="1">
      <c r="B560" s="19"/>
      <c r="C560" s="19"/>
    </row>
    <row r="561" spans="2:3" hidden="1">
      <c r="B561" s="19"/>
      <c r="C561" s="19"/>
    </row>
    <row r="562" spans="2:3" hidden="1">
      <c r="B562" s="19"/>
      <c r="C562" s="19"/>
    </row>
    <row r="563" spans="2:3" hidden="1">
      <c r="B563" s="19"/>
      <c r="C563" s="19"/>
    </row>
    <row r="564" spans="2:3" hidden="1">
      <c r="B564" s="19"/>
      <c r="C564" s="19"/>
    </row>
    <row r="565" spans="2:3" hidden="1">
      <c r="B565" s="19"/>
      <c r="C565" s="19"/>
    </row>
    <row r="566" spans="2:3" hidden="1">
      <c r="B566" s="19"/>
      <c r="C566" s="19"/>
    </row>
    <row r="567" spans="2:3" hidden="1">
      <c r="B567" s="19"/>
      <c r="C567" s="19"/>
    </row>
    <row r="568" spans="2:3" hidden="1">
      <c r="B568" s="19"/>
      <c r="C568" s="19"/>
    </row>
    <row r="569" spans="2:3" hidden="1">
      <c r="B569" s="19"/>
      <c r="C569" s="19"/>
    </row>
    <row r="570" spans="2:3" hidden="1">
      <c r="B570" s="19"/>
      <c r="C570" s="19"/>
    </row>
    <row r="571" spans="2:3" hidden="1">
      <c r="B571" s="19"/>
      <c r="C571" s="19"/>
    </row>
    <row r="572" spans="2:3" hidden="1">
      <c r="B572" s="19"/>
      <c r="C572" s="19"/>
    </row>
    <row r="573" spans="2:3" hidden="1">
      <c r="B573" s="19"/>
      <c r="C573" s="19"/>
    </row>
    <row r="574" spans="2:3" hidden="1">
      <c r="B574" s="19"/>
      <c r="C574" s="19"/>
    </row>
    <row r="575" spans="2:3" hidden="1">
      <c r="B575" s="19"/>
      <c r="C575" s="19"/>
    </row>
    <row r="576" spans="2:3" hidden="1">
      <c r="B576" s="19"/>
      <c r="C576" s="19"/>
    </row>
    <row r="577" spans="2:3" hidden="1">
      <c r="B577" s="19"/>
      <c r="C577" s="19"/>
    </row>
    <row r="578" spans="2:3" hidden="1">
      <c r="B578" s="19"/>
      <c r="C578" s="19"/>
    </row>
    <row r="579" spans="2:3" hidden="1">
      <c r="B579" s="19"/>
      <c r="C579" s="19"/>
    </row>
    <row r="580" spans="2:3" hidden="1">
      <c r="B580" s="19"/>
      <c r="C580" s="19"/>
    </row>
    <row r="581" spans="2:3" hidden="1">
      <c r="B581" s="19"/>
      <c r="C581" s="19"/>
    </row>
    <row r="582" spans="2:3" hidden="1">
      <c r="B582" s="19"/>
      <c r="C582" s="19"/>
    </row>
    <row r="583" spans="2:3" hidden="1">
      <c r="B583" s="19"/>
      <c r="C583" s="19"/>
    </row>
    <row r="584" spans="2:3" hidden="1">
      <c r="B584" s="19"/>
      <c r="C584" s="19"/>
    </row>
    <row r="585" spans="2:3" hidden="1">
      <c r="B585" s="19"/>
      <c r="C585" s="19"/>
    </row>
    <row r="586" spans="2:3" hidden="1">
      <c r="B586" s="19"/>
      <c r="C586" s="19"/>
    </row>
    <row r="587" spans="2:3" hidden="1">
      <c r="B587" s="19"/>
      <c r="C587" s="19"/>
    </row>
    <row r="588" spans="2:3" hidden="1">
      <c r="B588" s="19"/>
      <c r="C588" s="19"/>
    </row>
    <row r="589" spans="2:3" hidden="1">
      <c r="B589" s="19"/>
      <c r="C589" s="19"/>
    </row>
    <row r="590" spans="2:3" hidden="1">
      <c r="B590" s="19"/>
      <c r="C590" s="19"/>
    </row>
    <row r="591" spans="2:3" hidden="1">
      <c r="B591" s="19"/>
      <c r="C591" s="19"/>
    </row>
    <row r="592" spans="2:3" hidden="1">
      <c r="B592" s="19"/>
      <c r="C592" s="19"/>
    </row>
    <row r="593" spans="2:3" hidden="1">
      <c r="B593" s="19"/>
      <c r="C593" s="19"/>
    </row>
    <row r="594" spans="2:3" hidden="1">
      <c r="B594" s="19"/>
      <c r="C594" s="19"/>
    </row>
    <row r="595" spans="2:3" hidden="1">
      <c r="B595" s="19"/>
      <c r="C595" s="19"/>
    </row>
    <row r="596" spans="2:3" hidden="1">
      <c r="B596" s="19"/>
      <c r="C596" s="19"/>
    </row>
    <row r="597" spans="2:3" hidden="1">
      <c r="B597" s="19"/>
      <c r="C597" s="19"/>
    </row>
    <row r="598" spans="2:3" hidden="1">
      <c r="B598" s="19"/>
      <c r="C598" s="19"/>
    </row>
    <row r="599" spans="2:3" hidden="1">
      <c r="B599" s="19"/>
      <c r="C599" s="19"/>
    </row>
    <row r="600" spans="2:3" hidden="1">
      <c r="B600" s="19"/>
      <c r="C600" s="19"/>
    </row>
    <row r="601" spans="2:3" hidden="1">
      <c r="B601" s="19"/>
      <c r="C601" s="19"/>
    </row>
    <row r="602" spans="2:3" hidden="1">
      <c r="B602" s="19"/>
      <c r="C602" s="19"/>
    </row>
    <row r="603" spans="2:3" hidden="1">
      <c r="B603" s="19"/>
      <c r="C603" s="19"/>
    </row>
    <row r="604" spans="2:3" hidden="1">
      <c r="B604" s="19"/>
      <c r="C604" s="19"/>
    </row>
    <row r="605" spans="2:3" hidden="1">
      <c r="B605" s="19"/>
      <c r="C605" s="19"/>
    </row>
    <row r="606" spans="2:3" hidden="1">
      <c r="B606" s="19"/>
      <c r="C606" s="19"/>
    </row>
    <row r="607" spans="2:3" hidden="1">
      <c r="B607" s="19"/>
      <c r="C607" s="19"/>
    </row>
    <row r="608" spans="2:3" hidden="1">
      <c r="B608" s="19"/>
      <c r="C608" s="19"/>
    </row>
    <row r="609" spans="2:3" hidden="1">
      <c r="B609" s="19"/>
      <c r="C609" s="19"/>
    </row>
    <row r="610" spans="2:3" hidden="1">
      <c r="B610" s="19"/>
      <c r="C610" s="19"/>
    </row>
    <row r="611" spans="2:3" hidden="1">
      <c r="B611" s="19"/>
      <c r="C611" s="19"/>
    </row>
    <row r="612" spans="2:3" hidden="1">
      <c r="B612" s="19"/>
      <c r="C612" s="19"/>
    </row>
    <row r="613" spans="2:3" hidden="1">
      <c r="B613" s="19"/>
      <c r="C613" s="19"/>
    </row>
    <row r="614" spans="2:3" hidden="1">
      <c r="B614" s="19"/>
      <c r="C614" s="19"/>
    </row>
    <row r="615" spans="2:3" hidden="1">
      <c r="C615" s="19"/>
    </row>
    <row r="616" spans="2:3" hidden="1">
      <c r="C616" s="19"/>
    </row>
    <row r="617" spans="2:3" hidden="1">
      <c r="C617" s="19"/>
    </row>
    <row r="618" spans="2:3" hidden="1">
      <c r="C618" s="19"/>
    </row>
    <row r="619" spans="2:3" hidden="1">
      <c r="C619" s="19"/>
    </row>
    <row r="620" spans="2:3" hidden="1">
      <c r="C620" s="19"/>
    </row>
    <row r="621" spans="2:3" hidden="1">
      <c r="C621" s="19"/>
    </row>
    <row r="622" spans="2:3" hidden="1">
      <c r="C622" s="19"/>
    </row>
    <row r="623" spans="2:3" hidden="1">
      <c r="C623" s="19"/>
    </row>
    <row r="624" spans="2:3" hidden="1">
      <c r="C624" s="19"/>
    </row>
    <row r="625" spans="3:3" hidden="1">
      <c r="C625" s="19"/>
    </row>
    <row r="626" spans="3:3" hidden="1">
      <c r="C626" s="19"/>
    </row>
    <row r="627" spans="3:3" hidden="1">
      <c r="C627" s="19"/>
    </row>
    <row r="628" spans="3:3" hidden="1">
      <c r="C628" s="19"/>
    </row>
    <row r="629" spans="3:3" hidden="1">
      <c r="C629" s="19"/>
    </row>
    <row r="630" spans="3:3" hidden="1">
      <c r="C630" s="19"/>
    </row>
    <row r="631" spans="3:3" hidden="1">
      <c r="C631" s="19"/>
    </row>
    <row r="632" spans="3:3" hidden="1">
      <c r="C632" s="19"/>
    </row>
    <row r="633" spans="3:3" hidden="1">
      <c r="C633" s="19"/>
    </row>
    <row r="634" spans="3:3" hidden="1">
      <c r="C634" s="19"/>
    </row>
    <row r="635" spans="3:3" hidden="1">
      <c r="C635" s="19"/>
    </row>
    <row r="636" spans="3:3" hidden="1">
      <c r="C636" s="19"/>
    </row>
    <row r="637" spans="3:3" hidden="1">
      <c r="C637" s="19"/>
    </row>
    <row r="638" spans="3:3" hidden="1">
      <c r="C638" s="19"/>
    </row>
    <row r="639" spans="3:3" hidden="1">
      <c r="C639" s="19"/>
    </row>
    <row r="640" spans="3:3" hidden="1">
      <c r="C640" s="19"/>
    </row>
    <row r="641" spans="3:3" hidden="1">
      <c r="C641" s="19"/>
    </row>
    <row r="642" spans="3:3" hidden="1">
      <c r="C642" s="19"/>
    </row>
    <row r="643" spans="3:3" hidden="1">
      <c r="C643" s="19"/>
    </row>
    <row r="644" spans="3:3" hidden="1">
      <c r="C644" s="19"/>
    </row>
    <row r="645" spans="3:3" hidden="1">
      <c r="C645" s="19"/>
    </row>
    <row r="646" spans="3:3" hidden="1">
      <c r="C646" s="19"/>
    </row>
    <row r="647" spans="3:3" hidden="1">
      <c r="C647" s="19"/>
    </row>
    <row r="648" spans="3:3" hidden="1">
      <c r="C648" s="19"/>
    </row>
    <row r="649" spans="3:3" hidden="1">
      <c r="C649" s="19"/>
    </row>
    <row r="650" spans="3:3" hidden="1">
      <c r="C650" s="19"/>
    </row>
    <row r="651" spans="3:3" hidden="1">
      <c r="C651" s="19"/>
    </row>
    <row r="652" spans="3:3" hidden="1">
      <c r="C652" s="19"/>
    </row>
    <row r="653" spans="3:3" hidden="1">
      <c r="C653" s="19"/>
    </row>
    <row r="654" spans="3:3" hidden="1">
      <c r="C654" s="19"/>
    </row>
    <row r="655" spans="3:3" hidden="1">
      <c r="C655" s="19"/>
    </row>
    <row r="656" spans="3:3" hidden="1">
      <c r="C656" s="19"/>
    </row>
    <row r="657" spans="3:3" hidden="1">
      <c r="C657" s="19"/>
    </row>
    <row r="658" spans="3:3" hidden="1">
      <c r="C658" s="19"/>
    </row>
    <row r="659" spans="3:3" hidden="1">
      <c r="C659" s="19"/>
    </row>
    <row r="660" spans="3:3" hidden="1">
      <c r="C660" s="19"/>
    </row>
    <row r="661" spans="3:3" hidden="1">
      <c r="C661" s="19"/>
    </row>
    <row r="662" spans="3:3" hidden="1">
      <c r="C662" s="19"/>
    </row>
    <row r="663" spans="3:3" hidden="1">
      <c r="C663" s="19"/>
    </row>
    <row r="664" spans="3:3" hidden="1">
      <c r="C664" s="19"/>
    </row>
    <row r="665" spans="3:3" hidden="1">
      <c r="C665" s="19"/>
    </row>
    <row r="666" spans="3:3" hidden="1">
      <c r="C666" s="19"/>
    </row>
    <row r="667" spans="3:3" hidden="1">
      <c r="C667" s="19"/>
    </row>
    <row r="668" spans="3:3" hidden="1">
      <c r="C668" s="19"/>
    </row>
    <row r="669" spans="3:3" hidden="1">
      <c r="C669" s="19"/>
    </row>
    <row r="670" spans="3:3" hidden="1">
      <c r="C670" s="19"/>
    </row>
    <row r="671" spans="3:3" hidden="1">
      <c r="C671" s="19"/>
    </row>
    <row r="672" spans="3:3" hidden="1">
      <c r="C672" s="19"/>
    </row>
    <row r="673" spans="3:3" hidden="1">
      <c r="C673" s="19"/>
    </row>
    <row r="674" spans="3:3" hidden="1">
      <c r="C674" s="19"/>
    </row>
    <row r="675" spans="3:3" hidden="1">
      <c r="C675" s="19"/>
    </row>
    <row r="676" spans="3:3" hidden="1">
      <c r="C676" s="19"/>
    </row>
    <row r="677" spans="3:3" hidden="1">
      <c r="C677" s="19"/>
    </row>
    <row r="678" spans="3:3" hidden="1">
      <c r="C678" s="19"/>
    </row>
    <row r="679" spans="3:3" hidden="1">
      <c r="C679" s="19"/>
    </row>
    <row r="680" spans="3:3" hidden="1">
      <c r="C680" s="19"/>
    </row>
    <row r="681" spans="3:3" hidden="1">
      <c r="C681" s="19"/>
    </row>
    <row r="682" spans="3:3" hidden="1">
      <c r="C682" s="19"/>
    </row>
    <row r="683" spans="3:3" hidden="1">
      <c r="C683" s="19"/>
    </row>
    <row r="684" spans="3:3" hidden="1">
      <c r="C684" s="19"/>
    </row>
    <row r="685" spans="3:3" hidden="1">
      <c r="C685" s="19"/>
    </row>
    <row r="686" spans="3:3" hidden="1">
      <c r="C686" s="19"/>
    </row>
    <row r="687" spans="3:3" hidden="1">
      <c r="C687" s="19"/>
    </row>
    <row r="688" spans="3:3" hidden="1">
      <c r="C688" s="19"/>
    </row>
    <row r="689" spans="3:3" hidden="1">
      <c r="C689" s="19"/>
    </row>
    <row r="690" spans="3:3" hidden="1">
      <c r="C690" s="19"/>
    </row>
    <row r="691" spans="3:3" hidden="1">
      <c r="C691" s="19"/>
    </row>
    <row r="692" spans="3:3" hidden="1">
      <c r="C692" s="19"/>
    </row>
    <row r="693" spans="3:3" hidden="1">
      <c r="C693" s="19"/>
    </row>
    <row r="694" spans="3:3" hidden="1">
      <c r="C694" s="19"/>
    </row>
    <row r="695" spans="3:3" hidden="1">
      <c r="C695" s="19"/>
    </row>
    <row r="696" spans="3:3" hidden="1">
      <c r="C696" s="19"/>
    </row>
    <row r="697" spans="3:3" hidden="1">
      <c r="C697" s="19"/>
    </row>
    <row r="698" spans="3:3" hidden="1">
      <c r="C698" s="19"/>
    </row>
    <row r="699" spans="3:3" hidden="1">
      <c r="C699" s="19"/>
    </row>
    <row r="700" spans="3:3" hidden="1">
      <c r="C700" s="19"/>
    </row>
    <row r="701" spans="3:3" hidden="1">
      <c r="C701" s="19"/>
    </row>
    <row r="702" spans="3:3" hidden="1">
      <c r="C702" s="19"/>
    </row>
    <row r="703" spans="3:3" hidden="1">
      <c r="C703" s="19"/>
    </row>
    <row r="704" spans="3:3" hidden="1">
      <c r="C704" s="19"/>
    </row>
    <row r="705" spans="3:3" hidden="1">
      <c r="C705" s="19"/>
    </row>
    <row r="706" spans="3:3" hidden="1">
      <c r="C706" s="19"/>
    </row>
    <row r="707" spans="3:3" hidden="1">
      <c r="C707" s="19"/>
    </row>
    <row r="708" spans="3:3" hidden="1">
      <c r="C708" s="19"/>
    </row>
    <row r="709" spans="3:3" hidden="1">
      <c r="C709" s="19"/>
    </row>
    <row r="710" spans="3:3" hidden="1">
      <c r="C710" s="19"/>
    </row>
    <row r="711" spans="3:3" hidden="1">
      <c r="C711" s="19"/>
    </row>
    <row r="712" spans="3:3" hidden="1">
      <c r="C712" s="19"/>
    </row>
    <row r="713" spans="3:3" hidden="1">
      <c r="C713" s="19"/>
    </row>
    <row r="714" spans="3:3" hidden="1">
      <c r="C714" s="19"/>
    </row>
    <row r="715" spans="3:3" hidden="1">
      <c r="C715" s="19"/>
    </row>
    <row r="716" spans="3:3" hidden="1">
      <c r="C716" s="19"/>
    </row>
    <row r="717" spans="3:3" hidden="1">
      <c r="C717" s="19"/>
    </row>
    <row r="718" spans="3:3" hidden="1">
      <c r="C718" s="19"/>
    </row>
    <row r="719" spans="3:3" hidden="1">
      <c r="C719" s="19"/>
    </row>
    <row r="720" spans="3:3" hidden="1">
      <c r="C720" s="19"/>
    </row>
    <row r="721" spans="3:3" hidden="1">
      <c r="C721" s="19"/>
    </row>
    <row r="722" spans="3:3" hidden="1">
      <c r="C722" s="19"/>
    </row>
    <row r="723" spans="3:3" hidden="1">
      <c r="C723" s="19"/>
    </row>
    <row r="724" spans="3:3" hidden="1">
      <c r="C724" s="19"/>
    </row>
    <row r="725" spans="3:3" hidden="1">
      <c r="C725" s="19"/>
    </row>
    <row r="726" spans="3:3" hidden="1">
      <c r="C726" s="19"/>
    </row>
    <row r="727" spans="3:3" hidden="1">
      <c r="C727" s="19"/>
    </row>
    <row r="728" spans="3:3" hidden="1">
      <c r="C728" s="19"/>
    </row>
    <row r="729" spans="3:3" hidden="1">
      <c r="C729" s="19"/>
    </row>
    <row r="730" spans="3:3" hidden="1">
      <c r="C730" s="19"/>
    </row>
    <row r="731" spans="3:3" hidden="1">
      <c r="C731" s="19"/>
    </row>
    <row r="732" spans="3:3" hidden="1">
      <c r="C732" s="19"/>
    </row>
    <row r="733" spans="3:3" hidden="1">
      <c r="C733" s="19"/>
    </row>
    <row r="734" spans="3:3" hidden="1">
      <c r="C734" s="19"/>
    </row>
    <row r="735" spans="3:3" hidden="1">
      <c r="C735" s="19"/>
    </row>
    <row r="736" spans="3:3" hidden="1">
      <c r="C736" s="19"/>
    </row>
    <row r="737" spans="3:3" hidden="1">
      <c r="C737" s="19"/>
    </row>
    <row r="738" spans="3:3" hidden="1">
      <c r="C738" s="19"/>
    </row>
    <row r="739" spans="3:3" hidden="1">
      <c r="C739" s="19"/>
    </row>
    <row r="740" spans="3:3" hidden="1">
      <c r="C740" s="19"/>
    </row>
    <row r="741" spans="3:3" hidden="1">
      <c r="C741" s="19"/>
    </row>
    <row r="742" spans="3:3" hidden="1">
      <c r="C742" s="19"/>
    </row>
    <row r="743" spans="3:3" hidden="1">
      <c r="C743" s="19"/>
    </row>
    <row r="744" spans="3:3" hidden="1">
      <c r="C744" s="19"/>
    </row>
    <row r="745" spans="3:3" hidden="1">
      <c r="C745" s="19"/>
    </row>
    <row r="746" spans="3:3" hidden="1">
      <c r="C746" s="19"/>
    </row>
    <row r="747" spans="3:3" hidden="1">
      <c r="C747" s="19"/>
    </row>
    <row r="748" spans="3:3" hidden="1">
      <c r="C748" s="19"/>
    </row>
    <row r="749" spans="3:3" hidden="1">
      <c r="C749" s="19"/>
    </row>
    <row r="750" spans="3:3" hidden="1">
      <c r="C750" s="19"/>
    </row>
    <row r="751" spans="3:3" hidden="1">
      <c r="C751" s="19"/>
    </row>
    <row r="752" spans="3:3" hidden="1">
      <c r="C752" s="19"/>
    </row>
    <row r="753" spans="3:3" hidden="1">
      <c r="C753" s="19"/>
    </row>
    <row r="754" spans="3:3" hidden="1">
      <c r="C754" s="19"/>
    </row>
    <row r="755" spans="3:3" hidden="1">
      <c r="C755" s="19"/>
    </row>
    <row r="756" spans="3:3" hidden="1">
      <c r="C756" s="19"/>
    </row>
    <row r="757" spans="3:3" hidden="1">
      <c r="C757" s="19"/>
    </row>
    <row r="758" spans="3:3" hidden="1">
      <c r="C758" s="19"/>
    </row>
    <row r="759" spans="3:3" hidden="1">
      <c r="C759" s="19"/>
    </row>
    <row r="760" spans="3:3" hidden="1">
      <c r="C760" s="19"/>
    </row>
    <row r="761" spans="3:3" hidden="1">
      <c r="C761" s="19"/>
    </row>
    <row r="762" spans="3:3" hidden="1">
      <c r="C762" s="19"/>
    </row>
    <row r="763" spans="3:3" hidden="1">
      <c r="C763" s="19"/>
    </row>
    <row r="764" spans="3:3" hidden="1">
      <c r="C764" s="19"/>
    </row>
    <row r="765" spans="3:3" hidden="1">
      <c r="C765" s="19"/>
    </row>
    <row r="766" spans="3:3" hidden="1">
      <c r="C766" s="19"/>
    </row>
    <row r="767" spans="3:3" hidden="1">
      <c r="C767" s="19"/>
    </row>
    <row r="768" spans="3:3" hidden="1">
      <c r="C768" s="19"/>
    </row>
    <row r="769" spans="3:3" hidden="1">
      <c r="C769" s="19"/>
    </row>
    <row r="770" spans="3:3" hidden="1">
      <c r="C770" s="19"/>
    </row>
    <row r="771" spans="3:3" hidden="1">
      <c r="C771" s="19"/>
    </row>
    <row r="772" spans="3:3" hidden="1">
      <c r="C772" s="19"/>
    </row>
    <row r="773" spans="3:3" hidden="1">
      <c r="C773" s="19"/>
    </row>
    <row r="774" spans="3:3" hidden="1">
      <c r="C774" s="19"/>
    </row>
    <row r="775" spans="3:3" hidden="1">
      <c r="C775" s="19"/>
    </row>
    <row r="776" spans="3:3" hidden="1">
      <c r="C776" s="19"/>
    </row>
    <row r="777" spans="3:3" hidden="1">
      <c r="C777" s="19"/>
    </row>
    <row r="778" spans="3:3" hidden="1">
      <c r="C778" s="19"/>
    </row>
    <row r="779" spans="3:3" hidden="1">
      <c r="C779" s="19"/>
    </row>
    <row r="780" spans="3:3" hidden="1">
      <c r="C780" s="19"/>
    </row>
    <row r="781" spans="3:3" hidden="1">
      <c r="C781" s="19"/>
    </row>
    <row r="782" spans="3:3" hidden="1">
      <c r="C782" s="19"/>
    </row>
    <row r="783" spans="3:3" hidden="1">
      <c r="C783" s="19"/>
    </row>
    <row r="784" spans="3:3" hidden="1">
      <c r="C784" s="19"/>
    </row>
    <row r="785" spans="3:3" hidden="1">
      <c r="C785" s="19"/>
    </row>
    <row r="786" spans="3:3" hidden="1">
      <c r="C786" s="19"/>
    </row>
    <row r="787" spans="3:3" hidden="1">
      <c r="C787" s="19"/>
    </row>
    <row r="788" spans="3:3" hidden="1">
      <c r="C788" s="19"/>
    </row>
    <row r="789" spans="3:3" hidden="1">
      <c r="C789" s="19"/>
    </row>
    <row r="790" spans="3:3" hidden="1">
      <c r="C790" s="19"/>
    </row>
    <row r="791" spans="3:3" hidden="1">
      <c r="C791" s="19"/>
    </row>
    <row r="792" spans="3:3" hidden="1">
      <c r="C792" s="19"/>
    </row>
    <row r="793" spans="3:3" hidden="1">
      <c r="C793" s="19"/>
    </row>
    <row r="794" spans="3:3" hidden="1">
      <c r="C794" s="19"/>
    </row>
    <row r="795" spans="3:3" hidden="1">
      <c r="C795" s="19"/>
    </row>
    <row r="796" spans="3:3" hidden="1">
      <c r="C796" s="19"/>
    </row>
    <row r="797" spans="3:3" hidden="1">
      <c r="C797" s="19"/>
    </row>
    <row r="798" spans="3:3" hidden="1">
      <c r="C798" s="19"/>
    </row>
    <row r="799" spans="3:3" hidden="1">
      <c r="C799" s="19"/>
    </row>
    <row r="800" spans="3:3" hidden="1">
      <c r="C800" s="19"/>
    </row>
    <row r="801" spans="3:3" hidden="1">
      <c r="C801" s="19"/>
    </row>
    <row r="802" spans="3:3" hidden="1">
      <c r="C802" s="19"/>
    </row>
    <row r="803" spans="3:3" hidden="1">
      <c r="C803" s="19"/>
    </row>
    <row r="804" spans="3:3" hidden="1">
      <c r="C804" s="19"/>
    </row>
    <row r="805" spans="3:3" hidden="1">
      <c r="C805" s="19"/>
    </row>
    <row r="806" spans="3:3" hidden="1">
      <c r="C806" s="19"/>
    </row>
    <row r="807" spans="3:3" hidden="1">
      <c r="C807" s="19"/>
    </row>
    <row r="808" spans="3:3" hidden="1">
      <c r="C808" s="19"/>
    </row>
    <row r="809" spans="3:3" hidden="1">
      <c r="C809" s="19"/>
    </row>
    <row r="810" spans="3:3" hidden="1">
      <c r="C810" s="19"/>
    </row>
    <row r="811" spans="3:3" hidden="1">
      <c r="C811" s="19"/>
    </row>
    <row r="812" spans="3:3" hidden="1">
      <c r="C812" s="19"/>
    </row>
    <row r="813" spans="3:3" hidden="1">
      <c r="C813" s="19"/>
    </row>
    <row r="814" spans="3:3" hidden="1">
      <c r="C814" s="19"/>
    </row>
    <row r="815" spans="3:3" hidden="1">
      <c r="C815" s="19"/>
    </row>
    <row r="816" spans="3:3" hidden="1">
      <c r="C816" s="19"/>
    </row>
    <row r="817" spans="3:3" hidden="1">
      <c r="C817" s="19"/>
    </row>
    <row r="818" spans="3:3" hidden="1">
      <c r="C818" s="19"/>
    </row>
    <row r="819" spans="3:3" hidden="1">
      <c r="C819" s="19"/>
    </row>
    <row r="820" spans="3:3" hidden="1">
      <c r="C820" s="19"/>
    </row>
    <row r="821" spans="3:3" hidden="1">
      <c r="C821" s="19"/>
    </row>
    <row r="822" spans="3:3" hidden="1">
      <c r="C822" s="19"/>
    </row>
    <row r="823" spans="3:3" hidden="1">
      <c r="C823" s="19"/>
    </row>
    <row r="824" spans="3:3" hidden="1">
      <c r="C824" s="19"/>
    </row>
    <row r="825" spans="3:3" hidden="1">
      <c r="C825" s="19"/>
    </row>
    <row r="826" spans="3:3" hidden="1">
      <c r="C826" s="19"/>
    </row>
    <row r="827" spans="3:3" hidden="1">
      <c r="C827" s="19"/>
    </row>
    <row r="828" spans="3:3" hidden="1">
      <c r="C828" s="19"/>
    </row>
    <row r="829" spans="3:3" hidden="1">
      <c r="C829" s="19"/>
    </row>
    <row r="830" spans="3:3" hidden="1">
      <c r="C830" s="19"/>
    </row>
    <row r="831" spans="3:3" hidden="1">
      <c r="C831" s="19"/>
    </row>
    <row r="832" spans="3:3" hidden="1">
      <c r="C832" s="19"/>
    </row>
    <row r="833" spans="3:3" hidden="1">
      <c r="C833" s="19"/>
    </row>
    <row r="834" spans="3:3" hidden="1">
      <c r="C834" s="19"/>
    </row>
    <row r="835" spans="3:3" hidden="1">
      <c r="C835" s="19"/>
    </row>
    <row r="836" spans="3:3" hidden="1">
      <c r="C836" s="19"/>
    </row>
    <row r="837" spans="3:3" hidden="1">
      <c r="C837" s="19"/>
    </row>
    <row r="838" spans="3:3" hidden="1">
      <c r="C838" s="19"/>
    </row>
  </sheetData>
  <mergeCells count="22">
    <mergeCell ref="FB16:FZ16"/>
    <mergeCell ref="B16:I16"/>
    <mergeCell ref="R16:AH16"/>
    <mergeCell ref="J16:Q16"/>
    <mergeCell ref="BZ16:CK16"/>
    <mergeCell ref="CM16:DI16"/>
    <mergeCell ref="DJ16:EA16"/>
    <mergeCell ref="EC16:ES16"/>
    <mergeCell ref="AI16:BX16"/>
    <mergeCell ref="EU16:EZ16"/>
    <mergeCell ref="N2:R2"/>
    <mergeCell ref="F6:G6"/>
    <mergeCell ref="H6:I6"/>
    <mergeCell ref="D1:H3"/>
    <mergeCell ref="A1:C3"/>
    <mergeCell ref="A5:B5"/>
    <mergeCell ref="F4:G4"/>
    <mergeCell ref="F5:G5"/>
    <mergeCell ref="H4:I4"/>
    <mergeCell ref="H5:I5"/>
    <mergeCell ref="A4:B4"/>
    <mergeCell ref="C4:D4"/>
  </mergeCells>
  <phoneticPr fontId="4" type="noConversion"/>
  <conditionalFormatting sqref="DW19:DW369">
    <cfRule type="cellIs" dxfId="134" priority="7" operator="greaterThanOrEqual">
      <formula>0.5</formula>
    </cfRule>
    <cfRule type="cellIs" dxfId="133" priority="9" operator="lessThan">
      <formula>0.5</formula>
    </cfRule>
  </conditionalFormatting>
  <conditionalFormatting sqref="EQ19:EQ369">
    <cfRule type="cellIs" dxfId="132" priority="3" operator="lessThan">
      <formula>0</formula>
    </cfRule>
    <cfRule type="cellIs" dxfId="131" priority="4" operator="greaterThan">
      <formula>0</formula>
    </cfRule>
  </conditionalFormatting>
  <dataValidations count="2">
    <dataValidation showInputMessage="1" showErrorMessage="1" sqref="AM19:AO369" xr:uid="{95FB7488-7CA0-4EB6-88EB-85A796ED7DC9}"/>
    <dataValidation type="list" allowBlank="1" showInputMessage="1" showErrorMessage="1" errorTitle="Błędna nazwa klienta" error="Błędna nazwa klienta, wybierz nazwę z listy" promptTitle="Wybierz klienta z listy" prompt="Nie wpisuj nazwy klienta ręcznie, wybierz ją z listy_x000a_Jeżeli nie ma klienta na liście należy uzupełnić tabelę klientów w zakładce Stawki" sqref="H6:I6" xr:uid="{042F4423-27E2-421E-9DD2-5D003EC931F8}">
      <formula1>klienci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9" r:id="rId4" name="btnWidok">
          <controlPr defaultSize="0" autoFill="0" autoLine="0" autoPict="0" r:id="rId5">
            <anchor moveWithCells="1">
              <from>
                <xdr:col>5</xdr:col>
                <xdr:colOff>137160</xdr:colOff>
                <xdr:row>7</xdr:row>
                <xdr:rowOff>121920</xdr:rowOff>
              </from>
              <to>
                <xdr:col>8</xdr:col>
                <xdr:colOff>419100</xdr:colOff>
                <xdr:row>10</xdr:row>
                <xdr:rowOff>190500</xdr:rowOff>
              </to>
            </anchor>
          </controlPr>
        </control>
      </mc:Choice>
      <mc:Fallback>
        <control shapeId="11299" r:id="rId4" name="btnWidok"/>
      </mc:Fallback>
    </mc:AlternateContent>
    <mc:AlternateContent xmlns:mc="http://schemas.openxmlformats.org/markup-compatibility/2006">
      <mc:Choice Requires="x14">
        <control shapeId="11267" r:id="rId6" name="Button 3">
          <controlPr defaultSize="0" print="0" autoFill="0" autoPict="0" macro="[0]!pobier_calc">
            <anchor moveWithCells="1" sizeWithCells="1">
              <from>
                <xdr:col>9</xdr:col>
                <xdr:colOff>45720</xdr:colOff>
                <xdr:row>12</xdr:row>
                <xdr:rowOff>30480</xdr:rowOff>
              </from>
              <to>
                <xdr:col>10</xdr:col>
                <xdr:colOff>541020</xdr:colOff>
                <xdr:row>13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4" r:id="rId7" name="Button 10">
          <controlPr defaultSize="0" print="0" autoFill="0" autoPict="0" macro="[0]!odswie">
            <anchor moveWithCells="1" sizeWithCells="1">
              <from>
                <xdr:col>11</xdr:col>
                <xdr:colOff>198120</xdr:colOff>
                <xdr:row>12</xdr:row>
                <xdr:rowOff>38100</xdr:rowOff>
              </from>
              <to>
                <xdr:col>13</xdr:col>
                <xdr:colOff>769620</xdr:colOff>
                <xdr:row>13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7" r:id="rId8" name="Button 23">
          <controlPr defaultSize="0" print="0" autoFill="0" autoPict="0" macro="[0]!import">
            <anchor moveWithCells="1" sizeWithCells="1">
              <from>
                <xdr:col>5</xdr:col>
                <xdr:colOff>137160</xdr:colOff>
                <xdr:row>12</xdr:row>
                <xdr:rowOff>30480</xdr:rowOff>
              </from>
              <to>
                <xdr:col>8</xdr:col>
                <xdr:colOff>495300</xdr:colOff>
                <xdr:row>13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0" r:id="rId9" name="Group Box 26">
          <controlPr defaultSize="0" autoFill="0" autoPict="0">
            <anchor moveWithCells="1">
              <from>
                <xdr:col>0</xdr:col>
                <xdr:colOff>190500</xdr:colOff>
                <xdr:row>7</xdr:row>
                <xdr:rowOff>137160</xdr:rowOff>
              </from>
              <to>
                <xdr:col>4</xdr:col>
                <xdr:colOff>320040</xdr:colOff>
                <xdr:row>13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E8C8EDDD-CA34-400E-9ABB-8909852B0021}">
          <x14:formula1>
            <xm:f>robocze!$AE$1:$AE$3</xm:f>
          </x14:formula1>
          <xm:sqref>O19:O369</xm:sqref>
        </x14:dataValidation>
        <x14:dataValidation type="list" allowBlank="1" showInputMessage="1" showErrorMessage="1" xr:uid="{7CA932DD-860C-464C-B7B9-ADDA48C02318}">
          <x14:formula1>
            <xm:f>OFFSET(robocze!$AI$1,MATCH(O19,ListaRob,0),0,COUNTIF(ListaRob,O19),1)</xm:f>
          </x14:formula1>
          <xm:sqref>P19:P369</xm:sqref>
        </x14:dataValidation>
        <x14:dataValidation type="list" allowBlank="1" showInputMessage="1" showErrorMessage="1" xr:uid="{D314C7FE-605E-4BE4-BC93-5C50CF77F6D6}">
          <x14:formula1>
            <xm:f>OFFSET(robocze!$AJ$1,MATCH(O19,ListaRob,0),0,COUNTIF(ListaRob,O19),1)</xm:f>
          </x14:formula1>
          <xm:sqref>Q19:Q369</xm:sqref>
        </x14:dataValidation>
        <x14:dataValidation type="list" allowBlank="1" showInputMessage="1" showErrorMessage="1" xr:uid="{FB2F5234-9446-4E8A-ACAC-0989482BE546}">
          <x14:formula1>
            <xm:f>robocze!$AC$1:$AC$4</xm:f>
          </x14:formula1>
          <xm:sqref>T19:T369</xm:sqref>
        </x14:dataValidation>
        <x14:dataValidation type="list" allowBlank="1" showInputMessage="1" showErrorMessage="1" xr:uid="{302A9207-5516-4763-9693-6E3B6294BB4D}">
          <x14:formula1>
            <xm:f>robocze!$AN$1:$AN$4</xm:f>
          </x14:formula1>
          <xm:sqref>J19:J369</xm:sqref>
        </x14:dataValidation>
        <x14:dataValidation type="list" allowBlank="1" showInputMessage="1" showErrorMessage="1" xr:uid="{00000000-0002-0000-0000-000000000000}">
          <x14:formula1>
            <xm:f>robocze!$B$2:$B$3</xm:f>
          </x14:formula1>
          <xm:sqref>X19:X369</xm:sqref>
        </x14:dataValidation>
        <x14:dataValidation type="list" allowBlank="1" showInputMessage="1" showErrorMessage="1" xr:uid="{00000000-0002-0000-0000-000001000000}">
          <x14:formula1>
            <xm:f>robocze!$A$2:$A$5</xm:f>
          </x14:formula1>
          <xm:sqref>I19:I369</xm:sqref>
        </x14:dataValidation>
        <x14:dataValidation type="list" showInputMessage="1" showErrorMessage="1" xr:uid="{B58DA6CA-497F-450F-9F45-BC13ACFC7608}">
          <x14:formula1>
            <xm:f>robocze!$AP$1:$AP$2</xm:f>
          </x14:formula1>
          <xm:sqref>AL19:AL369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Oper">
    <tabColor rgb="FF00B050"/>
  </sheetPr>
  <dimension ref="A1:AK31"/>
  <sheetViews>
    <sheetView zoomScale="85" zoomScaleNormal="85" workbookViewId="0">
      <pane ySplit="1" topLeftCell="A5" activePane="bottomLeft" state="frozen"/>
      <selection pane="bottomLeft" activeCell="A5" sqref="A5"/>
    </sheetView>
  </sheetViews>
  <sheetFormatPr defaultColWidth="0" defaultRowHeight="14.4"/>
  <cols>
    <col min="1" max="1" width="22" style="21" bestFit="1" customWidth="1"/>
    <col min="2" max="2" width="20.109375" style="21" bestFit="1" customWidth="1"/>
    <col min="3" max="3" width="25.6640625" style="21" bestFit="1" customWidth="1"/>
    <col min="4" max="4" width="27.33203125" style="21" bestFit="1" customWidth="1"/>
    <col min="5" max="5" width="36.88671875" style="21" bestFit="1" customWidth="1"/>
    <col min="6" max="6" width="26.88671875" style="21" customWidth="1"/>
    <col min="7" max="7" width="13.88671875" style="21" bestFit="1" customWidth="1"/>
    <col min="8" max="8" width="13.5546875" style="21" bestFit="1" customWidth="1"/>
    <col min="9" max="9" width="28.6640625" style="21" bestFit="1" customWidth="1"/>
    <col min="10" max="10" width="18.109375" style="21" bestFit="1" customWidth="1"/>
    <col min="11" max="11" width="18.88671875" style="22" bestFit="1" customWidth="1"/>
    <col min="12" max="12" width="40.109375" style="20" bestFit="1" customWidth="1"/>
    <col min="13" max="13" width="16.6640625" style="20" bestFit="1" customWidth="1"/>
    <col min="14" max="14" width="16.6640625" hidden="1" customWidth="1"/>
    <col min="15" max="15" width="20.88671875" hidden="1" customWidth="1"/>
    <col min="16" max="16" width="12.44140625" hidden="1" customWidth="1"/>
    <col min="17" max="24" width="10.6640625" hidden="1" customWidth="1"/>
    <col min="25" max="25" width="12.5546875" hidden="1" customWidth="1"/>
    <col min="26" max="32" width="10.6640625" hidden="1" customWidth="1"/>
    <col min="33" max="33" width="12.5546875" hidden="1" customWidth="1"/>
    <col min="34" max="34" width="0" hidden="1" customWidth="1"/>
    <col min="35" max="37" width="0" style="20" hidden="1" customWidth="1"/>
    <col min="38" max="16384" width="9.109375" style="20" hidden="1"/>
  </cols>
  <sheetData>
    <row r="1" spans="1:35" ht="126" customHeight="1">
      <c r="A1" s="102" t="s">
        <v>156</v>
      </c>
      <c r="B1" s="103" t="s">
        <v>284</v>
      </c>
      <c r="C1" s="102" t="s">
        <v>2</v>
      </c>
      <c r="D1" s="102" t="s">
        <v>283</v>
      </c>
      <c r="E1" s="104" t="s">
        <v>285</v>
      </c>
      <c r="F1" s="104" t="s">
        <v>286</v>
      </c>
      <c r="G1" s="102" t="s">
        <v>159</v>
      </c>
      <c r="H1" s="102" t="s">
        <v>160</v>
      </c>
      <c r="I1" s="104" t="s">
        <v>93</v>
      </c>
      <c r="J1" s="102" t="s">
        <v>161</v>
      </c>
      <c r="K1" s="105" t="s">
        <v>162</v>
      </c>
      <c r="L1"/>
      <c r="M1"/>
      <c r="AF1" s="20"/>
      <c r="AG1" s="20"/>
      <c r="AH1" s="20"/>
    </row>
    <row r="2" spans="1:35">
      <c r="A2" s="106"/>
      <c r="B2" s="107"/>
      <c r="C2" s="108"/>
      <c r="D2" s="109"/>
      <c r="E2" s="108"/>
      <c r="F2" s="110"/>
      <c r="G2" s="111"/>
      <c r="H2" s="111"/>
      <c r="I2" s="107"/>
      <c r="J2" s="109"/>
      <c r="K2" s="108"/>
      <c r="L2"/>
      <c r="M2"/>
      <c r="AF2" s="20"/>
      <c r="AG2" s="20"/>
      <c r="AH2" s="20" t="s">
        <v>277</v>
      </c>
    </row>
    <row r="3" spans="1:35" ht="14.25" customHeight="1">
      <c r="B3"/>
      <c r="C3"/>
      <c r="D3"/>
      <c r="E3"/>
      <c r="F3"/>
      <c r="G3"/>
      <c r="H3"/>
      <c r="I3"/>
      <c r="J3"/>
      <c r="K3"/>
      <c r="L3"/>
      <c r="M3"/>
      <c r="AF3" s="20"/>
      <c r="AG3" s="20"/>
      <c r="AH3" s="20" t="s">
        <v>279</v>
      </c>
    </row>
    <row r="4" spans="1:35">
      <c r="B4"/>
      <c r="C4"/>
      <c r="D4"/>
      <c r="E4"/>
      <c r="F4"/>
      <c r="G4"/>
      <c r="H4"/>
      <c r="I4"/>
      <c r="J4"/>
      <c r="K4"/>
      <c r="L4"/>
      <c r="M4"/>
      <c r="AF4" s="20"/>
      <c r="AG4" s="20"/>
      <c r="AH4" s="20"/>
    </row>
    <row r="5" spans="1:35">
      <c r="B5"/>
      <c r="C5"/>
      <c r="D5"/>
      <c r="E5"/>
      <c r="F5"/>
      <c r="G5"/>
      <c r="H5"/>
      <c r="I5"/>
      <c r="J5"/>
      <c r="K5"/>
      <c r="L5"/>
      <c r="M5"/>
      <c r="AF5" s="20"/>
      <c r="AG5" s="20"/>
      <c r="AH5" s="20" t="s">
        <v>278</v>
      </c>
    </row>
    <row r="6" spans="1:35">
      <c r="B6"/>
      <c r="C6"/>
      <c r="D6"/>
      <c r="E6"/>
      <c r="F6"/>
      <c r="G6"/>
      <c r="H6"/>
      <c r="I6"/>
      <c r="J6"/>
      <c r="K6"/>
      <c r="L6"/>
      <c r="M6"/>
      <c r="AF6" s="20"/>
      <c r="AG6" s="20"/>
      <c r="AH6" s="20" t="s">
        <v>276</v>
      </c>
    </row>
    <row r="7" spans="1:35">
      <c r="B7"/>
      <c r="C7"/>
      <c r="D7"/>
      <c r="E7"/>
      <c r="F7"/>
      <c r="G7"/>
      <c r="H7"/>
      <c r="I7"/>
      <c r="J7"/>
      <c r="K7"/>
      <c r="L7"/>
      <c r="M7"/>
      <c r="AF7" s="20"/>
      <c r="AG7" s="20"/>
      <c r="AH7" s="20" t="s">
        <v>280</v>
      </c>
    </row>
    <row r="8" spans="1:35">
      <c r="L8"/>
      <c r="M8"/>
      <c r="AG8" s="20"/>
      <c r="AH8" s="20"/>
      <c r="AI8" s="20" t="s">
        <v>281</v>
      </c>
    </row>
    <row r="9" spans="1:35">
      <c r="L9"/>
      <c r="M9"/>
      <c r="AG9" s="20"/>
      <c r="AH9" s="20"/>
      <c r="AI9" s="20" t="s">
        <v>282</v>
      </c>
    </row>
    <row r="10" spans="1:35">
      <c r="L10"/>
      <c r="M10"/>
      <c r="AG10" s="20"/>
      <c r="AH10" s="20"/>
      <c r="AI10" s="20" t="s">
        <v>282</v>
      </c>
    </row>
    <row r="11" spans="1:35">
      <c r="L11" s="21"/>
      <c r="M11"/>
      <c r="AG11" s="20"/>
      <c r="AH11" s="20"/>
    </row>
    <row r="12" spans="1:35">
      <c r="L12"/>
      <c r="M12"/>
      <c r="AG12" s="20"/>
      <c r="AH12" s="20"/>
    </row>
    <row r="13" spans="1:35">
      <c r="L13"/>
      <c r="M13"/>
      <c r="AG13" s="20"/>
      <c r="AH13" s="20"/>
    </row>
    <row r="14" spans="1:35">
      <c r="L14"/>
      <c r="M14"/>
      <c r="AG14" s="20"/>
      <c r="AH14" s="20"/>
    </row>
    <row r="15" spans="1:35">
      <c r="L15"/>
      <c r="M15"/>
      <c r="AG15" s="20"/>
      <c r="AH15" s="20"/>
    </row>
    <row r="16" spans="1:35">
      <c r="L16"/>
      <c r="M16"/>
      <c r="AG16" s="20"/>
      <c r="AH16" s="20"/>
    </row>
    <row r="17" spans="12:34">
      <c r="L17"/>
      <c r="M17"/>
      <c r="AG17" s="20"/>
      <c r="AH17" s="20"/>
    </row>
    <row r="18" spans="12:34">
      <c r="L18"/>
      <c r="M18"/>
      <c r="AG18" s="20"/>
      <c r="AH18" s="20"/>
    </row>
    <row r="19" spans="12:34">
      <c r="L19"/>
      <c r="M19"/>
      <c r="AG19" s="20"/>
      <c r="AH19" s="20"/>
    </row>
    <row r="20" spans="12:34">
      <c r="L20"/>
      <c r="M20"/>
      <c r="AG20" s="20"/>
      <c r="AH20" s="20"/>
    </row>
    <row r="21" spans="12:34">
      <c r="L21"/>
      <c r="M21"/>
      <c r="AG21" s="20"/>
      <c r="AH21" s="20"/>
    </row>
    <row r="22" spans="12:34">
      <c r="L22"/>
      <c r="M22"/>
      <c r="AG22" s="20"/>
      <c r="AH22" s="20"/>
    </row>
    <row r="23" spans="12:34">
      <c r="L23"/>
      <c r="M23"/>
      <c r="AG23" s="20"/>
      <c r="AH23" s="20"/>
    </row>
    <row r="24" spans="12:34">
      <c r="L24"/>
      <c r="M24"/>
      <c r="AG24" s="20"/>
      <c r="AH24" s="20"/>
    </row>
    <row r="25" spans="12:34">
      <c r="L25"/>
      <c r="M25"/>
      <c r="AG25" s="20"/>
      <c r="AH25" s="20"/>
    </row>
    <row r="26" spans="12:34">
      <c r="L26"/>
      <c r="M26"/>
      <c r="AG26" s="20"/>
      <c r="AH26" s="20"/>
    </row>
    <row r="27" spans="12:34">
      <c r="L27"/>
      <c r="M27"/>
      <c r="AG27" s="20"/>
      <c r="AH27" s="20"/>
    </row>
    <row r="28" spans="12:34">
      <c r="L28"/>
      <c r="M28"/>
      <c r="AG28" s="20"/>
      <c r="AH28" s="20"/>
    </row>
    <row r="29" spans="12:34">
      <c r="L29"/>
    </row>
    <row r="30" spans="12:34">
      <c r="L30"/>
    </row>
    <row r="31" spans="12:34">
      <c r="L31"/>
    </row>
  </sheetData>
  <sheetProtection formatCells="0" formatColumns="0" formatRows="0" insertRows="0" insertHyperlinks="0" deleteRows="0" sort="0" autoFilter="0" pivotTables="0"/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dod_oper">
                <anchor moveWithCells="1" sizeWithCells="1">
                  <from>
                    <xdr:col>1</xdr:col>
                    <xdr:colOff>83820</xdr:colOff>
                    <xdr:row>0</xdr:row>
                    <xdr:rowOff>144780</xdr:rowOff>
                  </from>
                  <to>
                    <xdr:col>1</xdr:col>
                    <xdr:colOff>1165860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usun">
                <anchor moveWithCells="1" sizeWithCells="1">
                  <from>
                    <xdr:col>3</xdr:col>
                    <xdr:colOff>137160</xdr:colOff>
                    <xdr:row>0</xdr:row>
                    <xdr:rowOff>160020</xdr:rowOff>
                  </from>
                  <to>
                    <xdr:col>3</xdr:col>
                    <xdr:colOff>1706880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nowy_wiersz">
                <anchor moveWithCells="1" sizeWithCells="1">
                  <from>
                    <xdr:col>0</xdr:col>
                    <xdr:colOff>121920</xdr:colOff>
                    <xdr:row>0</xdr:row>
                    <xdr:rowOff>144780</xdr:rowOff>
                  </from>
                  <to>
                    <xdr:col>0</xdr:col>
                    <xdr:colOff>1203960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nowyDetal">
                <anchor moveWithCells="1" sizeWithCells="1">
                  <from>
                    <xdr:col>2</xdr:col>
                    <xdr:colOff>175260</xdr:colOff>
                    <xdr:row>0</xdr:row>
                    <xdr:rowOff>144780</xdr:rowOff>
                  </from>
                  <to>
                    <xdr:col>2</xdr:col>
                    <xdr:colOff>1569720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utton 7">
              <controlPr defaultSize="0" print="0" autoFill="0" autoPict="0" macro="[0]!usun_zazn_oper">
                <anchor moveWithCells="1" sizeWithCells="1">
                  <from>
                    <xdr:col>3</xdr:col>
                    <xdr:colOff>106680</xdr:colOff>
                    <xdr:row>0</xdr:row>
                    <xdr:rowOff>792480</xdr:rowOff>
                  </from>
                  <to>
                    <xdr:col>3</xdr:col>
                    <xdr:colOff>1676400</xdr:colOff>
                    <xdr:row>0</xdr:row>
                    <xdr:rowOff>1173480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Button 11">
              <controlPr defaultSize="0" print="0" autoFill="0" autoPict="0" macro="[0]!formulyDomyslne">
                <anchor moveWithCells="1" sizeWithCells="1">
                  <from>
                    <xdr:col>4</xdr:col>
                    <xdr:colOff>502920</xdr:colOff>
                    <xdr:row>0</xdr:row>
                    <xdr:rowOff>152400</xdr:rowOff>
                  </from>
                  <to>
                    <xdr:col>4</xdr:col>
                    <xdr:colOff>2080260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E2BB30-E5FC-4905-8467-407F325CADB4}">
          <x14:formula1>
            <xm:f>robocze!$AV$2:$AV$13</xm:f>
          </x14:formula1>
          <xm:sqref>K1</xm:sqref>
        </x14:dataValidation>
        <x14:dataValidation type="list" allowBlank="1" showInputMessage="1" showErrorMessage="1" xr:uid="{7DDD8315-F820-4027-AC90-98F9D9A20F0B}">
          <x14:formula1>
            <xm:f>ListaOperacji!$A$2:$A$68</xm:f>
          </x14:formula1>
          <xm:sqref>E1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E6D77-101F-47C0-976E-C6DB21CC6CA6}">
  <sheetPr codeName="Arkusz2"/>
  <dimension ref="A1:D61"/>
  <sheetViews>
    <sheetView topLeftCell="A31" workbookViewId="0">
      <selection activeCell="I15" sqref="I15"/>
    </sheetView>
  </sheetViews>
  <sheetFormatPr defaultRowHeight="14.4"/>
  <sheetData>
    <row r="1" spans="1:4">
      <c r="A1" t="s">
        <v>251</v>
      </c>
      <c r="B1" t="s">
        <v>164</v>
      </c>
      <c r="C1" t="s">
        <v>162</v>
      </c>
      <c r="D1" t="s">
        <v>252</v>
      </c>
    </row>
    <row r="2" spans="1:4">
      <c r="A2" t="s">
        <v>253</v>
      </c>
      <c r="B2" t="s">
        <v>175</v>
      </c>
      <c r="C2" t="s">
        <v>163</v>
      </c>
      <c r="D2">
        <v>60</v>
      </c>
    </row>
    <row r="3" spans="1:4">
      <c r="A3" t="s">
        <v>254</v>
      </c>
      <c r="B3" t="s">
        <v>176</v>
      </c>
      <c r="C3" t="s">
        <v>163</v>
      </c>
      <c r="D3">
        <v>60</v>
      </c>
    </row>
    <row r="4" spans="1:4">
      <c r="A4" t="s">
        <v>255</v>
      </c>
      <c r="B4" t="s">
        <v>178</v>
      </c>
      <c r="C4" t="s">
        <v>163</v>
      </c>
      <c r="D4">
        <v>60</v>
      </c>
    </row>
    <row r="5" spans="1:4">
      <c r="A5" t="s">
        <v>256</v>
      </c>
      <c r="B5" t="s">
        <v>179</v>
      </c>
      <c r="C5" t="s">
        <v>163</v>
      </c>
      <c r="D5">
        <v>60</v>
      </c>
    </row>
    <row r="6" spans="1:4">
      <c r="A6" t="s">
        <v>257</v>
      </c>
      <c r="B6" t="s">
        <v>180</v>
      </c>
      <c r="C6" t="s">
        <v>163</v>
      </c>
      <c r="D6">
        <v>60</v>
      </c>
    </row>
    <row r="7" spans="1:4">
      <c r="A7" t="s">
        <v>258</v>
      </c>
      <c r="B7" t="s">
        <v>181</v>
      </c>
      <c r="C7" t="s">
        <v>163</v>
      </c>
      <c r="D7">
        <v>60</v>
      </c>
    </row>
    <row r="8" spans="1:4">
      <c r="A8" t="s">
        <v>259</v>
      </c>
      <c r="B8" t="s">
        <v>182</v>
      </c>
      <c r="C8" t="s">
        <v>163</v>
      </c>
      <c r="D8">
        <v>60</v>
      </c>
    </row>
    <row r="9" spans="1:4">
      <c r="A9" t="s">
        <v>275</v>
      </c>
      <c r="B9" t="s">
        <v>183</v>
      </c>
      <c r="C9" t="s">
        <v>163</v>
      </c>
      <c r="D9">
        <v>60</v>
      </c>
    </row>
    <row r="10" spans="1:4">
      <c r="A10" t="s">
        <v>260</v>
      </c>
      <c r="B10" t="s">
        <v>184</v>
      </c>
      <c r="C10" t="s">
        <v>163</v>
      </c>
      <c r="D10">
        <v>60</v>
      </c>
    </row>
    <row r="11" spans="1:4">
      <c r="A11" t="s">
        <v>177</v>
      </c>
      <c r="B11" t="s">
        <v>177</v>
      </c>
      <c r="C11" t="s">
        <v>163</v>
      </c>
      <c r="D11">
        <v>60</v>
      </c>
    </row>
    <row r="12" spans="1:4">
      <c r="A12" t="s">
        <v>195</v>
      </c>
      <c r="B12" t="s">
        <v>195</v>
      </c>
      <c r="C12" t="s">
        <v>163</v>
      </c>
      <c r="D12">
        <v>60</v>
      </c>
    </row>
    <row r="13" spans="1:4">
      <c r="A13" t="s">
        <v>196</v>
      </c>
      <c r="B13" t="s">
        <v>196</v>
      </c>
      <c r="C13" t="s">
        <v>163</v>
      </c>
      <c r="D13">
        <v>60</v>
      </c>
    </row>
    <row r="14" spans="1:4">
      <c r="A14" t="s">
        <v>197</v>
      </c>
      <c r="B14" t="s">
        <v>197</v>
      </c>
      <c r="C14" t="s">
        <v>362</v>
      </c>
      <c r="D14">
        <v>60</v>
      </c>
    </row>
    <row r="15" spans="1:4">
      <c r="A15" t="s">
        <v>261</v>
      </c>
      <c r="B15" t="s">
        <v>185</v>
      </c>
      <c r="C15" t="s">
        <v>163</v>
      </c>
      <c r="D15">
        <v>60</v>
      </c>
    </row>
    <row r="16" spans="1:4">
      <c r="A16" t="s">
        <v>262</v>
      </c>
      <c r="B16" t="s">
        <v>186</v>
      </c>
      <c r="C16" t="s">
        <v>163</v>
      </c>
      <c r="D16">
        <v>60</v>
      </c>
    </row>
    <row r="17" spans="1:4">
      <c r="A17" t="s">
        <v>263</v>
      </c>
      <c r="B17" t="s">
        <v>187</v>
      </c>
      <c r="C17" t="s">
        <v>163</v>
      </c>
      <c r="D17">
        <v>60</v>
      </c>
    </row>
    <row r="18" spans="1:4">
      <c r="A18" t="s">
        <v>264</v>
      </c>
      <c r="B18" t="s">
        <v>188</v>
      </c>
      <c r="C18" t="s">
        <v>163</v>
      </c>
      <c r="D18">
        <v>60</v>
      </c>
    </row>
    <row r="19" spans="1:4">
      <c r="A19" t="s">
        <v>265</v>
      </c>
      <c r="B19" t="s">
        <v>189</v>
      </c>
      <c r="C19" t="s">
        <v>163</v>
      </c>
      <c r="D19">
        <v>60</v>
      </c>
    </row>
    <row r="20" spans="1:4">
      <c r="A20" t="s">
        <v>266</v>
      </c>
      <c r="B20" t="s">
        <v>190</v>
      </c>
      <c r="C20" t="s">
        <v>163</v>
      </c>
      <c r="D20">
        <v>60</v>
      </c>
    </row>
    <row r="21" spans="1:4">
      <c r="A21" t="s">
        <v>267</v>
      </c>
      <c r="B21" t="s">
        <v>191</v>
      </c>
      <c r="C21" t="s">
        <v>163</v>
      </c>
      <c r="D21">
        <v>60</v>
      </c>
    </row>
    <row r="22" spans="1:4">
      <c r="A22" t="s">
        <v>268</v>
      </c>
      <c r="B22" t="s">
        <v>192</v>
      </c>
      <c r="C22" t="s">
        <v>163</v>
      </c>
      <c r="D22">
        <v>60</v>
      </c>
    </row>
    <row r="23" spans="1:4">
      <c r="A23" t="s">
        <v>269</v>
      </c>
      <c r="B23" t="s">
        <v>193</v>
      </c>
      <c r="C23" t="s">
        <v>163</v>
      </c>
      <c r="D23">
        <v>60</v>
      </c>
    </row>
    <row r="24" spans="1:4">
      <c r="A24" t="s">
        <v>270</v>
      </c>
      <c r="B24" t="s">
        <v>194</v>
      </c>
      <c r="C24" t="s">
        <v>163</v>
      </c>
      <c r="D24">
        <v>60</v>
      </c>
    </row>
    <row r="25" spans="1:4">
      <c r="A25" t="s">
        <v>234</v>
      </c>
      <c r="B25" t="s">
        <v>171</v>
      </c>
      <c r="C25" t="s">
        <v>222</v>
      </c>
      <c r="D25">
        <v>60</v>
      </c>
    </row>
    <row r="26" spans="1:4">
      <c r="A26" t="s">
        <v>235</v>
      </c>
      <c r="B26" t="s">
        <v>172</v>
      </c>
      <c r="C26" t="s">
        <v>222</v>
      </c>
      <c r="D26">
        <v>60</v>
      </c>
    </row>
    <row r="27" spans="1:4">
      <c r="A27" t="s">
        <v>236</v>
      </c>
      <c r="B27" t="s">
        <v>174</v>
      </c>
      <c r="C27" t="s">
        <v>272</v>
      </c>
      <c r="D27">
        <v>60</v>
      </c>
    </row>
    <row r="28" spans="1:4">
      <c r="A28" t="s">
        <v>203</v>
      </c>
      <c r="B28" t="s">
        <v>203</v>
      </c>
      <c r="C28" t="s">
        <v>272</v>
      </c>
      <c r="D28">
        <v>1</v>
      </c>
    </row>
    <row r="29" spans="1:4">
      <c r="A29" t="s">
        <v>218</v>
      </c>
      <c r="B29" t="s">
        <v>218</v>
      </c>
      <c r="C29" t="s">
        <v>272</v>
      </c>
      <c r="D29">
        <v>1</v>
      </c>
    </row>
    <row r="30" spans="1:4">
      <c r="A30" t="s">
        <v>224</v>
      </c>
      <c r="B30" t="s">
        <v>199</v>
      </c>
      <c r="C30" t="s">
        <v>224</v>
      </c>
      <c r="D30">
        <v>600</v>
      </c>
    </row>
    <row r="31" spans="1:4">
      <c r="A31" t="s">
        <v>342</v>
      </c>
      <c r="B31" t="s">
        <v>343</v>
      </c>
      <c r="C31" t="s">
        <v>224</v>
      </c>
      <c r="D31">
        <v>600</v>
      </c>
    </row>
    <row r="32" spans="1:4">
      <c r="A32" t="s">
        <v>237</v>
      </c>
      <c r="B32" t="s">
        <v>198</v>
      </c>
      <c r="C32" t="s">
        <v>224</v>
      </c>
      <c r="D32">
        <v>600</v>
      </c>
    </row>
    <row r="33" spans="1:4">
      <c r="A33" t="s">
        <v>223</v>
      </c>
      <c r="B33" t="s">
        <v>173</v>
      </c>
      <c r="C33" t="s">
        <v>223</v>
      </c>
      <c r="D33">
        <v>900</v>
      </c>
    </row>
    <row r="34" spans="1:4">
      <c r="A34" t="s">
        <v>230</v>
      </c>
      <c r="B34" t="s">
        <v>166</v>
      </c>
      <c r="C34" t="s">
        <v>221</v>
      </c>
      <c r="D34">
        <v>1800</v>
      </c>
    </row>
    <row r="35" spans="1:4">
      <c r="A35" t="s">
        <v>238</v>
      </c>
      <c r="B35" t="s">
        <v>200</v>
      </c>
      <c r="C35" t="s">
        <v>225</v>
      </c>
      <c r="D35">
        <v>420</v>
      </c>
    </row>
    <row r="36" spans="1:4">
      <c r="A36" t="s">
        <v>239</v>
      </c>
      <c r="B36" t="s">
        <v>201</v>
      </c>
      <c r="C36" t="s">
        <v>225</v>
      </c>
      <c r="D36">
        <v>600</v>
      </c>
    </row>
    <row r="37" spans="1:4">
      <c r="A37" t="s">
        <v>242</v>
      </c>
      <c r="B37" t="s">
        <v>205</v>
      </c>
      <c r="C37" t="s">
        <v>225</v>
      </c>
      <c r="D37">
        <v>420</v>
      </c>
    </row>
    <row r="38" spans="1:4">
      <c r="A38" t="s">
        <v>240</v>
      </c>
      <c r="B38" t="s">
        <v>202</v>
      </c>
      <c r="C38" t="s">
        <v>225</v>
      </c>
      <c r="D38">
        <v>1</v>
      </c>
    </row>
    <row r="39" spans="1:4">
      <c r="A39" t="s">
        <v>347</v>
      </c>
      <c r="B39" t="s">
        <v>209</v>
      </c>
      <c r="C39" t="s">
        <v>227</v>
      </c>
      <c r="D39">
        <v>600</v>
      </c>
    </row>
    <row r="40" spans="1:4">
      <c r="A40" t="s">
        <v>348</v>
      </c>
      <c r="B40" t="s">
        <v>210</v>
      </c>
      <c r="C40" t="s">
        <v>227</v>
      </c>
      <c r="D40">
        <v>600</v>
      </c>
    </row>
    <row r="41" spans="1:4">
      <c r="A41" t="s">
        <v>245</v>
      </c>
      <c r="B41" t="s">
        <v>211</v>
      </c>
      <c r="C41" t="s">
        <v>227</v>
      </c>
      <c r="D41">
        <v>300</v>
      </c>
    </row>
    <row r="42" spans="1:4">
      <c r="A42" t="s">
        <v>226</v>
      </c>
      <c r="B42" t="s">
        <v>207</v>
      </c>
      <c r="C42" t="s">
        <v>226</v>
      </c>
      <c r="D42">
        <v>1800</v>
      </c>
    </row>
    <row r="43" spans="1:4">
      <c r="A43" s="24" t="s">
        <v>243</v>
      </c>
      <c r="B43" s="24" t="s">
        <v>206</v>
      </c>
      <c r="C43" s="24" t="s">
        <v>220</v>
      </c>
      <c r="D43" s="24">
        <v>300</v>
      </c>
    </row>
    <row r="44" spans="1:4">
      <c r="A44" s="24" t="s">
        <v>346</v>
      </c>
      <c r="B44" s="24" t="s">
        <v>217</v>
      </c>
      <c r="C44" s="24" t="s">
        <v>220</v>
      </c>
      <c r="D44" s="24">
        <v>300</v>
      </c>
    </row>
    <row r="45" spans="1:4">
      <c r="A45" s="24" t="s">
        <v>229</v>
      </c>
      <c r="B45" s="24" t="s">
        <v>165</v>
      </c>
      <c r="C45" s="24" t="s">
        <v>220</v>
      </c>
      <c r="D45" s="24">
        <v>300</v>
      </c>
    </row>
    <row r="46" spans="1:4">
      <c r="A46" s="24" t="s">
        <v>232</v>
      </c>
      <c r="B46" s="24" t="s">
        <v>168</v>
      </c>
      <c r="C46" s="24" t="s">
        <v>220</v>
      </c>
      <c r="D46" s="24">
        <v>300</v>
      </c>
    </row>
    <row r="47" spans="1:4">
      <c r="A47" s="24" t="s">
        <v>271</v>
      </c>
      <c r="B47" s="24" t="s">
        <v>170</v>
      </c>
      <c r="C47" s="24" t="s">
        <v>220</v>
      </c>
      <c r="D47" s="24">
        <v>300</v>
      </c>
    </row>
    <row r="48" spans="1:4">
      <c r="A48" s="24" t="s">
        <v>233</v>
      </c>
      <c r="B48" s="24" t="s">
        <v>169</v>
      </c>
      <c r="C48" s="24" t="s">
        <v>220</v>
      </c>
      <c r="D48" s="24">
        <v>300</v>
      </c>
    </row>
    <row r="49" spans="1:4">
      <c r="A49" s="24" t="s">
        <v>231</v>
      </c>
      <c r="B49" s="24" t="s">
        <v>167</v>
      </c>
      <c r="C49" s="24" t="s">
        <v>220</v>
      </c>
      <c r="D49" s="24">
        <v>300</v>
      </c>
    </row>
    <row r="50" spans="1:4">
      <c r="A50" s="24" t="s">
        <v>241</v>
      </c>
      <c r="B50" s="24" t="s">
        <v>204</v>
      </c>
      <c r="C50" s="24" t="s">
        <v>220</v>
      </c>
      <c r="D50" s="24">
        <v>300</v>
      </c>
    </row>
    <row r="51" spans="1:4">
      <c r="A51" s="24" t="s">
        <v>247</v>
      </c>
      <c r="B51" s="24" t="s">
        <v>214</v>
      </c>
      <c r="C51" s="24" t="s">
        <v>220</v>
      </c>
      <c r="D51" s="24">
        <v>300</v>
      </c>
    </row>
    <row r="52" spans="1:4">
      <c r="A52" s="24" t="s">
        <v>249</v>
      </c>
      <c r="B52" s="24" t="s">
        <v>216</v>
      </c>
      <c r="C52" s="24" t="s">
        <v>220</v>
      </c>
      <c r="D52" s="24">
        <v>300</v>
      </c>
    </row>
    <row r="53" spans="1:4">
      <c r="A53" s="24" t="s">
        <v>274</v>
      </c>
      <c r="B53" s="24" t="s">
        <v>219</v>
      </c>
      <c r="C53" s="24" t="s">
        <v>220</v>
      </c>
      <c r="D53" s="24">
        <v>1</v>
      </c>
    </row>
    <row r="54" spans="1:4">
      <c r="A54" s="24" t="s">
        <v>244</v>
      </c>
      <c r="B54" s="24" t="s">
        <v>208</v>
      </c>
      <c r="C54" s="24" t="s">
        <v>220</v>
      </c>
      <c r="D54" s="24">
        <v>300</v>
      </c>
    </row>
    <row r="55" spans="1:4">
      <c r="A55" t="s">
        <v>273</v>
      </c>
      <c r="B55" t="s">
        <v>212</v>
      </c>
      <c r="C55" t="s">
        <v>273</v>
      </c>
      <c r="D55">
        <v>300</v>
      </c>
    </row>
    <row r="56" spans="1:4">
      <c r="A56" t="s">
        <v>246</v>
      </c>
      <c r="B56" t="s">
        <v>213</v>
      </c>
      <c r="C56" t="s">
        <v>228</v>
      </c>
      <c r="D56">
        <v>600</v>
      </c>
    </row>
    <row r="57" spans="1:4">
      <c r="A57" t="s">
        <v>248</v>
      </c>
      <c r="B57" t="s">
        <v>215</v>
      </c>
      <c r="C57" t="s">
        <v>228</v>
      </c>
      <c r="D57">
        <v>600</v>
      </c>
    </row>
    <row r="58" spans="1:4">
      <c r="A58" s="24" t="s">
        <v>250</v>
      </c>
      <c r="B58" s="24" t="s">
        <v>217</v>
      </c>
      <c r="C58" s="24" t="s">
        <v>220</v>
      </c>
      <c r="D58" s="24">
        <v>300</v>
      </c>
    </row>
    <row r="59" spans="1:4">
      <c r="A59" s="24" t="s">
        <v>344</v>
      </c>
      <c r="B59" s="24" t="s">
        <v>217</v>
      </c>
      <c r="C59" s="24" t="s">
        <v>220</v>
      </c>
      <c r="D59" s="24">
        <v>300</v>
      </c>
    </row>
    <row r="60" spans="1:4">
      <c r="A60" s="24" t="s">
        <v>345</v>
      </c>
      <c r="B60" s="24" t="s">
        <v>217</v>
      </c>
      <c r="C60" s="24" t="s">
        <v>220</v>
      </c>
      <c r="D60" s="24">
        <v>300</v>
      </c>
    </row>
    <row r="61" spans="1:4">
      <c r="A61" s="24" t="s">
        <v>346</v>
      </c>
      <c r="B61" s="24"/>
      <c r="C61" s="24" t="s">
        <v>220</v>
      </c>
      <c r="D61" s="24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E8BC-0F12-464B-B03B-F802F88EDEFB}">
  <sheetPr codeName="arkChk">
    <pageSetUpPr fitToPage="1"/>
  </sheetPr>
  <dimension ref="A1:WVZ1361"/>
  <sheetViews>
    <sheetView zoomScale="70" zoomScaleNormal="70" workbookViewId="0">
      <pane ySplit="8" topLeftCell="A9" activePane="bottomLeft" state="frozen"/>
      <selection pane="bottomLeft" activeCell="D1" sqref="D1:H7"/>
    </sheetView>
  </sheetViews>
  <sheetFormatPr defaultColWidth="0" defaultRowHeight="14.4"/>
  <cols>
    <col min="1" max="1" width="9.109375" style="272" customWidth="1"/>
    <col min="2" max="2" width="33" style="204" customWidth="1"/>
    <col min="3" max="3" width="49.88671875" style="204" customWidth="1"/>
    <col min="4" max="4" width="22" style="204" customWidth="1"/>
    <col min="5" max="5" width="13.88671875" style="204" customWidth="1"/>
    <col min="6" max="6" width="22" style="204" hidden="1" customWidth="1"/>
    <col min="7" max="7" width="22" style="204" customWidth="1"/>
    <col min="8" max="8" width="23.109375" style="204" customWidth="1"/>
    <col min="9" max="9" width="29.6640625" style="204" customWidth="1"/>
    <col min="10" max="10" width="25.33203125" style="204" customWidth="1"/>
    <col min="11" max="11" width="24.6640625" style="187" hidden="1" customWidth="1"/>
    <col min="12" max="12" width="10.109375" style="187" hidden="1" customWidth="1"/>
    <col min="13" max="13" width="9.109375" style="187" hidden="1" customWidth="1"/>
    <col min="14" max="17" width="9.109375" style="187" hidden="1"/>
    <col min="18" max="18" width="10.88671875" style="187" hidden="1"/>
    <col min="19" max="258" width="9.109375" style="187" hidden="1"/>
    <col min="259" max="259" width="17" style="187" hidden="1"/>
    <col min="260" max="260" width="24" style="187" hidden="1"/>
    <col min="261" max="261" width="22" style="187" hidden="1"/>
    <col min="262" max="262" width="90.5546875" style="187" hidden="1"/>
    <col min="263" max="263" width="22" style="187" hidden="1"/>
    <col min="264" max="264" width="23.109375" style="187" hidden="1"/>
    <col min="265" max="265" width="29.6640625" style="187" hidden="1"/>
    <col min="266" max="266" width="25.33203125" style="187" hidden="1"/>
    <col min="267" max="267" width="24.6640625" style="187" hidden="1"/>
    <col min="268" max="273" width="9.109375" style="187" hidden="1"/>
    <col min="274" max="274" width="10.88671875" style="187" hidden="1"/>
    <col min="275" max="514" width="9.109375" style="187" hidden="1"/>
    <col min="515" max="515" width="17" style="187" hidden="1"/>
    <col min="516" max="516" width="24" style="187" hidden="1"/>
    <col min="517" max="517" width="22" style="187" hidden="1"/>
    <col min="518" max="518" width="90.5546875" style="187" hidden="1"/>
    <col min="519" max="519" width="22" style="187" hidden="1"/>
    <col min="520" max="520" width="23.109375" style="187" hidden="1"/>
    <col min="521" max="521" width="29.6640625" style="187" hidden="1"/>
    <col min="522" max="522" width="25.33203125" style="187" hidden="1"/>
    <col min="523" max="523" width="24.6640625" style="187" hidden="1"/>
    <col min="524" max="529" width="9.109375" style="187" hidden="1"/>
    <col min="530" max="530" width="10.88671875" style="187" hidden="1"/>
    <col min="531" max="770" width="9.109375" style="187" hidden="1"/>
    <col min="771" max="771" width="17" style="187" hidden="1"/>
    <col min="772" max="772" width="24" style="187" hidden="1"/>
    <col min="773" max="773" width="22" style="187" hidden="1"/>
    <col min="774" max="774" width="90.5546875" style="187" hidden="1"/>
    <col min="775" max="775" width="22" style="187" hidden="1"/>
    <col min="776" max="776" width="23.109375" style="187" hidden="1"/>
    <col min="777" max="777" width="29.6640625" style="187" hidden="1"/>
    <col min="778" max="778" width="25.33203125" style="187" hidden="1"/>
    <col min="779" max="779" width="24.6640625" style="187" hidden="1"/>
    <col min="780" max="785" width="9.109375" style="187" hidden="1"/>
    <col min="786" max="786" width="10.88671875" style="187" hidden="1"/>
    <col min="787" max="1026" width="9.109375" style="187" hidden="1"/>
    <col min="1027" max="1027" width="17" style="187" hidden="1"/>
    <col min="1028" max="1028" width="24" style="187" hidden="1"/>
    <col min="1029" max="1029" width="22" style="187" hidden="1"/>
    <col min="1030" max="1030" width="90.5546875" style="187" hidden="1"/>
    <col min="1031" max="1031" width="22" style="187" hidden="1"/>
    <col min="1032" max="1032" width="23.109375" style="187" hidden="1"/>
    <col min="1033" max="1033" width="29.6640625" style="187" hidden="1"/>
    <col min="1034" max="1034" width="25.33203125" style="187" hidden="1"/>
    <col min="1035" max="1035" width="24.6640625" style="187" hidden="1"/>
    <col min="1036" max="1041" width="9.109375" style="187" hidden="1"/>
    <col min="1042" max="1042" width="10.88671875" style="187" hidden="1"/>
    <col min="1043" max="1282" width="9.109375" style="187" hidden="1"/>
    <col min="1283" max="1283" width="17" style="187" hidden="1"/>
    <col min="1284" max="1284" width="24" style="187" hidden="1"/>
    <col min="1285" max="1285" width="22" style="187" hidden="1"/>
    <col min="1286" max="1286" width="90.5546875" style="187" hidden="1"/>
    <col min="1287" max="1287" width="22" style="187" hidden="1"/>
    <col min="1288" max="1288" width="23.109375" style="187" hidden="1"/>
    <col min="1289" max="1289" width="29.6640625" style="187" hidden="1"/>
    <col min="1290" max="1290" width="25.33203125" style="187" hidden="1"/>
    <col min="1291" max="1291" width="24.6640625" style="187" hidden="1"/>
    <col min="1292" max="1297" width="9.109375" style="187" hidden="1"/>
    <col min="1298" max="1298" width="10.88671875" style="187" hidden="1"/>
    <col min="1299" max="1538" width="9.109375" style="187" hidden="1"/>
    <col min="1539" max="1539" width="17" style="187" hidden="1"/>
    <col min="1540" max="1540" width="24" style="187" hidden="1"/>
    <col min="1541" max="1541" width="22" style="187" hidden="1"/>
    <col min="1542" max="1542" width="90.5546875" style="187" hidden="1"/>
    <col min="1543" max="1543" width="22" style="187" hidden="1"/>
    <col min="1544" max="1544" width="23.109375" style="187" hidden="1"/>
    <col min="1545" max="1545" width="29.6640625" style="187" hidden="1"/>
    <col min="1546" max="1546" width="25.33203125" style="187" hidden="1"/>
    <col min="1547" max="1547" width="24.6640625" style="187" hidden="1"/>
    <col min="1548" max="1553" width="9.109375" style="187" hidden="1"/>
    <col min="1554" max="1554" width="10.88671875" style="187" hidden="1"/>
    <col min="1555" max="1794" width="9.109375" style="187" hidden="1"/>
    <col min="1795" max="1795" width="17" style="187" hidden="1"/>
    <col min="1796" max="1796" width="24" style="187" hidden="1"/>
    <col min="1797" max="1797" width="22" style="187" hidden="1"/>
    <col min="1798" max="1798" width="90.5546875" style="187" hidden="1"/>
    <col min="1799" max="1799" width="22" style="187" hidden="1"/>
    <col min="1800" max="1800" width="23.109375" style="187" hidden="1"/>
    <col min="1801" max="1801" width="29.6640625" style="187" hidden="1"/>
    <col min="1802" max="1802" width="25.33203125" style="187" hidden="1"/>
    <col min="1803" max="1803" width="24.6640625" style="187" hidden="1"/>
    <col min="1804" max="1809" width="9.109375" style="187" hidden="1"/>
    <col min="1810" max="1810" width="10.88671875" style="187" hidden="1"/>
    <col min="1811" max="2050" width="9.109375" style="187" hidden="1"/>
    <col min="2051" max="2051" width="17" style="187" hidden="1"/>
    <col min="2052" max="2052" width="24" style="187" hidden="1"/>
    <col min="2053" max="2053" width="22" style="187" hidden="1"/>
    <col min="2054" max="2054" width="90.5546875" style="187" hidden="1"/>
    <col min="2055" max="2055" width="22" style="187" hidden="1"/>
    <col min="2056" max="2056" width="23.109375" style="187" hidden="1"/>
    <col min="2057" max="2057" width="29.6640625" style="187" hidden="1"/>
    <col min="2058" max="2058" width="25.33203125" style="187" hidden="1"/>
    <col min="2059" max="2059" width="24.6640625" style="187" hidden="1"/>
    <col min="2060" max="2065" width="9.109375" style="187" hidden="1"/>
    <col min="2066" max="2066" width="10.88671875" style="187" hidden="1"/>
    <col min="2067" max="2306" width="9.109375" style="187" hidden="1"/>
    <col min="2307" max="2307" width="17" style="187" hidden="1"/>
    <col min="2308" max="2308" width="24" style="187" hidden="1"/>
    <col min="2309" max="2309" width="22" style="187" hidden="1"/>
    <col min="2310" max="2310" width="90.5546875" style="187" hidden="1"/>
    <col min="2311" max="2311" width="22" style="187" hidden="1"/>
    <col min="2312" max="2312" width="23.109375" style="187" hidden="1"/>
    <col min="2313" max="2313" width="29.6640625" style="187" hidden="1"/>
    <col min="2314" max="2314" width="25.33203125" style="187" hidden="1"/>
    <col min="2315" max="2315" width="24.6640625" style="187" hidden="1"/>
    <col min="2316" max="2321" width="9.109375" style="187" hidden="1"/>
    <col min="2322" max="2322" width="10.88671875" style="187" hidden="1"/>
    <col min="2323" max="2562" width="9.109375" style="187" hidden="1"/>
    <col min="2563" max="2563" width="17" style="187" hidden="1"/>
    <col min="2564" max="2564" width="24" style="187" hidden="1"/>
    <col min="2565" max="2565" width="22" style="187" hidden="1"/>
    <col min="2566" max="2566" width="90.5546875" style="187" hidden="1"/>
    <col min="2567" max="2567" width="22" style="187" hidden="1"/>
    <col min="2568" max="2568" width="23.109375" style="187" hidden="1"/>
    <col min="2569" max="2569" width="29.6640625" style="187" hidden="1"/>
    <col min="2570" max="2570" width="25.33203125" style="187" hidden="1"/>
    <col min="2571" max="2571" width="24.6640625" style="187" hidden="1"/>
    <col min="2572" max="2577" width="9.109375" style="187" hidden="1"/>
    <col min="2578" max="2578" width="10.88671875" style="187" hidden="1"/>
    <col min="2579" max="2818" width="9.109375" style="187" hidden="1"/>
    <col min="2819" max="2819" width="17" style="187" hidden="1"/>
    <col min="2820" max="2820" width="24" style="187" hidden="1"/>
    <col min="2821" max="2821" width="22" style="187" hidden="1"/>
    <col min="2822" max="2822" width="90.5546875" style="187" hidden="1"/>
    <col min="2823" max="2823" width="22" style="187" hidden="1"/>
    <col min="2824" max="2824" width="23.109375" style="187" hidden="1"/>
    <col min="2825" max="2825" width="29.6640625" style="187" hidden="1"/>
    <col min="2826" max="2826" width="25.33203125" style="187" hidden="1"/>
    <col min="2827" max="2827" width="24.6640625" style="187" hidden="1"/>
    <col min="2828" max="2833" width="9.109375" style="187" hidden="1"/>
    <col min="2834" max="2834" width="10.88671875" style="187" hidden="1"/>
    <col min="2835" max="3074" width="9.109375" style="187" hidden="1"/>
    <col min="3075" max="3075" width="17" style="187" hidden="1"/>
    <col min="3076" max="3076" width="24" style="187" hidden="1"/>
    <col min="3077" max="3077" width="22" style="187" hidden="1"/>
    <col min="3078" max="3078" width="90.5546875" style="187" hidden="1"/>
    <col min="3079" max="3079" width="22" style="187" hidden="1"/>
    <col min="3080" max="3080" width="23.109375" style="187" hidden="1"/>
    <col min="3081" max="3081" width="29.6640625" style="187" hidden="1"/>
    <col min="3082" max="3082" width="25.33203125" style="187" hidden="1"/>
    <col min="3083" max="3083" width="24.6640625" style="187" hidden="1"/>
    <col min="3084" max="3089" width="9.109375" style="187" hidden="1"/>
    <col min="3090" max="3090" width="10.88671875" style="187" hidden="1"/>
    <col min="3091" max="3330" width="9.109375" style="187" hidden="1"/>
    <col min="3331" max="3331" width="17" style="187" hidden="1"/>
    <col min="3332" max="3332" width="24" style="187" hidden="1"/>
    <col min="3333" max="3333" width="22" style="187" hidden="1"/>
    <col min="3334" max="3334" width="90.5546875" style="187" hidden="1"/>
    <col min="3335" max="3335" width="22" style="187" hidden="1"/>
    <col min="3336" max="3336" width="23.109375" style="187" hidden="1"/>
    <col min="3337" max="3337" width="29.6640625" style="187" hidden="1"/>
    <col min="3338" max="3338" width="25.33203125" style="187" hidden="1"/>
    <col min="3339" max="3339" width="24.6640625" style="187" hidden="1"/>
    <col min="3340" max="3345" width="9.109375" style="187" hidden="1"/>
    <col min="3346" max="3346" width="10.88671875" style="187" hidden="1"/>
    <col min="3347" max="3586" width="9.109375" style="187" hidden="1"/>
    <col min="3587" max="3587" width="17" style="187" hidden="1"/>
    <col min="3588" max="3588" width="24" style="187" hidden="1"/>
    <col min="3589" max="3589" width="22" style="187" hidden="1"/>
    <col min="3590" max="3590" width="90.5546875" style="187" hidden="1"/>
    <col min="3591" max="3591" width="22" style="187" hidden="1"/>
    <col min="3592" max="3592" width="23.109375" style="187" hidden="1"/>
    <col min="3593" max="3593" width="29.6640625" style="187" hidden="1"/>
    <col min="3594" max="3594" width="25.33203125" style="187" hidden="1"/>
    <col min="3595" max="3595" width="24.6640625" style="187" hidden="1"/>
    <col min="3596" max="3601" width="9.109375" style="187" hidden="1"/>
    <col min="3602" max="3602" width="10.88671875" style="187" hidden="1"/>
    <col min="3603" max="3842" width="9.109375" style="187" hidden="1"/>
    <col min="3843" max="3843" width="17" style="187" hidden="1"/>
    <col min="3844" max="3844" width="24" style="187" hidden="1"/>
    <col min="3845" max="3845" width="22" style="187" hidden="1"/>
    <col min="3846" max="3846" width="90.5546875" style="187" hidden="1"/>
    <col min="3847" max="3847" width="22" style="187" hidden="1"/>
    <col min="3848" max="3848" width="23.109375" style="187" hidden="1"/>
    <col min="3849" max="3849" width="29.6640625" style="187" hidden="1"/>
    <col min="3850" max="3850" width="25.33203125" style="187" hidden="1"/>
    <col min="3851" max="3851" width="24.6640625" style="187" hidden="1"/>
    <col min="3852" max="3857" width="9.109375" style="187" hidden="1"/>
    <col min="3858" max="3858" width="10.88671875" style="187" hidden="1"/>
    <col min="3859" max="4098" width="9.109375" style="187" hidden="1"/>
    <col min="4099" max="4099" width="17" style="187" hidden="1"/>
    <col min="4100" max="4100" width="24" style="187" hidden="1"/>
    <col min="4101" max="4101" width="22" style="187" hidden="1"/>
    <col min="4102" max="4102" width="90.5546875" style="187" hidden="1"/>
    <col min="4103" max="4103" width="22" style="187" hidden="1"/>
    <col min="4104" max="4104" width="23.109375" style="187" hidden="1"/>
    <col min="4105" max="4105" width="29.6640625" style="187" hidden="1"/>
    <col min="4106" max="4106" width="25.33203125" style="187" hidden="1"/>
    <col min="4107" max="4107" width="24.6640625" style="187" hidden="1"/>
    <col min="4108" max="4113" width="9.109375" style="187" hidden="1"/>
    <col min="4114" max="4114" width="10.88671875" style="187" hidden="1"/>
    <col min="4115" max="4354" width="9.109375" style="187" hidden="1"/>
    <col min="4355" max="4355" width="17" style="187" hidden="1"/>
    <col min="4356" max="4356" width="24" style="187" hidden="1"/>
    <col min="4357" max="4357" width="22" style="187" hidden="1"/>
    <col min="4358" max="4358" width="90.5546875" style="187" hidden="1"/>
    <col min="4359" max="4359" width="22" style="187" hidden="1"/>
    <col min="4360" max="4360" width="23.109375" style="187" hidden="1"/>
    <col min="4361" max="4361" width="29.6640625" style="187" hidden="1"/>
    <col min="4362" max="4362" width="25.33203125" style="187" hidden="1"/>
    <col min="4363" max="4363" width="24.6640625" style="187" hidden="1"/>
    <col min="4364" max="4369" width="9.109375" style="187" hidden="1"/>
    <col min="4370" max="4370" width="10.88671875" style="187" hidden="1"/>
    <col min="4371" max="4610" width="9.109375" style="187" hidden="1"/>
    <col min="4611" max="4611" width="17" style="187" hidden="1"/>
    <col min="4612" max="4612" width="24" style="187" hidden="1"/>
    <col min="4613" max="4613" width="22" style="187" hidden="1"/>
    <col min="4614" max="4614" width="90.5546875" style="187" hidden="1"/>
    <col min="4615" max="4615" width="22" style="187" hidden="1"/>
    <col min="4616" max="4616" width="23.109375" style="187" hidden="1"/>
    <col min="4617" max="4617" width="29.6640625" style="187" hidden="1"/>
    <col min="4618" max="4618" width="25.33203125" style="187" hidden="1"/>
    <col min="4619" max="4619" width="24.6640625" style="187" hidden="1"/>
    <col min="4620" max="4625" width="9.109375" style="187" hidden="1"/>
    <col min="4626" max="4626" width="10.88671875" style="187" hidden="1"/>
    <col min="4627" max="4866" width="9.109375" style="187" hidden="1"/>
    <col min="4867" max="4867" width="17" style="187" hidden="1"/>
    <col min="4868" max="4868" width="24" style="187" hidden="1"/>
    <col min="4869" max="4869" width="22" style="187" hidden="1"/>
    <col min="4870" max="4870" width="90.5546875" style="187" hidden="1"/>
    <col min="4871" max="4871" width="22" style="187" hidden="1"/>
    <col min="4872" max="4872" width="23.109375" style="187" hidden="1"/>
    <col min="4873" max="4873" width="29.6640625" style="187" hidden="1"/>
    <col min="4874" max="4874" width="25.33203125" style="187" hidden="1"/>
    <col min="4875" max="4875" width="24.6640625" style="187" hidden="1"/>
    <col min="4876" max="4881" width="9.109375" style="187" hidden="1"/>
    <col min="4882" max="4882" width="10.88671875" style="187" hidden="1"/>
    <col min="4883" max="5122" width="9.109375" style="187" hidden="1"/>
    <col min="5123" max="5123" width="17" style="187" hidden="1"/>
    <col min="5124" max="5124" width="24" style="187" hidden="1"/>
    <col min="5125" max="5125" width="22" style="187" hidden="1"/>
    <col min="5126" max="5126" width="90.5546875" style="187" hidden="1"/>
    <col min="5127" max="5127" width="22" style="187" hidden="1"/>
    <col min="5128" max="5128" width="23.109375" style="187" hidden="1"/>
    <col min="5129" max="5129" width="29.6640625" style="187" hidden="1"/>
    <col min="5130" max="5130" width="25.33203125" style="187" hidden="1"/>
    <col min="5131" max="5131" width="24.6640625" style="187" hidden="1"/>
    <col min="5132" max="5137" width="9.109375" style="187" hidden="1"/>
    <col min="5138" max="5138" width="10.88671875" style="187" hidden="1"/>
    <col min="5139" max="5378" width="9.109375" style="187" hidden="1"/>
    <col min="5379" max="5379" width="17" style="187" hidden="1"/>
    <col min="5380" max="5380" width="24" style="187" hidden="1"/>
    <col min="5381" max="5381" width="22" style="187" hidden="1"/>
    <col min="5382" max="5382" width="90.5546875" style="187" hidden="1"/>
    <col min="5383" max="5383" width="22" style="187" hidden="1"/>
    <col min="5384" max="5384" width="23.109375" style="187" hidden="1"/>
    <col min="5385" max="5385" width="29.6640625" style="187" hidden="1"/>
    <col min="5386" max="5386" width="25.33203125" style="187" hidden="1"/>
    <col min="5387" max="5387" width="24.6640625" style="187" hidden="1"/>
    <col min="5388" max="5393" width="9.109375" style="187" hidden="1"/>
    <col min="5394" max="5394" width="10.88671875" style="187" hidden="1"/>
    <col min="5395" max="5634" width="9.109375" style="187" hidden="1"/>
    <col min="5635" max="5635" width="17" style="187" hidden="1"/>
    <col min="5636" max="5636" width="24" style="187" hidden="1"/>
    <col min="5637" max="5637" width="22" style="187" hidden="1"/>
    <col min="5638" max="5638" width="90.5546875" style="187" hidden="1"/>
    <col min="5639" max="5639" width="22" style="187" hidden="1"/>
    <col min="5640" max="5640" width="23.109375" style="187" hidden="1"/>
    <col min="5641" max="5641" width="29.6640625" style="187" hidden="1"/>
    <col min="5642" max="5642" width="25.33203125" style="187" hidden="1"/>
    <col min="5643" max="5643" width="24.6640625" style="187" hidden="1"/>
    <col min="5644" max="5649" width="9.109375" style="187" hidden="1"/>
    <col min="5650" max="5650" width="10.88671875" style="187" hidden="1"/>
    <col min="5651" max="5890" width="9.109375" style="187" hidden="1"/>
    <col min="5891" max="5891" width="17" style="187" hidden="1"/>
    <col min="5892" max="5892" width="24" style="187" hidden="1"/>
    <col min="5893" max="5893" width="22" style="187" hidden="1"/>
    <col min="5894" max="5894" width="90.5546875" style="187" hidden="1"/>
    <col min="5895" max="5895" width="22" style="187" hidden="1"/>
    <col min="5896" max="5896" width="23.109375" style="187" hidden="1"/>
    <col min="5897" max="5897" width="29.6640625" style="187" hidden="1"/>
    <col min="5898" max="5898" width="25.33203125" style="187" hidden="1"/>
    <col min="5899" max="5899" width="24.6640625" style="187" hidden="1"/>
    <col min="5900" max="5905" width="9.109375" style="187" hidden="1"/>
    <col min="5906" max="5906" width="10.88671875" style="187" hidden="1"/>
    <col min="5907" max="6146" width="9.109375" style="187" hidden="1"/>
    <col min="6147" max="6147" width="17" style="187" hidden="1"/>
    <col min="6148" max="6148" width="24" style="187" hidden="1"/>
    <col min="6149" max="6149" width="22" style="187" hidden="1"/>
    <col min="6150" max="6150" width="90.5546875" style="187" hidden="1"/>
    <col min="6151" max="6151" width="22" style="187" hidden="1"/>
    <col min="6152" max="6152" width="23.109375" style="187" hidden="1"/>
    <col min="6153" max="6153" width="29.6640625" style="187" hidden="1"/>
    <col min="6154" max="6154" width="25.33203125" style="187" hidden="1"/>
    <col min="6155" max="6155" width="24.6640625" style="187" hidden="1"/>
    <col min="6156" max="6161" width="9.109375" style="187" hidden="1"/>
    <col min="6162" max="6162" width="10.88671875" style="187" hidden="1"/>
    <col min="6163" max="6402" width="9.109375" style="187" hidden="1"/>
    <col min="6403" max="6403" width="17" style="187" hidden="1"/>
    <col min="6404" max="6404" width="24" style="187" hidden="1"/>
    <col min="6405" max="6405" width="22" style="187" hidden="1"/>
    <col min="6406" max="6406" width="90.5546875" style="187" hidden="1"/>
    <col min="6407" max="6407" width="22" style="187" hidden="1"/>
    <col min="6408" max="6408" width="23.109375" style="187" hidden="1"/>
    <col min="6409" max="6409" width="29.6640625" style="187" hidden="1"/>
    <col min="6410" max="6410" width="25.33203125" style="187" hidden="1"/>
    <col min="6411" max="6411" width="24.6640625" style="187" hidden="1"/>
    <col min="6412" max="6417" width="9.109375" style="187" hidden="1"/>
    <col min="6418" max="6418" width="10.88671875" style="187" hidden="1"/>
    <col min="6419" max="6658" width="9.109375" style="187" hidden="1"/>
    <col min="6659" max="6659" width="17" style="187" hidden="1"/>
    <col min="6660" max="6660" width="24" style="187" hidden="1"/>
    <col min="6661" max="6661" width="22" style="187" hidden="1"/>
    <col min="6662" max="6662" width="90.5546875" style="187" hidden="1"/>
    <col min="6663" max="6663" width="22" style="187" hidden="1"/>
    <col min="6664" max="6664" width="23.109375" style="187" hidden="1"/>
    <col min="6665" max="6665" width="29.6640625" style="187" hidden="1"/>
    <col min="6666" max="6666" width="25.33203125" style="187" hidden="1"/>
    <col min="6667" max="6667" width="24.6640625" style="187" hidden="1"/>
    <col min="6668" max="6673" width="9.109375" style="187" hidden="1"/>
    <col min="6674" max="6674" width="10.88671875" style="187" hidden="1"/>
    <col min="6675" max="6914" width="9.109375" style="187" hidden="1"/>
    <col min="6915" max="6915" width="17" style="187" hidden="1"/>
    <col min="6916" max="6916" width="24" style="187" hidden="1"/>
    <col min="6917" max="6917" width="22" style="187" hidden="1"/>
    <col min="6918" max="6918" width="90.5546875" style="187" hidden="1"/>
    <col min="6919" max="6919" width="22" style="187" hidden="1"/>
    <col min="6920" max="6920" width="23.109375" style="187" hidden="1"/>
    <col min="6921" max="6921" width="29.6640625" style="187" hidden="1"/>
    <col min="6922" max="6922" width="25.33203125" style="187" hidden="1"/>
    <col min="6923" max="6923" width="24.6640625" style="187" hidden="1"/>
    <col min="6924" max="6929" width="9.109375" style="187" hidden="1"/>
    <col min="6930" max="6930" width="10.88671875" style="187" hidden="1"/>
    <col min="6931" max="7170" width="9.109375" style="187" hidden="1"/>
    <col min="7171" max="7171" width="17" style="187" hidden="1"/>
    <col min="7172" max="7172" width="24" style="187" hidden="1"/>
    <col min="7173" max="7173" width="22" style="187" hidden="1"/>
    <col min="7174" max="7174" width="90.5546875" style="187" hidden="1"/>
    <col min="7175" max="7175" width="22" style="187" hidden="1"/>
    <col min="7176" max="7176" width="23.109375" style="187" hidden="1"/>
    <col min="7177" max="7177" width="29.6640625" style="187" hidden="1"/>
    <col min="7178" max="7178" width="25.33203125" style="187" hidden="1"/>
    <col min="7179" max="7179" width="24.6640625" style="187" hidden="1"/>
    <col min="7180" max="7185" width="9.109375" style="187" hidden="1"/>
    <col min="7186" max="7186" width="10.88671875" style="187" hidden="1"/>
    <col min="7187" max="7426" width="9.109375" style="187" hidden="1"/>
    <col min="7427" max="7427" width="17" style="187" hidden="1"/>
    <col min="7428" max="7428" width="24" style="187" hidden="1"/>
    <col min="7429" max="7429" width="22" style="187" hidden="1"/>
    <col min="7430" max="7430" width="90.5546875" style="187" hidden="1"/>
    <col min="7431" max="7431" width="22" style="187" hidden="1"/>
    <col min="7432" max="7432" width="23.109375" style="187" hidden="1"/>
    <col min="7433" max="7433" width="29.6640625" style="187" hidden="1"/>
    <col min="7434" max="7434" width="25.33203125" style="187" hidden="1"/>
    <col min="7435" max="7435" width="24.6640625" style="187" hidden="1"/>
    <col min="7436" max="7441" width="9.109375" style="187" hidden="1"/>
    <col min="7442" max="7442" width="10.88671875" style="187" hidden="1"/>
    <col min="7443" max="7682" width="9.109375" style="187" hidden="1"/>
    <col min="7683" max="7683" width="17" style="187" hidden="1"/>
    <col min="7684" max="7684" width="24" style="187" hidden="1"/>
    <col min="7685" max="7685" width="22" style="187" hidden="1"/>
    <col min="7686" max="7686" width="90.5546875" style="187" hidden="1"/>
    <col min="7687" max="7687" width="22" style="187" hidden="1"/>
    <col min="7688" max="7688" width="23.109375" style="187" hidden="1"/>
    <col min="7689" max="7689" width="29.6640625" style="187" hidden="1"/>
    <col min="7690" max="7690" width="25.33203125" style="187" hidden="1"/>
    <col min="7691" max="7691" width="24.6640625" style="187" hidden="1"/>
    <col min="7692" max="7697" width="9.109375" style="187" hidden="1"/>
    <col min="7698" max="7698" width="10.88671875" style="187" hidden="1"/>
    <col min="7699" max="7938" width="9.109375" style="187" hidden="1"/>
    <col min="7939" max="7939" width="17" style="187" hidden="1"/>
    <col min="7940" max="7940" width="24" style="187" hidden="1"/>
    <col min="7941" max="7941" width="22" style="187" hidden="1"/>
    <col min="7942" max="7942" width="90.5546875" style="187" hidden="1"/>
    <col min="7943" max="7943" width="22" style="187" hidden="1"/>
    <col min="7944" max="7944" width="23.109375" style="187" hidden="1"/>
    <col min="7945" max="7945" width="29.6640625" style="187" hidden="1"/>
    <col min="7946" max="7946" width="25.33203125" style="187" hidden="1"/>
    <col min="7947" max="7947" width="24.6640625" style="187" hidden="1"/>
    <col min="7948" max="7953" width="9.109375" style="187" hidden="1"/>
    <col min="7954" max="7954" width="10.88671875" style="187" hidden="1"/>
    <col min="7955" max="8194" width="9.109375" style="187" hidden="1"/>
    <col min="8195" max="8195" width="17" style="187" hidden="1"/>
    <col min="8196" max="8196" width="24" style="187" hidden="1"/>
    <col min="8197" max="8197" width="22" style="187" hidden="1"/>
    <col min="8198" max="8198" width="90.5546875" style="187" hidden="1"/>
    <col min="8199" max="8199" width="22" style="187" hidden="1"/>
    <col min="8200" max="8200" width="23.109375" style="187" hidden="1"/>
    <col min="8201" max="8201" width="29.6640625" style="187" hidden="1"/>
    <col min="8202" max="8202" width="25.33203125" style="187" hidden="1"/>
    <col min="8203" max="8203" width="24.6640625" style="187" hidden="1"/>
    <col min="8204" max="8209" width="9.109375" style="187" hidden="1"/>
    <col min="8210" max="8210" width="10.88671875" style="187" hidden="1"/>
    <col min="8211" max="8450" width="9.109375" style="187" hidden="1"/>
    <col min="8451" max="8451" width="17" style="187" hidden="1"/>
    <col min="8452" max="8452" width="24" style="187" hidden="1"/>
    <col min="8453" max="8453" width="22" style="187" hidden="1"/>
    <col min="8454" max="8454" width="90.5546875" style="187" hidden="1"/>
    <col min="8455" max="8455" width="22" style="187" hidden="1"/>
    <col min="8456" max="8456" width="23.109375" style="187" hidden="1"/>
    <col min="8457" max="8457" width="29.6640625" style="187" hidden="1"/>
    <col min="8458" max="8458" width="25.33203125" style="187" hidden="1"/>
    <col min="8459" max="8459" width="24.6640625" style="187" hidden="1"/>
    <col min="8460" max="8465" width="9.109375" style="187" hidden="1"/>
    <col min="8466" max="8466" width="10.88671875" style="187" hidden="1"/>
    <col min="8467" max="8706" width="9.109375" style="187" hidden="1"/>
    <col min="8707" max="8707" width="17" style="187" hidden="1"/>
    <col min="8708" max="8708" width="24" style="187" hidden="1"/>
    <col min="8709" max="8709" width="22" style="187" hidden="1"/>
    <col min="8710" max="8710" width="90.5546875" style="187" hidden="1"/>
    <col min="8711" max="8711" width="22" style="187" hidden="1"/>
    <col min="8712" max="8712" width="23.109375" style="187" hidden="1"/>
    <col min="8713" max="8713" width="29.6640625" style="187" hidden="1"/>
    <col min="8714" max="8714" width="25.33203125" style="187" hidden="1"/>
    <col min="8715" max="8715" width="24.6640625" style="187" hidden="1"/>
    <col min="8716" max="8721" width="9.109375" style="187" hidden="1"/>
    <col min="8722" max="8722" width="10.88671875" style="187" hidden="1"/>
    <col min="8723" max="8962" width="9.109375" style="187" hidden="1"/>
    <col min="8963" max="8963" width="17" style="187" hidden="1"/>
    <col min="8964" max="8964" width="24" style="187" hidden="1"/>
    <col min="8965" max="8965" width="22" style="187" hidden="1"/>
    <col min="8966" max="8966" width="90.5546875" style="187" hidden="1"/>
    <col min="8967" max="8967" width="22" style="187" hidden="1"/>
    <col min="8968" max="8968" width="23.109375" style="187" hidden="1"/>
    <col min="8969" max="8969" width="29.6640625" style="187" hidden="1"/>
    <col min="8970" max="8970" width="25.33203125" style="187" hidden="1"/>
    <col min="8971" max="8971" width="24.6640625" style="187" hidden="1"/>
    <col min="8972" max="8977" width="9.109375" style="187" hidden="1"/>
    <col min="8978" max="8978" width="10.88671875" style="187" hidden="1"/>
    <col min="8979" max="9218" width="9.109375" style="187" hidden="1"/>
    <col min="9219" max="9219" width="17" style="187" hidden="1"/>
    <col min="9220" max="9220" width="24" style="187" hidden="1"/>
    <col min="9221" max="9221" width="22" style="187" hidden="1"/>
    <col min="9222" max="9222" width="90.5546875" style="187" hidden="1"/>
    <col min="9223" max="9223" width="22" style="187" hidden="1"/>
    <col min="9224" max="9224" width="23.109375" style="187" hidden="1"/>
    <col min="9225" max="9225" width="29.6640625" style="187" hidden="1"/>
    <col min="9226" max="9226" width="25.33203125" style="187" hidden="1"/>
    <col min="9227" max="9227" width="24.6640625" style="187" hidden="1"/>
    <col min="9228" max="9233" width="9.109375" style="187" hidden="1"/>
    <col min="9234" max="9234" width="10.88671875" style="187" hidden="1"/>
    <col min="9235" max="9474" width="9.109375" style="187" hidden="1"/>
    <col min="9475" max="9475" width="17" style="187" hidden="1"/>
    <col min="9476" max="9476" width="24" style="187" hidden="1"/>
    <col min="9477" max="9477" width="22" style="187" hidden="1"/>
    <col min="9478" max="9478" width="90.5546875" style="187" hidden="1"/>
    <col min="9479" max="9479" width="22" style="187" hidden="1"/>
    <col min="9480" max="9480" width="23.109375" style="187" hidden="1"/>
    <col min="9481" max="9481" width="29.6640625" style="187" hidden="1"/>
    <col min="9482" max="9482" width="25.33203125" style="187" hidden="1"/>
    <col min="9483" max="9483" width="24.6640625" style="187" hidden="1"/>
    <col min="9484" max="9489" width="9.109375" style="187" hidden="1"/>
    <col min="9490" max="9490" width="10.88671875" style="187" hidden="1"/>
    <col min="9491" max="9730" width="9.109375" style="187" hidden="1"/>
    <col min="9731" max="9731" width="17" style="187" hidden="1"/>
    <col min="9732" max="9732" width="24" style="187" hidden="1"/>
    <col min="9733" max="9733" width="22" style="187" hidden="1"/>
    <col min="9734" max="9734" width="90.5546875" style="187" hidden="1"/>
    <col min="9735" max="9735" width="22" style="187" hidden="1"/>
    <col min="9736" max="9736" width="23.109375" style="187" hidden="1"/>
    <col min="9737" max="9737" width="29.6640625" style="187" hidden="1"/>
    <col min="9738" max="9738" width="25.33203125" style="187" hidden="1"/>
    <col min="9739" max="9739" width="24.6640625" style="187" hidden="1"/>
    <col min="9740" max="9745" width="9.109375" style="187" hidden="1"/>
    <col min="9746" max="9746" width="10.88671875" style="187" hidden="1"/>
    <col min="9747" max="9986" width="9.109375" style="187" hidden="1"/>
    <col min="9987" max="9987" width="17" style="187" hidden="1"/>
    <col min="9988" max="9988" width="24" style="187" hidden="1"/>
    <col min="9989" max="9989" width="22" style="187" hidden="1"/>
    <col min="9990" max="9990" width="90.5546875" style="187" hidden="1"/>
    <col min="9991" max="9991" width="22" style="187" hidden="1"/>
    <col min="9992" max="9992" width="23.109375" style="187" hidden="1"/>
    <col min="9993" max="9993" width="29.6640625" style="187" hidden="1"/>
    <col min="9994" max="9994" width="25.33203125" style="187" hidden="1"/>
    <col min="9995" max="9995" width="24.6640625" style="187" hidden="1"/>
    <col min="9996" max="10001" width="9.109375" style="187" hidden="1"/>
    <col min="10002" max="10002" width="10.88671875" style="187" hidden="1"/>
    <col min="10003" max="10242" width="9.109375" style="187" hidden="1"/>
    <col min="10243" max="10243" width="17" style="187" hidden="1"/>
    <col min="10244" max="10244" width="24" style="187" hidden="1"/>
    <col min="10245" max="10245" width="22" style="187" hidden="1"/>
    <col min="10246" max="10246" width="90.5546875" style="187" hidden="1"/>
    <col min="10247" max="10247" width="22" style="187" hidden="1"/>
    <col min="10248" max="10248" width="23.109375" style="187" hidden="1"/>
    <col min="10249" max="10249" width="29.6640625" style="187" hidden="1"/>
    <col min="10250" max="10250" width="25.33203125" style="187" hidden="1"/>
    <col min="10251" max="10251" width="24.6640625" style="187" hidden="1"/>
    <col min="10252" max="10257" width="9.109375" style="187" hidden="1"/>
    <col min="10258" max="10258" width="10.88671875" style="187" hidden="1"/>
    <col min="10259" max="10498" width="9.109375" style="187" hidden="1"/>
    <col min="10499" max="10499" width="17" style="187" hidden="1"/>
    <col min="10500" max="10500" width="24" style="187" hidden="1"/>
    <col min="10501" max="10501" width="22" style="187" hidden="1"/>
    <col min="10502" max="10502" width="90.5546875" style="187" hidden="1"/>
    <col min="10503" max="10503" width="22" style="187" hidden="1"/>
    <col min="10504" max="10504" width="23.109375" style="187" hidden="1"/>
    <col min="10505" max="10505" width="29.6640625" style="187" hidden="1"/>
    <col min="10506" max="10506" width="25.33203125" style="187" hidden="1"/>
    <col min="10507" max="10507" width="24.6640625" style="187" hidden="1"/>
    <col min="10508" max="10513" width="9.109375" style="187" hidden="1"/>
    <col min="10514" max="10514" width="10.88671875" style="187" hidden="1"/>
    <col min="10515" max="10754" width="9.109375" style="187" hidden="1"/>
    <col min="10755" max="10755" width="17" style="187" hidden="1"/>
    <col min="10756" max="10756" width="24" style="187" hidden="1"/>
    <col min="10757" max="10757" width="22" style="187" hidden="1"/>
    <col min="10758" max="10758" width="90.5546875" style="187" hidden="1"/>
    <col min="10759" max="10759" width="22" style="187" hidden="1"/>
    <col min="10760" max="10760" width="23.109375" style="187" hidden="1"/>
    <col min="10761" max="10761" width="29.6640625" style="187" hidden="1"/>
    <col min="10762" max="10762" width="25.33203125" style="187" hidden="1"/>
    <col min="10763" max="10763" width="24.6640625" style="187" hidden="1"/>
    <col min="10764" max="10769" width="9.109375" style="187" hidden="1"/>
    <col min="10770" max="10770" width="10.88671875" style="187" hidden="1"/>
    <col min="10771" max="11010" width="9.109375" style="187" hidden="1"/>
    <col min="11011" max="11011" width="17" style="187" hidden="1"/>
    <col min="11012" max="11012" width="24" style="187" hidden="1"/>
    <col min="11013" max="11013" width="22" style="187" hidden="1"/>
    <col min="11014" max="11014" width="90.5546875" style="187" hidden="1"/>
    <col min="11015" max="11015" width="22" style="187" hidden="1"/>
    <col min="11016" max="11016" width="23.109375" style="187" hidden="1"/>
    <col min="11017" max="11017" width="29.6640625" style="187" hidden="1"/>
    <col min="11018" max="11018" width="25.33203125" style="187" hidden="1"/>
    <col min="11019" max="11019" width="24.6640625" style="187" hidden="1"/>
    <col min="11020" max="11025" width="9.109375" style="187" hidden="1"/>
    <col min="11026" max="11026" width="10.88671875" style="187" hidden="1"/>
    <col min="11027" max="11266" width="9.109375" style="187" hidden="1"/>
    <col min="11267" max="11267" width="17" style="187" hidden="1"/>
    <col min="11268" max="11268" width="24" style="187" hidden="1"/>
    <col min="11269" max="11269" width="22" style="187" hidden="1"/>
    <col min="11270" max="11270" width="90.5546875" style="187" hidden="1"/>
    <col min="11271" max="11271" width="22" style="187" hidden="1"/>
    <col min="11272" max="11272" width="23.109375" style="187" hidden="1"/>
    <col min="11273" max="11273" width="29.6640625" style="187" hidden="1"/>
    <col min="11274" max="11274" width="25.33203125" style="187" hidden="1"/>
    <col min="11275" max="11275" width="24.6640625" style="187" hidden="1"/>
    <col min="11276" max="11281" width="9.109375" style="187" hidden="1"/>
    <col min="11282" max="11282" width="10.88671875" style="187" hidden="1"/>
    <col min="11283" max="11522" width="9.109375" style="187" hidden="1"/>
    <col min="11523" max="11523" width="17" style="187" hidden="1"/>
    <col min="11524" max="11524" width="24" style="187" hidden="1"/>
    <col min="11525" max="11525" width="22" style="187" hidden="1"/>
    <col min="11526" max="11526" width="90.5546875" style="187" hidden="1"/>
    <col min="11527" max="11527" width="22" style="187" hidden="1"/>
    <col min="11528" max="11528" width="23.109375" style="187" hidden="1"/>
    <col min="11529" max="11529" width="29.6640625" style="187" hidden="1"/>
    <col min="11530" max="11530" width="25.33203125" style="187" hidden="1"/>
    <col min="11531" max="11531" width="24.6640625" style="187" hidden="1"/>
    <col min="11532" max="11537" width="9.109375" style="187" hidden="1"/>
    <col min="11538" max="11538" width="10.88671875" style="187" hidden="1"/>
    <col min="11539" max="11778" width="9.109375" style="187" hidden="1"/>
    <col min="11779" max="11779" width="17" style="187" hidden="1"/>
    <col min="11780" max="11780" width="24" style="187" hidden="1"/>
    <col min="11781" max="11781" width="22" style="187" hidden="1"/>
    <col min="11782" max="11782" width="90.5546875" style="187" hidden="1"/>
    <col min="11783" max="11783" width="22" style="187" hidden="1"/>
    <col min="11784" max="11784" width="23.109375" style="187" hidden="1"/>
    <col min="11785" max="11785" width="29.6640625" style="187" hidden="1"/>
    <col min="11786" max="11786" width="25.33203125" style="187" hidden="1"/>
    <col min="11787" max="11787" width="24.6640625" style="187" hidden="1"/>
    <col min="11788" max="11793" width="9.109375" style="187" hidden="1"/>
    <col min="11794" max="11794" width="10.88671875" style="187" hidden="1"/>
    <col min="11795" max="12034" width="9.109375" style="187" hidden="1"/>
    <col min="12035" max="12035" width="17" style="187" hidden="1"/>
    <col min="12036" max="12036" width="24" style="187" hidden="1"/>
    <col min="12037" max="12037" width="22" style="187" hidden="1"/>
    <col min="12038" max="12038" width="90.5546875" style="187" hidden="1"/>
    <col min="12039" max="12039" width="22" style="187" hidden="1"/>
    <col min="12040" max="12040" width="23.109375" style="187" hidden="1"/>
    <col min="12041" max="12041" width="29.6640625" style="187" hidden="1"/>
    <col min="12042" max="12042" width="25.33203125" style="187" hidden="1"/>
    <col min="12043" max="12043" width="24.6640625" style="187" hidden="1"/>
    <col min="12044" max="12049" width="9.109375" style="187" hidden="1"/>
    <col min="12050" max="12050" width="10.88671875" style="187" hidden="1"/>
    <col min="12051" max="12290" width="9.109375" style="187" hidden="1"/>
    <col min="12291" max="12291" width="17" style="187" hidden="1"/>
    <col min="12292" max="12292" width="24" style="187" hidden="1"/>
    <col min="12293" max="12293" width="22" style="187" hidden="1"/>
    <col min="12294" max="12294" width="90.5546875" style="187" hidden="1"/>
    <col min="12295" max="12295" width="22" style="187" hidden="1"/>
    <col min="12296" max="12296" width="23.109375" style="187" hidden="1"/>
    <col min="12297" max="12297" width="29.6640625" style="187" hidden="1"/>
    <col min="12298" max="12298" width="25.33203125" style="187" hidden="1"/>
    <col min="12299" max="12299" width="24.6640625" style="187" hidden="1"/>
    <col min="12300" max="12305" width="9.109375" style="187" hidden="1"/>
    <col min="12306" max="12306" width="10.88671875" style="187" hidden="1"/>
    <col min="12307" max="12546" width="9.109375" style="187" hidden="1"/>
    <col min="12547" max="12547" width="17" style="187" hidden="1"/>
    <col min="12548" max="12548" width="24" style="187" hidden="1"/>
    <col min="12549" max="12549" width="22" style="187" hidden="1"/>
    <col min="12550" max="12550" width="90.5546875" style="187" hidden="1"/>
    <col min="12551" max="12551" width="22" style="187" hidden="1"/>
    <col min="12552" max="12552" width="23.109375" style="187" hidden="1"/>
    <col min="12553" max="12553" width="29.6640625" style="187" hidden="1"/>
    <col min="12554" max="12554" width="25.33203125" style="187" hidden="1"/>
    <col min="12555" max="12555" width="24.6640625" style="187" hidden="1"/>
    <col min="12556" max="12561" width="9.109375" style="187" hidden="1"/>
    <col min="12562" max="12562" width="10.88671875" style="187" hidden="1"/>
    <col min="12563" max="12802" width="9.109375" style="187" hidden="1"/>
    <col min="12803" max="12803" width="17" style="187" hidden="1"/>
    <col min="12804" max="12804" width="24" style="187" hidden="1"/>
    <col min="12805" max="12805" width="22" style="187" hidden="1"/>
    <col min="12806" max="12806" width="90.5546875" style="187" hidden="1"/>
    <col min="12807" max="12807" width="22" style="187" hidden="1"/>
    <col min="12808" max="12808" width="23.109375" style="187" hidden="1"/>
    <col min="12809" max="12809" width="29.6640625" style="187" hidden="1"/>
    <col min="12810" max="12810" width="25.33203125" style="187" hidden="1"/>
    <col min="12811" max="12811" width="24.6640625" style="187" hidden="1"/>
    <col min="12812" max="12817" width="9.109375" style="187" hidden="1"/>
    <col min="12818" max="12818" width="10.88671875" style="187" hidden="1"/>
    <col min="12819" max="13058" width="9.109375" style="187" hidden="1"/>
    <col min="13059" max="13059" width="17" style="187" hidden="1"/>
    <col min="13060" max="13060" width="24" style="187" hidden="1"/>
    <col min="13061" max="13061" width="22" style="187" hidden="1"/>
    <col min="13062" max="13062" width="90.5546875" style="187" hidden="1"/>
    <col min="13063" max="13063" width="22" style="187" hidden="1"/>
    <col min="13064" max="13064" width="23.109375" style="187" hidden="1"/>
    <col min="13065" max="13065" width="29.6640625" style="187" hidden="1"/>
    <col min="13066" max="13066" width="25.33203125" style="187" hidden="1"/>
    <col min="13067" max="13067" width="24.6640625" style="187" hidden="1"/>
    <col min="13068" max="13073" width="9.109375" style="187" hidden="1"/>
    <col min="13074" max="13074" width="10.88671875" style="187" hidden="1"/>
    <col min="13075" max="13314" width="9.109375" style="187" hidden="1"/>
    <col min="13315" max="13315" width="17" style="187" hidden="1"/>
    <col min="13316" max="13316" width="24" style="187" hidden="1"/>
    <col min="13317" max="13317" width="22" style="187" hidden="1"/>
    <col min="13318" max="13318" width="90.5546875" style="187" hidden="1"/>
    <col min="13319" max="13319" width="22" style="187" hidden="1"/>
    <col min="13320" max="13320" width="23.109375" style="187" hidden="1"/>
    <col min="13321" max="13321" width="29.6640625" style="187" hidden="1"/>
    <col min="13322" max="13322" width="25.33203125" style="187" hidden="1"/>
    <col min="13323" max="13323" width="24.6640625" style="187" hidden="1"/>
    <col min="13324" max="13329" width="9.109375" style="187" hidden="1"/>
    <col min="13330" max="13330" width="10.88671875" style="187" hidden="1"/>
    <col min="13331" max="13570" width="9.109375" style="187" hidden="1"/>
    <col min="13571" max="13571" width="17" style="187" hidden="1"/>
    <col min="13572" max="13572" width="24" style="187" hidden="1"/>
    <col min="13573" max="13573" width="22" style="187" hidden="1"/>
    <col min="13574" max="13574" width="90.5546875" style="187" hidden="1"/>
    <col min="13575" max="13575" width="22" style="187" hidden="1"/>
    <col min="13576" max="13576" width="23.109375" style="187" hidden="1"/>
    <col min="13577" max="13577" width="29.6640625" style="187" hidden="1"/>
    <col min="13578" max="13578" width="25.33203125" style="187" hidden="1"/>
    <col min="13579" max="13579" width="24.6640625" style="187" hidden="1"/>
    <col min="13580" max="13585" width="9.109375" style="187" hidden="1"/>
    <col min="13586" max="13586" width="10.88671875" style="187" hidden="1"/>
    <col min="13587" max="13826" width="9.109375" style="187" hidden="1"/>
    <col min="13827" max="13827" width="17" style="187" hidden="1"/>
    <col min="13828" max="13828" width="24" style="187" hidden="1"/>
    <col min="13829" max="13829" width="22" style="187" hidden="1"/>
    <col min="13830" max="13830" width="90.5546875" style="187" hidden="1"/>
    <col min="13831" max="13831" width="22" style="187" hidden="1"/>
    <col min="13832" max="13832" width="23.109375" style="187" hidden="1"/>
    <col min="13833" max="13833" width="29.6640625" style="187" hidden="1"/>
    <col min="13834" max="13834" width="25.33203125" style="187" hidden="1"/>
    <col min="13835" max="13835" width="24.6640625" style="187" hidden="1"/>
    <col min="13836" max="13841" width="9.109375" style="187" hidden="1"/>
    <col min="13842" max="13842" width="10.88671875" style="187" hidden="1"/>
    <col min="13843" max="14082" width="9.109375" style="187" hidden="1"/>
    <col min="14083" max="14083" width="17" style="187" hidden="1"/>
    <col min="14084" max="14084" width="24" style="187" hidden="1"/>
    <col min="14085" max="14085" width="22" style="187" hidden="1"/>
    <col min="14086" max="14086" width="90.5546875" style="187" hidden="1"/>
    <col min="14087" max="14087" width="22" style="187" hidden="1"/>
    <col min="14088" max="14088" width="23.109375" style="187" hidden="1"/>
    <col min="14089" max="14089" width="29.6640625" style="187" hidden="1"/>
    <col min="14090" max="14090" width="25.33203125" style="187" hidden="1"/>
    <col min="14091" max="14091" width="24.6640625" style="187" hidden="1"/>
    <col min="14092" max="14097" width="9.109375" style="187" hidden="1"/>
    <col min="14098" max="14098" width="10.88671875" style="187" hidden="1"/>
    <col min="14099" max="14338" width="9.109375" style="187" hidden="1"/>
    <col min="14339" max="14339" width="17" style="187" hidden="1"/>
    <col min="14340" max="14340" width="24" style="187" hidden="1"/>
    <col min="14341" max="14341" width="22" style="187" hidden="1"/>
    <col min="14342" max="14342" width="90.5546875" style="187" hidden="1"/>
    <col min="14343" max="14343" width="22" style="187" hidden="1"/>
    <col min="14344" max="14344" width="23.109375" style="187" hidden="1"/>
    <col min="14345" max="14345" width="29.6640625" style="187" hidden="1"/>
    <col min="14346" max="14346" width="25.33203125" style="187" hidden="1"/>
    <col min="14347" max="14347" width="24.6640625" style="187" hidden="1"/>
    <col min="14348" max="14353" width="9.109375" style="187" hidden="1"/>
    <col min="14354" max="14354" width="10.88671875" style="187" hidden="1"/>
    <col min="14355" max="14594" width="9.109375" style="187" hidden="1"/>
    <col min="14595" max="14595" width="17" style="187" hidden="1"/>
    <col min="14596" max="14596" width="24" style="187" hidden="1"/>
    <col min="14597" max="14597" width="22" style="187" hidden="1"/>
    <col min="14598" max="14598" width="90.5546875" style="187" hidden="1"/>
    <col min="14599" max="14599" width="22" style="187" hidden="1"/>
    <col min="14600" max="14600" width="23.109375" style="187" hidden="1"/>
    <col min="14601" max="14601" width="29.6640625" style="187" hidden="1"/>
    <col min="14602" max="14602" width="25.33203125" style="187" hidden="1"/>
    <col min="14603" max="14603" width="24.6640625" style="187" hidden="1"/>
    <col min="14604" max="14609" width="9.109375" style="187" hidden="1"/>
    <col min="14610" max="14610" width="10.88671875" style="187" hidden="1"/>
    <col min="14611" max="14850" width="9.109375" style="187" hidden="1"/>
    <col min="14851" max="14851" width="17" style="187" hidden="1"/>
    <col min="14852" max="14852" width="24" style="187" hidden="1"/>
    <col min="14853" max="14853" width="22" style="187" hidden="1"/>
    <col min="14854" max="14854" width="90.5546875" style="187" hidden="1"/>
    <col min="14855" max="14855" width="22" style="187" hidden="1"/>
    <col min="14856" max="14856" width="23.109375" style="187" hidden="1"/>
    <col min="14857" max="14857" width="29.6640625" style="187" hidden="1"/>
    <col min="14858" max="14858" width="25.33203125" style="187" hidden="1"/>
    <col min="14859" max="14859" width="24.6640625" style="187" hidden="1"/>
    <col min="14860" max="14865" width="9.109375" style="187" hidden="1"/>
    <col min="14866" max="14866" width="10.88671875" style="187" hidden="1"/>
    <col min="14867" max="15106" width="9.109375" style="187" hidden="1"/>
    <col min="15107" max="15107" width="17" style="187" hidden="1"/>
    <col min="15108" max="15108" width="24" style="187" hidden="1"/>
    <col min="15109" max="15109" width="22" style="187" hidden="1"/>
    <col min="15110" max="15110" width="90.5546875" style="187" hidden="1"/>
    <col min="15111" max="15111" width="22" style="187" hidden="1"/>
    <col min="15112" max="15112" width="23.109375" style="187" hidden="1"/>
    <col min="15113" max="15113" width="29.6640625" style="187" hidden="1"/>
    <col min="15114" max="15114" width="25.33203125" style="187" hidden="1"/>
    <col min="15115" max="15115" width="24.6640625" style="187" hidden="1"/>
    <col min="15116" max="15121" width="9.109375" style="187" hidden="1"/>
    <col min="15122" max="15122" width="10.88671875" style="187" hidden="1"/>
    <col min="15123" max="15362" width="9.109375" style="187" hidden="1"/>
    <col min="15363" max="15363" width="17" style="187" hidden="1"/>
    <col min="15364" max="15364" width="24" style="187" hidden="1"/>
    <col min="15365" max="15365" width="22" style="187" hidden="1"/>
    <col min="15366" max="15366" width="90.5546875" style="187" hidden="1"/>
    <col min="15367" max="15367" width="22" style="187" hidden="1"/>
    <col min="15368" max="15368" width="23.109375" style="187" hidden="1"/>
    <col min="15369" max="15369" width="29.6640625" style="187" hidden="1"/>
    <col min="15370" max="15370" width="25.33203125" style="187" hidden="1"/>
    <col min="15371" max="15371" width="24.6640625" style="187" hidden="1"/>
    <col min="15372" max="15377" width="9.109375" style="187" hidden="1"/>
    <col min="15378" max="15378" width="10.88671875" style="187" hidden="1"/>
    <col min="15379" max="15618" width="9.109375" style="187" hidden="1"/>
    <col min="15619" max="15619" width="17" style="187" hidden="1"/>
    <col min="15620" max="15620" width="24" style="187" hidden="1"/>
    <col min="15621" max="15621" width="22" style="187" hidden="1"/>
    <col min="15622" max="15622" width="90.5546875" style="187" hidden="1"/>
    <col min="15623" max="15623" width="22" style="187" hidden="1"/>
    <col min="15624" max="15624" width="23.109375" style="187" hidden="1"/>
    <col min="15625" max="15625" width="29.6640625" style="187" hidden="1"/>
    <col min="15626" max="15626" width="25.33203125" style="187" hidden="1"/>
    <col min="15627" max="15627" width="24.6640625" style="187" hidden="1"/>
    <col min="15628" max="15633" width="9.109375" style="187" hidden="1"/>
    <col min="15634" max="15634" width="10.88671875" style="187" hidden="1"/>
    <col min="15635" max="15874" width="9.109375" style="187" hidden="1"/>
    <col min="15875" max="15875" width="17" style="187" hidden="1"/>
    <col min="15876" max="15876" width="24" style="187" hidden="1"/>
    <col min="15877" max="15877" width="22" style="187" hidden="1"/>
    <col min="15878" max="15878" width="90.5546875" style="187" hidden="1"/>
    <col min="15879" max="15879" width="22" style="187" hidden="1"/>
    <col min="15880" max="15880" width="23.109375" style="187" hidden="1"/>
    <col min="15881" max="15881" width="29.6640625" style="187" hidden="1"/>
    <col min="15882" max="15882" width="25.33203125" style="187" hidden="1"/>
    <col min="15883" max="15883" width="24.6640625" style="187" hidden="1"/>
    <col min="15884" max="15889" width="9.109375" style="187" hidden="1"/>
    <col min="15890" max="15890" width="10.88671875" style="187" hidden="1"/>
    <col min="15891" max="16130" width="9.109375" style="187" hidden="1"/>
    <col min="16131" max="16131" width="17" style="187" hidden="1"/>
    <col min="16132" max="16132" width="24" style="187" hidden="1"/>
    <col min="16133" max="16133" width="22" style="187" hidden="1"/>
    <col min="16134" max="16134" width="90.5546875" style="187" hidden="1"/>
    <col min="16135" max="16135" width="22" style="187" hidden="1"/>
    <col min="16136" max="16136" width="23.109375" style="187" hidden="1"/>
    <col min="16137" max="16137" width="29.6640625" style="187" hidden="1"/>
    <col min="16138" max="16138" width="25.33203125" style="187" hidden="1"/>
    <col min="16139" max="16139" width="24.6640625" style="187" hidden="1"/>
    <col min="16140" max="16145" width="9.109375" style="187" hidden="1"/>
    <col min="16146" max="16146" width="10.88671875" style="187" hidden="1"/>
    <col min="16147" max="16384" width="9.109375" style="187" hidden="1"/>
  </cols>
  <sheetData>
    <row r="1" spans="1:26" ht="27.9" customHeight="1">
      <c r="A1" s="586" t="s">
        <v>681</v>
      </c>
      <c r="B1" s="587"/>
      <c r="C1" s="184"/>
      <c r="D1" s="588" t="s">
        <v>682</v>
      </c>
      <c r="E1" s="589"/>
      <c r="F1" s="589"/>
      <c r="G1" s="589"/>
      <c r="H1" s="590"/>
      <c r="I1" s="185" t="s">
        <v>683</v>
      </c>
      <c r="J1" s="186" t="s">
        <v>684</v>
      </c>
    </row>
    <row r="2" spans="1:26" ht="27.9" customHeight="1">
      <c r="A2" s="597" t="s">
        <v>685</v>
      </c>
      <c r="B2" s="598"/>
      <c r="C2" s="188"/>
      <c r="D2" s="591"/>
      <c r="E2" s="592"/>
      <c r="F2" s="592"/>
      <c r="G2" s="592"/>
      <c r="H2" s="593"/>
      <c r="I2" s="599">
        <f>SUM(L:L)/42</f>
        <v>0</v>
      </c>
      <c r="J2" s="602">
        <v>43173</v>
      </c>
    </row>
    <row r="3" spans="1:26" ht="27.9" customHeight="1">
      <c r="A3" s="605" t="s">
        <v>686</v>
      </c>
      <c r="B3" s="606"/>
      <c r="C3" s="189"/>
      <c r="D3" s="591"/>
      <c r="E3" s="592"/>
      <c r="F3" s="592"/>
      <c r="G3" s="592"/>
      <c r="H3" s="593"/>
      <c r="I3" s="600"/>
      <c r="J3" s="603"/>
      <c r="L3" s="190"/>
      <c r="R3" s="191"/>
    </row>
    <row r="4" spans="1:26" ht="27.9" customHeight="1">
      <c r="A4" s="605" t="s">
        <v>687</v>
      </c>
      <c r="B4" s="606"/>
      <c r="C4" s="192"/>
      <c r="D4" s="591"/>
      <c r="E4" s="592"/>
      <c r="F4" s="592"/>
      <c r="G4" s="592"/>
      <c r="H4" s="593"/>
      <c r="I4" s="600"/>
      <c r="J4" s="603"/>
      <c r="L4" s="190"/>
      <c r="R4" s="191">
        <f ca="1">TODAY()</f>
        <v>45175</v>
      </c>
    </row>
    <row r="5" spans="1:26" ht="27.9" customHeight="1" thickBot="1">
      <c r="A5" s="605" t="s">
        <v>688</v>
      </c>
      <c r="B5" s="606"/>
      <c r="C5" s="193"/>
      <c r="D5" s="591"/>
      <c r="E5" s="592"/>
      <c r="F5" s="592"/>
      <c r="G5" s="592"/>
      <c r="H5" s="593"/>
      <c r="I5" s="600"/>
      <c r="J5" s="604"/>
      <c r="L5" s="190"/>
      <c r="R5" s="194"/>
      <c r="Z5" s="273"/>
    </row>
    <row r="6" spans="1:26" ht="27.9" customHeight="1" thickTop="1">
      <c r="A6" s="607" t="s">
        <v>689</v>
      </c>
      <c r="B6" s="608"/>
      <c r="C6" s="195"/>
      <c r="D6" s="591"/>
      <c r="E6" s="592"/>
      <c r="F6" s="592"/>
      <c r="G6" s="592"/>
      <c r="H6" s="593"/>
      <c r="I6" s="600"/>
      <c r="J6" s="196" t="s">
        <v>690</v>
      </c>
      <c r="L6" s="190"/>
    </row>
    <row r="7" spans="1:26" ht="27.9" customHeight="1" thickBot="1">
      <c r="A7" s="609" t="s">
        <v>691</v>
      </c>
      <c r="B7" s="610"/>
      <c r="C7" s="197"/>
      <c r="D7" s="594"/>
      <c r="E7" s="595"/>
      <c r="F7" s="595"/>
      <c r="G7" s="595"/>
      <c r="H7" s="596"/>
      <c r="I7" s="601"/>
      <c r="J7" s="198" t="s">
        <v>455</v>
      </c>
      <c r="L7" s="190"/>
    </row>
    <row r="8" spans="1:26" s="201" customFormat="1" ht="126" thickTop="1" thickBot="1">
      <c r="A8" s="199" t="s">
        <v>21</v>
      </c>
      <c r="B8" s="578" t="s">
        <v>692</v>
      </c>
      <c r="C8" s="578"/>
      <c r="D8" s="578"/>
      <c r="E8" s="578"/>
      <c r="F8" s="200" t="s">
        <v>693</v>
      </c>
      <c r="G8" s="200" t="s">
        <v>694</v>
      </c>
      <c r="H8" s="579" t="s">
        <v>695</v>
      </c>
      <c r="I8" s="579"/>
      <c r="J8" s="580"/>
    </row>
    <row r="9" spans="1:26" ht="21.6" thickTop="1">
      <c r="A9" s="202" t="s">
        <v>696</v>
      </c>
      <c r="B9" s="581" t="s">
        <v>697</v>
      </c>
      <c r="C9" s="581"/>
      <c r="D9" s="581"/>
      <c r="E9" s="581"/>
      <c r="F9" s="581"/>
      <c r="G9" s="581"/>
      <c r="H9" s="581"/>
      <c r="I9" s="581"/>
      <c r="J9" s="582"/>
    </row>
    <row r="10" spans="1:26" ht="42" customHeight="1" thickBot="1">
      <c r="A10" s="203">
        <v>1</v>
      </c>
      <c r="B10" s="563" t="s">
        <v>698</v>
      </c>
      <c r="C10" s="563"/>
      <c r="D10" s="563"/>
      <c r="E10" s="563"/>
      <c r="G10" s="205"/>
      <c r="H10" s="583" t="s">
        <v>699</v>
      </c>
      <c r="I10" s="583"/>
      <c r="J10" s="584"/>
      <c r="L10" s="190">
        <f>IF(G10="t",1,IF(G10="nd",1,IF(FG10="n",1,0)))</f>
        <v>0</v>
      </c>
    </row>
    <row r="11" spans="1:26" ht="24.9" customHeight="1" thickTop="1">
      <c r="A11" s="203">
        <v>2</v>
      </c>
      <c r="B11" s="529" t="s">
        <v>700</v>
      </c>
      <c r="C11" s="543"/>
      <c r="D11" s="543"/>
      <c r="E11" s="543"/>
      <c r="F11" s="543"/>
      <c r="G11" s="543"/>
      <c r="H11" s="543"/>
      <c r="I11" s="543"/>
      <c r="J11" s="585"/>
      <c r="L11" s="190"/>
    </row>
    <row r="12" spans="1:26" ht="24.9" customHeight="1">
      <c r="A12" s="206" t="s">
        <v>701</v>
      </c>
      <c r="B12" s="568" t="s">
        <v>702</v>
      </c>
      <c r="C12" s="568"/>
      <c r="D12" s="568"/>
      <c r="E12" s="568"/>
      <c r="G12" s="207"/>
      <c r="H12" s="526"/>
      <c r="I12" s="526"/>
      <c r="J12" s="527"/>
      <c r="L12" s="190">
        <f t="shared" ref="L12:L21" si="0">IF(G12="t",1,IF(G12="nd",1,IF(G12="n",1,0)))</f>
        <v>0</v>
      </c>
    </row>
    <row r="13" spans="1:26" ht="24.9" customHeight="1">
      <c r="A13" s="206" t="s">
        <v>703</v>
      </c>
      <c r="B13" s="568" t="s">
        <v>704</v>
      </c>
      <c r="C13" s="568"/>
      <c r="D13" s="568"/>
      <c r="E13" s="568"/>
      <c r="G13" s="207"/>
      <c r="H13" s="526"/>
      <c r="I13" s="526"/>
      <c r="J13" s="527"/>
      <c r="L13" s="190">
        <f t="shared" si="0"/>
        <v>0</v>
      </c>
    </row>
    <row r="14" spans="1:26" ht="24.9" customHeight="1">
      <c r="A14" s="206" t="s">
        <v>705</v>
      </c>
      <c r="B14" s="568" t="s">
        <v>706</v>
      </c>
      <c r="C14" s="568"/>
      <c r="D14" s="568"/>
      <c r="E14" s="568"/>
      <c r="G14" s="207"/>
      <c r="H14" s="526"/>
      <c r="I14" s="526"/>
      <c r="J14" s="527"/>
      <c r="L14" s="190">
        <f t="shared" si="0"/>
        <v>0</v>
      </c>
    </row>
    <row r="15" spans="1:26" ht="24.9" customHeight="1">
      <c r="A15" s="206" t="s">
        <v>707</v>
      </c>
      <c r="B15" s="568" t="s">
        <v>708</v>
      </c>
      <c r="C15" s="568"/>
      <c r="D15" s="568"/>
      <c r="E15" s="568"/>
      <c r="G15" s="207"/>
      <c r="H15" s="559"/>
      <c r="I15" s="560"/>
      <c r="J15" s="561"/>
      <c r="L15" s="190">
        <f t="shared" si="0"/>
        <v>0</v>
      </c>
    </row>
    <row r="16" spans="1:26" ht="24.9" customHeight="1">
      <c r="A16" s="206" t="s">
        <v>709</v>
      </c>
      <c r="B16" s="568" t="s">
        <v>710</v>
      </c>
      <c r="C16" s="568"/>
      <c r="D16" s="568"/>
      <c r="E16" s="568"/>
      <c r="G16" s="207"/>
      <c r="H16" s="559"/>
      <c r="I16" s="560"/>
      <c r="J16" s="561"/>
      <c r="L16" s="190">
        <f t="shared" si="0"/>
        <v>0</v>
      </c>
    </row>
    <row r="17" spans="1:12" ht="24.9" customHeight="1">
      <c r="A17" s="206" t="s">
        <v>711</v>
      </c>
      <c r="B17" s="568" t="s">
        <v>712</v>
      </c>
      <c r="C17" s="568"/>
      <c r="D17" s="568"/>
      <c r="E17" s="568"/>
      <c r="G17" s="207"/>
      <c r="H17" s="526"/>
      <c r="I17" s="526"/>
      <c r="J17" s="527"/>
      <c r="L17" s="190">
        <f t="shared" si="0"/>
        <v>0</v>
      </c>
    </row>
    <row r="18" spans="1:12" ht="24.9" customHeight="1">
      <c r="A18" s="206" t="s">
        <v>713</v>
      </c>
      <c r="B18" s="568" t="s">
        <v>714</v>
      </c>
      <c r="C18" s="568"/>
      <c r="D18" s="568"/>
      <c r="E18" s="568"/>
      <c r="G18" s="207"/>
      <c r="H18" s="526"/>
      <c r="I18" s="526"/>
      <c r="J18" s="527"/>
      <c r="L18" s="190">
        <f t="shared" si="0"/>
        <v>0</v>
      </c>
    </row>
    <row r="19" spans="1:12" ht="30" customHeight="1">
      <c r="A19" s="206" t="s">
        <v>715</v>
      </c>
      <c r="B19" s="568" t="s">
        <v>716</v>
      </c>
      <c r="C19" s="568"/>
      <c r="D19" s="568"/>
      <c r="E19" s="568"/>
      <c r="G19" s="207"/>
      <c r="H19" s="555" t="s">
        <v>717</v>
      </c>
      <c r="I19" s="555"/>
      <c r="J19" s="556"/>
      <c r="L19" s="190">
        <f t="shared" si="0"/>
        <v>0</v>
      </c>
    </row>
    <row r="20" spans="1:12" ht="24.9" customHeight="1">
      <c r="A20" s="206" t="s">
        <v>718</v>
      </c>
      <c r="B20" s="568" t="s">
        <v>719</v>
      </c>
      <c r="C20" s="568"/>
      <c r="D20" s="568"/>
      <c r="E20" s="568"/>
      <c r="G20" s="207"/>
      <c r="H20" s="526"/>
      <c r="I20" s="526"/>
      <c r="J20" s="527"/>
      <c r="L20" s="190">
        <f t="shared" si="0"/>
        <v>0</v>
      </c>
    </row>
    <row r="21" spans="1:12" ht="24.9" customHeight="1">
      <c r="A21" s="206" t="s">
        <v>720</v>
      </c>
      <c r="B21" s="568" t="s">
        <v>721</v>
      </c>
      <c r="C21" s="568"/>
      <c r="D21" s="568"/>
      <c r="E21" s="568"/>
      <c r="G21" s="207"/>
      <c r="H21" s="526"/>
      <c r="I21" s="526"/>
      <c r="J21" s="527"/>
      <c r="L21" s="190">
        <f t="shared" si="0"/>
        <v>0</v>
      </c>
    </row>
    <row r="22" spans="1:12" s="214" customFormat="1" ht="24.9" customHeight="1">
      <c r="A22" s="516" t="s">
        <v>722</v>
      </c>
      <c r="B22" s="208" t="s">
        <v>723</v>
      </c>
      <c r="C22" s="209"/>
      <c r="D22" s="209"/>
      <c r="E22" s="210"/>
      <c r="F22" s="211"/>
      <c r="G22" s="211"/>
      <c r="H22" s="212"/>
      <c r="I22" s="212"/>
      <c r="J22" s="213"/>
      <c r="L22" s="215"/>
    </row>
    <row r="23" spans="1:12" s="214" customFormat="1" ht="24.9" customHeight="1">
      <c r="A23" s="517"/>
      <c r="B23" s="216"/>
      <c r="C23" s="217"/>
      <c r="D23" s="218"/>
      <c r="E23" s="219"/>
      <c r="F23" s="220"/>
      <c r="G23" s="221"/>
      <c r="H23" s="221"/>
      <c r="I23" s="222"/>
      <c r="J23" s="223"/>
      <c r="L23" s="215"/>
    </row>
    <row r="24" spans="1:12" s="214" customFormat="1" ht="24.9" customHeight="1">
      <c r="A24" s="517"/>
      <c r="B24" s="216"/>
      <c r="C24" s="224"/>
      <c r="D24" s="218"/>
      <c r="E24" s="219"/>
      <c r="F24" s="220"/>
      <c r="G24" s="221"/>
      <c r="H24" s="221"/>
      <c r="I24" s="222"/>
      <c r="J24" s="223"/>
      <c r="L24" s="215"/>
    </row>
    <row r="25" spans="1:12" s="214" customFormat="1" ht="24.9" customHeight="1">
      <c r="A25" s="517"/>
      <c r="B25" s="216"/>
      <c r="C25" s="224"/>
      <c r="D25" s="218"/>
      <c r="E25" s="219"/>
      <c r="F25" s="220"/>
      <c r="G25" s="221"/>
      <c r="H25" s="221"/>
      <c r="I25" s="222"/>
      <c r="J25" s="223"/>
      <c r="L25" s="215"/>
    </row>
    <row r="26" spans="1:12" s="214" customFormat="1" ht="24.9" customHeight="1">
      <c r="A26" s="517"/>
      <c r="B26" s="225"/>
      <c r="C26" s="226"/>
      <c r="D26" s="221"/>
      <c r="E26" s="227"/>
      <c r="F26" s="227"/>
      <c r="G26" s="227"/>
      <c r="H26" s="227"/>
      <c r="I26" s="227"/>
      <c r="J26" s="223"/>
      <c r="L26" s="215"/>
    </row>
    <row r="27" spans="1:12" s="214" customFormat="1" ht="24.9" customHeight="1">
      <c r="A27" s="517"/>
      <c r="B27" s="225"/>
      <c r="C27" s="221"/>
      <c r="D27" s="221"/>
      <c r="E27" s="227"/>
      <c r="F27" s="227"/>
      <c r="G27" s="227"/>
      <c r="H27" s="227"/>
      <c r="I27" s="227"/>
      <c r="J27" s="223"/>
      <c r="L27" s="215"/>
    </row>
    <row r="28" spans="1:12" s="214" customFormat="1" ht="24.9" customHeight="1">
      <c r="A28" s="517"/>
      <c r="B28" s="225"/>
      <c r="C28" s="221"/>
      <c r="D28" s="221"/>
      <c r="E28" s="227"/>
      <c r="F28" s="227"/>
      <c r="G28" s="227"/>
      <c r="H28" s="227"/>
      <c r="I28" s="227"/>
      <c r="J28" s="223"/>
      <c r="L28" s="215"/>
    </row>
    <row r="29" spans="1:12" s="214" customFormat="1" ht="24.9" customHeight="1">
      <c r="A29" s="517"/>
      <c r="B29" s="225"/>
      <c r="C29" s="221"/>
      <c r="D29" s="221"/>
      <c r="E29" s="227"/>
      <c r="F29" s="227"/>
      <c r="G29" s="227"/>
      <c r="H29" s="227"/>
      <c r="I29" s="227"/>
      <c r="J29" s="223"/>
      <c r="L29" s="215"/>
    </row>
    <row r="30" spans="1:12" s="214" customFormat="1" ht="24.9" customHeight="1">
      <c r="A30" s="517"/>
      <c r="B30" s="225"/>
      <c r="C30" s="221"/>
      <c r="D30" s="221"/>
      <c r="E30" s="227"/>
      <c r="F30" s="227"/>
      <c r="G30" s="227"/>
      <c r="H30" s="227"/>
      <c r="I30" s="227"/>
      <c r="J30" s="223"/>
      <c r="L30" s="215"/>
    </row>
    <row r="31" spans="1:12" s="214" customFormat="1" ht="24.9" customHeight="1">
      <c r="A31" s="517"/>
      <c r="B31" s="228"/>
      <c r="C31" s="221"/>
      <c r="D31" s="221"/>
      <c r="E31" s="229"/>
      <c r="F31" s="229"/>
      <c r="G31" s="229"/>
      <c r="H31" s="227"/>
      <c r="I31" s="227"/>
      <c r="J31" s="230"/>
      <c r="L31" s="215"/>
    </row>
    <row r="32" spans="1:12" s="214" customFormat="1" ht="24.9" customHeight="1">
      <c r="A32" s="517"/>
      <c r="B32" s="228"/>
      <c r="C32" s="221"/>
      <c r="D32" s="221"/>
      <c r="E32" s="229"/>
      <c r="F32" s="229"/>
      <c r="G32" s="229"/>
      <c r="H32" s="227"/>
      <c r="I32" s="227"/>
      <c r="J32" s="230"/>
      <c r="L32" s="215"/>
    </row>
    <row r="33" spans="1:12" s="214" customFormat="1" ht="24.9" customHeight="1">
      <c r="A33" s="517"/>
      <c r="B33" s="228"/>
      <c r="C33" s="221"/>
      <c r="D33" s="229"/>
      <c r="E33" s="229"/>
      <c r="F33" s="229"/>
      <c r="G33" s="229"/>
      <c r="H33" s="227"/>
      <c r="I33" s="227"/>
      <c r="J33" s="230"/>
      <c r="L33" s="215"/>
    </row>
    <row r="34" spans="1:12" s="214" customFormat="1" ht="24.9" customHeight="1">
      <c r="A34" s="517"/>
      <c r="B34" s="228"/>
      <c r="C34" s="221"/>
      <c r="D34" s="221"/>
      <c r="E34" s="229"/>
      <c r="F34" s="229"/>
      <c r="G34" s="229"/>
      <c r="H34" s="227"/>
      <c r="I34" s="227"/>
      <c r="J34" s="230"/>
      <c r="L34" s="215"/>
    </row>
    <row r="35" spans="1:12" s="214" customFormat="1" ht="24.9" customHeight="1" thickBot="1">
      <c r="A35" s="528"/>
      <c r="B35" s="231"/>
      <c r="C35" s="232"/>
      <c r="D35" s="232"/>
      <c r="E35" s="232"/>
      <c r="F35" s="232"/>
      <c r="G35" s="232"/>
      <c r="H35" s="233"/>
      <c r="I35" s="233"/>
      <c r="J35" s="234"/>
      <c r="L35" s="215"/>
    </row>
    <row r="36" spans="1:12" ht="24.9" customHeight="1" thickTop="1" thickBot="1">
      <c r="A36" s="274" t="s">
        <v>724</v>
      </c>
      <c r="B36" s="563" t="s">
        <v>725</v>
      </c>
      <c r="C36" s="563"/>
      <c r="D36" s="563"/>
      <c r="E36" s="563"/>
      <c r="F36" s="235"/>
      <c r="G36" s="236"/>
      <c r="H36" s="563"/>
      <c r="I36" s="563"/>
      <c r="J36" s="564"/>
      <c r="L36" s="190">
        <f>IF(G36="t",1,IF(G36="nd",1,IF(G36="n",1,0)))</f>
        <v>0</v>
      </c>
    </row>
    <row r="37" spans="1:12" ht="34.5" customHeight="1" thickTop="1">
      <c r="A37" s="275" t="s">
        <v>726</v>
      </c>
      <c r="B37" s="568" t="s">
        <v>727</v>
      </c>
      <c r="C37" s="568"/>
      <c r="D37" s="568"/>
      <c r="E37" s="568"/>
      <c r="F37" s="235"/>
      <c r="G37" s="207"/>
      <c r="H37" s="575" t="s">
        <v>728</v>
      </c>
      <c r="I37" s="576"/>
      <c r="J37" s="577"/>
      <c r="L37" s="190">
        <f>IF(G37="t",1,IF(G37="nd",1,IF(G37="n",1,0)))</f>
        <v>0</v>
      </c>
    </row>
    <row r="38" spans="1:12" ht="24.9" customHeight="1">
      <c r="A38" s="275" t="s">
        <v>729</v>
      </c>
      <c r="B38" s="568" t="s">
        <v>730</v>
      </c>
      <c r="C38" s="568"/>
      <c r="D38" s="568"/>
      <c r="E38" s="568"/>
      <c r="F38" s="235"/>
      <c r="G38" s="207"/>
      <c r="H38" s="559"/>
      <c r="I38" s="560"/>
      <c r="J38" s="561"/>
      <c r="L38" s="190">
        <f>IF(G38="t",1,IF(G38="nd",1,IF(G38="n",1,0)))</f>
        <v>0</v>
      </c>
    </row>
    <row r="39" spans="1:12" ht="24.9" customHeight="1" thickBot="1">
      <c r="A39" s="275" t="s">
        <v>731</v>
      </c>
      <c r="B39" s="562" t="s">
        <v>732</v>
      </c>
      <c r="C39" s="562"/>
      <c r="D39" s="562"/>
      <c r="E39" s="562"/>
      <c r="F39" s="235"/>
      <c r="G39" s="236"/>
      <c r="H39" s="569"/>
      <c r="I39" s="570"/>
      <c r="J39" s="571"/>
      <c r="L39" s="190">
        <f>IF(G39="t",1,IF(G39="nd",1,IF(G39="n",1,0)))</f>
        <v>0</v>
      </c>
    </row>
    <row r="40" spans="1:12" s="214" customFormat="1" ht="24.9" customHeight="1" thickTop="1">
      <c r="A40" s="202" t="s">
        <v>733</v>
      </c>
      <c r="B40" s="572" t="s">
        <v>734</v>
      </c>
      <c r="C40" s="573"/>
      <c r="D40" s="573"/>
      <c r="E40" s="573"/>
      <c r="F40" s="573"/>
      <c r="G40" s="573"/>
      <c r="H40" s="573"/>
      <c r="I40" s="573"/>
      <c r="J40" s="574"/>
      <c r="L40" s="215"/>
    </row>
    <row r="41" spans="1:12" ht="24.9" customHeight="1" thickBot="1">
      <c r="A41" s="237">
        <v>1</v>
      </c>
      <c r="B41" s="535" t="s">
        <v>735</v>
      </c>
      <c r="C41" s="536"/>
      <c r="D41" s="536"/>
      <c r="E41" s="537"/>
      <c r="F41" s="235"/>
      <c r="G41" s="207"/>
      <c r="H41" s="559"/>
      <c r="I41" s="560"/>
      <c r="J41" s="561"/>
      <c r="L41" s="190">
        <f t="shared" ref="L41:L59" si="1">IF(G41="t",1,IF(G41="nd",1,IF(G41="n",1,0)))</f>
        <v>0</v>
      </c>
    </row>
    <row r="42" spans="1:12" ht="24.9" customHeight="1" thickTop="1" thickBot="1">
      <c r="A42" s="237">
        <v>2</v>
      </c>
      <c r="B42" s="535" t="s">
        <v>736</v>
      </c>
      <c r="C42" s="536"/>
      <c r="D42" s="536"/>
      <c r="E42" s="537"/>
      <c r="F42" s="235"/>
      <c r="G42" s="207"/>
      <c r="H42" s="559"/>
      <c r="I42" s="560"/>
      <c r="J42" s="561"/>
      <c r="L42" s="190">
        <f t="shared" si="1"/>
        <v>0</v>
      </c>
    </row>
    <row r="43" spans="1:12" ht="24.9" customHeight="1" thickTop="1" thickBot="1">
      <c r="A43" s="237">
        <v>3</v>
      </c>
      <c r="B43" s="562" t="s">
        <v>737</v>
      </c>
      <c r="C43" s="562"/>
      <c r="D43" s="562"/>
      <c r="E43" s="562"/>
      <c r="F43" s="235"/>
      <c r="G43" s="236"/>
      <c r="H43" s="563"/>
      <c r="I43" s="563"/>
      <c r="J43" s="564"/>
      <c r="L43" s="190">
        <f t="shared" si="1"/>
        <v>0</v>
      </c>
    </row>
    <row r="44" spans="1:12" ht="24.9" customHeight="1" thickTop="1" thickBot="1">
      <c r="A44" s="276">
        <v>4</v>
      </c>
      <c r="B44" s="565" t="s">
        <v>738</v>
      </c>
      <c r="C44" s="565"/>
      <c r="D44" s="565"/>
      <c r="E44" s="565"/>
      <c r="F44" s="235"/>
      <c r="G44" s="236"/>
      <c r="H44" s="566" t="s">
        <v>739</v>
      </c>
      <c r="I44" s="566"/>
      <c r="J44" s="567"/>
      <c r="L44" s="190">
        <f t="shared" si="1"/>
        <v>0</v>
      </c>
    </row>
    <row r="45" spans="1:12" ht="24.9" customHeight="1" thickTop="1">
      <c r="A45" s="238" t="s">
        <v>740</v>
      </c>
      <c r="B45" s="557" t="s">
        <v>741</v>
      </c>
      <c r="C45" s="557"/>
      <c r="D45" s="557"/>
      <c r="E45" s="557"/>
      <c r="F45" s="557"/>
      <c r="G45" s="557"/>
      <c r="H45" s="557"/>
      <c r="I45" s="557"/>
      <c r="J45" s="558"/>
      <c r="L45" s="190"/>
    </row>
    <row r="46" spans="1:12" ht="24.9" customHeight="1">
      <c r="A46" s="206">
        <v>1</v>
      </c>
      <c r="B46" s="523" t="s">
        <v>742</v>
      </c>
      <c r="C46" s="524"/>
      <c r="D46" s="524"/>
      <c r="E46" s="525"/>
      <c r="F46" s="235"/>
      <c r="G46" s="239"/>
      <c r="H46" s="526"/>
      <c r="I46" s="526"/>
      <c r="J46" s="527"/>
      <c r="L46" s="190">
        <f t="shared" si="1"/>
        <v>0</v>
      </c>
    </row>
    <row r="47" spans="1:12" ht="24.9" customHeight="1">
      <c r="A47" s="206" t="s">
        <v>743</v>
      </c>
      <c r="B47" s="535" t="s">
        <v>744</v>
      </c>
      <c r="C47" s="536"/>
      <c r="D47" s="536"/>
      <c r="E47" s="537"/>
      <c r="F47" s="235"/>
      <c r="G47" s="207"/>
      <c r="H47" s="526"/>
      <c r="I47" s="526"/>
      <c r="J47" s="527"/>
      <c r="L47" s="190">
        <f t="shared" si="1"/>
        <v>0</v>
      </c>
    </row>
    <row r="48" spans="1:12" ht="24.9" customHeight="1">
      <c r="A48" s="206" t="s">
        <v>745</v>
      </c>
      <c r="B48" s="535" t="s">
        <v>746</v>
      </c>
      <c r="C48" s="536"/>
      <c r="D48" s="536"/>
      <c r="E48" s="537"/>
      <c r="F48" s="235"/>
      <c r="G48" s="207"/>
      <c r="H48" s="526"/>
      <c r="I48" s="526"/>
      <c r="J48" s="527"/>
      <c r="L48" s="190">
        <f t="shared" si="1"/>
        <v>0</v>
      </c>
    </row>
    <row r="49" spans="1:12" ht="24.9" customHeight="1" thickBot="1">
      <c r="A49" s="240" t="s">
        <v>747</v>
      </c>
      <c r="B49" s="538" t="s">
        <v>748</v>
      </c>
      <c r="C49" s="539"/>
      <c r="D49" s="539"/>
      <c r="E49" s="540"/>
      <c r="F49" s="235"/>
      <c r="G49" s="241"/>
      <c r="H49" s="541"/>
      <c r="I49" s="541"/>
      <c r="J49" s="542"/>
      <c r="L49" s="190">
        <f t="shared" si="1"/>
        <v>0</v>
      </c>
    </row>
    <row r="50" spans="1:12" ht="24.9" customHeight="1" thickTop="1" thickBot="1">
      <c r="A50" s="242">
        <v>2</v>
      </c>
      <c r="B50" s="550" t="s">
        <v>749</v>
      </c>
      <c r="C50" s="551"/>
      <c r="D50" s="551"/>
      <c r="E50" s="552"/>
      <c r="F50" s="235"/>
      <c r="G50" s="243"/>
      <c r="H50" s="553"/>
      <c r="I50" s="553"/>
      <c r="J50" s="554"/>
      <c r="L50" s="190">
        <f t="shared" si="1"/>
        <v>0</v>
      </c>
    </row>
    <row r="51" spans="1:12" ht="24.9" customHeight="1">
      <c r="A51" s="244" t="s">
        <v>701</v>
      </c>
      <c r="B51" s="547" t="s">
        <v>750</v>
      </c>
      <c r="C51" s="548"/>
      <c r="D51" s="548"/>
      <c r="E51" s="548"/>
      <c r="F51" s="548"/>
      <c r="G51" s="548"/>
      <c r="H51" s="548"/>
      <c r="I51" s="548"/>
      <c r="J51" s="549"/>
      <c r="L51" s="190"/>
    </row>
    <row r="52" spans="1:12" ht="32.25" customHeight="1">
      <c r="A52" s="206" t="s">
        <v>751</v>
      </c>
      <c r="B52" s="535" t="s">
        <v>752</v>
      </c>
      <c r="C52" s="536"/>
      <c r="D52" s="536"/>
      <c r="E52" s="537"/>
      <c r="F52" s="235"/>
      <c r="G52" s="207"/>
      <c r="H52" s="555" t="s">
        <v>753</v>
      </c>
      <c r="I52" s="555"/>
      <c r="J52" s="556"/>
      <c r="L52" s="190">
        <f t="shared" si="1"/>
        <v>0</v>
      </c>
    </row>
    <row r="53" spans="1:12" ht="24.9" customHeight="1">
      <c r="A53" s="206" t="s">
        <v>754</v>
      </c>
      <c r="B53" s="535" t="s">
        <v>755</v>
      </c>
      <c r="C53" s="536"/>
      <c r="D53" s="536"/>
      <c r="E53" s="537"/>
      <c r="F53" s="235"/>
      <c r="G53" s="207"/>
      <c r="H53" s="526"/>
      <c r="I53" s="526"/>
      <c r="J53" s="527"/>
      <c r="L53" s="190">
        <f t="shared" si="1"/>
        <v>0</v>
      </c>
    </row>
    <row r="54" spans="1:12" ht="24.9" customHeight="1">
      <c r="A54" s="206" t="s">
        <v>756</v>
      </c>
      <c r="B54" s="535" t="s">
        <v>757</v>
      </c>
      <c r="C54" s="536"/>
      <c r="D54" s="536"/>
      <c r="E54" s="537"/>
      <c r="F54" s="235"/>
      <c r="G54" s="207"/>
      <c r="H54" s="526"/>
      <c r="I54" s="526"/>
      <c r="J54" s="527"/>
      <c r="L54" s="190">
        <f t="shared" si="1"/>
        <v>0</v>
      </c>
    </row>
    <row r="55" spans="1:12" ht="24.9" customHeight="1">
      <c r="A55" s="206" t="s">
        <v>758</v>
      </c>
      <c r="B55" s="535" t="s">
        <v>759</v>
      </c>
      <c r="C55" s="536"/>
      <c r="D55" s="536"/>
      <c r="E55" s="537"/>
      <c r="F55" s="235"/>
      <c r="G55" s="207"/>
      <c r="H55" s="526" t="s">
        <v>760</v>
      </c>
      <c r="I55" s="526"/>
      <c r="J55" s="527"/>
      <c r="L55" s="190">
        <f t="shared" si="1"/>
        <v>0</v>
      </c>
    </row>
    <row r="56" spans="1:12" ht="24.9" customHeight="1">
      <c r="A56" s="206" t="s">
        <v>761</v>
      </c>
      <c r="B56" s="535" t="s">
        <v>762</v>
      </c>
      <c r="C56" s="536"/>
      <c r="D56" s="536"/>
      <c r="E56" s="537"/>
      <c r="F56" s="235"/>
      <c r="G56" s="207"/>
      <c r="H56" s="526" t="s">
        <v>763</v>
      </c>
      <c r="I56" s="526"/>
      <c r="J56" s="527"/>
      <c r="L56" s="190">
        <f t="shared" si="1"/>
        <v>0</v>
      </c>
    </row>
    <row r="57" spans="1:12" ht="24.9" customHeight="1">
      <c r="A57" s="206" t="s">
        <v>764</v>
      </c>
      <c r="B57" s="535" t="s">
        <v>765</v>
      </c>
      <c r="C57" s="536"/>
      <c r="D57" s="536"/>
      <c r="E57" s="537"/>
      <c r="F57" s="235"/>
      <c r="G57" s="207"/>
      <c r="H57" s="526"/>
      <c r="I57" s="526"/>
      <c r="J57" s="527"/>
      <c r="L57" s="190">
        <f t="shared" si="1"/>
        <v>0</v>
      </c>
    </row>
    <row r="58" spans="1:12" ht="24.9" customHeight="1">
      <c r="A58" s="206" t="s">
        <v>766</v>
      </c>
      <c r="B58" s="535" t="s">
        <v>767</v>
      </c>
      <c r="C58" s="536"/>
      <c r="D58" s="536"/>
      <c r="E58" s="537"/>
      <c r="F58" s="235"/>
      <c r="G58" s="207"/>
      <c r="H58" s="526"/>
      <c r="I58" s="526"/>
      <c r="J58" s="527"/>
      <c r="L58" s="190">
        <f t="shared" si="1"/>
        <v>0</v>
      </c>
    </row>
    <row r="59" spans="1:12" ht="24.9" customHeight="1" thickBot="1">
      <c r="A59" s="240" t="s">
        <v>768</v>
      </c>
      <c r="B59" s="538" t="s">
        <v>769</v>
      </c>
      <c r="C59" s="539"/>
      <c r="D59" s="539"/>
      <c r="E59" s="540"/>
      <c r="F59" s="235"/>
      <c r="G59" s="241"/>
      <c r="H59" s="541"/>
      <c r="I59" s="541"/>
      <c r="J59" s="542"/>
      <c r="L59" s="190">
        <f t="shared" si="1"/>
        <v>0</v>
      </c>
    </row>
    <row r="60" spans="1:12" ht="24.9" customHeight="1">
      <c r="A60" s="244" t="s">
        <v>703</v>
      </c>
      <c r="B60" s="547" t="s">
        <v>770</v>
      </c>
      <c r="C60" s="548"/>
      <c r="D60" s="548"/>
      <c r="E60" s="548"/>
      <c r="F60" s="548"/>
      <c r="G60" s="548"/>
      <c r="H60" s="548"/>
      <c r="I60" s="548"/>
      <c r="J60" s="549"/>
      <c r="L60" s="190"/>
    </row>
    <row r="61" spans="1:12" ht="24.9" customHeight="1">
      <c r="A61" s="206" t="s">
        <v>771</v>
      </c>
      <c r="B61" s="535" t="s">
        <v>772</v>
      </c>
      <c r="C61" s="536"/>
      <c r="D61" s="536"/>
      <c r="E61" s="537"/>
      <c r="F61" s="235"/>
      <c r="G61" s="207"/>
      <c r="H61" s="526"/>
      <c r="I61" s="526"/>
      <c r="J61" s="527"/>
      <c r="L61" s="190">
        <f t="shared" ref="L61:L68" si="2">IF(G61="t",1,IF(G61="nd",1,IF(G61="n",1,0)))</f>
        <v>0</v>
      </c>
    </row>
    <row r="62" spans="1:12" ht="24.9" customHeight="1">
      <c r="A62" s="206" t="s">
        <v>773</v>
      </c>
      <c r="B62" s="535" t="s">
        <v>774</v>
      </c>
      <c r="C62" s="536"/>
      <c r="D62" s="536"/>
      <c r="E62" s="537"/>
      <c r="F62" s="235"/>
      <c r="G62" s="207"/>
      <c r="H62" s="526"/>
      <c r="I62" s="526"/>
      <c r="J62" s="527"/>
      <c r="L62" s="190">
        <f t="shared" si="2"/>
        <v>0</v>
      </c>
    </row>
    <row r="63" spans="1:12" ht="24.9" customHeight="1" thickBot="1">
      <c r="A63" s="240" t="s">
        <v>775</v>
      </c>
      <c r="B63" s="538" t="s">
        <v>776</v>
      </c>
      <c r="C63" s="539"/>
      <c r="D63" s="539"/>
      <c r="E63" s="540"/>
      <c r="F63" s="235"/>
      <c r="G63" s="241"/>
      <c r="H63" s="541"/>
      <c r="I63" s="541"/>
      <c r="J63" s="542"/>
      <c r="L63" s="190">
        <f t="shared" si="2"/>
        <v>0</v>
      </c>
    </row>
    <row r="64" spans="1:12" ht="24.9" customHeight="1" thickTop="1">
      <c r="A64" s="245">
        <v>3</v>
      </c>
      <c r="B64" s="529" t="s">
        <v>777</v>
      </c>
      <c r="C64" s="543"/>
      <c r="D64" s="543"/>
      <c r="E64" s="544"/>
      <c r="F64" s="235"/>
      <c r="G64" s="246"/>
      <c r="H64" s="545"/>
      <c r="I64" s="545"/>
      <c r="J64" s="546"/>
      <c r="L64" s="190">
        <f t="shared" si="2"/>
        <v>0</v>
      </c>
    </row>
    <row r="65" spans="1:12" ht="24.9" customHeight="1">
      <c r="A65" s="275" t="s">
        <v>726</v>
      </c>
      <c r="B65" s="535" t="s">
        <v>778</v>
      </c>
      <c r="C65" s="536"/>
      <c r="D65" s="536"/>
      <c r="E65" s="537"/>
      <c r="F65" s="235"/>
      <c r="G65" s="207"/>
      <c r="H65" s="526"/>
      <c r="I65" s="526"/>
      <c r="J65" s="527"/>
      <c r="L65" s="190">
        <f t="shared" si="2"/>
        <v>0</v>
      </c>
    </row>
    <row r="66" spans="1:12" ht="24.9" customHeight="1">
      <c r="A66" s="206" t="s">
        <v>729</v>
      </c>
      <c r="B66" s="535" t="s">
        <v>779</v>
      </c>
      <c r="C66" s="536"/>
      <c r="D66" s="536"/>
      <c r="E66" s="537"/>
      <c r="F66" s="235"/>
      <c r="G66" s="207"/>
      <c r="H66" s="526"/>
      <c r="I66" s="526"/>
      <c r="J66" s="527"/>
      <c r="L66" s="190">
        <f t="shared" si="2"/>
        <v>0</v>
      </c>
    </row>
    <row r="67" spans="1:12" ht="24.9" customHeight="1" thickBot="1">
      <c r="A67" s="240" t="s">
        <v>731</v>
      </c>
      <c r="B67" s="538" t="s">
        <v>780</v>
      </c>
      <c r="C67" s="539"/>
      <c r="D67" s="539"/>
      <c r="E67" s="540"/>
      <c r="F67" s="235"/>
      <c r="G67" s="241"/>
      <c r="H67" s="541"/>
      <c r="I67" s="541"/>
      <c r="J67" s="542"/>
      <c r="L67" s="190">
        <f t="shared" si="2"/>
        <v>0</v>
      </c>
    </row>
    <row r="68" spans="1:12" ht="24.9" customHeight="1" thickTop="1">
      <c r="A68" s="245">
        <v>4</v>
      </c>
      <c r="B68" s="529" t="s">
        <v>781</v>
      </c>
      <c r="C68" s="543"/>
      <c r="D68" s="543"/>
      <c r="E68" s="544"/>
      <c r="F68" s="235"/>
      <c r="G68" s="246"/>
      <c r="H68" s="545"/>
      <c r="I68" s="545"/>
      <c r="J68" s="546"/>
      <c r="L68" s="190">
        <f t="shared" si="2"/>
        <v>0</v>
      </c>
    </row>
    <row r="69" spans="1:12" s="214" customFormat="1" ht="24.9" customHeight="1">
      <c r="A69" s="516" t="s">
        <v>782</v>
      </c>
      <c r="B69" s="247" t="s">
        <v>783</v>
      </c>
      <c r="C69" s="248"/>
      <c r="D69" s="248"/>
      <c r="E69" s="248"/>
      <c r="F69" s="249"/>
      <c r="G69" s="249"/>
      <c r="H69" s="250"/>
      <c r="I69" s="250"/>
      <c r="J69" s="251"/>
      <c r="L69" s="215"/>
    </row>
    <row r="70" spans="1:12" s="214" customFormat="1" ht="24.9" customHeight="1">
      <c r="A70" s="517"/>
      <c r="B70" s="252" t="s">
        <v>784</v>
      </c>
      <c r="C70" s="253"/>
      <c r="D70" s="253"/>
      <c r="E70" s="253"/>
      <c r="F70" s="254"/>
      <c r="G70" s="254"/>
      <c r="H70" s="227"/>
      <c r="I70" s="227"/>
      <c r="J70" s="230"/>
      <c r="L70" s="215"/>
    </row>
    <row r="71" spans="1:12" s="214" customFormat="1" ht="24.9" customHeight="1">
      <c r="A71" s="519"/>
      <c r="B71" s="255"/>
      <c r="C71" s="256"/>
      <c r="D71" s="256"/>
      <c r="E71" s="256"/>
      <c r="F71" s="257"/>
      <c r="G71" s="257"/>
      <c r="H71" s="258"/>
      <c r="I71" s="258"/>
      <c r="J71" s="259"/>
      <c r="L71" s="215"/>
    </row>
    <row r="72" spans="1:12" ht="24.9" customHeight="1">
      <c r="A72" s="238" t="s">
        <v>785</v>
      </c>
      <c r="B72" s="520" t="s">
        <v>786</v>
      </c>
      <c r="C72" s="521"/>
      <c r="D72" s="521"/>
      <c r="E72" s="521"/>
      <c r="F72" s="521"/>
      <c r="G72" s="521"/>
      <c r="H72" s="521"/>
      <c r="I72" s="521"/>
      <c r="J72" s="522"/>
      <c r="L72" s="190"/>
    </row>
    <row r="73" spans="1:12" ht="24.9" customHeight="1">
      <c r="A73" s="206">
        <v>1</v>
      </c>
      <c r="B73" s="523" t="s">
        <v>787</v>
      </c>
      <c r="C73" s="524"/>
      <c r="D73" s="524"/>
      <c r="E73" s="525"/>
      <c r="F73" s="260"/>
      <c r="G73" s="239"/>
      <c r="H73" s="526"/>
      <c r="I73" s="526"/>
      <c r="J73" s="527"/>
      <c r="L73" s="190">
        <f>IF(G73="t",1,IF(G73="nd",1,IF(G73="n",1,0)))</f>
        <v>0</v>
      </c>
    </row>
    <row r="74" spans="1:12" s="214" customFormat="1" ht="24.9" customHeight="1">
      <c r="A74" s="516" t="s">
        <v>743</v>
      </c>
      <c r="B74" s="261" t="s">
        <v>788</v>
      </c>
      <c r="C74" s="210"/>
      <c r="D74" s="210"/>
      <c r="E74" s="210"/>
      <c r="F74" s="211"/>
      <c r="G74" s="211"/>
      <c r="H74" s="212"/>
      <c r="I74" s="212"/>
      <c r="J74" s="213"/>
      <c r="L74" s="215"/>
    </row>
    <row r="75" spans="1:12" s="214" customFormat="1" ht="24.9" customHeight="1">
      <c r="A75" s="517"/>
      <c r="B75" s="262"/>
      <c r="C75" s="224"/>
      <c r="D75" s="263"/>
      <c r="E75" s="263"/>
      <c r="F75" s="229"/>
      <c r="G75" s="229"/>
      <c r="H75" s="227"/>
      <c r="I75" s="227"/>
      <c r="J75" s="230"/>
      <c r="L75" s="215"/>
    </row>
    <row r="76" spans="1:12" s="214" customFormat="1" ht="24.9" customHeight="1">
      <c r="A76" s="517"/>
      <c r="B76" s="262"/>
      <c r="C76" s="263"/>
      <c r="D76" s="263"/>
      <c r="E76" s="263"/>
      <c r="F76" s="229"/>
      <c r="G76" s="229"/>
      <c r="H76" s="227"/>
      <c r="I76" s="227"/>
      <c r="J76" s="230"/>
      <c r="L76" s="215"/>
    </row>
    <row r="77" spans="1:12" s="214" customFormat="1" ht="24.9" customHeight="1" thickBot="1">
      <c r="A77" s="528"/>
      <c r="B77" s="264"/>
      <c r="C77" s="265"/>
      <c r="D77" s="265"/>
      <c r="E77" s="265"/>
      <c r="F77" s="232"/>
      <c r="G77" s="232"/>
      <c r="H77" s="233"/>
      <c r="I77" s="233"/>
      <c r="J77" s="234"/>
      <c r="L77" s="215"/>
    </row>
    <row r="78" spans="1:12" ht="24.9" customHeight="1" thickTop="1">
      <c r="A78" s="245">
        <v>2</v>
      </c>
      <c r="B78" s="529" t="s">
        <v>789</v>
      </c>
      <c r="C78" s="530"/>
      <c r="D78" s="530"/>
      <c r="E78" s="531"/>
      <c r="F78" s="260"/>
      <c r="G78" s="246"/>
      <c r="H78" s="532"/>
      <c r="I78" s="533"/>
      <c r="J78" s="534"/>
      <c r="L78" s="190">
        <f>IF(G78="t",1,IF(G78="nd",1,IF(G78="n",1,0)))</f>
        <v>0</v>
      </c>
    </row>
    <row r="79" spans="1:12" s="214" customFormat="1" ht="24.9" customHeight="1">
      <c r="A79" s="516" t="s">
        <v>701</v>
      </c>
      <c r="B79" s="261" t="s">
        <v>788</v>
      </c>
      <c r="C79" s="210"/>
      <c r="D79" s="210"/>
      <c r="E79" s="210"/>
      <c r="F79" s="211"/>
      <c r="G79" s="211"/>
      <c r="H79" s="212"/>
      <c r="I79" s="212"/>
      <c r="J79" s="213"/>
      <c r="L79" s="215"/>
    </row>
    <row r="80" spans="1:12" s="214" customFormat="1" ht="24.9" customHeight="1">
      <c r="A80" s="517"/>
      <c r="B80" s="262"/>
      <c r="C80" s="224"/>
      <c r="D80" s="263"/>
      <c r="E80" s="263"/>
      <c r="F80" s="229"/>
      <c r="G80" s="229"/>
      <c r="H80" s="227"/>
      <c r="I80" s="227"/>
      <c r="J80" s="230"/>
      <c r="L80" s="215"/>
    </row>
    <row r="81" spans="1:12" s="214" customFormat="1" ht="24.9" customHeight="1">
      <c r="A81" s="517"/>
      <c r="B81" s="262"/>
      <c r="C81" s="221"/>
      <c r="D81" s="263"/>
      <c r="E81" s="263"/>
      <c r="F81" s="229"/>
      <c r="G81" s="229"/>
      <c r="H81" s="227"/>
      <c r="I81" s="227"/>
      <c r="J81" s="230"/>
      <c r="L81" s="215"/>
    </row>
    <row r="82" spans="1:12" s="214" customFormat="1" ht="24.9" customHeight="1" thickBot="1">
      <c r="A82" s="518"/>
      <c r="B82" s="266"/>
      <c r="C82" s="267"/>
      <c r="D82" s="267"/>
      <c r="E82" s="267"/>
      <c r="F82" s="268"/>
      <c r="G82" s="268"/>
      <c r="H82" s="269"/>
      <c r="I82" s="269"/>
      <c r="J82" s="270"/>
      <c r="L82" s="215"/>
    </row>
    <row r="83" spans="1:12">
      <c r="A83" s="271"/>
      <c r="B83" s="271"/>
      <c r="C83" s="271"/>
      <c r="D83" s="271"/>
      <c r="E83" s="271"/>
      <c r="F83" s="271"/>
      <c r="G83" s="271"/>
      <c r="H83" s="271"/>
      <c r="I83" s="271"/>
      <c r="J83" s="187"/>
    </row>
    <row r="84" spans="1:12">
      <c r="A84" s="271"/>
      <c r="B84" s="187"/>
      <c r="C84" s="187"/>
      <c r="D84" s="187"/>
      <c r="E84" s="187"/>
      <c r="F84" s="187"/>
      <c r="G84" s="187"/>
      <c r="H84" s="187"/>
      <c r="I84" s="187"/>
      <c r="J84" s="187"/>
    </row>
    <row r="85" spans="1:12">
      <c r="A85" s="271"/>
      <c r="B85" s="187"/>
      <c r="C85" s="187"/>
      <c r="D85" s="187"/>
      <c r="E85" s="187"/>
      <c r="F85" s="187"/>
      <c r="G85" s="187"/>
      <c r="H85" s="187"/>
      <c r="I85" s="187"/>
      <c r="J85" s="187"/>
    </row>
    <row r="86" spans="1:12">
      <c r="A86" s="271"/>
      <c r="B86" s="187"/>
      <c r="C86" s="187"/>
      <c r="D86" s="187"/>
      <c r="E86" s="187"/>
      <c r="F86" s="187"/>
      <c r="G86" s="187"/>
      <c r="H86" s="187"/>
      <c r="I86" s="187"/>
      <c r="J86" s="187"/>
    </row>
    <row r="87" spans="1:12">
      <c r="A87" s="271"/>
      <c r="B87" s="187"/>
      <c r="C87" s="187"/>
      <c r="D87" s="187"/>
      <c r="E87" s="187"/>
      <c r="F87" s="187"/>
      <c r="G87" s="187"/>
      <c r="H87" s="187"/>
      <c r="I87" s="187"/>
      <c r="J87" s="187"/>
    </row>
    <row r="88" spans="1:12">
      <c r="A88" s="271"/>
      <c r="B88" s="187"/>
      <c r="C88" s="187"/>
      <c r="D88" s="187"/>
      <c r="E88" s="187"/>
      <c r="F88" s="187"/>
      <c r="G88" s="187"/>
      <c r="H88" s="187"/>
      <c r="I88" s="187"/>
      <c r="J88" s="187"/>
    </row>
    <row r="89" spans="1:12">
      <c r="A89" s="271"/>
      <c r="B89" s="187"/>
      <c r="C89" s="187"/>
      <c r="D89" s="187"/>
      <c r="E89" s="187"/>
      <c r="F89" s="187"/>
      <c r="G89" s="187"/>
      <c r="H89" s="187"/>
      <c r="I89" s="187"/>
      <c r="J89" s="187"/>
    </row>
    <row r="90" spans="1:12">
      <c r="A90" s="271"/>
      <c r="B90" s="187"/>
      <c r="C90" s="187"/>
      <c r="D90" s="187"/>
      <c r="E90" s="187"/>
      <c r="F90" s="187"/>
      <c r="G90" s="187"/>
      <c r="H90" s="187"/>
      <c r="I90" s="187"/>
      <c r="J90" s="187"/>
    </row>
    <row r="91" spans="1:12">
      <c r="A91" s="271"/>
      <c r="B91" s="187"/>
      <c r="C91" s="187"/>
      <c r="D91" s="187"/>
      <c r="E91" s="187"/>
      <c r="F91" s="187"/>
      <c r="G91" s="187"/>
      <c r="H91" s="187"/>
      <c r="I91" s="187"/>
      <c r="J91" s="187"/>
    </row>
    <row r="92" spans="1:12">
      <c r="A92" s="271"/>
      <c r="B92" s="187"/>
      <c r="C92" s="187"/>
      <c r="D92" s="187"/>
      <c r="E92" s="187"/>
      <c r="F92" s="187"/>
      <c r="G92" s="187"/>
      <c r="H92" s="187"/>
      <c r="I92" s="187"/>
      <c r="J92" s="187"/>
    </row>
    <row r="93" spans="1:12">
      <c r="A93" s="271"/>
      <c r="B93" s="187"/>
      <c r="C93" s="187"/>
      <c r="D93" s="187"/>
      <c r="E93" s="187"/>
      <c r="F93" s="187"/>
      <c r="G93" s="187"/>
      <c r="H93" s="187"/>
      <c r="I93" s="187"/>
      <c r="J93" s="187"/>
    </row>
    <row r="94" spans="1:12">
      <c r="A94" s="271"/>
      <c r="B94" s="187"/>
      <c r="C94" s="187"/>
      <c r="D94" s="187"/>
      <c r="E94" s="187"/>
      <c r="F94" s="187"/>
      <c r="G94" s="187"/>
      <c r="H94" s="187"/>
      <c r="I94" s="187"/>
      <c r="J94" s="187"/>
    </row>
    <row r="95" spans="1:12">
      <c r="A95" s="271"/>
      <c r="B95" s="187"/>
      <c r="C95" s="187"/>
      <c r="D95" s="187"/>
      <c r="E95" s="187"/>
      <c r="F95" s="187"/>
      <c r="G95" s="187"/>
      <c r="H95" s="187"/>
      <c r="I95" s="187"/>
      <c r="J95" s="187"/>
    </row>
    <row r="96" spans="1:12">
      <c r="A96" s="271"/>
      <c r="B96" s="187"/>
      <c r="C96" s="187"/>
      <c r="D96" s="187"/>
      <c r="E96" s="187"/>
      <c r="F96" s="187"/>
      <c r="G96" s="187"/>
      <c r="H96" s="187"/>
      <c r="I96" s="187"/>
      <c r="J96" s="187"/>
    </row>
    <row r="97" spans="1:10">
      <c r="A97" s="271"/>
      <c r="B97" s="187"/>
      <c r="C97" s="187"/>
      <c r="D97" s="187"/>
      <c r="E97" s="187"/>
      <c r="F97" s="187"/>
      <c r="G97" s="187"/>
      <c r="H97" s="187"/>
      <c r="I97" s="187"/>
      <c r="J97" s="187"/>
    </row>
    <row r="98" spans="1:10">
      <c r="A98" s="271"/>
      <c r="B98" s="187"/>
      <c r="C98" s="187"/>
      <c r="D98" s="187"/>
      <c r="E98" s="187"/>
      <c r="F98" s="187"/>
      <c r="G98" s="187"/>
      <c r="H98" s="187"/>
      <c r="I98" s="187"/>
      <c r="J98" s="187"/>
    </row>
    <row r="99" spans="1:10">
      <c r="A99" s="271"/>
      <c r="B99" s="187"/>
      <c r="C99" s="187"/>
      <c r="D99" s="187"/>
      <c r="E99" s="187"/>
      <c r="F99" s="187"/>
      <c r="G99" s="187"/>
      <c r="H99" s="187"/>
      <c r="I99" s="187"/>
      <c r="J99" s="187"/>
    </row>
    <row r="100" spans="1:10">
      <c r="A100" s="271"/>
      <c r="B100" s="187"/>
      <c r="C100" s="187"/>
      <c r="D100" s="187"/>
      <c r="E100" s="187"/>
      <c r="F100" s="187"/>
      <c r="G100" s="187"/>
      <c r="H100" s="187"/>
      <c r="I100" s="187"/>
      <c r="J100" s="187"/>
    </row>
    <row r="101" spans="1:10">
      <c r="A101" s="271"/>
      <c r="B101" s="187"/>
      <c r="C101" s="187"/>
      <c r="D101" s="187"/>
      <c r="E101" s="187"/>
      <c r="F101" s="187"/>
      <c r="G101" s="187"/>
      <c r="H101" s="187"/>
      <c r="I101" s="187"/>
      <c r="J101" s="187"/>
    </row>
    <row r="102" spans="1:10">
      <c r="A102" s="271"/>
      <c r="B102" s="187"/>
      <c r="C102" s="187"/>
      <c r="D102" s="187"/>
      <c r="E102" s="187"/>
      <c r="F102" s="187"/>
      <c r="G102" s="187"/>
      <c r="H102" s="187"/>
      <c r="I102" s="187"/>
      <c r="J102" s="187"/>
    </row>
    <row r="103" spans="1:10">
      <c r="A103" s="271"/>
      <c r="B103" s="187"/>
      <c r="C103" s="187"/>
      <c r="D103" s="187"/>
      <c r="E103" s="187"/>
      <c r="F103" s="187"/>
      <c r="G103" s="187"/>
      <c r="H103" s="187"/>
      <c r="I103" s="187"/>
      <c r="J103" s="187"/>
    </row>
    <row r="104" spans="1:10">
      <c r="A104" s="271"/>
      <c r="B104" s="187"/>
      <c r="C104" s="187"/>
      <c r="D104" s="187"/>
      <c r="E104" s="187"/>
      <c r="F104" s="187"/>
      <c r="G104" s="187"/>
      <c r="H104" s="187"/>
      <c r="I104" s="187"/>
      <c r="J104" s="187"/>
    </row>
    <row r="105" spans="1:10">
      <c r="A105" s="271"/>
      <c r="B105" s="187"/>
      <c r="C105" s="187"/>
      <c r="D105" s="187"/>
      <c r="E105" s="187"/>
      <c r="F105" s="187"/>
      <c r="G105" s="187"/>
      <c r="H105" s="187"/>
      <c r="I105" s="187"/>
      <c r="J105" s="187"/>
    </row>
    <row r="106" spans="1:10">
      <c r="A106" s="271"/>
      <c r="B106" s="187"/>
      <c r="C106" s="187"/>
      <c r="D106" s="187"/>
      <c r="E106" s="187"/>
      <c r="F106" s="187"/>
      <c r="G106" s="187"/>
      <c r="H106" s="187"/>
      <c r="I106" s="187"/>
      <c r="J106" s="187"/>
    </row>
    <row r="107" spans="1:10">
      <c r="A107" s="271"/>
      <c r="B107" s="187"/>
      <c r="C107" s="187"/>
      <c r="D107" s="187"/>
      <c r="E107" s="187"/>
      <c r="F107" s="187"/>
      <c r="G107" s="187"/>
      <c r="H107" s="187"/>
      <c r="I107" s="187"/>
      <c r="J107" s="187"/>
    </row>
    <row r="108" spans="1:10">
      <c r="A108" s="271"/>
      <c r="B108" s="187"/>
      <c r="C108" s="187"/>
      <c r="D108" s="187"/>
      <c r="E108" s="187"/>
      <c r="F108" s="187"/>
      <c r="G108" s="187"/>
      <c r="H108" s="187"/>
      <c r="I108" s="187"/>
      <c r="J108" s="187"/>
    </row>
    <row r="109" spans="1:10">
      <c r="A109" s="271"/>
      <c r="B109" s="187"/>
      <c r="C109" s="187"/>
      <c r="D109" s="187"/>
      <c r="E109" s="187"/>
      <c r="F109" s="187"/>
      <c r="G109" s="187"/>
      <c r="H109" s="187"/>
      <c r="I109" s="187"/>
      <c r="J109" s="187"/>
    </row>
    <row r="110" spans="1:10">
      <c r="A110" s="271"/>
      <c r="B110" s="187"/>
      <c r="C110" s="187"/>
      <c r="D110" s="187"/>
      <c r="E110" s="187"/>
      <c r="F110" s="187"/>
      <c r="G110" s="187"/>
      <c r="H110" s="187"/>
      <c r="I110" s="187"/>
      <c r="J110" s="187"/>
    </row>
    <row r="111" spans="1:10">
      <c r="A111" s="271"/>
      <c r="B111" s="187"/>
      <c r="C111" s="187"/>
      <c r="D111" s="187"/>
      <c r="E111" s="187"/>
      <c r="F111" s="187"/>
      <c r="G111" s="187"/>
      <c r="H111" s="187"/>
      <c r="I111" s="187"/>
      <c r="J111" s="187"/>
    </row>
    <row r="112" spans="1:10">
      <c r="A112" s="271"/>
      <c r="B112" s="187"/>
      <c r="C112" s="187"/>
      <c r="D112" s="187"/>
      <c r="E112" s="187"/>
      <c r="F112" s="187"/>
      <c r="G112" s="187"/>
      <c r="H112" s="187"/>
      <c r="I112" s="187"/>
      <c r="J112" s="187"/>
    </row>
    <row r="113" spans="1:10">
      <c r="A113" s="271"/>
      <c r="B113" s="187"/>
      <c r="C113" s="187"/>
      <c r="D113" s="187"/>
      <c r="E113" s="187"/>
      <c r="F113" s="187"/>
      <c r="G113" s="187"/>
      <c r="H113" s="187"/>
      <c r="I113" s="187"/>
      <c r="J113" s="187"/>
    </row>
    <row r="114" spans="1:10">
      <c r="A114" s="271"/>
      <c r="B114" s="187"/>
      <c r="C114" s="187"/>
      <c r="D114" s="187"/>
      <c r="E114" s="187"/>
      <c r="F114" s="187"/>
      <c r="G114" s="187"/>
      <c r="H114" s="187"/>
      <c r="I114" s="187"/>
      <c r="J114" s="187"/>
    </row>
    <row r="115" spans="1:10">
      <c r="A115" s="271"/>
      <c r="B115" s="187"/>
      <c r="C115" s="187"/>
      <c r="D115" s="187"/>
      <c r="E115" s="187"/>
      <c r="F115" s="187"/>
      <c r="G115" s="187"/>
      <c r="H115" s="187"/>
      <c r="I115" s="187"/>
      <c r="J115" s="187"/>
    </row>
    <row r="116" spans="1:10">
      <c r="A116" s="271"/>
      <c r="B116" s="187"/>
      <c r="C116" s="187"/>
      <c r="D116" s="187"/>
      <c r="E116" s="187"/>
      <c r="F116" s="187"/>
      <c r="G116" s="187"/>
      <c r="H116" s="187"/>
      <c r="I116" s="187"/>
      <c r="J116" s="187"/>
    </row>
    <row r="117" spans="1:10">
      <c r="A117" s="271"/>
      <c r="B117" s="187"/>
      <c r="C117" s="187"/>
      <c r="D117" s="187"/>
      <c r="E117" s="187"/>
      <c r="F117" s="187"/>
      <c r="G117" s="187"/>
      <c r="H117" s="187"/>
      <c r="I117" s="187"/>
      <c r="J117" s="187"/>
    </row>
    <row r="118" spans="1:10">
      <c r="A118" s="271"/>
      <c r="B118" s="187"/>
      <c r="C118" s="187"/>
      <c r="D118" s="187"/>
      <c r="E118" s="187"/>
      <c r="F118" s="187"/>
      <c r="G118" s="187"/>
      <c r="H118" s="187"/>
      <c r="I118" s="187"/>
      <c r="J118" s="187"/>
    </row>
    <row r="119" spans="1:10">
      <c r="A119" s="271"/>
      <c r="B119" s="187"/>
      <c r="C119" s="187"/>
      <c r="D119" s="187"/>
      <c r="E119" s="187"/>
      <c r="F119" s="187"/>
      <c r="G119" s="187"/>
      <c r="H119" s="187"/>
      <c r="I119" s="187"/>
      <c r="J119" s="187"/>
    </row>
    <row r="120" spans="1:10">
      <c r="A120" s="271"/>
      <c r="B120" s="187"/>
      <c r="C120" s="187"/>
      <c r="D120" s="187"/>
      <c r="E120" s="187"/>
      <c r="F120" s="187"/>
      <c r="G120" s="187"/>
      <c r="H120" s="187"/>
      <c r="I120" s="187"/>
      <c r="J120" s="187"/>
    </row>
    <row r="121" spans="1:10">
      <c r="A121" s="271"/>
      <c r="B121" s="187"/>
      <c r="C121" s="187"/>
      <c r="D121" s="187"/>
      <c r="E121" s="187"/>
      <c r="F121" s="187"/>
      <c r="G121" s="187"/>
      <c r="H121" s="187"/>
      <c r="I121" s="187"/>
      <c r="J121" s="187"/>
    </row>
    <row r="122" spans="1:10">
      <c r="A122" s="271"/>
      <c r="B122" s="187"/>
      <c r="C122" s="187"/>
      <c r="D122" s="187"/>
      <c r="E122" s="187"/>
      <c r="F122" s="187"/>
      <c r="G122" s="187"/>
      <c r="H122" s="187"/>
      <c r="I122" s="187"/>
      <c r="J122" s="187"/>
    </row>
    <row r="123" spans="1:10">
      <c r="A123" s="271"/>
      <c r="B123" s="187"/>
      <c r="C123" s="187"/>
      <c r="D123" s="187"/>
      <c r="E123" s="187"/>
      <c r="F123" s="187"/>
      <c r="G123" s="187"/>
      <c r="H123" s="187"/>
      <c r="I123" s="187"/>
      <c r="J123" s="187"/>
    </row>
    <row r="124" spans="1:10">
      <c r="A124" s="271"/>
      <c r="B124" s="187"/>
      <c r="C124" s="187"/>
      <c r="D124" s="187"/>
      <c r="E124" s="187"/>
      <c r="F124" s="187"/>
      <c r="G124" s="187"/>
      <c r="H124" s="187"/>
      <c r="I124" s="187"/>
      <c r="J124" s="187"/>
    </row>
    <row r="125" spans="1:10">
      <c r="A125" s="271"/>
      <c r="B125" s="187"/>
      <c r="C125" s="187"/>
      <c r="D125" s="187"/>
      <c r="E125" s="187"/>
      <c r="F125" s="187"/>
      <c r="G125" s="187"/>
      <c r="H125" s="187"/>
      <c r="I125" s="187"/>
      <c r="J125" s="187"/>
    </row>
    <row r="126" spans="1:10">
      <c r="A126" s="271"/>
      <c r="B126" s="187"/>
      <c r="C126" s="187"/>
      <c r="D126" s="187"/>
      <c r="E126" s="187"/>
      <c r="F126" s="187"/>
      <c r="G126" s="187"/>
      <c r="H126" s="187"/>
      <c r="I126" s="187"/>
      <c r="J126" s="187"/>
    </row>
    <row r="127" spans="1:10">
      <c r="A127" s="271"/>
      <c r="B127" s="187"/>
      <c r="C127" s="187"/>
      <c r="D127" s="187"/>
      <c r="E127" s="187"/>
      <c r="F127" s="187"/>
      <c r="G127" s="187"/>
      <c r="H127" s="187"/>
      <c r="I127" s="187"/>
      <c r="J127" s="187"/>
    </row>
    <row r="128" spans="1:10">
      <c r="A128" s="271"/>
      <c r="B128" s="187"/>
      <c r="C128" s="187"/>
      <c r="D128" s="187"/>
      <c r="E128" s="187"/>
      <c r="F128" s="187"/>
      <c r="G128" s="187"/>
      <c r="H128" s="187"/>
      <c r="I128" s="187"/>
      <c r="J128" s="187"/>
    </row>
    <row r="129" spans="1:10">
      <c r="A129" s="271"/>
      <c r="B129" s="187"/>
      <c r="C129" s="187"/>
      <c r="D129" s="187"/>
      <c r="E129" s="187"/>
      <c r="F129" s="187"/>
      <c r="G129" s="187"/>
      <c r="H129" s="187"/>
      <c r="I129" s="187"/>
      <c r="J129" s="187"/>
    </row>
    <row r="130" spans="1:10">
      <c r="A130" s="271"/>
      <c r="B130" s="187"/>
      <c r="C130" s="187"/>
      <c r="D130" s="187"/>
      <c r="E130" s="187"/>
      <c r="F130" s="187"/>
      <c r="G130" s="187"/>
      <c r="H130" s="187"/>
      <c r="I130" s="187"/>
      <c r="J130" s="187"/>
    </row>
    <row r="131" spans="1:10">
      <c r="A131" s="271"/>
      <c r="B131" s="187"/>
      <c r="C131" s="187"/>
      <c r="D131" s="187"/>
      <c r="E131" s="187"/>
      <c r="F131" s="187"/>
      <c r="G131" s="187"/>
      <c r="H131" s="187"/>
      <c r="I131" s="187"/>
      <c r="J131" s="187"/>
    </row>
    <row r="132" spans="1:10">
      <c r="A132" s="271"/>
      <c r="B132" s="187"/>
      <c r="C132" s="187"/>
      <c r="D132" s="187"/>
      <c r="E132" s="187"/>
      <c r="F132" s="187"/>
      <c r="G132" s="187"/>
      <c r="H132" s="187"/>
      <c r="I132" s="187"/>
      <c r="J132" s="187"/>
    </row>
    <row r="133" spans="1:10">
      <c r="A133" s="271"/>
      <c r="B133" s="187"/>
      <c r="C133" s="187"/>
      <c r="D133" s="187"/>
      <c r="E133" s="187"/>
      <c r="F133" s="187"/>
      <c r="G133" s="187"/>
      <c r="H133" s="187"/>
      <c r="I133" s="187"/>
      <c r="J133" s="187"/>
    </row>
    <row r="134" spans="1:10">
      <c r="A134" s="271"/>
      <c r="B134" s="187"/>
      <c r="C134" s="187"/>
      <c r="D134" s="187"/>
      <c r="E134" s="187"/>
      <c r="F134" s="187"/>
      <c r="G134" s="187"/>
      <c r="H134" s="187"/>
      <c r="I134" s="187"/>
      <c r="J134" s="187"/>
    </row>
    <row r="135" spans="1:10">
      <c r="A135" s="271"/>
      <c r="B135" s="187"/>
      <c r="C135" s="187"/>
      <c r="D135" s="187"/>
      <c r="E135" s="187"/>
      <c r="F135" s="187"/>
      <c r="G135" s="187"/>
      <c r="H135" s="187"/>
      <c r="I135" s="187"/>
      <c r="J135" s="187"/>
    </row>
    <row r="136" spans="1:10">
      <c r="A136" s="271"/>
      <c r="B136" s="187"/>
      <c r="C136" s="187"/>
      <c r="D136" s="187"/>
      <c r="E136" s="187"/>
      <c r="F136" s="187"/>
      <c r="G136" s="187"/>
      <c r="H136" s="187"/>
      <c r="I136" s="187"/>
      <c r="J136" s="187"/>
    </row>
    <row r="137" spans="1:10">
      <c r="A137" s="271"/>
      <c r="B137" s="187"/>
      <c r="C137" s="187"/>
      <c r="D137" s="187"/>
      <c r="E137" s="187"/>
      <c r="F137" s="187"/>
      <c r="G137" s="187"/>
      <c r="H137" s="187"/>
      <c r="I137" s="187"/>
      <c r="J137" s="187"/>
    </row>
    <row r="138" spans="1:10">
      <c r="A138" s="271"/>
      <c r="B138" s="187"/>
      <c r="C138" s="187"/>
      <c r="D138" s="187"/>
      <c r="E138" s="187"/>
      <c r="F138" s="187"/>
      <c r="G138" s="187"/>
      <c r="H138" s="187"/>
      <c r="I138" s="187"/>
      <c r="J138" s="187"/>
    </row>
    <row r="139" spans="1:10">
      <c r="A139" s="271"/>
      <c r="B139" s="187"/>
      <c r="C139" s="187"/>
      <c r="D139" s="187"/>
      <c r="E139" s="187"/>
      <c r="F139" s="187"/>
      <c r="G139" s="187"/>
      <c r="H139" s="187"/>
      <c r="I139" s="187"/>
      <c r="J139" s="187"/>
    </row>
    <row r="140" spans="1:10">
      <c r="A140" s="271"/>
      <c r="B140" s="187"/>
      <c r="C140" s="187"/>
      <c r="D140" s="187"/>
      <c r="E140" s="187"/>
      <c r="F140" s="187"/>
      <c r="G140" s="187"/>
      <c r="H140" s="187"/>
      <c r="I140" s="187"/>
      <c r="J140" s="187"/>
    </row>
    <row r="141" spans="1:10">
      <c r="A141" s="271"/>
      <c r="B141" s="187"/>
      <c r="C141" s="187"/>
      <c r="D141" s="187"/>
      <c r="E141" s="187"/>
      <c r="F141" s="187"/>
      <c r="G141" s="187"/>
      <c r="H141" s="187"/>
      <c r="I141" s="187"/>
      <c r="J141" s="187"/>
    </row>
    <row r="142" spans="1:10">
      <c r="A142" s="271"/>
      <c r="B142" s="187"/>
      <c r="C142" s="187"/>
      <c r="D142" s="187"/>
      <c r="E142" s="187"/>
      <c r="F142" s="187"/>
      <c r="G142" s="187"/>
      <c r="H142" s="187"/>
      <c r="I142" s="187"/>
      <c r="J142" s="187"/>
    </row>
    <row r="143" spans="1:10">
      <c r="A143" s="271"/>
      <c r="B143" s="187"/>
      <c r="C143" s="187"/>
      <c r="D143" s="187"/>
      <c r="E143" s="187"/>
      <c r="F143" s="187"/>
      <c r="G143" s="187"/>
      <c r="H143" s="187"/>
      <c r="I143" s="187"/>
      <c r="J143" s="187"/>
    </row>
    <row r="144" spans="1:10">
      <c r="A144" s="271"/>
      <c r="B144" s="187"/>
      <c r="C144" s="187"/>
      <c r="D144" s="187"/>
      <c r="E144" s="187"/>
      <c r="F144" s="187"/>
      <c r="G144" s="187"/>
      <c r="H144" s="187"/>
      <c r="I144" s="187"/>
      <c r="J144" s="187"/>
    </row>
    <row r="145" spans="1:10">
      <c r="A145" s="271"/>
      <c r="B145" s="187"/>
      <c r="C145" s="187"/>
      <c r="D145" s="187"/>
      <c r="E145" s="187"/>
      <c r="F145" s="187"/>
      <c r="G145" s="187"/>
      <c r="H145" s="187"/>
      <c r="I145" s="187"/>
      <c r="J145" s="187"/>
    </row>
    <row r="146" spans="1:10">
      <c r="A146" s="271"/>
      <c r="B146" s="187"/>
      <c r="C146" s="187"/>
      <c r="D146" s="187"/>
      <c r="E146" s="187"/>
      <c r="F146" s="187"/>
      <c r="G146" s="187"/>
      <c r="H146" s="187"/>
      <c r="I146" s="187"/>
      <c r="J146" s="187"/>
    </row>
    <row r="147" spans="1:10">
      <c r="A147" s="271"/>
      <c r="B147" s="187"/>
      <c r="C147" s="187"/>
      <c r="D147" s="187"/>
      <c r="E147" s="187"/>
      <c r="F147" s="187"/>
      <c r="G147" s="187"/>
      <c r="H147" s="187"/>
      <c r="I147" s="187"/>
      <c r="J147" s="187"/>
    </row>
    <row r="148" spans="1:10">
      <c r="A148" s="271"/>
      <c r="B148" s="187"/>
      <c r="C148" s="187"/>
      <c r="D148" s="187"/>
      <c r="E148" s="187"/>
      <c r="F148" s="187"/>
      <c r="G148" s="187"/>
      <c r="H148" s="187"/>
      <c r="I148" s="187"/>
      <c r="J148" s="187"/>
    </row>
    <row r="149" spans="1:10">
      <c r="A149" s="271"/>
      <c r="B149" s="187"/>
      <c r="C149" s="187"/>
      <c r="D149" s="187"/>
      <c r="E149" s="187"/>
      <c r="F149" s="187"/>
      <c r="G149" s="187"/>
      <c r="H149" s="187"/>
      <c r="I149" s="187"/>
      <c r="J149" s="187"/>
    </row>
    <row r="150" spans="1:10">
      <c r="A150" s="271"/>
      <c r="B150" s="187"/>
      <c r="C150" s="187"/>
      <c r="D150" s="187"/>
      <c r="E150" s="187"/>
      <c r="F150" s="187"/>
      <c r="G150" s="187"/>
      <c r="H150" s="187"/>
      <c r="I150" s="187"/>
      <c r="J150" s="187"/>
    </row>
    <row r="151" spans="1:10">
      <c r="A151" s="271"/>
      <c r="B151" s="187"/>
      <c r="C151" s="187"/>
      <c r="D151" s="187"/>
      <c r="E151" s="187"/>
      <c r="F151" s="187"/>
      <c r="G151" s="187"/>
      <c r="H151" s="187"/>
      <c r="I151" s="187"/>
      <c r="J151" s="187"/>
    </row>
    <row r="152" spans="1:10">
      <c r="A152" s="271"/>
      <c r="B152" s="187"/>
      <c r="C152" s="187"/>
      <c r="D152" s="187"/>
      <c r="E152" s="187"/>
      <c r="F152" s="187"/>
      <c r="G152" s="187"/>
      <c r="H152" s="187"/>
      <c r="I152" s="187"/>
      <c r="J152" s="187"/>
    </row>
    <row r="153" spans="1:10">
      <c r="A153" s="271"/>
      <c r="B153" s="187"/>
      <c r="C153" s="187"/>
      <c r="D153" s="187"/>
      <c r="E153" s="187"/>
      <c r="F153" s="187"/>
      <c r="G153" s="187"/>
      <c r="H153" s="187"/>
      <c r="I153" s="187"/>
      <c r="J153" s="187"/>
    </row>
    <row r="154" spans="1:10">
      <c r="A154" s="271"/>
      <c r="B154" s="187"/>
      <c r="C154" s="187"/>
      <c r="D154" s="187"/>
      <c r="E154" s="187"/>
      <c r="F154" s="187"/>
      <c r="G154" s="187"/>
      <c r="H154" s="187"/>
      <c r="I154" s="187"/>
      <c r="J154" s="187"/>
    </row>
    <row r="155" spans="1:10">
      <c r="A155" s="271"/>
      <c r="B155" s="187"/>
      <c r="C155" s="187"/>
      <c r="D155" s="187"/>
      <c r="E155" s="187"/>
      <c r="F155" s="187"/>
      <c r="G155" s="187"/>
      <c r="H155" s="187"/>
      <c r="I155" s="187"/>
      <c r="J155" s="187"/>
    </row>
    <row r="156" spans="1:10">
      <c r="A156" s="271"/>
      <c r="B156" s="187"/>
      <c r="C156" s="187"/>
      <c r="D156" s="187"/>
      <c r="E156" s="187"/>
      <c r="F156" s="187"/>
      <c r="G156" s="187"/>
      <c r="H156" s="187"/>
      <c r="I156" s="187"/>
      <c r="J156" s="187"/>
    </row>
    <row r="157" spans="1:10">
      <c r="A157" s="271"/>
      <c r="B157" s="187"/>
      <c r="C157" s="187"/>
      <c r="D157" s="187"/>
      <c r="E157" s="187"/>
      <c r="F157" s="187"/>
      <c r="G157" s="187"/>
      <c r="H157" s="187"/>
      <c r="I157" s="187"/>
      <c r="J157" s="187"/>
    </row>
    <row r="158" spans="1:10">
      <c r="A158" s="271"/>
      <c r="B158" s="187"/>
      <c r="C158" s="187"/>
      <c r="D158" s="187"/>
      <c r="E158" s="187"/>
      <c r="F158" s="187"/>
      <c r="G158" s="187"/>
      <c r="H158" s="187"/>
      <c r="I158" s="187"/>
      <c r="J158" s="187"/>
    </row>
    <row r="159" spans="1:10">
      <c r="A159" s="271"/>
      <c r="B159" s="187"/>
      <c r="C159" s="187"/>
      <c r="D159" s="187"/>
      <c r="E159" s="187"/>
      <c r="F159" s="187"/>
      <c r="G159" s="187"/>
      <c r="H159" s="187"/>
      <c r="I159" s="187"/>
      <c r="J159" s="187"/>
    </row>
    <row r="160" spans="1:10">
      <c r="A160" s="271"/>
      <c r="B160" s="187"/>
      <c r="C160" s="187"/>
      <c r="D160" s="187"/>
      <c r="E160" s="187"/>
      <c r="F160" s="187"/>
      <c r="G160" s="187"/>
      <c r="H160" s="187"/>
      <c r="I160" s="187"/>
      <c r="J160" s="187"/>
    </row>
    <row r="161" spans="1:10">
      <c r="A161" s="271"/>
      <c r="B161" s="187"/>
      <c r="C161" s="187"/>
      <c r="D161" s="187"/>
      <c r="E161" s="187"/>
      <c r="F161" s="187"/>
      <c r="G161" s="187"/>
      <c r="H161" s="187"/>
      <c r="I161" s="187"/>
      <c r="J161" s="187"/>
    </row>
    <row r="162" spans="1:10">
      <c r="A162" s="271"/>
      <c r="B162" s="187"/>
      <c r="C162" s="187"/>
      <c r="D162" s="187"/>
      <c r="E162" s="187"/>
      <c r="F162" s="187"/>
      <c r="G162" s="187"/>
      <c r="H162" s="187"/>
      <c r="I162" s="187"/>
      <c r="J162" s="187"/>
    </row>
    <row r="163" spans="1:10">
      <c r="A163" s="271"/>
      <c r="B163" s="187"/>
      <c r="C163" s="187"/>
      <c r="D163" s="187"/>
      <c r="E163" s="187"/>
      <c r="F163" s="187"/>
      <c r="G163" s="187"/>
      <c r="H163" s="187"/>
      <c r="I163" s="187"/>
      <c r="J163" s="187"/>
    </row>
    <row r="164" spans="1:10">
      <c r="A164" s="271"/>
      <c r="B164" s="187"/>
      <c r="C164" s="187"/>
      <c r="D164" s="187"/>
      <c r="E164" s="187"/>
      <c r="F164" s="187"/>
      <c r="G164" s="187"/>
      <c r="H164" s="187"/>
      <c r="I164" s="187"/>
      <c r="J164" s="187"/>
    </row>
    <row r="165" spans="1:10">
      <c r="A165" s="271"/>
      <c r="B165" s="187"/>
      <c r="C165" s="187"/>
      <c r="D165" s="187"/>
      <c r="E165" s="187"/>
      <c r="F165" s="187"/>
      <c r="G165" s="187"/>
      <c r="H165" s="187"/>
      <c r="I165" s="187"/>
      <c r="J165" s="187"/>
    </row>
    <row r="166" spans="1:10">
      <c r="A166" s="271"/>
      <c r="B166" s="187"/>
      <c r="C166" s="187"/>
      <c r="D166" s="187"/>
      <c r="E166" s="187"/>
      <c r="F166" s="187"/>
      <c r="G166" s="187"/>
      <c r="H166" s="187"/>
      <c r="I166" s="187"/>
      <c r="J166" s="187"/>
    </row>
    <row r="167" spans="1:10">
      <c r="A167" s="271"/>
      <c r="B167" s="187"/>
      <c r="C167" s="187"/>
      <c r="D167" s="187"/>
      <c r="E167" s="187"/>
      <c r="F167" s="187"/>
      <c r="G167" s="187"/>
      <c r="H167" s="187"/>
      <c r="I167" s="187"/>
      <c r="J167" s="187"/>
    </row>
    <row r="168" spans="1:10">
      <c r="A168" s="271"/>
      <c r="B168" s="187"/>
      <c r="C168" s="187"/>
      <c r="D168" s="187"/>
      <c r="E168" s="187"/>
      <c r="F168" s="187"/>
      <c r="G168" s="187"/>
      <c r="H168" s="187"/>
      <c r="I168" s="187"/>
      <c r="J168" s="187"/>
    </row>
    <row r="169" spans="1:10">
      <c r="A169" s="271"/>
      <c r="B169" s="187"/>
      <c r="C169" s="187"/>
      <c r="D169" s="187"/>
      <c r="E169" s="187"/>
      <c r="F169" s="187"/>
      <c r="G169" s="187"/>
      <c r="H169" s="187"/>
      <c r="I169" s="187"/>
      <c r="J169" s="187"/>
    </row>
    <row r="170" spans="1:10">
      <c r="A170" s="271"/>
      <c r="B170" s="187"/>
      <c r="C170" s="187"/>
      <c r="D170" s="187"/>
      <c r="E170" s="187"/>
      <c r="F170" s="187"/>
      <c r="G170" s="187"/>
      <c r="H170" s="187"/>
      <c r="I170" s="187"/>
      <c r="J170" s="187"/>
    </row>
    <row r="171" spans="1:10">
      <c r="A171" s="271"/>
      <c r="B171" s="187"/>
      <c r="C171" s="187"/>
      <c r="D171" s="187"/>
      <c r="E171" s="187"/>
      <c r="F171" s="187"/>
      <c r="G171" s="187"/>
      <c r="H171" s="187"/>
      <c r="I171" s="187"/>
      <c r="J171" s="187"/>
    </row>
    <row r="172" spans="1:10">
      <c r="A172" s="271"/>
      <c r="B172" s="187"/>
      <c r="C172" s="187"/>
      <c r="D172" s="187"/>
      <c r="E172" s="187"/>
      <c r="F172" s="187"/>
      <c r="G172" s="187"/>
      <c r="H172" s="187"/>
      <c r="I172" s="187"/>
      <c r="J172" s="187"/>
    </row>
    <row r="173" spans="1:10">
      <c r="A173" s="271"/>
      <c r="B173" s="187"/>
      <c r="C173" s="187"/>
      <c r="D173" s="187"/>
      <c r="E173" s="187"/>
      <c r="F173" s="187"/>
      <c r="G173" s="187"/>
      <c r="H173" s="187"/>
      <c r="I173" s="187"/>
      <c r="J173" s="187"/>
    </row>
    <row r="174" spans="1:10">
      <c r="A174" s="271"/>
      <c r="B174" s="187"/>
      <c r="C174" s="187"/>
      <c r="D174" s="187"/>
      <c r="E174" s="187"/>
      <c r="F174" s="187"/>
      <c r="G174" s="187"/>
      <c r="H174" s="187"/>
      <c r="I174" s="187"/>
      <c r="J174" s="187"/>
    </row>
    <row r="175" spans="1:10">
      <c r="A175" s="271"/>
      <c r="B175" s="187"/>
      <c r="C175" s="187"/>
      <c r="D175" s="187"/>
      <c r="E175" s="187"/>
      <c r="F175" s="187"/>
      <c r="G175" s="187"/>
      <c r="H175" s="187"/>
      <c r="I175" s="187"/>
      <c r="J175" s="187"/>
    </row>
    <row r="176" spans="1:10">
      <c r="A176" s="271"/>
      <c r="B176" s="187"/>
      <c r="C176" s="187"/>
      <c r="D176" s="187"/>
      <c r="E176" s="187"/>
      <c r="F176" s="187"/>
      <c r="G176" s="187"/>
      <c r="H176" s="187"/>
      <c r="I176" s="187"/>
      <c r="J176" s="187"/>
    </row>
    <row r="177" spans="1:10">
      <c r="A177" s="271"/>
      <c r="B177" s="187"/>
      <c r="C177" s="187"/>
      <c r="D177" s="187"/>
      <c r="E177" s="187"/>
      <c r="F177" s="187"/>
      <c r="G177" s="187"/>
      <c r="H177" s="187"/>
      <c r="I177" s="187"/>
      <c r="J177" s="187"/>
    </row>
    <row r="178" spans="1:10">
      <c r="A178" s="271"/>
      <c r="B178" s="187"/>
      <c r="C178" s="187"/>
      <c r="D178" s="187"/>
      <c r="E178" s="187"/>
      <c r="F178" s="187"/>
      <c r="G178" s="187"/>
      <c r="H178" s="187"/>
      <c r="I178" s="187"/>
      <c r="J178" s="187"/>
    </row>
    <row r="179" spans="1:10">
      <c r="A179" s="271"/>
      <c r="B179" s="187"/>
      <c r="C179" s="187"/>
      <c r="D179" s="187"/>
      <c r="E179" s="187"/>
      <c r="F179" s="187"/>
      <c r="G179" s="187"/>
      <c r="H179" s="187"/>
      <c r="I179" s="187"/>
      <c r="J179" s="187"/>
    </row>
    <row r="180" spans="1:10">
      <c r="A180" s="271"/>
      <c r="B180" s="187"/>
      <c r="C180" s="187"/>
      <c r="D180" s="187"/>
      <c r="E180" s="187"/>
      <c r="F180" s="187"/>
      <c r="G180" s="187"/>
      <c r="H180" s="187"/>
      <c r="I180" s="187"/>
      <c r="J180" s="187"/>
    </row>
    <row r="181" spans="1:10">
      <c r="A181" s="271"/>
      <c r="B181" s="187"/>
      <c r="C181" s="187"/>
      <c r="D181" s="187"/>
      <c r="E181" s="187"/>
      <c r="F181" s="187"/>
      <c r="G181" s="187"/>
      <c r="H181" s="187"/>
      <c r="I181" s="187"/>
      <c r="J181" s="187"/>
    </row>
    <row r="182" spans="1:10">
      <c r="A182" s="271"/>
      <c r="B182" s="187"/>
      <c r="C182" s="187"/>
      <c r="D182" s="187"/>
      <c r="E182" s="187"/>
      <c r="F182" s="187"/>
      <c r="G182" s="187"/>
      <c r="H182" s="187"/>
      <c r="I182" s="187"/>
      <c r="J182" s="187"/>
    </row>
    <row r="183" spans="1:10">
      <c r="A183" s="271"/>
      <c r="B183" s="187"/>
      <c r="C183" s="187"/>
      <c r="D183" s="187"/>
      <c r="E183" s="187"/>
      <c r="F183" s="187"/>
      <c r="G183" s="187"/>
      <c r="H183" s="187"/>
      <c r="I183" s="187"/>
      <c r="J183" s="187"/>
    </row>
    <row r="184" spans="1:10">
      <c r="A184" s="271"/>
      <c r="B184" s="187"/>
      <c r="C184" s="187"/>
      <c r="D184" s="187"/>
      <c r="E184" s="187"/>
      <c r="F184" s="187"/>
      <c r="G184" s="187"/>
      <c r="H184" s="187"/>
      <c r="I184" s="187"/>
      <c r="J184" s="187"/>
    </row>
    <row r="185" spans="1:10">
      <c r="A185" s="271"/>
      <c r="B185" s="187"/>
      <c r="C185" s="187"/>
      <c r="D185" s="187"/>
      <c r="E185" s="187"/>
      <c r="F185" s="187"/>
      <c r="G185" s="187"/>
      <c r="H185" s="187"/>
      <c r="I185" s="187"/>
      <c r="J185" s="187"/>
    </row>
    <row r="186" spans="1:10">
      <c r="A186" s="271"/>
      <c r="B186" s="187"/>
      <c r="C186" s="187"/>
      <c r="D186" s="187"/>
      <c r="E186" s="187"/>
      <c r="F186" s="187"/>
      <c r="G186" s="187"/>
      <c r="H186" s="187"/>
      <c r="I186" s="187"/>
      <c r="J186" s="187"/>
    </row>
    <row r="187" spans="1:10">
      <c r="A187" s="271"/>
      <c r="B187" s="187"/>
      <c r="C187" s="187"/>
      <c r="D187" s="187"/>
      <c r="E187" s="187"/>
      <c r="F187" s="187"/>
      <c r="G187" s="187"/>
      <c r="H187" s="187"/>
      <c r="I187" s="187"/>
      <c r="J187" s="187"/>
    </row>
    <row r="188" spans="1:10">
      <c r="A188" s="271"/>
      <c r="B188" s="187"/>
      <c r="C188" s="187"/>
      <c r="D188" s="187"/>
      <c r="E188" s="187"/>
      <c r="F188" s="187"/>
      <c r="G188" s="187"/>
      <c r="H188" s="187"/>
      <c r="I188" s="187"/>
      <c r="J188" s="187"/>
    </row>
    <row r="189" spans="1:10">
      <c r="A189" s="271"/>
      <c r="B189" s="187"/>
      <c r="C189" s="187"/>
      <c r="D189" s="187"/>
      <c r="E189" s="187"/>
      <c r="F189" s="187"/>
      <c r="G189" s="187"/>
      <c r="H189" s="187"/>
      <c r="I189" s="187"/>
      <c r="J189" s="187"/>
    </row>
    <row r="190" spans="1:10">
      <c r="A190" s="271"/>
      <c r="B190" s="187"/>
      <c r="C190" s="187"/>
      <c r="D190" s="187"/>
      <c r="E190" s="187"/>
      <c r="F190" s="187"/>
      <c r="G190" s="187"/>
      <c r="H190" s="187"/>
      <c r="I190" s="187"/>
      <c r="J190" s="187"/>
    </row>
    <row r="191" spans="1:10">
      <c r="A191" s="271"/>
      <c r="B191" s="187"/>
      <c r="C191" s="187"/>
      <c r="D191" s="187"/>
      <c r="E191" s="187"/>
      <c r="F191" s="187"/>
      <c r="G191" s="187"/>
      <c r="H191" s="187"/>
      <c r="I191" s="187"/>
      <c r="J191" s="187"/>
    </row>
    <row r="192" spans="1:10">
      <c r="A192" s="271"/>
      <c r="B192" s="187"/>
      <c r="C192" s="187"/>
      <c r="D192" s="187"/>
      <c r="E192" s="187"/>
      <c r="F192" s="187"/>
      <c r="G192" s="187"/>
      <c r="H192" s="187"/>
      <c r="I192" s="187"/>
      <c r="J192" s="187"/>
    </row>
    <row r="193" spans="1:10">
      <c r="A193" s="271"/>
      <c r="B193" s="187"/>
      <c r="C193" s="187"/>
      <c r="D193" s="187"/>
      <c r="E193" s="187"/>
      <c r="F193" s="187"/>
      <c r="G193" s="187"/>
      <c r="H193" s="187"/>
      <c r="I193" s="187"/>
      <c r="J193" s="187"/>
    </row>
    <row r="194" spans="1:10">
      <c r="A194" s="271"/>
      <c r="B194" s="187"/>
      <c r="C194" s="187"/>
      <c r="D194" s="187"/>
      <c r="E194" s="187"/>
      <c r="F194" s="187"/>
      <c r="G194" s="187"/>
      <c r="H194" s="187"/>
      <c r="I194" s="187"/>
      <c r="J194" s="187"/>
    </row>
    <row r="195" spans="1:10">
      <c r="A195" s="271"/>
      <c r="B195" s="187"/>
      <c r="C195" s="187"/>
      <c r="D195" s="187"/>
      <c r="E195" s="187"/>
      <c r="F195" s="187"/>
      <c r="G195" s="187"/>
      <c r="H195" s="187"/>
      <c r="I195" s="187"/>
      <c r="J195" s="187"/>
    </row>
    <row r="196" spans="1:10">
      <c r="A196" s="271"/>
      <c r="B196" s="187"/>
      <c r="C196" s="187"/>
      <c r="D196" s="187"/>
      <c r="E196" s="187"/>
      <c r="F196" s="187"/>
      <c r="G196" s="187"/>
      <c r="H196" s="187"/>
      <c r="I196" s="187"/>
      <c r="J196" s="187"/>
    </row>
    <row r="197" spans="1:10">
      <c r="A197" s="271"/>
      <c r="B197" s="187"/>
      <c r="C197" s="187"/>
      <c r="D197" s="187"/>
      <c r="E197" s="187"/>
      <c r="F197" s="187"/>
      <c r="G197" s="187"/>
      <c r="H197" s="187"/>
      <c r="I197" s="187"/>
      <c r="J197" s="187"/>
    </row>
    <row r="198" spans="1:10">
      <c r="A198" s="271"/>
      <c r="B198" s="187"/>
      <c r="C198" s="187"/>
      <c r="D198" s="187"/>
      <c r="E198" s="187"/>
      <c r="F198" s="187"/>
      <c r="G198" s="187"/>
      <c r="H198" s="187"/>
      <c r="I198" s="187"/>
      <c r="J198" s="187"/>
    </row>
    <row r="199" spans="1:10">
      <c r="A199" s="271"/>
      <c r="B199" s="187"/>
      <c r="C199" s="187"/>
      <c r="D199" s="187"/>
      <c r="E199" s="187"/>
      <c r="F199" s="187"/>
      <c r="G199" s="187"/>
      <c r="H199" s="187"/>
      <c r="I199" s="187"/>
      <c r="J199" s="187"/>
    </row>
    <row r="200" spans="1:10">
      <c r="A200" s="271"/>
      <c r="B200" s="187"/>
      <c r="C200" s="187"/>
      <c r="D200" s="187"/>
      <c r="E200" s="187"/>
      <c r="F200" s="187"/>
      <c r="G200" s="187"/>
      <c r="H200" s="187"/>
      <c r="I200" s="187"/>
      <c r="J200" s="187"/>
    </row>
    <row r="201" spans="1:10">
      <c r="A201" s="271"/>
      <c r="B201" s="187"/>
      <c r="C201" s="187"/>
      <c r="D201" s="187"/>
      <c r="E201" s="187"/>
      <c r="F201" s="187"/>
      <c r="G201" s="187"/>
      <c r="H201" s="187"/>
      <c r="I201" s="187"/>
      <c r="J201" s="187"/>
    </row>
    <row r="202" spans="1:10">
      <c r="A202" s="271"/>
      <c r="B202" s="187"/>
      <c r="C202" s="187"/>
      <c r="D202" s="187"/>
      <c r="E202" s="187"/>
      <c r="F202" s="187"/>
      <c r="G202" s="187"/>
      <c r="H202" s="187"/>
      <c r="I202" s="187"/>
      <c r="J202" s="187"/>
    </row>
    <row r="203" spans="1:10">
      <c r="A203" s="271"/>
      <c r="B203" s="187"/>
      <c r="C203" s="187"/>
      <c r="D203" s="187"/>
      <c r="E203" s="187"/>
      <c r="F203" s="187"/>
      <c r="G203" s="187"/>
      <c r="H203" s="187"/>
      <c r="I203" s="187"/>
      <c r="J203" s="187"/>
    </row>
    <row r="204" spans="1:10">
      <c r="A204" s="271"/>
      <c r="B204" s="187"/>
      <c r="C204" s="187"/>
      <c r="D204" s="187"/>
      <c r="E204" s="187"/>
      <c r="F204" s="187"/>
      <c r="G204" s="187"/>
      <c r="H204" s="187"/>
      <c r="I204" s="187"/>
      <c r="J204" s="187"/>
    </row>
    <row r="205" spans="1:10">
      <c r="A205" s="271"/>
      <c r="B205" s="187"/>
      <c r="C205" s="187"/>
      <c r="D205" s="187"/>
      <c r="E205" s="187"/>
      <c r="F205" s="187"/>
      <c r="G205" s="187"/>
      <c r="H205" s="187"/>
      <c r="I205" s="187"/>
      <c r="J205" s="187"/>
    </row>
    <row r="206" spans="1:10">
      <c r="A206" s="271"/>
      <c r="B206" s="187"/>
      <c r="C206" s="187"/>
      <c r="D206" s="187"/>
      <c r="E206" s="187"/>
      <c r="F206" s="187"/>
      <c r="G206" s="187"/>
      <c r="H206" s="187"/>
      <c r="I206" s="187"/>
      <c r="J206" s="187"/>
    </row>
    <row r="207" spans="1:10">
      <c r="A207" s="271"/>
      <c r="B207" s="187"/>
      <c r="C207" s="187"/>
      <c r="D207" s="187"/>
      <c r="E207" s="187"/>
      <c r="F207" s="187"/>
      <c r="G207" s="187"/>
      <c r="H207" s="187"/>
      <c r="I207" s="187"/>
      <c r="J207" s="187"/>
    </row>
    <row r="208" spans="1:10">
      <c r="A208" s="271"/>
      <c r="B208" s="187"/>
      <c r="C208" s="187"/>
      <c r="D208" s="187"/>
      <c r="E208" s="187"/>
      <c r="F208" s="187"/>
      <c r="G208" s="187"/>
      <c r="H208" s="187"/>
      <c r="I208" s="187"/>
      <c r="J208" s="187"/>
    </row>
    <row r="209" spans="1:10">
      <c r="A209" s="271"/>
      <c r="B209" s="187"/>
      <c r="C209" s="187"/>
      <c r="D209" s="187"/>
      <c r="E209" s="187"/>
      <c r="F209" s="187"/>
      <c r="G209" s="187"/>
      <c r="H209" s="187"/>
      <c r="I209" s="187"/>
      <c r="J209" s="187"/>
    </row>
    <row r="210" spans="1:10">
      <c r="A210" s="271"/>
      <c r="B210" s="187"/>
      <c r="C210" s="187"/>
      <c r="D210" s="187"/>
      <c r="E210" s="187"/>
      <c r="F210" s="187"/>
      <c r="G210" s="187"/>
      <c r="H210" s="187"/>
      <c r="I210" s="187"/>
      <c r="J210" s="187"/>
    </row>
    <row r="211" spans="1:10">
      <c r="A211" s="271"/>
      <c r="B211" s="187"/>
      <c r="C211" s="187"/>
      <c r="D211" s="187"/>
      <c r="E211" s="187"/>
      <c r="F211" s="187"/>
      <c r="G211" s="187"/>
      <c r="H211" s="187"/>
      <c r="I211" s="187"/>
      <c r="J211" s="187"/>
    </row>
    <row r="212" spans="1:10">
      <c r="A212" s="271"/>
      <c r="B212" s="187"/>
      <c r="C212" s="187"/>
      <c r="D212" s="187"/>
      <c r="E212" s="187"/>
      <c r="F212" s="187"/>
      <c r="G212" s="187"/>
      <c r="H212" s="187"/>
      <c r="I212" s="187"/>
      <c r="J212" s="187"/>
    </row>
    <row r="213" spans="1:10">
      <c r="A213" s="271"/>
      <c r="B213" s="187"/>
      <c r="C213" s="187"/>
      <c r="D213" s="187"/>
      <c r="E213" s="187"/>
      <c r="F213" s="187"/>
      <c r="G213" s="187"/>
      <c r="H213" s="187"/>
      <c r="I213" s="187"/>
      <c r="J213" s="187"/>
    </row>
    <row r="214" spans="1:10">
      <c r="A214" s="271"/>
      <c r="B214" s="187"/>
      <c r="C214" s="187"/>
      <c r="D214" s="187"/>
      <c r="E214" s="187"/>
      <c r="F214" s="187"/>
      <c r="G214" s="187"/>
      <c r="H214" s="187"/>
      <c r="I214" s="187"/>
      <c r="J214" s="187"/>
    </row>
    <row r="215" spans="1:10">
      <c r="A215" s="271"/>
      <c r="B215" s="187"/>
      <c r="C215" s="187"/>
      <c r="D215" s="187"/>
      <c r="E215" s="187"/>
      <c r="F215" s="187"/>
      <c r="G215" s="187"/>
      <c r="H215" s="187"/>
      <c r="I215" s="187"/>
      <c r="J215" s="187"/>
    </row>
    <row r="216" spans="1:10">
      <c r="A216" s="271"/>
      <c r="B216" s="187"/>
      <c r="C216" s="187"/>
      <c r="D216" s="187"/>
      <c r="E216" s="187"/>
      <c r="F216" s="187"/>
      <c r="G216" s="187"/>
      <c r="H216" s="187"/>
      <c r="I216" s="187"/>
      <c r="J216" s="187"/>
    </row>
    <row r="217" spans="1:10">
      <c r="A217" s="271"/>
      <c r="B217" s="187"/>
      <c r="C217" s="187"/>
      <c r="D217" s="187"/>
      <c r="E217" s="187"/>
      <c r="F217" s="187"/>
      <c r="G217" s="187"/>
      <c r="H217" s="187"/>
      <c r="I217" s="187"/>
      <c r="J217" s="187"/>
    </row>
    <row r="218" spans="1:10">
      <c r="A218" s="271"/>
      <c r="B218" s="187"/>
      <c r="C218" s="187"/>
      <c r="D218" s="187"/>
      <c r="E218" s="187"/>
      <c r="F218" s="187"/>
      <c r="G218" s="187"/>
      <c r="H218" s="187"/>
      <c r="I218" s="187"/>
      <c r="J218" s="187"/>
    </row>
    <row r="219" spans="1:10">
      <c r="A219" s="271"/>
      <c r="B219" s="187"/>
      <c r="C219" s="187"/>
      <c r="D219" s="187"/>
      <c r="E219" s="187"/>
      <c r="F219" s="187"/>
      <c r="G219" s="187"/>
      <c r="H219" s="187"/>
      <c r="I219" s="187"/>
      <c r="J219" s="187"/>
    </row>
    <row r="220" spans="1:10">
      <c r="A220" s="271"/>
      <c r="B220" s="187"/>
      <c r="C220" s="187"/>
      <c r="D220" s="187"/>
      <c r="E220" s="187"/>
      <c r="F220" s="187"/>
      <c r="G220" s="187"/>
      <c r="H220" s="187"/>
      <c r="I220" s="187"/>
      <c r="J220" s="187"/>
    </row>
    <row r="221" spans="1:10">
      <c r="A221" s="271"/>
      <c r="B221" s="187"/>
      <c r="C221" s="187"/>
      <c r="D221" s="187"/>
      <c r="E221" s="187"/>
      <c r="F221" s="187"/>
      <c r="G221" s="187"/>
      <c r="H221" s="187"/>
      <c r="I221" s="187"/>
      <c r="J221" s="187"/>
    </row>
    <row r="222" spans="1:10">
      <c r="A222" s="271"/>
      <c r="B222" s="187"/>
      <c r="C222" s="187"/>
      <c r="D222" s="187"/>
      <c r="E222" s="187"/>
      <c r="F222" s="187"/>
      <c r="G222" s="187"/>
      <c r="H222" s="187"/>
      <c r="I222" s="187"/>
      <c r="J222" s="187"/>
    </row>
    <row r="223" spans="1:10">
      <c r="A223" s="271"/>
      <c r="B223" s="187"/>
      <c r="C223" s="187"/>
      <c r="D223" s="187"/>
      <c r="E223" s="187"/>
      <c r="F223" s="187"/>
      <c r="G223" s="187"/>
      <c r="H223" s="187"/>
      <c r="I223" s="187"/>
      <c r="J223" s="187"/>
    </row>
    <row r="224" spans="1:10">
      <c r="A224" s="271"/>
      <c r="B224" s="187"/>
      <c r="C224" s="187"/>
      <c r="D224" s="187"/>
      <c r="E224" s="187"/>
      <c r="F224" s="187"/>
      <c r="G224" s="187"/>
      <c r="H224" s="187"/>
      <c r="I224" s="187"/>
      <c r="J224" s="187"/>
    </row>
    <row r="225" spans="1:10">
      <c r="A225" s="271"/>
      <c r="B225" s="187"/>
      <c r="C225" s="187"/>
      <c r="D225" s="187"/>
      <c r="E225" s="187"/>
      <c r="F225" s="187"/>
      <c r="G225" s="187"/>
      <c r="H225" s="187"/>
      <c r="I225" s="187"/>
      <c r="J225" s="187"/>
    </row>
    <row r="226" spans="1:10">
      <c r="A226" s="271"/>
      <c r="B226" s="187"/>
      <c r="C226" s="187"/>
      <c r="D226" s="187"/>
      <c r="E226" s="187"/>
      <c r="F226" s="187"/>
      <c r="G226" s="187"/>
      <c r="H226" s="187"/>
      <c r="I226" s="187"/>
      <c r="J226" s="187"/>
    </row>
    <row r="227" spans="1:10">
      <c r="A227" s="271"/>
      <c r="B227" s="187"/>
      <c r="C227" s="187"/>
      <c r="D227" s="187"/>
      <c r="E227" s="187"/>
      <c r="F227" s="187"/>
      <c r="G227" s="187"/>
      <c r="H227" s="187"/>
      <c r="I227" s="187"/>
      <c r="J227" s="187"/>
    </row>
    <row r="228" spans="1:10">
      <c r="A228" s="271"/>
      <c r="B228" s="187"/>
      <c r="C228" s="187"/>
      <c r="D228" s="187"/>
      <c r="E228" s="187"/>
      <c r="F228" s="187"/>
      <c r="G228" s="187"/>
      <c r="H228" s="187"/>
      <c r="I228" s="187"/>
      <c r="J228" s="187"/>
    </row>
    <row r="229" spans="1:10">
      <c r="A229" s="271"/>
      <c r="B229" s="187"/>
      <c r="C229" s="187"/>
      <c r="D229" s="187"/>
      <c r="E229" s="187"/>
      <c r="F229" s="187"/>
      <c r="G229" s="187"/>
      <c r="H229" s="187"/>
      <c r="I229" s="187"/>
      <c r="J229" s="187"/>
    </row>
    <row r="230" spans="1:10">
      <c r="A230" s="271"/>
      <c r="B230" s="187"/>
      <c r="C230" s="187"/>
      <c r="D230" s="187"/>
      <c r="E230" s="187"/>
      <c r="F230" s="187"/>
      <c r="G230" s="187"/>
      <c r="H230" s="187"/>
      <c r="I230" s="187"/>
      <c r="J230" s="187"/>
    </row>
    <row r="231" spans="1:10">
      <c r="A231" s="271"/>
      <c r="B231" s="187"/>
      <c r="C231" s="187"/>
      <c r="D231" s="187"/>
      <c r="E231" s="187"/>
      <c r="F231" s="187"/>
      <c r="G231" s="187"/>
      <c r="H231" s="187"/>
      <c r="I231" s="187"/>
      <c r="J231" s="187"/>
    </row>
    <row r="232" spans="1:10">
      <c r="A232" s="271"/>
      <c r="B232" s="187"/>
      <c r="C232" s="187"/>
      <c r="D232" s="187"/>
      <c r="E232" s="187"/>
      <c r="F232" s="187"/>
      <c r="G232" s="187"/>
      <c r="H232" s="187"/>
      <c r="I232" s="187"/>
      <c r="J232" s="187"/>
    </row>
    <row r="233" spans="1:10">
      <c r="A233" s="271"/>
      <c r="B233" s="187"/>
      <c r="C233" s="187"/>
      <c r="D233" s="187"/>
      <c r="E233" s="187"/>
      <c r="F233" s="187"/>
      <c r="G233" s="187"/>
      <c r="H233" s="187"/>
      <c r="I233" s="187"/>
      <c r="J233" s="187"/>
    </row>
    <row r="234" spans="1:10">
      <c r="A234" s="271"/>
      <c r="B234" s="187"/>
      <c r="C234" s="187"/>
      <c r="D234" s="187"/>
      <c r="E234" s="187"/>
      <c r="F234" s="187"/>
      <c r="G234" s="187"/>
      <c r="H234" s="187"/>
      <c r="I234" s="187"/>
      <c r="J234" s="187"/>
    </row>
    <row r="235" spans="1:10">
      <c r="A235" s="271"/>
      <c r="B235" s="187"/>
      <c r="C235" s="187"/>
      <c r="D235" s="187"/>
      <c r="E235" s="187"/>
      <c r="F235" s="187"/>
      <c r="G235" s="187"/>
      <c r="H235" s="187"/>
      <c r="I235" s="187"/>
      <c r="J235" s="187"/>
    </row>
    <row r="236" spans="1:10">
      <c r="A236" s="271"/>
      <c r="B236" s="187"/>
      <c r="C236" s="187"/>
      <c r="D236" s="187"/>
      <c r="E236" s="187"/>
      <c r="F236" s="187"/>
      <c r="G236" s="187"/>
      <c r="H236" s="187"/>
      <c r="I236" s="187"/>
      <c r="J236" s="187"/>
    </row>
    <row r="237" spans="1:10">
      <c r="A237" s="271"/>
      <c r="B237" s="187"/>
      <c r="C237" s="187"/>
      <c r="D237" s="187"/>
      <c r="E237" s="187"/>
      <c r="F237" s="187"/>
      <c r="G237" s="187"/>
      <c r="H237" s="187"/>
      <c r="I237" s="187"/>
      <c r="J237" s="187"/>
    </row>
    <row r="238" spans="1:10">
      <c r="A238" s="271"/>
      <c r="B238" s="187"/>
      <c r="C238" s="187"/>
      <c r="D238" s="187"/>
      <c r="E238" s="187"/>
      <c r="F238" s="187"/>
      <c r="G238" s="187"/>
      <c r="H238" s="187"/>
      <c r="I238" s="187"/>
      <c r="J238" s="187"/>
    </row>
    <row r="239" spans="1:10">
      <c r="A239" s="271"/>
      <c r="B239" s="187"/>
      <c r="C239" s="187"/>
      <c r="D239" s="187"/>
      <c r="E239" s="187"/>
      <c r="F239" s="187"/>
      <c r="G239" s="187"/>
      <c r="H239" s="187"/>
      <c r="I239" s="187"/>
      <c r="J239" s="187"/>
    </row>
    <row r="240" spans="1:10">
      <c r="A240" s="271"/>
      <c r="B240" s="187"/>
      <c r="C240" s="187"/>
      <c r="D240" s="187"/>
      <c r="E240" s="187"/>
      <c r="F240" s="187"/>
      <c r="G240" s="187"/>
      <c r="H240" s="187"/>
      <c r="I240" s="187"/>
      <c r="J240" s="187"/>
    </row>
    <row r="241" spans="1:10">
      <c r="A241" s="271"/>
      <c r="B241" s="187"/>
      <c r="C241" s="187"/>
      <c r="D241" s="187"/>
      <c r="E241" s="187"/>
      <c r="F241" s="187"/>
      <c r="G241" s="187"/>
      <c r="H241" s="187"/>
      <c r="I241" s="187"/>
      <c r="J241" s="187"/>
    </row>
    <row r="242" spans="1:10">
      <c r="A242" s="271"/>
      <c r="B242" s="187"/>
      <c r="C242" s="187"/>
      <c r="D242" s="187"/>
      <c r="E242" s="187"/>
      <c r="F242" s="187"/>
      <c r="G242" s="187"/>
      <c r="H242" s="187"/>
      <c r="I242" s="187"/>
      <c r="J242" s="187"/>
    </row>
    <row r="243" spans="1:10">
      <c r="A243" s="271"/>
      <c r="B243" s="187"/>
      <c r="C243" s="187"/>
      <c r="D243" s="187"/>
      <c r="E243" s="187"/>
      <c r="F243" s="187"/>
      <c r="G243" s="187"/>
      <c r="H243" s="187"/>
      <c r="I243" s="187"/>
      <c r="J243" s="187"/>
    </row>
    <row r="244" spans="1:10">
      <c r="A244" s="271"/>
      <c r="B244" s="187"/>
      <c r="C244" s="187"/>
      <c r="D244" s="187"/>
      <c r="E244" s="187"/>
      <c r="F244" s="187"/>
      <c r="G244" s="187"/>
      <c r="H244" s="187"/>
      <c r="I244" s="187"/>
      <c r="J244" s="187"/>
    </row>
    <row r="245" spans="1:10">
      <c r="A245" s="271"/>
      <c r="B245" s="187"/>
      <c r="C245" s="187"/>
      <c r="D245" s="187"/>
      <c r="E245" s="187"/>
      <c r="F245" s="187"/>
      <c r="G245" s="187"/>
      <c r="H245" s="187"/>
      <c r="I245" s="187"/>
      <c r="J245" s="187"/>
    </row>
    <row r="246" spans="1:10">
      <c r="A246" s="271"/>
      <c r="B246" s="187"/>
      <c r="C246" s="187"/>
      <c r="D246" s="187"/>
      <c r="E246" s="187"/>
      <c r="F246" s="187"/>
      <c r="G246" s="187"/>
      <c r="H246" s="187"/>
      <c r="I246" s="187"/>
      <c r="J246" s="187"/>
    </row>
    <row r="247" spans="1:10">
      <c r="A247" s="271"/>
      <c r="B247" s="187"/>
      <c r="C247" s="187"/>
      <c r="D247" s="187"/>
      <c r="E247" s="187"/>
      <c r="F247" s="187"/>
      <c r="G247" s="187"/>
      <c r="H247" s="187"/>
      <c r="I247" s="187"/>
      <c r="J247" s="187"/>
    </row>
    <row r="248" spans="1:10">
      <c r="A248" s="271"/>
      <c r="B248" s="187"/>
      <c r="C248" s="187"/>
      <c r="D248" s="187"/>
      <c r="E248" s="187"/>
      <c r="F248" s="187"/>
      <c r="G248" s="187"/>
      <c r="H248" s="187"/>
      <c r="I248" s="187"/>
      <c r="J248" s="187"/>
    </row>
    <row r="249" spans="1:10">
      <c r="A249" s="271"/>
      <c r="B249" s="187"/>
      <c r="C249" s="187"/>
      <c r="D249" s="187"/>
      <c r="E249" s="187"/>
      <c r="F249" s="187"/>
      <c r="G249" s="187"/>
      <c r="H249" s="187"/>
      <c r="I249" s="187"/>
      <c r="J249" s="187"/>
    </row>
    <row r="250" spans="1:10">
      <c r="A250" s="271"/>
      <c r="B250" s="187"/>
      <c r="C250" s="187"/>
      <c r="D250" s="187"/>
      <c r="E250" s="187"/>
      <c r="F250" s="187"/>
      <c r="G250" s="187"/>
      <c r="H250" s="187"/>
      <c r="I250" s="187"/>
      <c r="J250" s="187"/>
    </row>
    <row r="251" spans="1:10">
      <c r="A251" s="271"/>
      <c r="B251" s="187"/>
      <c r="C251" s="187"/>
      <c r="D251" s="187"/>
      <c r="E251" s="187"/>
      <c r="F251" s="187"/>
      <c r="G251" s="187"/>
      <c r="H251" s="187"/>
      <c r="I251" s="187"/>
      <c r="J251" s="187"/>
    </row>
    <row r="252" spans="1:10">
      <c r="A252" s="271"/>
      <c r="B252" s="187"/>
      <c r="C252" s="187"/>
      <c r="D252" s="187"/>
      <c r="E252" s="187"/>
      <c r="F252" s="187"/>
      <c r="G252" s="187"/>
      <c r="H252" s="187"/>
      <c r="I252" s="187"/>
      <c r="J252" s="187"/>
    </row>
    <row r="253" spans="1:10">
      <c r="A253" s="271"/>
      <c r="B253" s="187"/>
      <c r="C253" s="187"/>
      <c r="D253" s="187"/>
      <c r="E253" s="187"/>
      <c r="F253" s="187"/>
      <c r="G253" s="187"/>
      <c r="H253" s="187"/>
      <c r="I253" s="187"/>
      <c r="J253" s="187"/>
    </row>
    <row r="254" spans="1:10">
      <c r="A254" s="271"/>
      <c r="B254" s="187"/>
      <c r="C254" s="187"/>
      <c r="D254" s="187"/>
      <c r="E254" s="187"/>
      <c r="F254" s="187"/>
      <c r="G254" s="187"/>
      <c r="H254" s="187"/>
      <c r="I254" s="187"/>
      <c r="J254" s="187"/>
    </row>
    <row r="255" spans="1:10">
      <c r="A255" s="271"/>
      <c r="B255" s="187"/>
      <c r="C255" s="187"/>
      <c r="D255" s="187"/>
      <c r="E255" s="187"/>
      <c r="F255" s="187"/>
      <c r="G255" s="187"/>
      <c r="H255" s="187"/>
      <c r="I255" s="187"/>
      <c r="J255" s="187"/>
    </row>
    <row r="256" spans="1:10">
      <c r="A256" s="271"/>
      <c r="B256" s="187"/>
      <c r="C256" s="187"/>
      <c r="D256" s="187"/>
      <c r="E256" s="187"/>
      <c r="F256" s="187"/>
      <c r="G256" s="187"/>
      <c r="H256" s="187"/>
      <c r="I256" s="187"/>
      <c r="J256" s="187"/>
    </row>
    <row r="257" spans="1:10">
      <c r="A257" s="271"/>
      <c r="B257" s="187"/>
      <c r="C257" s="187"/>
      <c r="D257" s="187"/>
      <c r="E257" s="187"/>
      <c r="F257" s="187"/>
      <c r="G257" s="187"/>
      <c r="H257" s="187"/>
      <c r="I257" s="187"/>
      <c r="J257" s="187"/>
    </row>
    <row r="258" spans="1:10">
      <c r="A258" s="271"/>
      <c r="B258" s="187"/>
      <c r="C258" s="187"/>
      <c r="D258" s="187"/>
      <c r="E258" s="187"/>
      <c r="F258" s="187"/>
      <c r="G258" s="187"/>
      <c r="H258" s="187"/>
      <c r="I258" s="187"/>
      <c r="J258" s="187"/>
    </row>
    <row r="259" spans="1:10">
      <c r="A259" s="271"/>
      <c r="B259" s="187"/>
      <c r="C259" s="187"/>
      <c r="D259" s="187"/>
      <c r="E259" s="187"/>
      <c r="F259" s="187"/>
      <c r="G259" s="187"/>
      <c r="H259" s="187"/>
      <c r="I259" s="187"/>
      <c r="J259" s="187"/>
    </row>
    <row r="260" spans="1:10">
      <c r="A260" s="271"/>
      <c r="B260" s="187"/>
      <c r="C260" s="187"/>
      <c r="D260" s="187"/>
      <c r="E260" s="187"/>
      <c r="F260" s="187"/>
      <c r="G260" s="187"/>
      <c r="H260" s="187"/>
      <c r="I260" s="187"/>
      <c r="J260" s="187"/>
    </row>
    <row r="261" spans="1:10">
      <c r="A261" s="271"/>
      <c r="B261" s="187"/>
      <c r="C261" s="187"/>
      <c r="D261" s="187"/>
      <c r="E261" s="187"/>
      <c r="F261" s="187"/>
      <c r="G261" s="187"/>
      <c r="H261" s="187"/>
      <c r="I261" s="187"/>
      <c r="J261" s="187"/>
    </row>
    <row r="262" spans="1:10">
      <c r="A262" s="271"/>
      <c r="B262" s="187"/>
      <c r="C262" s="187"/>
      <c r="D262" s="187"/>
      <c r="E262" s="187"/>
      <c r="F262" s="187"/>
      <c r="G262" s="187"/>
      <c r="H262" s="187"/>
      <c r="I262" s="187"/>
      <c r="J262" s="187"/>
    </row>
    <row r="263" spans="1:10">
      <c r="A263" s="271"/>
      <c r="B263" s="187"/>
      <c r="C263" s="187"/>
      <c r="D263" s="187"/>
      <c r="E263" s="187"/>
      <c r="F263" s="187"/>
      <c r="G263" s="187"/>
      <c r="H263" s="187"/>
      <c r="I263" s="187"/>
      <c r="J263" s="187"/>
    </row>
    <row r="264" spans="1:10">
      <c r="A264" s="271"/>
      <c r="B264" s="187"/>
      <c r="C264" s="187"/>
      <c r="D264" s="187"/>
      <c r="E264" s="187"/>
      <c r="F264" s="187"/>
      <c r="G264" s="187"/>
      <c r="H264" s="187"/>
      <c r="I264" s="187"/>
      <c r="J264" s="187"/>
    </row>
    <row r="265" spans="1:10">
      <c r="A265" s="271"/>
      <c r="B265" s="187"/>
      <c r="C265" s="187"/>
      <c r="D265" s="187"/>
      <c r="E265" s="187"/>
      <c r="F265" s="187"/>
      <c r="G265" s="187"/>
      <c r="H265" s="187"/>
      <c r="I265" s="187"/>
      <c r="J265" s="187"/>
    </row>
    <row r="266" spans="1:10">
      <c r="A266" s="271"/>
      <c r="B266" s="187"/>
      <c r="C266" s="187"/>
      <c r="D266" s="187"/>
      <c r="E266" s="187"/>
      <c r="F266" s="187"/>
      <c r="G266" s="187"/>
      <c r="H266" s="187"/>
      <c r="I266" s="187"/>
      <c r="J266" s="187"/>
    </row>
    <row r="267" spans="1:10">
      <c r="A267" s="271"/>
      <c r="B267" s="187"/>
      <c r="C267" s="187"/>
      <c r="D267" s="187"/>
      <c r="E267" s="187"/>
      <c r="F267" s="187"/>
      <c r="G267" s="187"/>
      <c r="H267" s="187"/>
      <c r="I267" s="187"/>
      <c r="J267" s="187"/>
    </row>
    <row r="268" spans="1:10">
      <c r="A268" s="271"/>
      <c r="B268" s="187"/>
      <c r="C268" s="187"/>
      <c r="D268" s="187"/>
      <c r="E268" s="187"/>
      <c r="F268" s="187"/>
      <c r="G268" s="187"/>
      <c r="H268" s="187"/>
      <c r="I268" s="187"/>
      <c r="J268" s="187"/>
    </row>
    <row r="269" spans="1:10">
      <c r="A269" s="271"/>
      <c r="B269" s="187"/>
      <c r="C269" s="187"/>
      <c r="D269" s="187"/>
      <c r="E269" s="187"/>
      <c r="F269" s="187"/>
      <c r="G269" s="187"/>
      <c r="H269" s="187"/>
      <c r="I269" s="187"/>
      <c r="J269" s="187"/>
    </row>
    <row r="270" spans="1:10">
      <c r="A270" s="271"/>
      <c r="B270" s="187"/>
      <c r="C270" s="187"/>
      <c r="D270" s="187"/>
      <c r="E270" s="187"/>
      <c r="F270" s="187"/>
      <c r="G270" s="187"/>
      <c r="H270" s="187"/>
      <c r="I270" s="187"/>
      <c r="J270" s="187"/>
    </row>
    <row r="271" spans="1:10">
      <c r="A271" s="271"/>
      <c r="B271" s="187"/>
      <c r="C271" s="187"/>
      <c r="D271" s="187"/>
      <c r="E271" s="187"/>
      <c r="F271" s="187"/>
      <c r="G271" s="187"/>
      <c r="H271" s="187"/>
      <c r="I271" s="187"/>
      <c r="J271" s="187"/>
    </row>
    <row r="272" spans="1:10">
      <c r="A272" s="271"/>
      <c r="B272" s="187"/>
      <c r="C272" s="187"/>
      <c r="D272" s="187"/>
      <c r="E272" s="187"/>
      <c r="F272" s="187"/>
      <c r="G272" s="187"/>
      <c r="H272" s="187"/>
      <c r="I272" s="187"/>
      <c r="J272" s="187"/>
    </row>
    <row r="273" spans="1:10">
      <c r="A273" s="271"/>
      <c r="B273" s="187"/>
      <c r="C273" s="187"/>
      <c r="D273" s="187"/>
      <c r="E273" s="187"/>
      <c r="F273" s="187"/>
      <c r="G273" s="187"/>
      <c r="H273" s="187"/>
      <c r="I273" s="187"/>
      <c r="J273" s="187"/>
    </row>
    <row r="274" spans="1:10">
      <c r="A274" s="271"/>
      <c r="B274" s="187"/>
      <c r="C274" s="187"/>
      <c r="D274" s="187"/>
      <c r="E274" s="187"/>
      <c r="F274" s="187"/>
      <c r="G274" s="187"/>
      <c r="H274" s="187"/>
      <c r="I274" s="187"/>
      <c r="J274" s="187"/>
    </row>
    <row r="275" spans="1:10">
      <c r="A275" s="271"/>
      <c r="B275" s="187"/>
      <c r="C275" s="187"/>
      <c r="D275" s="187"/>
      <c r="E275" s="187"/>
      <c r="F275" s="187"/>
      <c r="G275" s="187"/>
      <c r="H275" s="187"/>
      <c r="I275" s="187"/>
      <c r="J275" s="187"/>
    </row>
    <row r="276" spans="1:10">
      <c r="A276" s="271"/>
      <c r="B276" s="187"/>
      <c r="C276" s="187"/>
      <c r="D276" s="187"/>
      <c r="E276" s="187"/>
      <c r="F276" s="187"/>
      <c r="G276" s="187"/>
      <c r="H276" s="187"/>
      <c r="I276" s="187"/>
      <c r="J276" s="187"/>
    </row>
    <row r="277" spans="1:10">
      <c r="A277" s="271"/>
      <c r="B277" s="187"/>
      <c r="C277" s="187"/>
      <c r="D277" s="187"/>
      <c r="E277" s="187"/>
      <c r="F277" s="187"/>
      <c r="G277" s="187"/>
      <c r="H277" s="187"/>
      <c r="I277" s="187"/>
      <c r="J277" s="187"/>
    </row>
    <row r="278" spans="1:10">
      <c r="A278" s="271"/>
      <c r="B278" s="187"/>
      <c r="C278" s="187"/>
      <c r="D278" s="187"/>
      <c r="E278" s="187"/>
      <c r="F278" s="187"/>
      <c r="G278" s="187"/>
      <c r="H278" s="187"/>
      <c r="I278" s="187"/>
      <c r="J278" s="187"/>
    </row>
    <row r="279" spans="1:10">
      <c r="A279" s="271"/>
      <c r="B279" s="187"/>
      <c r="C279" s="187"/>
      <c r="D279" s="187"/>
      <c r="E279" s="187"/>
      <c r="F279" s="187"/>
      <c r="G279" s="187"/>
      <c r="H279" s="187"/>
      <c r="I279" s="187"/>
      <c r="J279" s="187"/>
    </row>
    <row r="280" spans="1:10">
      <c r="A280" s="271"/>
      <c r="B280" s="187"/>
      <c r="C280" s="187"/>
      <c r="D280" s="187"/>
      <c r="E280" s="187"/>
      <c r="F280" s="187"/>
      <c r="G280" s="187"/>
      <c r="H280" s="187"/>
      <c r="I280" s="187"/>
      <c r="J280" s="187"/>
    </row>
    <row r="281" spans="1:10">
      <c r="A281" s="271"/>
      <c r="B281" s="187"/>
      <c r="C281" s="187"/>
      <c r="D281" s="187"/>
      <c r="E281" s="187"/>
      <c r="F281" s="187"/>
      <c r="G281" s="187"/>
      <c r="H281" s="187"/>
      <c r="I281" s="187"/>
      <c r="J281" s="187"/>
    </row>
    <row r="282" spans="1:10">
      <c r="A282" s="271"/>
      <c r="B282" s="187"/>
      <c r="C282" s="187"/>
      <c r="D282" s="187"/>
      <c r="E282" s="187"/>
      <c r="F282" s="187"/>
      <c r="G282" s="187"/>
      <c r="H282" s="187"/>
      <c r="I282" s="187"/>
      <c r="J282" s="187"/>
    </row>
    <row r="283" spans="1:10">
      <c r="A283" s="271"/>
      <c r="B283" s="187"/>
      <c r="C283" s="187"/>
      <c r="D283" s="187"/>
      <c r="E283" s="187"/>
      <c r="F283" s="187"/>
      <c r="G283" s="187"/>
      <c r="H283" s="187"/>
      <c r="I283" s="187"/>
      <c r="J283" s="187"/>
    </row>
    <row r="284" spans="1:10">
      <c r="A284" s="271"/>
      <c r="B284" s="187"/>
      <c r="C284" s="187"/>
      <c r="D284" s="187"/>
      <c r="E284" s="187"/>
      <c r="F284" s="187"/>
      <c r="G284" s="187"/>
      <c r="H284" s="187"/>
      <c r="I284" s="187"/>
      <c r="J284" s="187"/>
    </row>
    <row r="285" spans="1:10">
      <c r="A285" s="271"/>
      <c r="B285" s="187"/>
      <c r="C285" s="187"/>
      <c r="D285" s="187"/>
      <c r="E285" s="187"/>
      <c r="F285" s="187"/>
      <c r="G285" s="187"/>
      <c r="H285" s="187"/>
      <c r="I285" s="187"/>
      <c r="J285" s="187"/>
    </row>
    <row r="286" spans="1:10">
      <c r="A286" s="271"/>
      <c r="B286" s="187"/>
      <c r="C286" s="187"/>
      <c r="D286" s="187"/>
      <c r="E286" s="187"/>
      <c r="F286" s="187"/>
      <c r="G286" s="187"/>
      <c r="H286" s="187"/>
      <c r="I286" s="187"/>
      <c r="J286" s="187"/>
    </row>
    <row r="287" spans="1:10">
      <c r="A287" s="271"/>
      <c r="B287" s="187"/>
      <c r="C287" s="187"/>
      <c r="D287" s="187"/>
      <c r="E287" s="187"/>
      <c r="F287" s="187"/>
      <c r="G287" s="187"/>
      <c r="H287" s="187"/>
      <c r="I287" s="187"/>
      <c r="J287" s="187"/>
    </row>
    <row r="288" spans="1:10">
      <c r="A288" s="271"/>
      <c r="B288" s="187"/>
      <c r="C288" s="187"/>
      <c r="D288" s="187"/>
      <c r="E288" s="187"/>
      <c r="F288" s="187"/>
      <c r="G288" s="187"/>
      <c r="H288" s="187"/>
      <c r="I288" s="187"/>
      <c r="J288" s="187"/>
    </row>
    <row r="289" spans="1:10">
      <c r="A289" s="271"/>
      <c r="B289" s="187"/>
      <c r="C289" s="187"/>
      <c r="D289" s="187"/>
      <c r="E289" s="187"/>
      <c r="F289" s="187"/>
      <c r="G289" s="187"/>
      <c r="H289" s="187"/>
      <c r="I289" s="187"/>
      <c r="J289" s="187"/>
    </row>
    <row r="290" spans="1:10">
      <c r="A290" s="271"/>
      <c r="B290" s="187"/>
      <c r="C290" s="187"/>
      <c r="D290" s="187"/>
      <c r="E290" s="187"/>
      <c r="F290" s="187"/>
      <c r="G290" s="187"/>
      <c r="H290" s="187"/>
      <c r="I290" s="187"/>
      <c r="J290" s="187"/>
    </row>
    <row r="291" spans="1:10">
      <c r="A291" s="271"/>
      <c r="B291" s="187"/>
      <c r="C291" s="187"/>
      <c r="D291" s="187"/>
      <c r="E291" s="187"/>
      <c r="F291" s="187"/>
      <c r="G291" s="187"/>
      <c r="H291" s="187"/>
      <c r="I291" s="187"/>
      <c r="J291" s="187"/>
    </row>
    <row r="292" spans="1:10">
      <c r="A292" s="271"/>
      <c r="B292" s="187"/>
      <c r="C292" s="187"/>
      <c r="D292" s="187"/>
      <c r="E292" s="187"/>
      <c r="F292" s="187"/>
      <c r="G292" s="187"/>
      <c r="H292" s="187"/>
      <c r="I292" s="187"/>
      <c r="J292" s="187"/>
    </row>
    <row r="293" spans="1:10">
      <c r="A293" s="271"/>
      <c r="B293" s="187"/>
      <c r="C293" s="187"/>
      <c r="D293" s="187"/>
      <c r="E293" s="187"/>
      <c r="F293" s="187"/>
      <c r="G293" s="187"/>
      <c r="H293" s="187"/>
      <c r="I293" s="187"/>
      <c r="J293" s="187"/>
    </row>
    <row r="294" spans="1:10">
      <c r="A294" s="271"/>
      <c r="B294" s="187"/>
      <c r="C294" s="187"/>
      <c r="D294" s="187"/>
      <c r="E294" s="187"/>
      <c r="F294" s="187"/>
      <c r="G294" s="187"/>
      <c r="H294" s="187"/>
      <c r="I294" s="187"/>
      <c r="J294" s="187"/>
    </row>
    <row r="295" spans="1:10">
      <c r="A295" s="271"/>
      <c r="B295" s="187"/>
      <c r="C295" s="187"/>
      <c r="D295" s="187"/>
      <c r="E295" s="187"/>
      <c r="F295" s="187"/>
      <c r="G295" s="187"/>
      <c r="H295" s="187"/>
      <c r="I295" s="187"/>
      <c r="J295" s="187"/>
    </row>
    <row r="296" spans="1:10">
      <c r="A296" s="271"/>
      <c r="B296" s="187"/>
      <c r="C296" s="187"/>
      <c r="D296" s="187"/>
      <c r="E296" s="187"/>
      <c r="F296" s="187"/>
      <c r="G296" s="187"/>
      <c r="H296" s="187"/>
      <c r="I296" s="187"/>
      <c r="J296" s="187"/>
    </row>
    <row r="297" spans="1:10">
      <c r="A297" s="271"/>
      <c r="B297" s="187"/>
      <c r="C297" s="187"/>
      <c r="D297" s="187"/>
      <c r="E297" s="187"/>
      <c r="F297" s="187"/>
      <c r="G297" s="187"/>
      <c r="H297" s="187"/>
      <c r="I297" s="187"/>
      <c r="J297" s="187"/>
    </row>
    <row r="298" spans="1:10">
      <c r="A298" s="271"/>
      <c r="B298" s="187"/>
      <c r="C298" s="187"/>
      <c r="D298" s="187"/>
      <c r="E298" s="187"/>
      <c r="F298" s="187"/>
      <c r="G298" s="187"/>
      <c r="H298" s="187"/>
      <c r="I298" s="187"/>
      <c r="J298" s="187"/>
    </row>
    <row r="299" spans="1:10">
      <c r="A299" s="271"/>
      <c r="B299" s="187"/>
      <c r="C299" s="187"/>
      <c r="D299" s="187"/>
      <c r="E299" s="187"/>
      <c r="F299" s="187"/>
      <c r="G299" s="187"/>
      <c r="H299" s="187"/>
      <c r="I299" s="187"/>
      <c r="J299" s="187"/>
    </row>
    <row r="300" spans="1:10">
      <c r="A300" s="271"/>
      <c r="B300" s="187"/>
      <c r="C300" s="187"/>
      <c r="D300" s="187"/>
      <c r="E300" s="187"/>
      <c r="F300" s="187"/>
      <c r="G300" s="187"/>
      <c r="H300" s="187"/>
      <c r="I300" s="187"/>
      <c r="J300" s="187"/>
    </row>
    <row r="301" spans="1:10">
      <c r="A301" s="271"/>
      <c r="B301" s="187"/>
      <c r="C301" s="187"/>
      <c r="D301" s="187"/>
      <c r="E301" s="187"/>
      <c r="F301" s="187"/>
      <c r="G301" s="187"/>
      <c r="H301" s="187"/>
      <c r="I301" s="187"/>
      <c r="J301" s="187"/>
    </row>
    <row r="302" spans="1:10">
      <c r="A302" s="271"/>
      <c r="B302" s="187"/>
      <c r="C302" s="187"/>
      <c r="D302" s="187"/>
      <c r="E302" s="187"/>
      <c r="F302" s="187"/>
      <c r="G302" s="187"/>
      <c r="H302" s="187"/>
      <c r="I302" s="187"/>
      <c r="J302" s="187"/>
    </row>
    <row r="303" spans="1:10">
      <c r="A303" s="271"/>
      <c r="B303" s="187"/>
      <c r="C303" s="187"/>
      <c r="D303" s="187"/>
      <c r="E303" s="187"/>
      <c r="F303" s="187"/>
      <c r="G303" s="187"/>
      <c r="H303" s="187"/>
      <c r="I303" s="187"/>
      <c r="J303" s="187"/>
    </row>
    <row r="304" spans="1:10">
      <c r="A304" s="271"/>
      <c r="B304" s="187"/>
      <c r="C304" s="187"/>
      <c r="D304" s="187"/>
      <c r="E304" s="187"/>
      <c r="F304" s="187"/>
      <c r="G304" s="187"/>
      <c r="H304" s="187"/>
      <c r="I304" s="187"/>
      <c r="J304" s="187"/>
    </row>
    <row r="305" spans="1:10">
      <c r="A305" s="271"/>
      <c r="B305" s="187"/>
      <c r="C305" s="187"/>
      <c r="D305" s="187"/>
      <c r="E305" s="187"/>
      <c r="F305" s="187"/>
      <c r="G305" s="187"/>
      <c r="H305" s="187"/>
      <c r="I305" s="187"/>
      <c r="J305" s="187"/>
    </row>
    <row r="306" spans="1:10">
      <c r="A306" s="271"/>
      <c r="B306" s="187"/>
      <c r="C306" s="187"/>
      <c r="D306" s="187"/>
      <c r="E306" s="187"/>
      <c r="F306" s="187"/>
      <c r="G306" s="187"/>
      <c r="H306" s="187"/>
      <c r="I306" s="187"/>
      <c r="J306" s="187"/>
    </row>
    <row r="307" spans="1:10">
      <c r="A307" s="271"/>
      <c r="B307" s="187"/>
      <c r="C307" s="187"/>
      <c r="D307" s="187"/>
      <c r="E307" s="187"/>
      <c r="F307" s="187"/>
      <c r="G307" s="187"/>
      <c r="H307" s="187"/>
      <c r="I307" s="187"/>
      <c r="J307" s="187"/>
    </row>
    <row r="308" spans="1:10">
      <c r="A308" s="271"/>
      <c r="B308" s="187"/>
      <c r="C308" s="187"/>
      <c r="D308" s="187"/>
      <c r="E308" s="187"/>
      <c r="F308" s="187"/>
      <c r="G308" s="187"/>
      <c r="H308" s="187"/>
      <c r="I308" s="187"/>
      <c r="J308" s="187"/>
    </row>
    <row r="309" spans="1:10">
      <c r="A309" s="271"/>
      <c r="B309" s="187"/>
      <c r="C309" s="187"/>
      <c r="D309" s="187"/>
      <c r="E309" s="187"/>
      <c r="F309" s="187"/>
      <c r="G309" s="187"/>
      <c r="H309" s="187"/>
      <c r="I309" s="187"/>
      <c r="J309" s="187"/>
    </row>
    <row r="310" spans="1:10">
      <c r="A310" s="271"/>
      <c r="B310" s="187"/>
      <c r="C310" s="187"/>
      <c r="D310" s="187"/>
      <c r="E310" s="187"/>
      <c r="F310" s="187"/>
      <c r="G310" s="187"/>
      <c r="H310" s="187"/>
      <c r="I310" s="187"/>
      <c r="J310" s="187"/>
    </row>
    <row r="311" spans="1:10">
      <c r="A311" s="271"/>
      <c r="B311" s="187"/>
      <c r="C311" s="187"/>
      <c r="D311" s="187"/>
      <c r="E311" s="187"/>
      <c r="F311" s="187"/>
      <c r="G311" s="187"/>
      <c r="H311" s="187"/>
      <c r="I311" s="187"/>
      <c r="J311" s="187"/>
    </row>
    <row r="312" spans="1:10">
      <c r="A312" s="271"/>
      <c r="B312" s="187"/>
      <c r="C312" s="187"/>
      <c r="D312" s="187"/>
      <c r="E312" s="187"/>
      <c r="F312" s="187"/>
      <c r="G312" s="187"/>
      <c r="H312" s="187"/>
      <c r="I312" s="187"/>
      <c r="J312" s="187"/>
    </row>
    <row r="313" spans="1:10">
      <c r="A313" s="271"/>
      <c r="B313" s="187"/>
      <c r="C313" s="187"/>
      <c r="D313" s="187"/>
      <c r="E313" s="187"/>
      <c r="F313" s="187"/>
      <c r="G313" s="187"/>
      <c r="H313" s="187"/>
      <c r="I313" s="187"/>
      <c r="J313" s="187"/>
    </row>
    <row r="314" spans="1:10">
      <c r="A314" s="271"/>
      <c r="B314" s="187"/>
      <c r="C314" s="187"/>
      <c r="D314" s="187"/>
      <c r="E314" s="187"/>
      <c r="F314" s="187"/>
      <c r="G314" s="187"/>
      <c r="H314" s="187"/>
      <c r="I314" s="187"/>
      <c r="J314" s="187"/>
    </row>
    <row r="315" spans="1:10">
      <c r="A315" s="271"/>
      <c r="B315" s="187"/>
      <c r="C315" s="187"/>
      <c r="D315" s="187"/>
      <c r="E315" s="187"/>
      <c r="F315" s="187"/>
      <c r="G315" s="187"/>
      <c r="H315" s="187"/>
      <c r="I315" s="187"/>
      <c r="J315" s="187"/>
    </row>
    <row r="316" spans="1:10">
      <c r="A316" s="271"/>
      <c r="B316" s="187"/>
      <c r="C316" s="187"/>
      <c r="D316" s="187"/>
      <c r="E316" s="187"/>
      <c r="F316" s="187"/>
      <c r="G316" s="187"/>
      <c r="H316" s="187"/>
      <c r="I316" s="187"/>
      <c r="J316" s="187"/>
    </row>
    <row r="317" spans="1:10">
      <c r="A317" s="271"/>
      <c r="B317" s="187"/>
      <c r="C317" s="187"/>
      <c r="D317" s="187"/>
      <c r="E317" s="187"/>
      <c r="F317" s="187"/>
      <c r="G317" s="187"/>
      <c r="H317" s="187"/>
      <c r="I317" s="187"/>
      <c r="J317" s="187"/>
    </row>
    <row r="318" spans="1:10">
      <c r="A318" s="271"/>
      <c r="B318" s="187"/>
      <c r="C318" s="187"/>
      <c r="D318" s="187"/>
      <c r="E318" s="187"/>
      <c r="F318" s="187"/>
      <c r="G318" s="187"/>
      <c r="H318" s="187"/>
      <c r="I318" s="187"/>
      <c r="J318" s="187"/>
    </row>
    <row r="319" spans="1:10">
      <c r="A319" s="271"/>
      <c r="B319" s="187"/>
      <c r="C319" s="187"/>
      <c r="D319" s="187"/>
      <c r="E319" s="187"/>
      <c r="F319" s="187"/>
      <c r="G319" s="187"/>
      <c r="H319" s="187"/>
      <c r="I319" s="187"/>
      <c r="J319" s="187"/>
    </row>
    <row r="320" spans="1:10">
      <c r="A320" s="271"/>
      <c r="B320" s="187"/>
      <c r="C320" s="187"/>
      <c r="D320" s="187"/>
      <c r="E320" s="187"/>
      <c r="F320" s="187"/>
      <c r="G320" s="187"/>
      <c r="H320" s="187"/>
      <c r="I320" s="187"/>
      <c r="J320" s="187"/>
    </row>
    <row r="321" spans="1:10">
      <c r="A321" s="271"/>
      <c r="B321" s="187"/>
      <c r="C321" s="187"/>
      <c r="D321" s="187"/>
      <c r="E321" s="187"/>
      <c r="F321" s="187"/>
      <c r="G321" s="187"/>
      <c r="H321" s="187"/>
      <c r="I321" s="187"/>
      <c r="J321" s="187"/>
    </row>
    <row r="322" spans="1:10">
      <c r="A322" s="271"/>
      <c r="B322" s="187"/>
      <c r="C322" s="187"/>
      <c r="D322" s="187"/>
      <c r="E322" s="187"/>
      <c r="F322" s="187"/>
      <c r="G322" s="187"/>
      <c r="H322" s="187"/>
      <c r="I322" s="187"/>
      <c r="J322" s="187"/>
    </row>
    <row r="323" spans="1:10">
      <c r="A323" s="271"/>
      <c r="B323" s="187"/>
      <c r="C323" s="187"/>
      <c r="D323" s="187"/>
      <c r="E323" s="187"/>
      <c r="F323" s="187"/>
      <c r="G323" s="187"/>
      <c r="H323" s="187"/>
      <c r="I323" s="187"/>
      <c r="J323" s="187"/>
    </row>
    <row r="324" spans="1:10">
      <c r="A324" s="271"/>
      <c r="B324" s="187"/>
      <c r="C324" s="187"/>
      <c r="D324" s="187"/>
      <c r="E324" s="187"/>
      <c r="F324" s="187"/>
      <c r="G324" s="187"/>
      <c r="H324" s="187"/>
      <c r="I324" s="187"/>
      <c r="J324" s="187"/>
    </row>
    <row r="325" spans="1:10">
      <c r="A325" s="271"/>
      <c r="B325" s="187"/>
      <c r="C325" s="187"/>
      <c r="D325" s="187"/>
      <c r="E325" s="187"/>
      <c r="F325" s="187"/>
      <c r="G325" s="187"/>
      <c r="H325" s="187"/>
      <c r="I325" s="187"/>
      <c r="J325" s="187"/>
    </row>
    <row r="326" spans="1:10">
      <c r="A326" s="271"/>
      <c r="B326" s="187"/>
      <c r="C326" s="187"/>
      <c r="D326" s="187"/>
      <c r="E326" s="187"/>
      <c r="F326" s="187"/>
      <c r="G326" s="187"/>
      <c r="H326" s="187"/>
      <c r="I326" s="187"/>
      <c r="J326" s="187"/>
    </row>
    <row r="327" spans="1:10">
      <c r="A327" s="271"/>
      <c r="B327" s="187"/>
      <c r="C327" s="187"/>
      <c r="D327" s="187"/>
      <c r="E327" s="187"/>
      <c r="F327" s="187"/>
      <c r="G327" s="187"/>
      <c r="H327" s="187"/>
      <c r="I327" s="187"/>
      <c r="J327" s="187"/>
    </row>
    <row r="328" spans="1:10">
      <c r="A328" s="271"/>
      <c r="B328" s="187"/>
      <c r="C328" s="187"/>
      <c r="D328" s="187"/>
      <c r="E328" s="187"/>
      <c r="F328" s="187"/>
      <c r="G328" s="187"/>
      <c r="H328" s="187"/>
      <c r="I328" s="187"/>
      <c r="J328" s="187"/>
    </row>
    <row r="329" spans="1:10">
      <c r="A329" s="271"/>
      <c r="B329" s="187"/>
      <c r="C329" s="187"/>
      <c r="D329" s="187"/>
      <c r="E329" s="187"/>
      <c r="F329" s="187"/>
      <c r="G329" s="187"/>
      <c r="H329" s="187"/>
      <c r="I329" s="187"/>
      <c r="J329" s="187"/>
    </row>
    <row r="330" spans="1:10">
      <c r="A330" s="271"/>
      <c r="B330" s="187"/>
      <c r="C330" s="187"/>
      <c r="D330" s="187"/>
      <c r="E330" s="187"/>
      <c r="F330" s="187"/>
      <c r="G330" s="187"/>
      <c r="H330" s="187"/>
      <c r="I330" s="187"/>
      <c r="J330" s="187"/>
    </row>
    <row r="331" spans="1:10">
      <c r="A331" s="271"/>
      <c r="B331" s="187"/>
      <c r="C331" s="187"/>
      <c r="D331" s="187"/>
      <c r="E331" s="187"/>
      <c r="F331" s="187"/>
      <c r="G331" s="187"/>
      <c r="H331" s="187"/>
      <c r="I331" s="187"/>
      <c r="J331" s="187"/>
    </row>
    <row r="332" spans="1:10">
      <c r="A332" s="271"/>
      <c r="B332" s="187"/>
      <c r="C332" s="187"/>
      <c r="D332" s="187"/>
      <c r="E332" s="187"/>
      <c r="F332" s="187"/>
      <c r="G332" s="187"/>
      <c r="H332" s="187"/>
      <c r="I332" s="187"/>
      <c r="J332" s="187"/>
    </row>
    <row r="333" spans="1:10">
      <c r="A333" s="271"/>
      <c r="B333" s="187"/>
      <c r="C333" s="187"/>
      <c r="D333" s="187"/>
      <c r="E333" s="187"/>
      <c r="F333" s="187"/>
      <c r="G333" s="187"/>
      <c r="H333" s="187"/>
      <c r="I333" s="187"/>
      <c r="J333" s="187"/>
    </row>
    <row r="334" spans="1:10">
      <c r="A334" s="271"/>
      <c r="B334" s="187"/>
      <c r="C334" s="187"/>
      <c r="D334" s="187"/>
      <c r="E334" s="187"/>
      <c r="F334" s="187"/>
      <c r="G334" s="187"/>
      <c r="H334" s="187"/>
      <c r="I334" s="187"/>
      <c r="J334" s="187"/>
    </row>
    <row r="335" spans="1:10">
      <c r="A335" s="271"/>
      <c r="B335" s="187"/>
      <c r="C335" s="187"/>
      <c r="D335" s="187"/>
      <c r="E335" s="187"/>
      <c r="F335" s="187"/>
      <c r="G335" s="187"/>
      <c r="H335" s="187"/>
      <c r="I335" s="187"/>
      <c r="J335" s="187"/>
    </row>
    <row r="336" spans="1:10">
      <c r="A336" s="271"/>
      <c r="B336" s="187"/>
      <c r="C336" s="187"/>
      <c r="D336" s="187"/>
      <c r="E336" s="187"/>
      <c r="F336" s="187"/>
      <c r="G336" s="187"/>
      <c r="H336" s="187"/>
      <c r="I336" s="187"/>
      <c r="J336" s="187"/>
    </row>
    <row r="337" spans="1:10">
      <c r="A337" s="271"/>
      <c r="B337" s="187"/>
      <c r="C337" s="187"/>
      <c r="D337" s="187"/>
      <c r="E337" s="187"/>
      <c r="F337" s="187"/>
      <c r="G337" s="187"/>
      <c r="H337" s="187"/>
      <c r="I337" s="187"/>
      <c r="J337" s="187"/>
    </row>
    <row r="338" spans="1:10">
      <c r="A338" s="271"/>
      <c r="B338" s="187"/>
      <c r="C338" s="187"/>
      <c r="D338" s="187"/>
      <c r="E338" s="187"/>
      <c r="F338" s="187"/>
      <c r="G338" s="187"/>
      <c r="H338" s="187"/>
      <c r="I338" s="187"/>
      <c r="J338" s="187"/>
    </row>
    <row r="339" spans="1:10">
      <c r="A339" s="271"/>
      <c r="B339" s="187"/>
      <c r="C339" s="187"/>
      <c r="D339" s="187"/>
      <c r="E339" s="187"/>
      <c r="F339" s="187"/>
      <c r="G339" s="187"/>
      <c r="H339" s="187"/>
      <c r="I339" s="187"/>
      <c r="J339" s="187"/>
    </row>
    <row r="340" spans="1:10">
      <c r="A340" s="271"/>
      <c r="B340" s="187"/>
      <c r="C340" s="187"/>
      <c r="D340" s="187"/>
      <c r="E340" s="187"/>
      <c r="F340" s="187"/>
      <c r="G340" s="187"/>
      <c r="H340" s="187"/>
      <c r="I340" s="187"/>
      <c r="J340" s="187"/>
    </row>
    <row r="341" spans="1:10">
      <c r="A341" s="271"/>
      <c r="B341" s="187"/>
      <c r="C341" s="187"/>
      <c r="D341" s="187"/>
      <c r="E341" s="187"/>
      <c r="F341" s="187"/>
      <c r="G341" s="187"/>
      <c r="H341" s="187"/>
      <c r="I341" s="187"/>
      <c r="J341" s="187"/>
    </row>
    <row r="342" spans="1:10">
      <c r="A342" s="271"/>
      <c r="B342" s="187"/>
      <c r="C342" s="187"/>
      <c r="D342" s="187"/>
      <c r="E342" s="187"/>
      <c r="F342" s="187"/>
      <c r="G342" s="187"/>
      <c r="H342" s="187"/>
      <c r="I342" s="187"/>
      <c r="J342" s="187"/>
    </row>
    <row r="343" spans="1:10">
      <c r="A343" s="271"/>
      <c r="B343" s="187"/>
      <c r="C343" s="187"/>
      <c r="D343" s="187"/>
      <c r="E343" s="187"/>
      <c r="F343" s="187"/>
      <c r="G343" s="187"/>
      <c r="H343" s="187"/>
      <c r="I343" s="187"/>
      <c r="J343" s="187"/>
    </row>
    <row r="344" spans="1:10">
      <c r="A344" s="271"/>
      <c r="B344" s="187"/>
      <c r="C344" s="187"/>
      <c r="D344" s="187"/>
      <c r="E344" s="187"/>
      <c r="F344" s="187"/>
      <c r="G344" s="187"/>
      <c r="H344" s="187"/>
      <c r="I344" s="187"/>
      <c r="J344" s="187"/>
    </row>
    <row r="345" spans="1:10">
      <c r="A345" s="271"/>
      <c r="B345" s="187"/>
      <c r="C345" s="187"/>
      <c r="D345" s="187"/>
      <c r="E345" s="187"/>
      <c r="F345" s="187"/>
      <c r="G345" s="187"/>
      <c r="H345" s="187"/>
      <c r="I345" s="187"/>
      <c r="J345" s="187"/>
    </row>
    <row r="346" spans="1:10">
      <c r="A346" s="271"/>
      <c r="B346" s="187"/>
      <c r="C346" s="187"/>
      <c r="D346" s="187"/>
      <c r="E346" s="187"/>
      <c r="F346" s="187"/>
      <c r="G346" s="187"/>
      <c r="H346" s="187"/>
      <c r="I346" s="187"/>
      <c r="J346" s="187"/>
    </row>
    <row r="347" spans="1:10">
      <c r="A347" s="271"/>
      <c r="B347" s="187"/>
      <c r="C347" s="187"/>
      <c r="D347" s="187"/>
      <c r="E347" s="187"/>
      <c r="F347" s="187"/>
      <c r="G347" s="187"/>
      <c r="H347" s="187"/>
      <c r="I347" s="187"/>
      <c r="J347" s="187"/>
    </row>
    <row r="348" spans="1:10">
      <c r="A348" s="271"/>
      <c r="B348" s="187"/>
      <c r="C348" s="187"/>
      <c r="D348" s="187"/>
      <c r="E348" s="187"/>
      <c r="F348" s="187"/>
      <c r="G348" s="187"/>
      <c r="H348" s="187"/>
      <c r="I348" s="187"/>
      <c r="J348" s="187"/>
    </row>
    <row r="349" spans="1:10">
      <c r="A349" s="271"/>
      <c r="B349" s="187"/>
      <c r="C349" s="187"/>
      <c r="D349" s="187"/>
      <c r="E349" s="187"/>
      <c r="F349" s="187"/>
      <c r="G349" s="187"/>
      <c r="H349" s="187"/>
      <c r="I349" s="187"/>
      <c r="J349" s="187"/>
    </row>
    <row r="350" spans="1:10">
      <c r="A350" s="271"/>
      <c r="B350" s="187"/>
      <c r="C350" s="187"/>
      <c r="D350" s="187"/>
      <c r="E350" s="187"/>
      <c r="F350" s="187"/>
      <c r="G350" s="187"/>
      <c r="H350" s="187"/>
      <c r="I350" s="187"/>
      <c r="J350" s="187"/>
    </row>
    <row r="351" spans="1:10">
      <c r="A351" s="271"/>
      <c r="B351" s="187"/>
      <c r="C351" s="187"/>
      <c r="D351" s="187"/>
      <c r="E351" s="187"/>
      <c r="F351" s="187"/>
      <c r="G351" s="187"/>
      <c r="H351" s="187"/>
      <c r="I351" s="187"/>
      <c r="J351" s="187"/>
    </row>
    <row r="352" spans="1:10">
      <c r="A352" s="271"/>
      <c r="B352" s="187"/>
      <c r="C352" s="187"/>
      <c r="D352" s="187"/>
      <c r="E352" s="187"/>
      <c r="F352" s="187"/>
      <c r="G352" s="187"/>
      <c r="H352" s="187"/>
      <c r="I352" s="187"/>
      <c r="J352" s="187"/>
    </row>
    <row r="353" spans="1:10">
      <c r="A353" s="271"/>
      <c r="B353" s="187"/>
      <c r="C353" s="187"/>
      <c r="D353" s="187"/>
      <c r="E353" s="187"/>
      <c r="F353" s="187"/>
      <c r="G353" s="187"/>
      <c r="H353" s="187"/>
      <c r="I353" s="187"/>
      <c r="J353" s="187"/>
    </row>
    <row r="354" spans="1:10">
      <c r="A354" s="271"/>
      <c r="B354" s="187"/>
      <c r="C354" s="187"/>
      <c r="D354" s="187"/>
      <c r="E354" s="187"/>
      <c r="F354" s="187"/>
      <c r="G354" s="187"/>
      <c r="H354" s="187"/>
      <c r="I354" s="187"/>
      <c r="J354" s="187"/>
    </row>
    <row r="355" spans="1:10">
      <c r="A355" s="271"/>
      <c r="B355" s="187"/>
      <c r="C355" s="187"/>
      <c r="D355" s="187"/>
      <c r="E355" s="187"/>
      <c r="F355" s="187"/>
      <c r="G355" s="187"/>
      <c r="H355" s="187"/>
      <c r="I355" s="187"/>
      <c r="J355" s="187"/>
    </row>
    <row r="356" spans="1:10">
      <c r="A356" s="271"/>
      <c r="B356" s="187"/>
      <c r="C356" s="187"/>
      <c r="D356" s="187"/>
      <c r="E356" s="187"/>
      <c r="F356" s="187"/>
      <c r="G356" s="187"/>
      <c r="H356" s="187"/>
      <c r="I356" s="187"/>
      <c r="J356" s="187"/>
    </row>
    <row r="357" spans="1:10">
      <c r="A357" s="271"/>
      <c r="B357" s="187"/>
      <c r="C357" s="187"/>
      <c r="D357" s="187"/>
      <c r="E357" s="187"/>
      <c r="F357" s="187"/>
      <c r="G357" s="187"/>
      <c r="H357" s="187"/>
      <c r="I357" s="187"/>
      <c r="J357" s="187"/>
    </row>
    <row r="358" spans="1:10">
      <c r="A358" s="271"/>
      <c r="B358" s="187"/>
      <c r="C358" s="187"/>
      <c r="D358" s="187"/>
      <c r="E358" s="187"/>
      <c r="F358" s="187"/>
      <c r="G358" s="187"/>
      <c r="H358" s="187"/>
      <c r="I358" s="187"/>
      <c r="J358" s="187"/>
    </row>
    <row r="359" spans="1:10">
      <c r="A359" s="271"/>
      <c r="B359" s="187"/>
      <c r="C359" s="187"/>
      <c r="D359" s="187"/>
      <c r="E359" s="187"/>
      <c r="F359" s="187"/>
      <c r="G359" s="187"/>
      <c r="H359" s="187"/>
      <c r="I359" s="187"/>
      <c r="J359" s="187"/>
    </row>
    <row r="360" spans="1:10">
      <c r="A360" s="271"/>
      <c r="B360" s="187"/>
      <c r="C360" s="187"/>
      <c r="D360" s="187"/>
      <c r="E360" s="187"/>
      <c r="F360" s="187"/>
      <c r="G360" s="187"/>
      <c r="H360" s="187"/>
      <c r="I360" s="187"/>
      <c r="J360" s="187"/>
    </row>
    <row r="361" spans="1:10">
      <c r="A361" s="271"/>
      <c r="B361" s="187"/>
      <c r="C361" s="187"/>
      <c r="D361" s="187"/>
      <c r="E361" s="187"/>
      <c r="F361" s="187"/>
      <c r="G361" s="187"/>
      <c r="H361" s="187"/>
      <c r="I361" s="187"/>
      <c r="J361" s="187"/>
    </row>
    <row r="362" spans="1:10">
      <c r="A362" s="271"/>
      <c r="B362" s="187"/>
      <c r="C362" s="187"/>
      <c r="D362" s="187"/>
      <c r="E362" s="187"/>
      <c r="F362" s="187"/>
      <c r="G362" s="187"/>
      <c r="H362" s="187"/>
      <c r="I362" s="187"/>
      <c r="J362" s="187"/>
    </row>
    <row r="363" spans="1:10">
      <c r="A363" s="271"/>
      <c r="B363" s="187"/>
      <c r="C363" s="187"/>
      <c r="D363" s="187"/>
      <c r="E363" s="187"/>
      <c r="F363" s="187"/>
      <c r="G363" s="187"/>
      <c r="H363" s="187"/>
      <c r="I363" s="187"/>
      <c r="J363" s="187"/>
    </row>
    <row r="364" spans="1:10">
      <c r="A364" s="271"/>
      <c r="B364" s="187"/>
      <c r="C364" s="187"/>
      <c r="D364" s="187"/>
      <c r="E364" s="187"/>
      <c r="F364" s="187"/>
      <c r="G364" s="187"/>
      <c r="H364" s="187"/>
      <c r="I364" s="187"/>
      <c r="J364" s="187"/>
    </row>
    <row r="365" spans="1:10">
      <c r="A365" s="271"/>
      <c r="B365" s="187"/>
      <c r="C365" s="187"/>
      <c r="D365" s="187"/>
      <c r="E365" s="187"/>
      <c r="F365" s="187"/>
      <c r="G365" s="187"/>
      <c r="H365" s="187"/>
      <c r="I365" s="187"/>
      <c r="J365" s="187"/>
    </row>
    <row r="366" spans="1:10">
      <c r="A366" s="271"/>
      <c r="B366" s="187"/>
      <c r="C366" s="187"/>
      <c r="D366" s="187"/>
      <c r="E366" s="187"/>
      <c r="F366" s="187"/>
      <c r="G366" s="187"/>
      <c r="H366" s="187"/>
      <c r="I366" s="187"/>
      <c r="J366" s="187"/>
    </row>
    <row r="367" spans="1:10">
      <c r="A367" s="271"/>
      <c r="B367" s="187"/>
      <c r="C367" s="187"/>
      <c r="D367" s="187"/>
      <c r="E367" s="187"/>
      <c r="F367" s="187"/>
      <c r="G367" s="187"/>
      <c r="H367" s="187"/>
      <c r="I367" s="187"/>
      <c r="J367" s="187"/>
    </row>
    <row r="368" spans="1:10">
      <c r="A368" s="271"/>
      <c r="B368" s="187"/>
      <c r="C368" s="187"/>
      <c r="D368" s="187"/>
      <c r="E368" s="187"/>
      <c r="F368" s="187"/>
      <c r="G368" s="187"/>
      <c r="H368" s="187"/>
      <c r="I368" s="187"/>
      <c r="J368" s="187"/>
    </row>
    <row r="369" spans="1:10">
      <c r="A369" s="271"/>
      <c r="B369" s="187"/>
      <c r="C369" s="187"/>
      <c r="D369" s="187"/>
      <c r="E369" s="187"/>
      <c r="F369" s="187"/>
      <c r="G369" s="187"/>
      <c r="H369" s="187"/>
      <c r="I369" s="187"/>
      <c r="J369" s="187"/>
    </row>
    <row r="370" spans="1:10">
      <c r="A370" s="271"/>
      <c r="B370" s="187"/>
      <c r="C370" s="187"/>
      <c r="D370" s="187"/>
      <c r="E370" s="187"/>
      <c r="F370" s="187"/>
      <c r="G370" s="187"/>
      <c r="H370" s="187"/>
      <c r="I370" s="187"/>
      <c r="J370" s="187"/>
    </row>
    <row r="371" spans="1:10">
      <c r="A371" s="271"/>
      <c r="B371" s="187"/>
      <c r="C371" s="187"/>
      <c r="D371" s="187"/>
      <c r="E371" s="187"/>
      <c r="F371" s="187"/>
      <c r="G371" s="187"/>
      <c r="H371" s="187"/>
      <c r="I371" s="187"/>
      <c r="J371" s="187"/>
    </row>
    <row r="372" spans="1:10">
      <c r="A372" s="271"/>
      <c r="B372" s="187"/>
      <c r="C372" s="187"/>
      <c r="D372" s="187"/>
      <c r="E372" s="187"/>
      <c r="F372" s="187"/>
      <c r="G372" s="187"/>
      <c r="H372" s="187"/>
      <c r="I372" s="187"/>
      <c r="J372" s="187"/>
    </row>
    <row r="373" spans="1:10">
      <c r="A373" s="271"/>
      <c r="B373" s="187"/>
      <c r="C373" s="187"/>
      <c r="D373" s="187"/>
      <c r="E373" s="187"/>
      <c r="F373" s="187"/>
      <c r="G373" s="187"/>
      <c r="H373" s="187"/>
      <c r="I373" s="187"/>
      <c r="J373" s="187"/>
    </row>
    <row r="374" spans="1:10">
      <c r="A374" s="271"/>
      <c r="B374" s="187"/>
      <c r="C374" s="187"/>
      <c r="D374" s="187"/>
      <c r="E374" s="187"/>
      <c r="F374" s="187"/>
      <c r="G374" s="187"/>
      <c r="H374" s="187"/>
      <c r="I374" s="187"/>
      <c r="J374" s="187"/>
    </row>
    <row r="375" spans="1:10">
      <c r="A375" s="271"/>
      <c r="B375" s="187"/>
      <c r="C375" s="187"/>
      <c r="D375" s="187"/>
      <c r="E375" s="187"/>
      <c r="F375" s="187"/>
      <c r="G375" s="187"/>
      <c r="H375" s="187"/>
      <c r="I375" s="187"/>
      <c r="J375" s="187"/>
    </row>
    <row r="376" spans="1:10">
      <c r="A376" s="271"/>
      <c r="B376" s="187"/>
      <c r="C376" s="187"/>
      <c r="D376" s="187"/>
      <c r="E376" s="187"/>
      <c r="F376" s="187"/>
      <c r="G376" s="187"/>
      <c r="H376" s="187"/>
      <c r="I376" s="187"/>
      <c r="J376" s="187"/>
    </row>
    <row r="377" spans="1:10">
      <c r="A377" s="271"/>
      <c r="B377" s="187"/>
      <c r="C377" s="187"/>
      <c r="D377" s="187"/>
      <c r="E377" s="187"/>
      <c r="F377" s="187"/>
      <c r="G377" s="187"/>
      <c r="H377" s="187"/>
      <c r="I377" s="187"/>
      <c r="J377" s="187"/>
    </row>
    <row r="378" spans="1:10">
      <c r="A378" s="271"/>
      <c r="B378" s="187"/>
      <c r="C378" s="187"/>
      <c r="D378" s="187"/>
      <c r="E378" s="187"/>
      <c r="F378" s="187"/>
      <c r="G378" s="187"/>
      <c r="H378" s="187"/>
      <c r="I378" s="187"/>
      <c r="J378" s="187"/>
    </row>
    <row r="379" spans="1:10">
      <c r="A379" s="271"/>
      <c r="B379" s="187"/>
      <c r="C379" s="187"/>
      <c r="D379" s="187"/>
      <c r="E379" s="187"/>
      <c r="F379" s="187"/>
      <c r="G379" s="187"/>
      <c r="H379" s="187"/>
      <c r="I379" s="187"/>
      <c r="J379" s="187"/>
    </row>
    <row r="380" spans="1:10">
      <c r="A380" s="271"/>
      <c r="B380" s="187"/>
      <c r="C380" s="187"/>
      <c r="D380" s="187"/>
      <c r="E380" s="187"/>
      <c r="F380" s="187"/>
      <c r="G380" s="187"/>
      <c r="H380" s="187"/>
      <c r="I380" s="187"/>
      <c r="J380" s="187"/>
    </row>
    <row r="381" spans="1:10">
      <c r="A381" s="271"/>
      <c r="B381" s="187"/>
      <c r="C381" s="187"/>
      <c r="D381" s="187"/>
      <c r="E381" s="187"/>
      <c r="F381" s="187"/>
      <c r="G381" s="187"/>
      <c r="H381" s="187"/>
      <c r="I381" s="187"/>
      <c r="J381" s="187"/>
    </row>
    <row r="382" spans="1:10">
      <c r="A382" s="271"/>
      <c r="B382" s="187"/>
      <c r="C382" s="187"/>
      <c r="D382" s="187"/>
      <c r="E382" s="187"/>
      <c r="F382" s="187"/>
      <c r="G382" s="187"/>
      <c r="H382" s="187"/>
      <c r="I382" s="187"/>
      <c r="J382" s="187"/>
    </row>
    <row r="383" spans="1:10">
      <c r="A383" s="271"/>
      <c r="B383" s="187"/>
      <c r="C383" s="187"/>
      <c r="D383" s="187"/>
      <c r="E383" s="187"/>
      <c r="F383" s="187"/>
      <c r="G383" s="187"/>
      <c r="H383" s="187"/>
      <c r="I383" s="187"/>
      <c r="J383" s="187"/>
    </row>
    <row r="384" spans="1:10">
      <c r="A384" s="271"/>
      <c r="B384" s="187"/>
      <c r="C384" s="187"/>
      <c r="D384" s="187"/>
      <c r="E384" s="187"/>
      <c r="F384" s="187"/>
      <c r="G384" s="187"/>
      <c r="H384" s="187"/>
      <c r="I384" s="187"/>
      <c r="J384" s="187"/>
    </row>
    <row r="385" spans="1:10">
      <c r="A385" s="271"/>
      <c r="B385" s="187"/>
      <c r="C385" s="187"/>
      <c r="D385" s="187"/>
      <c r="E385" s="187"/>
      <c r="F385" s="187"/>
      <c r="G385" s="187"/>
      <c r="H385" s="187"/>
      <c r="I385" s="187"/>
      <c r="J385" s="187"/>
    </row>
    <row r="386" spans="1:10">
      <c r="A386" s="271"/>
      <c r="B386" s="187"/>
      <c r="C386" s="187"/>
      <c r="D386" s="187"/>
      <c r="E386" s="187"/>
      <c r="F386" s="187"/>
      <c r="G386" s="187"/>
      <c r="H386" s="187"/>
      <c r="I386" s="187"/>
      <c r="J386" s="187"/>
    </row>
    <row r="387" spans="1:10">
      <c r="A387" s="271"/>
      <c r="B387" s="187"/>
      <c r="C387" s="187"/>
      <c r="D387" s="187"/>
      <c r="E387" s="187"/>
      <c r="F387" s="187"/>
      <c r="G387" s="187"/>
      <c r="H387" s="187"/>
      <c r="I387" s="187"/>
      <c r="J387" s="187"/>
    </row>
    <row r="388" spans="1:10">
      <c r="A388" s="271"/>
      <c r="B388" s="187"/>
      <c r="C388" s="187"/>
      <c r="D388" s="187"/>
      <c r="E388" s="187"/>
      <c r="F388" s="187"/>
      <c r="G388" s="187"/>
      <c r="H388" s="187"/>
      <c r="I388" s="187"/>
      <c r="J388" s="187"/>
    </row>
    <row r="389" spans="1:10">
      <c r="A389" s="271"/>
      <c r="B389" s="187"/>
      <c r="C389" s="187"/>
      <c r="D389" s="187"/>
      <c r="E389" s="187"/>
      <c r="F389" s="187"/>
      <c r="G389" s="187"/>
      <c r="H389" s="187"/>
      <c r="I389" s="187"/>
      <c r="J389" s="187"/>
    </row>
    <row r="390" spans="1:10">
      <c r="A390" s="271"/>
      <c r="B390" s="187"/>
      <c r="C390" s="187"/>
      <c r="D390" s="187"/>
      <c r="E390" s="187"/>
      <c r="F390" s="187"/>
      <c r="G390" s="187"/>
      <c r="H390" s="187"/>
      <c r="I390" s="187"/>
      <c r="J390" s="187"/>
    </row>
    <row r="391" spans="1:10">
      <c r="A391" s="271"/>
      <c r="B391" s="187"/>
      <c r="C391" s="187"/>
      <c r="D391" s="187"/>
      <c r="E391" s="187"/>
      <c r="F391" s="187"/>
      <c r="G391" s="187"/>
      <c r="H391" s="187"/>
      <c r="I391" s="187"/>
      <c r="J391" s="187"/>
    </row>
    <row r="392" spans="1:10">
      <c r="A392" s="271"/>
      <c r="B392" s="187"/>
      <c r="C392" s="187"/>
      <c r="D392" s="187"/>
      <c r="E392" s="187"/>
      <c r="F392" s="187"/>
      <c r="G392" s="187"/>
      <c r="H392" s="187"/>
      <c r="I392" s="187"/>
      <c r="J392" s="187"/>
    </row>
    <row r="393" spans="1:10">
      <c r="A393" s="271"/>
      <c r="B393" s="187"/>
      <c r="C393" s="187"/>
      <c r="D393" s="187"/>
      <c r="E393" s="187"/>
      <c r="F393" s="187"/>
      <c r="G393" s="187"/>
      <c r="H393" s="187"/>
      <c r="I393" s="187"/>
      <c r="J393" s="187"/>
    </row>
    <row r="394" spans="1:10">
      <c r="A394" s="271"/>
      <c r="B394" s="187"/>
      <c r="C394" s="187"/>
      <c r="D394" s="187"/>
      <c r="E394" s="187"/>
      <c r="F394" s="187"/>
      <c r="G394" s="187"/>
      <c r="H394" s="187"/>
      <c r="I394" s="187"/>
      <c r="J394" s="187"/>
    </row>
    <row r="395" spans="1:10">
      <c r="A395" s="271"/>
      <c r="B395" s="187"/>
      <c r="C395" s="187"/>
      <c r="D395" s="187"/>
      <c r="E395" s="187"/>
      <c r="F395" s="187"/>
      <c r="G395" s="187"/>
      <c r="H395" s="187"/>
      <c r="I395" s="187"/>
      <c r="J395" s="187"/>
    </row>
    <row r="396" spans="1:10">
      <c r="A396" s="271"/>
      <c r="B396" s="187"/>
      <c r="C396" s="187"/>
      <c r="D396" s="187"/>
      <c r="E396" s="187"/>
      <c r="F396" s="187"/>
      <c r="G396" s="187"/>
      <c r="H396" s="187"/>
      <c r="I396" s="187"/>
      <c r="J396" s="187"/>
    </row>
    <row r="397" spans="1:10">
      <c r="A397" s="271"/>
      <c r="B397" s="187"/>
      <c r="C397" s="187"/>
      <c r="D397" s="187"/>
      <c r="E397" s="187"/>
      <c r="F397" s="187"/>
      <c r="G397" s="187"/>
      <c r="H397" s="187"/>
      <c r="I397" s="187"/>
      <c r="J397" s="187"/>
    </row>
    <row r="398" spans="1:10">
      <c r="A398" s="271"/>
      <c r="B398" s="187"/>
      <c r="C398" s="187"/>
      <c r="D398" s="187"/>
      <c r="E398" s="187"/>
      <c r="F398" s="187"/>
      <c r="G398" s="187"/>
      <c r="H398" s="187"/>
      <c r="I398" s="187"/>
      <c r="J398" s="187"/>
    </row>
    <row r="399" spans="1:10">
      <c r="A399" s="271"/>
      <c r="B399" s="187"/>
      <c r="C399" s="187"/>
      <c r="D399" s="187"/>
      <c r="E399" s="187"/>
      <c r="F399" s="187"/>
      <c r="G399" s="187"/>
      <c r="H399" s="187"/>
      <c r="I399" s="187"/>
      <c r="J399" s="187"/>
    </row>
    <row r="400" spans="1:10">
      <c r="A400" s="271"/>
      <c r="B400" s="187"/>
      <c r="C400" s="187"/>
      <c r="D400" s="187"/>
      <c r="E400" s="187"/>
      <c r="F400" s="187"/>
      <c r="G400" s="187"/>
      <c r="H400" s="187"/>
      <c r="I400" s="187"/>
      <c r="J400" s="187"/>
    </row>
    <row r="401" spans="1:10">
      <c r="A401" s="271"/>
      <c r="B401" s="187"/>
      <c r="C401" s="187"/>
      <c r="D401" s="187"/>
      <c r="E401" s="187"/>
      <c r="F401" s="187"/>
      <c r="G401" s="187"/>
      <c r="H401" s="187"/>
      <c r="I401" s="187"/>
      <c r="J401" s="187"/>
    </row>
    <row r="402" spans="1:10">
      <c r="A402" s="271"/>
      <c r="B402" s="187"/>
      <c r="C402" s="187"/>
      <c r="D402" s="187"/>
      <c r="E402" s="187"/>
      <c r="F402" s="187"/>
      <c r="G402" s="187"/>
      <c r="H402" s="187"/>
      <c r="I402" s="187"/>
      <c r="J402" s="187"/>
    </row>
    <row r="403" spans="1:10">
      <c r="A403" s="271"/>
      <c r="B403" s="187"/>
      <c r="C403" s="187"/>
      <c r="D403" s="187"/>
      <c r="E403" s="187"/>
      <c r="F403" s="187"/>
      <c r="G403" s="187"/>
      <c r="H403" s="187"/>
      <c r="I403" s="187"/>
      <c r="J403" s="187"/>
    </row>
    <row r="404" spans="1:10">
      <c r="A404" s="271"/>
      <c r="B404" s="187"/>
      <c r="C404" s="187"/>
      <c r="D404" s="187"/>
      <c r="E404" s="187"/>
      <c r="F404" s="187"/>
      <c r="G404" s="187"/>
      <c r="H404" s="187"/>
      <c r="I404" s="187"/>
      <c r="J404" s="187"/>
    </row>
    <row r="405" spans="1:10">
      <c r="A405" s="271"/>
      <c r="B405" s="187"/>
      <c r="C405" s="187"/>
      <c r="D405" s="187"/>
      <c r="E405" s="187"/>
      <c r="F405" s="187"/>
      <c r="G405" s="187"/>
      <c r="H405" s="187"/>
      <c r="I405" s="187"/>
      <c r="J405" s="187"/>
    </row>
    <row r="406" spans="1:10">
      <c r="A406" s="271"/>
      <c r="B406" s="187"/>
      <c r="C406" s="187"/>
      <c r="D406" s="187"/>
      <c r="E406" s="187"/>
      <c r="F406" s="187"/>
      <c r="G406" s="187"/>
      <c r="H406" s="187"/>
      <c r="I406" s="187"/>
      <c r="J406" s="187"/>
    </row>
    <row r="407" spans="1:10">
      <c r="A407" s="271"/>
      <c r="B407" s="187"/>
      <c r="C407" s="187"/>
      <c r="D407" s="187"/>
      <c r="E407" s="187"/>
      <c r="F407" s="187"/>
      <c r="G407" s="187"/>
      <c r="H407" s="187"/>
      <c r="I407" s="187"/>
      <c r="J407" s="187"/>
    </row>
    <row r="408" spans="1:10">
      <c r="A408" s="271"/>
      <c r="B408" s="187"/>
      <c r="C408" s="187"/>
      <c r="D408" s="187"/>
      <c r="E408" s="187"/>
      <c r="F408" s="187"/>
      <c r="G408" s="187"/>
      <c r="H408" s="187"/>
      <c r="I408" s="187"/>
      <c r="J408" s="187"/>
    </row>
    <row r="409" spans="1:10">
      <c r="A409" s="271"/>
      <c r="B409" s="187"/>
      <c r="C409" s="187"/>
      <c r="D409" s="187"/>
      <c r="E409" s="187"/>
      <c r="F409" s="187"/>
      <c r="G409" s="187"/>
      <c r="H409" s="187"/>
      <c r="I409" s="187"/>
      <c r="J409" s="187"/>
    </row>
    <row r="410" spans="1:10">
      <c r="A410" s="271"/>
      <c r="B410" s="187"/>
      <c r="C410" s="187"/>
      <c r="D410" s="187"/>
      <c r="E410" s="187"/>
      <c r="F410" s="187"/>
      <c r="G410" s="187"/>
      <c r="H410" s="187"/>
      <c r="I410" s="187"/>
      <c r="J410" s="187"/>
    </row>
    <row r="411" spans="1:10">
      <c r="A411" s="271"/>
      <c r="B411" s="187"/>
      <c r="C411" s="187"/>
      <c r="D411" s="187"/>
      <c r="E411" s="187"/>
      <c r="F411" s="187"/>
      <c r="G411" s="187"/>
      <c r="H411" s="187"/>
      <c r="I411" s="187"/>
      <c r="J411" s="187"/>
    </row>
    <row r="412" spans="1:10">
      <c r="A412" s="271"/>
      <c r="B412" s="187"/>
      <c r="C412" s="187"/>
      <c r="D412" s="187"/>
      <c r="E412" s="187"/>
      <c r="F412" s="187"/>
      <c r="G412" s="187"/>
      <c r="H412" s="187"/>
      <c r="I412" s="187"/>
      <c r="J412" s="187"/>
    </row>
    <row r="413" spans="1:10">
      <c r="A413" s="271"/>
      <c r="B413" s="187"/>
      <c r="C413" s="187"/>
      <c r="D413" s="187"/>
      <c r="E413" s="187"/>
      <c r="F413" s="187"/>
      <c r="G413" s="187"/>
      <c r="H413" s="187"/>
      <c r="I413" s="187"/>
      <c r="J413" s="187"/>
    </row>
    <row r="414" spans="1:10">
      <c r="A414" s="271"/>
      <c r="B414" s="187"/>
      <c r="C414" s="187"/>
      <c r="D414" s="187"/>
      <c r="E414" s="187"/>
      <c r="F414" s="187"/>
      <c r="G414" s="187"/>
      <c r="H414" s="187"/>
      <c r="I414" s="187"/>
      <c r="J414" s="187"/>
    </row>
    <row r="415" spans="1:10">
      <c r="A415" s="271"/>
      <c r="B415" s="187"/>
      <c r="C415" s="187"/>
      <c r="D415" s="187"/>
      <c r="E415" s="187"/>
      <c r="F415" s="187"/>
      <c r="G415" s="187"/>
      <c r="H415" s="187"/>
      <c r="I415" s="187"/>
      <c r="J415" s="187"/>
    </row>
    <row r="416" spans="1:10">
      <c r="A416" s="271"/>
      <c r="B416" s="187"/>
      <c r="C416" s="187"/>
      <c r="D416" s="187"/>
      <c r="E416" s="187"/>
      <c r="F416" s="187"/>
      <c r="G416" s="187"/>
      <c r="H416" s="187"/>
      <c r="I416" s="187"/>
      <c r="J416" s="187"/>
    </row>
    <row r="417" spans="1:10">
      <c r="A417" s="271"/>
      <c r="B417" s="187"/>
      <c r="C417" s="187"/>
      <c r="D417" s="187"/>
      <c r="E417" s="187"/>
      <c r="F417" s="187"/>
      <c r="G417" s="187"/>
      <c r="H417" s="187"/>
      <c r="I417" s="187"/>
      <c r="J417" s="187"/>
    </row>
    <row r="418" spans="1:10">
      <c r="A418" s="271"/>
      <c r="B418" s="187"/>
      <c r="C418" s="187"/>
      <c r="D418" s="187"/>
      <c r="E418" s="187"/>
      <c r="F418" s="187"/>
      <c r="G418" s="187"/>
      <c r="H418" s="187"/>
      <c r="I418" s="187"/>
      <c r="J418" s="187"/>
    </row>
    <row r="419" spans="1:10">
      <c r="A419" s="271"/>
      <c r="B419" s="187"/>
      <c r="C419" s="187"/>
      <c r="D419" s="187"/>
      <c r="E419" s="187"/>
      <c r="F419" s="187"/>
      <c r="G419" s="187"/>
      <c r="H419" s="187"/>
      <c r="I419" s="187"/>
      <c r="J419" s="187"/>
    </row>
    <row r="420" spans="1:10">
      <c r="A420" s="271"/>
      <c r="B420" s="187"/>
      <c r="C420" s="187"/>
      <c r="D420" s="187"/>
      <c r="E420" s="187"/>
      <c r="F420" s="187"/>
      <c r="G420" s="187"/>
      <c r="H420" s="187"/>
      <c r="I420" s="187"/>
      <c r="J420" s="187"/>
    </row>
    <row r="421" spans="1:10">
      <c r="A421" s="271"/>
      <c r="B421" s="187"/>
      <c r="C421" s="187"/>
      <c r="D421" s="187"/>
      <c r="E421" s="187"/>
      <c r="F421" s="187"/>
      <c r="G421" s="187"/>
      <c r="H421" s="187"/>
      <c r="I421" s="187"/>
      <c r="J421" s="187"/>
    </row>
    <row r="422" spans="1:10">
      <c r="A422" s="271"/>
      <c r="B422" s="187"/>
      <c r="C422" s="187"/>
      <c r="D422" s="187"/>
      <c r="E422" s="187"/>
      <c r="F422" s="187"/>
      <c r="G422" s="187"/>
      <c r="H422" s="187"/>
      <c r="I422" s="187"/>
      <c r="J422" s="187"/>
    </row>
    <row r="423" spans="1:10">
      <c r="A423" s="271"/>
      <c r="B423" s="187"/>
      <c r="C423" s="187"/>
      <c r="D423" s="187"/>
      <c r="E423" s="187"/>
      <c r="F423" s="187"/>
      <c r="G423" s="187"/>
      <c r="H423" s="187"/>
      <c r="I423" s="187"/>
      <c r="J423" s="187"/>
    </row>
    <row r="424" spans="1:10">
      <c r="A424" s="271"/>
      <c r="B424" s="187"/>
      <c r="C424" s="187"/>
      <c r="D424" s="187"/>
      <c r="E424" s="187"/>
      <c r="F424" s="187"/>
      <c r="G424" s="187"/>
      <c r="H424" s="187"/>
      <c r="I424" s="187"/>
      <c r="J424" s="187"/>
    </row>
    <row r="425" spans="1:10">
      <c r="A425" s="271"/>
      <c r="B425" s="187"/>
      <c r="C425" s="187"/>
      <c r="D425" s="187"/>
      <c r="E425" s="187"/>
      <c r="F425" s="187"/>
      <c r="G425" s="187"/>
      <c r="H425" s="187"/>
      <c r="I425" s="187"/>
      <c r="J425" s="187"/>
    </row>
    <row r="426" spans="1:10">
      <c r="A426" s="271"/>
      <c r="B426" s="187"/>
      <c r="C426" s="187"/>
      <c r="D426" s="187"/>
      <c r="E426" s="187"/>
      <c r="F426" s="187"/>
      <c r="G426" s="187"/>
      <c r="H426" s="187"/>
      <c r="I426" s="187"/>
      <c r="J426" s="187"/>
    </row>
    <row r="427" spans="1:10">
      <c r="A427" s="271"/>
      <c r="B427" s="187"/>
      <c r="C427" s="187"/>
      <c r="D427" s="187"/>
      <c r="E427" s="187"/>
      <c r="F427" s="187"/>
      <c r="G427" s="187"/>
      <c r="H427" s="187"/>
      <c r="I427" s="187"/>
      <c r="J427" s="187"/>
    </row>
    <row r="428" spans="1:10">
      <c r="A428" s="271"/>
      <c r="B428" s="187"/>
      <c r="C428" s="187"/>
      <c r="D428" s="187"/>
      <c r="E428" s="187"/>
      <c r="F428" s="187"/>
      <c r="G428" s="187"/>
      <c r="H428" s="187"/>
      <c r="I428" s="187"/>
      <c r="J428" s="187"/>
    </row>
    <row r="429" spans="1:10">
      <c r="A429" s="271"/>
      <c r="B429" s="187"/>
      <c r="C429" s="187"/>
      <c r="D429" s="187"/>
      <c r="E429" s="187"/>
      <c r="F429" s="187"/>
      <c r="G429" s="187"/>
      <c r="H429" s="187"/>
      <c r="I429" s="187"/>
      <c r="J429" s="187"/>
    </row>
    <row r="430" spans="1:10">
      <c r="A430" s="271"/>
      <c r="B430" s="187"/>
      <c r="C430" s="187"/>
      <c r="D430" s="187"/>
      <c r="E430" s="187"/>
      <c r="F430" s="187"/>
      <c r="G430" s="187"/>
      <c r="H430" s="187"/>
      <c r="I430" s="187"/>
      <c r="J430" s="187"/>
    </row>
    <row r="431" spans="1:10">
      <c r="A431" s="271"/>
      <c r="B431" s="187"/>
      <c r="C431" s="187"/>
      <c r="D431" s="187"/>
      <c r="E431" s="187"/>
      <c r="F431" s="187"/>
      <c r="G431" s="187"/>
      <c r="H431" s="187"/>
      <c r="I431" s="187"/>
      <c r="J431" s="187"/>
    </row>
    <row r="432" spans="1:10">
      <c r="A432" s="271"/>
      <c r="B432" s="187"/>
      <c r="C432" s="187"/>
      <c r="D432" s="187"/>
      <c r="E432" s="187"/>
      <c r="F432" s="187"/>
      <c r="G432" s="187"/>
      <c r="H432" s="187"/>
      <c r="I432" s="187"/>
      <c r="J432" s="187"/>
    </row>
    <row r="433" spans="1:10">
      <c r="A433" s="271"/>
      <c r="B433" s="187"/>
      <c r="C433" s="187"/>
      <c r="D433" s="187"/>
      <c r="E433" s="187"/>
      <c r="F433" s="187"/>
      <c r="G433" s="187"/>
      <c r="H433" s="187"/>
      <c r="I433" s="187"/>
      <c r="J433" s="187"/>
    </row>
    <row r="434" spans="1:10">
      <c r="A434" s="271"/>
      <c r="B434" s="187"/>
      <c r="C434" s="187"/>
      <c r="D434" s="187"/>
      <c r="E434" s="187"/>
      <c r="F434" s="187"/>
      <c r="G434" s="187"/>
      <c r="H434" s="187"/>
      <c r="I434" s="187"/>
      <c r="J434" s="187"/>
    </row>
    <row r="435" spans="1:10">
      <c r="A435" s="271"/>
      <c r="B435" s="187"/>
      <c r="C435" s="187"/>
      <c r="D435" s="187"/>
      <c r="E435" s="187"/>
      <c r="F435" s="187"/>
      <c r="G435" s="187"/>
      <c r="H435" s="187"/>
      <c r="I435" s="187"/>
      <c r="J435" s="187"/>
    </row>
    <row r="436" spans="1:10">
      <c r="A436" s="271"/>
      <c r="B436" s="187"/>
      <c r="C436" s="187"/>
      <c r="D436" s="187"/>
      <c r="E436" s="187"/>
      <c r="F436" s="187"/>
      <c r="G436" s="187"/>
      <c r="H436" s="187"/>
      <c r="I436" s="187"/>
      <c r="J436" s="187"/>
    </row>
    <row r="437" spans="1:10">
      <c r="A437" s="271"/>
      <c r="B437" s="187"/>
      <c r="C437" s="187"/>
      <c r="D437" s="187"/>
      <c r="E437" s="187"/>
      <c r="F437" s="187"/>
      <c r="G437" s="187"/>
      <c r="H437" s="187"/>
      <c r="I437" s="187"/>
      <c r="J437" s="187"/>
    </row>
    <row r="438" spans="1:10">
      <c r="A438" s="271"/>
      <c r="B438" s="187"/>
      <c r="C438" s="187"/>
      <c r="D438" s="187"/>
      <c r="E438" s="187"/>
      <c r="F438" s="187"/>
      <c r="G438" s="187"/>
      <c r="H438" s="187"/>
      <c r="I438" s="187"/>
      <c r="J438" s="187"/>
    </row>
    <row r="439" spans="1:10">
      <c r="A439" s="271"/>
      <c r="B439" s="187"/>
      <c r="C439" s="187"/>
      <c r="D439" s="187"/>
      <c r="E439" s="187"/>
      <c r="F439" s="187"/>
      <c r="G439" s="187"/>
      <c r="H439" s="187"/>
      <c r="I439" s="187"/>
      <c r="J439" s="187"/>
    </row>
    <row r="440" spans="1:10">
      <c r="A440" s="271"/>
      <c r="B440" s="187"/>
      <c r="C440" s="187"/>
      <c r="D440" s="187"/>
      <c r="E440" s="187"/>
      <c r="F440" s="187"/>
      <c r="G440" s="187"/>
      <c r="H440" s="187"/>
      <c r="I440" s="187"/>
      <c r="J440" s="187"/>
    </row>
    <row r="441" spans="1:10">
      <c r="A441" s="271"/>
      <c r="B441" s="187"/>
      <c r="C441" s="187"/>
      <c r="D441" s="187"/>
      <c r="E441" s="187"/>
      <c r="F441" s="187"/>
      <c r="G441" s="187"/>
      <c r="H441" s="187"/>
      <c r="I441" s="187"/>
      <c r="J441" s="187"/>
    </row>
    <row r="442" spans="1:10">
      <c r="A442" s="271"/>
      <c r="B442" s="187"/>
      <c r="C442" s="187"/>
      <c r="D442" s="187"/>
      <c r="E442" s="187"/>
      <c r="F442" s="187"/>
      <c r="G442" s="187"/>
      <c r="H442" s="187"/>
      <c r="I442" s="187"/>
      <c r="J442" s="187"/>
    </row>
    <row r="443" spans="1:10">
      <c r="A443" s="271"/>
      <c r="B443" s="187"/>
      <c r="C443" s="187"/>
      <c r="D443" s="187"/>
      <c r="E443" s="187"/>
      <c r="F443" s="187"/>
      <c r="G443" s="187"/>
      <c r="H443" s="187"/>
      <c r="I443" s="187"/>
      <c r="J443" s="187"/>
    </row>
    <row r="444" spans="1:10">
      <c r="A444" s="271"/>
      <c r="B444" s="187"/>
      <c r="C444" s="187"/>
      <c r="D444" s="187"/>
      <c r="E444" s="187"/>
      <c r="F444" s="187"/>
      <c r="G444" s="187"/>
      <c r="H444" s="187"/>
      <c r="I444" s="187"/>
      <c r="J444" s="187"/>
    </row>
    <row r="445" spans="1:10">
      <c r="A445" s="271"/>
      <c r="B445" s="187"/>
      <c r="C445" s="187"/>
      <c r="D445" s="187"/>
      <c r="E445" s="187"/>
      <c r="F445" s="187"/>
      <c r="G445" s="187"/>
      <c r="H445" s="187"/>
      <c r="I445" s="187"/>
      <c r="J445" s="187"/>
    </row>
    <row r="446" spans="1:10">
      <c r="A446" s="271"/>
      <c r="B446" s="187"/>
      <c r="C446" s="187"/>
      <c r="D446" s="187"/>
      <c r="E446" s="187"/>
      <c r="F446" s="187"/>
      <c r="G446" s="187"/>
      <c r="H446" s="187"/>
      <c r="I446" s="187"/>
      <c r="J446" s="187"/>
    </row>
    <row r="447" spans="1:10">
      <c r="A447" s="271"/>
      <c r="B447" s="187"/>
      <c r="C447" s="187"/>
      <c r="D447" s="187"/>
      <c r="E447" s="187"/>
      <c r="F447" s="187"/>
      <c r="G447" s="187"/>
      <c r="H447" s="187"/>
      <c r="I447" s="187"/>
      <c r="J447" s="187"/>
    </row>
    <row r="448" spans="1:10">
      <c r="A448" s="271"/>
      <c r="B448" s="187"/>
      <c r="C448" s="187"/>
      <c r="D448" s="187"/>
      <c r="E448" s="187"/>
      <c r="F448" s="187"/>
      <c r="G448" s="187"/>
      <c r="H448" s="187"/>
      <c r="I448" s="187"/>
      <c r="J448" s="187"/>
    </row>
    <row r="449" spans="1:10">
      <c r="A449" s="271"/>
      <c r="B449" s="187"/>
      <c r="C449" s="187"/>
      <c r="D449" s="187"/>
      <c r="E449" s="187"/>
      <c r="F449" s="187"/>
      <c r="G449" s="187"/>
      <c r="H449" s="187"/>
      <c r="I449" s="187"/>
      <c r="J449" s="187"/>
    </row>
    <row r="450" spans="1:10">
      <c r="A450" s="271"/>
      <c r="B450" s="187"/>
      <c r="C450" s="187"/>
      <c r="D450" s="187"/>
      <c r="E450" s="187"/>
      <c r="F450" s="187"/>
      <c r="G450" s="187"/>
      <c r="H450" s="187"/>
      <c r="I450" s="187"/>
      <c r="J450" s="187"/>
    </row>
    <row r="451" spans="1:10">
      <c r="A451" s="271"/>
      <c r="B451" s="187"/>
      <c r="C451" s="187"/>
      <c r="D451" s="187"/>
      <c r="E451" s="187"/>
      <c r="F451" s="187"/>
      <c r="G451" s="187"/>
      <c r="H451" s="187"/>
      <c r="I451" s="187"/>
      <c r="J451" s="187"/>
    </row>
    <row r="452" spans="1:10">
      <c r="A452" s="271"/>
      <c r="B452" s="187"/>
      <c r="C452" s="187"/>
      <c r="D452" s="187"/>
      <c r="E452" s="187"/>
      <c r="F452" s="187"/>
      <c r="G452" s="187"/>
      <c r="H452" s="187"/>
      <c r="I452" s="187"/>
      <c r="J452" s="187"/>
    </row>
    <row r="453" spans="1:10">
      <c r="A453" s="271"/>
      <c r="B453" s="187"/>
      <c r="C453" s="187"/>
      <c r="D453" s="187"/>
      <c r="E453" s="187"/>
      <c r="F453" s="187"/>
      <c r="G453" s="187"/>
      <c r="H453" s="187"/>
      <c r="I453" s="187"/>
      <c r="J453" s="187"/>
    </row>
    <row r="454" spans="1:10">
      <c r="A454" s="271"/>
      <c r="B454" s="187"/>
      <c r="C454" s="187"/>
      <c r="D454" s="187"/>
      <c r="E454" s="187"/>
      <c r="F454" s="187"/>
      <c r="G454" s="187"/>
      <c r="H454" s="187"/>
      <c r="I454" s="187"/>
      <c r="J454" s="187"/>
    </row>
    <row r="455" spans="1:10">
      <c r="A455" s="271"/>
      <c r="B455" s="187"/>
      <c r="C455" s="187"/>
      <c r="D455" s="187"/>
      <c r="E455" s="187"/>
      <c r="F455" s="187"/>
      <c r="G455" s="187"/>
      <c r="H455" s="187"/>
      <c r="I455" s="187"/>
      <c r="J455" s="187"/>
    </row>
    <row r="456" spans="1:10">
      <c r="A456" s="271"/>
      <c r="B456" s="187"/>
      <c r="C456" s="187"/>
      <c r="D456" s="187"/>
      <c r="E456" s="187"/>
      <c r="F456" s="187"/>
      <c r="G456" s="187"/>
      <c r="H456" s="187"/>
      <c r="I456" s="187"/>
      <c r="J456" s="187"/>
    </row>
    <row r="457" spans="1:10">
      <c r="A457" s="271"/>
      <c r="B457" s="187"/>
      <c r="C457" s="187"/>
      <c r="D457" s="187"/>
      <c r="E457" s="187"/>
      <c r="F457" s="187"/>
      <c r="G457" s="187"/>
      <c r="H457" s="187"/>
      <c r="I457" s="187"/>
      <c r="J457" s="187"/>
    </row>
    <row r="458" spans="1:10">
      <c r="A458" s="271"/>
      <c r="B458" s="187"/>
      <c r="C458" s="187"/>
      <c r="D458" s="187"/>
      <c r="E458" s="187"/>
      <c r="F458" s="187"/>
      <c r="G458" s="187"/>
      <c r="H458" s="187"/>
      <c r="I458" s="187"/>
      <c r="J458" s="187"/>
    </row>
    <row r="459" spans="1:10">
      <c r="A459" s="271"/>
      <c r="B459" s="187"/>
      <c r="C459" s="187"/>
      <c r="D459" s="187"/>
      <c r="E459" s="187"/>
      <c r="F459" s="187"/>
      <c r="G459" s="187"/>
      <c r="H459" s="187"/>
      <c r="I459" s="187"/>
      <c r="J459" s="187"/>
    </row>
    <row r="460" spans="1:10">
      <c r="A460" s="271"/>
      <c r="B460" s="187"/>
      <c r="C460" s="187"/>
      <c r="D460" s="187"/>
      <c r="E460" s="187"/>
      <c r="F460" s="187"/>
      <c r="G460" s="187"/>
      <c r="H460" s="187"/>
      <c r="I460" s="187"/>
      <c r="J460" s="187"/>
    </row>
    <row r="461" spans="1:10">
      <c r="A461" s="271"/>
      <c r="B461" s="187"/>
      <c r="C461" s="187"/>
      <c r="D461" s="187"/>
      <c r="E461" s="187"/>
      <c r="F461" s="187"/>
      <c r="G461" s="187"/>
      <c r="H461" s="187"/>
      <c r="I461" s="187"/>
      <c r="J461" s="187"/>
    </row>
    <row r="462" spans="1:10">
      <c r="A462" s="271"/>
      <c r="B462" s="187"/>
      <c r="C462" s="187"/>
      <c r="D462" s="187"/>
      <c r="E462" s="187"/>
      <c r="F462" s="187"/>
      <c r="G462" s="187"/>
      <c r="H462" s="187"/>
      <c r="I462" s="187"/>
      <c r="J462" s="187"/>
    </row>
    <row r="463" spans="1:10">
      <c r="A463" s="271"/>
      <c r="B463" s="187"/>
      <c r="C463" s="187"/>
      <c r="D463" s="187"/>
      <c r="E463" s="187"/>
      <c r="F463" s="187"/>
      <c r="G463" s="187"/>
      <c r="H463" s="187"/>
      <c r="I463" s="187"/>
      <c r="J463" s="187"/>
    </row>
    <row r="464" spans="1:10">
      <c r="A464" s="271"/>
      <c r="B464" s="187"/>
      <c r="C464" s="187"/>
      <c r="D464" s="187"/>
      <c r="E464" s="187"/>
      <c r="F464" s="187"/>
      <c r="G464" s="187"/>
      <c r="H464" s="187"/>
      <c r="I464" s="187"/>
      <c r="J464" s="187"/>
    </row>
    <row r="465" spans="1:10">
      <c r="A465" s="271"/>
      <c r="B465" s="187"/>
      <c r="C465" s="187"/>
      <c r="D465" s="187"/>
      <c r="E465" s="187"/>
      <c r="F465" s="187"/>
      <c r="G465" s="187"/>
      <c r="H465" s="187"/>
      <c r="I465" s="187"/>
      <c r="J465" s="187"/>
    </row>
    <row r="466" spans="1:10">
      <c r="A466" s="271"/>
      <c r="B466" s="187"/>
      <c r="C466" s="187"/>
      <c r="D466" s="187"/>
      <c r="E466" s="187"/>
      <c r="F466" s="187"/>
      <c r="G466" s="187"/>
      <c r="H466" s="187"/>
      <c r="I466" s="187"/>
      <c r="J466" s="187"/>
    </row>
    <row r="467" spans="1:10">
      <c r="A467" s="271"/>
      <c r="B467" s="187"/>
      <c r="C467" s="187"/>
      <c r="D467" s="187"/>
      <c r="E467" s="187"/>
      <c r="F467" s="187"/>
      <c r="G467" s="187"/>
      <c r="H467" s="187"/>
      <c r="I467" s="187"/>
      <c r="J467" s="187"/>
    </row>
    <row r="468" spans="1:10">
      <c r="A468" s="271"/>
      <c r="B468" s="187"/>
      <c r="C468" s="187"/>
      <c r="D468" s="187"/>
      <c r="E468" s="187"/>
      <c r="F468" s="187"/>
      <c r="G468" s="187"/>
      <c r="H468" s="187"/>
      <c r="I468" s="187"/>
      <c r="J468" s="187"/>
    </row>
    <row r="469" spans="1:10">
      <c r="A469" s="271"/>
      <c r="B469" s="187"/>
      <c r="C469" s="187"/>
      <c r="D469" s="187"/>
      <c r="E469" s="187"/>
      <c r="F469" s="187"/>
      <c r="G469" s="187"/>
      <c r="H469" s="187"/>
      <c r="I469" s="187"/>
      <c r="J469" s="187"/>
    </row>
    <row r="470" spans="1:10">
      <c r="A470" s="271"/>
      <c r="B470" s="187"/>
      <c r="C470" s="187"/>
      <c r="D470" s="187"/>
      <c r="E470" s="187"/>
      <c r="F470" s="187"/>
      <c r="G470" s="187"/>
      <c r="H470" s="187"/>
      <c r="I470" s="187"/>
      <c r="J470" s="187"/>
    </row>
    <row r="471" spans="1:10">
      <c r="A471" s="271"/>
      <c r="B471" s="187"/>
      <c r="C471" s="187"/>
      <c r="D471" s="187"/>
      <c r="E471" s="187"/>
      <c r="F471" s="187"/>
      <c r="G471" s="187"/>
      <c r="H471" s="187"/>
      <c r="I471" s="187"/>
      <c r="J471" s="187"/>
    </row>
    <row r="472" spans="1:10">
      <c r="A472" s="271"/>
      <c r="B472" s="187"/>
      <c r="C472" s="187"/>
      <c r="D472" s="187"/>
      <c r="E472" s="187"/>
      <c r="F472" s="187"/>
      <c r="G472" s="187"/>
      <c r="H472" s="187"/>
      <c r="I472" s="187"/>
      <c r="J472" s="187"/>
    </row>
    <row r="473" spans="1:10">
      <c r="A473" s="271"/>
      <c r="B473" s="187"/>
      <c r="C473" s="187"/>
      <c r="D473" s="187"/>
      <c r="E473" s="187"/>
      <c r="F473" s="187"/>
      <c r="G473" s="187"/>
      <c r="H473" s="187"/>
      <c r="I473" s="187"/>
      <c r="J473" s="187"/>
    </row>
    <row r="474" spans="1:10">
      <c r="A474" s="271"/>
      <c r="B474" s="187"/>
      <c r="C474" s="187"/>
      <c r="D474" s="187"/>
      <c r="E474" s="187"/>
      <c r="F474" s="187"/>
      <c r="G474" s="187"/>
      <c r="H474" s="187"/>
      <c r="I474" s="187"/>
      <c r="J474" s="187"/>
    </row>
    <row r="475" spans="1:10">
      <c r="A475" s="271"/>
      <c r="B475" s="187"/>
      <c r="C475" s="187"/>
      <c r="D475" s="187"/>
      <c r="E475" s="187"/>
      <c r="F475" s="187"/>
      <c r="G475" s="187"/>
      <c r="H475" s="187"/>
      <c r="I475" s="187"/>
      <c r="J475" s="187"/>
    </row>
    <row r="476" spans="1:10">
      <c r="A476" s="271"/>
      <c r="B476" s="187"/>
      <c r="C476" s="187"/>
      <c r="D476" s="187"/>
      <c r="E476" s="187"/>
      <c r="F476" s="187"/>
      <c r="G476" s="187"/>
      <c r="H476" s="187"/>
      <c r="I476" s="187"/>
      <c r="J476" s="187"/>
    </row>
    <row r="477" spans="1:10">
      <c r="A477" s="271"/>
      <c r="B477" s="187"/>
      <c r="C477" s="187"/>
      <c r="D477" s="187"/>
      <c r="E477" s="187"/>
      <c r="F477" s="187"/>
      <c r="G477" s="187"/>
      <c r="H477" s="187"/>
      <c r="I477" s="187"/>
      <c r="J477" s="187"/>
    </row>
    <row r="478" spans="1:10">
      <c r="A478" s="271"/>
      <c r="B478" s="187"/>
      <c r="C478" s="187"/>
      <c r="D478" s="187"/>
      <c r="E478" s="187"/>
      <c r="F478" s="187"/>
      <c r="G478" s="187"/>
      <c r="H478" s="187"/>
      <c r="I478" s="187"/>
      <c r="J478" s="187"/>
    </row>
    <row r="479" spans="1:10">
      <c r="A479" s="271"/>
      <c r="B479" s="187"/>
      <c r="C479" s="187"/>
      <c r="D479" s="187"/>
      <c r="E479" s="187"/>
      <c r="F479" s="187"/>
      <c r="G479" s="187"/>
      <c r="H479" s="187"/>
      <c r="I479" s="187"/>
      <c r="J479" s="187"/>
    </row>
    <row r="480" spans="1:10">
      <c r="A480" s="271"/>
      <c r="B480" s="187"/>
      <c r="C480" s="187"/>
      <c r="D480" s="187"/>
      <c r="E480" s="187"/>
      <c r="F480" s="187"/>
      <c r="G480" s="187"/>
      <c r="H480" s="187"/>
      <c r="I480" s="187"/>
      <c r="J480" s="187"/>
    </row>
    <row r="481" spans="1:10">
      <c r="A481" s="271"/>
      <c r="B481" s="187"/>
      <c r="C481" s="187"/>
      <c r="D481" s="187"/>
      <c r="E481" s="187"/>
      <c r="F481" s="187"/>
      <c r="G481" s="187"/>
      <c r="H481" s="187"/>
      <c r="I481" s="187"/>
      <c r="J481" s="187"/>
    </row>
    <row r="482" spans="1:10">
      <c r="A482" s="271"/>
      <c r="B482" s="187"/>
      <c r="C482" s="187"/>
      <c r="D482" s="187"/>
      <c r="E482" s="187"/>
      <c r="F482" s="187"/>
      <c r="G482" s="187"/>
      <c r="H482" s="187"/>
      <c r="I482" s="187"/>
      <c r="J482" s="187"/>
    </row>
    <row r="483" spans="1:10">
      <c r="A483" s="271"/>
      <c r="B483" s="187"/>
      <c r="C483" s="187"/>
      <c r="D483" s="187"/>
      <c r="E483" s="187"/>
      <c r="F483" s="187"/>
      <c r="G483" s="187"/>
      <c r="H483" s="187"/>
      <c r="I483" s="187"/>
      <c r="J483" s="187"/>
    </row>
    <row r="484" spans="1:10">
      <c r="A484" s="271"/>
      <c r="B484" s="187"/>
      <c r="C484" s="187"/>
      <c r="D484" s="187"/>
      <c r="E484" s="187"/>
      <c r="F484" s="187"/>
      <c r="G484" s="187"/>
      <c r="H484" s="187"/>
      <c r="I484" s="187"/>
      <c r="J484" s="187"/>
    </row>
    <row r="485" spans="1:10">
      <c r="A485" s="271"/>
      <c r="B485" s="187"/>
      <c r="C485" s="187"/>
      <c r="D485" s="187"/>
      <c r="E485" s="187"/>
      <c r="F485" s="187"/>
      <c r="G485" s="187"/>
      <c r="H485" s="187"/>
      <c r="I485" s="187"/>
      <c r="J485" s="187"/>
    </row>
    <row r="486" spans="1:10">
      <c r="A486" s="271"/>
      <c r="B486" s="187"/>
      <c r="C486" s="187"/>
      <c r="D486" s="187"/>
      <c r="E486" s="187"/>
      <c r="F486" s="187"/>
      <c r="G486" s="187"/>
      <c r="H486" s="187"/>
      <c r="I486" s="187"/>
      <c r="J486" s="187"/>
    </row>
    <row r="487" spans="1:10">
      <c r="A487" s="271"/>
      <c r="B487" s="187"/>
      <c r="C487" s="187"/>
      <c r="D487" s="187"/>
      <c r="E487" s="187"/>
      <c r="F487" s="187"/>
      <c r="G487" s="187"/>
      <c r="H487" s="187"/>
      <c r="I487" s="187"/>
      <c r="J487" s="187"/>
    </row>
    <row r="488" spans="1:10">
      <c r="A488" s="271"/>
      <c r="B488" s="187"/>
      <c r="C488" s="187"/>
      <c r="D488" s="187"/>
      <c r="E488" s="187"/>
      <c r="F488" s="187"/>
      <c r="G488" s="187"/>
      <c r="H488" s="187"/>
      <c r="I488" s="187"/>
      <c r="J488" s="187"/>
    </row>
    <row r="489" spans="1:10">
      <c r="A489" s="271"/>
      <c r="B489" s="187"/>
      <c r="C489" s="187"/>
      <c r="D489" s="187"/>
      <c r="E489" s="187"/>
      <c r="F489" s="187"/>
      <c r="G489" s="187"/>
      <c r="H489" s="187"/>
      <c r="I489" s="187"/>
      <c r="J489" s="187"/>
    </row>
    <row r="490" spans="1:10">
      <c r="A490" s="271"/>
      <c r="B490" s="187"/>
      <c r="C490" s="187"/>
      <c r="D490" s="187"/>
      <c r="E490" s="187"/>
      <c r="F490" s="187"/>
      <c r="G490" s="187"/>
      <c r="H490" s="187"/>
      <c r="I490" s="187"/>
      <c r="J490" s="187"/>
    </row>
    <row r="491" spans="1:10">
      <c r="A491" s="271"/>
      <c r="B491" s="187"/>
      <c r="C491" s="187"/>
      <c r="D491" s="187"/>
      <c r="E491" s="187"/>
      <c r="F491" s="187"/>
      <c r="G491" s="187"/>
      <c r="H491" s="187"/>
      <c r="I491" s="187"/>
      <c r="J491" s="187"/>
    </row>
    <row r="492" spans="1:10">
      <c r="A492" s="271"/>
      <c r="B492" s="187"/>
      <c r="C492" s="187"/>
      <c r="D492" s="187"/>
      <c r="E492" s="187"/>
      <c r="F492" s="187"/>
      <c r="G492" s="187"/>
      <c r="H492" s="187"/>
      <c r="I492" s="187"/>
      <c r="J492" s="187"/>
    </row>
    <row r="493" spans="1:10">
      <c r="A493" s="271"/>
      <c r="B493" s="187"/>
      <c r="C493" s="187"/>
      <c r="D493" s="187"/>
      <c r="E493" s="187"/>
      <c r="F493" s="187"/>
      <c r="G493" s="187"/>
      <c r="H493" s="187"/>
      <c r="I493" s="187"/>
      <c r="J493" s="187"/>
    </row>
    <row r="494" spans="1:10">
      <c r="A494" s="271"/>
      <c r="B494" s="187"/>
      <c r="C494" s="187"/>
      <c r="D494" s="187"/>
      <c r="E494" s="187"/>
      <c r="F494" s="187"/>
      <c r="G494" s="187"/>
      <c r="H494" s="187"/>
      <c r="I494" s="187"/>
      <c r="J494" s="187"/>
    </row>
    <row r="495" spans="1:10">
      <c r="A495" s="271"/>
      <c r="B495" s="187"/>
      <c r="C495" s="187"/>
      <c r="D495" s="187"/>
      <c r="E495" s="187"/>
      <c r="F495" s="187"/>
      <c r="G495" s="187"/>
      <c r="H495" s="187"/>
      <c r="I495" s="187"/>
      <c r="J495" s="187"/>
    </row>
    <row r="496" spans="1:10">
      <c r="A496" s="271"/>
      <c r="B496" s="187"/>
      <c r="C496" s="187"/>
      <c r="D496" s="187"/>
      <c r="E496" s="187"/>
      <c r="F496" s="187"/>
      <c r="G496" s="187"/>
      <c r="H496" s="187"/>
      <c r="I496" s="187"/>
      <c r="J496" s="187"/>
    </row>
    <row r="497" spans="1:10">
      <c r="A497" s="271"/>
      <c r="B497" s="187"/>
      <c r="C497" s="187"/>
      <c r="D497" s="187"/>
      <c r="E497" s="187"/>
      <c r="F497" s="187"/>
      <c r="G497" s="187"/>
      <c r="H497" s="187"/>
      <c r="I497" s="187"/>
      <c r="J497" s="187"/>
    </row>
    <row r="498" spans="1:10">
      <c r="A498" s="271"/>
      <c r="B498" s="187"/>
      <c r="C498" s="187"/>
      <c r="D498" s="187"/>
      <c r="E498" s="187"/>
      <c r="F498" s="187"/>
      <c r="G498" s="187"/>
      <c r="H498" s="187"/>
      <c r="I498" s="187"/>
      <c r="J498" s="187"/>
    </row>
    <row r="499" spans="1:10">
      <c r="A499" s="271"/>
      <c r="B499" s="187"/>
      <c r="C499" s="187"/>
      <c r="D499" s="187"/>
      <c r="E499" s="187"/>
      <c r="F499" s="187"/>
      <c r="G499" s="187"/>
      <c r="H499" s="187"/>
      <c r="I499" s="187"/>
      <c r="J499" s="187"/>
    </row>
    <row r="500" spans="1:10">
      <c r="A500" s="271"/>
      <c r="B500" s="187"/>
      <c r="C500" s="187"/>
      <c r="D500" s="187"/>
      <c r="E500" s="187"/>
      <c r="F500" s="187"/>
      <c r="G500" s="187"/>
      <c r="H500" s="187"/>
      <c r="I500" s="187"/>
      <c r="J500" s="187"/>
    </row>
    <row r="501" spans="1:10">
      <c r="A501" s="271"/>
      <c r="B501" s="187"/>
      <c r="C501" s="187"/>
      <c r="D501" s="187"/>
      <c r="E501" s="187"/>
      <c r="F501" s="187"/>
      <c r="G501" s="187"/>
      <c r="H501" s="187"/>
      <c r="I501" s="187"/>
      <c r="J501" s="187"/>
    </row>
    <row r="502" spans="1:10">
      <c r="A502" s="271"/>
      <c r="B502" s="187"/>
      <c r="C502" s="187"/>
      <c r="D502" s="187"/>
      <c r="E502" s="187"/>
      <c r="F502" s="187"/>
      <c r="G502" s="187"/>
      <c r="H502" s="187"/>
      <c r="I502" s="187"/>
      <c r="J502" s="187"/>
    </row>
    <row r="503" spans="1:10">
      <c r="A503" s="271"/>
      <c r="B503" s="187"/>
      <c r="C503" s="187"/>
      <c r="D503" s="187"/>
      <c r="E503" s="187"/>
      <c r="F503" s="187"/>
      <c r="G503" s="187"/>
      <c r="H503" s="187"/>
      <c r="I503" s="187"/>
      <c r="J503" s="187"/>
    </row>
    <row r="504" spans="1:10">
      <c r="A504" s="271"/>
      <c r="B504" s="187"/>
      <c r="C504" s="187"/>
      <c r="D504" s="187"/>
      <c r="E504" s="187"/>
      <c r="F504" s="187"/>
      <c r="G504" s="187"/>
      <c r="H504" s="187"/>
      <c r="I504" s="187"/>
      <c r="J504" s="187"/>
    </row>
    <row r="505" spans="1:10">
      <c r="A505" s="271"/>
      <c r="B505" s="187"/>
      <c r="C505" s="187"/>
      <c r="D505" s="187"/>
      <c r="E505" s="187"/>
      <c r="F505" s="187"/>
      <c r="G505" s="187"/>
      <c r="H505" s="187"/>
      <c r="I505" s="187"/>
      <c r="J505" s="187"/>
    </row>
    <row r="506" spans="1:10">
      <c r="A506" s="271"/>
      <c r="B506" s="187"/>
      <c r="C506" s="187"/>
      <c r="D506" s="187"/>
      <c r="E506" s="187"/>
      <c r="F506" s="187"/>
      <c r="G506" s="187"/>
      <c r="H506" s="187"/>
      <c r="I506" s="187"/>
      <c r="J506" s="187"/>
    </row>
    <row r="507" spans="1:10">
      <c r="A507" s="271"/>
      <c r="B507" s="187"/>
      <c r="C507" s="187"/>
      <c r="D507" s="187"/>
      <c r="E507" s="187"/>
      <c r="F507" s="187"/>
      <c r="G507" s="187"/>
      <c r="H507" s="187"/>
      <c r="I507" s="187"/>
      <c r="J507" s="187"/>
    </row>
    <row r="508" spans="1:10">
      <c r="A508" s="271"/>
      <c r="B508" s="187"/>
      <c r="C508" s="187"/>
      <c r="D508" s="187"/>
      <c r="E508" s="187"/>
      <c r="F508" s="187"/>
      <c r="G508" s="187"/>
      <c r="H508" s="187"/>
      <c r="I508" s="187"/>
      <c r="J508" s="187"/>
    </row>
    <row r="509" spans="1:10">
      <c r="A509" s="271"/>
      <c r="B509" s="187"/>
      <c r="C509" s="187"/>
      <c r="D509" s="187"/>
      <c r="E509" s="187"/>
      <c r="F509" s="187"/>
      <c r="G509" s="187"/>
      <c r="H509" s="187"/>
      <c r="I509" s="187"/>
      <c r="J509" s="187"/>
    </row>
    <row r="510" spans="1:10">
      <c r="A510" s="271"/>
      <c r="B510" s="187"/>
      <c r="C510" s="187"/>
      <c r="D510" s="187"/>
      <c r="E510" s="187"/>
      <c r="F510" s="187"/>
      <c r="G510" s="187"/>
      <c r="H510" s="187"/>
      <c r="I510" s="187"/>
      <c r="J510" s="187"/>
    </row>
    <row r="511" spans="1:10">
      <c r="A511" s="271"/>
      <c r="B511" s="187"/>
      <c r="C511" s="187"/>
      <c r="D511" s="187"/>
      <c r="E511" s="187"/>
      <c r="F511" s="187"/>
      <c r="G511" s="187"/>
      <c r="H511" s="187"/>
      <c r="I511" s="187"/>
      <c r="J511" s="187"/>
    </row>
    <row r="512" spans="1:10">
      <c r="A512" s="271"/>
      <c r="B512" s="187"/>
      <c r="C512" s="187"/>
      <c r="D512" s="187"/>
      <c r="E512" s="187"/>
      <c r="F512" s="187"/>
      <c r="G512" s="187"/>
      <c r="H512" s="187"/>
      <c r="I512" s="187"/>
      <c r="J512" s="187"/>
    </row>
    <row r="513" spans="1:10">
      <c r="A513" s="271"/>
      <c r="B513" s="187"/>
      <c r="C513" s="187"/>
      <c r="D513" s="187"/>
      <c r="E513" s="187"/>
      <c r="F513" s="187"/>
      <c r="G513" s="187"/>
      <c r="H513" s="187"/>
      <c r="I513" s="187"/>
      <c r="J513" s="187"/>
    </row>
    <row r="514" spans="1:10">
      <c r="A514" s="271"/>
      <c r="B514" s="187"/>
      <c r="C514" s="187"/>
      <c r="D514" s="187"/>
      <c r="E514" s="187"/>
      <c r="F514" s="187"/>
      <c r="G514" s="187"/>
      <c r="H514" s="187"/>
      <c r="I514" s="187"/>
      <c r="J514" s="187"/>
    </row>
    <row r="515" spans="1:10">
      <c r="A515" s="271"/>
      <c r="B515" s="187"/>
      <c r="C515" s="187"/>
      <c r="D515" s="187"/>
      <c r="E515" s="187"/>
      <c r="F515" s="187"/>
      <c r="G515" s="187"/>
      <c r="H515" s="187"/>
      <c r="I515" s="187"/>
      <c r="J515" s="187"/>
    </row>
    <row r="516" spans="1:10">
      <c r="A516" s="271"/>
      <c r="B516" s="187"/>
      <c r="C516" s="187"/>
      <c r="D516" s="187"/>
      <c r="E516" s="187"/>
      <c r="F516" s="187"/>
      <c r="G516" s="187"/>
      <c r="H516" s="187"/>
      <c r="I516" s="187"/>
      <c r="J516" s="187"/>
    </row>
    <row r="517" spans="1:10">
      <c r="A517" s="271"/>
      <c r="B517" s="187"/>
      <c r="C517" s="187"/>
      <c r="D517" s="187"/>
      <c r="E517" s="187"/>
      <c r="F517" s="187"/>
      <c r="G517" s="187"/>
      <c r="H517" s="187"/>
      <c r="I517" s="187"/>
      <c r="J517" s="187"/>
    </row>
    <row r="518" spans="1:10">
      <c r="A518" s="271"/>
      <c r="B518" s="187"/>
      <c r="C518" s="187"/>
      <c r="D518" s="187"/>
      <c r="E518" s="187"/>
      <c r="F518" s="187"/>
      <c r="G518" s="187"/>
      <c r="H518" s="187"/>
      <c r="I518" s="187"/>
      <c r="J518" s="187"/>
    </row>
    <row r="519" spans="1:10">
      <c r="A519" s="271"/>
      <c r="B519" s="187"/>
      <c r="C519" s="187"/>
      <c r="D519" s="187"/>
      <c r="E519" s="187"/>
      <c r="F519" s="187"/>
      <c r="G519" s="187"/>
      <c r="H519" s="187"/>
      <c r="I519" s="187"/>
      <c r="J519" s="187"/>
    </row>
    <row r="520" spans="1:10">
      <c r="A520" s="271"/>
      <c r="B520" s="187"/>
      <c r="C520" s="187"/>
      <c r="D520" s="187"/>
      <c r="E520" s="187"/>
      <c r="F520" s="187"/>
      <c r="G520" s="187"/>
      <c r="H520" s="187"/>
      <c r="I520" s="187"/>
      <c r="J520" s="187"/>
    </row>
    <row r="521" spans="1:10">
      <c r="A521" s="271"/>
      <c r="B521" s="187"/>
      <c r="C521" s="187"/>
      <c r="D521" s="187"/>
      <c r="E521" s="187"/>
      <c r="F521" s="187"/>
      <c r="G521" s="187"/>
      <c r="H521" s="187"/>
      <c r="I521" s="187"/>
      <c r="J521" s="187"/>
    </row>
    <row r="522" spans="1:10">
      <c r="A522" s="271"/>
      <c r="B522" s="187"/>
      <c r="C522" s="187"/>
      <c r="D522" s="187"/>
      <c r="E522" s="187"/>
      <c r="F522" s="187"/>
      <c r="G522" s="187"/>
      <c r="H522" s="187"/>
      <c r="I522" s="187"/>
      <c r="J522" s="187"/>
    </row>
    <row r="523" spans="1:10">
      <c r="A523" s="271"/>
      <c r="B523" s="187"/>
      <c r="C523" s="187"/>
      <c r="D523" s="187"/>
      <c r="E523" s="187"/>
      <c r="F523" s="187"/>
      <c r="G523" s="187"/>
      <c r="H523" s="187"/>
      <c r="I523" s="187"/>
      <c r="J523" s="187"/>
    </row>
    <row r="524" spans="1:10">
      <c r="A524" s="271"/>
      <c r="B524" s="187"/>
      <c r="C524" s="187"/>
      <c r="D524" s="187"/>
      <c r="E524" s="187"/>
      <c r="F524" s="187"/>
      <c r="G524" s="187"/>
      <c r="H524" s="187"/>
      <c r="I524" s="187"/>
      <c r="J524" s="187"/>
    </row>
    <row r="525" spans="1:10">
      <c r="A525" s="271"/>
      <c r="B525" s="187"/>
      <c r="C525" s="187"/>
      <c r="D525" s="187"/>
      <c r="E525" s="187"/>
      <c r="F525" s="187"/>
      <c r="G525" s="187"/>
      <c r="H525" s="187"/>
      <c r="I525" s="187"/>
      <c r="J525" s="187"/>
    </row>
    <row r="526" spans="1:10">
      <c r="A526" s="271"/>
      <c r="B526" s="187"/>
      <c r="C526" s="187"/>
      <c r="D526" s="187"/>
      <c r="E526" s="187"/>
      <c r="F526" s="187"/>
      <c r="G526" s="187"/>
      <c r="H526" s="187"/>
      <c r="I526" s="187"/>
      <c r="J526" s="187"/>
    </row>
    <row r="527" spans="1:10">
      <c r="A527" s="271"/>
      <c r="B527" s="187"/>
      <c r="C527" s="187"/>
      <c r="D527" s="187"/>
      <c r="E527" s="187"/>
      <c r="F527" s="187"/>
      <c r="G527" s="187"/>
      <c r="H527" s="187"/>
      <c r="I527" s="187"/>
      <c r="J527" s="187"/>
    </row>
    <row r="528" spans="1:10">
      <c r="A528" s="271"/>
      <c r="B528" s="187"/>
      <c r="C528" s="187"/>
      <c r="D528" s="187"/>
      <c r="E528" s="187"/>
      <c r="F528" s="187"/>
      <c r="G528" s="187"/>
      <c r="H528" s="187"/>
      <c r="I528" s="187"/>
      <c r="J528" s="187"/>
    </row>
    <row r="529" spans="1:10">
      <c r="A529" s="271"/>
      <c r="B529" s="187"/>
      <c r="C529" s="187"/>
      <c r="D529" s="187"/>
      <c r="E529" s="187"/>
      <c r="F529" s="187"/>
      <c r="G529" s="187"/>
      <c r="H529" s="187"/>
      <c r="I529" s="187"/>
      <c r="J529" s="187"/>
    </row>
    <row r="530" spans="1:10">
      <c r="A530" s="271"/>
      <c r="B530" s="187"/>
      <c r="C530" s="187"/>
      <c r="D530" s="187"/>
      <c r="E530" s="187"/>
      <c r="F530" s="187"/>
      <c r="G530" s="187"/>
      <c r="H530" s="187"/>
      <c r="I530" s="187"/>
      <c r="J530" s="187"/>
    </row>
    <row r="531" spans="1:10">
      <c r="A531" s="271"/>
      <c r="B531" s="187"/>
      <c r="C531" s="187"/>
      <c r="D531" s="187"/>
      <c r="E531" s="187"/>
      <c r="F531" s="187"/>
      <c r="G531" s="187"/>
      <c r="H531" s="187"/>
      <c r="I531" s="187"/>
      <c r="J531" s="187"/>
    </row>
    <row r="532" spans="1:10">
      <c r="A532" s="271"/>
      <c r="B532" s="187"/>
      <c r="C532" s="187"/>
      <c r="D532" s="187"/>
      <c r="E532" s="187"/>
      <c r="F532" s="187"/>
      <c r="G532" s="187"/>
      <c r="H532" s="187"/>
      <c r="I532" s="187"/>
      <c r="J532" s="187"/>
    </row>
    <row r="533" spans="1:10">
      <c r="A533" s="271"/>
      <c r="B533" s="187"/>
      <c r="C533" s="187"/>
      <c r="D533" s="187"/>
      <c r="E533" s="187"/>
      <c r="F533" s="187"/>
      <c r="G533" s="187"/>
      <c r="H533" s="187"/>
      <c r="I533" s="187"/>
      <c r="J533" s="187"/>
    </row>
    <row r="534" spans="1:10">
      <c r="A534" s="271"/>
      <c r="B534" s="187"/>
      <c r="C534" s="187"/>
      <c r="D534" s="187"/>
      <c r="E534" s="187"/>
      <c r="F534" s="187"/>
      <c r="G534" s="187"/>
      <c r="H534" s="187"/>
      <c r="I534" s="187"/>
      <c r="J534" s="187"/>
    </row>
    <row r="535" spans="1:10">
      <c r="A535" s="271"/>
      <c r="B535" s="187"/>
      <c r="C535" s="187"/>
      <c r="D535" s="187"/>
      <c r="E535" s="187"/>
      <c r="F535" s="187"/>
      <c r="G535" s="187"/>
      <c r="H535" s="187"/>
      <c r="I535" s="187"/>
      <c r="J535" s="187"/>
    </row>
    <row r="536" spans="1:10">
      <c r="A536" s="271"/>
      <c r="B536" s="187"/>
      <c r="C536" s="187"/>
      <c r="D536" s="187"/>
      <c r="E536" s="187"/>
      <c r="F536" s="187"/>
      <c r="G536" s="187"/>
      <c r="H536" s="187"/>
      <c r="I536" s="187"/>
      <c r="J536" s="187"/>
    </row>
    <row r="537" spans="1:10">
      <c r="A537" s="271"/>
      <c r="B537" s="187"/>
      <c r="C537" s="187"/>
      <c r="D537" s="187"/>
      <c r="E537" s="187"/>
      <c r="F537" s="187"/>
      <c r="G537" s="187"/>
      <c r="H537" s="187"/>
      <c r="I537" s="187"/>
      <c r="J537" s="187"/>
    </row>
    <row r="538" spans="1:10">
      <c r="A538" s="271"/>
      <c r="B538" s="187"/>
      <c r="C538" s="187"/>
      <c r="D538" s="187"/>
      <c r="E538" s="187"/>
      <c r="F538" s="187"/>
      <c r="G538" s="187"/>
      <c r="H538" s="187"/>
      <c r="I538" s="187"/>
      <c r="J538" s="187"/>
    </row>
    <row r="539" spans="1:10">
      <c r="A539" s="271"/>
      <c r="B539" s="187"/>
      <c r="C539" s="187"/>
      <c r="D539" s="187"/>
      <c r="E539" s="187"/>
      <c r="F539" s="187"/>
      <c r="G539" s="187"/>
      <c r="H539" s="187"/>
      <c r="I539" s="187"/>
      <c r="J539" s="187"/>
    </row>
    <row r="540" spans="1:10">
      <c r="A540" s="271"/>
      <c r="B540" s="187"/>
      <c r="C540" s="187"/>
      <c r="D540" s="187"/>
      <c r="E540" s="187"/>
      <c r="F540" s="187"/>
      <c r="G540" s="187"/>
      <c r="H540" s="187"/>
      <c r="I540" s="187"/>
      <c r="J540" s="187"/>
    </row>
    <row r="541" spans="1:10">
      <c r="A541" s="271"/>
      <c r="B541" s="187"/>
      <c r="C541" s="187"/>
      <c r="D541" s="187"/>
      <c r="E541" s="187"/>
      <c r="F541" s="187"/>
      <c r="G541" s="187"/>
      <c r="H541" s="187"/>
      <c r="I541" s="187"/>
      <c r="J541" s="187"/>
    </row>
    <row r="542" spans="1:10">
      <c r="A542" s="271"/>
      <c r="B542" s="187"/>
      <c r="C542" s="187"/>
      <c r="D542" s="187"/>
      <c r="E542" s="187"/>
      <c r="F542" s="187"/>
      <c r="G542" s="187"/>
      <c r="H542" s="187"/>
      <c r="I542" s="187"/>
      <c r="J542" s="187"/>
    </row>
    <row r="543" spans="1:10">
      <c r="A543" s="271"/>
      <c r="B543" s="187"/>
      <c r="C543" s="187"/>
      <c r="D543" s="187"/>
      <c r="E543" s="187"/>
      <c r="F543" s="187"/>
      <c r="G543" s="187"/>
      <c r="H543" s="187"/>
      <c r="I543" s="187"/>
      <c r="J543" s="187"/>
    </row>
    <row r="544" spans="1:10">
      <c r="A544" s="271"/>
      <c r="B544" s="187"/>
      <c r="C544" s="187"/>
      <c r="D544" s="187"/>
      <c r="E544" s="187"/>
      <c r="F544" s="187"/>
      <c r="G544" s="187"/>
      <c r="H544" s="187"/>
      <c r="I544" s="187"/>
      <c r="J544" s="187"/>
    </row>
    <row r="545" spans="1:10">
      <c r="A545" s="271"/>
      <c r="B545" s="187"/>
      <c r="C545" s="187"/>
      <c r="D545" s="187"/>
      <c r="E545" s="187"/>
      <c r="F545" s="187"/>
      <c r="G545" s="187"/>
      <c r="H545" s="187"/>
      <c r="I545" s="187"/>
      <c r="J545" s="187"/>
    </row>
    <row r="546" spans="1:10">
      <c r="A546" s="271"/>
      <c r="B546" s="187"/>
      <c r="C546" s="187"/>
      <c r="D546" s="187"/>
      <c r="E546" s="187"/>
      <c r="F546" s="187"/>
      <c r="G546" s="187"/>
      <c r="H546" s="187"/>
      <c r="I546" s="187"/>
      <c r="J546" s="187"/>
    </row>
    <row r="547" spans="1:10">
      <c r="A547" s="271"/>
      <c r="B547" s="187"/>
      <c r="C547" s="187"/>
      <c r="D547" s="187"/>
      <c r="E547" s="187"/>
      <c r="F547" s="187"/>
      <c r="G547" s="187"/>
      <c r="H547" s="187"/>
      <c r="I547" s="187"/>
      <c r="J547" s="187"/>
    </row>
    <row r="548" spans="1:10">
      <c r="A548" s="271"/>
      <c r="B548" s="187"/>
      <c r="C548" s="187"/>
      <c r="D548" s="187"/>
      <c r="E548" s="187"/>
      <c r="F548" s="187"/>
      <c r="G548" s="187"/>
      <c r="H548" s="187"/>
      <c r="I548" s="187"/>
      <c r="J548" s="187"/>
    </row>
    <row r="549" spans="1:10">
      <c r="A549" s="271"/>
      <c r="B549" s="187"/>
      <c r="C549" s="187"/>
      <c r="D549" s="187"/>
      <c r="E549" s="187"/>
      <c r="F549" s="187"/>
      <c r="G549" s="187"/>
      <c r="H549" s="187"/>
      <c r="I549" s="187"/>
      <c r="J549" s="187"/>
    </row>
    <row r="550" spans="1:10">
      <c r="A550" s="271"/>
      <c r="B550" s="187"/>
      <c r="C550" s="187"/>
      <c r="D550" s="187"/>
      <c r="E550" s="187"/>
      <c r="F550" s="187"/>
      <c r="G550" s="187"/>
      <c r="H550" s="187"/>
      <c r="I550" s="187"/>
      <c r="J550" s="187"/>
    </row>
    <row r="551" spans="1:10">
      <c r="A551" s="271"/>
      <c r="B551" s="187"/>
      <c r="C551" s="187"/>
      <c r="D551" s="187"/>
      <c r="E551" s="187"/>
      <c r="F551" s="187"/>
      <c r="G551" s="187"/>
      <c r="H551" s="187"/>
      <c r="I551" s="187"/>
      <c r="J551" s="187"/>
    </row>
    <row r="552" spans="1:10">
      <c r="A552" s="271"/>
      <c r="B552" s="187"/>
      <c r="C552" s="187"/>
      <c r="D552" s="187"/>
      <c r="E552" s="187"/>
      <c r="F552" s="187"/>
      <c r="G552" s="187"/>
      <c r="H552" s="187"/>
      <c r="I552" s="187"/>
      <c r="J552" s="187"/>
    </row>
    <row r="553" spans="1:10">
      <c r="A553" s="271"/>
      <c r="B553" s="187"/>
      <c r="C553" s="187"/>
      <c r="D553" s="187"/>
      <c r="E553" s="187"/>
      <c r="F553" s="187"/>
      <c r="G553" s="187"/>
      <c r="H553" s="187"/>
      <c r="I553" s="187"/>
      <c r="J553" s="187"/>
    </row>
    <row r="554" spans="1:10">
      <c r="A554" s="271"/>
      <c r="B554" s="187"/>
      <c r="C554" s="187"/>
      <c r="D554" s="187"/>
      <c r="E554" s="187"/>
      <c r="F554" s="187"/>
      <c r="G554" s="187"/>
      <c r="H554" s="187"/>
      <c r="I554" s="187"/>
      <c r="J554" s="187"/>
    </row>
    <row r="555" spans="1:10">
      <c r="A555" s="271"/>
      <c r="B555" s="187"/>
      <c r="C555" s="187"/>
      <c r="D555" s="187"/>
      <c r="E555" s="187"/>
      <c r="F555" s="187"/>
      <c r="G555" s="187"/>
      <c r="H555" s="187"/>
      <c r="I555" s="187"/>
      <c r="J555" s="187"/>
    </row>
    <row r="556" spans="1:10">
      <c r="A556" s="271"/>
      <c r="B556" s="187"/>
      <c r="C556" s="187"/>
      <c r="D556" s="187"/>
      <c r="E556" s="187"/>
      <c r="F556" s="187"/>
      <c r="G556" s="187"/>
      <c r="H556" s="187"/>
      <c r="I556" s="187"/>
      <c r="J556" s="187"/>
    </row>
    <row r="557" spans="1:10">
      <c r="A557" s="271"/>
      <c r="B557" s="187"/>
      <c r="C557" s="187"/>
      <c r="D557" s="187"/>
      <c r="E557" s="187"/>
      <c r="F557" s="187"/>
      <c r="G557" s="187"/>
      <c r="H557" s="187"/>
      <c r="I557" s="187"/>
      <c r="J557" s="187"/>
    </row>
    <row r="558" spans="1:10">
      <c r="A558" s="271"/>
      <c r="B558" s="187"/>
      <c r="C558" s="187"/>
      <c r="D558" s="187"/>
      <c r="E558" s="187"/>
      <c r="F558" s="187"/>
      <c r="G558" s="187"/>
      <c r="H558" s="187"/>
      <c r="I558" s="187"/>
      <c r="J558" s="187"/>
    </row>
    <row r="559" spans="1:10">
      <c r="A559" s="271"/>
      <c r="B559" s="187"/>
      <c r="C559" s="187"/>
      <c r="D559" s="187"/>
      <c r="E559" s="187"/>
      <c r="F559" s="187"/>
      <c r="G559" s="187"/>
      <c r="H559" s="187"/>
      <c r="I559" s="187"/>
      <c r="J559" s="187"/>
    </row>
    <row r="560" spans="1:10">
      <c r="A560" s="271"/>
      <c r="B560" s="187"/>
      <c r="C560" s="187"/>
      <c r="D560" s="187"/>
      <c r="E560" s="187"/>
      <c r="F560" s="187"/>
      <c r="G560" s="187"/>
      <c r="H560" s="187"/>
      <c r="I560" s="187"/>
      <c r="J560" s="187"/>
    </row>
    <row r="561" spans="1:10">
      <c r="A561" s="271"/>
      <c r="B561" s="187"/>
      <c r="C561" s="187"/>
      <c r="D561" s="187"/>
      <c r="E561" s="187"/>
      <c r="F561" s="187"/>
      <c r="G561" s="187"/>
      <c r="H561" s="187"/>
      <c r="I561" s="187"/>
      <c r="J561" s="187"/>
    </row>
    <row r="562" spans="1:10">
      <c r="A562" s="271"/>
      <c r="B562" s="187"/>
      <c r="C562" s="187"/>
      <c r="D562" s="187"/>
      <c r="E562" s="187"/>
      <c r="F562" s="187"/>
      <c r="G562" s="187"/>
      <c r="H562" s="187"/>
      <c r="I562" s="187"/>
      <c r="J562" s="187"/>
    </row>
    <row r="563" spans="1:10">
      <c r="A563" s="271"/>
      <c r="B563" s="187"/>
      <c r="C563" s="187"/>
      <c r="D563" s="187"/>
      <c r="E563" s="187"/>
      <c r="F563" s="187"/>
      <c r="G563" s="187"/>
      <c r="H563" s="187"/>
      <c r="I563" s="187"/>
      <c r="J563" s="187"/>
    </row>
    <row r="564" spans="1:10">
      <c r="A564" s="271"/>
      <c r="B564" s="187"/>
      <c r="C564" s="187"/>
      <c r="D564" s="187"/>
      <c r="E564" s="187"/>
      <c r="F564" s="187"/>
      <c r="G564" s="187"/>
      <c r="H564" s="187"/>
      <c r="I564" s="187"/>
      <c r="J564" s="187"/>
    </row>
    <row r="565" spans="1:10">
      <c r="A565" s="271"/>
      <c r="B565" s="187"/>
      <c r="C565" s="187"/>
      <c r="D565" s="187"/>
      <c r="E565" s="187"/>
      <c r="F565" s="187"/>
      <c r="G565" s="187"/>
      <c r="H565" s="187"/>
      <c r="I565" s="187"/>
      <c r="J565" s="187"/>
    </row>
    <row r="566" spans="1:10">
      <c r="A566" s="271"/>
      <c r="B566" s="187"/>
      <c r="C566" s="187"/>
      <c r="D566" s="187"/>
      <c r="E566" s="187"/>
      <c r="F566" s="187"/>
      <c r="G566" s="187"/>
      <c r="H566" s="187"/>
      <c r="I566" s="187"/>
      <c r="J566" s="187"/>
    </row>
    <row r="567" spans="1:10">
      <c r="A567" s="271"/>
      <c r="B567" s="187"/>
      <c r="C567" s="187"/>
      <c r="D567" s="187"/>
      <c r="E567" s="187"/>
      <c r="F567" s="187"/>
      <c r="G567" s="187"/>
      <c r="H567" s="187"/>
      <c r="I567" s="187"/>
      <c r="J567" s="187"/>
    </row>
    <row r="568" spans="1:10">
      <c r="A568" s="271"/>
      <c r="B568" s="187"/>
      <c r="C568" s="187"/>
      <c r="D568" s="187"/>
      <c r="E568" s="187"/>
      <c r="F568" s="187"/>
      <c r="G568" s="187"/>
      <c r="H568" s="187"/>
      <c r="I568" s="187"/>
      <c r="J568" s="187"/>
    </row>
    <row r="569" spans="1:10">
      <c r="A569" s="271"/>
      <c r="B569" s="187"/>
      <c r="C569" s="187"/>
      <c r="D569" s="187"/>
      <c r="E569" s="187"/>
      <c r="F569" s="187"/>
      <c r="G569" s="187"/>
      <c r="H569" s="187"/>
      <c r="I569" s="187"/>
      <c r="J569" s="187"/>
    </row>
    <row r="570" spans="1:10">
      <c r="A570" s="271"/>
      <c r="B570" s="187"/>
      <c r="C570" s="187"/>
      <c r="D570" s="187"/>
      <c r="E570" s="187"/>
      <c r="F570" s="187"/>
      <c r="G570" s="187"/>
      <c r="H570" s="187"/>
      <c r="I570" s="187"/>
      <c r="J570" s="187"/>
    </row>
    <row r="571" spans="1:10">
      <c r="A571" s="271"/>
      <c r="B571" s="187"/>
      <c r="C571" s="187"/>
      <c r="D571" s="187"/>
      <c r="E571" s="187"/>
      <c r="F571" s="187"/>
      <c r="G571" s="187"/>
      <c r="H571" s="187"/>
      <c r="I571" s="187"/>
      <c r="J571" s="187"/>
    </row>
    <row r="572" spans="1:10">
      <c r="A572" s="271"/>
      <c r="B572" s="187"/>
      <c r="C572" s="187"/>
      <c r="D572" s="187"/>
      <c r="E572" s="187"/>
      <c r="F572" s="187"/>
      <c r="G572" s="187"/>
      <c r="H572" s="187"/>
      <c r="I572" s="187"/>
      <c r="J572" s="187"/>
    </row>
    <row r="573" spans="1:10">
      <c r="A573" s="271"/>
      <c r="B573" s="187"/>
      <c r="C573" s="187"/>
      <c r="D573" s="187"/>
      <c r="E573" s="187"/>
      <c r="F573" s="187"/>
      <c r="G573" s="187"/>
      <c r="H573" s="187"/>
      <c r="I573" s="187"/>
      <c r="J573" s="187"/>
    </row>
    <row r="574" spans="1:10">
      <c r="A574" s="271"/>
      <c r="B574" s="187"/>
      <c r="C574" s="187"/>
      <c r="D574" s="187"/>
      <c r="E574" s="187"/>
      <c r="F574" s="187"/>
      <c r="G574" s="187"/>
      <c r="H574" s="187"/>
      <c r="I574" s="187"/>
      <c r="J574" s="187"/>
    </row>
    <row r="575" spans="1:10">
      <c r="A575" s="271"/>
      <c r="B575" s="187"/>
      <c r="C575" s="187"/>
      <c r="D575" s="187"/>
      <c r="E575" s="187"/>
      <c r="F575" s="187"/>
      <c r="G575" s="187"/>
      <c r="H575" s="187"/>
      <c r="I575" s="187"/>
      <c r="J575" s="187"/>
    </row>
    <row r="576" spans="1:10">
      <c r="A576" s="271"/>
      <c r="B576" s="187"/>
      <c r="C576" s="187"/>
      <c r="D576" s="187"/>
      <c r="E576" s="187"/>
      <c r="F576" s="187"/>
      <c r="G576" s="187"/>
      <c r="H576" s="187"/>
      <c r="I576" s="187"/>
      <c r="J576" s="187"/>
    </row>
    <row r="577" spans="1:10">
      <c r="A577" s="271"/>
      <c r="B577" s="187"/>
      <c r="C577" s="187"/>
      <c r="D577" s="187"/>
      <c r="E577" s="187"/>
      <c r="F577" s="187"/>
      <c r="G577" s="187"/>
      <c r="H577" s="187"/>
      <c r="I577" s="187"/>
      <c r="J577" s="187"/>
    </row>
    <row r="578" spans="1:10">
      <c r="A578" s="271"/>
      <c r="B578" s="187"/>
      <c r="C578" s="187"/>
      <c r="D578" s="187"/>
      <c r="E578" s="187"/>
      <c r="F578" s="187"/>
      <c r="G578" s="187"/>
      <c r="H578" s="187"/>
      <c r="I578" s="187"/>
      <c r="J578" s="187"/>
    </row>
    <row r="579" spans="1:10">
      <c r="A579" s="271"/>
      <c r="B579" s="187"/>
      <c r="C579" s="187"/>
      <c r="D579" s="187"/>
      <c r="E579" s="187"/>
      <c r="F579" s="187"/>
      <c r="G579" s="187"/>
      <c r="H579" s="187"/>
      <c r="I579" s="187"/>
      <c r="J579" s="187"/>
    </row>
    <row r="580" spans="1:10">
      <c r="A580" s="271"/>
      <c r="B580" s="187"/>
      <c r="C580" s="187"/>
      <c r="D580" s="187"/>
      <c r="E580" s="187"/>
      <c r="F580" s="187"/>
      <c r="G580" s="187"/>
      <c r="H580" s="187"/>
      <c r="I580" s="187"/>
      <c r="J580" s="187"/>
    </row>
    <row r="581" spans="1:10">
      <c r="A581" s="271"/>
      <c r="B581" s="187"/>
      <c r="C581" s="187"/>
      <c r="D581" s="187"/>
      <c r="E581" s="187"/>
      <c r="F581" s="187"/>
      <c r="G581" s="187"/>
      <c r="H581" s="187"/>
      <c r="I581" s="187"/>
      <c r="J581" s="187"/>
    </row>
    <row r="582" spans="1:10">
      <c r="A582" s="271"/>
      <c r="B582" s="187"/>
      <c r="C582" s="187"/>
      <c r="D582" s="187"/>
      <c r="E582" s="187"/>
      <c r="F582" s="187"/>
      <c r="G582" s="187"/>
      <c r="H582" s="187"/>
      <c r="I582" s="187"/>
      <c r="J582" s="187"/>
    </row>
    <row r="583" spans="1:10">
      <c r="A583" s="271"/>
      <c r="B583" s="187"/>
      <c r="C583" s="187"/>
      <c r="D583" s="187"/>
      <c r="E583" s="187"/>
      <c r="F583" s="187"/>
      <c r="G583" s="187"/>
      <c r="H583" s="187"/>
      <c r="I583" s="187"/>
      <c r="J583" s="187"/>
    </row>
    <row r="584" spans="1:10">
      <c r="A584" s="271"/>
      <c r="B584" s="187"/>
      <c r="C584" s="187"/>
      <c r="D584" s="187"/>
      <c r="E584" s="187"/>
      <c r="F584" s="187"/>
      <c r="G584" s="187"/>
      <c r="H584" s="187"/>
      <c r="I584" s="187"/>
      <c r="J584" s="187"/>
    </row>
    <row r="585" spans="1:10">
      <c r="A585" s="271"/>
      <c r="B585" s="187"/>
      <c r="C585" s="187"/>
      <c r="D585" s="187"/>
      <c r="E585" s="187"/>
      <c r="F585" s="187"/>
      <c r="G585" s="187"/>
      <c r="H585" s="187"/>
      <c r="I585" s="187"/>
      <c r="J585" s="187"/>
    </row>
    <row r="586" spans="1:10">
      <c r="A586" s="271"/>
      <c r="B586" s="187"/>
      <c r="C586" s="187"/>
      <c r="D586" s="187"/>
      <c r="E586" s="187"/>
      <c r="F586" s="187"/>
      <c r="G586" s="187"/>
      <c r="H586" s="187"/>
      <c r="I586" s="187"/>
      <c r="J586" s="187"/>
    </row>
    <row r="587" spans="1:10">
      <c r="A587" s="271"/>
      <c r="B587" s="187"/>
      <c r="C587" s="187"/>
      <c r="D587" s="187"/>
      <c r="E587" s="187"/>
      <c r="F587" s="187"/>
      <c r="G587" s="187"/>
      <c r="H587" s="187"/>
      <c r="I587" s="187"/>
      <c r="J587" s="187"/>
    </row>
    <row r="588" spans="1:10">
      <c r="A588" s="271"/>
      <c r="B588" s="187"/>
      <c r="C588" s="187"/>
      <c r="D588" s="187"/>
      <c r="E588" s="187"/>
      <c r="F588" s="187"/>
      <c r="G588" s="187"/>
      <c r="H588" s="187"/>
      <c r="I588" s="187"/>
      <c r="J588" s="187"/>
    </row>
    <row r="589" spans="1:10">
      <c r="A589" s="271"/>
      <c r="B589" s="187"/>
      <c r="C589" s="187"/>
      <c r="D589" s="187"/>
      <c r="E589" s="187"/>
      <c r="F589" s="187"/>
      <c r="G589" s="187"/>
      <c r="H589" s="187"/>
      <c r="I589" s="187"/>
      <c r="J589" s="187"/>
    </row>
    <row r="590" spans="1:10">
      <c r="A590" s="271"/>
      <c r="B590" s="187"/>
      <c r="C590" s="187"/>
      <c r="D590" s="187"/>
      <c r="E590" s="187"/>
      <c r="F590" s="187"/>
      <c r="G590" s="187"/>
      <c r="H590" s="187"/>
      <c r="I590" s="187"/>
      <c r="J590" s="187"/>
    </row>
    <row r="591" spans="1:10">
      <c r="A591" s="271"/>
      <c r="B591" s="187"/>
      <c r="C591" s="187"/>
      <c r="D591" s="187"/>
      <c r="E591" s="187"/>
      <c r="F591" s="187"/>
      <c r="G591" s="187"/>
      <c r="H591" s="187"/>
      <c r="I591" s="187"/>
      <c r="J591" s="187"/>
    </row>
    <row r="592" spans="1:10">
      <c r="A592" s="271"/>
      <c r="B592" s="187"/>
      <c r="C592" s="187"/>
      <c r="D592" s="187"/>
      <c r="E592" s="187"/>
      <c r="F592" s="187"/>
      <c r="G592" s="187"/>
      <c r="H592" s="187"/>
      <c r="I592" s="187"/>
      <c r="J592" s="187"/>
    </row>
    <row r="593" spans="1:10">
      <c r="A593" s="271"/>
      <c r="B593" s="187"/>
      <c r="C593" s="187"/>
      <c r="D593" s="187"/>
      <c r="E593" s="187"/>
      <c r="F593" s="187"/>
      <c r="G593" s="187"/>
      <c r="H593" s="187"/>
      <c r="I593" s="187"/>
      <c r="J593" s="187"/>
    </row>
    <row r="594" spans="1:10">
      <c r="A594" s="271"/>
      <c r="B594" s="187"/>
      <c r="C594" s="187"/>
      <c r="D594" s="187"/>
      <c r="E594" s="187"/>
      <c r="F594" s="187"/>
      <c r="G594" s="187"/>
      <c r="H594" s="187"/>
      <c r="I594" s="187"/>
      <c r="J594" s="187"/>
    </row>
    <row r="595" spans="1:10">
      <c r="A595" s="271"/>
      <c r="B595" s="187"/>
      <c r="C595" s="187"/>
      <c r="D595" s="187"/>
      <c r="E595" s="187"/>
      <c r="F595" s="187"/>
      <c r="G595" s="187"/>
      <c r="H595" s="187"/>
      <c r="I595" s="187"/>
      <c r="J595" s="187"/>
    </row>
    <row r="596" spans="1:10">
      <c r="A596" s="271"/>
      <c r="B596" s="187"/>
      <c r="C596" s="187"/>
      <c r="D596" s="187"/>
      <c r="E596" s="187"/>
      <c r="F596" s="187"/>
      <c r="G596" s="187"/>
      <c r="H596" s="187"/>
      <c r="I596" s="187"/>
      <c r="J596" s="187"/>
    </row>
    <row r="597" spans="1:10">
      <c r="A597" s="271"/>
      <c r="B597" s="187"/>
      <c r="C597" s="187"/>
      <c r="D597" s="187"/>
      <c r="E597" s="187"/>
      <c r="F597" s="187"/>
      <c r="G597" s="187"/>
      <c r="H597" s="187"/>
      <c r="I597" s="187"/>
      <c r="J597" s="187"/>
    </row>
    <row r="598" spans="1:10">
      <c r="A598" s="271"/>
      <c r="B598" s="187"/>
      <c r="C598" s="187"/>
      <c r="D598" s="187"/>
      <c r="E598" s="187"/>
      <c r="F598" s="187"/>
      <c r="G598" s="187"/>
      <c r="H598" s="187"/>
      <c r="I598" s="187"/>
      <c r="J598" s="187"/>
    </row>
    <row r="599" spans="1:10">
      <c r="A599" s="271"/>
      <c r="B599" s="187"/>
      <c r="C599" s="187"/>
      <c r="D599" s="187"/>
      <c r="E599" s="187"/>
      <c r="F599" s="187"/>
      <c r="G599" s="187"/>
      <c r="H599" s="187"/>
      <c r="I599" s="187"/>
      <c r="J599" s="187"/>
    </row>
    <row r="600" spans="1:10">
      <c r="A600" s="271"/>
      <c r="B600" s="187"/>
      <c r="C600" s="187"/>
      <c r="D600" s="187"/>
      <c r="E600" s="187"/>
      <c r="F600" s="187"/>
      <c r="G600" s="187"/>
      <c r="H600" s="187"/>
      <c r="I600" s="187"/>
      <c r="J600" s="187"/>
    </row>
    <row r="601" spans="1:10">
      <c r="A601" s="271"/>
      <c r="B601" s="187"/>
      <c r="C601" s="187"/>
      <c r="D601" s="187"/>
      <c r="E601" s="187"/>
      <c r="F601" s="187"/>
      <c r="G601" s="187"/>
      <c r="H601" s="187"/>
      <c r="I601" s="187"/>
      <c r="J601" s="187"/>
    </row>
    <row r="602" spans="1:10">
      <c r="A602" s="271"/>
      <c r="B602" s="187"/>
      <c r="C602" s="187"/>
      <c r="D602" s="187"/>
      <c r="E602" s="187"/>
      <c r="F602" s="187"/>
      <c r="G602" s="187"/>
      <c r="H602" s="187"/>
      <c r="I602" s="187"/>
      <c r="J602" s="187"/>
    </row>
    <row r="603" spans="1:10">
      <c r="A603" s="271"/>
      <c r="B603" s="187"/>
      <c r="C603" s="187"/>
      <c r="D603" s="187"/>
      <c r="E603" s="187"/>
      <c r="F603" s="187"/>
      <c r="G603" s="187"/>
      <c r="H603" s="187"/>
      <c r="I603" s="187"/>
      <c r="J603" s="187"/>
    </row>
    <row r="604" spans="1:10">
      <c r="A604" s="271"/>
      <c r="B604" s="187"/>
      <c r="C604" s="187"/>
      <c r="D604" s="187"/>
      <c r="E604" s="187"/>
      <c r="F604" s="187"/>
      <c r="G604" s="187"/>
      <c r="H604" s="187"/>
      <c r="I604" s="187"/>
      <c r="J604" s="187"/>
    </row>
    <row r="605" spans="1:10">
      <c r="A605" s="271"/>
      <c r="B605" s="187"/>
      <c r="C605" s="187"/>
      <c r="D605" s="187"/>
      <c r="E605" s="187"/>
      <c r="F605" s="187"/>
      <c r="G605" s="187"/>
      <c r="H605" s="187"/>
      <c r="I605" s="187"/>
      <c r="J605" s="187"/>
    </row>
    <row r="606" spans="1:10">
      <c r="A606" s="271"/>
      <c r="B606" s="187"/>
      <c r="C606" s="187"/>
      <c r="D606" s="187"/>
      <c r="E606" s="187"/>
      <c r="F606" s="187"/>
      <c r="G606" s="187"/>
      <c r="H606" s="187"/>
      <c r="I606" s="187"/>
      <c r="J606" s="187"/>
    </row>
    <row r="607" spans="1:10">
      <c r="A607" s="271"/>
      <c r="B607" s="187"/>
      <c r="C607" s="187"/>
      <c r="D607" s="187"/>
      <c r="E607" s="187"/>
      <c r="F607" s="187"/>
      <c r="G607" s="187"/>
      <c r="H607" s="187"/>
      <c r="I607" s="187"/>
      <c r="J607" s="187"/>
    </row>
    <row r="608" spans="1:10">
      <c r="A608" s="271"/>
      <c r="B608" s="187"/>
      <c r="C608" s="187"/>
      <c r="D608" s="187"/>
      <c r="E608" s="187"/>
      <c r="F608" s="187"/>
      <c r="G608" s="187"/>
      <c r="H608" s="187"/>
      <c r="I608" s="187"/>
      <c r="J608" s="187"/>
    </row>
    <row r="609" spans="1:10">
      <c r="A609" s="271"/>
      <c r="B609" s="187"/>
      <c r="C609" s="187"/>
      <c r="D609" s="187"/>
      <c r="E609" s="187"/>
      <c r="F609" s="187"/>
      <c r="G609" s="187"/>
      <c r="H609" s="187"/>
      <c r="I609" s="187"/>
      <c r="J609" s="187"/>
    </row>
    <row r="610" spans="1:10">
      <c r="A610" s="271"/>
      <c r="B610" s="187"/>
      <c r="C610" s="187"/>
      <c r="D610" s="187"/>
      <c r="E610" s="187"/>
      <c r="F610" s="187"/>
      <c r="G610" s="187"/>
      <c r="H610" s="187"/>
      <c r="I610" s="187"/>
      <c r="J610" s="187"/>
    </row>
    <row r="611" spans="1:10">
      <c r="A611" s="271"/>
      <c r="B611" s="187"/>
      <c r="C611" s="187"/>
      <c r="D611" s="187"/>
      <c r="E611" s="187"/>
      <c r="F611" s="187"/>
      <c r="G611" s="187"/>
      <c r="H611" s="187"/>
      <c r="I611" s="187"/>
      <c r="J611" s="187"/>
    </row>
    <row r="612" spans="1:10">
      <c r="A612" s="271"/>
      <c r="B612" s="187"/>
      <c r="C612" s="187"/>
      <c r="D612" s="187"/>
      <c r="E612" s="187"/>
      <c r="F612" s="187"/>
      <c r="G612" s="187"/>
      <c r="H612" s="187"/>
      <c r="I612" s="187"/>
      <c r="J612" s="187"/>
    </row>
    <row r="613" spans="1:10">
      <c r="A613" s="271"/>
      <c r="B613" s="187"/>
      <c r="C613" s="187"/>
      <c r="D613" s="187"/>
      <c r="E613" s="187"/>
      <c r="F613" s="187"/>
      <c r="G613" s="187"/>
      <c r="H613" s="187"/>
      <c r="I613" s="187"/>
      <c r="J613" s="187"/>
    </row>
    <row r="614" spans="1:10">
      <c r="A614" s="271"/>
      <c r="B614" s="187"/>
      <c r="C614" s="187"/>
      <c r="D614" s="187"/>
      <c r="E614" s="187"/>
      <c r="F614" s="187"/>
      <c r="G614" s="187"/>
      <c r="H614" s="187"/>
      <c r="I614" s="187"/>
      <c r="J614" s="187"/>
    </row>
    <row r="615" spans="1:10">
      <c r="A615" s="271"/>
      <c r="B615" s="187"/>
      <c r="C615" s="187"/>
      <c r="D615" s="187"/>
      <c r="E615" s="187"/>
      <c r="F615" s="187"/>
      <c r="G615" s="187"/>
      <c r="H615" s="187"/>
      <c r="I615" s="187"/>
      <c r="J615" s="187"/>
    </row>
    <row r="616" spans="1:10">
      <c r="A616" s="271"/>
      <c r="B616" s="187"/>
      <c r="C616" s="187"/>
      <c r="D616" s="187"/>
      <c r="E616" s="187"/>
      <c r="F616" s="187"/>
      <c r="G616" s="187"/>
      <c r="H616" s="187"/>
      <c r="I616" s="187"/>
      <c r="J616" s="187"/>
    </row>
    <row r="617" spans="1:10">
      <c r="A617" s="271"/>
      <c r="B617" s="187"/>
      <c r="C617" s="187"/>
      <c r="D617" s="187"/>
      <c r="E617" s="187"/>
      <c r="F617" s="187"/>
      <c r="G617" s="187"/>
      <c r="H617" s="187"/>
      <c r="I617" s="187"/>
      <c r="J617" s="187"/>
    </row>
    <row r="618" spans="1:10">
      <c r="A618" s="271"/>
      <c r="B618" s="187"/>
      <c r="C618" s="187"/>
      <c r="D618" s="187"/>
      <c r="E618" s="187"/>
      <c r="F618" s="187"/>
      <c r="G618" s="187"/>
      <c r="H618" s="187"/>
      <c r="I618" s="187"/>
      <c r="J618" s="187"/>
    </row>
    <row r="619" spans="1:10">
      <c r="A619" s="271"/>
      <c r="B619" s="187"/>
      <c r="C619" s="187"/>
      <c r="D619" s="187"/>
      <c r="E619" s="187"/>
      <c r="F619" s="187"/>
      <c r="G619" s="187"/>
      <c r="H619" s="187"/>
      <c r="I619" s="187"/>
      <c r="J619" s="187"/>
    </row>
    <row r="620" spans="1:10">
      <c r="A620" s="271"/>
      <c r="B620" s="187"/>
      <c r="C620" s="187"/>
      <c r="D620" s="187"/>
      <c r="E620" s="187"/>
      <c r="F620" s="187"/>
      <c r="G620" s="187"/>
      <c r="H620" s="187"/>
      <c r="I620" s="187"/>
      <c r="J620" s="187"/>
    </row>
    <row r="621" spans="1:10">
      <c r="A621" s="271"/>
      <c r="B621" s="187"/>
      <c r="C621" s="187"/>
      <c r="D621" s="187"/>
      <c r="E621" s="187"/>
      <c r="F621" s="187"/>
      <c r="G621" s="187"/>
      <c r="H621" s="187"/>
      <c r="I621" s="187"/>
      <c r="J621" s="187"/>
    </row>
    <row r="622" spans="1:10">
      <c r="A622" s="271"/>
      <c r="B622" s="187"/>
      <c r="C622" s="187"/>
      <c r="D622" s="187"/>
      <c r="E622" s="187"/>
      <c r="F622" s="187"/>
      <c r="G622" s="187"/>
      <c r="H622" s="187"/>
      <c r="I622" s="187"/>
      <c r="J622" s="187"/>
    </row>
    <row r="623" spans="1:10">
      <c r="A623" s="271"/>
      <c r="B623" s="187"/>
      <c r="C623" s="187"/>
      <c r="D623" s="187"/>
      <c r="E623" s="187"/>
      <c r="F623" s="187"/>
      <c r="G623" s="187"/>
      <c r="H623" s="187"/>
      <c r="I623" s="187"/>
      <c r="J623" s="187"/>
    </row>
    <row r="624" spans="1:10">
      <c r="A624" s="271"/>
      <c r="B624" s="187"/>
      <c r="C624" s="187"/>
      <c r="D624" s="187"/>
      <c r="E624" s="187"/>
      <c r="F624" s="187"/>
      <c r="G624" s="187"/>
      <c r="H624" s="187"/>
      <c r="I624" s="187"/>
      <c r="J624" s="187"/>
    </row>
    <row r="625" spans="1:10">
      <c r="A625" s="271"/>
      <c r="B625" s="187"/>
      <c r="C625" s="187"/>
      <c r="D625" s="187"/>
      <c r="E625" s="187"/>
      <c r="F625" s="187"/>
      <c r="G625" s="187"/>
      <c r="H625" s="187"/>
      <c r="I625" s="187"/>
      <c r="J625" s="187"/>
    </row>
    <row r="626" spans="1:10">
      <c r="A626" s="271"/>
      <c r="B626" s="187"/>
      <c r="C626" s="187"/>
      <c r="D626" s="187"/>
      <c r="E626" s="187"/>
      <c r="F626" s="187"/>
      <c r="G626" s="187"/>
      <c r="H626" s="187"/>
      <c r="I626" s="187"/>
      <c r="J626" s="187"/>
    </row>
    <row r="627" spans="1:10">
      <c r="A627" s="271"/>
      <c r="B627" s="187"/>
      <c r="C627" s="187"/>
      <c r="D627" s="187"/>
      <c r="E627" s="187"/>
      <c r="F627" s="187"/>
      <c r="G627" s="187"/>
      <c r="H627" s="187"/>
      <c r="I627" s="187"/>
      <c r="J627" s="187"/>
    </row>
    <row r="628" spans="1:10">
      <c r="A628" s="271"/>
      <c r="B628" s="187"/>
      <c r="C628" s="187"/>
      <c r="D628" s="187"/>
      <c r="E628" s="187"/>
      <c r="F628" s="187"/>
      <c r="G628" s="187"/>
      <c r="H628" s="187"/>
      <c r="I628" s="187"/>
      <c r="J628" s="187"/>
    </row>
    <row r="629" spans="1:10">
      <c r="A629" s="271"/>
      <c r="B629" s="187"/>
      <c r="C629" s="187"/>
      <c r="D629" s="187"/>
      <c r="E629" s="187"/>
      <c r="F629" s="187"/>
      <c r="G629" s="187"/>
      <c r="H629" s="187"/>
      <c r="I629" s="187"/>
      <c r="J629" s="187"/>
    </row>
    <row r="630" spans="1:10">
      <c r="A630" s="271"/>
      <c r="B630" s="187"/>
      <c r="C630" s="187"/>
      <c r="D630" s="187"/>
      <c r="E630" s="187"/>
      <c r="F630" s="187"/>
      <c r="G630" s="187"/>
      <c r="H630" s="187"/>
      <c r="I630" s="187"/>
      <c r="J630" s="187"/>
    </row>
    <row r="631" spans="1:10">
      <c r="A631" s="271"/>
      <c r="B631" s="187"/>
      <c r="C631" s="187"/>
      <c r="D631" s="187"/>
      <c r="E631" s="187"/>
      <c r="F631" s="187"/>
      <c r="G631" s="187"/>
      <c r="H631" s="187"/>
      <c r="I631" s="187"/>
      <c r="J631" s="187"/>
    </row>
    <row r="632" spans="1:10">
      <c r="A632" s="271"/>
      <c r="B632" s="187"/>
      <c r="C632" s="187"/>
      <c r="D632" s="187"/>
      <c r="E632" s="187"/>
      <c r="F632" s="187"/>
      <c r="G632" s="187"/>
      <c r="H632" s="187"/>
      <c r="I632" s="187"/>
      <c r="J632" s="187"/>
    </row>
    <row r="633" spans="1:10">
      <c r="A633" s="271"/>
      <c r="B633" s="187"/>
      <c r="C633" s="187"/>
      <c r="D633" s="187"/>
      <c r="E633" s="187"/>
      <c r="F633" s="187"/>
      <c r="G633" s="187"/>
      <c r="H633" s="187"/>
      <c r="I633" s="187"/>
      <c r="J633" s="187"/>
    </row>
    <row r="634" spans="1:10">
      <c r="A634" s="271"/>
      <c r="B634" s="187"/>
      <c r="C634" s="187"/>
      <c r="D634" s="187"/>
      <c r="E634" s="187"/>
      <c r="F634" s="187"/>
      <c r="G634" s="187"/>
      <c r="H634" s="187"/>
      <c r="I634" s="187"/>
      <c r="J634" s="187"/>
    </row>
    <row r="635" spans="1:10">
      <c r="A635" s="271"/>
      <c r="B635" s="187"/>
      <c r="C635" s="187"/>
      <c r="D635" s="187"/>
      <c r="E635" s="187"/>
      <c r="F635" s="187"/>
      <c r="G635" s="187"/>
      <c r="H635" s="187"/>
      <c r="I635" s="187"/>
      <c r="J635" s="187"/>
    </row>
    <row r="636" spans="1:10">
      <c r="A636" s="271"/>
      <c r="B636" s="187"/>
      <c r="C636" s="187"/>
      <c r="D636" s="187"/>
      <c r="E636" s="187"/>
      <c r="F636" s="187"/>
      <c r="G636" s="187"/>
      <c r="H636" s="187"/>
      <c r="I636" s="187"/>
      <c r="J636" s="187"/>
    </row>
    <row r="637" spans="1:10">
      <c r="A637" s="271"/>
      <c r="B637" s="187"/>
      <c r="C637" s="187"/>
      <c r="D637" s="187"/>
      <c r="E637" s="187"/>
      <c r="F637" s="187"/>
      <c r="G637" s="187"/>
      <c r="H637" s="187"/>
      <c r="I637" s="187"/>
      <c r="J637" s="187"/>
    </row>
    <row r="638" spans="1:10">
      <c r="A638" s="271"/>
      <c r="B638" s="187"/>
      <c r="C638" s="187"/>
      <c r="D638" s="187"/>
      <c r="E638" s="187"/>
      <c r="F638" s="187"/>
      <c r="G638" s="187"/>
      <c r="H638" s="187"/>
      <c r="I638" s="187"/>
      <c r="J638" s="187"/>
    </row>
    <row r="639" spans="1:10">
      <c r="A639" s="271"/>
      <c r="B639" s="187"/>
      <c r="C639" s="187"/>
      <c r="D639" s="187"/>
      <c r="E639" s="187"/>
      <c r="F639" s="187"/>
      <c r="G639" s="187"/>
      <c r="H639" s="187"/>
      <c r="I639" s="187"/>
      <c r="J639" s="187"/>
    </row>
    <row r="640" spans="1:10">
      <c r="A640" s="271"/>
      <c r="B640" s="187"/>
      <c r="C640" s="187"/>
      <c r="D640" s="187"/>
      <c r="E640" s="187"/>
      <c r="F640" s="187"/>
      <c r="G640" s="187"/>
      <c r="H640" s="187"/>
      <c r="I640" s="187"/>
      <c r="J640" s="187"/>
    </row>
    <row r="641" spans="1:10">
      <c r="A641" s="271"/>
      <c r="B641" s="187"/>
      <c r="C641" s="187"/>
      <c r="D641" s="187"/>
      <c r="E641" s="187"/>
      <c r="F641" s="187"/>
      <c r="G641" s="187"/>
      <c r="H641" s="187"/>
      <c r="I641" s="187"/>
      <c r="J641" s="187"/>
    </row>
    <row r="642" spans="1:10">
      <c r="A642" s="271"/>
      <c r="B642" s="187"/>
      <c r="C642" s="187"/>
      <c r="D642" s="187"/>
      <c r="E642" s="187"/>
      <c r="F642" s="187"/>
      <c r="G642" s="187"/>
      <c r="H642" s="187"/>
      <c r="I642" s="187"/>
      <c r="J642" s="187"/>
    </row>
    <row r="643" spans="1:10">
      <c r="A643" s="271"/>
      <c r="B643" s="187"/>
      <c r="C643" s="187"/>
      <c r="D643" s="187"/>
      <c r="E643" s="187"/>
      <c r="F643" s="187"/>
      <c r="G643" s="187"/>
      <c r="H643" s="187"/>
      <c r="I643" s="187"/>
      <c r="J643" s="187"/>
    </row>
    <row r="644" spans="1:10">
      <c r="A644" s="271"/>
      <c r="B644" s="187"/>
      <c r="C644" s="187"/>
      <c r="D644" s="187"/>
      <c r="E644" s="187"/>
      <c r="F644" s="187"/>
      <c r="G644" s="187"/>
      <c r="H644" s="187"/>
      <c r="I644" s="187"/>
      <c r="J644" s="187"/>
    </row>
    <row r="645" spans="1:10">
      <c r="A645" s="271"/>
      <c r="B645" s="187"/>
      <c r="C645" s="187"/>
      <c r="D645" s="187"/>
      <c r="E645" s="187"/>
      <c r="F645" s="187"/>
      <c r="G645" s="187"/>
      <c r="H645" s="187"/>
      <c r="I645" s="187"/>
      <c r="J645" s="187"/>
    </row>
    <row r="646" spans="1:10">
      <c r="A646" s="271"/>
      <c r="B646" s="187"/>
      <c r="C646" s="187"/>
      <c r="D646" s="187"/>
      <c r="E646" s="187"/>
      <c r="F646" s="187"/>
      <c r="G646" s="187"/>
      <c r="H646" s="187"/>
      <c r="I646" s="187"/>
      <c r="J646" s="187"/>
    </row>
    <row r="647" spans="1:10">
      <c r="A647" s="271"/>
      <c r="B647" s="187"/>
      <c r="C647" s="187"/>
      <c r="D647" s="187"/>
      <c r="E647" s="187"/>
      <c r="F647" s="187"/>
      <c r="G647" s="187"/>
      <c r="H647" s="187"/>
      <c r="I647" s="187"/>
      <c r="J647" s="187"/>
    </row>
    <row r="648" spans="1:10">
      <c r="A648" s="271"/>
      <c r="B648" s="187"/>
      <c r="C648" s="187"/>
      <c r="D648" s="187"/>
      <c r="E648" s="187"/>
      <c r="F648" s="187"/>
      <c r="G648" s="187"/>
      <c r="H648" s="187"/>
      <c r="I648" s="187"/>
      <c r="J648" s="187"/>
    </row>
    <row r="649" spans="1:10">
      <c r="A649" s="271"/>
      <c r="B649" s="187"/>
      <c r="C649" s="187"/>
      <c r="D649" s="187"/>
      <c r="E649" s="187"/>
      <c r="F649" s="187"/>
      <c r="G649" s="187"/>
      <c r="H649" s="187"/>
      <c r="I649" s="187"/>
      <c r="J649" s="187"/>
    </row>
    <row r="650" spans="1:10">
      <c r="A650" s="271"/>
      <c r="B650" s="187"/>
      <c r="C650" s="187"/>
      <c r="D650" s="187"/>
      <c r="E650" s="187"/>
      <c r="F650" s="187"/>
      <c r="G650" s="187"/>
      <c r="H650" s="187"/>
      <c r="I650" s="187"/>
      <c r="J650" s="187"/>
    </row>
    <row r="651" spans="1:10">
      <c r="A651" s="271"/>
      <c r="B651" s="187"/>
      <c r="C651" s="187"/>
      <c r="D651" s="187"/>
      <c r="E651" s="187"/>
      <c r="F651" s="187"/>
      <c r="G651" s="187"/>
      <c r="H651" s="187"/>
      <c r="I651" s="187"/>
      <c r="J651" s="187"/>
    </row>
    <row r="652" spans="1:10">
      <c r="A652" s="271"/>
      <c r="B652" s="187"/>
      <c r="C652" s="187"/>
      <c r="D652" s="187"/>
      <c r="E652" s="187"/>
      <c r="F652" s="187"/>
      <c r="G652" s="187"/>
      <c r="H652" s="187"/>
      <c r="I652" s="187"/>
      <c r="J652" s="187"/>
    </row>
    <row r="653" spans="1:10">
      <c r="A653" s="271"/>
      <c r="B653" s="187"/>
      <c r="C653" s="187"/>
      <c r="D653" s="187"/>
      <c r="E653" s="187"/>
      <c r="F653" s="187"/>
      <c r="G653" s="187"/>
      <c r="H653" s="187"/>
      <c r="I653" s="187"/>
      <c r="J653" s="187"/>
    </row>
    <row r="654" spans="1:10">
      <c r="A654" s="271"/>
      <c r="B654" s="187"/>
      <c r="C654" s="187"/>
      <c r="D654" s="187"/>
      <c r="E654" s="187"/>
      <c r="F654" s="187"/>
      <c r="G654" s="187"/>
      <c r="H654" s="187"/>
      <c r="I654" s="187"/>
      <c r="J654" s="187"/>
    </row>
    <row r="655" spans="1:10">
      <c r="A655" s="271"/>
      <c r="B655" s="187"/>
      <c r="C655" s="187"/>
      <c r="D655" s="187"/>
      <c r="E655" s="187"/>
      <c r="F655" s="187"/>
      <c r="G655" s="187"/>
      <c r="H655" s="187"/>
      <c r="I655" s="187"/>
      <c r="J655" s="187"/>
    </row>
    <row r="656" spans="1:10">
      <c r="A656" s="271"/>
      <c r="B656" s="187"/>
      <c r="C656" s="187"/>
      <c r="D656" s="187"/>
      <c r="E656" s="187"/>
      <c r="F656" s="187"/>
      <c r="G656" s="187"/>
      <c r="H656" s="187"/>
      <c r="I656" s="187"/>
      <c r="J656" s="187"/>
    </row>
    <row r="657" spans="1:10">
      <c r="A657" s="271"/>
      <c r="B657" s="187"/>
      <c r="C657" s="187"/>
      <c r="D657" s="187"/>
      <c r="E657" s="187"/>
      <c r="F657" s="187"/>
      <c r="G657" s="187"/>
      <c r="H657" s="187"/>
      <c r="I657" s="187"/>
      <c r="J657" s="187"/>
    </row>
    <row r="658" spans="1:10">
      <c r="A658" s="271"/>
      <c r="B658" s="187"/>
      <c r="C658" s="187"/>
      <c r="D658" s="187"/>
      <c r="E658" s="187"/>
      <c r="F658" s="187"/>
      <c r="G658" s="187"/>
      <c r="H658" s="187"/>
      <c r="I658" s="187"/>
      <c r="J658" s="187"/>
    </row>
    <row r="659" spans="1:10">
      <c r="A659" s="271"/>
      <c r="B659" s="187"/>
      <c r="C659" s="187"/>
      <c r="D659" s="187"/>
      <c r="E659" s="187"/>
      <c r="F659" s="187"/>
      <c r="G659" s="187"/>
      <c r="H659" s="187"/>
      <c r="I659" s="187"/>
      <c r="J659" s="187"/>
    </row>
    <row r="660" spans="1:10">
      <c r="A660" s="271"/>
      <c r="B660" s="187"/>
      <c r="C660" s="187"/>
      <c r="D660" s="187"/>
      <c r="E660" s="187"/>
      <c r="F660" s="187"/>
      <c r="G660" s="187"/>
      <c r="H660" s="187"/>
      <c r="I660" s="187"/>
      <c r="J660" s="187"/>
    </row>
    <row r="661" spans="1:10">
      <c r="A661" s="271"/>
      <c r="B661" s="187"/>
      <c r="C661" s="187"/>
      <c r="D661" s="187"/>
      <c r="E661" s="187"/>
      <c r="F661" s="187"/>
      <c r="G661" s="187"/>
      <c r="H661" s="187"/>
      <c r="I661" s="187"/>
      <c r="J661" s="187"/>
    </row>
    <row r="662" spans="1:10">
      <c r="A662" s="271"/>
      <c r="B662" s="187"/>
      <c r="C662" s="187"/>
      <c r="D662" s="187"/>
      <c r="E662" s="187"/>
      <c r="F662" s="187"/>
      <c r="G662" s="187"/>
      <c r="H662" s="187"/>
      <c r="I662" s="187"/>
      <c r="J662" s="187"/>
    </row>
    <row r="663" spans="1:10">
      <c r="A663" s="271"/>
      <c r="B663" s="187"/>
      <c r="C663" s="187"/>
      <c r="D663" s="187"/>
      <c r="E663" s="187"/>
      <c r="F663" s="187"/>
      <c r="G663" s="187"/>
      <c r="H663" s="187"/>
      <c r="I663" s="187"/>
      <c r="J663" s="187"/>
    </row>
    <row r="664" spans="1:10">
      <c r="A664" s="271"/>
      <c r="B664" s="187"/>
      <c r="C664" s="187"/>
      <c r="D664" s="187"/>
      <c r="E664" s="187"/>
      <c r="F664" s="187"/>
      <c r="G664" s="187"/>
      <c r="H664" s="187"/>
      <c r="I664" s="187"/>
      <c r="J664" s="187"/>
    </row>
    <row r="665" spans="1:10">
      <c r="A665" s="271"/>
      <c r="B665" s="187"/>
      <c r="C665" s="187"/>
      <c r="D665" s="187"/>
      <c r="E665" s="187"/>
      <c r="F665" s="187"/>
      <c r="G665" s="187"/>
      <c r="H665" s="187"/>
      <c r="I665" s="187"/>
      <c r="J665" s="187"/>
    </row>
    <row r="666" spans="1:10">
      <c r="A666" s="271"/>
      <c r="B666" s="187"/>
      <c r="C666" s="187"/>
      <c r="D666" s="187"/>
      <c r="E666" s="187"/>
      <c r="F666" s="187"/>
      <c r="G666" s="187"/>
      <c r="H666" s="187"/>
      <c r="I666" s="187"/>
      <c r="J666" s="187"/>
    </row>
    <row r="667" spans="1:10">
      <c r="A667" s="271"/>
      <c r="B667" s="187"/>
      <c r="C667" s="187"/>
      <c r="D667" s="187"/>
      <c r="E667" s="187"/>
      <c r="F667" s="187"/>
      <c r="G667" s="187"/>
      <c r="H667" s="187"/>
      <c r="I667" s="187"/>
      <c r="J667" s="187"/>
    </row>
    <row r="668" spans="1:10">
      <c r="A668" s="271"/>
      <c r="B668" s="187"/>
      <c r="C668" s="187"/>
      <c r="D668" s="187"/>
      <c r="E668" s="187"/>
      <c r="F668" s="187"/>
      <c r="G668" s="187"/>
      <c r="H668" s="187"/>
      <c r="I668" s="187"/>
      <c r="J668" s="187"/>
    </row>
    <row r="669" spans="1:10">
      <c r="A669" s="271"/>
      <c r="B669" s="187"/>
      <c r="C669" s="187"/>
      <c r="D669" s="187"/>
      <c r="E669" s="187"/>
      <c r="F669" s="187"/>
      <c r="G669" s="187"/>
      <c r="H669" s="187"/>
      <c r="I669" s="187"/>
      <c r="J669" s="187"/>
    </row>
    <row r="670" spans="1:10">
      <c r="A670" s="271"/>
      <c r="B670" s="187"/>
      <c r="C670" s="187"/>
      <c r="D670" s="187"/>
      <c r="E670" s="187"/>
      <c r="F670" s="187"/>
      <c r="G670" s="187"/>
      <c r="H670" s="187"/>
      <c r="I670" s="187"/>
      <c r="J670" s="187"/>
    </row>
    <row r="671" spans="1:10">
      <c r="A671" s="271"/>
      <c r="B671" s="187"/>
      <c r="C671" s="187"/>
      <c r="D671" s="187"/>
      <c r="E671" s="187"/>
      <c r="F671" s="187"/>
      <c r="G671" s="187"/>
      <c r="H671" s="187"/>
      <c r="I671" s="187"/>
      <c r="J671" s="187"/>
    </row>
    <row r="672" spans="1:10">
      <c r="A672" s="271"/>
      <c r="B672" s="187"/>
      <c r="C672" s="187"/>
      <c r="D672" s="187"/>
      <c r="E672" s="187"/>
      <c r="F672" s="187"/>
      <c r="G672" s="187"/>
      <c r="H672" s="187"/>
      <c r="I672" s="187"/>
      <c r="J672" s="187"/>
    </row>
    <row r="673" spans="1:10">
      <c r="A673" s="271"/>
      <c r="B673" s="187"/>
      <c r="C673" s="187"/>
      <c r="D673" s="187"/>
      <c r="E673" s="187"/>
      <c r="F673" s="187"/>
      <c r="G673" s="187"/>
      <c r="H673" s="187"/>
      <c r="I673" s="187"/>
      <c r="J673" s="187"/>
    </row>
    <row r="674" spans="1:10">
      <c r="A674" s="271"/>
      <c r="B674" s="187"/>
      <c r="C674" s="187"/>
      <c r="D674" s="187"/>
      <c r="E674" s="187"/>
      <c r="F674" s="187"/>
      <c r="G674" s="187"/>
      <c r="H674" s="187"/>
      <c r="I674" s="187"/>
      <c r="J674" s="187"/>
    </row>
    <row r="675" spans="1:10">
      <c r="A675" s="271"/>
      <c r="B675" s="187"/>
      <c r="C675" s="187"/>
      <c r="D675" s="187"/>
      <c r="E675" s="187"/>
      <c r="F675" s="187"/>
      <c r="G675" s="187"/>
      <c r="H675" s="187"/>
      <c r="I675" s="187"/>
      <c r="J675" s="187"/>
    </row>
    <row r="676" spans="1:10">
      <c r="A676" s="271"/>
      <c r="B676" s="187"/>
      <c r="C676" s="187"/>
      <c r="D676" s="187"/>
      <c r="E676" s="187"/>
      <c r="F676" s="187"/>
      <c r="G676" s="187"/>
      <c r="H676" s="187"/>
      <c r="I676" s="187"/>
      <c r="J676" s="187"/>
    </row>
    <row r="677" spans="1:10">
      <c r="A677" s="271"/>
      <c r="B677" s="187"/>
      <c r="C677" s="187"/>
      <c r="D677" s="187"/>
      <c r="E677" s="187"/>
      <c r="F677" s="187"/>
      <c r="G677" s="187"/>
      <c r="H677" s="187"/>
      <c r="I677" s="187"/>
      <c r="J677" s="187"/>
    </row>
    <row r="678" spans="1:10">
      <c r="A678" s="271"/>
      <c r="B678" s="187"/>
      <c r="C678" s="187"/>
      <c r="D678" s="187"/>
      <c r="E678" s="187"/>
      <c r="F678" s="187"/>
      <c r="G678" s="187"/>
      <c r="H678" s="187"/>
      <c r="I678" s="187"/>
      <c r="J678" s="187"/>
    </row>
    <row r="679" spans="1:10">
      <c r="A679" s="271"/>
      <c r="B679" s="187"/>
      <c r="C679" s="187"/>
      <c r="D679" s="187"/>
      <c r="E679" s="187"/>
      <c r="F679" s="187"/>
      <c r="G679" s="187"/>
      <c r="H679" s="187"/>
      <c r="I679" s="187"/>
      <c r="J679" s="187"/>
    </row>
    <row r="680" spans="1:10">
      <c r="A680" s="271"/>
      <c r="B680" s="187"/>
      <c r="C680" s="187"/>
      <c r="D680" s="187"/>
      <c r="E680" s="187"/>
      <c r="F680" s="187"/>
      <c r="G680" s="187"/>
      <c r="H680" s="187"/>
      <c r="I680" s="187"/>
      <c r="J680" s="187"/>
    </row>
    <row r="681" spans="1:10">
      <c r="A681" s="271"/>
      <c r="B681" s="187"/>
      <c r="C681" s="187"/>
      <c r="D681" s="187"/>
      <c r="E681" s="187"/>
      <c r="F681" s="187"/>
      <c r="G681" s="187"/>
      <c r="H681" s="187"/>
      <c r="I681" s="187"/>
      <c r="J681" s="187"/>
    </row>
    <row r="682" spans="1:10">
      <c r="A682" s="271"/>
      <c r="B682" s="187"/>
      <c r="C682" s="187"/>
      <c r="D682" s="187"/>
      <c r="E682" s="187"/>
      <c r="F682" s="187"/>
      <c r="G682" s="187"/>
      <c r="H682" s="187"/>
      <c r="I682" s="187"/>
      <c r="J682" s="187"/>
    </row>
    <row r="683" spans="1:10">
      <c r="A683" s="271"/>
      <c r="B683" s="187"/>
      <c r="C683" s="187"/>
      <c r="D683" s="187"/>
      <c r="E683" s="187"/>
      <c r="F683" s="187"/>
      <c r="G683" s="187"/>
      <c r="H683" s="187"/>
      <c r="I683" s="187"/>
      <c r="J683" s="187"/>
    </row>
    <row r="684" spans="1:10">
      <c r="A684" s="271"/>
      <c r="B684" s="187"/>
      <c r="C684" s="187"/>
      <c r="D684" s="187"/>
      <c r="E684" s="187"/>
      <c r="F684" s="187"/>
      <c r="G684" s="187"/>
      <c r="H684" s="187"/>
      <c r="I684" s="187"/>
      <c r="J684" s="187"/>
    </row>
    <row r="685" spans="1:10">
      <c r="A685" s="271"/>
      <c r="B685" s="187"/>
      <c r="C685" s="187"/>
      <c r="D685" s="187"/>
      <c r="E685" s="187"/>
      <c r="F685" s="187"/>
      <c r="G685" s="187"/>
      <c r="H685" s="187"/>
      <c r="I685" s="187"/>
      <c r="J685" s="187"/>
    </row>
    <row r="686" spans="1:10">
      <c r="A686" s="271"/>
      <c r="B686" s="187"/>
      <c r="C686" s="187"/>
      <c r="D686" s="187"/>
      <c r="E686" s="187"/>
      <c r="F686" s="187"/>
      <c r="G686" s="187"/>
      <c r="H686" s="187"/>
      <c r="I686" s="187"/>
      <c r="J686" s="187"/>
    </row>
    <row r="687" spans="1:10">
      <c r="A687" s="271"/>
      <c r="B687" s="187"/>
      <c r="C687" s="187"/>
      <c r="D687" s="187"/>
      <c r="E687" s="187"/>
      <c r="F687" s="187"/>
      <c r="G687" s="187"/>
      <c r="H687" s="187"/>
      <c r="I687" s="187"/>
      <c r="J687" s="187"/>
    </row>
    <row r="688" spans="1:10">
      <c r="A688" s="271"/>
      <c r="B688" s="187"/>
      <c r="C688" s="187"/>
      <c r="D688" s="187"/>
      <c r="E688" s="187"/>
      <c r="F688" s="187"/>
      <c r="G688" s="187"/>
      <c r="H688" s="187"/>
      <c r="I688" s="187"/>
      <c r="J688" s="187"/>
    </row>
    <row r="689" spans="1:10">
      <c r="A689" s="271"/>
      <c r="B689" s="187"/>
      <c r="C689" s="187"/>
      <c r="D689" s="187"/>
      <c r="E689" s="187"/>
      <c r="F689" s="187"/>
      <c r="G689" s="187"/>
      <c r="H689" s="187"/>
      <c r="I689" s="187"/>
      <c r="J689" s="187"/>
    </row>
    <row r="690" spans="1:10">
      <c r="A690" s="271"/>
      <c r="B690" s="187"/>
      <c r="C690" s="187"/>
      <c r="D690" s="187"/>
      <c r="E690" s="187"/>
      <c r="F690" s="187"/>
      <c r="G690" s="187"/>
      <c r="H690" s="187"/>
      <c r="I690" s="187"/>
      <c r="J690" s="187"/>
    </row>
    <row r="691" spans="1:10">
      <c r="A691" s="271"/>
      <c r="B691" s="187"/>
      <c r="C691" s="187"/>
      <c r="D691" s="187"/>
      <c r="E691" s="187"/>
      <c r="F691" s="187"/>
      <c r="G691" s="187"/>
      <c r="H691" s="187"/>
      <c r="I691" s="187"/>
      <c r="J691" s="187"/>
    </row>
    <row r="692" spans="1:10">
      <c r="A692" s="271"/>
      <c r="B692" s="187"/>
      <c r="C692" s="187"/>
      <c r="D692" s="187"/>
      <c r="E692" s="187"/>
      <c r="F692" s="187"/>
      <c r="G692" s="187"/>
      <c r="H692" s="187"/>
      <c r="I692" s="187"/>
      <c r="J692" s="187"/>
    </row>
    <row r="693" spans="1:10">
      <c r="A693" s="271"/>
      <c r="B693" s="187"/>
      <c r="C693" s="187"/>
      <c r="D693" s="187"/>
      <c r="E693" s="187"/>
      <c r="F693" s="187"/>
      <c r="G693" s="187"/>
      <c r="H693" s="187"/>
      <c r="I693" s="187"/>
      <c r="J693" s="187"/>
    </row>
    <row r="694" spans="1:10">
      <c r="A694" s="271"/>
      <c r="B694" s="187"/>
      <c r="C694" s="187"/>
      <c r="D694" s="187"/>
      <c r="E694" s="187"/>
      <c r="F694" s="187"/>
      <c r="G694" s="187"/>
      <c r="H694" s="187"/>
      <c r="I694" s="187"/>
      <c r="J694" s="187"/>
    </row>
    <row r="695" spans="1:10">
      <c r="A695" s="271"/>
      <c r="B695" s="187"/>
      <c r="C695" s="187"/>
      <c r="D695" s="187"/>
      <c r="E695" s="187"/>
      <c r="F695" s="187"/>
      <c r="G695" s="187"/>
      <c r="H695" s="187"/>
      <c r="I695" s="187"/>
      <c r="J695" s="187"/>
    </row>
    <row r="696" spans="1:10">
      <c r="A696" s="271"/>
      <c r="B696" s="187"/>
      <c r="C696" s="187"/>
      <c r="D696" s="187"/>
      <c r="E696" s="187"/>
      <c r="F696" s="187"/>
      <c r="G696" s="187"/>
      <c r="H696" s="187"/>
      <c r="I696" s="187"/>
      <c r="J696" s="187"/>
    </row>
    <row r="697" spans="1:10">
      <c r="A697" s="271"/>
      <c r="B697" s="187"/>
      <c r="C697" s="187"/>
      <c r="D697" s="187"/>
      <c r="E697" s="187"/>
      <c r="F697" s="187"/>
      <c r="G697" s="187"/>
      <c r="H697" s="187"/>
      <c r="I697" s="187"/>
      <c r="J697" s="187"/>
    </row>
    <row r="698" spans="1:10">
      <c r="A698" s="271"/>
      <c r="B698" s="187"/>
      <c r="C698" s="187"/>
      <c r="D698" s="187"/>
      <c r="E698" s="187"/>
      <c r="F698" s="187"/>
      <c r="G698" s="187"/>
      <c r="H698" s="187"/>
      <c r="I698" s="187"/>
      <c r="J698" s="187"/>
    </row>
    <row r="699" spans="1:10">
      <c r="A699" s="271"/>
      <c r="B699" s="187"/>
      <c r="C699" s="187"/>
      <c r="D699" s="187"/>
      <c r="E699" s="187"/>
      <c r="F699" s="187"/>
      <c r="G699" s="187"/>
      <c r="H699" s="187"/>
      <c r="I699" s="187"/>
      <c r="J699" s="187"/>
    </row>
    <row r="700" spans="1:10">
      <c r="A700" s="271"/>
      <c r="B700" s="187"/>
      <c r="C700" s="187"/>
      <c r="D700" s="187"/>
      <c r="E700" s="187"/>
      <c r="F700" s="187"/>
      <c r="G700" s="187"/>
      <c r="H700" s="187"/>
      <c r="I700" s="187"/>
      <c r="J700" s="187"/>
    </row>
    <row r="701" spans="1:10">
      <c r="A701" s="271"/>
      <c r="B701" s="187"/>
      <c r="C701" s="187"/>
      <c r="D701" s="187"/>
      <c r="E701" s="187"/>
      <c r="F701" s="187"/>
      <c r="G701" s="187"/>
      <c r="H701" s="187"/>
      <c r="I701" s="187"/>
      <c r="J701" s="187"/>
    </row>
    <row r="702" spans="1:10">
      <c r="A702" s="271"/>
      <c r="B702" s="187"/>
      <c r="C702" s="187"/>
      <c r="D702" s="187"/>
      <c r="E702" s="187"/>
      <c r="F702" s="187"/>
      <c r="G702" s="187"/>
      <c r="H702" s="187"/>
      <c r="I702" s="187"/>
      <c r="J702" s="187"/>
    </row>
    <row r="703" spans="1:10">
      <c r="A703" s="271"/>
      <c r="B703" s="187"/>
      <c r="C703" s="187"/>
      <c r="D703" s="187"/>
      <c r="E703" s="187"/>
      <c r="F703" s="187"/>
      <c r="G703" s="187"/>
      <c r="H703" s="187"/>
      <c r="I703" s="187"/>
      <c r="J703" s="187"/>
    </row>
    <row r="704" spans="1:10">
      <c r="A704" s="271"/>
      <c r="B704" s="187"/>
      <c r="C704" s="187"/>
      <c r="D704" s="187"/>
      <c r="E704" s="187"/>
      <c r="F704" s="187"/>
      <c r="G704" s="187"/>
      <c r="H704" s="187"/>
      <c r="I704" s="187"/>
      <c r="J704" s="187"/>
    </row>
    <row r="705" spans="1:10">
      <c r="A705" s="271"/>
      <c r="B705" s="187"/>
      <c r="C705" s="187"/>
      <c r="D705" s="187"/>
      <c r="E705" s="187"/>
      <c r="F705" s="187"/>
      <c r="G705" s="187"/>
      <c r="H705" s="187"/>
      <c r="I705" s="187"/>
      <c r="J705" s="187"/>
    </row>
    <row r="706" spans="1:10">
      <c r="A706" s="271"/>
      <c r="B706" s="187"/>
      <c r="C706" s="187"/>
      <c r="D706" s="187"/>
      <c r="E706" s="187"/>
      <c r="F706" s="187"/>
      <c r="G706" s="187"/>
      <c r="H706" s="187"/>
      <c r="I706" s="187"/>
      <c r="J706" s="187"/>
    </row>
    <row r="707" spans="1:10">
      <c r="A707" s="271"/>
      <c r="B707" s="187"/>
      <c r="C707" s="187"/>
      <c r="D707" s="187"/>
      <c r="E707" s="187"/>
      <c r="F707" s="187"/>
      <c r="G707" s="187"/>
      <c r="H707" s="187"/>
      <c r="I707" s="187"/>
      <c r="J707" s="187"/>
    </row>
    <row r="708" spans="1:10">
      <c r="A708" s="271"/>
      <c r="B708" s="187"/>
      <c r="C708" s="187"/>
      <c r="D708" s="187"/>
      <c r="E708" s="187"/>
      <c r="F708" s="187"/>
      <c r="G708" s="187"/>
      <c r="H708" s="187"/>
      <c r="I708" s="187"/>
      <c r="J708" s="187"/>
    </row>
    <row r="709" spans="1:10">
      <c r="A709" s="271"/>
      <c r="B709" s="187"/>
      <c r="C709" s="187"/>
      <c r="D709" s="187"/>
      <c r="E709" s="187"/>
      <c r="F709" s="187"/>
      <c r="G709" s="187"/>
      <c r="H709" s="187"/>
      <c r="I709" s="187"/>
      <c r="J709" s="187"/>
    </row>
    <row r="710" spans="1:10">
      <c r="A710" s="271"/>
      <c r="B710" s="187"/>
      <c r="C710" s="187"/>
      <c r="D710" s="187"/>
      <c r="E710" s="187"/>
      <c r="F710" s="187"/>
      <c r="G710" s="187"/>
      <c r="H710" s="187"/>
      <c r="I710" s="187"/>
      <c r="J710" s="187"/>
    </row>
    <row r="711" spans="1:10">
      <c r="A711" s="271"/>
      <c r="B711" s="187"/>
      <c r="C711" s="187"/>
      <c r="D711" s="187"/>
      <c r="E711" s="187"/>
      <c r="F711" s="187"/>
      <c r="G711" s="187"/>
      <c r="H711" s="187"/>
      <c r="I711" s="187"/>
      <c r="J711" s="187"/>
    </row>
    <row r="712" spans="1:10">
      <c r="A712" s="271"/>
      <c r="B712" s="187"/>
      <c r="C712" s="187"/>
      <c r="D712" s="187"/>
      <c r="E712" s="187"/>
      <c r="F712" s="187"/>
      <c r="G712" s="187"/>
      <c r="H712" s="187"/>
      <c r="I712" s="187"/>
      <c r="J712" s="187"/>
    </row>
    <row r="713" spans="1:10">
      <c r="A713" s="271"/>
      <c r="B713" s="187"/>
      <c r="C713" s="187"/>
      <c r="D713" s="187"/>
      <c r="E713" s="187"/>
      <c r="F713" s="187"/>
      <c r="G713" s="187"/>
      <c r="H713" s="187"/>
      <c r="I713" s="187"/>
      <c r="J713" s="187"/>
    </row>
    <row r="714" spans="1:10">
      <c r="A714" s="271"/>
      <c r="B714" s="187"/>
      <c r="C714" s="187"/>
      <c r="D714" s="187"/>
      <c r="E714" s="187"/>
      <c r="F714" s="187"/>
      <c r="G714" s="187"/>
      <c r="H714" s="187"/>
      <c r="I714" s="187"/>
      <c r="J714" s="187"/>
    </row>
    <row r="715" spans="1:10">
      <c r="A715" s="271"/>
      <c r="B715" s="187"/>
      <c r="C715" s="187"/>
      <c r="D715" s="187"/>
      <c r="E715" s="187"/>
      <c r="F715" s="187"/>
      <c r="G715" s="187"/>
      <c r="H715" s="187"/>
      <c r="I715" s="187"/>
      <c r="J715" s="187"/>
    </row>
    <row r="716" spans="1:10">
      <c r="A716" s="271"/>
      <c r="B716" s="187"/>
      <c r="C716" s="187"/>
      <c r="D716" s="187"/>
      <c r="E716" s="187"/>
      <c r="F716" s="187"/>
      <c r="G716" s="187"/>
      <c r="H716" s="187"/>
      <c r="I716" s="187"/>
      <c r="J716" s="187"/>
    </row>
    <row r="717" spans="1:10">
      <c r="A717" s="271"/>
      <c r="B717" s="187"/>
      <c r="C717" s="187"/>
      <c r="D717" s="187"/>
      <c r="E717" s="187"/>
      <c r="F717" s="187"/>
      <c r="G717" s="187"/>
      <c r="H717" s="187"/>
      <c r="I717" s="187"/>
      <c r="J717" s="187"/>
    </row>
    <row r="718" spans="1:10">
      <c r="A718" s="271"/>
      <c r="B718" s="187"/>
      <c r="C718" s="187"/>
      <c r="D718" s="187"/>
      <c r="E718" s="187"/>
      <c r="F718" s="187"/>
      <c r="G718" s="187"/>
      <c r="H718" s="187"/>
      <c r="I718" s="187"/>
      <c r="J718" s="187"/>
    </row>
    <row r="719" spans="1:10">
      <c r="A719" s="271"/>
      <c r="B719" s="187"/>
      <c r="C719" s="187"/>
      <c r="D719" s="187"/>
      <c r="E719" s="187"/>
      <c r="F719" s="187"/>
      <c r="G719" s="187"/>
      <c r="H719" s="187"/>
      <c r="I719" s="187"/>
      <c r="J719" s="187"/>
    </row>
    <row r="720" spans="1:10">
      <c r="A720" s="271"/>
      <c r="B720" s="187"/>
      <c r="C720" s="187"/>
      <c r="D720" s="187"/>
      <c r="E720" s="187"/>
      <c r="F720" s="187"/>
      <c r="G720" s="187"/>
      <c r="H720" s="187"/>
      <c r="I720" s="187"/>
      <c r="J720" s="187"/>
    </row>
    <row r="721" spans="1:10">
      <c r="A721" s="271"/>
      <c r="B721" s="187"/>
      <c r="C721" s="187"/>
      <c r="D721" s="187"/>
      <c r="E721" s="187"/>
      <c r="F721" s="187"/>
      <c r="G721" s="187"/>
      <c r="H721" s="187"/>
      <c r="I721" s="187"/>
      <c r="J721" s="187"/>
    </row>
    <row r="722" spans="1:10">
      <c r="A722" s="271"/>
      <c r="B722" s="187"/>
      <c r="C722" s="187"/>
      <c r="D722" s="187"/>
      <c r="E722" s="187"/>
      <c r="F722" s="187"/>
      <c r="G722" s="187"/>
      <c r="H722" s="187"/>
      <c r="I722" s="187"/>
      <c r="J722" s="187"/>
    </row>
    <row r="723" spans="1:10">
      <c r="A723" s="271"/>
      <c r="B723" s="187"/>
      <c r="C723" s="187"/>
      <c r="D723" s="187"/>
      <c r="E723" s="187"/>
      <c r="F723" s="187"/>
      <c r="G723" s="187"/>
      <c r="H723" s="187"/>
      <c r="I723" s="187"/>
      <c r="J723" s="187"/>
    </row>
    <row r="724" spans="1:10">
      <c r="A724" s="271"/>
      <c r="B724" s="187"/>
      <c r="C724" s="187"/>
      <c r="D724" s="187"/>
      <c r="E724" s="187"/>
      <c r="F724" s="187"/>
      <c r="G724" s="187"/>
      <c r="H724" s="187"/>
      <c r="I724" s="187"/>
      <c r="J724" s="187"/>
    </row>
    <row r="725" spans="1:10">
      <c r="A725" s="271"/>
      <c r="B725" s="187"/>
      <c r="C725" s="187"/>
      <c r="D725" s="187"/>
      <c r="E725" s="187"/>
      <c r="F725" s="187"/>
      <c r="G725" s="187"/>
      <c r="H725" s="187"/>
      <c r="I725" s="187"/>
      <c r="J725" s="187"/>
    </row>
    <row r="726" spans="1:10">
      <c r="A726" s="271"/>
      <c r="B726" s="187"/>
      <c r="C726" s="187"/>
      <c r="D726" s="187"/>
      <c r="E726" s="187"/>
      <c r="F726" s="187"/>
      <c r="G726" s="187"/>
      <c r="H726" s="187"/>
      <c r="I726" s="187"/>
      <c r="J726" s="187"/>
    </row>
    <row r="727" spans="1:10">
      <c r="A727" s="271"/>
      <c r="B727" s="187"/>
      <c r="C727" s="187"/>
      <c r="D727" s="187"/>
      <c r="E727" s="187"/>
      <c r="F727" s="187"/>
      <c r="G727" s="187"/>
      <c r="H727" s="187"/>
      <c r="I727" s="187"/>
      <c r="J727" s="187"/>
    </row>
    <row r="728" spans="1:10">
      <c r="A728" s="271"/>
      <c r="B728" s="187"/>
      <c r="C728" s="187"/>
      <c r="D728" s="187"/>
      <c r="E728" s="187"/>
      <c r="F728" s="187"/>
      <c r="G728" s="187"/>
      <c r="H728" s="187"/>
      <c r="I728" s="187"/>
      <c r="J728" s="187"/>
    </row>
    <row r="729" spans="1:10">
      <c r="A729" s="271"/>
      <c r="B729" s="187"/>
      <c r="C729" s="187"/>
      <c r="D729" s="187"/>
      <c r="E729" s="187"/>
      <c r="F729" s="187"/>
      <c r="G729" s="187"/>
      <c r="H729" s="187"/>
      <c r="I729" s="187"/>
      <c r="J729" s="187"/>
    </row>
    <row r="730" spans="1:10">
      <c r="A730" s="271"/>
      <c r="B730" s="187"/>
      <c r="C730" s="187"/>
      <c r="D730" s="187"/>
      <c r="E730" s="187"/>
      <c r="F730" s="187"/>
      <c r="G730" s="187"/>
      <c r="H730" s="187"/>
      <c r="I730" s="187"/>
      <c r="J730" s="187"/>
    </row>
    <row r="731" spans="1:10">
      <c r="A731" s="271"/>
      <c r="B731" s="187"/>
      <c r="C731" s="187"/>
      <c r="D731" s="187"/>
      <c r="E731" s="187"/>
      <c r="F731" s="187"/>
      <c r="G731" s="187"/>
      <c r="H731" s="187"/>
      <c r="I731" s="187"/>
      <c r="J731" s="187"/>
    </row>
    <row r="732" spans="1:10">
      <c r="A732" s="271"/>
      <c r="B732" s="187"/>
      <c r="C732" s="187"/>
      <c r="D732" s="187"/>
      <c r="E732" s="187"/>
      <c r="F732" s="187"/>
      <c r="G732" s="187"/>
      <c r="H732" s="187"/>
      <c r="I732" s="187"/>
      <c r="J732" s="187"/>
    </row>
    <row r="733" spans="1:10">
      <c r="A733" s="271"/>
      <c r="B733" s="187"/>
      <c r="C733" s="187"/>
      <c r="D733" s="187"/>
      <c r="E733" s="187"/>
      <c r="F733" s="187"/>
      <c r="G733" s="187"/>
      <c r="H733" s="187"/>
      <c r="I733" s="187"/>
      <c r="J733" s="187"/>
    </row>
    <row r="734" spans="1:10">
      <c r="A734" s="271"/>
      <c r="B734" s="187"/>
      <c r="C734" s="187"/>
      <c r="D734" s="187"/>
      <c r="E734" s="187"/>
      <c r="F734" s="187"/>
      <c r="G734" s="187"/>
      <c r="H734" s="187"/>
      <c r="I734" s="187"/>
      <c r="J734" s="187"/>
    </row>
    <row r="735" spans="1:10">
      <c r="A735" s="271"/>
      <c r="B735" s="187"/>
      <c r="C735" s="187"/>
      <c r="D735" s="187"/>
      <c r="E735" s="187"/>
      <c r="F735" s="187"/>
      <c r="G735" s="187"/>
      <c r="H735" s="187"/>
      <c r="I735" s="187"/>
      <c r="J735" s="187"/>
    </row>
    <row r="736" spans="1:10">
      <c r="A736" s="271"/>
      <c r="B736" s="187"/>
      <c r="C736" s="187"/>
      <c r="D736" s="187"/>
      <c r="E736" s="187"/>
      <c r="F736" s="187"/>
      <c r="G736" s="187"/>
      <c r="H736" s="187"/>
      <c r="I736" s="187"/>
      <c r="J736" s="187"/>
    </row>
    <row r="737" spans="1:10">
      <c r="A737" s="271"/>
      <c r="B737" s="187"/>
      <c r="C737" s="187"/>
      <c r="D737" s="187"/>
      <c r="E737" s="187"/>
      <c r="F737" s="187"/>
      <c r="G737" s="187"/>
      <c r="H737" s="187"/>
      <c r="I737" s="187"/>
      <c r="J737" s="187"/>
    </row>
    <row r="738" spans="1:10">
      <c r="A738" s="271"/>
      <c r="B738" s="187"/>
      <c r="C738" s="187"/>
      <c r="D738" s="187"/>
      <c r="E738" s="187"/>
      <c r="F738" s="187"/>
      <c r="G738" s="187"/>
      <c r="H738" s="187"/>
      <c r="I738" s="187"/>
      <c r="J738" s="187"/>
    </row>
    <row r="739" spans="1:10">
      <c r="A739" s="271"/>
      <c r="B739" s="187"/>
      <c r="C739" s="187"/>
      <c r="D739" s="187"/>
      <c r="E739" s="187"/>
      <c r="F739" s="187"/>
      <c r="G739" s="187"/>
      <c r="H739" s="187"/>
      <c r="I739" s="187"/>
      <c r="J739" s="187"/>
    </row>
    <row r="740" spans="1:10">
      <c r="A740" s="271"/>
      <c r="B740" s="187"/>
      <c r="C740" s="187"/>
      <c r="D740" s="187"/>
      <c r="E740" s="187"/>
      <c r="F740" s="187"/>
      <c r="G740" s="187"/>
      <c r="H740" s="187"/>
      <c r="I740" s="187"/>
      <c r="J740" s="187"/>
    </row>
    <row r="741" spans="1:10">
      <c r="A741" s="271"/>
      <c r="B741" s="187"/>
      <c r="C741" s="187"/>
      <c r="D741" s="187"/>
      <c r="E741" s="187"/>
      <c r="F741" s="187"/>
      <c r="G741" s="187"/>
      <c r="H741" s="187"/>
      <c r="I741" s="187"/>
      <c r="J741" s="187"/>
    </row>
    <row r="742" spans="1:10">
      <c r="A742" s="271"/>
      <c r="B742" s="187"/>
      <c r="C742" s="187"/>
      <c r="D742" s="187"/>
      <c r="E742" s="187"/>
      <c r="F742" s="187"/>
      <c r="G742" s="187"/>
      <c r="H742" s="187"/>
      <c r="I742" s="187"/>
      <c r="J742" s="187"/>
    </row>
    <row r="743" spans="1:10">
      <c r="A743" s="271"/>
      <c r="B743" s="187"/>
      <c r="C743" s="187"/>
      <c r="D743" s="187"/>
      <c r="E743" s="187"/>
      <c r="F743" s="187"/>
      <c r="G743" s="187"/>
      <c r="H743" s="187"/>
      <c r="I743" s="187"/>
      <c r="J743" s="187"/>
    </row>
    <row r="744" spans="1:10">
      <c r="A744" s="271"/>
      <c r="B744" s="187"/>
      <c r="C744" s="187"/>
      <c r="D744" s="187"/>
      <c r="E744" s="187"/>
      <c r="F744" s="187"/>
      <c r="G744" s="187"/>
      <c r="H744" s="187"/>
      <c r="I744" s="187"/>
      <c r="J744" s="187"/>
    </row>
    <row r="745" spans="1:10">
      <c r="A745" s="271"/>
      <c r="B745" s="187"/>
      <c r="C745" s="187"/>
      <c r="D745" s="187"/>
      <c r="E745" s="187"/>
      <c r="F745" s="187"/>
      <c r="G745" s="187"/>
      <c r="H745" s="187"/>
      <c r="I745" s="187"/>
      <c r="J745" s="187"/>
    </row>
    <row r="746" spans="1:10">
      <c r="A746" s="271"/>
      <c r="B746" s="187"/>
      <c r="C746" s="187"/>
      <c r="D746" s="187"/>
      <c r="E746" s="187"/>
      <c r="F746" s="187"/>
      <c r="G746" s="187"/>
      <c r="H746" s="187"/>
      <c r="I746" s="187"/>
      <c r="J746" s="187"/>
    </row>
    <row r="747" spans="1:10">
      <c r="A747" s="271"/>
      <c r="B747" s="187"/>
      <c r="C747" s="187"/>
      <c r="D747" s="187"/>
      <c r="E747" s="187"/>
      <c r="F747" s="187"/>
      <c r="G747" s="187"/>
      <c r="H747" s="187"/>
      <c r="I747" s="187"/>
      <c r="J747" s="187"/>
    </row>
    <row r="748" spans="1:10">
      <c r="A748" s="271"/>
      <c r="B748" s="187"/>
      <c r="C748" s="187"/>
      <c r="D748" s="187"/>
      <c r="E748" s="187"/>
      <c r="F748" s="187"/>
      <c r="G748" s="187"/>
      <c r="H748" s="187"/>
      <c r="I748" s="187"/>
      <c r="J748" s="187"/>
    </row>
    <row r="749" spans="1:10">
      <c r="A749" s="271"/>
      <c r="B749" s="187"/>
      <c r="C749" s="187"/>
      <c r="D749" s="187"/>
      <c r="E749" s="187"/>
      <c r="F749" s="187"/>
      <c r="G749" s="187"/>
      <c r="H749" s="187"/>
      <c r="I749" s="187"/>
      <c r="J749" s="187"/>
    </row>
    <row r="750" spans="1:10">
      <c r="A750" s="271"/>
      <c r="B750" s="187"/>
      <c r="C750" s="187"/>
      <c r="D750" s="187"/>
      <c r="E750" s="187"/>
      <c r="F750" s="187"/>
      <c r="G750" s="187"/>
      <c r="H750" s="187"/>
      <c r="I750" s="187"/>
      <c r="J750" s="187"/>
    </row>
    <row r="751" spans="1:10">
      <c r="A751" s="271"/>
      <c r="B751" s="187"/>
      <c r="C751" s="187"/>
      <c r="D751" s="187"/>
      <c r="E751" s="187"/>
      <c r="F751" s="187"/>
      <c r="G751" s="187"/>
      <c r="H751" s="187"/>
      <c r="I751" s="187"/>
      <c r="J751" s="187"/>
    </row>
    <row r="752" spans="1:10">
      <c r="A752" s="271"/>
      <c r="B752" s="187"/>
      <c r="C752" s="187"/>
      <c r="D752" s="187"/>
      <c r="E752" s="187"/>
      <c r="F752" s="187"/>
      <c r="G752" s="187"/>
      <c r="H752" s="187"/>
      <c r="I752" s="187"/>
      <c r="J752" s="187"/>
    </row>
    <row r="753" spans="1:10">
      <c r="A753" s="271"/>
      <c r="B753" s="187"/>
      <c r="C753" s="187"/>
      <c r="D753" s="187"/>
      <c r="E753" s="187"/>
      <c r="F753" s="187"/>
      <c r="G753" s="187"/>
      <c r="H753" s="187"/>
      <c r="I753" s="187"/>
      <c r="J753" s="187"/>
    </row>
    <row r="754" spans="1:10">
      <c r="A754" s="271"/>
      <c r="B754" s="187"/>
      <c r="C754" s="187"/>
      <c r="D754" s="187"/>
      <c r="E754" s="187"/>
      <c r="F754" s="187"/>
      <c r="G754" s="187"/>
      <c r="H754" s="187"/>
      <c r="I754" s="187"/>
      <c r="J754" s="187"/>
    </row>
    <row r="755" spans="1:10">
      <c r="A755" s="271"/>
      <c r="B755" s="187"/>
      <c r="C755" s="187"/>
      <c r="D755" s="187"/>
      <c r="E755" s="187"/>
      <c r="F755" s="187"/>
      <c r="G755" s="187"/>
      <c r="H755" s="187"/>
      <c r="I755" s="187"/>
      <c r="J755" s="187"/>
    </row>
    <row r="756" spans="1:10">
      <c r="A756" s="271"/>
      <c r="B756" s="187"/>
      <c r="C756" s="187"/>
      <c r="D756" s="187"/>
      <c r="E756" s="187"/>
      <c r="F756" s="187"/>
      <c r="G756" s="187"/>
      <c r="H756" s="187"/>
      <c r="I756" s="187"/>
      <c r="J756" s="187"/>
    </row>
    <row r="757" spans="1:10">
      <c r="A757" s="271"/>
      <c r="B757" s="187"/>
      <c r="C757" s="187"/>
      <c r="D757" s="187"/>
      <c r="E757" s="187"/>
      <c r="F757" s="187"/>
      <c r="G757" s="187"/>
      <c r="H757" s="187"/>
      <c r="I757" s="187"/>
      <c r="J757" s="187"/>
    </row>
    <row r="758" spans="1:10">
      <c r="A758" s="271"/>
      <c r="B758" s="187"/>
      <c r="C758" s="187"/>
      <c r="D758" s="187"/>
      <c r="E758" s="187"/>
      <c r="F758" s="187"/>
      <c r="G758" s="187"/>
      <c r="H758" s="187"/>
      <c r="I758" s="187"/>
      <c r="J758" s="187"/>
    </row>
    <row r="759" spans="1:10">
      <c r="A759" s="271"/>
      <c r="B759" s="187"/>
      <c r="C759" s="187"/>
      <c r="D759" s="187"/>
      <c r="E759" s="187"/>
      <c r="F759" s="187"/>
      <c r="G759" s="187"/>
      <c r="H759" s="187"/>
      <c r="I759" s="187"/>
      <c r="J759" s="187"/>
    </row>
    <row r="760" spans="1:10">
      <c r="A760" s="271"/>
      <c r="B760" s="187"/>
      <c r="C760" s="187"/>
      <c r="D760" s="187"/>
      <c r="E760" s="187"/>
      <c r="F760" s="187"/>
      <c r="G760" s="187"/>
      <c r="H760" s="187"/>
      <c r="I760" s="187"/>
      <c r="J760" s="187"/>
    </row>
    <row r="761" spans="1:10">
      <c r="A761" s="271"/>
      <c r="B761" s="187"/>
      <c r="C761" s="187"/>
      <c r="D761" s="187"/>
      <c r="E761" s="187"/>
      <c r="F761" s="187"/>
      <c r="G761" s="187"/>
      <c r="H761" s="187"/>
      <c r="I761" s="187"/>
      <c r="J761" s="187"/>
    </row>
    <row r="762" spans="1:10">
      <c r="A762" s="271"/>
      <c r="B762" s="187"/>
      <c r="C762" s="187"/>
      <c r="D762" s="187"/>
      <c r="E762" s="187"/>
      <c r="F762" s="187"/>
      <c r="G762" s="187"/>
      <c r="H762" s="187"/>
      <c r="I762" s="187"/>
      <c r="J762" s="187"/>
    </row>
    <row r="763" spans="1:10">
      <c r="A763" s="271"/>
      <c r="B763" s="187"/>
      <c r="C763" s="187"/>
      <c r="D763" s="187"/>
      <c r="E763" s="187"/>
      <c r="F763" s="187"/>
      <c r="G763" s="187"/>
      <c r="H763" s="187"/>
      <c r="I763" s="187"/>
      <c r="J763" s="187"/>
    </row>
    <row r="764" spans="1:10">
      <c r="A764" s="271"/>
      <c r="B764" s="187"/>
      <c r="C764" s="187"/>
      <c r="D764" s="187"/>
      <c r="E764" s="187"/>
      <c r="F764" s="187"/>
      <c r="G764" s="187"/>
      <c r="H764" s="187"/>
      <c r="I764" s="187"/>
      <c r="J764" s="187"/>
    </row>
    <row r="765" spans="1:10">
      <c r="A765" s="271"/>
      <c r="B765" s="187"/>
      <c r="C765" s="187"/>
      <c r="D765" s="187"/>
      <c r="E765" s="187"/>
      <c r="F765" s="187"/>
      <c r="G765" s="187"/>
      <c r="H765" s="187"/>
      <c r="I765" s="187"/>
      <c r="J765" s="187"/>
    </row>
    <row r="766" spans="1:10">
      <c r="A766" s="271"/>
      <c r="B766" s="187"/>
      <c r="C766" s="187"/>
      <c r="D766" s="187"/>
      <c r="E766" s="187"/>
      <c r="F766" s="187"/>
      <c r="G766" s="187"/>
      <c r="H766" s="187"/>
      <c r="I766" s="187"/>
      <c r="J766" s="187"/>
    </row>
    <row r="767" spans="1:10">
      <c r="A767" s="271"/>
      <c r="B767" s="187"/>
      <c r="C767" s="187"/>
      <c r="D767" s="187"/>
      <c r="E767" s="187"/>
      <c r="F767" s="187"/>
      <c r="G767" s="187"/>
      <c r="H767" s="187"/>
      <c r="I767" s="187"/>
      <c r="J767" s="187"/>
    </row>
    <row r="768" spans="1:10">
      <c r="A768" s="271"/>
      <c r="B768" s="187"/>
      <c r="C768" s="187"/>
      <c r="D768" s="187"/>
      <c r="E768" s="187"/>
      <c r="F768" s="187"/>
      <c r="G768" s="187"/>
      <c r="H768" s="187"/>
      <c r="I768" s="187"/>
      <c r="J768" s="187"/>
    </row>
    <row r="769" spans="1:10">
      <c r="A769" s="271"/>
      <c r="B769" s="187"/>
      <c r="C769" s="187"/>
      <c r="D769" s="187"/>
      <c r="E769" s="187"/>
      <c r="F769" s="187"/>
      <c r="G769" s="187"/>
      <c r="H769" s="187"/>
      <c r="I769" s="187"/>
      <c r="J769" s="187"/>
    </row>
    <row r="770" spans="1:10">
      <c r="A770" s="271"/>
      <c r="B770" s="187"/>
      <c r="C770" s="187"/>
      <c r="D770" s="187"/>
      <c r="E770" s="187"/>
      <c r="F770" s="187"/>
      <c r="G770" s="187"/>
      <c r="H770" s="187"/>
      <c r="I770" s="187"/>
      <c r="J770" s="187"/>
    </row>
    <row r="771" spans="1:10">
      <c r="A771" s="271"/>
      <c r="B771" s="187"/>
      <c r="C771" s="187"/>
      <c r="D771" s="187"/>
      <c r="E771" s="187"/>
      <c r="F771" s="187"/>
      <c r="G771" s="187"/>
      <c r="H771" s="187"/>
      <c r="I771" s="187"/>
      <c r="J771" s="187"/>
    </row>
    <row r="772" spans="1:10">
      <c r="A772" s="271"/>
      <c r="B772" s="187"/>
      <c r="C772" s="187"/>
      <c r="D772" s="187"/>
      <c r="E772" s="187"/>
      <c r="F772" s="187"/>
      <c r="G772" s="187"/>
      <c r="H772" s="187"/>
      <c r="I772" s="187"/>
      <c r="J772" s="187"/>
    </row>
    <row r="773" spans="1:10">
      <c r="A773" s="271"/>
      <c r="B773" s="187"/>
      <c r="C773" s="187"/>
      <c r="D773" s="187"/>
      <c r="E773" s="187"/>
      <c r="F773" s="187"/>
      <c r="G773" s="187"/>
      <c r="H773" s="187"/>
      <c r="I773" s="187"/>
      <c r="J773" s="187"/>
    </row>
    <row r="774" spans="1:10">
      <c r="A774" s="271"/>
      <c r="B774" s="187"/>
      <c r="C774" s="187"/>
      <c r="D774" s="187"/>
      <c r="E774" s="187"/>
      <c r="F774" s="187"/>
      <c r="G774" s="187"/>
      <c r="H774" s="187"/>
      <c r="I774" s="187"/>
      <c r="J774" s="187"/>
    </row>
    <row r="775" spans="1:10">
      <c r="A775" s="271"/>
      <c r="B775" s="187"/>
      <c r="C775" s="187"/>
      <c r="D775" s="187"/>
      <c r="E775" s="187"/>
      <c r="F775" s="187"/>
      <c r="G775" s="187"/>
      <c r="H775" s="187"/>
      <c r="I775" s="187"/>
      <c r="J775" s="187"/>
    </row>
    <row r="776" spans="1:10">
      <c r="A776" s="271"/>
      <c r="B776" s="187"/>
      <c r="C776" s="187"/>
      <c r="D776" s="187"/>
      <c r="E776" s="187"/>
      <c r="F776" s="187"/>
      <c r="G776" s="187"/>
      <c r="H776" s="187"/>
      <c r="I776" s="187"/>
      <c r="J776" s="187"/>
    </row>
    <row r="777" spans="1:10">
      <c r="A777" s="271"/>
      <c r="B777" s="187"/>
      <c r="C777" s="187"/>
      <c r="D777" s="187"/>
      <c r="E777" s="187"/>
      <c r="F777" s="187"/>
      <c r="G777" s="187"/>
      <c r="H777" s="187"/>
      <c r="I777" s="187"/>
      <c r="J777" s="187"/>
    </row>
    <row r="778" spans="1:10">
      <c r="A778" s="271"/>
      <c r="B778" s="187"/>
      <c r="C778" s="187"/>
      <c r="D778" s="187"/>
      <c r="E778" s="187"/>
      <c r="F778" s="187"/>
      <c r="G778" s="187"/>
      <c r="H778" s="187"/>
      <c r="I778" s="187"/>
      <c r="J778" s="187"/>
    </row>
    <row r="779" spans="1:10">
      <c r="A779" s="271"/>
      <c r="B779" s="187"/>
      <c r="C779" s="187"/>
      <c r="D779" s="187"/>
      <c r="E779" s="187"/>
      <c r="F779" s="187"/>
      <c r="G779" s="187"/>
      <c r="H779" s="187"/>
      <c r="I779" s="187"/>
      <c r="J779" s="187"/>
    </row>
    <row r="780" spans="1:10">
      <c r="A780" s="271"/>
      <c r="B780" s="187"/>
      <c r="C780" s="187"/>
      <c r="D780" s="187"/>
      <c r="E780" s="187"/>
      <c r="F780" s="187"/>
      <c r="G780" s="187"/>
      <c r="H780" s="187"/>
      <c r="I780" s="187"/>
      <c r="J780" s="187"/>
    </row>
    <row r="781" spans="1:10">
      <c r="A781" s="271"/>
      <c r="B781" s="187"/>
      <c r="C781" s="187"/>
      <c r="D781" s="187"/>
      <c r="E781" s="187"/>
      <c r="F781" s="187"/>
      <c r="G781" s="187"/>
      <c r="H781" s="187"/>
      <c r="I781" s="187"/>
      <c r="J781" s="187"/>
    </row>
    <row r="782" spans="1:10">
      <c r="A782" s="271"/>
      <c r="B782" s="187"/>
      <c r="C782" s="187"/>
      <c r="D782" s="187"/>
      <c r="E782" s="187"/>
      <c r="F782" s="187"/>
      <c r="G782" s="187"/>
      <c r="H782" s="187"/>
      <c r="I782" s="187"/>
      <c r="J782" s="187"/>
    </row>
    <row r="783" spans="1:10">
      <c r="A783" s="271"/>
      <c r="B783" s="187"/>
      <c r="C783" s="187"/>
      <c r="D783" s="187"/>
      <c r="E783" s="187"/>
      <c r="F783" s="187"/>
      <c r="G783" s="187"/>
      <c r="H783" s="187"/>
      <c r="I783" s="187"/>
      <c r="J783" s="187"/>
    </row>
    <row r="784" spans="1:10">
      <c r="A784" s="271"/>
      <c r="B784" s="187"/>
      <c r="C784" s="187"/>
      <c r="D784" s="187"/>
      <c r="E784" s="187"/>
      <c r="F784" s="187"/>
      <c r="G784" s="187"/>
      <c r="H784" s="187"/>
      <c r="I784" s="187"/>
      <c r="J784" s="187"/>
    </row>
    <row r="785" spans="1:10">
      <c r="A785" s="271"/>
      <c r="B785" s="187"/>
      <c r="C785" s="187"/>
      <c r="D785" s="187"/>
      <c r="E785" s="187"/>
      <c r="F785" s="187"/>
      <c r="G785" s="187"/>
      <c r="H785" s="187"/>
      <c r="I785" s="187"/>
      <c r="J785" s="187"/>
    </row>
    <row r="786" spans="1:10">
      <c r="A786" s="271"/>
      <c r="B786" s="187"/>
      <c r="C786" s="187"/>
      <c r="D786" s="187"/>
      <c r="E786" s="187"/>
      <c r="F786" s="187"/>
      <c r="G786" s="187"/>
      <c r="H786" s="187"/>
      <c r="I786" s="187"/>
      <c r="J786" s="187"/>
    </row>
    <row r="787" spans="1:10">
      <c r="A787" s="271"/>
      <c r="B787" s="187"/>
      <c r="C787" s="187"/>
      <c r="D787" s="187"/>
      <c r="E787" s="187"/>
      <c r="F787" s="187"/>
      <c r="G787" s="187"/>
      <c r="H787" s="187"/>
      <c r="I787" s="187"/>
      <c r="J787" s="187"/>
    </row>
    <row r="788" spans="1:10">
      <c r="A788" s="271"/>
      <c r="B788" s="187"/>
      <c r="C788" s="187"/>
      <c r="D788" s="187"/>
      <c r="E788" s="187"/>
      <c r="F788" s="187"/>
      <c r="G788" s="187"/>
      <c r="H788" s="187"/>
      <c r="I788" s="187"/>
      <c r="J788" s="187"/>
    </row>
    <row r="789" spans="1:10">
      <c r="A789" s="271"/>
      <c r="B789" s="187"/>
      <c r="C789" s="187"/>
      <c r="D789" s="187"/>
      <c r="E789" s="187"/>
      <c r="F789" s="187"/>
      <c r="G789" s="187"/>
      <c r="H789" s="187"/>
      <c r="I789" s="187"/>
      <c r="J789" s="187"/>
    </row>
    <row r="790" spans="1:10">
      <c r="A790" s="271"/>
      <c r="B790" s="187"/>
      <c r="C790" s="187"/>
      <c r="D790" s="187"/>
      <c r="E790" s="187"/>
      <c r="F790" s="187"/>
      <c r="G790" s="187"/>
      <c r="H790" s="187"/>
      <c r="I790" s="187"/>
      <c r="J790" s="187"/>
    </row>
    <row r="791" spans="1:10">
      <c r="A791" s="271"/>
      <c r="B791" s="187"/>
      <c r="C791" s="187"/>
      <c r="D791" s="187"/>
      <c r="E791" s="187"/>
      <c r="F791" s="187"/>
      <c r="G791" s="187"/>
      <c r="H791" s="187"/>
      <c r="I791" s="187"/>
      <c r="J791" s="187"/>
    </row>
    <row r="792" spans="1:10">
      <c r="A792" s="271"/>
      <c r="B792" s="187"/>
      <c r="C792" s="187"/>
      <c r="D792" s="187"/>
      <c r="E792" s="187"/>
      <c r="F792" s="187"/>
      <c r="G792" s="187"/>
      <c r="H792" s="187"/>
      <c r="I792" s="187"/>
      <c r="J792" s="187"/>
    </row>
    <row r="793" spans="1:10">
      <c r="A793" s="271"/>
      <c r="B793" s="187"/>
      <c r="C793" s="187"/>
      <c r="D793" s="187"/>
      <c r="E793" s="187"/>
      <c r="F793" s="187"/>
      <c r="G793" s="187"/>
      <c r="H793" s="187"/>
      <c r="I793" s="187"/>
      <c r="J793" s="187"/>
    </row>
    <row r="794" spans="1:10">
      <c r="A794" s="271"/>
      <c r="B794" s="187"/>
      <c r="C794" s="187"/>
      <c r="D794" s="187"/>
      <c r="E794" s="187"/>
      <c r="F794" s="187"/>
      <c r="G794" s="187"/>
      <c r="H794" s="187"/>
      <c r="I794" s="187"/>
      <c r="J794" s="187"/>
    </row>
    <row r="795" spans="1:10">
      <c r="A795" s="271"/>
      <c r="B795" s="187"/>
      <c r="C795" s="187"/>
      <c r="D795" s="187"/>
      <c r="E795" s="187"/>
      <c r="F795" s="187"/>
      <c r="G795" s="187"/>
      <c r="H795" s="187"/>
      <c r="I795" s="187"/>
      <c r="J795" s="187"/>
    </row>
    <row r="796" spans="1:10">
      <c r="A796" s="271"/>
      <c r="B796" s="187"/>
      <c r="C796" s="187"/>
      <c r="D796" s="187"/>
      <c r="E796" s="187"/>
      <c r="F796" s="187"/>
      <c r="G796" s="187"/>
      <c r="H796" s="187"/>
      <c r="I796" s="187"/>
      <c r="J796" s="187"/>
    </row>
    <row r="797" spans="1:10">
      <c r="A797" s="271"/>
      <c r="B797" s="187"/>
      <c r="C797" s="187"/>
      <c r="D797" s="187"/>
      <c r="E797" s="187"/>
      <c r="F797" s="187"/>
      <c r="G797" s="187"/>
      <c r="H797" s="187"/>
      <c r="I797" s="187"/>
      <c r="J797" s="187"/>
    </row>
    <row r="798" spans="1:10">
      <c r="A798" s="271"/>
      <c r="B798" s="187"/>
      <c r="C798" s="187"/>
      <c r="D798" s="187"/>
      <c r="E798" s="187"/>
      <c r="F798" s="187"/>
      <c r="G798" s="187"/>
      <c r="H798" s="187"/>
      <c r="I798" s="187"/>
      <c r="J798" s="187"/>
    </row>
    <row r="799" spans="1:10">
      <c r="A799" s="271"/>
      <c r="B799" s="187"/>
      <c r="C799" s="187"/>
      <c r="D799" s="187"/>
      <c r="E799" s="187"/>
      <c r="F799" s="187"/>
      <c r="G799" s="187"/>
      <c r="H799" s="187"/>
      <c r="I799" s="187"/>
      <c r="J799" s="187"/>
    </row>
    <row r="800" spans="1:10">
      <c r="A800" s="271"/>
      <c r="B800" s="187"/>
      <c r="C800" s="187"/>
      <c r="D800" s="187"/>
      <c r="E800" s="187"/>
      <c r="F800" s="187"/>
      <c r="G800" s="187"/>
      <c r="H800" s="187"/>
      <c r="I800" s="187"/>
      <c r="J800" s="187"/>
    </row>
    <row r="801" spans="1:10">
      <c r="A801" s="271"/>
      <c r="B801" s="187"/>
      <c r="C801" s="187"/>
      <c r="D801" s="187"/>
      <c r="E801" s="187"/>
      <c r="F801" s="187"/>
      <c r="G801" s="187"/>
      <c r="H801" s="187"/>
      <c r="I801" s="187"/>
      <c r="J801" s="187"/>
    </row>
    <row r="802" spans="1:10">
      <c r="A802" s="271"/>
      <c r="B802" s="187"/>
      <c r="C802" s="187"/>
      <c r="D802" s="187"/>
      <c r="E802" s="187"/>
      <c r="F802" s="187"/>
      <c r="G802" s="187"/>
      <c r="H802" s="187"/>
      <c r="I802" s="187"/>
      <c r="J802" s="187"/>
    </row>
    <row r="803" spans="1:10">
      <c r="A803" s="271"/>
      <c r="B803" s="187"/>
      <c r="C803" s="187"/>
      <c r="D803" s="187"/>
      <c r="E803" s="187"/>
      <c r="F803" s="187"/>
      <c r="G803" s="187"/>
      <c r="H803" s="187"/>
      <c r="I803" s="187"/>
      <c r="J803" s="187"/>
    </row>
    <row r="804" spans="1:10">
      <c r="A804" s="271"/>
      <c r="B804" s="187"/>
      <c r="C804" s="187"/>
      <c r="D804" s="187"/>
      <c r="E804" s="187"/>
      <c r="F804" s="187"/>
      <c r="G804" s="187"/>
      <c r="H804" s="187"/>
      <c r="I804" s="187"/>
      <c r="J804" s="187"/>
    </row>
    <row r="805" spans="1:10">
      <c r="A805" s="271"/>
      <c r="B805" s="187"/>
      <c r="C805" s="187"/>
      <c r="D805" s="187"/>
      <c r="E805" s="187"/>
      <c r="F805" s="187"/>
      <c r="G805" s="187"/>
      <c r="H805" s="187"/>
      <c r="I805" s="187"/>
      <c r="J805" s="187"/>
    </row>
    <row r="806" spans="1:10">
      <c r="A806" s="271"/>
      <c r="B806" s="187"/>
      <c r="C806" s="187"/>
      <c r="D806" s="187"/>
      <c r="E806" s="187"/>
      <c r="F806" s="187"/>
      <c r="G806" s="187"/>
      <c r="H806" s="187"/>
      <c r="I806" s="187"/>
      <c r="J806" s="187"/>
    </row>
    <row r="807" spans="1:10">
      <c r="A807" s="271"/>
      <c r="B807" s="187"/>
      <c r="C807" s="187"/>
      <c r="D807" s="187"/>
      <c r="E807" s="187"/>
      <c r="F807" s="187"/>
      <c r="G807" s="187"/>
      <c r="H807" s="187"/>
      <c r="I807" s="187"/>
      <c r="J807" s="187"/>
    </row>
    <row r="808" spans="1:10">
      <c r="A808" s="271"/>
      <c r="B808" s="187"/>
      <c r="C808" s="187"/>
      <c r="D808" s="187"/>
      <c r="E808" s="187"/>
      <c r="F808" s="187"/>
      <c r="G808" s="187"/>
      <c r="H808" s="187"/>
      <c r="I808" s="187"/>
      <c r="J808" s="187"/>
    </row>
    <row r="809" spans="1:10">
      <c r="A809" s="271"/>
      <c r="B809" s="187"/>
      <c r="C809" s="187"/>
      <c r="D809" s="187"/>
      <c r="E809" s="187"/>
      <c r="F809" s="187"/>
      <c r="G809" s="187"/>
      <c r="H809" s="187"/>
      <c r="I809" s="187"/>
      <c r="J809" s="187"/>
    </row>
    <row r="810" spans="1:10">
      <c r="A810" s="271"/>
      <c r="B810" s="187"/>
      <c r="C810" s="187"/>
      <c r="D810" s="187"/>
      <c r="E810" s="187"/>
      <c r="F810" s="187"/>
      <c r="G810" s="187"/>
      <c r="H810" s="187"/>
      <c r="I810" s="187"/>
      <c r="J810" s="187"/>
    </row>
    <row r="811" spans="1:10">
      <c r="A811" s="271"/>
      <c r="B811" s="187"/>
      <c r="C811" s="187"/>
      <c r="D811" s="187"/>
      <c r="E811" s="187"/>
      <c r="F811" s="187"/>
      <c r="G811" s="187"/>
      <c r="H811" s="187"/>
      <c r="I811" s="187"/>
      <c r="J811" s="187"/>
    </row>
    <row r="812" spans="1:10">
      <c r="A812" s="271"/>
      <c r="B812" s="187"/>
      <c r="C812" s="187"/>
      <c r="D812" s="187"/>
      <c r="E812" s="187"/>
      <c r="F812" s="187"/>
      <c r="G812" s="187"/>
      <c r="H812" s="187"/>
      <c r="I812" s="187"/>
      <c r="J812" s="187"/>
    </row>
    <row r="813" spans="1:10">
      <c r="A813" s="271"/>
      <c r="B813" s="187"/>
      <c r="C813" s="187"/>
      <c r="D813" s="187"/>
      <c r="E813" s="187"/>
      <c r="F813" s="187"/>
      <c r="G813" s="187"/>
      <c r="H813" s="187"/>
      <c r="I813" s="187"/>
      <c r="J813" s="187"/>
    </row>
    <row r="814" spans="1:10">
      <c r="A814" s="271"/>
      <c r="B814" s="187"/>
      <c r="C814" s="187"/>
      <c r="D814" s="187"/>
      <c r="E814" s="187"/>
      <c r="F814" s="187"/>
      <c r="G814" s="187"/>
      <c r="H814" s="187"/>
      <c r="I814" s="187"/>
      <c r="J814" s="187"/>
    </row>
    <row r="815" spans="1:10">
      <c r="A815" s="271"/>
      <c r="B815" s="187"/>
      <c r="C815" s="187"/>
      <c r="D815" s="187"/>
      <c r="E815" s="187"/>
      <c r="F815" s="187"/>
      <c r="G815" s="187"/>
      <c r="H815" s="187"/>
      <c r="I815" s="187"/>
      <c r="J815" s="187"/>
    </row>
    <row r="816" spans="1:10">
      <c r="A816" s="271"/>
      <c r="B816" s="187"/>
      <c r="C816" s="187"/>
      <c r="D816" s="187"/>
      <c r="E816" s="187"/>
      <c r="F816" s="187"/>
      <c r="G816" s="187"/>
      <c r="H816" s="187"/>
      <c r="I816" s="187"/>
      <c r="J816" s="187"/>
    </row>
    <row r="817" spans="1:10">
      <c r="A817" s="271"/>
      <c r="B817" s="187"/>
      <c r="C817" s="187"/>
      <c r="D817" s="187"/>
      <c r="E817" s="187"/>
      <c r="F817" s="187"/>
      <c r="G817" s="187"/>
      <c r="H817" s="187"/>
      <c r="I817" s="187"/>
      <c r="J817" s="187"/>
    </row>
    <row r="818" spans="1:10">
      <c r="A818" s="271"/>
      <c r="B818" s="187"/>
      <c r="C818" s="187"/>
      <c r="D818" s="187"/>
      <c r="E818" s="187"/>
      <c r="F818" s="187"/>
      <c r="G818" s="187"/>
      <c r="H818" s="187"/>
      <c r="I818" s="187"/>
      <c r="J818" s="187"/>
    </row>
    <row r="819" spans="1:10">
      <c r="A819" s="271"/>
      <c r="B819" s="187"/>
      <c r="C819" s="187"/>
      <c r="D819" s="187"/>
      <c r="E819" s="187"/>
      <c r="F819" s="187"/>
      <c r="G819" s="187"/>
      <c r="H819" s="187"/>
      <c r="I819" s="187"/>
      <c r="J819" s="187"/>
    </row>
    <row r="820" spans="1:10">
      <c r="A820" s="271"/>
      <c r="B820" s="187"/>
      <c r="C820" s="187"/>
      <c r="D820" s="187"/>
      <c r="E820" s="187"/>
      <c r="F820" s="187"/>
      <c r="G820" s="187"/>
      <c r="H820" s="187"/>
      <c r="I820" s="187"/>
      <c r="J820" s="187"/>
    </row>
    <row r="821" spans="1:10">
      <c r="A821" s="271"/>
      <c r="B821" s="187"/>
      <c r="C821" s="187"/>
      <c r="D821" s="187"/>
      <c r="E821" s="187"/>
      <c r="F821" s="187"/>
      <c r="G821" s="187"/>
      <c r="H821" s="187"/>
      <c r="I821" s="187"/>
      <c r="J821" s="187"/>
    </row>
    <row r="822" spans="1:10">
      <c r="A822" s="271"/>
      <c r="B822" s="187"/>
      <c r="C822" s="187"/>
      <c r="D822" s="187"/>
      <c r="E822" s="187"/>
      <c r="F822" s="187"/>
      <c r="G822" s="187"/>
      <c r="H822" s="187"/>
      <c r="I822" s="187"/>
      <c r="J822" s="187"/>
    </row>
    <row r="823" spans="1:10">
      <c r="A823" s="271"/>
      <c r="B823" s="187"/>
      <c r="C823" s="187"/>
      <c r="D823" s="187"/>
      <c r="E823" s="187"/>
      <c r="F823" s="187"/>
      <c r="G823" s="187"/>
      <c r="H823" s="187"/>
      <c r="I823" s="187"/>
      <c r="J823" s="187"/>
    </row>
    <row r="824" spans="1:10">
      <c r="A824" s="271"/>
      <c r="B824" s="187"/>
      <c r="C824" s="187"/>
      <c r="D824" s="187"/>
      <c r="E824" s="187"/>
      <c r="F824" s="187"/>
      <c r="G824" s="187"/>
      <c r="H824" s="187"/>
      <c r="I824" s="187"/>
      <c r="J824" s="187"/>
    </row>
    <row r="825" spans="1:10">
      <c r="A825" s="271"/>
      <c r="B825" s="187"/>
      <c r="C825" s="187"/>
      <c r="D825" s="187"/>
      <c r="E825" s="187"/>
      <c r="F825" s="187"/>
      <c r="G825" s="187"/>
      <c r="H825" s="187"/>
      <c r="I825" s="187"/>
      <c r="J825" s="187"/>
    </row>
    <row r="826" spans="1:10">
      <c r="A826" s="271"/>
      <c r="B826" s="187"/>
      <c r="C826" s="187"/>
      <c r="D826" s="187"/>
      <c r="E826" s="187"/>
      <c r="F826" s="187"/>
      <c r="G826" s="187"/>
      <c r="H826" s="187"/>
      <c r="I826" s="187"/>
      <c r="J826" s="187"/>
    </row>
    <row r="827" spans="1:10">
      <c r="A827" s="271"/>
      <c r="B827" s="187"/>
      <c r="C827" s="187"/>
      <c r="D827" s="187"/>
      <c r="E827" s="187"/>
      <c r="F827" s="187"/>
      <c r="G827" s="187"/>
      <c r="H827" s="187"/>
      <c r="I827" s="187"/>
      <c r="J827" s="187"/>
    </row>
    <row r="828" spans="1:10">
      <c r="A828" s="271"/>
      <c r="B828" s="187"/>
      <c r="C828" s="187"/>
      <c r="D828" s="187"/>
      <c r="E828" s="187"/>
      <c r="F828" s="187"/>
      <c r="G828" s="187"/>
      <c r="H828" s="187"/>
      <c r="I828" s="187"/>
      <c r="J828" s="187"/>
    </row>
    <row r="829" spans="1:10">
      <c r="A829" s="271"/>
      <c r="B829" s="187"/>
      <c r="C829" s="187"/>
      <c r="D829" s="187"/>
      <c r="E829" s="187"/>
      <c r="F829" s="187"/>
      <c r="G829" s="187"/>
      <c r="H829" s="187"/>
      <c r="I829" s="187"/>
      <c r="J829" s="187"/>
    </row>
    <row r="830" spans="1:10">
      <c r="A830" s="271"/>
      <c r="B830" s="187"/>
      <c r="C830" s="187"/>
      <c r="D830" s="187"/>
      <c r="E830" s="187"/>
      <c r="F830" s="187"/>
      <c r="G830" s="187"/>
      <c r="H830" s="187"/>
      <c r="I830" s="187"/>
      <c r="J830" s="187"/>
    </row>
    <row r="831" spans="1:10">
      <c r="A831" s="271"/>
      <c r="B831" s="187"/>
      <c r="C831" s="187"/>
      <c r="D831" s="187"/>
      <c r="E831" s="187"/>
      <c r="F831" s="187"/>
      <c r="G831" s="187"/>
      <c r="H831" s="187"/>
      <c r="I831" s="187"/>
      <c r="J831" s="187"/>
    </row>
    <row r="832" spans="1:10">
      <c r="A832" s="271"/>
      <c r="B832" s="187"/>
      <c r="C832" s="187"/>
      <c r="D832" s="187"/>
      <c r="E832" s="187"/>
      <c r="F832" s="187"/>
      <c r="G832" s="187"/>
      <c r="H832" s="187"/>
      <c r="I832" s="187"/>
      <c r="J832" s="187"/>
    </row>
    <row r="833" spans="1:10">
      <c r="A833" s="271"/>
      <c r="B833" s="187"/>
      <c r="C833" s="187"/>
      <c r="D833" s="187"/>
      <c r="E833" s="187"/>
      <c r="F833" s="187"/>
      <c r="G833" s="187"/>
      <c r="H833" s="187"/>
      <c r="I833" s="187"/>
      <c r="J833" s="187"/>
    </row>
    <row r="834" spans="1:10">
      <c r="A834" s="271"/>
      <c r="B834" s="187"/>
      <c r="C834" s="187"/>
      <c r="D834" s="187"/>
      <c r="E834" s="187"/>
      <c r="F834" s="187"/>
      <c r="G834" s="187"/>
      <c r="H834" s="187"/>
      <c r="I834" s="187"/>
      <c r="J834" s="187"/>
    </row>
    <row r="835" spans="1:10">
      <c r="A835" s="271"/>
      <c r="B835" s="187"/>
      <c r="C835" s="187"/>
      <c r="D835" s="187"/>
      <c r="E835" s="187"/>
      <c r="F835" s="187"/>
      <c r="G835" s="187"/>
      <c r="H835" s="187"/>
      <c r="I835" s="187"/>
      <c r="J835" s="187"/>
    </row>
    <row r="836" spans="1:10">
      <c r="A836" s="271"/>
      <c r="B836" s="187"/>
      <c r="C836" s="187"/>
      <c r="D836" s="187"/>
      <c r="E836" s="187"/>
      <c r="F836" s="187"/>
      <c r="G836" s="187"/>
      <c r="H836" s="187"/>
      <c r="I836" s="187"/>
      <c r="J836" s="187"/>
    </row>
    <row r="837" spans="1:10">
      <c r="A837" s="271"/>
      <c r="B837" s="187"/>
      <c r="C837" s="187"/>
      <c r="D837" s="187"/>
      <c r="E837" s="187"/>
      <c r="F837" s="187"/>
      <c r="G837" s="187"/>
      <c r="H837" s="187"/>
      <c r="I837" s="187"/>
      <c r="J837" s="187"/>
    </row>
    <row r="838" spans="1:10">
      <c r="A838" s="271"/>
      <c r="B838" s="187"/>
      <c r="C838" s="187"/>
      <c r="D838" s="187"/>
      <c r="E838" s="187"/>
      <c r="F838" s="187"/>
      <c r="G838" s="187"/>
      <c r="H838" s="187"/>
      <c r="I838" s="187"/>
      <c r="J838" s="187"/>
    </row>
    <row r="839" spans="1:10">
      <c r="A839" s="271"/>
      <c r="B839" s="187"/>
      <c r="C839" s="187"/>
      <c r="D839" s="187"/>
      <c r="E839" s="187"/>
      <c r="F839" s="187"/>
      <c r="G839" s="187"/>
      <c r="H839" s="187"/>
      <c r="I839" s="187"/>
      <c r="J839" s="187"/>
    </row>
    <row r="840" spans="1:10">
      <c r="A840" s="271"/>
      <c r="B840" s="187"/>
      <c r="C840" s="187"/>
      <c r="D840" s="187"/>
      <c r="E840" s="187"/>
      <c r="F840" s="187"/>
      <c r="G840" s="187"/>
      <c r="H840" s="187"/>
      <c r="I840" s="187"/>
      <c r="J840" s="187"/>
    </row>
    <row r="841" spans="1:10">
      <c r="A841" s="271"/>
      <c r="B841" s="187"/>
      <c r="C841" s="187"/>
      <c r="D841" s="187"/>
      <c r="E841" s="187"/>
      <c r="F841" s="187"/>
      <c r="G841" s="187"/>
      <c r="H841" s="187"/>
      <c r="I841" s="187"/>
      <c r="J841" s="187"/>
    </row>
    <row r="842" spans="1:10">
      <c r="A842" s="271"/>
      <c r="B842" s="187"/>
      <c r="C842" s="187"/>
      <c r="D842" s="187"/>
      <c r="E842" s="187"/>
      <c r="F842" s="187"/>
      <c r="G842" s="187"/>
      <c r="H842" s="187"/>
      <c r="I842" s="187"/>
      <c r="J842" s="187"/>
    </row>
    <row r="843" spans="1:10">
      <c r="A843" s="271"/>
      <c r="B843" s="187"/>
      <c r="C843" s="187"/>
      <c r="D843" s="187"/>
      <c r="E843" s="187"/>
      <c r="F843" s="187"/>
      <c r="G843" s="187"/>
      <c r="H843" s="187"/>
      <c r="I843" s="187"/>
      <c r="J843" s="187"/>
    </row>
    <row r="844" spans="1:10">
      <c r="A844" s="271"/>
      <c r="B844" s="187"/>
      <c r="C844" s="187"/>
      <c r="D844" s="187"/>
      <c r="E844" s="187"/>
      <c r="F844" s="187"/>
      <c r="G844" s="187"/>
      <c r="H844" s="187"/>
      <c r="I844" s="187"/>
      <c r="J844" s="187"/>
    </row>
    <row r="845" spans="1:10">
      <c r="A845" s="271"/>
      <c r="B845" s="187"/>
      <c r="C845" s="187"/>
      <c r="D845" s="187"/>
      <c r="E845" s="187"/>
      <c r="F845" s="187"/>
      <c r="G845" s="187"/>
      <c r="H845" s="187"/>
      <c r="I845" s="187"/>
      <c r="J845" s="187"/>
    </row>
    <row r="846" spans="1:10">
      <c r="A846" s="271"/>
      <c r="B846" s="187"/>
      <c r="C846" s="187"/>
      <c r="D846" s="187"/>
      <c r="E846" s="187"/>
      <c r="F846" s="187"/>
      <c r="G846" s="187"/>
      <c r="H846" s="187"/>
      <c r="I846" s="187"/>
      <c r="J846" s="187"/>
    </row>
    <row r="847" spans="1:10">
      <c r="A847" s="271"/>
      <c r="B847" s="187"/>
      <c r="C847" s="187"/>
      <c r="D847" s="187"/>
      <c r="E847" s="187"/>
      <c r="F847" s="187"/>
      <c r="G847" s="187"/>
      <c r="H847" s="187"/>
      <c r="I847" s="187"/>
      <c r="J847" s="187"/>
    </row>
    <row r="848" spans="1:10">
      <c r="A848" s="271"/>
      <c r="B848" s="187"/>
      <c r="C848" s="187"/>
      <c r="D848" s="187"/>
      <c r="E848" s="187"/>
      <c r="F848" s="187"/>
      <c r="G848" s="187"/>
      <c r="H848" s="187"/>
      <c r="I848" s="187"/>
      <c r="J848" s="187"/>
    </row>
    <row r="849" spans="1:10">
      <c r="A849" s="271"/>
      <c r="B849" s="187"/>
      <c r="C849" s="187"/>
      <c r="D849" s="187"/>
      <c r="E849" s="187"/>
      <c r="F849" s="187"/>
      <c r="G849" s="187"/>
      <c r="H849" s="187"/>
      <c r="I849" s="187"/>
      <c r="J849" s="187"/>
    </row>
    <row r="850" spans="1:10">
      <c r="A850" s="271"/>
      <c r="B850" s="187"/>
      <c r="C850" s="187"/>
      <c r="D850" s="187"/>
      <c r="E850" s="187"/>
      <c r="F850" s="187"/>
      <c r="G850" s="187"/>
      <c r="H850" s="187"/>
      <c r="I850" s="187"/>
      <c r="J850" s="187"/>
    </row>
    <row r="851" spans="1:10">
      <c r="A851" s="271"/>
      <c r="B851" s="187"/>
      <c r="C851" s="187"/>
      <c r="D851" s="187"/>
      <c r="E851" s="187"/>
      <c r="F851" s="187"/>
      <c r="G851" s="187"/>
      <c r="H851" s="187"/>
      <c r="I851" s="187"/>
      <c r="J851" s="187"/>
    </row>
    <row r="852" spans="1:10">
      <c r="A852" s="271"/>
      <c r="B852" s="187"/>
      <c r="C852" s="187"/>
      <c r="D852" s="187"/>
      <c r="E852" s="187"/>
      <c r="F852" s="187"/>
      <c r="G852" s="187"/>
      <c r="H852" s="187"/>
      <c r="I852" s="187"/>
      <c r="J852" s="187"/>
    </row>
    <row r="853" spans="1:10">
      <c r="A853" s="271"/>
      <c r="B853" s="187"/>
      <c r="C853" s="187"/>
      <c r="D853" s="187"/>
      <c r="E853" s="187"/>
      <c r="F853" s="187"/>
      <c r="G853" s="187"/>
      <c r="H853" s="187"/>
      <c r="I853" s="187"/>
      <c r="J853" s="187"/>
    </row>
    <row r="854" spans="1:10">
      <c r="A854" s="271"/>
      <c r="B854" s="187"/>
      <c r="C854" s="187"/>
      <c r="D854" s="187"/>
      <c r="E854" s="187"/>
      <c r="F854" s="187"/>
      <c r="G854" s="187"/>
      <c r="H854" s="187"/>
      <c r="I854" s="187"/>
      <c r="J854" s="187"/>
    </row>
    <row r="855" spans="1:10">
      <c r="A855" s="271"/>
      <c r="B855" s="187"/>
      <c r="C855" s="187"/>
      <c r="D855" s="187"/>
      <c r="E855" s="187"/>
      <c r="F855" s="187"/>
      <c r="G855" s="187"/>
      <c r="H855" s="187"/>
      <c r="I855" s="187"/>
      <c r="J855" s="187"/>
    </row>
    <row r="856" spans="1:10">
      <c r="A856" s="271"/>
      <c r="B856" s="187"/>
      <c r="C856" s="187"/>
      <c r="D856" s="187"/>
      <c r="E856" s="187"/>
      <c r="F856" s="187"/>
      <c r="G856" s="187"/>
      <c r="H856" s="187"/>
      <c r="I856" s="187"/>
      <c r="J856" s="187"/>
    </row>
    <row r="857" spans="1:10">
      <c r="A857" s="271"/>
      <c r="B857" s="187"/>
      <c r="C857" s="187"/>
      <c r="D857" s="187"/>
      <c r="E857" s="187"/>
      <c r="F857" s="187"/>
      <c r="G857" s="187"/>
      <c r="H857" s="187"/>
      <c r="I857" s="187"/>
      <c r="J857" s="187"/>
    </row>
    <row r="858" spans="1:10">
      <c r="A858" s="271"/>
      <c r="B858" s="187"/>
      <c r="C858" s="187"/>
      <c r="D858" s="187"/>
      <c r="E858" s="187"/>
      <c r="F858" s="187"/>
      <c r="G858" s="187"/>
      <c r="H858" s="187"/>
      <c r="I858" s="187"/>
      <c r="J858" s="187"/>
    </row>
    <row r="859" spans="1:10">
      <c r="A859" s="271"/>
      <c r="B859" s="187"/>
      <c r="C859" s="187"/>
      <c r="D859" s="187"/>
      <c r="E859" s="187"/>
      <c r="F859" s="187"/>
      <c r="G859" s="187"/>
      <c r="H859" s="187"/>
      <c r="I859" s="187"/>
      <c r="J859" s="187"/>
    </row>
    <row r="860" spans="1:10">
      <c r="A860" s="271"/>
      <c r="B860" s="187"/>
      <c r="C860" s="187"/>
      <c r="D860" s="187"/>
      <c r="E860" s="187"/>
      <c r="F860" s="187"/>
      <c r="G860" s="187"/>
      <c r="H860" s="187"/>
      <c r="I860" s="187"/>
      <c r="J860" s="187"/>
    </row>
    <row r="861" spans="1:10">
      <c r="A861" s="271"/>
      <c r="B861" s="187"/>
      <c r="C861" s="187"/>
      <c r="D861" s="187"/>
      <c r="E861" s="187"/>
      <c r="F861" s="187"/>
      <c r="G861" s="187"/>
      <c r="H861" s="187"/>
      <c r="I861" s="187"/>
      <c r="J861" s="187"/>
    </row>
    <row r="862" spans="1:10">
      <c r="A862" s="271"/>
      <c r="B862" s="187"/>
      <c r="C862" s="187"/>
      <c r="D862" s="187"/>
      <c r="E862" s="187"/>
      <c r="F862" s="187"/>
      <c r="G862" s="187"/>
      <c r="H862" s="187"/>
      <c r="I862" s="187"/>
      <c r="J862" s="187"/>
    </row>
    <row r="863" spans="1:10">
      <c r="A863" s="271"/>
      <c r="B863" s="187"/>
      <c r="C863" s="187"/>
      <c r="D863" s="187"/>
      <c r="E863" s="187"/>
      <c r="F863" s="187"/>
      <c r="G863" s="187"/>
      <c r="H863" s="187"/>
      <c r="I863" s="187"/>
      <c r="J863" s="187"/>
    </row>
    <row r="864" spans="1:10">
      <c r="A864" s="271"/>
      <c r="B864" s="187"/>
      <c r="C864" s="187"/>
      <c r="D864" s="187"/>
      <c r="E864" s="187"/>
      <c r="F864" s="187"/>
      <c r="G864" s="187"/>
      <c r="H864" s="187"/>
      <c r="I864" s="187"/>
      <c r="J864" s="187"/>
    </row>
    <row r="865" spans="1:10">
      <c r="A865" s="271"/>
      <c r="B865" s="187"/>
      <c r="C865" s="187"/>
      <c r="D865" s="187"/>
      <c r="E865" s="187"/>
      <c r="F865" s="187"/>
      <c r="G865" s="187"/>
      <c r="H865" s="187"/>
      <c r="I865" s="187"/>
      <c r="J865" s="187"/>
    </row>
    <row r="866" spans="1:10">
      <c r="A866" s="271"/>
      <c r="B866" s="187"/>
      <c r="C866" s="187"/>
      <c r="D866" s="187"/>
      <c r="E866" s="187"/>
      <c r="F866" s="187"/>
      <c r="G866" s="187"/>
      <c r="H866" s="187"/>
      <c r="I866" s="187"/>
      <c r="J866" s="187"/>
    </row>
    <row r="867" spans="1:10">
      <c r="A867" s="271"/>
      <c r="B867" s="187"/>
      <c r="C867" s="187"/>
      <c r="D867" s="187"/>
      <c r="E867" s="187"/>
      <c r="F867" s="187"/>
      <c r="G867" s="187"/>
      <c r="H867" s="187"/>
      <c r="I867" s="187"/>
      <c r="J867" s="187"/>
    </row>
    <row r="868" spans="1:10">
      <c r="A868" s="271"/>
      <c r="B868" s="187"/>
      <c r="C868" s="187"/>
      <c r="D868" s="187"/>
      <c r="E868" s="187"/>
      <c r="F868" s="187"/>
      <c r="G868" s="187"/>
      <c r="H868" s="187"/>
      <c r="I868" s="187"/>
      <c r="J868" s="187"/>
    </row>
    <row r="869" spans="1:10">
      <c r="A869" s="271"/>
      <c r="B869" s="187"/>
      <c r="C869" s="187"/>
      <c r="D869" s="187"/>
      <c r="E869" s="187"/>
      <c r="F869" s="187"/>
      <c r="G869" s="187"/>
      <c r="H869" s="187"/>
      <c r="I869" s="187"/>
      <c r="J869" s="187"/>
    </row>
    <row r="870" spans="1:10">
      <c r="A870" s="271"/>
      <c r="B870" s="187"/>
      <c r="C870" s="187"/>
      <c r="D870" s="187"/>
      <c r="E870" s="187"/>
      <c r="F870" s="187"/>
      <c r="G870" s="187"/>
      <c r="H870" s="187"/>
      <c r="I870" s="187"/>
      <c r="J870" s="187"/>
    </row>
    <row r="871" spans="1:10">
      <c r="A871" s="271"/>
      <c r="B871" s="187"/>
      <c r="C871" s="187"/>
      <c r="D871" s="187"/>
      <c r="E871" s="187"/>
      <c r="F871" s="187"/>
      <c r="G871" s="187"/>
      <c r="H871" s="187"/>
      <c r="I871" s="187"/>
      <c r="J871" s="187"/>
    </row>
    <row r="872" spans="1:10">
      <c r="A872" s="271"/>
      <c r="B872" s="187"/>
      <c r="C872" s="187"/>
      <c r="D872" s="187"/>
      <c r="E872" s="187"/>
      <c r="F872" s="187"/>
      <c r="G872" s="187"/>
      <c r="H872" s="187"/>
      <c r="I872" s="187"/>
      <c r="J872" s="187"/>
    </row>
    <row r="873" spans="1:10">
      <c r="A873" s="271"/>
      <c r="B873" s="187"/>
      <c r="C873" s="187"/>
      <c r="D873" s="187"/>
      <c r="E873" s="187"/>
      <c r="F873" s="187"/>
      <c r="G873" s="187"/>
      <c r="H873" s="187"/>
      <c r="I873" s="187"/>
      <c r="J873" s="187"/>
    </row>
    <row r="874" spans="1:10">
      <c r="A874" s="271"/>
      <c r="B874" s="187"/>
      <c r="C874" s="187"/>
      <c r="D874" s="187"/>
      <c r="E874" s="187"/>
      <c r="F874" s="187"/>
      <c r="G874" s="187"/>
      <c r="H874" s="187"/>
      <c r="I874" s="187"/>
      <c r="J874" s="187"/>
    </row>
    <row r="875" spans="1:10">
      <c r="A875" s="271"/>
      <c r="B875" s="187"/>
      <c r="C875" s="187"/>
      <c r="D875" s="187"/>
      <c r="E875" s="187"/>
      <c r="F875" s="187"/>
      <c r="G875" s="187"/>
      <c r="H875" s="187"/>
      <c r="I875" s="187"/>
      <c r="J875" s="187"/>
    </row>
    <row r="876" spans="1:10">
      <c r="A876" s="271"/>
      <c r="B876" s="187"/>
      <c r="C876" s="187"/>
      <c r="D876" s="187"/>
      <c r="E876" s="187"/>
      <c r="F876" s="187"/>
      <c r="G876" s="187"/>
      <c r="H876" s="187"/>
      <c r="I876" s="187"/>
      <c r="J876" s="187"/>
    </row>
    <row r="877" spans="1:10">
      <c r="A877" s="271"/>
      <c r="B877" s="187"/>
      <c r="C877" s="187"/>
      <c r="D877" s="187"/>
      <c r="E877" s="187"/>
      <c r="F877" s="187"/>
      <c r="G877" s="187"/>
      <c r="H877" s="187"/>
      <c r="I877" s="187"/>
      <c r="J877" s="187"/>
    </row>
    <row r="878" spans="1:10">
      <c r="A878" s="271"/>
      <c r="B878" s="187"/>
      <c r="C878" s="187"/>
      <c r="D878" s="187"/>
      <c r="E878" s="187"/>
      <c r="F878" s="187"/>
      <c r="G878" s="187"/>
      <c r="H878" s="187"/>
      <c r="I878" s="187"/>
      <c r="J878" s="187"/>
    </row>
    <row r="879" spans="1:10">
      <c r="A879" s="271"/>
      <c r="B879" s="187"/>
      <c r="C879" s="187"/>
      <c r="D879" s="187"/>
      <c r="E879" s="187"/>
      <c r="F879" s="187"/>
      <c r="G879" s="187"/>
      <c r="H879" s="187"/>
      <c r="I879" s="187"/>
      <c r="J879" s="187"/>
    </row>
    <row r="880" spans="1:10">
      <c r="A880" s="271"/>
      <c r="B880" s="187"/>
      <c r="C880" s="187"/>
      <c r="D880" s="187"/>
      <c r="E880" s="187"/>
      <c r="F880" s="187"/>
      <c r="G880" s="187"/>
      <c r="H880" s="187"/>
      <c r="I880" s="187"/>
      <c r="J880" s="187"/>
    </row>
    <row r="881" spans="1:10">
      <c r="A881" s="271"/>
      <c r="B881" s="187"/>
      <c r="C881" s="187"/>
      <c r="D881" s="187"/>
      <c r="E881" s="187"/>
      <c r="F881" s="187"/>
      <c r="G881" s="187"/>
      <c r="H881" s="187"/>
      <c r="I881" s="187"/>
      <c r="J881" s="187"/>
    </row>
    <row r="882" spans="1:10">
      <c r="A882" s="271"/>
      <c r="B882" s="187"/>
      <c r="C882" s="187"/>
      <c r="D882" s="187"/>
      <c r="E882" s="187"/>
      <c r="F882" s="187"/>
      <c r="G882" s="187"/>
      <c r="H882" s="187"/>
      <c r="I882" s="187"/>
      <c r="J882" s="187"/>
    </row>
    <row r="883" spans="1:10">
      <c r="A883" s="271"/>
      <c r="B883" s="187"/>
      <c r="C883" s="187"/>
      <c r="D883" s="187"/>
      <c r="E883" s="187"/>
      <c r="F883" s="187"/>
      <c r="G883" s="187"/>
      <c r="H883" s="187"/>
      <c r="I883" s="187"/>
      <c r="J883" s="187"/>
    </row>
    <row r="884" spans="1:10">
      <c r="A884" s="271"/>
      <c r="B884" s="187"/>
      <c r="C884" s="187"/>
      <c r="D884" s="187"/>
      <c r="E884" s="187"/>
      <c r="F884" s="187"/>
      <c r="G884" s="187"/>
      <c r="H884" s="187"/>
      <c r="I884" s="187"/>
      <c r="J884" s="187"/>
    </row>
    <row r="885" spans="1:10">
      <c r="A885" s="271"/>
      <c r="B885" s="187"/>
      <c r="C885" s="187"/>
      <c r="D885" s="187"/>
      <c r="E885" s="187"/>
      <c r="F885" s="187"/>
      <c r="G885" s="187"/>
      <c r="H885" s="187"/>
      <c r="I885" s="187"/>
      <c r="J885" s="187"/>
    </row>
    <row r="886" spans="1:10">
      <c r="A886" s="271"/>
      <c r="B886" s="187"/>
      <c r="C886" s="187"/>
      <c r="D886" s="187"/>
      <c r="E886" s="187"/>
      <c r="F886" s="187"/>
      <c r="G886" s="187"/>
      <c r="H886" s="187"/>
      <c r="I886" s="187"/>
      <c r="J886" s="187"/>
    </row>
    <row r="887" spans="1:10">
      <c r="A887" s="271"/>
      <c r="B887" s="187"/>
      <c r="C887" s="187"/>
      <c r="D887" s="187"/>
      <c r="E887" s="187"/>
      <c r="F887" s="187"/>
      <c r="G887" s="187"/>
      <c r="H887" s="187"/>
      <c r="I887" s="187"/>
      <c r="J887" s="187"/>
    </row>
    <row r="888" spans="1:10">
      <c r="A888" s="271"/>
      <c r="B888" s="187"/>
      <c r="C888" s="187"/>
      <c r="D888" s="187"/>
      <c r="E888" s="187"/>
      <c r="F888" s="187"/>
      <c r="G888" s="187"/>
      <c r="H888" s="187"/>
      <c r="I888" s="187"/>
      <c r="J888" s="187"/>
    </row>
    <row r="889" spans="1:10">
      <c r="A889" s="271"/>
      <c r="B889" s="187"/>
      <c r="C889" s="187"/>
      <c r="D889" s="187"/>
      <c r="E889" s="187"/>
      <c r="F889" s="187"/>
      <c r="G889" s="187"/>
      <c r="H889" s="187"/>
      <c r="I889" s="187"/>
      <c r="J889" s="187"/>
    </row>
    <row r="890" spans="1:10">
      <c r="A890" s="271"/>
      <c r="B890" s="187"/>
      <c r="C890" s="187"/>
      <c r="D890" s="187"/>
      <c r="E890" s="187"/>
      <c r="F890" s="187"/>
      <c r="G890" s="187"/>
      <c r="H890" s="187"/>
      <c r="I890" s="187"/>
      <c r="J890" s="187"/>
    </row>
    <row r="891" spans="1:10">
      <c r="A891" s="271"/>
      <c r="B891" s="187"/>
      <c r="C891" s="187"/>
      <c r="D891" s="187"/>
      <c r="E891" s="187"/>
      <c r="F891" s="187"/>
      <c r="G891" s="187"/>
      <c r="H891" s="187"/>
      <c r="I891" s="187"/>
      <c r="J891" s="187"/>
    </row>
    <row r="892" spans="1:10">
      <c r="A892" s="271"/>
      <c r="B892" s="187"/>
      <c r="C892" s="187"/>
      <c r="D892" s="187"/>
      <c r="E892" s="187"/>
      <c r="F892" s="187"/>
      <c r="G892" s="187"/>
      <c r="H892" s="187"/>
      <c r="I892" s="187"/>
      <c r="J892" s="187"/>
    </row>
    <row r="893" spans="1:10">
      <c r="A893" s="271"/>
      <c r="B893" s="187"/>
      <c r="C893" s="187"/>
      <c r="D893" s="187"/>
      <c r="E893" s="187"/>
      <c r="F893" s="187"/>
      <c r="G893" s="187"/>
      <c r="H893" s="187"/>
      <c r="I893" s="187"/>
      <c r="J893" s="187"/>
    </row>
    <row r="894" spans="1:10">
      <c r="A894" s="271"/>
      <c r="B894" s="187"/>
      <c r="C894" s="187"/>
      <c r="D894" s="187"/>
      <c r="E894" s="187"/>
      <c r="F894" s="187"/>
      <c r="G894" s="187"/>
      <c r="H894" s="187"/>
      <c r="I894" s="187"/>
      <c r="J894" s="187"/>
    </row>
    <row r="895" spans="1:10">
      <c r="A895" s="271"/>
      <c r="B895" s="187"/>
      <c r="C895" s="187"/>
      <c r="D895" s="187"/>
      <c r="E895" s="187"/>
      <c r="F895" s="187"/>
      <c r="G895" s="187"/>
      <c r="H895" s="187"/>
      <c r="I895" s="187"/>
      <c r="J895" s="187"/>
    </row>
    <row r="896" spans="1:10">
      <c r="A896" s="271"/>
      <c r="B896" s="187"/>
      <c r="C896" s="187"/>
      <c r="D896" s="187"/>
      <c r="E896" s="187"/>
      <c r="F896" s="187"/>
      <c r="G896" s="187"/>
      <c r="H896" s="187"/>
      <c r="I896" s="187"/>
      <c r="J896" s="187"/>
    </row>
    <row r="897" spans="1:10">
      <c r="A897" s="271"/>
      <c r="B897" s="187"/>
      <c r="C897" s="187"/>
      <c r="D897" s="187"/>
      <c r="E897" s="187"/>
      <c r="F897" s="187"/>
      <c r="G897" s="187"/>
      <c r="H897" s="187"/>
      <c r="I897" s="187"/>
      <c r="J897" s="187"/>
    </row>
    <row r="898" spans="1:10">
      <c r="A898" s="271"/>
      <c r="B898" s="187"/>
      <c r="C898" s="187"/>
      <c r="D898" s="187"/>
      <c r="E898" s="187"/>
      <c r="F898" s="187"/>
      <c r="G898" s="187"/>
      <c r="H898" s="187"/>
      <c r="I898" s="187"/>
      <c r="J898" s="187"/>
    </row>
    <row r="899" spans="1:10">
      <c r="A899" s="271"/>
      <c r="B899" s="187"/>
      <c r="C899" s="187"/>
      <c r="D899" s="187"/>
      <c r="E899" s="187"/>
      <c r="F899" s="187"/>
      <c r="G899" s="187"/>
      <c r="H899" s="187"/>
      <c r="I899" s="187"/>
      <c r="J899" s="187"/>
    </row>
    <row r="900" spans="1:10">
      <c r="A900" s="271"/>
      <c r="B900" s="187"/>
      <c r="C900" s="187"/>
      <c r="D900" s="187"/>
      <c r="E900" s="187"/>
      <c r="F900" s="187"/>
      <c r="G900" s="187"/>
      <c r="H900" s="187"/>
      <c r="I900" s="187"/>
      <c r="J900" s="187"/>
    </row>
    <row r="901" spans="1:10">
      <c r="A901" s="271"/>
      <c r="B901" s="187"/>
      <c r="C901" s="187"/>
      <c r="D901" s="187"/>
      <c r="E901" s="187"/>
      <c r="F901" s="187"/>
      <c r="G901" s="187"/>
      <c r="H901" s="187"/>
      <c r="I901" s="187"/>
      <c r="J901" s="187"/>
    </row>
    <row r="902" spans="1:10">
      <c r="A902" s="271"/>
      <c r="B902" s="187"/>
      <c r="C902" s="187"/>
      <c r="D902" s="187"/>
      <c r="E902" s="187"/>
      <c r="F902" s="187"/>
      <c r="G902" s="187"/>
      <c r="H902" s="187"/>
      <c r="I902" s="187"/>
      <c r="J902" s="187"/>
    </row>
    <row r="903" spans="1:10">
      <c r="A903" s="271"/>
      <c r="B903" s="187"/>
      <c r="C903" s="187"/>
      <c r="D903" s="187"/>
      <c r="E903" s="187"/>
      <c r="F903" s="187"/>
      <c r="G903" s="187"/>
      <c r="H903" s="187"/>
      <c r="I903" s="187"/>
      <c r="J903" s="187"/>
    </row>
    <row r="904" spans="1:10">
      <c r="A904" s="271"/>
      <c r="B904" s="187"/>
      <c r="C904" s="187"/>
      <c r="D904" s="187"/>
      <c r="E904" s="187"/>
      <c r="F904" s="187"/>
      <c r="G904" s="187"/>
      <c r="H904" s="187"/>
      <c r="I904" s="187"/>
      <c r="J904" s="187"/>
    </row>
    <row r="905" spans="1:10">
      <c r="A905" s="271"/>
      <c r="B905" s="187"/>
      <c r="C905" s="187"/>
      <c r="D905" s="187"/>
      <c r="E905" s="187"/>
      <c r="F905" s="187"/>
      <c r="G905" s="187"/>
      <c r="H905" s="187"/>
      <c r="I905" s="187"/>
      <c r="J905" s="187"/>
    </row>
    <row r="906" spans="1:10">
      <c r="A906" s="271"/>
      <c r="B906" s="187"/>
      <c r="C906" s="187"/>
      <c r="D906" s="187"/>
      <c r="E906" s="187"/>
      <c r="F906" s="187"/>
      <c r="G906" s="187"/>
      <c r="H906" s="187"/>
      <c r="I906" s="187"/>
      <c r="J906" s="187"/>
    </row>
    <row r="907" spans="1:10">
      <c r="A907" s="271"/>
      <c r="B907" s="187"/>
      <c r="C907" s="187"/>
      <c r="D907" s="187"/>
      <c r="E907" s="187"/>
      <c r="F907" s="187"/>
      <c r="G907" s="187"/>
      <c r="H907" s="187"/>
      <c r="I907" s="187"/>
      <c r="J907" s="187"/>
    </row>
    <row r="908" spans="1:10">
      <c r="A908" s="271"/>
      <c r="B908" s="187"/>
      <c r="C908" s="187"/>
      <c r="D908" s="187"/>
      <c r="E908" s="187"/>
      <c r="F908" s="187"/>
      <c r="G908" s="187"/>
      <c r="H908" s="187"/>
      <c r="I908" s="187"/>
      <c r="J908" s="187"/>
    </row>
    <row r="909" spans="1:10">
      <c r="A909" s="271"/>
      <c r="B909" s="187"/>
      <c r="C909" s="187"/>
      <c r="D909" s="187"/>
      <c r="E909" s="187"/>
      <c r="F909" s="187"/>
      <c r="G909" s="187"/>
      <c r="H909" s="187"/>
      <c r="I909" s="187"/>
      <c r="J909" s="187"/>
    </row>
    <row r="910" spans="1:10">
      <c r="A910" s="271"/>
      <c r="B910" s="187"/>
      <c r="C910" s="187"/>
      <c r="D910" s="187"/>
      <c r="E910" s="187"/>
      <c r="F910" s="187"/>
      <c r="G910" s="187"/>
      <c r="H910" s="187"/>
      <c r="I910" s="187"/>
      <c r="J910" s="187"/>
    </row>
    <row r="911" spans="1:10">
      <c r="A911" s="271"/>
      <c r="B911" s="187"/>
      <c r="C911" s="187"/>
      <c r="D911" s="187"/>
      <c r="E911" s="187"/>
      <c r="F911" s="187"/>
      <c r="G911" s="187"/>
      <c r="H911" s="187"/>
      <c r="I911" s="187"/>
      <c r="J911" s="187"/>
    </row>
    <row r="912" spans="1:10">
      <c r="A912" s="271"/>
      <c r="B912" s="187"/>
      <c r="C912" s="187"/>
      <c r="D912" s="187"/>
      <c r="E912" s="187"/>
      <c r="F912" s="187"/>
      <c r="G912" s="187"/>
      <c r="H912" s="187"/>
      <c r="I912" s="187"/>
      <c r="J912" s="187"/>
    </row>
    <row r="913" spans="1:10">
      <c r="A913" s="271"/>
      <c r="B913" s="187"/>
      <c r="C913" s="187"/>
      <c r="D913" s="187"/>
      <c r="E913" s="187"/>
      <c r="F913" s="187"/>
      <c r="G913" s="187"/>
      <c r="H913" s="187"/>
      <c r="I913" s="187"/>
      <c r="J913" s="187"/>
    </row>
    <row r="914" spans="1:10">
      <c r="A914" s="271"/>
      <c r="B914" s="187"/>
      <c r="C914" s="187"/>
      <c r="D914" s="187"/>
      <c r="E914" s="187"/>
      <c r="F914" s="187"/>
      <c r="G914" s="187"/>
      <c r="H914" s="187"/>
      <c r="I914" s="187"/>
      <c r="J914" s="187"/>
    </row>
    <row r="915" spans="1:10">
      <c r="A915" s="271"/>
      <c r="B915" s="187"/>
      <c r="C915" s="187"/>
      <c r="D915" s="187"/>
      <c r="E915" s="187"/>
      <c r="F915" s="187"/>
      <c r="G915" s="187"/>
      <c r="H915" s="187"/>
      <c r="I915" s="187"/>
      <c r="J915" s="187"/>
    </row>
    <row r="916" spans="1:10">
      <c r="A916" s="271"/>
      <c r="B916" s="187"/>
      <c r="C916" s="187"/>
      <c r="D916" s="187"/>
      <c r="E916" s="187"/>
      <c r="F916" s="187"/>
      <c r="G916" s="187"/>
      <c r="H916" s="187"/>
      <c r="I916" s="187"/>
      <c r="J916" s="187"/>
    </row>
    <row r="917" spans="1:10">
      <c r="A917" s="271"/>
      <c r="B917" s="187"/>
      <c r="C917" s="187"/>
      <c r="D917" s="187"/>
      <c r="E917" s="187"/>
      <c r="F917" s="187"/>
      <c r="G917" s="187"/>
      <c r="H917" s="187"/>
      <c r="I917" s="187"/>
      <c r="J917" s="187"/>
    </row>
    <row r="918" spans="1:10">
      <c r="A918" s="271"/>
      <c r="B918" s="187"/>
      <c r="C918" s="187"/>
      <c r="D918" s="187"/>
      <c r="E918" s="187"/>
      <c r="F918" s="187"/>
      <c r="G918" s="187"/>
      <c r="H918" s="187"/>
      <c r="I918" s="187"/>
      <c r="J918" s="187"/>
    </row>
    <row r="919" spans="1:10">
      <c r="A919" s="271"/>
      <c r="B919" s="187"/>
      <c r="C919" s="187"/>
      <c r="D919" s="187"/>
      <c r="E919" s="187"/>
      <c r="F919" s="187"/>
      <c r="G919" s="187"/>
      <c r="H919" s="187"/>
      <c r="I919" s="187"/>
      <c r="J919" s="187"/>
    </row>
    <row r="920" spans="1:10">
      <c r="A920" s="271"/>
      <c r="B920" s="187"/>
      <c r="C920" s="187"/>
      <c r="D920" s="187"/>
      <c r="E920" s="187"/>
      <c r="F920" s="187"/>
      <c r="G920" s="187"/>
      <c r="H920" s="187"/>
      <c r="I920" s="187"/>
      <c r="J920" s="187"/>
    </row>
    <row r="921" spans="1:10">
      <c r="A921" s="271"/>
      <c r="B921" s="187"/>
      <c r="C921" s="187"/>
      <c r="D921" s="187"/>
      <c r="E921" s="187"/>
      <c r="F921" s="187"/>
      <c r="G921" s="187"/>
      <c r="H921" s="187"/>
      <c r="I921" s="187"/>
      <c r="J921" s="187"/>
    </row>
    <row r="922" spans="1:10">
      <c r="A922" s="271"/>
      <c r="B922" s="187"/>
      <c r="C922" s="187"/>
      <c r="D922" s="187"/>
      <c r="E922" s="187"/>
      <c r="F922" s="187"/>
      <c r="G922" s="187"/>
      <c r="H922" s="187"/>
      <c r="I922" s="187"/>
      <c r="J922" s="187"/>
    </row>
    <row r="923" spans="1:10">
      <c r="A923" s="271"/>
      <c r="B923" s="187"/>
      <c r="C923" s="187"/>
      <c r="D923" s="187"/>
      <c r="E923" s="187"/>
      <c r="F923" s="187"/>
      <c r="G923" s="187"/>
      <c r="H923" s="187"/>
      <c r="I923" s="187"/>
      <c r="J923" s="187"/>
    </row>
    <row r="924" spans="1:10">
      <c r="A924" s="271"/>
      <c r="B924" s="187"/>
      <c r="C924" s="187"/>
      <c r="D924" s="187"/>
      <c r="E924" s="187"/>
      <c r="F924" s="187"/>
      <c r="G924" s="187"/>
      <c r="H924" s="187"/>
      <c r="I924" s="187"/>
      <c r="J924" s="187"/>
    </row>
    <row r="925" spans="1:10">
      <c r="A925" s="271"/>
      <c r="B925" s="187"/>
      <c r="C925" s="187"/>
      <c r="D925" s="187"/>
      <c r="E925" s="187"/>
      <c r="F925" s="187"/>
      <c r="G925" s="187"/>
      <c r="H925" s="187"/>
      <c r="I925" s="187"/>
      <c r="J925" s="187"/>
    </row>
    <row r="926" spans="1:10">
      <c r="A926" s="271"/>
      <c r="B926" s="187"/>
      <c r="C926" s="187"/>
      <c r="D926" s="187"/>
      <c r="E926" s="187"/>
      <c r="F926" s="187"/>
      <c r="G926" s="187"/>
      <c r="H926" s="187"/>
      <c r="I926" s="187"/>
      <c r="J926" s="187"/>
    </row>
    <row r="927" spans="1:10">
      <c r="A927" s="271"/>
      <c r="B927" s="187"/>
      <c r="C927" s="187"/>
      <c r="D927" s="187"/>
      <c r="E927" s="187"/>
      <c r="F927" s="187"/>
      <c r="G927" s="187"/>
      <c r="H927" s="187"/>
      <c r="I927" s="187"/>
      <c r="J927" s="187"/>
    </row>
    <row r="928" spans="1:10">
      <c r="A928" s="271"/>
      <c r="B928" s="187"/>
      <c r="C928" s="187"/>
      <c r="D928" s="187"/>
      <c r="E928" s="187"/>
      <c r="F928" s="187"/>
      <c r="G928" s="187"/>
      <c r="H928" s="187"/>
      <c r="I928" s="187"/>
      <c r="J928" s="187"/>
    </row>
    <row r="929" spans="1:10">
      <c r="A929" s="271"/>
      <c r="B929" s="187"/>
      <c r="C929" s="187"/>
      <c r="D929" s="187"/>
      <c r="E929" s="187"/>
      <c r="F929" s="187"/>
      <c r="G929" s="187"/>
      <c r="H929" s="187"/>
      <c r="I929" s="187"/>
      <c r="J929" s="187"/>
    </row>
    <row r="930" spans="1:10">
      <c r="A930" s="271"/>
      <c r="B930" s="187"/>
      <c r="C930" s="187"/>
      <c r="D930" s="187"/>
      <c r="E930" s="187"/>
      <c r="F930" s="187"/>
      <c r="G930" s="187"/>
      <c r="H930" s="187"/>
      <c r="I930" s="187"/>
      <c r="J930" s="187"/>
    </row>
    <row r="931" spans="1:10">
      <c r="A931" s="271"/>
      <c r="B931" s="187"/>
      <c r="C931" s="187"/>
      <c r="D931" s="187"/>
      <c r="E931" s="187"/>
      <c r="F931" s="187"/>
      <c r="G931" s="187"/>
      <c r="H931" s="187"/>
      <c r="I931" s="187"/>
      <c r="J931" s="187"/>
    </row>
    <row r="932" spans="1:10">
      <c r="A932" s="271"/>
      <c r="B932" s="187"/>
      <c r="C932" s="187"/>
      <c r="D932" s="187"/>
      <c r="E932" s="187"/>
      <c r="F932" s="187"/>
      <c r="G932" s="187"/>
      <c r="H932" s="187"/>
      <c r="I932" s="187"/>
      <c r="J932" s="187"/>
    </row>
    <row r="933" spans="1:10">
      <c r="A933" s="271"/>
      <c r="B933" s="187"/>
      <c r="C933" s="187"/>
      <c r="D933" s="187"/>
      <c r="E933" s="187"/>
      <c r="F933" s="187"/>
      <c r="G933" s="187"/>
      <c r="H933" s="187"/>
      <c r="I933" s="187"/>
      <c r="J933" s="187"/>
    </row>
    <row r="934" spans="1:10">
      <c r="A934" s="271"/>
      <c r="B934" s="187"/>
      <c r="C934" s="187"/>
      <c r="D934" s="187"/>
      <c r="E934" s="187"/>
      <c r="F934" s="187"/>
      <c r="G934" s="187"/>
      <c r="H934" s="187"/>
      <c r="I934" s="187"/>
      <c r="J934" s="187"/>
    </row>
    <row r="935" spans="1:10">
      <c r="A935" s="271"/>
      <c r="B935" s="187"/>
      <c r="C935" s="187"/>
      <c r="D935" s="187"/>
      <c r="E935" s="187"/>
      <c r="F935" s="187"/>
      <c r="G935" s="187"/>
      <c r="H935" s="187"/>
      <c r="I935" s="187"/>
      <c r="J935" s="187"/>
    </row>
    <row r="936" spans="1:10">
      <c r="A936" s="271"/>
      <c r="B936" s="187"/>
      <c r="C936" s="187"/>
      <c r="D936" s="187"/>
      <c r="E936" s="187"/>
      <c r="F936" s="187"/>
      <c r="G936" s="187"/>
      <c r="H936" s="187"/>
      <c r="I936" s="187"/>
      <c r="J936" s="187"/>
    </row>
    <row r="937" spans="1:10">
      <c r="A937" s="271"/>
      <c r="B937" s="187"/>
      <c r="C937" s="187"/>
      <c r="D937" s="187"/>
      <c r="E937" s="187"/>
      <c r="F937" s="187"/>
      <c r="G937" s="187"/>
      <c r="H937" s="187"/>
      <c r="I937" s="187"/>
      <c r="J937" s="187"/>
    </row>
    <row r="938" spans="1:10">
      <c r="A938" s="271"/>
      <c r="B938" s="187"/>
      <c r="C938" s="187"/>
      <c r="D938" s="187"/>
      <c r="E938" s="187"/>
      <c r="F938" s="187"/>
      <c r="G938" s="187"/>
      <c r="H938" s="187"/>
      <c r="I938" s="187"/>
      <c r="J938" s="187"/>
    </row>
    <row r="939" spans="1:10">
      <c r="A939" s="271"/>
      <c r="B939" s="187"/>
      <c r="C939" s="187"/>
      <c r="D939" s="187"/>
      <c r="E939" s="187"/>
      <c r="F939" s="187"/>
      <c r="G939" s="187"/>
      <c r="H939" s="187"/>
      <c r="I939" s="187"/>
      <c r="J939" s="187"/>
    </row>
    <row r="940" spans="1:10">
      <c r="A940" s="271"/>
      <c r="B940" s="187"/>
      <c r="C940" s="187"/>
      <c r="D940" s="187"/>
      <c r="E940" s="187"/>
      <c r="F940" s="187"/>
      <c r="G940" s="187"/>
      <c r="H940" s="187"/>
      <c r="I940" s="187"/>
      <c r="J940" s="187"/>
    </row>
    <row r="941" spans="1:10">
      <c r="A941" s="271"/>
      <c r="B941" s="187"/>
      <c r="C941" s="187"/>
      <c r="D941" s="187"/>
      <c r="E941" s="187"/>
      <c r="F941" s="187"/>
      <c r="G941" s="187"/>
      <c r="H941" s="187"/>
      <c r="I941" s="187"/>
      <c r="J941" s="187"/>
    </row>
    <row r="942" spans="1:10">
      <c r="A942" s="271"/>
      <c r="B942" s="187"/>
      <c r="C942" s="187"/>
      <c r="D942" s="187"/>
      <c r="E942" s="187"/>
      <c r="F942" s="187"/>
      <c r="G942" s="187"/>
      <c r="H942" s="187"/>
      <c r="I942" s="187"/>
      <c r="J942" s="187"/>
    </row>
    <row r="943" spans="1:10">
      <c r="A943" s="271"/>
      <c r="B943" s="187"/>
      <c r="C943" s="187"/>
      <c r="D943" s="187"/>
      <c r="E943" s="187"/>
      <c r="F943" s="187"/>
      <c r="G943" s="187"/>
      <c r="H943" s="187"/>
      <c r="I943" s="187"/>
      <c r="J943" s="187"/>
    </row>
    <row r="944" spans="1:10">
      <c r="A944" s="271"/>
      <c r="B944" s="187"/>
      <c r="C944" s="187"/>
      <c r="D944" s="187"/>
      <c r="E944" s="187"/>
      <c r="F944" s="187"/>
      <c r="G944" s="187"/>
      <c r="H944" s="187"/>
      <c r="I944" s="187"/>
      <c r="J944" s="187"/>
    </row>
    <row r="945" spans="1:10">
      <c r="A945" s="271"/>
      <c r="B945" s="187"/>
      <c r="C945" s="187"/>
      <c r="D945" s="187"/>
      <c r="E945" s="187"/>
      <c r="F945" s="187"/>
      <c r="G945" s="187"/>
      <c r="H945" s="187"/>
      <c r="I945" s="187"/>
      <c r="J945" s="187"/>
    </row>
    <row r="946" spans="1:10">
      <c r="A946" s="271"/>
      <c r="B946" s="187"/>
      <c r="C946" s="187"/>
      <c r="D946" s="187"/>
      <c r="E946" s="187"/>
      <c r="F946" s="187"/>
      <c r="G946" s="187"/>
      <c r="H946" s="187"/>
      <c r="I946" s="187"/>
      <c r="J946" s="187"/>
    </row>
    <row r="947" spans="1:10">
      <c r="A947" s="271"/>
      <c r="B947" s="187"/>
      <c r="C947" s="187"/>
      <c r="D947" s="187"/>
      <c r="E947" s="187"/>
      <c r="F947" s="187"/>
      <c r="G947" s="187"/>
      <c r="H947" s="187"/>
      <c r="I947" s="187"/>
      <c r="J947" s="187"/>
    </row>
    <row r="948" spans="1:10">
      <c r="A948" s="271"/>
      <c r="B948" s="187"/>
      <c r="C948" s="187"/>
      <c r="D948" s="187"/>
      <c r="E948" s="187"/>
      <c r="F948" s="187"/>
      <c r="G948" s="187"/>
      <c r="H948" s="187"/>
      <c r="I948" s="187"/>
      <c r="J948" s="187"/>
    </row>
    <row r="949" spans="1:10">
      <c r="A949" s="271"/>
      <c r="B949" s="187"/>
      <c r="C949" s="187"/>
      <c r="D949" s="187"/>
      <c r="E949" s="187"/>
      <c r="F949" s="187"/>
      <c r="G949" s="187"/>
      <c r="H949" s="187"/>
      <c r="I949" s="187"/>
      <c r="J949" s="187"/>
    </row>
    <row r="950" spans="1:10">
      <c r="A950" s="271"/>
      <c r="B950" s="187"/>
      <c r="C950" s="187"/>
      <c r="D950" s="187"/>
      <c r="E950" s="187"/>
      <c r="F950" s="187"/>
      <c r="G950" s="187"/>
      <c r="H950" s="187"/>
      <c r="I950" s="187"/>
      <c r="J950" s="187"/>
    </row>
    <row r="951" spans="1:10">
      <c r="A951" s="271"/>
      <c r="B951" s="187"/>
      <c r="C951" s="187"/>
      <c r="D951" s="187"/>
      <c r="E951" s="187"/>
      <c r="F951" s="187"/>
      <c r="G951" s="187"/>
      <c r="H951" s="187"/>
      <c r="I951" s="187"/>
      <c r="J951" s="187"/>
    </row>
    <row r="952" spans="1:10">
      <c r="A952" s="271"/>
      <c r="B952" s="187"/>
      <c r="C952" s="187"/>
      <c r="D952" s="187"/>
      <c r="E952" s="187"/>
      <c r="F952" s="187"/>
      <c r="G952" s="187"/>
      <c r="H952" s="187"/>
      <c r="I952" s="187"/>
      <c r="J952" s="187"/>
    </row>
    <row r="953" spans="1:10">
      <c r="A953" s="271"/>
      <c r="B953" s="187"/>
      <c r="C953" s="187"/>
      <c r="D953" s="187"/>
      <c r="E953" s="187"/>
      <c r="F953" s="187"/>
      <c r="G953" s="187"/>
      <c r="H953" s="187"/>
      <c r="I953" s="187"/>
      <c r="J953" s="187"/>
    </row>
    <row r="954" spans="1:10">
      <c r="A954" s="271"/>
      <c r="B954" s="187"/>
      <c r="C954" s="187"/>
      <c r="D954" s="187"/>
      <c r="E954" s="187"/>
      <c r="F954" s="187"/>
      <c r="G954" s="187"/>
      <c r="H954" s="187"/>
      <c r="I954" s="187"/>
      <c r="J954" s="187"/>
    </row>
    <row r="955" spans="1:10">
      <c r="A955" s="271"/>
      <c r="B955" s="187"/>
      <c r="C955" s="187"/>
      <c r="D955" s="187"/>
      <c r="E955" s="187"/>
      <c r="F955" s="187"/>
      <c r="G955" s="187"/>
      <c r="H955" s="187"/>
      <c r="I955" s="187"/>
      <c r="J955" s="187"/>
    </row>
    <row r="956" spans="1:10">
      <c r="A956" s="271"/>
      <c r="B956" s="187"/>
      <c r="C956" s="187"/>
      <c r="D956" s="187"/>
      <c r="E956" s="187"/>
      <c r="F956" s="187"/>
      <c r="G956" s="187"/>
      <c r="H956" s="187"/>
      <c r="I956" s="187"/>
      <c r="J956" s="187"/>
    </row>
    <row r="957" spans="1:10">
      <c r="A957" s="271"/>
      <c r="B957" s="187"/>
      <c r="C957" s="187"/>
      <c r="D957" s="187"/>
      <c r="E957" s="187"/>
      <c r="F957" s="187"/>
      <c r="G957" s="187"/>
      <c r="H957" s="187"/>
      <c r="I957" s="187"/>
      <c r="J957" s="187"/>
    </row>
    <row r="958" spans="1:10">
      <c r="A958" s="271"/>
      <c r="B958" s="187"/>
      <c r="C958" s="187"/>
      <c r="D958" s="187"/>
      <c r="E958" s="187"/>
      <c r="F958" s="187"/>
      <c r="G958" s="187"/>
      <c r="H958" s="187"/>
      <c r="I958" s="187"/>
      <c r="J958" s="187"/>
    </row>
    <row r="959" spans="1:10">
      <c r="A959" s="271"/>
      <c r="B959" s="187"/>
      <c r="C959" s="187"/>
      <c r="D959" s="187"/>
      <c r="E959" s="187"/>
      <c r="F959" s="187"/>
      <c r="G959" s="187"/>
      <c r="H959" s="187"/>
      <c r="I959" s="187"/>
      <c r="J959" s="187"/>
    </row>
    <row r="960" spans="1:10">
      <c r="A960" s="271"/>
      <c r="B960" s="187"/>
      <c r="C960" s="187"/>
      <c r="D960" s="187"/>
      <c r="E960" s="187"/>
      <c r="F960" s="187"/>
      <c r="G960" s="187"/>
      <c r="H960" s="187"/>
      <c r="I960" s="187"/>
      <c r="J960" s="187"/>
    </row>
    <row r="961" spans="1:10">
      <c r="A961" s="271"/>
      <c r="B961" s="187"/>
      <c r="C961" s="187"/>
      <c r="D961" s="187"/>
      <c r="E961" s="187"/>
      <c r="F961" s="187"/>
      <c r="G961" s="187"/>
      <c r="H961" s="187"/>
      <c r="I961" s="187"/>
      <c r="J961" s="187"/>
    </row>
    <row r="962" spans="1:10">
      <c r="A962" s="271"/>
      <c r="B962" s="187"/>
      <c r="C962" s="187"/>
      <c r="D962" s="187"/>
      <c r="E962" s="187"/>
      <c r="F962" s="187"/>
      <c r="G962" s="187"/>
      <c r="H962" s="187"/>
      <c r="I962" s="187"/>
      <c r="J962" s="187"/>
    </row>
    <row r="963" spans="1:10">
      <c r="A963" s="271"/>
      <c r="B963" s="187"/>
      <c r="C963" s="187"/>
      <c r="D963" s="187"/>
      <c r="E963" s="187"/>
      <c r="F963" s="187"/>
      <c r="G963" s="187"/>
      <c r="H963" s="187"/>
      <c r="I963" s="187"/>
      <c r="J963" s="187"/>
    </row>
    <row r="964" spans="1:10">
      <c r="A964" s="271"/>
      <c r="B964" s="187"/>
      <c r="C964" s="187"/>
      <c r="D964" s="187"/>
      <c r="E964" s="187"/>
      <c r="F964" s="187"/>
      <c r="G964" s="187"/>
      <c r="H964" s="187"/>
      <c r="I964" s="187"/>
      <c r="J964" s="187"/>
    </row>
    <row r="965" spans="1:10">
      <c r="A965" s="271"/>
      <c r="B965" s="187"/>
      <c r="C965" s="187"/>
      <c r="D965" s="187"/>
      <c r="E965" s="187"/>
      <c r="F965" s="187"/>
      <c r="G965" s="187"/>
      <c r="H965" s="187"/>
      <c r="I965" s="187"/>
      <c r="J965" s="187"/>
    </row>
    <row r="966" spans="1:10">
      <c r="A966" s="271"/>
      <c r="B966" s="187"/>
      <c r="C966" s="187"/>
      <c r="D966" s="187"/>
      <c r="E966" s="187"/>
      <c r="F966" s="187"/>
      <c r="G966" s="187"/>
      <c r="H966" s="187"/>
      <c r="I966" s="187"/>
      <c r="J966" s="187"/>
    </row>
    <row r="967" spans="1:10">
      <c r="A967" s="271"/>
      <c r="B967" s="187"/>
      <c r="C967" s="187"/>
      <c r="D967" s="187"/>
      <c r="E967" s="187"/>
      <c r="F967" s="187"/>
      <c r="G967" s="187"/>
      <c r="H967" s="187"/>
      <c r="I967" s="187"/>
      <c r="J967" s="187"/>
    </row>
    <row r="968" spans="1:10">
      <c r="A968" s="271"/>
      <c r="B968" s="187"/>
      <c r="C968" s="187"/>
      <c r="D968" s="187"/>
      <c r="E968" s="187"/>
      <c r="F968" s="187"/>
      <c r="G968" s="187"/>
      <c r="H968" s="187"/>
      <c r="I968" s="187"/>
      <c r="J968" s="187"/>
    </row>
    <row r="969" spans="1:10">
      <c r="A969" s="271"/>
      <c r="B969" s="187"/>
      <c r="C969" s="187"/>
      <c r="D969" s="187"/>
      <c r="E969" s="187"/>
      <c r="F969" s="187"/>
      <c r="G969" s="187"/>
      <c r="H969" s="187"/>
      <c r="I969" s="187"/>
      <c r="J969" s="187"/>
    </row>
    <row r="970" spans="1:10">
      <c r="A970" s="271"/>
      <c r="B970" s="187"/>
      <c r="C970" s="187"/>
      <c r="D970" s="187"/>
      <c r="E970" s="187"/>
      <c r="F970" s="187"/>
      <c r="G970" s="187"/>
      <c r="H970" s="187"/>
      <c r="I970" s="187"/>
      <c r="J970" s="187"/>
    </row>
    <row r="971" spans="1:10">
      <c r="A971" s="271"/>
      <c r="B971" s="187"/>
      <c r="C971" s="187"/>
      <c r="D971" s="187"/>
      <c r="E971" s="187"/>
      <c r="F971" s="187"/>
      <c r="G971" s="187"/>
      <c r="H971" s="187"/>
      <c r="I971" s="187"/>
      <c r="J971" s="187"/>
    </row>
    <row r="972" spans="1:10">
      <c r="A972" s="271"/>
      <c r="B972" s="187"/>
      <c r="C972" s="187"/>
      <c r="D972" s="187"/>
      <c r="E972" s="187"/>
      <c r="F972" s="187"/>
      <c r="G972" s="187"/>
      <c r="H972" s="187"/>
      <c r="I972" s="187"/>
      <c r="J972" s="187"/>
    </row>
    <row r="973" spans="1:10">
      <c r="A973" s="271"/>
      <c r="B973" s="187"/>
      <c r="C973" s="187"/>
      <c r="D973" s="187"/>
      <c r="E973" s="187"/>
      <c r="F973" s="187"/>
      <c r="G973" s="187"/>
      <c r="H973" s="187"/>
      <c r="I973" s="187"/>
      <c r="J973" s="187"/>
    </row>
    <row r="974" spans="1:10">
      <c r="A974" s="271"/>
      <c r="B974" s="187"/>
      <c r="C974" s="187"/>
      <c r="D974" s="187"/>
      <c r="E974" s="187"/>
      <c r="F974" s="187"/>
      <c r="G974" s="187"/>
      <c r="H974" s="187"/>
      <c r="I974" s="187"/>
      <c r="J974" s="187"/>
    </row>
    <row r="975" spans="1:10">
      <c r="A975" s="271"/>
      <c r="B975" s="187"/>
      <c r="C975" s="187"/>
      <c r="D975" s="187"/>
      <c r="E975" s="187"/>
      <c r="F975" s="187"/>
      <c r="G975" s="187"/>
      <c r="H975" s="187"/>
      <c r="I975" s="187"/>
      <c r="J975" s="187"/>
    </row>
    <row r="976" spans="1:10">
      <c r="A976" s="271"/>
      <c r="B976" s="187"/>
      <c r="C976" s="187"/>
      <c r="D976" s="187"/>
      <c r="E976" s="187"/>
      <c r="F976" s="187"/>
      <c r="G976" s="187"/>
      <c r="H976" s="187"/>
      <c r="I976" s="187"/>
      <c r="J976" s="187"/>
    </row>
    <row r="977" spans="1:10">
      <c r="A977" s="271"/>
      <c r="B977" s="187"/>
      <c r="C977" s="187"/>
      <c r="D977" s="187"/>
      <c r="E977" s="187"/>
      <c r="F977" s="187"/>
      <c r="G977" s="187"/>
      <c r="H977" s="187"/>
      <c r="I977" s="187"/>
      <c r="J977" s="187"/>
    </row>
    <row r="978" spans="1:10">
      <c r="A978" s="271"/>
      <c r="B978" s="187"/>
      <c r="C978" s="187"/>
      <c r="D978" s="187"/>
      <c r="E978" s="187"/>
      <c r="F978" s="187"/>
      <c r="G978" s="187"/>
      <c r="H978" s="187"/>
      <c r="I978" s="187"/>
      <c r="J978" s="187"/>
    </row>
    <row r="979" spans="1:10">
      <c r="A979" s="271"/>
      <c r="B979" s="187"/>
      <c r="C979" s="187"/>
      <c r="D979" s="187"/>
      <c r="E979" s="187"/>
      <c r="F979" s="187"/>
      <c r="G979" s="187"/>
      <c r="H979" s="187"/>
      <c r="I979" s="187"/>
      <c r="J979" s="187"/>
    </row>
    <row r="980" spans="1:10">
      <c r="A980" s="271"/>
      <c r="B980" s="187"/>
      <c r="C980" s="187"/>
      <c r="D980" s="187"/>
      <c r="E980" s="187"/>
      <c r="F980" s="187"/>
      <c r="G980" s="187"/>
      <c r="H980" s="187"/>
      <c r="I980" s="187"/>
      <c r="J980" s="187"/>
    </row>
    <row r="981" spans="1:10">
      <c r="A981" s="271"/>
      <c r="B981" s="187"/>
      <c r="C981" s="187"/>
      <c r="D981" s="187"/>
      <c r="E981" s="187"/>
      <c r="F981" s="187"/>
      <c r="G981" s="187"/>
      <c r="H981" s="187"/>
      <c r="I981" s="187"/>
      <c r="J981" s="187"/>
    </row>
    <row r="982" spans="1:10">
      <c r="A982" s="271"/>
      <c r="B982" s="187"/>
      <c r="C982" s="187"/>
      <c r="D982" s="187"/>
      <c r="E982" s="187"/>
      <c r="F982" s="187"/>
      <c r="G982" s="187"/>
      <c r="H982" s="187"/>
      <c r="I982" s="187"/>
      <c r="J982" s="187"/>
    </row>
    <row r="983" spans="1:10">
      <c r="A983" s="271"/>
      <c r="B983" s="187"/>
      <c r="C983" s="187"/>
      <c r="D983" s="187"/>
      <c r="E983" s="187"/>
      <c r="F983" s="187"/>
      <c r="G983" s="187"/>
      <c r="H983" s="187"/>
      <c r="I983" s="187"/>
      <c r="J983" s="187"/>
    </row>
    <row r="984" spans="1:10">
      <c r="A984" s="271"/>
      <c r="B984" s="187"/>
      <c r="C984" s="187"/>
      <c r="D984" s="187"/>
      <c r="E984" s="187"/>
      <c r="F984" s="187"/>
      <c r="G984" s="187"/>
      <c r="H984" s="187"/>
      <c r="I984" s="187"/>
      <c r="J984" s="187"/>
    </row>
    <row r="985" spans="1:10">
      <c r="A985" s="271"/>
      <c r="B985" s="187"/>
      <c r="C985" s="187"/>
      <c r="D985" s="187"/>
      <c r="E985" s="187"/>
      <c r="F985" s="187"/>
      <c r="G985" s="187"/>
      <c r="H985" s="187"/>
      <c r="I985" s="187"/>
      <c r="J985" s="187"/>
    </row>
    <row r="986" spans="1:10">
      <c r="A986" s="271"/>
      <c r="B986" s="187"/>
      <c r="C986" s="187"/>
      <c r="D986" s="187"/>
      <c r="E986" s="187"/>
      <c r="F986" s="187"/>
      <c r="G986" s="187"/>
      <c r="H986" s="187"/>
      <c r="I986" s="187"/>
      <c r="J986" s="187"/>
    </row>
    <row r="987" spans="1:10">
      <c r="A987" s="271"/>
      <c r="B987" s="187"/>
      <c r="C987" s="187"/>
      <c r="D987" s="187"/>
      <c r="E987" s="187"/>
      <c r="F987" s="187"/>
      <c r="G987" s="187"/>
      <c r="H987" s="187"/>
      <c r="I987" s="187"/>
      <c r="J987" s="187"/>
    </row>
    <row r="988" spans="1:10">
      <c r="A988" s="271"/>
      <c r="B988" s="187"/>
      <c r="C988" s="187"/>
      <c r="D988" s="187"/>
      <c r="E988" s="187"/>
      <c r="F988" s="187"/>
      <c r="G988" s="187"/>
      <c r="H988" s="187"/>
      <c r="I988" s="187"/>
      <c r="J988" s="187"/>
    </row>
    <row r="989" spans="1:10">
      <c r="A989" s="271"/>
      <c r="B989" s="187"/>
      <c r="C989" s="187"/>
      <c r="D989" s="187"/>
      <c r="E989" s="187"/>
      <c r="F989" s="187"/>
      <c r="G989" s="187"/>
      <c r="H989" s="187"/>
      <c r="I989" s="187"/>
      <c r="J989" s="187"/>
    </row>
    <row r="990" spans="1:10">
      <c r="A990" s="271"/>
      <c r="B990" s="187"/>
      <c r="C990" s="187"/>
      <c r="D990" s="187"/>
      <c r="E990" s="187"/>
      <c r="F990" s="187"/>
      <c r="G990" s="187"/>
      <c r="H990" s="187"/>
      <c r="I990" s="187"/>
      <c r="J990" s="187"/>
    </row>
    <row r="991" spans="1:10">
      <c r="A991" s="271"/>
      <c r="B991" s="187"/>
      <c r="C991" s="187"/>
      <c r="D991" s="187"/>
      <c r="E991" s="187"/>
      <c r="F991" s="187"/>
      <c r="G991" s="187"/>
      <c r="H991" s="187"/>
      <c r="I991" s="187"/>
      <c r="J991" s="187"/>
    </row>
    <row r="992" spans="1:10">
      <c r="A992" s="271"/>
      <c r="B992" s="187"/>
      <c r="C992" s="187"/>
      <c r="D992" s="187"/>
      <c r="E992" s="187"/>
      <c r="F992" s="187"/>
      <c r="G992" s="187"/>
      <c r="H992" s="187"/>
      <c r="I992" s="187"/>
      <c r="J992" s="187"/>
    </row>
    <row r="993" spans="1:10">
      <c r="A993" s="271"/>
      <c r="B993" s="187"/>
      <c r="C993" s="187"/>
      <c r="D993" s="187"/>
      <c r="E993" s="187"/>
      <c r="F993" s="187"/>
      <c r="G993" s="187"/>
      <c r="H993" s="187"/>
      <c r="I993" s="187"/>
      <c r="J993" s="187"/>
    </row>
    <row r="994" spans="1:10">
      <c r="A994" s="271"/>
      <c r="B994" s="187"/>
      <c r="C994" s="187"/>
      <c r="D994" s="187"/>
      <c r="E994" s="187"/>
      <c r="F994" s="187"/>
      <c r="G994" s="187"/>
      <c r="H994" s="187"/>
      <c r="I994" s="187"/>
      <c r="J994" s="187"/>
    </row>
    <row r="995" spans="1:10">
      <c r="A995" s="271"/>
      <c r="B995" s="187"/>
      <c r="C995" s="187"/>
      <c r="D995" s="187"/>
      <c r="E995" s="187"/>
      <c r="F995" s="187"/>
      <c r="G995" s="187"/>
      <c r="H995" s="187"/>
      <c r="I995" s="187"/>
      <c r="J995" s="187"/>
    </row>
    <row r="996" spans="1:10">
      <c r="A996" s="271"/>
      <c r="B996" s="187"/>
      <c r="C996" s="187"/>
      <c r="D996" s="187"/>
      <c r="E996" s="187"/>
      <c r="F996" s="187"/>
      <c r="G996" s="187"/>
      <c r="H996" s="187"/>
      <c r="I996" s="187"/>
      <c r="J996" s="187"/>
    </row>
    <row r="997" spans="1:10">
      <c r="A997" s="271"/>
      <c r="B997" s="187"/>
      <c r="C997" s="187"/>
      <c r="D997" s="187"/>
      <c r="E997" s="187"/>
      <c r="F997" s="187"/>
      <c r="G997" s="187"/>
      <c r="H997" s="187"/>
      <c r="I997" s="187"/>
      <c r="J997" s="187"/>
    </row>
    <row r="998" spans="1:10">
      <c r="A998" s="271"/>
      <c r="B998" s="187"/>
      <c r="C998" s="187"/>
      <c r="D998" s="187"/>
      <c r="E998" s="187"/>
      <c r="F998" s="187"/>
      <c r="G998" s="187"/>
      <c r="H998" s="187"/>
      <c r="I998" s="187"/>
      <c r="J998" s="187"/>
    </row>
    <row r="999" spans="1:10">
      <c r="A999" s="271"/>
      <c r="B999" s="187"/>
      <c r="C999" s="187"/>
      <c r="D999" s="187"/>
      <c r="E999" s="187"/>
      <c r="F999" s="187"/>
      <c r="G999" s="187"/>
      <c r="H999" s="187"/>
      <c r="I999" s="187"/>
      <c r="J999" s="187"/>
    </row>
    <row r="1000" spans="1:10">
      <c r="A1000" s="271"/>
      <c r="B1000" s="187"/>
      <c r="C1000" s="187"/>
      <c r="D1000" s="187"/>
      <c r="E1000" s="187"/>
      <c r="F1000" s="187"/>
      <c r="G1000" s="187"/>
      <c r="H1000" s="187"/>
      <c r="I1000" s="187"/>
      <c r="J1000" s="187"/>
    </row>
    <row r="1001" spans="1:10">
      <c r="A1001" s="271"/>
      <c r="B1001" s="187"/>
      <c r="C1001" s="187"/>
      <c r="D1001" s="187"/>
      <c r="E1001" s="187"/>
      <c r="F1001" s="187"/>
      <c r="G1001" s="187"/>
      <c r="H1001" s="187"/>
      <c r="I1001" s="187"/>
      <c r="J1001" s="187"/>
    </row>
    <row r="1002" spans="1:10">
      <c r="A1002" s="271"/>
      <c r="B1002" s="187"/>
      <c r="C1002" s="187"/>
      <c r="D1002" s="187"/>
      <c r="E1002" s="187"/>
      <c r="F1002" s="187"/>
      <c r="G1002" s="187"/>
      <c r="H1002" s="187"/>
      <c r="I1002" s="187"/>
      <c r="J1002" s="187"/>
    </row>
    <row r="1003" spans="1:10">
      <c r="A1003" s="271"/>
      <c r="B1003" s="187"/>
      <c r="C1003" s="187"/>
      <c r="D1003" s="187"/>
      <c r="E1003" s="187"/>
      <c r="F1003" s="187"/>
      <c r="G1003" s="187"/>
      <c r="H1003" s="187"/>
      <c r="I1003" s="187"/>
      <c r="J1003" s="187"/>
    </row>
    <row r="1004" spans="1:10">
      <c r="A1004" s="271"/>
      <c r="B1004" s="187"/>
      <c r="C1004" s="187"/>
      <c r="D1004" s="187"/>
      <c r="E1004" s="187"/>
      <c r="F1004" s="187"/>
      <c r="G1004" s="187"/>
      <c r="H1004" s="187"/>
      <c r="I1004" s="187"/>
      <c r="J1004" s="187"/>
    </row>
    <row r="1005" spans="1:10">
      <c r="A1005" s="271"/>
      <c r="B1005" s="187"/>
      <c r="C1005" s="187"/>
      <c r="D1005" s="187"/>
      <c r="E1005" s="187"/>
      <c r="F1005" s="187"/>
      <c r="G1005" s="187"/>
      <c r="H1005" s="187"/>
      <c r="I1005" s="187"/>
      <c r="J1005" s="187"/>
    </row>
    <row r="1006" spans="1:10">
      <c r="A1006" s="271"/>
      <c r="B1006" s="187"/>
      <c r="C1006" s="187"/>
      <c r="D1006" s="187"/>
      <c r="E1006" s="187"/>
      <c r="F1006" s="187"/>
      <c r="G1006" s="187"/>
      <c r="H1006" s="187"/>
      <c r="I1006" s="187"/>
      <c r="J1006" s="187"/>
    </row>
    <row r="1007" spans="1:10">
      <c r="A1007" s="271"/>
      <c r="B1007" s="187"/>
      <c r="C1007" s="187"/>
      <c r="D1007" s="187"/>
      <c r="E1007" s="187"/>
      <c r="F1007" s="187"/>
      <c r="G1007" s="187"/>
      <c r="H1007" s="187"/>
      <c r="I1007" s="187"/>
      <c r="J1007" s="187"/>
    </row>
    <row r="1008" spans="1:10">
      <c r="A1008" s="271"/>
      <c r="B1008" s="187"/>
      <c r="C1008" s="187"/>
      <c r="D1008" s="187"/>
      <c r="E1008" s="187"/>
      <c r="F1008" s="187"/>
      <c r="G1008" s="187"/>
      <c r="H1008" s="187"/>
      <c r="I1008" s="187"/>
      <c r="J1008" s="187"/>
    </row>
    <row r="1009" spans="1:10">
      <c r="A1009" s="271"/>
      <c r="B1009" s="187"/>
      <c r="C1009" s="187"/>
      <c r="D1009" s="187"/>
      <c r="E1009" s="187"/>
      <c r="F1009" s="187"/>
      <c r="G1009" s="187"/>
      <c r="H1009" s="187"/>
      <c r="I1009" s="187"/>
      <c r="J1009" s="187"/>
    </row>
    <row r="1010" spans="1:10">
      <c r="A1010" s="271"/>
      <c r="B1010" s="187"/>
      <c r="C1010" s="187"/>
      <c r="D1010" s="187"/>
      <c r="E1010" s="187"/>
      <c r="F1010" s="187"/>
      <c r="G1010" s="187"/>
      <c r="H1010" s="187"/>
      <c r="I1010" s="187"/>
      <c r="J1010" s="187"/>
    </row>
    <row r="1011" spans="1:10">
      <c r="A1011" s="271"/>
      <c r="B1011" s="187"/>
      <c r="C1011" s="187"/>
      <c r="D1011" s="187"/>
      <c r="E1011" s="187"/>
      <c r="F1011" s="187"/>
      <c r="G1011" s="187"/>
      <c r="H1011" s="187"/>
      <c r="I1011" s="187"/>
      <c r="J1011" s="187"/>
    </row>
    <row r="1012" spans="1:10">
      <c r="A1012" s="271"/>
      <c r="B1012" s="187"/>
      <c r="C1012" s="187"/>
      <c r="D1012" s="187"/>
      <c r="E1012" s="187"/>
      <c r="F1012" s="187"/>
      <c r="G1012" s="187"/>
      <c r="H1012" s="187"/>
      <c r="I1012" s="187"/>
      <c r="J1012" s="187"/>
    </row>
    <row r="1013" spans="1:10">
      <c r="A1013" s="271"/>
      <c r="B1013" s="187"/>
      <c r="C1013" s="187"/>
      <c r="D1013" s="187"/>
      <c r="E1013" s="187"/>
      <c r="F1013" s="187"/>
      <c r="G1013" s="187"/>
      <c r="H1013" s="187"/>
      <c r="I1013" s="187"/>
      <c r="J1013" s="187"/>
    </row>
    <row r="1014" spans="1:10">
      <c r="A1014" s="271"/>
      <c r="B1014" s="187"/>
      <c r="C1014" s="187"/>
      <c r="D1014" s="187"/>
      <c r="E1014" s="187"/>
      <c r="F1014" s="187"/>
      <c r="G1014" s="187"/>
      <c r="H1014" s="187"/>
      <c r="I1014" s="187"/>
      <c r="J1014" s="187"/>
    </row>
    <row r="1015" spans="1:10">
      <c r="A1015" s="271"/>
      <c r="B1015" s="187"/>
      <c r="C1015" s="187"/>
      <c r="D1015" s="187"/>
      <c r="E1015" s="187"/>
      <c r="F1015" s="187"/>
      <c r="G1015" s="187"/>
      <c r="H1015" s="187"/>
      <c r="I1015" s="187"/>
      <c r="J1015" s="187"/>
    </row>
    <row r="1016" spans="1:10">
      <c r="A1016" s="271"/>
      <c r="B1016" s="187"/>
      <c r="C1016" s="187"/>
      <c r="D1016" s="187"/>
      <c r="E1016" s="187"/>
      <c r="F1016" s="187"/>
      <c r="G1016" s="187"/>
      <c r="H1016" s="187"/>
      <c r="I1016" s="187"/>
      <c r="J1016" s="187"/>
    </row>
    <row r="1017" spans="1:10">
      <c r="A1017" s="271"/>
      <c r="B1017" s="187"/>
      <c r="C1017" s="187"/>
      <c r="D1017" s="187"/>
      <c r="E1017" s="187"/>
      <c r="F1017" s="187"/>
      <c r="G1017" s="187"/>
      <c r="H1017" s="187"/>
      <c r="I1017" s="187"/>
      <c r="J1017" s="187"/>
    </row>
    <row r="1018" spans="1:10">
      <c r="A1018" s="271"/>
      <c r="B1018" s="187"/>
      <c r="C1018" s="187"/>
      <c r="D1018" s="187"/>
      <c r="E1018" s="187"/>
      <c r="F1018" s="187"/>
      <c r="G1018" s="187"/>
      <c r="H1018" s="187"/>
      <c r="I1018" s="187"/>
      <c r="J1018" s="187"/>
    </row>
    <row r="1019" spans="1:10">
      <c r="A1019" s="271"/>
      <c r="B1019" s="187"/>
      <c r="C1019" s="187"/>
      <c r="D1019" s="187"/>
      <c r="E1019" s="187"/>
      <c r="F1019" s="187"/>
      <c r="G1019" s="187"/>
      <c r="H1019" s="187"/>
      <c r="I1019" s="187"/>
      <c r="J1019" s="187"/>
    </row>
    <row r="1020" spans="1:10">
      <c r="A1020" s="271"/>
      <c r="B1020" s="187"/>
      <c r="C1020" s="187"/>
      <c r="D1020" s="187"/>
      <c r="E1020" s="187"/>
      <c r="F1020" s="187"/>
      <c r="G1020" s="187"/>
      <c r="H1020" s="187"/>
      <c r="I1020" s="187"/>
      <c r="J1020" s="187"/>
    </row>
    <row r="1021" spans="1:10">
      <c r="A1021" s="271"/>
      <c r="B1021" s="187"/>
      <c r="C1021" s="187"/>
      <c r="D1021" s="187"/>
      <c r="E1021" s="187"/>
      <c r="F1021" s="187"/>
      <c r="G1021" s="187"/>
      <c r="H1021" s="187"/>
      <c r="I1021" s="187"/>
      <c r="J1021" s="187"/>
    </row>
    <row r="1022" spans="1:10">
      <c r="A1022" s="271"/>
      <c r="B1022" s="187"/>
      <c r="C1022" s="187"/>
      <c r="D1022" s="187"/>
      <c r="E1022" s="187"/>
      <c r="F1022" s="187"/>
      <c r="G1022" s="187"/>
      <c r="H1022" s="187"/>
      <c r="I1022" s="187"/>
      <c r="J1022" s="187"/>
    </row>
    <row r="1023" spans="1:10">
      <c r="A1023" s="271"/>
      <c r="B1023" s="187"/>
      <c r="C1023" s="187"/>
      <c r="D1023" s="187"/>
      <c r="E1023" s="187"/>
      <c r="F1023" s="187"/>
      <c r="G1023" s="187"/>
      <c r="H1023" s="187"/>
      <c r="I1023" s="187"/>
      <c r="J1023" s="187"/>
    </row>
    <row r="1024" spans="1:10">
      <c r="A1024" s="271"/>
      <c r="B1024" s="187"/>
      <c r="C1024" s="187"/>
      <c r="D1024" s="187"/>
      <c r="E1024" s="187"/>
      <c r="F1024" s="187"/>
      <c r="G1024" s="187"/>
      <c r="H1024" s="187"/>
      <c r="I1024" s="187"/>
      <c r="J1024" s="187"/>
    </row>
    <row r="1025" spans="1:10">
      <c r="A1025" s="271"/>
      <c r="B1025" s="187"/>
      <c r="C1025" s="187"/>
      <c r="D1025" s="187"/>
      <c r="E1025" s="187"/>
      <c r="F1025" s="187"/>
      <c r="G1025" s="187"/>
      <c r="H1025" s="187"/>
      <c r="I1025" s="187"/>
      <c r="J1025" s="187"/>
    </row>
    <row r="1026" spans="1:10">
      <c r="A1026" s="271"/>
      <c r="B1026" s="187"/>
      <c r="C1026" s="187"/>
      <c r="D1026" s="187"/>
      <c r="E1026" s="187"/>
      <c r="F1026" s="187"/>
      <c r="G1026" s="187"/>
      <c r="H1026" s="187"/>
      <c r="I1026" s="187"/>
      <c r="J1026" s="187"/>
    </row>
    <row r="1027" spans="1:10">
      <c r="A1027" s="271"/>
      <c r="B1027" s="187"/>
      <c r="C1027" s="187"/>
      <c r="D1027" s="187"/>
      <c r="E1027" s="187"/>
      <c r="F1027" s="187"/>
      <c r="G1027" s="187"/>
      <c r="H1027" s="187"/>
      <c r="I1027" s="187"/>
      <c r="J1027" s="187"/>
    </row>
    <row r="1028" spans="1:10">
      <c r="A1028" s="271"/>
      <c r="B1028" s="187"/>
      <c r="C1028" s="187"/>
      <c r="D1028" s="187"/>
      <c r="E1028" s="187"/>
      <c r="F1028" s="187"/>
      <c r="G1028" s="187"/>
      <c r="H1028" s="187"/>
      <c r="I1028" s="187"/>
      <c r="J1028" s="187"/>
    </row>
    <row r="1029" spans="1:10">
      <c r="A1029" s="271"/>
      <c r="B1029" s="187"/>
      <c r="C1029" s="187"/>
      <c r="D1029" s="187"/>
      <c r="E1029" s="187"/>
      <c r="F1029" s="187"/>
      <c r="G1029" s="187"/>
      <c r="H1029" s="187"/>
      <c r="I1029" s="187"/>
      <c r="J1029" s="187"/>
    </row>
    <row r="1030" spans="1:10">
      <c r="A1030" s="271"/>
      <c r="B1030" s="187"/>
      <c r="C1030" s="187"/>
      <c r="D1030" s="187"/>
      <c r="E1030" s="187"/>
      <c r="F1030" s="187"/>
      <c r="G1030" s="187"/>
      <c r="H1030" s="187"/>
      <c r="I1030" s="187"/>
      <c r="J1030" s="187"/>
    </row>
    <row r="1031" spans="1:10">
      <c r="A1031" s="271"/>
      <c r="B1031" s="187"/>
      <c r="C1031" s="187"/>
      <c r="D1031" s="187"/>
      <c r="E1031" s="187"/>
      <c r="F1031" s="187"/>
      <c r="G1031" s="187"/>
      <c r="H1031" s="187"/>
      <c r="I1031" s="187"/>
      <c r="J1031" s="187"/>
    </row>
    <row r="1032" spans="1:10">
      <c r="A1032" s="271"/>
      <c r="B1032" s="187"/>
      <c r="C1032" s="187"/>
      <c r="D1032" s="187"/>
      <c r="E1032" s="187"/>
      <c r="F1032" s="187"/>
      <c r="G1032" s="187"/>
      <c r="H1032" s="187"/>
      <c r="I1032" s="187"/>
      <c r="J1032" s="187"/>
    </row>
    <row r="1033" spans="1:10">
      <c r="A1033" s="271"/>
      <c r="B1033" s="187"/>
      <c r="C1033" s="187"/>
      <c r="D1033" s="187"/>
      <c r="E1033" s="187"/>
      <c r="F1033" s="187"/>
      <c r="G1033" s="187"/>
      <c r="H1033" s="187"/>
      <c r="I1033" s="187"/>
      <c r="J1033" s="187"/>
    </row>
    <row r="1034" spans="1:10">
      <c r="A1034" s="271"/>
      <c r="B1034" s="187"/>
      <c r="C1034" s="187"/>
      <c r="D1034" s="187"/>
      <c r="E1034" s="187"/>
      <c r="F1034" s="187"/>
      <c r="G1034" s="187"/>
      <c r="H1034" s="187"/>
      <c r="I1034" s="187"/>
      <c r="J1034" s="187"/>
    </row>
    <row r="1035" spans="1:10">
      <c r="A1035" s="271"/>
      <c r="B1035" s="187"/>
      <c r="C1035" s="187"/>
      <c r="D1035" s="187"/>
      <c r="E1035" s="187"/>
      <c r="F1035" s="187"/>
      <c r="G1035" s="187"/>
      <c r="H1035" s="187"/>
      <c r="I1035" s="187"/>
      <c r="J1035" s="187"/>
    </row>
    <row r="1036" spans="1:10">
      <c r="A1036" s="271"/>
      <c r="B1036" s="187"/>
      <c r="C1036" s="187"/>
      <c r="D1036" s="187"/>
      <c r="E1036" s="187"/>
      <c r="F1036" s="187"/>
      <c r="G1036" s="187"/>
      <c r="H1036" s="187"/>
      <c r="I1036" s="187"/>
      <c r="J1036" s="187"/>
    </row>
    <row r="1037" spans="1:10">
      <c r="A1037" s="271"/>
      <c r="B1037" s="187"/>
      <c r="C1037" s="187"/>
      <c r="D1037" s="187"/>
      <c r="E1037" s="187"/>
      <c r="F1037" s="187"/>
      <c r="G1037" s="187"/>
      <c r="H1037" s="187"/>
      <c r="I1037" s="187"/>
      <c r="J1037" s="187"/>
    </row>
    <row r="1038" spans="1:10">
      <c r="A1038" s="271"/>
      <c r="B1038" s="187"/>
      <c r="C1038" s="187"/>
      <c r="D1038" s="187"/>
      <c r="E1038" s="187"/>
      <c r="F1038" s="187"/>
      <c r="G1038" s="187"/>
      <c r="H1038" s="187"/>
      <c r="I1038" s="187"/>
      <c r="J1038" s="187"/>
    </row>
    <row r="1039" spans="1:10">
      <c r="A1039" s="271"/>
      <c r="B1039" s="187"/>
      <c r="C1039" s="187"/>
      <c r="D1039" s="187"/>
      <c r="E1039" s="187"/>
      <c r="F1039" s="187"/>
      <c r="G1039" s="187"/>
      <c r="H1039" s="187"/>
      <c r="I1039" s="187"/>
      <c r="J1039" s="187"/>
    </row>
    <row r="1040" spans="1:10">
      <c r="A1040" s="271"/>
      <c r="B1040" s="187"/>
      <c r="C1040" s="187"/>
      <c r="D1040" s="187"/>
      <c r="E1040" s="187"/>
      <c r="F1040" s="187"/>
      <c r="G1040" s="187"/>
      <c r="H1040" s="187"/>
      <c r="I1040" s="187"/>
      <c r="J1040" s="187"/>
    </row>
    <row r="1041" spans="1:10">
      <c r="A1041" s="271"/>
      <c r="B1041" s="187"/>
      <c r="C1041" s="187"/>
      <c r="D1041" s="187"/>
      <c r="E1041" s="187"/>
      <c r="F1041" s="187"/>
      <c r="G1041" s="187"/>
      <c r="H1041" s="187"/>
      <c r="I1041" s="187"/>
      <c r="J1041" s="187"/>
    </row>
    <row r="1042" spans="1:10">
      <c r="A1042" s="271"/>
      <c r="B1042" s="187"/>
      <c r="C1042" s="187"/>
      <c r="D1042" s="187"/>
      <c r="E1042" s="187"/>
      <c r="F1042" s="187"/>
      <c r="G1042" s="187"/>
      <c r="H1042" s="187"/>
      <c r="I1042" s="187"/>
      <c r="J1042" s="187"/>
    </row>
    <row r="1043" spans="1:10">
      <c r="A1043" s="271"/>
      <c r="B1043" s="187"/>
      <c r="C1043" s="187"/>
      <c r="D1043" s="187"/>
      <c r="E1043" s="187"/>
      <c r="F1043" s="187"/>
      <c r="G1043" s="187"/>
      <c r="H1043" s="187"/>
      <c r="I1043" s="187"/>
      <c r="J1043" s="187"/>
    </row>
    <row r="1044" spans="1:10">
      <c r="A1044" s="271"/>
      <c r="B1044" s="187"/>
      <c r="C1044" s="187"/>
      <c r="D1044" s="187"/>
      <c r="E1044" s="187"/>
      <c r="F1044" s="187"/>
      <c r="G1044" s="187"/>
      <c r="H1044" s="187"/>
      <c r="I1044" s="187"/>
      <c r="J1044" s="187"/>
    </row>
    <row r="1045" spans="1:10">
      <c r="A1045" s="271"/>
      <c r="B1045" s="187"/>
      <c r="C1045" s="187"/>
      <c r="D1045" s="187"/>
      <c r="E1045" s="187"/>
      <c r="F1045" s="187"/>
      <c r="G1045" s="187"/>
      <c r="H1045" s="187"/>
      <c r="I1045" s="187"/>
      <c r="J1045" s="187"/>
    </row>
    <row r="1046" spans="1:10">
      <c r="A1046" s="271"/>
      <c r="B1046" s="187"/>
      <c r="C1046" s="187"/>
      <c r="D1046" s="187"/>
      <c r="E1046" s="187"/>
      <c r="F1046" s="187"/>
      <c r="G1046" s="187"/>
      <c r="H1046" s="187"/>
      <c r="I1046" s="187"/>
      <c r="J1046" s="187"/>
    </row>
    <row r="1047" spans="1:10">
      <c r="A1047" s="271"/>
      <c r="B1047" s="187"/>
      <c r="C1047" s="187"/>
      <c r="D1047" s="187"/>
      <c r="E1047" s="187"/>
      <c r="F1047" s="187"/>
      <c r="G1047" s="187"/>
      <c r="H1047" s="187"/>
      <c r="I1047" s="187"/>
      <c r="J1047" s="187"/>
    </row>
    <row r="1048" spans="1:10">
      <c r="A1048" s="271"/>
      <c r="B1048" s="187"/>
      <c r="C1048" s="187"/>
      <c r="D1048" s="187"/>
      <c r="E1048" s="187"/>
      <c r="F1048" s="187"/>
      <c r="G1048" s="187"/>
      <c r="H1048" s="187"/>
      <c r="I1048" s="187"/>
      <c r="J1048" s="187"/>
    </row>
    <row r="1049" spans="1:10">
      <c r="A1049" s="271"/>
      <c r="B1049" s="187"/>
      <c r="C1049" s="187"/>
      <c r="D1049" s="187"/>
      <c r="E1049" s="187"/>
      <c r="F1049" s="187"/>
      <c r="G1049" s="187"/>
      <c r="H1049" s="187"/>
      <c r="I1049" s="187"/>
      <c r="J1049" s="187"/>
    </row>
    <row r="1050" spans="1:10">
      <c r="A1050" s="271"/>
      <c r="B1050" s="187"/>
      <c r="C1050" s="187"/>
      <c r="D1050" s="187"/>
      <c r="E1050" s="187"/>
      <c r="F1050" s="187"/>
      <c r="G1050" s="187"/>
      <c r="H1050" s="187"/>
      <c r="I1050" s="187"/>
      <c r="J1050" s="187"/>
    </row>
    <row r="1051" spans="1:10">
      <c r="A1051" s="271"/>
      <c r="B1051" s="187"/>
      <c r="C1051" s="187"/>
      <c r="D1051" s="187"/>
      <c r="E1051" s="187"/>
      <c r="F1051" s="187"/>
      <c r="G1051" s="187"/>
      <c r="H1051" s="187"/>
      <c r="I1051" s="187"/>
      <c r="J1051" s="187"/>
    </row>
    <row r="1052" spans="1:10">
      <c r="A1052" s="271"/>
      <c r="B1052" s="187"/>
      <c r="C1052" s="187"/>
      <c r="D1052" s="187"/>
      <c r="E1052" s="187"/>
      <c r="F1052" s="187"/>
      <c r="G1052" s="187"/>
      <c r="H1052" s="187"/>
      <c r="I1052" s="187"/>
      <c r="J1052" s="187"/>
    </row>
    <row r="1053" spans="1:10">
      <c r="A1053" s="271"/>
      <c r="B1053" s="187"/>
      <c r="C1053" s="187"/>
      <c r="D1053" s="187"/>
      <c r="E1053" s="187"/>
      <c r="F1053" s="187"/>
      <c r="G1053" s="187"/>
      <c r="H1053" s="187"/>
      <c r="I1053" s="187"/>
      <c r="J1053" s="187"/>
    </row>
    <row r="1054" spans="1:10">
      <c r="A1054" s="271"/>
      <c r="B1054" s="187"/>
      <c r="C1054" s="187"/>
      <c r="D1054" s="187"/>
      <c r="E1054" s="187"/>
      <c r="F1054" s="187"/>
      <c r="G1054" s="187"/>
      <c r="H1054" s="187"/>
      <c r="I1054" s="187"/>
      <c r="J1054" s="187"/>
    </row>
    <row r="1055" spans="1:10">
      <c r="A1055" s="271"/>
      <c r="B1055" s="187"/>
      <c r="C1055" s="187"/>
      <c r="D1055" s="187"/>
      <c r="E1055" s="187"/>
      <c r="F1055" s="187"/>
      <c r="G1055" s="187"/>
      <c r="H1055" s="187"/>
      <c r="I1055" s="187"/>
      <c r="J1055" s="187"/>
    </row>
    <row r="1056" spans="1:10">
      <c r="A1056" s="271"/>
      <c r="B1056" s="187"/>
      <c r="C1056" s="187"/>
      <c r="D1056" s="187"/>
      <c r="E1056" s="187"/>
      <c r="F1056" s="187"/>
      <c r="G1056" s="187"/>
      <c r="H1056" s="187"/>
      <c r="I1056" s="187"/>
      <c r="J1056" s="187"/>
    </row>
    <row r="1057" spans="1:10">
      <c r="A1057" s="271"/>
      <c r="B1057" s="187"/>
      <c r="C1057" s="187"/>
      <c r="D1057" s="187"/>
      <c r="E1057" s="187"/>
      <c r="F1057" s="187"/>
      <c r="G1057" s="187"/>
      <c r="H1057" s="187"/>
      <c r="I1057" s="187"/>
      <c r="J1057" s="187"/>
    </row>
    <row r="1058" spans="1:10">
      <c r="A1058" s="271"/>
      <c r="B1058" s="187"/>
      <c r="C1058" s="187"/>
      <c r="D1058" s="187"/>
      <c r="E1058" s="187"/>
      <c r="F1058" s="187"/>
      <c r="G1058" s="187"/>
      <c r="H1058" s="187"/>
      <c r="I1058" s="187"/>
      <c r="J1058" s="187"/>
    </row>
    <row r="1059" spans="1:10">
      <c r="A1059" s="271"/>
      <c r="B1059" s="187"/>
      <c r="C1059" s="187"/>
      <c r="D1059" s="187"/>
      <c r="E1059" s="187"/>
      <c r="F1059" s="187"/>
      <c r="G1059" s="187"/>
      <c r="H1059" s="187"/>
      <c r="I1059" s="187"/>
      <c r="J1059" s="187"/>
    </row>
    <row r="1060" spans="1:10">
      <c r="A1060" s="271"/>
      <c r="B1060" s="187"/>
      <c r="C1060" s="187"/>
      <c r="D1060" s="187"/>
      <c r="E1060" s="187"/>
      <c r="F1060" s="187"/>
      <c r="G1060" s="187"/>
      <c r="H1060" s="187"/>
      <c r="I1060" s="187"/>
      <c r="J1060" s="187"/>
    </row>
    <row r="1061" spans="1:10">
      <c r="A1061" s="271"/>
      <c r="B1061" s="187"/>
      <c r="C1061" s="187"/>
      <c r="D1061" s="187"/>
      <c r="E1061" s="187"/>
      <c r="F1061" s="187"/>
      <c r="G1061" s="187"/>
      <c r="H1061" s="187"/>
      <c r="I1061" s="187"/>
      <c r="J1061" s="187"/>
    </row>
    <row r="1062" spans="1:10">
      <c r="A1062" s="271"/>
      <c r="B1062" s="187"/>
      <c r="C1062" s="187"/>
      <c r="D1062" s="187"/>
      <c r="E1062" s="187"/>
      <c r="F1062" s="187"/>
      <c r="G1062" s="187"/>
      <c r="H1062" s="187"/>
      <c r="I1062" s="187"/>
      <c r="J1062" s="187"/>
    </row>
    <row r="1063" spans="1:10">
      <c r="A1063" s="271"/>
      <c r="B1063" s="187"/>
      <c r="C1063" s="187"/>
      <c r="D1063" s="187"/>
      <c r="E1063" s="187"/>
      <c r="F1063" s="187"/>
      <c r="G1063" s="187"/>
      <c r="H1063" s="187"/>
      <c r="I1063" s="187"/>
      <c r="J1063" s="187"/>
    </row>
    <row r="1064" spans="1:10">
      <c r="A1064" s="271"/>
      <c r="B1064" s="187"/>
      <c r="C1064" s="187"/>
      <c r="D1064" s="187"/>
      <c r="E1064" s="187"/>
      <c r="F1064" s="187"/>
      <c r="G1064" s="187"/>
      <c r="H1064" s="187"/>
      <c r="I1064" s="187"/>
      <c r="J1064" s="187"/>
    </row>
    <row r="1065" spans="1:10">
      <c r="A1065" s="271"/>
      <c r="B1065" s="187"/>
      <c r="C1065" s="187"/>
      <c r="D1065" s="187"/>
      <c r="E1065" s="187"/>
      <c r="F1065" s="187"/>
      <c r="G1065" s="187"/>
      <c r="H1065" s="187"/>
      <c r="I1065" s="187"/>
      <c r="J1065" s="187"/>
    </row>
    <row r="1066" spans="1:10">
      <c r="A1066" s="271"/>
      <c r="B1066" s="187"/>
      <c r="C1066" s="187"/>
      <c r="D1066" s="187"/>
      <c r="E1066" s="187"/>
      <c r="F1066" s="187"/>
      <c r="G1066" s="187"/>
      <c r="H1066" s="187"/>
      <c r="I1066" s="187"/>
      <c r="J1066" s="187"/>
    </row>
    <row r="1067" spans="1:10">
      <c r="A1067" s="271"/>
      <c r="B1067" s="187"/>
      <c r="C1067" s="187"/>
      <c r="D1067" s="187"/>
      <c r="E1067" s="187"/>
      <c r="F1067" s="187"/>
      <c r="G1067" s="187"/>
      <c r="H1067" s="187"/>
      <c r="I1067" s="187"/>
      <c r="J1067" s="187"/>
    </row>
    <row r="1068" spans="1:10">
      <c r="A1068" s="271"/>
      <c r="B1068" s="187"/>
      <c r="C1068" s="187"/>
      <c r="D1068" s="187"/>
      <c r="E1068" s="187"/>
      <c r="F1068" s="187"/>
      <c r="G1068" s="187"/>
      <c r="H1068" s="187"/>
      <c r="I1068" s="187"/>
      <c r="J1068" s="187"/>
    </row>
    <row r="1069" spans="1:10">
      <c r="A1069" s="271"/>
      <c r="B1069" s="187"/>
      <c r="C1069" s="187"/>
      <c r="D1069" s="187"/>
      <c r="E1069" s="187"/>
      <c r="F1069" s="187"/>
      <c r="G1069" s="187"/>
      <c r="H1069" s="187"/>
      <c r="I1069" s="187"/>
      <c r="J1069" s="187"/>
    </row>
    <row r="1070" spans="1:10">
      <c r="A1070" s="271"/>
      <c r="B1070" s="187"/>
      <c r="C1070" s="187"/>
      <c r="D1070" s="187"/>
      <c r="E1070" s="187"/>
      <c r="F1070" s="187"/>
      <c r="G1070" s="187"/>
      <c r="H1070" s="187"/>
      <c r="I1070" s="187"/>
      <c r="J1070" s="187"/>
    </row>
    <row r="1071" spans="1:10">
      <c r="A1071" s="271"/>
      <c r="B1071" s="187"/>
      <c r="C1071" s="187"/>
      <c r="D1071" s="187"/>
      <c r="E1071" s="187"/>
      <c r="F1071" s="187"/>
      <c r="G1071" s="187"/>
      <c r="H1071" s="187"/>
      <c r="I1071" s="187"/>
      <c r="J1071" s="187"/>
    </row>
    <row r="1072" spans="1:10">
      <c r="A1072" s="271"/>
      <c r="B1072" s="187"/>
      <c r="C1072" s="187"/>
      <c r="D1072" s="187"/>
      <c r="E1072" s="187"/>
      <c r="F1072" s="187"/>
      <c r="G1072" s="187"/>
      <c r="H1072" s="187"/>
      <c r="I1072" s="187"/>
      <c r="J1072" s="187"/>
    </row>
    <row r="1073" spans="1:10">
      <c r="A1073" s="271"/>
      <c r="B1073" s="187"/>
      <c r="C1073" s="187"/>
      <c r="D1073" s="187"/>
      <c r="E1073" s="187"/>
      <c r="F1073" s="187"/>
      <c r="G1073" s="187"/>
      <c r="H1073" s="187"/>
      <c r="I1073" s="187"/>
      <c r="J1073" s="187"/>
    </row>
    <row r="1074" spans="1:10">
      <c r="A1074" s="271"/>
      <c r="B1074" s="187"/>
      <c r="C1074" s="187"/>
      <c r="D1074" s="187"/>
      <c r="E1074" s="187"/>
      <c r="F1074" s="187"/>
      <c r="G1074" s="187"/>
      <c r="H1074" s="187"/>
      <c r="I1074" s="187"/>
      <c r="J1074" s="187"/>
    </row>
    <row r="1075" spans="1:10">
      <c r="A1075" s="271"/>
      <c r="B1075" s="187"/>
      <c r="C1075" s="187"/>
      <c r="D1075" s="187"/>
      <c r="E1075" s="187"/>
      <c r="F1075" s="187"/>
      <c r="G1075" s="187"/>
      <c r="H1075" s="187"/>
      <c r="I1075" s="187"/>
      <c r="J1075" s="187"/>
    </row>
    <row r="1076" spans="1:10">
      <c r="A1076" s="271"/>
      <c r="B1076" s="187"/>
      <c r="C1076" s="187"/>
      <c r="D1076" s="187"/>
      <c r="E1076" s="187"/>
      <c r="F1076" s="187"/>
      <c r="G1076" s="187"/>
      <c r="H1076" s="187"/>
      <c r="I1076" s="187"/>
      <c r="J1076" s="187"/>
    </row>
    <row r="1077" spans="1:10">
      <c r="A1077" s="271"/>
      <c r="B1077" s="187"/>
      <c r="C1077" s="187"/>
      <c r="D1077" s="187"/>
      <c r="E1077" s="187"/>
      <c r="F1077" s="187"/>
      <c r="G1077" s="187"/>
      <c r="H1077" s="187"/>
      <c r="I1077" s="187"/>
      <c r="J1077" s="187"/>
    </row>
    <row r="1078" spans="1:10">
      <c r="A1078" s="271"/>
      <c r="B1078" s="187"/>
      <c r="C1078" s="187"/>
      <c r="D1078" s="187"/>
      <c r="E1078" s="187"/>
      <c r="F1078" s="187"/>
      <c r="G1078" s="187"/>
      <c r="H1078" s="187"/>
      <c r="I1078" s="187"/>
      <c r="J1078" s="187"/>
    </row>
    <row r="1079" spans="1:10">
      <c r="A1079" s="271"/>
      <c r="B1079" s="187"/>
      <c r="C1079" s="187"/>
      <c r="D1079" s="187"/>
      <c r="E1079" s="187"/>
      <c r="F1079" s="187"/>
      <c r="G1079" s="187"/>
      <c r="H1079" s="187"/>
      <c r="I1079" s="187"/>
      <c r="J1079" s="187"/>
    </row>
    <row r="1080" spans="1:10">
      <c r="A1080" s="271"/>
      <c r="B1080" s="187"/>
      <c r="C1080" s="187"/>
      <c r="D1080" s="187"/>
      <c r="E1080" s="187"/>
      <c r="F1080" s="187"/>
      <c r="G1080" s="187"/>
      <c r="H1080" s="187"/>
      <c r="I1080" s="187"/>
      <c r="J1080" s="187"/>
    </row>
    <row r="1081" spans="1:10">
      <c r="A1081" s="271"/>
      <c r="B1081" s="187"/>
      <c r="C1081" s="187"/>
      <c r="D1081" s="187"/>
      <c r="E1081" s="187"/>
      <c r="F1081" s="187"/>
      <c r="G1081" s="187"/>
      <c r="H1081" s="187"/>
      <c r="I1081" s="187"/>
      <c r="J1081" s="187"/>
    </row>
    <row r="1082" spans="1:10">
      <c r="A1082" s="271"/>
      <c r="B1082" s="187"/>
      <c r="C1082" s="187"/>
      <c r="D1082" s="187"/>
      <c r="E1082" s="187"/>
      <c r="F1082" s="187"/>
      <c r="G1082" s="187"/>
      <c r="H1082" s="187"/>
      <c r="I1082" s="187"/>
      <c r="J1082" s="187"/>
    </row>
    <row r="1083" spans="1:10">
      <c r="A1083" s="271"/>
      <c r="B1083" s="187"/>
      <c r="C1083" s="187"/>
      <c r="D1083" s="187"/>
      <c r="E1083" s="187"/>
      <c r="F1083" s="187"/>
      <c r="G1083" s="187"/>
      <c r="H1083" s="187"/>
      <c r="I1083" s="187"/>
      <c r="J1083" s="187"/>
    </row>
    <row r="1084" spans="1:10">
      <c r="A1084" s="271"/>
      <c r="B1084" s="187"/>
      <c r="C1084" s="187"/>
      <c r="D1084" s="187"/>
      <c r="E1084" s="187"/>
      <c r="F1084" s="187"/>
      <c r="G1084" s="187"/>
      <c r="H1084" s="187"/>
      <c r="I1084" s="187"/>
      <c r="J1084" s="187"/>
    </row>
    <row r="1085" spans="1:10">
      <c r="A1085" s="271"/>
      <c r="B1085" s="187"/>
      <c r="C1085" s="187"/>
      <c r="D1085" s="187"/>
      <c r="E1085" s="187"/>
      <c r="F1085" s="187"/>
      <c r="G1085" s="187"/>
      <c r="H1085" s="187"/>
      <c r="I1085" s="187"/>
      <c r="J1085" s="187"/>
    </row>
    <row r="1086" spans="1:10">
      <c r="A1086" s="271"/>
      <c r="B1086" s="187"/>
      <c r="C1086" s="187"/>
      <c r="D1086" s="187"/>
      <c r="E1086" s="187"/>
      <c r="F1086" s="187"/>
      <c r="G1086" s="187"/>
      <c r="H1086" s="187"/>
      <c r="I1086" s="187"/>
      <c r="J1086" s="187"/>
    </row>
    <row r="1087" spans="1:10">
      <c r="A1087" s="271"/>
      <c r="B1087" s="187"/>
      <c r="C1087" s="187"/>
      <c r="D1087" s="187"/>
      <c r="E1087" s="187"/>
      <c r="F1087" s="187"/>
      <c r="G1087" s="187"/>
      <c r="H1087" s="187"/>
      <c r="I1087" s="187"/>
      <c r="J1087" s="187"/>
    </row>
    <row r="1088" spans="1:10">
      <c r="A1088" s="271"/>
      <c r="B1088" s="187"/>
      <c r="C1088" s="187"/>
      <c r="D1088" s="187"/>
      <c r="E1088" s="187"/>
      <c r="F1088" s="187"/>
      <c r="G1088" s="187"/>
      <c r="H1088" s="187"/>
      <c r="I1088" s="187"/>
      <c r="J1088" s="187"/>
    </row>
    <row r="1089" spans="1:10">
      <c r="A1089" s="271"/>
      <c r="B1089" s="187"/>
      <c r="C1089" s="187"/>
      <c r="D1089" s="187"/>
      <c r="E1089" s="187"/>
      <c r="F1089" s="187"/>
      <c r="G1089" s="187"/>
      <c r="H1089" s="187"/>
      <c r="I1089" s="187"/>
      <c r="J1089" s="187"/>
    </row>
    <row r="1090" spans="1:10">
      <c r="A1090" s="271"/>
      <c r="B1090" s="187"/>
      <c r="C1090" s="187"/>
      <c r="D1090" s="187"/>
      <c r="E1090" s="187"/>
      <c r="F1090" s="187"/>
      <c r="G1090" s="187"/>
      <c r="H1090" s="187"/>
      <c r="I1090" s="187"/>
      <c r="J1090" s="187"/>
    </row>
    <row r="1091" spans="1:10">
      <c r="A1091" s="271"/>
      <c r="B1091" s="187"/>
      <c r="C1091" s="187"/>
      <c r="D1091" s="187"/>
      <c r="E1091" s="187"/>
      <c r="F1091" s="187"/>
      <c r="G1091" s="187"/>
      <c r="H1091" s="187"/>
      <c r="I1091" s="187"/>
      <c r="J1091" s="187"/>
    </row>
    <row r="1092" spans="1:10">
      <c r="A1092" s="271"/>
      <c r="B1092" s="187"/>
      <c r="C1092" s="187"/>
      <c r="D1092" s="187"/>
      <c r="E1092" s="187"/>
      <c r="F1092" s="187"/>
      <c r="G1092" s="187"/>
      <c r="H1092" s="187"/>
      <c r="I1092" s="187"/>
      <c r="J1092" s="187"/>
    </row>
    <row r="1093" spans="1:10">
      <c r="A1093" s="271"/>
      <c r="B1093" s="187"/>
      <c r="C1093" s="187"/>
      <c r="D1093" s="187"/>
      <c r="E1093" s="187"/>
      <c r="F1093" s="187"/>
      <c r="G1093" s="187"/>
      <c r="H1093" s="187"/>
      <c r="I1093" s="187"/>
      <c r="J1093" s="187"/>
    </row>
    <row r="1094" spans="1:10">
      <c r="A1094" s="271"/>
      <c r="B1094" s="187"/>
      <c r="C1094" s="187"/>
      <c r="D1094" s="187"/>
      <c r="E1094" s="187"/>
      <c r="F1094" s="187"/>
      <c r="G1094" s="187"/>
      <c r="H1094" s="187"/>
      <c r="I1094" s="187"/>
      <c r="J1094" s="187"/>
    </row>
    <row r="1095" spans="1:10">
      <c r="A1095" s="271"/>
      <c r="B1095" s="187"/>
      <c r="C1095" s="187"/>
      <c r="D1095" s="187"/>
      <c r="E1095" s="187"/>
      <c r="F1095" s="187"/>
      <c r="G1095" s="187"/>
      <c r="H1095" s="187"/>
      <c r="I1095" s="187"/>
      <c r="J1095" s="187"/>
    </row>
    <row r="1096" spans="1:10">
      <c r="A1096" s="271"/>
      <c r="B1096" s="187"/>
      <c r="C1096" s="187"/>
      <c r="D1096" s="187"/>
      <c r="E1096" s="187"/>
      <c r="F1096" s="187"/>
      <c r="G1096" s="187"/>
      <c r="H1096" s="187"/>
      <c r="I1096" s="187"/>
      <c r="J1096" s="187"/>
    </row>
    <row r="1097" spans="1:10">
      <c r="A1097" s="271"/>
      <c r="B1097" s="187"/>
      <c r="C1097" s="187"/>
      <c r="D1097" s="187"/>
      <c r="E1097" s="187"/>
      <c r="F1097" s="187"/>
      <c r="G1097" s="187"/>
      <c r="H1097" s="187"/>
      <c r="I1097" s="187"/>
      <c r="J1097" s="187"/>
    </row>
    <row r="1098" spans="1:10">
      <c r="A1098" s="271"/>
      <c r="B1098" s="187"/>
      <c r="C1098" s="187"/>
      <c r="D1098" s="187"/>
      <c r="E1098" s="187"/>
      <c r="F1098" s="187"/>
      <c r="G1098" s="187"/>
      <c r="H1098" s="187"/>
      <c r="I1098" s="187"/>
      <c r="J1098" s="187"/>
    </row>
    <row r="1099" spans="1:10">
      <c r="A1099" s="271"/>
      <c r="B1099" s="187"/>
      <c r="C1099" s="187"/>
      <c r="D1099" s="187"/>
      <c r="E1099" s="187"/>
      <c r="F1099" s="187"/>
      <c r="G1099" s="187"/>
      <c r="H1099" s="187"/>
      <c r="I1099" s="187"/>
      <c r="J1099" s="187"/>
    </row>
    <row r="1100" spans="1:10">
      <c r="A1100" s="271"/>
      <c r="B1100" s="187"/>
      <c r="C1100" s="187"/>
      <c r="D1100" s="187"/>
      <c r="E1100" s="187"/>
      <c r="F1100" s="187"/>
      <c r="G1100" s="187"/>
      <c r="H1100" s="187"/>
      <c r="I1100" s="187"/>
      <c r="J1100" s="187"/>
    </row>
    <row r="1101" spans="1:10">
      <c r="A1101" s="271"/>
      <c r="B1101" s="187"/>
      <c r="C1101" s="187"/>
      <c r="D1101" s="187"/>
      <c r="E1101" s="187"/>
      <c r="F1101" s="187"/>
      <c r="G1101" s="187"/>
      <c r="H1101" s="187"/>
      <c r="I1101" s="187"/>
      <c r="J1101" s="187"/>
    </row>
    <row r="1102" spans="1:10">
      <c r="A1102" s="271"/>
      <c r="B1102" s="187"/>
      <c r="C1102" s="187"/>
      <c r="D1102" s="187"/>
      <c r="E1102" s="187"/>
      <c r="F1102" s="187"/>
      <c r="G1102" s="187"/>
      <c r="H1102" s="187"/>
      <c r="I1102" s="187"/>
      <c r="J1102" s="187"/>
    </row>
    <row r="1103" spans="1:10">
      <c r="A1103" s="271"/>
      <c r="B1103" s="187"/>
      <c r="C1103" s="187"/>
      <c r="D1103" s="187"/>
      <c r="E1103" s="187"/>
      <c r="F1103" s="187"/>
      <c r="G1103" s="187"/>
      <c r="H1103" s="187"/>
      <c r="I1103" s="187"/>
      <c r="J1103" s="187"/>
    </row>
    <row r="1104" spans="1:10">
      <c r="A1104" s="271"/>
      <c r="B1104" s="187"/>
      <c r="C1104" s="187"/>
      <c r="D1104" s="187"/>
      <c r="E1104" s="187"/>
      <c r="F1104" s="187"/>
      <c r="G1104" s="187"/>
      <c r="H1104" s="187"/>
      <c r="I1104" s="187"/>
      <c r="J1104" s="187"/>
    </row>
    <row r="1105" spans="1:10">
      <c r="A1105" s="271"/>
      <c r="B1105" s="187"/>
      <c r="C1105" s="187"/>
      <c r="D1105" s="187"/>
      <c r="E1105" s="187"/>
      <c r="F1105" s="187"/>
      <c r="G1105" s="187"/>
      <c r="H1105" s="187"/>
      <c r="I1105" s="187"/>
      <c r="J1105" s="187"/>
    </row>
    <row r="1106" spans="1:10">
      <c r="A1106" s="271"/>
      <c r="B1106" s="187"/>
      <c r="C1106" s="187"/>
      <c r="D1106" s="187"/>
      <c r="E1106" s="187"/>
      <c r="F1106" s="187"/>
      <c r="G1106" s="187"/>
      <c r="H1106" s="187"/>
      <c r="I1106" s="187"/>
      <c r="J1106" s="187"/>
    </row>
    <row r="1107" spans="1:10">
      <c r="A1107" s="271"/>
      <c r="B1107" s="187"/>
      <c r="C1107" s="187"/>
      <c r="D1107" s="187"/>
      <c r="E1107" s="187"/>
      <c r="F1107" s="187"/>
      <c r="G1107" s="187"/>
      <c r="H1107" s="187"/>
      <c r="I1107" s="187"/>
      <c r="J1107" s="187"/>
    </row>
    <row r="1108" spans="1:10">
      <c r="A1108" s="271"/>
      <c r="B1108" s="187"/>
      <c r="C1108" s="187"/>
      <c r="D1108" s="187"/>
      <c r="E1108" s="187"/>
      <c r="F1108" s="187"/>
      <c r="G1108" s="187"/>
      <c r="H1108" s="187"/>
      <c r="I1108" s="187"/>
      <c r="J1108" s="187"/>
    </row>
    <row r="1109" spans="1:10">
      <c r="A1109" s="271"/>
      <c r="B1109" s="187"/>
      <c r="C1109" s="187"/>
      <c r="D1109" s="187"/>
      <c r="E1109" s="187"/>
      <c r="F1109" s="187"/>
      <c r="G1109" s="187"/>
      <c r="H1109" s="187"/>
      <c r="I1109" s="187"/>
      <c r="J1109" s="187"/>
    </row>
    <row r="1110" spans="1:10">
      <c r="A1110" s="271"/>
      <c r="B1110" s="187"/>
      <c r="C1110" s="187"/>
      <c r="D1110" s="187"/>
      <c r="E1110" s="187"/>
      <c r="F1110" s="187"/>
      <c r="G1110" s="187"/>
      <c r="H1110" s="187"/>
      <c r="I1110" s="187"/>
      <c r="J1110" s="187"/>
    </row>
    <row r="1111" spans="1:10">
      <c r="A1111" s="271"/>
      <c r="B1111" s="187"/>
      <c r="C1111" s="187"/>
      <c r="D1111" s="187"/>
      <c r="E1111" s="187"/>
      <c r="F1111" s="187"/>
      <c r="G1111" s="187"/>
      <c r="H1111" s="187"/>
      <c r="I1111" s="187"/>
      <c r="J1111" s="187"/>
    </row>
    <row r="1112" spans="1:10">
      <c r="A1112" s="271"/>
      <c r="B1112" s="187"/>
      <c r="C1112" s="187"/>
      <c r="D1112" s="187"/>
      <c r="E1112" s="187"/>
      <c r="F1112" s="187"/>
      <c r="G1112" s="187"/>
      <c r="H1112" s="187"/>
      <c r="I1112" s="187"/>
      <c r="J1112" s="187"/>
    </row>
    <row r="1113" spans="1:10">
      <c r="A1113" s="271"/>
      <c r="B1113" s="187"/>
      <c r="C1113" s="187"/>
      <c r="D1113" s="187"/>
      <c r="E1113" s="187"/>
      <c r="F1113" s="187"/>
      <c r="G1113" s="187"/>
      <c r="H1113" s="187"/>
      <c r="I1113" s="187"/>
      <c r="J1113" s="187"/>
    </row>
    <row r="1114" spans="1:10">
      <c r="A1114" s="271"/>
      <c r="B1114" s="187"/>
      <c r="C1114" s="187"/>
      <c r="D1114" s="187"/>
      <c r="E1114" s="187"/>
      <c r="F1114" s="187"/>
      <c r="G1114" s="187"/>
      <c r="H1114" s="187"/>
      <c r="I1114" s="187"/>
      <c r="J1114" s="187"/>
    </row>
    <row r="1115" spans="1:10">
      <c r="A1115" s="271"/>
      <c r="B1115" s="187"/>
      <c r="C1115" s="187"/>
      <c r="D1115" s="187"/>
      <c r="E1115" s="187"/>
      <c r="F1115" s="187"/>
      <c r="G1115" s="187"/>
      <c r="H1115" s="187"/>
      <c r="I1115" s="187"/>
      <c r="J1115" s="187"/>
    </row>
    <row r="1116" spans="1:10">
      <c r="A1116" s="271"/>
      <c r="B1116" s="187"/>
      <c r="C1116" s="187"/>
      <c r="D1116" s="187"/>
      <c r="E1116" s="187"/>
      <c r="F1116" s="187"/>
      <c r="G1116" s="187"/>
      <c r="H1116" s="187"/>
      <c r="I1116" s="187"/>
      <c r="J1116" s="187"/>
    </row>
    <row r="1117" spans="1:10">
      <c r="A1117" s="271"/>
      <c r="B1117" s="187"/>
      <c r="C1117" s="187"/>
      <c r="D1117" s="187"/>
      <c r="E1117" s="187"/>
      <c r="F1117" s="187"/>
      <c r="G1117" s="187"/>
      <c r="H1117" s="187"/>
      <c r="I1117" s="187"/>
      <c r="J1117" s="187"/>
    </row>
    <row r="1118" spans="1:10">
      <c r="A1118" s="271"/>
      <c r="B1118" s="187"/>
      <c r="C1118" s="187"/>
      <c r="D1118" s="187"/>
      <c r="E1118" s="187"/>
      <c r="F1118" s="187"/>
      <c r="G1118" s="187"/>
      <c r="H1118" s="187"/>
      <c r="I1118" s="187"/>
      <c r="J1118" s="187"/>
    </row>
    <row r="1119" spans="1:10">
      <c r="A1119" s="271"/>
      <c r="B1119" s="187"/>
      <c r="C1119" s="187"/>
      <c r="D1119" s="187"/>
      <c r="E1119" s="187"/>
      <c r="F1119" s="187"/>
      <c r="G1119" s="187"/>
      <c r="H1119" s="187"/>
      <c r="I1119" s="187"/>
      <c r="J1119" s="187"/>
    </row>
    <row r="1120" spans="1:10">
      <c r="A1120" s="271"/>
      <c r="B1120" s="187"/>
      <c r="C1120" s="187"/>
      <c r="D1120" s="187"/>
      <c r="E1120" s="187"/>
      <c r="F1120" s="187"/>
      <c r="G1120" s="187"/>
      <c r="H1120" s="187"/>
      <c r="I1120" s="187"/>
      <c r="J1120" s="187"/>
    </row>
    <row r="1121" spans="1:10">
      <c r="A1121" s="271"/>
      <c r="B1121" s="187"/>
      <c r="C1121" s="187"/>
      <c r="D1121" s="187"/>
      <c r="E1121" s="187"/>
      <c r="F1121" s="187"/>
      <c r="G1121" s="187"/>
      <c r="H1121" s="187"/>
      <c r="I1121" s="187"/>
      <c r="J1121" s="187"/>
    </row>
    <row r="1122" spans="1:10">
      <c r="A1122" s="271"/>
      <c r="B1122" s="187"/>
      <c r="C1122" s="187"/>
      <c r="D1122" s="187"/>
      <c r="E1122" s="187"/>
      <c r="F1122" s="187"/>
      <c r="G1122" s="187"/>
      <c r="H1122" s="187"/>
      <c r="I1122" s="187"/>
      <c r="J1122" s="187"/>
    </row>
    <row r="1123" spans="1:10">
      <c r="A1123" s="271"/>
      <c r="B1123" s="187"/>
      <c r="C1123" s="187"/>
      <c r="D1123" s="187"/>
      <c r="E1123" s="187"/>
      <c r="F1123" s="187"/>
      <c r="G1123" s="187"/>
      <c r="H1123" s="187"/>
      <c r="I1123" s="187"/>
      <c r="J1123" s="187"/>
    </row>
    <row r="1124" spans="1:10">
      <c r="A1124" s="271"/>
      <c r="B1124" s="187"/>
      <c r="C1124" s="187"/>
      <c r="D1124" s="187"/>
      <c r="E1124" s="187"/>
      <c r="F1124" s="187"/>
      <c r="G1124" s="187"/>
      <c r="H1124" s="187"/>
      <c r="I1124" s="187"/>
      <c r="J1124" s="187"/>
    </row>
    <row r="1125" spans="1:10">
      <c r="A1125" s="271"/>
      <c r="B1125" s="187"/>
      <c r="C1125" s="187"/>
      <c r="D1125" s="187"/>
      <c r="E1125" s="187"/>
      <c r="F1125" s="187"/>
      <c r="G1125" s="187"/>
      <c r="H1125" s="187"/>
      <c r="I1125" s="187"/>
      <c r="J1125" s="187"/>
    </row>
    <row r="1126" spans="1:10">
      <c r="A1126" s="271"/>
      <c r="B1126" s="187"/>
      <c r="C1126" s="187"/>
      <c r="D1126" s="187"/>
      <c r="E1126" s="187"/>
      <c r="F1126" s="187"/>
      <c r="G1126" s="187"/>
      <c r="H1126" s="187"/>
      <c r="I1126" s="187"/>
      <c r="J1126" s="187"/>
    </row>
    <row r="1127" spans="1:10">
      <c r="A1127" s="271"/>
      <c r="B1127" s="187"/>
      <c r="C1127" s="187"/>
      <c r="D1127" s="187"/>
      <c r="E1127" s="187"/>
      <c r="F1127" s="187"/>
      <c r="G1127" s="187"/>
      <c r="H1127" s="187"/>
      <c r="I1127" s="187"/>
      <c r="J1127" s="187"/>
    </row>
    <row r="1128" spans="1:10">
      <c r="A1128" s="271"/>
      <c r="B1128" s="187"/>
      <c r="C1128" s="187"/>
      <c r="D1128" s="187"/>
      <c r="E1128" s="187"/>
      <c r="F1128" s="187"/>
      <c r="G1128" s="187"/>
      <c r="H1128" s="187"/>
      <c r="I1128" s="187"/>
      <c r="J1128" s="187"/>
    </row>
    <row r="1129" spans="1:10">
      <c r="A1129" s="271"/>
      <c r="B1129" s="187"/>
      <c r="C1129" s="187"/>
      <c r="D1129" s="187"/>
      <c r="E1129" s="187"/>
      <c r="F1129" s="187"/>
      <c r="G1129" s="187"/>
      <c r="H1129" s="187"/>
      <c r="I1129" s="187"/>
      <c r="J1129" s="187"/>
    </row>
    <row r="1130" spans="1:10">
      <c r="A1130" s="271"/>
      <c r="B1130" s="187"/>
      <c r="C1130" s="187"/>
      <c r="D1130" s="187"/>
      <c r="E1130" s="187"/>
      <c r="F1130" s="187"/>
      <c r="G1130" s="187"/>
      <c r="H1130" s="187"/>
      <c r="I1130" s="187"/>
      <c r="J1130" s="187"/>
    </row>
    <row r="1131" spans="1:10">
      <c r="A1131" s="271"/>
      <c r="B1131" s="187"/>
      <c r="C1131" s="187"/>
      <c r="D1131" s="187"/>
      <c r="E1131" s="187"/>
      <c r="F1131" s="187"/>
      <c r="G1131" s="187"/>
      <c r="H1131" s="187"/>
      <c r="I1131" s="187"/>
      <c r="J1131" s="187"/>
    </row>
    <row r="1132" spans="1:10">
      <c r="A1132" s="271"/>
      <c r="B1132" s="187"/>
      <c r="C1132" s="187"/>
      <c r="D1132" s="187"/>
      <c r="E1132" s="187"/>
      <c r="F1132" s="187"/>
      <c r="G1132" s="187"/>
      <c r="H1132" s="187"/>
      <c r="I1132" s="187"/>
      <c r="J1132" s="187"/>
    </row>
    <row r="1133" spans="1:10">
      <c r="A1133" s="271"/>
      <c r="B1133" s="187"/>
      <c r="C1133" s="187"/>
      <c r="D1133" s="187"/>
      <c r="E1133" s="187"/>
      <c r="F1133" s="187"/>
      <c r="G1133" s="187"/>
      <c r="H1133" s="187"/>
      <c r="I1133" s="187"/>
      <c r="J1133" s="187"/>
    </row>
    <row r="1134" spans="1:10">
      <c r="A1134" s="271"/>
      <c r="B1134" s="187"/>
      <c r="C1134" s="187"/>
      <c r="D1134" s="187"/>
      <c r="E1134" s="187"/>
      <c r="F1134" s="187"/>
      <c r="G1134" s="187"/>
      <c r="H1134" s="187"/>
      <c r="I1134" s="187"/>
      <c r="J1134" s="187"/>
    </row>
    <row r="1135" spans="1:10">
      <c r="A1135" s="271"/>
      <c r="B1135" s="187"/>
      <c r="C1135" s="187"/>
      <c r="D1135" s="187"/>
      <c r="E1135" s="187"/>
      <c r="F1135" s="187"/>
      <c r="G1135" s="187"/>
      <c r="H1135" s="187"/>
      <c r="I1135" s="187"/>
      <c r="J1135" s="187"/>
    </row>
    <row r="1136" spans="1:10">
      <c r="A1136" s="271"/>
      <c r="B1136" s="187"/>
      <c r="C1136" s="187"/>
      <c r="D1136" s="187"/>
      <c r="E1136" s="187"/>
      <c r="F1136" s="187"/>
      <c r="G1136" s="187"/>
      <c r="H1136" s="187"/>
      <c r="I1136" s="187"/>
      <c r="J1136" s="187"/>
    </row>
    <row r="1137" spans="1:10">
      <c r="A1137" s="271"/>
      <c r="B1137" s="187"/>
      <c r="C1137" s="187"/>
      <c r="D1137" s="187"/>
      <c r="E1137" s="187"/>
      <c r="F1137" s="187"/>
      <c r="G1137" s="187"/>
      <c r="H1137" s="187"/>
      <c r="I1137" s="187"/>
      <c r="J1137" s="187"/>
    </row>
    <row r="1138" spans="1:10">
      <c r="A1138" s="271"/>
      <c r="B1138" s="187"/>
      <c r="C1138" s="187"/>
      <c r="D1138" s="187"/>
      <c r="E1138" s="187"/>
      <c r="F1138" s="187"/>
      <c r="G1138" s="187"/>
      <c r="H1138" s="187"/>
      <c r="I1138" s="187"/>
      <c r="J1138" s="187"/>
    </row>
    <row r="1139" spans="1:10">
      <c r="A1139" s="271"/>
      <c r="B1139" s="187"/>
      <c r="C1139" s="187"/>
      <c r="D1139" s="187"/>
      <c r="E1139" s="187"/>
      <c r="F1139" s="187"/>
      <c r="G1139" s="187"/>
      <c r="H1139" s="187"/>
      <c r="I1139" s="187"/>
      <c r="J1139" s="187"/>
    </row>
    <row r="1140" spans="1:10">
      <c r="A1140" s="271"/>
      <c r="B1140" s="187"/>
      <c r="C1140" s="187"/>
      <c r="D1140" s="187"/>
      <c r="E1140" s="187"/>
      <c r="F1140" s="187"/>
      <c r="G1140" s="187"/>
      <c r="H1140" s="187"/>
      <c r="I1140" s="187"/>
      <c r="J1140" s="187"/>
    </row>
    <row r="1141" spans="1:10">
      <c r="A1141" s="271"/>
      <c r="B1141" s="187"/>
      <c r="C1141" s="187"/>
      <c r="D1141" s="187"/>
      <c r="E1141" s="187"/>
      <c r="F1141" s="187"/>
      <c r="G1141" s="187"/>
      <c r="H1141" s="187"/>
      <c r="I1141" s="187"/>
      <c r="J1141" s="187"/>
    </row>
    <row r="1142" spans="1:10">
      <c r="A1142" s="271"/>
      <c r="B1142" s="187"/>
      <c r="C1142" s="187"/>
      <c r="D1142" s="187"/>
      <c r="E1142" s="187"/>
      <c r="F1142" s="187"/>
      <c r="G1142" s="187"/>
      <c r="H1142" s="187"/>
      <c r="I1142" s="187"/>
      <c r="J1142" s="187"/>
    </row>
    <row r="1143" spans="1:10">
      <c r="A1143" s="271"/>
      <c r="B1143" s="187"/>
      <c r="C1143" s="187"/>
      <c r="D1143" s="187"/>
      <c r="E1143" s="187"/>
      <c r="F1143" s="187"/>
      <c r="G1143" s="187"/>
      <c r="H1143" s="187"/>
      <c r="I1143" s="187"/>
      <c r="J1143" s="187"/>
    </row>
    <row r="1144" spans="1:10">
      <c r="A1144" s="271"/>
      <c r="B1144" s="187"/>
      <c r="C1144" s="187"/>
      <c r="D1144" s="187"/>
      <c r="E1144" s="187"/>
      <c r="F1144" s="187"/>
      <c r="G1144" s="187"/>
      <c r="H1144" s="187"/>
      <c r="I1144" s="187"/>
      <c r="J1144" s="187"/>
    </row>
    <row r="1145" spans="1:10">
      <c r="A1145" s="271"/>
      <c r="B1145" s="187"/>
      <c r="C1145" s="187"/>
      <c r="D1145" s="187"/>
      <c r="E1145" s="187"/>
      <c r="F1145" s="187"/>
      <c r="G1145" s="187"/>
      <c r="H1145" s="187"/>
      <c r="I1145" s="187"/>
      <c r="J1145" s="187"/>
    </row>
    <row r="1146" spans="1:10">
      <c r="A1146" s="271"/>
      <c r="B1146" s="187"/>
      <c r="C1146" s="187"/>
      <c r="D1146" s="187"/>
      <c r="E1146" s="187"/>
      <c r="F1146" s="187"/>
      <c r="G1146" s="187"/>
      <c r="H1146" s="187"/>
      <c r="I1146" s="187"/>
      <c r="J1146" s="187"/>
    </row>
    <row r="1147" spans="1:10">
      <c r="A1147" s="271"/>
      <c r="B1147" s="187"/>
      <c r="C1147" s="187"/>
      <c r="D1147" s="187"/>
      <c r="E1147" s="187"/>
      <c r="F1147" s="187"/>
      <c r="G1147" s="187"/>
      <c r="H1147" s="187"/>
      <c r="I1147" s="187"/>
      <c r="J1147" s="187"/>
    </row>
    <row r="1148" spans="1:10">
      <c r="A1148" s="271"/>
      <c r="B1148" s="187"/>
      <c r="C1148" s="187"/>
      <c r="D1148" s="187"/>
      <c r="E1148" s="187"/>
      <c r="F1148" s="187"/>
      <c r="G1148" s="187"/>
      <c r="H1148" s="187"/>
      <c r="I1148" s="187"/>
      <c r="J1148" s="187"/>
    </row>
    <row r="1149" spans="1:10">
      <c r="A1149" s="271"/>
      <c r="B1149" s="187"/>
      <c r="C1149" s="187"/>
      <c r="D1149" s="187"/>
      <c r="E1149" s="187"/>
      <c r="F1149" s="187"/>
      <c r="G1149" s="187"/>
      <c r="H1149" s="187"/>
      <c r="I1149" s="187"/>
      <c r="J1149" s="187"/>
    </row>
    <row r="1150" spans="1:10">
      <c r="A1150" s="271"/>
      <c r="B1150" s="187"/>
      <c r="C1150" s="187"/>
      <c r="D1150" s="187"/>
      <c r="E1150" s="187"/>
      <c r="F1150" s="187"/>
      <c r="G1150" s="187"/>
      <c r="H1150" s="187"/>
      <c r="I1150" s="187"/>
      <c r="J1150" s="187"/>
    </row>
    <row r="1151" spans="1:10">
      <c r="A1151" s="271"/>
      <c r="B1151" s="187"/>
      <c r="C1151" s="187"/>
      <c r="D1151" s="187"/>
      <c r="E1151" s="187"/>
      <c r="F1151" s="187"/>
      <c r="G1151" s="187"/>
      <c r="H1151" s="187"/>
      <c r="I1151" s="187"/>
      <c r="J1151" s="187"/>
    </row>
    <row r="1152" spans="1:10">
      <c r="A1152" s="271"/>
      <c r="B1152" s="187"/>
      <c r="C1152" s="187"/>
      <c r="D1152" s="187"/>
      <c r="E1152" s="187"/>
      <c r="F1152" s="187"/>
      <c r="G1152" s="187"/>
      <c r="H1152" s="187"/>
      <c r="I1152" s="187"/>
      <c r="J1152" s="187"/>
    </row>
    <row r="1153" spans="1:10">
      <c r="A1153" s="271"/>
      <c r="B1153" s="187"/>
      <c r="C1153" s="187"/>
      <c r="D1153" s="187"/>
      <c r="E1153" s="187"/>
      <c r="F1153" s="187"/>
      <c r="G1153" s="187"/>
      <c r="H1153" s="187"/>
      <c r="I1153" s="187"/>
      <c r="J1153" s="187"/>
    </row>
    <row r="1154" spans="1:10">
      <c r="A1154" s="271"/>
      <c r="B1154" s="187"/>
      <c r="C1154" s="187"/>
      <c r="D1154" s="187"/>
      <c r="E1154" s="187"/>
      <c r="F1154" s="187"/>
      <c r="G1154" s="187"/>
      <c r="H1154" s="187"/>
      <c r="I1154" s="187"/>
      <c r="J1154" s="187"/>
    </row>
    <row r="1155" spans="1:10">
      <c r="A1155" s="271"/>
      <c r="B1155" s="187"/>
      <c r="C1155" s="187"/>
      <c r="D1155" s="187"/>
      <c r="E1155" s="187"/>
      <c r="F1155" s="187"/>
      <c r="G1155" s="187"/>
      <c r="H1155" s="187"/>
      <c r="I1155" s="187"/>
      <c r="J1155" s="187"/>
    </row>
    <row r="1156" spans="1:10">
      <c r="A1156" s="271"/>
      <c r="B1156" s="187"/>
      <c r="C1156" s="187"/>
      <c r="D1156" s="187"/>
      <c r="E1156" s="187"/>
      <c r="F1156" s="187"/>
      <c r="G1156" s="187"/>
      <c r="H1156" s="187"/>
      <c r="I1156" s="187"/>
      <c r="J1156" s="187"/>
    </row>
    <row r="1157" spans="1:10">
      <c r="A1157" s="271"/>
      <c r="B1157" s="187"/>
      <c r="C1157" s="187"/>
      <c r="D1157" s="187"/>
      <c r="E1157" s="187"/>
      <c r="F1157" s="187"/>
      <c r="G1157" s="187"/>
      <c r="H1157" s="187"/>
      <c r="I1157" s="187"/>
      <c r="J1157" s="187"/>
    </row>
    <row r="1158" spans="1:10">
      <c r="A1158" s="271"/>
      <c r="B1158" s="187"/>
      <c r="C1158" s="187"/>
      <c r="D1158" s="187"/>
      <c r="E1158" s="187"/>
      <c r="F1158" s="187"/>
      <c r="G1158" s="187"/>
      <c r="H1158" s="187"/>
      <c r="I1158" s="187"/>
      <c r="J1158" s="187"/>
    </row>
    <row r="1159" spans="1:10">
      <c r="A1159" s="271"/>
      <c r="B1159" s="187"/>
      <c r="C1159" s="187"/>
      <c r="D1159" s="187"/>
      <c r="E1159" s="187"/>
      <c r="F1159" s="187"/>
      <c r="G1159" s="187"/>
      <c r="H1159" s="187"/>
      <c r="I1159" s="187"/>
      <c r="J1159" s="187"/>
    </row>
    <row r="1160" spans="1:10">
      <c r="A1160" s="271"/>
      <c r="B1160" s="187"/>
      <c r="C1160" s="187"/>
      <c r="D1160" s="187"/>
      <c r="E1160" s="187"/>
      <c r="F1160" s="187"/>
      <c r="G1160" s="187"/>
      <c r="H1160" s="187"/>
      <c r="I1160" s="187"/>
      <c r="J1160" s="187"/>
    </row>
    <row r="1161" spans="1:10">
      <c r="A1161" s="271"/>
      <c r="B1161" s="187"/>
      <c r="C1161" s="187"/>
      <c r="D1161" s="187"/>
      <c r="E1161" s="187"/>
      <c r="F1161" s="187"/>
      <c r="G1161" s="187"/>
      <c r="H1161" s="187"/>
      <c r="I1161" s="187"/>
      <c r="J1161" s="187"/>
    </row>
    <row r="1162" spans="1:10">
      <c r="A1162" s="271"/>
      <c r="B1162" s="187"/>
      <c r="C1162" s="187"/>
      <c r="D1162" s="187"/>
      <c r="E1162" s="187"/>
      <c r="F1162" s="187"/>
      <c r="G1162" s="187"/>
      <c r="H1162" s="187"/>
      <c r="I1162" s="187"/>
      <c r="J1162" s="187"/>
    </row>
    <row r="1163" spans="1:10">
      <c r="A1163" s="271"/>
      <c r="B1163" s="187"/>
      <c r="C1163" s="187"/>
      <c r="D1163" s="187"/>
      <c r="E1163" s="187"/>
      <c r="F1163" s="187"/>
      <c r="G1163" s="187"/>
      <c r="H1163" s="187"/>
      <c r="I1163" s="187"/>
      <c r="J1163" s="187"/>
    </row>
    <row r="1164" spans="1:10">
      <c r="A1164" s="271"/>
      <c r="B1164" s="187"/>
      <c r="C1164" s="187"/>
      <c r="D1164" s="187"/>
      <c r="E1164" s="187"/>
      <c r="F1164" s="187"/>
      <c r="G1164" s="187"/>
      <c r="H1164" s="187"/>
      <c r="I1164" s="187"/>
      <c r="J1164" s="187"/>
    </row>
    <row r="1165" spans="1:10">
      <c r="A1165" s="271"/>
      <c r="B1165" s="187"/>
      <c r="C1165" s="187"/>
      <c r="D1165" s="187"/>
      <c r="E1165" s="187"/>
      <c r="F1165" s="187"/>
      <c r="G1165" s="187"/>
      <c r="H1165" s="187"/>
      <c r="I1165" s="187"/>
      <c r="J1165" s="187"/>
    </row>
    <row r="1166" spans="1:10">
      <c r="A1166" s="271"/>
      <c r="B1166" s="187"/>
      <c r="C1166" s="187"/>
      <c r="D1166" s="187"/>
      <c r="E1166" s="187"/>
      <c r="F1166" s="187"/>
      <c r="G1166" s="187"/>
      <c r="H1166" s="187"/>
      <c r="I1166" s="187"/>
      <c r="J1166" s="187"/>
    </row>
    <row r="1167" spans="1:10">
      <c r="A1167" s="271"/>
      <c r="B1167" s="187"/>
      <c r="C1167" s="187"/>
      <c r="D1167" s="187"/>
      <c r="E1167" s="187"/>
      <c r="F1167" s="187"/>
      <c r="G1167" s="187"/>
      <c r="H1167" s="187"/>
      <c r="I1167" s="187"/>
      <c r="J1167" s="187"/>
    </row>
    <row r="1168" spans="1:10">
      <c r="A1168" s="271"/>
      <c r="B1168" s="187"/>
      <c r="C1168" s="187"/>
      <c r="D1168" s="187"/>
      <c r="E1168" s="187"/>
      <c r="F1168" s="187"/>
      <c r="G1168" s="187"/>
      <c r="H1168" s="187"/>
      <c r="I1168" s="187"/>
      <c r="J1168" s="187"/>
    </row>
    <row r="1169" spans="1:10">
      <c r="A1169" s="271"/>
      <c r="B1169" s="187"/>
      <c r="C1169" s="187"/>
      <c r="D1169" s="187"/>
      <c r="E1169" s="187"/>
      <c r="F1169" s="187"/>
      <c r="G1169" s="187"/>
      <c r="H1169" s="187"/>
      <c r="I1169" s="187"/>
      <c r="J1169" s="187"/>
    </row>
    <row r="1170" spans="1:10">
      <c r="A1170" s="271"/>
      <c r="B1170" s="187"/>
      <c r="C1170" s="187"/>
      <c r="D1170" s="187"/>
      <c r="E1170" s="187"/>
      <c r="F1170" s="187"/>
      <c r="G1170" s="187"/>
      <c r="H1170" s="187"/>
      <c r="I1170" s="187"/>
      <c r="J1170" s="187"/>
    </row>
    <row r="1171" spans="1:10">
      <c r="A1171" s="271"/>
      <c r="B1171" s="187"/>
      <c r="C1171" s="187"/>
      <c r="D1171" s="187"/>
      <c r="E1171" s="187"/>
      <c r="F1171" s="187"/>
      <c r="G1171" s="187"/>
      <c r="H1171" s="187"/>
      <c r="I1171" s="187"/>
      <c r="J1171" s="187"/>
    </row>
    <row r="1172" spans="1:10">
      <c r="A1172" s="271"/>
      <c r="B1172" s="187"/>
      <c r="C1172" s="187"/>
      <c r="D1172" s="187"/>
      <c r="E1172" s="187"/>
      <c r="F1172" s="187"/>
      <c r="G1172" s="187"/>
      <c r="H1172" s="187"/>
      <c r="I1172" s="187"/>
      <c r="J1172" s="187"/>
    </row>
    <row r="1173" spans="1:10">
      <c r="A1173" s="271"/>
      <c r="B1173" s="187"/>
      <c r="C1173" s="187"/>
      <c r="D1173" s="187"/>
      <c r="E1173" s="187"/>
      <c r="F1173" s="187"/>
      <c r="G1173" s="187"/>
      <c r="H1173" s="187"/>
      <c r="I1173" s="187"/>
      <c r="J1173" s="187"/>
    </row>
    <row r="1174" spans="1:10">
      <c r="A1174" s="271"/>
      <c r="B1174" s="187"/>
      <c r="C1174" s="187"/>
      <c r="D1174" s="187"/>
      <c r="E1174" s="187"/>
      <c r="F1174" s="187"/>
      <c r="G1174" s="187"/>
      <c r="H1174" s="187"/>
      <c r="I1174" s="187"/>
      <c r="J1174" s="187"/>
    </row>
    <row r="1175" spans="1:10">
      <c r="A1175" s="271"/>
      <c r="B1175" s="187"/>
      <c r="C1175" s="187"/>
      <c r="D1175" s="187"/>
      <c r="E1175" s="187"/>
      <c r="F1175" s="187"/>
      <c r="G1175" s="187"/>
      <c r="H1175" s="187"/>
      <c r="I1175" s="187"/>
      <c r="J1175" s="187"/>
    </row>
    <row r="1176" spans="1:10">
      <c r="A1176" s="271"/>
      <c r="B1176" s="187"/>
      <c r="C1176" s="187"/>
      <c r="D1176" s="187"/>
      <c r="E1176" s="187"/>
      <c r="F1176" s="187"/>
      <c r="G1176" s="187"/>
      <c r="H1176" s="187"/>
      <c r="I1176" s="187"/>
      <c r="J1176" s="187"/>
    </row>
    <row r="1177" spans="1:10">
      <c r="A1177" s="271"/>
      <c r="B1177" s="187"/>
      <c r="C1177" s="187"/>
      <c r="D1177" s="187"/>
      <c r="E1177" s="187"/>
      <c r="F1177" s="187"/>
      <c r="G1177" s="187"/>
      <c r="H1177" s="187"/>
      <c r="I1177" s="187"/>
      <c r="J1177" s="187"/>
    </row>
    <row r="1178" spans="1:10">
      <c r="A1178" s="271"/>
      <c r="B1178" s="187"/>
      <c r="C1178" s="187"/>
      <c r="D1178" s="187"/>
      <c r="E1178" s="187"/>
      <c r="F1178" s="187"/>
      <c r="G1178" s="187"/>
      <c r="H1178" s="187"/>
      <c r="I1178" s="187"/>
      <c r="J1178" s="187"/>
    </row>
    <row r="1179" spans="1:10">
      <c r="A1179" s="271"/>
      <c r="B1179" s="187"/>
      <c r="C1179" s="187"/>
      <c r="D1179" s="187"/>
      <c r="E1179" s="187"/>
      <c r="F1179" s="187"/>
      <c r="G1179" s="187"/>
      <c r="H1179" s="187"/>
      <c r="I1179" s="187"/>
      <c r="J1179" s="187"/>
    </row>
    <row r="1180" spans="1:10">
      <c r="A1180" s="271"/>
      <c r="B1180" s="187"/>
      <c r="C1180" s="187"/>
      <c r="D1180" s="187"/>
      <c r="E1180" s="187"/>
      <c r="F1180" s="187"/>
      <c r="G1180" s="187"/>
      <c r="H1180" s="187"/>
      <c r="I1180" s="187"/>
      <c r="J1180" s="187"/>
    </row>
    <row r="1181" spans="1:10">
      <c r="A1181" s="271"/>
      <c r="B1181" s="187"/>
      <c r="C1181" s="187"/>
      <c r="D1181" s="187"/>
      <c r="E1181" s="187"/>
      <c r="F1181" s="187"/>
      <c r="G1181" s="187"/>
      <c r="H1181" s="187"/>
      <c r="I1181" s="187"/>
      <c r="J1181" s="187"/>
    </row>
    <row r="1182" spans="1:10">
      <c r="A1182" s="271"/>
      <c r="B1182" s="187"/>
      <c r="C1182" s="187"/>
      <c r="D1182" s="187"/>
      <c r="E1182" s="187"/>
      <c r="F1182" s="187"/>
      <c r="G1182" s="187"/>
      <c r="H1182" s="187"/>
      <c r="I1182" s="187"/>
      <c r="J1182" s="187"/>
    </row>
    <row r="1183" spans="1:10">
      <c r="A1183" s="271"/>
      <c r="B1183" s="187"/>
      <c r="C1183" s="187"/>
      <c r="D1183" s="187"/>
      <c r="E1183" s="187"/>
      <c r="F1183" s="187"/>
      <c r="G1183" s="187"/>
      <c r="H1183" s="187"/>
      <c r="I1183" s="187"/>
      <c r="J1183" s="187"/>
    </row>
    <row r="1184" spans="1:10">
      <c r="A1184" s="271"/>
      <c r="B1184" s="187"/>
      <c r="C1184" s="187"/>
      <c r="D1184" s="187"/>
      <c r="E1184" s="187"/>
      <c r="F1184" s="187"/>
      <c r="G1184" s="187"/>
      <c r="H1184" s="187"/>
      <c r="I1184" s="187"/>
      <c r="J1184" s="187"/>
    </row>
    <row r="1185" spans="1:10">
      <c r="A1185" s="271"/>
      <c r="B1185" s="187"/>
      <c r="C1185" s="187"/>
      <c r="D1185" s="187"/>
      <c r="E1185" s="187"/>
      <c r="F1185" s="187"/>
      <c r="G1185" s="187"/>
      <c r="H1185" s="187"/>
      <c r="I1185" s="187"/>
      <c r="J1185" s="187"/>
    </row>
    <row r="1186" spans="1:10">
      <c r="A1186" s="271"/>
      <c r="B1186" s="187"/>
      <c r="C1186" s="187"/>
      <c r="D1186" s="187"/>
      <c r="E1186" s="187"/>
      <c r="F1186" s="187"/>
      <c r="G1186" s="187"/>
      <c r="H1186" s="187"/>
      <c r="I1186" s="187"/>
      <c r="J1186" s="187"/>
    </row>
    <row r="1187" spans="1:10">
      <c r="A1187" s="271"/>
      <c r="B1187" s="187"/>
      <c r="C1187" s="187"/>
      <c r="D1187" s="187"/>
      <c r="E1187" s="187"/>
      <c r="F1187" s="187"/>
      <c r="G1187" s="187"/>
      <c r="H1187" s="187"/>
      <c r="I1187" s="187"/>
      <c r="J1187" s="187"/>
    </row>
    <row r="1188" spans="1:10">
      <c r="A1188" s="271"/>
      <c r="B1188" s="187"/>
      <c r="C1188" s="187"/>
      <c r="D1188" s="187"/>
      <c r="E1188" s="187"/>
      <c r="F1188" s="187"/>
      <c r="G1188" s="187"/>
      <c r="H1188" s="187"/>
      <c r="I1188" s="187"/>
      <c r="J1188" s="187"/>
    </row>
    <row r="1189" spans="1:10">
      <c r="A1189" s="271"/>
      <c r="B1189" s="187"/>
      <c r="C1189" s="187"/>
      <c r="D1189" s="187"/>
      <c r="E1189" s="187"/>
      <c r="F1189" s="187"/>
      <c r="G1189" s="187"/>
      <c r="H1189" s="187"/>
      <c r="I1189" s="187"/>
      <c r="J1189" s="187"/>
    </row>
    <row r="1190" spans="1:10">
      <c r="A1190" s="271"/>
      <c r="B1190" s="187"/>
      <c r="C1190" s="187"/>
      <c r="D1190" s="187"/>
      <c r="E1190" s="187"/>
      <c r="F1190" s="187"/>
      <c r="G1190" s="187"/>
      <c r="H1190" s="187"/>
      <c r="I1190" s="187"/>
      <c r="J1190" s="187"/>
    </row>
    <row r="1191" spans="1:10">
      <c r="A1191" s="271"/>
      <c r="B1191" s="187"/>
      <c r="C1191" s="187"/>
      <c r="D1191" s="187"/>
      <c r="E1191" s="187"/>
      <c r="F1191" s="187"/>
      <c r="G1191" s="187"/>
      <c r="H1191" s="187"/>
      <c r="I1191" s="187"/>
      <c r="J1191" s="187"/>
    </row>
    <row r="1192" spans="1:10">
      <c r="A1192" s="271"/>
      <c r="B1192" s="187"/>
      <c r="C1192" s="187"/>
      <c r="D1192" s="187"/>
      <c r="E1192" s="187"/>
      <c r="F1192" s="187"/>
      <c r="G1192" s="187"/>
      <c r="H1192" s="187"/>
      <c r="I1192" s="187"/>
      <c r="J1192" s="187"/>
    </row>
    <row r="1193" spans="1:10">
      <c r="A1193" s="271"/>
      <c r="B1193" s="187"/>
      <c r="C1193" s="187"/>
      <c r="D1193" s="187"/>
      <c r="E1193" s="187"/>
      <c r="F1193" s="187"/>
      <c r="G1193" s="187"/>
      <c r="H1193" s="187"/>
      <c r="I1193" s="187"/>
      <c r="J1193" s="187"/>
    </row>
    <row r="1194" spans="1:10">
      <c r="A1194" s="271"/>
      <c r="B1194" s="187"/>
      <c r="C1194" s="187"/>
      <c r="D1194" s="187"/>
      <c r="E1194" s="187"/>
      <c r="F1194" s="187"/>
      <c r="G1194" s="187"/>
      <c r="H1194" s="187"/>
      <c r="I1194" s="187"/>
      <c r="J1194" s="187"/>
    </row>
    <row r="1195" spans="1:10">
      <c r="A1195" s="271"/>
      <c r="B1195" s="187"/>
      <c r="C1195" s="187"/>
      <c r="D1195" s="187"/>
      <c r="E1195" s="187"/>
      <c r="F1195" s="187"/>
      <c r="G1195" s="187"/>
      <c r="H1195" s="187"/>
      <c r="I1195" s="187"/>
      <c r="J1195" s="187"/>
    </row>
    <row r="1196" spans="1:10">
      <c r="A1196" s="271"/>
      <c r="B1196" s="187"/>
      <c r="C1196" s="187"/>
      <c r="D1196" s="187"/>
      <c r="E1196" s="187"/>
      <c r="F1196" s="187"/>
      <c r="G1196" s="187"/>
      <c r="H1196" s="187"/>
      <c r="I1196" s="187"/>
      <c r="J1196" s="187"/>
    </row>
    <row r="1197" spans="1:10">
      <c r="A1197" s="271"/>
      <c r="B1197" s="187"/>
      <c r="C1197" s="187"/>
      <c r="D1197" s="187"/>
      <c r="E1197" s="187"/>
      <c r="F1197" s="187"/>
      <c r="G1197" s="187"/>
      <c r="H1197" s="187"/>
      <c r="I1197" s="187"/>
      <c r="J1197" s="187"/>
    </row>
    <row r="1198" spans="1:10">
      <c r="A1198" s="271"/>
      <c r="B1198" s="187"/>
      <c r="C1198" s="187"/>
      <c r="D1198" s="187"/>
      <c r="E1198" s="187"/>
      <c r="F1198" s="187"/>
      <c r="G1198" s="187"/>
      <c r="H1198" s="187"/>
      <c r="I1198" s="187"/>
      <c r="J1198" s="187"/>
    </row>
    <row r="1199" spans="1:10">
      <c r="A1199" s="271"/>
      <c r="B1199" s="187"/>
      <c r="C1199" s="187"/>
      <c r="D1199" s="187"/>
      <c r="E1199" s="187"/>
      <c r="F1199" s="187"/>
      <c r="G1199" s="187"/>
      <c r="H1199" s="187"/>
      <c r="I1199" s="187"/>
      <c r="J1199" s="187"/>
    </row>
    <row r="1200" spans="1:10">
      <c r="A1200" s="271"/>
      <c r="B1200" s="187"/>
      <c r="C1200" s="187"/>
      <c r="D1200" s="187"/>
      <c r="E1200" s="187"/>
      <c r="F1200" s="187"/>
      <c r="G1200" s="187"/>
      <c r="H1200" s="187"/>
      <c r="I1200" s="187"/>
      <c r="J1200" s="187"/>
    </row>
    <row r="1201" spans="1:10">
      <c r="A1201" s="271"/>
      <c r="B1201" s="187"/>
      <c r="C1201" s="187"/>
      <c r="D1201" s="187"/>
      <c r="E1201" s="187"/>
      <c r="F1201" s="187"/>
      <c r="G1201" s="187"/>
      <c r="H1201" s="187"/>
      <c r="I1201" s="187"/>
      <c r="J1201" s="187"/>
    </row>
    <row r="1202" spans="1:10">
      <c r="A1202" s="271"/>
      <c r="B1202" s="187"/>
      <c r="C1202" s="187"/>
      <c r="D1202" s="187"/>
      <c r="E1202" s="187"/>
      <c r="F1202" s="187"/>
      <c r="G1202" s="187"/>
      <c r="H1202" s="187"/>
      <c r="I1202" s="187"/>
      <c r="J1202" s="187"/>
    </row>
    <row r="1203" spans="1:10">
      <c r="A1203" s="271"/>
      <c r="B1203" s="187"/>
      <c r="C1203" s="187"/>
      <c r="D1203" s="187"/>
      <c r="E1203" s="187"/>
      <c r="F1203" s="187"/>
      <c r="G1203" s="187"/>
      <c r="H1203" s="187"/>
      <c r="I1203" s="187"/>
      <c r="J1203" s="187"/>
    </row>
    <row r="1204" spans="1:10">
      <c r="A1204" s="271"/>
      <c r="B1204" s="187"/>
      <c r="C1204" s="187"/>
      <c r="D1204" s="187"/>
      <c r="E1204" s="187"/>
      <c r="F1204" s="187"/>
      <c r="G1204" s="187"/>
      <c r="H1204" s="187"/>
      <c r="I1204" s="187"/>
      <c r="J1204" s="187"/>
    </row>
    <row r="1205" spans="1:10">
      <c r="A1205" s="271"/>
      <c r="B1205" s="187"/>
      <c r="C1205" s="187"/>
      <c r="D1205" s="187"/>
      <c r="E1205" s="187"/>
      <c r="F1205" s="187"/>
      <c r="G1205" s="187"/>
      <c r="H1205" s="187"/>
      <c r="I1205" s="187"/>
      <c r="J1205" s="187"/>
    </row>
    <row r="1206" spans="1:10">
      <c r="A1206" s="271"/>
      <c r="B1206" s="187"/>
      <c r="C1206" s="187"/>
      <c r="D1206" s="187"/>
      <c r="E1206" s="187"/>
      <c r="F1206" s="187"/>
      <c r="G1206" s="187"/>
      <c r="H1206" s="187"/>
      <c r="I1206" s="187"/>
      <c r="J1206" s="187"/>
    </row>
    <row r="1207" spans="1:10">
      <c r="A1207" s="271"/>
      <c r="B1207" s="187"/>
      <c r="C1207" s="187"/>
      <c r="D1207" s="187"/>
      <c r="E1207" s="187"/>
      <c r="F1207" s="187"/>
      <c r="G1207" s="187"/>
      <c r="H1207" s="187"/>
      <c r="I1207" s="187"/>
      <c r="J1207" s="187"/>
    </row>
    <row r="1208" spans="1:10">
      <c r="A1208" s="271"/>
      <c r="B1208" s="187"/>
      <c r="C1208" s="187"/>
      <c r="D1208" s="187"/>
      <c r="E1208" s="187"/>
      <c r="F1208" s="187"/>
      <c r="G1208" s="187"/>
      <c r="H1208" s="187"/>
      <c r="I1208" s="187"/>
      <c r="J1208" s="187"/>
    </row>
    <row r="1209" spans="1:10">
      <c r="A1209" s="271"/>
      <c r="B1209" s="187"/>
      <c r="C1209" s="187"/>
      <c r="D1209" s="187"/>
      <c r="E1209" s="187"/>
      <c r="F1209" s="187"/>
      <c r="G1209" s="187"/>
      <c r="H1209" s="187"/>
      <c r="I1209" s="187"/>
      <c r="J1209" s="187"/>
    </row>
    <row r="1210" spans="1:10">
      <c r="A1210" s="271"/>
      <c r="B1210" s="187"/>
      <c r="C1210" s="187"/>
      <c r="D1210" s="187"/>
      <c r="E1210" s="187"/>
      <c r="F1210" s="187"/>
      <c r="G1210" s="187"/>
      <c r="H1210" s="187"/>
      <c r="I1210" s="187"/>
      <c r="J1210" s="187"/>
    </row>
    <row r="1211" spans="1:10">
      <c r="A1211" s="271"/>
      <c r="B1211" s="187"/>
      <c r="C1211" s="187"/>
      <c r="D1211" s="187"/>
      <c r="E1211" s="187"/>
      <c r="F1211" s="187"/>
      <c r="G1211" s="187"/>
      <c r="H1211" s="187"/>
      <c r="I1211" s="187"/>
      <c r="J1211" s="187"/>
    </row>
    <row r="1212" spans="1:10">
      <c r="A1212" s="271"/>
      <c r="B1212" s="187"/>
      <c r="C1212" s="187"/>
      <c r="D1212" s="187"/>
      <c r="E1212" s="187"/>
      <c r="F1212" s="187"/>
      <c r="G1212" s="187"/>
      <c r="H1212" s="187"/>
      <c r="I1212" s="187"/>
      <c r="J1212" s="187"/>
    </row>
    <row r="1213" spans="1:10">
      <c r="A1213" s="271"/>
      <c r="B1213" s="187"/>
      <c r="C1213" s="187"/>
      <c r="D1213" s="187"/>
      <c r="E1213" s="187"/>
      <c r="F1213" s="187"/>
      <c r="G1213" s="187"/>
      <c r="H1213" s="187"/>
      <c r="I1213" s="187"/>
      <c r="J1213" s="187"/>
    </row>
    <row r="1214" spans="1:10">
      <c r="A1214" s="271"/>
      <c r="B1214" s="187"/>
      <c r="C1214" s="187"/>
      <c r="D1214" s="187"/>
      <c r="E1214" s="187"/>
      <c r="F1214" s="187"/>
      <c r="G1214" s="187"/>
      <c r="H1214" s="187"/>
      <c r="I1214" s="187"/>
      <c r="J1214" s="187"/>
    </row>
    <row r="1215" spans="1:10">
      <c r="A1215" s="271"/>
      <c r="B1215" s="187"/>
      <c r="C1215" s="187"/>
      <c r="D1215" s="187"/>
      <c r="E1215" s="187"/>
      <c r="F1215" s="187"/>
      <c r="G1215" s="187"/>
      <c r="H1215" s="187"/>
      <c r="I1215" s="187"/>
      <c r="J1215" s="187"/>
    </row>
    <row r="1216" spans="1:10">
      <c r="A1216" s="271"/>
      <c r="B1216" s="187"/>
      <c r="C1216" s="187"/>
      <c r="D1216" s="187"/>
      <c r="E1216" s="187"/>
      <c r="F1216" s="187"/>
      <c r="G1216" s="187"/>
      <c r="H1216" s="187"/>
      <c r="I1216" s="187"/>
      <c r="J1216" s="187"/>
    </row>
    <row r="1217" spans="1:10">
      <c r="A1217" s="271"/>
      <c r="B1217" s="187"/>
      <c r="C1217" s="187"/>
      <c r="D1217" s="187"/>
      <c r="E1217" s="187"/>
      <c r="F1217" s="187"/>
      <c r="G1217" s="187"/>
      <c r="H1217" s="187"/>
      <c r="I1217" s="187"/>
      <c r="J1217" s="187"/>
    </row>
    <row r="1218" spans="1:10">
      <c r="A1218" s="271"/>
      <c r="B1218" s="187"/>
      <c r="C1218" s="187"/>
      <c r="D1218" s="187"/>
      <c r="E1218" s="187"/>
      <c r="F1218" s="187"/>
      <c r="G1218" s="187"/>
      <c r="H1218" s="187"/>
      <c r="I1218" s="187"/>
      <c r="J1218" s="187"/>
    </row>
    <row r="1219" spans="1:10">
      <c r="A1219" s="271"/>
      <c r="B1219" s="187"/>
      <c r="C1219" s="187"/>
      <c r="D1219" s="187"/>
      <c r="E1219" s="187"/>
      <c r="F1219" s="187"/>
      <c r="G1219" s="187"/>
      <c r="H1219" s="187"/>
      <c r="I1219" s="187"/>
      <c r="J1219" s="187"/>
    </row>
    <row r="1220" spans="1:10">
      <c r="A1220" s="271"/>
      <c r="B1220" s="187"/>
      <c r="C1220" s="187"/>
      <c r="D1220" s="187"/>
      <c r="E1220" s="187"/>
      <c r="F1220" s="187"/>
      <c r="G1220" s="187"/>
      <c r="H1220" s="187"/>
      <c r="I1220" s="187"/>
      <c r="J1220" s="187"/>
    </row>
    <row r="1221" spans="1:10">
      <c r="A1221" s="271"/>
      <c r="B1221" s="187"/>
      <c r="C1221" s="187"/>
      <c r="D1221" s="187"/>
      <c r="E1221" s="187"/>
      <c r="F1221" s="187"/>
      <c r="G1221" s="187"/>
      <c r="H1221" s="187"/>
      <c r="I1221" s="187"/>
      <c r="J1221" s="187"/>
    </row>
    <row r="1222" spans="1:10">
      <c r="A1222" s="271"/>
      <c r="B1222" s="187"/>
      <c r="C1222" s="187"/>
      <c r="D1222" s="187"/>
      <c r="E1222" s="187"/>
      <c r="F1222" s="187"/>
      <c r="G1222" s="187"/>
      <c r="H1222" s="187"/>
      <c r="I1222" s="187"/>
      <c r="J1222" s="187"/>
    </row>
    <row r="1223" spans="1:10">
      <c r="A1223" s="271"/>
      <c r="B1223" s="187"/>
      <c r="C1223" s="187"/>
      <c r="D1223" s="187"/>
      <c r="E1223" s="187"/>
      <c r="F1223" s="187"/>
      <c r="G1223" s="187"/>
      <c r="H1223" s="187"/>
      <c r="I1223" s="187"/>
      <c r="J1223" s="187"/>
    </row>
    <row r="1224" spans="1:10">
      <c r="A1224" s="271"/>
      <c r="B1224" s="187"/>
      <c r="C1224" s="187"/>
      <c r="D1224" s="187"/>
      <c r="E1224" s="187"/>
      <c r="F1224" s="187"/>
      <c r="G1224" s="187"/>
      <c r="H1224" s="187"/>
      <c r="I1224" s="187"/>
      <c r="J1224" s="187"/>
    </row>
    <row r="1225" spans="1:10">
      <c r="A1225" s="271"/>
      <c r="B1225" s="187"/>
      <c r="C1225" s="187"/>
      <c r="D1225" s="187"/>
      <c r="E1225" s="187"/>
      <c r="F1225" s="187"/>
      <c r="G1225" s="187"/>
      <c r="H1225" s="187"/>
      <c r="I1225" s="187"/>
      <c r="J1225" s="187"/>
    </row>
    <row r="1226" spans="1:10">
      <c r="A1226" s="271"/>
      <c r="B1226" s="187"/>
      <c r="C1226" s="187"/>
      <c r="D1226" s="187"/>
      <c r="E1226" s="187"/>
      <c r="F1226" s="187"/>
      <c r="G1226" s="187"/>
      <c r="H1226" s="187"/>
      <c r="I1226" s="187"/>
      <c r="J1226" s="187"/>
    </row>
    <row r="1227" spans="1:10">
      <c r="A1227" s="271"/>
      <c r="B1227" s="187"/>
      <c r="C1227" s="187"/>
      <c r="D1227" s="187"/>
      <c r="E1227" s="187"/>
      <c r="F1227" s="187"/>
      <c r="G1227" s="187"/>
      <c r="H1227" s="187"/>
      <c r="I1227" s="187"/>
      <c r="J1227" s="187"/>
    </row>
    <row r="1228" spans="1:10">
      <c r="A1228" s="271"/>
      <c r="B1228" s="187"/>
      <c r="C1228" s="187"/>
      <c r="D1228" s="187"/>
      <c r="E1228" s="187"/>
      <c r="F1228" s="187"/>
      <c r="G1228" s="187"/>
      <c r="H1228" s="187"/>
      <c r="I1228" s="187"/>
      <c r="J1228" s="187"/>
    </row>
    <row r="1229" spans="1:10">
      <c r="A1229" s="271"/>
      <c r="B1229" s="187"/>
      <c r="C1229" s="187"/>
      <c r="D1229" s="187"/>
      <c r="E1229" s="187"/>
      <c r="F1229" s="187"/>
      <c r="G1229" s="187"/>
      <c r="H1229" s="187"/>
      <c r="I1229" s="187"/>
      <c r="J1229" s="187"/>
    </row>
    <row r="1230" spans="1:10">
      <c r="A1230" s="271"/>
      <c r="B1230" s="187"/>
      <c r="C1230" s="187"/>
      <c r="D1230" s="187"/>
      <c r="E1230" s="187"/>
      <c r="F1230" s="187"/>
      <c r="G1230" s="187"/>
      <c r="H1230" s="187"/>
      <c r="I1230" s="187"/>
      <c r="J1230" s="187"/>
    </row>
    <row r="1231" spans="1:10">
      <c r="A1231" s="271"/>
      <c r="B1231" s="187"/>
      <c r="C1231" s="187"/>
      <c r="D1231" s="187"/>
      <c r="E1231" s="187"/>
      <c r="F1231" s="187"/>
      <c r="G1231" s="187"/>
      <c r="H1231" s="187"/>
      <c r="I1231" s="187"/>
      <c r="J1231" s="187"/>
    </row>
    <row r="1232" spans="1:10">
      <c r="A1232" s="271"/>
      <c r="B1232" s="187"/>
      <c r="C1232" s="187"/>
      <c r="D1232" s="187"/>
      <c r="E1232" s="187"/>
      <c r="F1232" s="187"/>
      <c r="G1232" s="187"/>
      <c r="H1232" s="187"/>
      <c r="I1232" s="187"/>
      <c r="J1232" s="187"/>
    </row>
    <row r="1233" spans="1:10">
      <c r="A1233" s="271"/>
      <c r="B1233" s="187"/>
      <c r="C1233" s="187"/>
      <c r="D1233" s="187"/>
      <c r="E1233" s="187"/>
      <c r="F1233" s="187"/>
      <c r="G1233" s="187"/>
      <c r="H1233" s="187"/>
      <c r="I1233" s="187"/>
      <c r="J1233" s="187"/>
    </row>
    <row r="1234" spans="1:10">
      <c r="A1234" s="271"/>
      <c r="B1234" s="187"/>
      <c r="C1234" s="187"/>
      <c r="D1234" s="187"/>
      <c r="E1234" s="187"/>
      <c r="F1234" s="187"/>
      <c r="G1234" s="187"/>
      <c r="H1234" s="187"/>
      <c r="I1234" s="187"/>
      <c r="J1234" s="187"/>
    </row>
    <row r="1235" spans="1:10">
      <c r="A1235" s="271"/>
      <c r="B1235" s="187"/>
      <c r="C1235" s="187"/>
      <c r="D1235" s="187"/>
      <c r="E1235" s="187"/>
      <c r="F1235" s="187"/>
      <c r="G1235" s="187"/>
      <c r="H1235" s="187"/>
      <c r="I1235" s="187"/>
      <c r="J1235" s="187"/>
    </row>
    <row r="1236" spans="1:10">
      <c r="A1236" s="271"/>
      <c r="B1236" s="187"/>
      <c r="C1236" s="187"/>
      <c r="D1236" s="187"/>
      <c r="E1236" s="187"/>
      <c r="F1236" s="187"/>
      <c r="G1236" s="187"/>
      <c r="H1236" s="187"/>
      <c r="I1236" s="187"/>
      <c r="J1236" s="187"/>
    </row>
    <row r="1237" spans="1:10">
      <c r="A1237" s="271"/>
      <c r="B1237" s="187"/>
      <c r="C1237" s="187"/>
      <c r="D1237" s="187"/>
      <c r="E1237" s="187"/>
      <c r="F1237" s="187"/>
      <c r="G1237" s="187"/>
      <c r="H1237" s="187"/>
      <c r="I1237" s="187"/>
      <c r="J1237" s="187"/>
    </row>
    <row r="1238" spans="1:10">
      <c r="A1238" s="271"/>
      <c r="B1238" s="187"/>
      <c r="C1238" s="187"/>
      <c r="D1238" s="187"/>
      <c r="E1238" s="187"/>
      <c r="F1238" s="187"/>
      <c r="G1238" s="187"/>
      <c r="H1238" s="187"/>
      <c r="I1238" s="187"/>
      <c r="J1238" s="187"/>
    </row>
    <row r="1239" spans="1:10">
      <c r="A1239" s="271"/>
      <c r="B1239" s="187"/>
      <c r="C1239" s="187"/>
      <c r="D1239" s="187"/>
      <c r="E1239" s="187"/>
      <c r="F1239" s="187"/>
      <c r="G1239" s="187"/>
      <c r="H1239" s="187"/>
      <c r="I1239" s="187"/>
      <c r="J1239" s="187"/>
    </row>
    <row r="1240" spans="1:10">
      <c r="A1240" s="271"/>
      <c r="B1240" s="187"/>
      <c r="C1240" s="187"/>
      <c r="D1240" s="187"/>
      <c r="E1240" s="187"/>
      <c r="F1240" s="187"/>
      <c r="G1240" s="187"/>
      <c r="H1240" s="187"/>
      <c r="I1240" s="187"/>
      <c r="J1240" s="187"/>
    </row>
    <row r="1241" spans="1:10">
      <c r="A1241" s="271"/>
      <c r="B1241" s="187"/>
      <c r="C1241" s="187"/>
      <c r="D1241" s="187"/>
      <c r="E1241" s="187"/>
      <c r="F1241" s="187"/>
      <c r="G1241" s="187"/>
      <c r="H1241" s="187"/>
      <c r="I1241" s="187"/>
      <c r="J1241" s="187"/>
    </row>
    <row r="1242" spans="1:10">
      <c r="A1242" s="271"/>
      <c r="B1242" s="187"/>
      <c r="C1242" s="187"/>
      <c r="D1242" s="187"/>
      <c r="E1242" s="187"/>
      <c r="F1242" s="187"/>
      <c r="G1242" s="187"/>
      <c r="H1242" s="187"/>
      <c r="I1242" s="187"/>
      <c r="J1242" s="187"/>
    </row>
    <row r="1243" spans="1:10">
      <c r="A1243" s="271"/>
      <c r="B1243" s="187"/>
      <c r="C1243" s="187"/>
      <c r="D1243" s="187"/>
      <c r="E1243" s="187"/>
      <c r="F1243" s="187"/>
      <c r="G1243" s="187"/>
      <c r="H1243" s="187"/>
      <c r="I1243" s="187"/>
      <c r="J1243" s="187"/>
    </row>
    <row r="1244" spans="1:10">
      <c r="A1244" s="271"/>
      <c r="B1244" s="187"/>
      <c r="C1244" s="187"/>
      <c r="D1244" s="187"/>
      <c r="E1244" s="187"/>
      <c r="F1244" s="187"/>
      <c r="G1244" s="187"/>
      <c r="H1244" s="187"/>
      <c r="I1244" s="187"/>
      <c r="J1244" s="187"/>
    </row>
    <row r="1245" spans="1:10">
      <c r="A1245" s="271"/>
      <c r="B1245" s="187"/>
      <c r="C1245" s="187"/>
      <c r="D1245" s="187"/>
      <c r="E1245" s="187"/>
      <c r="F1245" s="187"/>
      <c r="G1245" s="187"/>
      <c r="H1245" s="187"/>
      <c r="I1245" s="187"/>
      <c r="J1245" s="187"/>
    </row>
    <row r="1246" spans="1:10">
      <c r="A1246" s="271"/>
      <c r="B1246" s="187"/>
      <c r="C1246" s="187"/>
      <c r="D1246" s="187"/>
      <c r="E1246" s="187"/>
      <c r="F1246" s="187"/>
      <c r="G1246" s="187"/>
      <c r="H1246" s="187"/>
      <c r="I1246" s="187"/>
      <c r="J1246" s="187"/>
    </row>
    <row r="1247" spans="1:10">
      <c r="A1247" s="271"/>
      <c r="B1247" s="187"/>
      <c r="C1247" s="187"/>
      <c r="D1247" s="187"/>
      <c r="E1247" s="187"/>
      <c r="F1247" s="187"/>
      <c r="G1247" s="187"/>
      <c r="H1247" s="187"/>
      <c r="I1247" s="187"/>
      <c r="J1247" s="187"/>
    </row>
    <row r="1248" spans="1:10">
      <c r="A1248" s="271"/>
      <c r="B1248" s="187"/>
      <c r="C1248" s="187"/>
      <c r="D1248" s="187"/>
      <c r="E1248" s="187"/>
      <c r="F1248" s="187"/>
      <c r="G1248" s="187"/>
      <c r="H1248" s="187"/>
      <c r="I1248" s="187"/>
      <c r="J1248" s="187"/>
    </row>
    <row r="1249" spans="1:10">
      <c r="A1249" s="271"/>
      <c r="B1249" s="187"/>
      <c r="C1249" s="187"/>
      <c r="D1249" s="187"/>
      <c r="E1249" s="187"/>
      <c r="F1249" s="187"/>
      <c r="G1249" s="187"/>
      <c r="H1249" s="187"/>
      <c r="I1249" s="187"/>
      <c r="J1249" s="187"/>
    </row>
    <row r="1250" spans="1:10">
      <c r="A1250" s="271"/>
      <c r="B1250" s="187"/>
      <c r="C1250" s="187"/>
      <c r="D1250" s="187"/>
      <c r="E1250" s="187"/>
      <c r="F1250" s="187"/>
      <c r="G1250" s="187"/>
      <c r="H1250" s="187"/>
      <c r="I1250" s="187"/>
      <c r="J1250" s="187"/>
    </row>
    <row r="1251" spans="1:10">
      <c r="A1251" s="271"/>
      <c r="B1251" s="187"/>
      <c r="C1251" s="187"/>
      <c r="D1251" s="187"/>
      <c r="E1251" s="187"/>
      <c r="F1251" s="187"/>
      <c r="G1251" s="187"/>
      <c r="H1251" s="187"/>
      <c r="I1251" s="187"/>
      <c r="J1251" s="187"/>
    </row>
    <row r="1252" spans="1:10">
      <c r="A1252" s="271"/>
      <c r="B1252" s="187"/>
      <c r="C1252" s="187"/>
      <c r="D1252" s="187"/>
      <c r="E1252" s="187"/>
      <c r="F1252" s="187"/>
      <c r="G1252" s="187"/>
      <c r="H1252" s="187"/>
      <c r="I1252" s="187"/>
      <c r="J1252" s="187"/>
    </row>
    <row r="1253" spans="1:10">
      <c r="A1253" s="271"/>
      <c r="B1253" s="187"/>
      <c r="C1253" s="187"/>
      <c r="D1253" s="187"/>
      <c r="E1253" s="187"/>
      <c r="F1253" s="187"/>
      <c r="G1253" s="187"/>
      <c r="H1253" s="187"/>
      <c r="I1253" s="187"/>
      <c r="J1253" s="187"/>
    </row>
    <row r="1254" spans="1:10">
      <c r="A1254" s="271"/>
      <c r="B1254" s="187"/>
      <c r="C1254" s="187"/>
      <c r="D1254" s="187"/>
      <c r="E1254" s="187"/>
      <c r="F1254" s="187"/>
      <c r="G1254" s="187"/>
      <c r="H1254" s="187"/>
      <c r="I1254" s="187"/>
      <c r="J1254" s="187"/>
    </row>
    <row r="1255" spans="1:10">
      <c r="A1255" s="271"/>
      <c r="B1255" s="187"/>
      <c r="C1255" s="187"/>
      <c r="D1255" s="187"/>
      <c r="E1255" s="187"/>
      <c r="F1255" s="187"/>
      <c r="G1255" s="187"/>
      <c r="H1255" s="187"/>
      <c r="I1255" s="187"/>
      <c r="J1255" s="187"/>
    </row>
    <row r="1256" spans="1:10">
      <c r="A1256" s="271"/>
      <c r="B1256" s="187"/>
      <c r="C1256" s="187"/>
      <c r="D1256" s="187"/>
      <c r="E1256" s="187"/>
      <c r="F1256" s="187"/>
      <c r="G1256" s="187"/>
      <c r="H1256" s="187"/>
      <c r="I1256" s="187"/>
      <c r="J1256" s="187"/>
    </row>
    <row r="1257" spans="1:10">
      <c r="A1257" s="271"/>
      <c r="B1257" s="187"/>
      <c r="C1257" s="187"/>
      <c r="D1257" s="187"/>
      <c r="E1257" s="187"/>
      <c r="F1257" s="187"/>
      <c r="G1257" s="187"/>
      <c r="H1257" s="187"/>
      <c r="I1257" s="187"/>
      <c r="J1257" s="187"/>
    </row>
    <row r="1258" spans="1:10">
      <c r="A1258" s="271"/>
      <c r="B1258" s="187"/>
      <c r="C1258" s="187"/>
      <c r="D1258" s="187"/>
      <c r="E1258" s="187"/>
      <c r="F1258" s="187"/>
      <c r="G1258" s="187"/>
      <c r="H1258" s="187"/>
      <c r="I1258" s="187"/>
      <c r="J1258" s="187"/>
    </row>
    <row r="1259" spans="1:10">
      <c r="A1259" s="271"/>
      <c r="B1259" s="187"/>
      <c r="C1259" s="187"/>
      <c r="D1259" s="187"/>
      <c r="E1259" s="187"/>
      <c r="F1259" s="187"/>
      <c r="G1259" s="187"/>
      <c r="H1259" s="187"/>
      <c r="I1259" s="187"/>
      <c r="J1259" s="187"/>
    </row>
    <row r="1260" spans="1:10">
      <c r="A1260" s="271"/>
      <c r="B1260" s="187"/>
      <c r="C1260" s="187"/>
      <c r="D1260" s="187"/>
      <c r="E1260" s="187"/>
      <c r="F1260" s="187"/>
      <c r="G1260" s="187"/>
      <c r="H1260" s="187"/>
      <c r="I1260" s="187"/>
      <c r="J1260" s="187"/>
    </row>
    <row r="1261" spans="1:10">
      <c r="A1261" s="271"/>
      <c r="B1261" s="187"/>
      <c r="C1261" s="187"/>
      <c r="D1261" s="187"/>
      <c r="E1261" s="187"/>
      <c r="F1261" s="187"/>
      <c r="G1261" s="187"/>
      <c r="H1261" s="187"/>
      <c r="I1261" s="187"/>
      <c r="J1261" s="187"/>
    </row>
    <row r="1262" spans="1:10">
      <c r="A1262" s="271"/>
      <c r="B1262" s="187"/>
      <c r="C1262" s="187"/>
      <c r="D1262" s="187"/>
      <c r="E1262" s="187"/>
      <c r="F1262" s="187"/>
      <c r="G1262" s="187"/>
      <c r="H1262" s="187"/>
      <c r="I1262" s="187"/>
      <c r="J1262" s="187"/>
    </row>
    <row r="1263" spans="1:10">
      <c r="A1263" s="271"/>
      <c r="B1263" s="187"/>
      <c r="C1263" s="187"/>
      <c r="D1263" s="187"/>
      <c r="E1263" s="187"/>
      <c r="F1263" s="187"/>
      <c r="G1263" s="187"/>
      <c r="H1263" s="187"/>
      <c r="I1263" s="187"/>
      <c r="J1263" s="187"/>
    </row>
    <row r="1264" spans="1:10">
      <c r="A1264" s="271"/>
      <c r="B1264" s="187"/>
      <c r="C1264" s="187"/>
      <c r="D1264" s="187"/>
      <c r="E1264" s="187"/>
      <c r="F1264" s="187"/>
      <c r="G1264" s="187"/>
      <c r="H1264" s="187"/>
      <c r="I1264" s="187"/>
      <c r="J1264" s="187"/>
    </row>
    <row r="1265" spans="1:10">
      <c r="A1265" s="271"/>
      <c r="B1265" s="187"/>
      <c r="C1265" s="187"/>
      <c r="D1265" s="187"/>
      <c r="E1265" s="187"/>
      <c r="F1265" s="187"/>
      <c r="G1265" s="187"/>
      <c r="H1265" s="187"/>
      <c r="I1265" s="187"/>
      <c r="J1265" s="187"/>
    </row>
    <row r="1266" spans="1:10">
      <c r="A1266" s="271"/>
      <c r="B1266" s="187"/>
      <c r="C1266" s="187"/>
      <c r="D1266" s="187"/>
      <c r="E1266" s="187"/>
      <c r="F1266" s="187"/>
      <c r="G1266" s="187"/>
      <c r="H1266" s="187"/>
      <c r="I1266" s="187"/>
      <c r="J1266" s="187"/>
    </row>
    <row r="1267" spans="1:10">
      <c r="A1267" s="271"/>
      <c r="B1267" s="187"/>
      <c r="C1267" s="187"/>
      <c r="D1267" s="187"/>
      <c r="E1267" s="187"/>
      <c r="F1267" s="187"/>
      <c r="G1267" s="187"/>
      <c r="H1267" s="187"/>
      <c r="I1267" s="187"/>
      <c r="J1267" s="187"/>
    </row>
    <row r="1268" spans="1:10">
      <c r="A1268" s="271"/>
      <c r="B1268" s="187"/>
      <c r="C1268" s="187"/>
      <c r="D1268" s="187"/>
      <c r="E1268" s="187"/>
      <c r="F1268" s="187"/>
      <c r="G1268" s="187"/>
      <c r="H1268" s="187"/>
      <c r="I1268" s="187"/>
      <c r="J1268" s="187"/>
    </row>
    <row r="1269" spans="1:10">
      <c r="A1269" s="271"/>
      <c r="B1269" s="187"/>
      <c r="C1269" s="187"/>
      <c r="D1269" s="187"/>
      <c r="E1269" s="187"/>
      <c r="F1269" s="187"/>
      <c r="G1269" s="187"/>
      <c r="H1269" s="187"/>
      <c r="I1269" s="187"/>
      <c r="J1269" s="187"/>
    </row>
    <row r="1270" spans="1:10">
      <c r="A1270" s="271"/>
      <c r="B1270" s="187"/>
      <c r="C1270" s="187"/>
      <c r="D1270" s="187"/>
      <c r="E1270" s="187"/>
      <c r="F1270" s="187"/>
      <c r="G1270" s="187"/>
      <c r="H1270" s="187"/>
      <c r="I1270" s="187"/>
      <c r="J1270" s="187"/>
    </row>
    <row r="1271" spans="1:10">
      <c r="A1271" s="271"/>
      <c r="B1271" s="187"/>
      <c r="C1271" s="187"/>
      <c r="D1271" s="187"/>
      <c r="E1271" s="187"/>
      <c r="F1271" s="187"/>
      <c r="G1271" s="187"/>
      <c r="H1271" s="187"/>
      <c r="I1271" s="187"/>
      <c r="J1271" s="187"/>
    </row>
    <row r="1272" spans="1:10">
      <c r="A1272" s="271"/>
      <c r="B1272" s="187"/>
      <c r="C1272" s="187"/>
      <c r="D1272" s="187"/>
      <c r="E1272" s="187"/>
      <c r="F1272" s="187"/>
      <c r="G1272" s="187"/>
      <c r="H1272" s="187"/>
      <c r="I1272" s="187"/>
      <c r="J1272" s="187"/>
    </row>
    <row r="1273" spans="1:10">
      <c r="A1273" s="271"/>
      <c r="B1273" s="187"/>
      <c r="C1273" s="187"/>
      <c r="D1273" s="187"/>
      <c r="E1273" s="187"/>
      <c r="F1273" s="187"/>
      <c r="G1273" s="187"/>
      <c r="H1273" s="187"/>
      <c r="I1273" s="187"/>
      <c r="J1273" s="187"/>
    </row>
    <row r="1274" spans="1:10">
      <c r="A1274" s="271"/>
      <c r="B1274" s="187"/>
      <c r="C1274" s="187"/>
      <c r="D1274" s="187"/>
      <c r="E1274" s="187"/>
      <c r="F1274" s="187"/>
      <c r="G1274" s="187"/>
      <c r="H1274" s="187"/>
      <c r="I1274" s="187"/>
      <c r="J1274" s="187"/>
    </row>
    <row r="1275" spans="1:10">
      <c r="A1275" s="271"/>
      <c r="B1275" s="187"/>
      <c r="C1275" s="187"/>
      <c r="D1275" s="187"/>
      <c r="E1275" s="187"/>
      <c r="F1275" s="187"/>
      <c r="G1275" s="187"/>
      <c r="H1275" s="187"/>
      <c r="I1275" s="187"/>
      <c r="J1275" s="187"/>
    </row>
    <row r="1276" spans="1:10">
      <c r="A1276" s="271"/>
      <c r="B1276" s="187"/>
      <c r="C1276" s="187"/>
      <c r="D1276" s="187"/>
      <c r="E1276" s="187"/>
      <c r="F1276" s="187"/>
      <c r="G1276" s="187"/>
      <c r="H1276" s="187"/>
      <c r="I1276" s="187"/>
      <c r="J1276" s="187"/>
    </row>
    <row r="1277" spans="1:10">
      <c r="A1277" s="271"/>
      <c r="B1277" s="187"/>
      <c r="C1277" s="187"/>
      <c r="D1277" s="187"/>
      <c r="E1277" s="187"/>
      <c r="F1277" s="187"/>
      <c r="G1277" s="187"/>
      <c r="H1277" s="187"/>
      <c r="I1277" s="187"/>
      <c r="J1277" s="187"/>
    </row>
    <row r="1278" spans="1:10">
      <c r="A1278" s="271"/>
      <c r="B1278" s="187"/>
      <c r="C1278" s="187"/>
      <c r="D1278" s="187"/>
      <c r="E1278" s="187"/>
      <c r="F1278" s="187"/>
      <c r="G1278" s="187"/>
      <c r="H1278" s="187"/>
      <c r="I1278" s="187"/>
      <c r="J1278" s="187"/>
    </row>
    <row r="1279" spans="1:10">
      <c r="A1279" s="271"/>
      <c r="B1279" s="187"/>
      <c r="C1279" s="187"/>
      <c r="D1279" s="187"/>
      <c r="E1279" s="187"/>
      <c r="F1279" s="187"/>
      <c r="G1279" s="187"/>
      <c r="H1279" s="187"/>
      <c r="I1279" s="187"/>
      <c r="J1279" s="187"/>
    </row>
    <row r="1280" spans="1:10">
      <c r="A1280" s="271"/>
      <c r="B1280" s="187"/>
      <c r="C1280" s="187"/>
      <c r="D1280" s="187"/>
      <c r="E1280" s="187"/>
      <c r="F1280" s="187"/>
      <c r="G1280" s="187"/>
      <c r="H1280" s="187"/>
      <c r="I1280" s="187"/>
      <c r="J1280" s="187"/>
    </row>
    <row r="1281" spans="1:10">
      <c r="A1281" s="271"/>
      <c r="B1281" s="187"/>
      <c r="C1281" s="187"/>
      <c r="D1281" s="187"/>
      <c r="E1281" s="187"/>
      <c r="F1281" s="187"/>
      <c r="G1281" s="187"/>
      <c r="H1281" s="187"/>
      <c r="I1281" s="187"/>
      <c r="J1281" s="187"/>
    </row>
    <row r="1282" spans="1:10">
      <c r="A1282" s="271"/>
      <c r="B1282" s="187"/>
      <c r="C1282" s="187"/>
      <c r="D1282" s="187"/>
      <c r="E1282" s="187"/>
      <c r="F1282" s="187"/>
      <c r="G1282" s="187"/>
      <c r="H1282" s="187"/>
      <c r="I1282" s="187"/>
      <c r="J1282" s="187"/>
    </row>
    <row r="1283" spans="1:10">
      <c r="A1283" s="271"/>
      <c r="B1283" s="187"/>
      <c r="C1283" s="187"/>
      <c r="D1283" s="187"/>
      <c r="E1283" s="187"/>
      <c r="F1283" s="187"/>
      <c r="G1283" s="187"/>
      <c r="H1283" s="187"/>
      <c r="I1283" s="187"/>
      <c r="J1283" s="187"/>
    </row>
    <row r="1284" spans="1:10">
      <c r="A1284" s="271"/>
      <c r="B1284" s="187"/>
      <c r="C1284" s="187"/>
      <c r="D1284" s="187"/>
      <c r="E1284" s="187"/>
      <c r="F1284" s="187"/>
      <c r="G1284" s="187"/>
      <c r="H1284" s="187"/>
      <c r="I1284" s="187"/>
      <c r="J1284" s="187"/>
    </row>
    <row r="1285" spans="1:10">
      <c r="A1285" s="271"/>
      <c r="B1285" s="187"/>
      <c r="C1285" s="187"/>
      <c r="D1285" s="187"/>
      <c r="E1285" s="187"/>
      <c r="F1285" s="187"/>
      <c r="G1285" s="187"/>
      <c r="H1285" s="187"/>
      <c r="I1285" s="187"/>
      <c r="J1285" s="187"/>
    </row>
    <row r="1286" spans="1:10">
      <c r="A1286" s="271"/>
      <c r="B1286" s="187"/>
      <c r="C1286" s="187"/>
      <c r="D1286" s="187"/>
      <c r="E1286" s="187"/>
      <c r="F1286" s="187"/>
      <c r="G1286" s="187"/>
      <c r="H1286" s="187"/>
      <c r="I1286" s="187"/>
      <c r="J1286" s="187"/>
    </row>
    <row r="1287" spans="1:10">
      <c r="A1287" s="271"/>
      <c r="B1287" s="187"/>
      <c r="C1287" s="187"/>
      <c r="D1287" s="187"/>
      <c r="E1287" s="187"/>
      <c r="F1287" s="187"/>
      <c r="G1287" s="187"/>
      <c r="H1287" s="187"/>
      <c r="I1287" s="187"/>
      <c r="J1287" s="187"/>
    </row>
    <row r="1288" spans="1:10">
      <c r="A1288" s="271"/>
      <c r="B1288" s="187"/>
      <c r="C1288" s="187"/>
      <c r="D1288" s="187"/>
      <c r="E1288" s="187"/>
      <c r="F1288" s="187"/>
      <c r="G1288" s="187"/>
      <c r="H1288" s="187"/>
      <c r="I1288" s="187"/>
      <c r="J1288" s="187"/>
    </row>
    <row r="1289" spans="1:10">
      <c r="A1289" s="271"/>
      <c r="B1289" s="187"/>
      <c r="C1289" s="187"/>
      <c r="D1289" s="187"/>
      <c r="E1289" s="187"/>
      <c r="F1289" s="187"/>
      <c r="G1289" s="187"/>
      <c r="H1289" s="187"/>
      <c r="I1289" s="187"/>
      <c r="J1289" s="187"/>
    </row>
    <row r="1290" spans="1:10">
      <c r="A1290" s="271"/>
      <c r="B1290" s="187"/>
      <c r="C1290" s="187"/>
      <c r="D1290" s="187"/>
      <c r="E1290" s="187"/>
      <c r="F1290" s="187"/>
      <c r="G1290" s="187"/>
      <c r="H1290" s="187"/>
      <c r="I1290" s="187"/>
      <c r="J1290" s="187"/>
    </row>
    <row r="1291" spans="1:10">
      <c r="A1291" s="271"/>
      <c r="B1291" s="187"/>
      <c r="C1291" s="187"/>
      <c r="D1291" s="187"/>
      <c r="E1291" s="187"/>
      <c r="F1291" s="187"/>
      <c r="G1291" s="187"/>
      <c r="H1291" s="187"/>
      <c r="I1291" s="187"/>
      <c r="J1291" s="187"/>
    </row>
    <row r="1292" spans="1:10">
      <c r="A1292" s="271"/>
      <c r="B1292" s="187"/>
      <c r="C1292" s="187"/>
      <c r="D1292" s="187"/>
      <c r="E1292" s="187"/>
      <c r="F1292" s="187"/>
      <c r="G1292" s="187"/>
      <c r="H1292" s="187"/>
      <c r="I1292" s="187"/>
      <c r="J1292" s="187"/>
    </row>
    <row r="1293" spans="1:10">
      <c r="A1293" s="271"/>
      <c r="B1293" s="187"/>
      <c r="C1293" s="187"/>
      <c r="D1293" s="187"/>
      <c r="E1293" s="187"/>
      <c r="F1293" s="187"/>
      <c r="G1293" s="187"/>
      <c r="H1293" s="187"/>
      <c r="I1293" s="187"/>
      <c r="J1293" s="187"/>
    </row>
    <row r="1294" spans="1:10">
      <c r="A1294" s="271"/>
      <c r="B1294" s="187"/>
      <c r="C1294" s="187"/>
      <c r="D1294" s="187"/>
      <c r="E1294" s="187"/>
      <c r="F1294" s="187"/>
      <c r="G1294" s="187"/>
      <c r="H1294" s="187"/>
      <c r="I1294" s="187"/>
      <c r="J1294" s="187"/>
    </row>
    <row r="1295" spans="1:10">
      <c r="A1295" s="271"/>
      <c r="B1295" s="187"/>
      <c r="C1295" s="187"/>
      <c r="D1295" s="187"/>
      <c r="E1295" s="187"/>
      <c r="F1295" s="187"/>
      <c r="G1295" s="187"/>
      <c r="H1295" s="187"/>
      <c r="I1295" s="187"/>
      <c r="J1295" s="187"/>
    </row>
    <row r="1296" spans="1:10">
      <c r="A1296" s="271"/>
      <c r="B1296" s="187"/>
      <c r="C1296" s="187"/>
      <c r="D1296" s="187"/>
      <c r="E1296" s="187"/>
      <c r="F1296" s="187"/>
      <c r="G1296" s="187"/>
      <c r="H1296" s="187"/>
      <c r="I1296" s="187"/>
      <c r="J1296" s="187"/>
    </row>
    <row r="1297" spans="1:10">
      <c r="A1297" s="271"/>
      <c r="B1297" s="187"/>
      <c r="C1297" s="187"/>
      <c r="D1297" s="187"/>
      <c r="E1297" s="187"/>
      <c r="F1297" s="187"/>
      <c r="G1297" s="187"/>
      <c r="H1297" s="187"/>
      <c r="I1297" s="187"/>
      <c r="J1297" s="187"/>
    </row>
    <row r="1298" spans="1:10">
      <c r="A1298" s="271"/>
      <c r="B1298" s="187"/>
      <c r="C1298" s="187"/>
      <c r="D1298" s="187"/>
      <c r="E1298" s="187"/>
      <c r="F1298" s="187"/>
      <c r="G1298" s="187"/>
      <c r="H1298" s="187"/>
      <c r="I1298" s="187"/>
      <c r="J1298" s="187"/>
    </row>
    <row r="1299" spans="1:10">
      <c r="A1299" s="271"/>
      <c r="B1299" s="187"/>
      <c r="C1299" s="187"/>
      <c r="D1299" s="187"/>
      <c r="E1299" s="187"/>
      <c r="F1299" s="187"/>
      <c r="G1299" s="187"/>
      <c r="H1299" s="187"/>
      <c r="I1299" s="187"/>
      <c r="J1299" s="187"/>
    </row>
    <row r="1300" spans="1:10">
      <c r="A1300" s="271"/>
      <c r="B1300" s="187"/>
      <c r="C1300" s="187"/>
      <c r="D1300" s="187"/>
      <c r="E1300" s="187"/>
      <c r="F1300" s="187"/>
      <c r="G1300" s="187"/>
      <c r="H1300" s="187"/>
      <c r="I1300" s="187"/>
      <c r="J1300" s="187"/>
    </row>
    <row r="1301" spans="1:10">
      <c r="A1301" s="271"/>
      <c r="B1301" s="187"/>
      <c r="C1301" s="187"/>
      <c r="D1301" s="187"/>
      <c r="E1301" s="187"/>
      <c r="F1301" s="187"/>
      <c r="G1301" s="187"/>
      <c r="H1301" s="187"/>
      <c r="I1301" s="187"/>
      <c r="J1301" s="187"/>
    </row>
    <row r="1302" spans="1:10">
      <c r="A1302" s="271"/>
      <c r="B1302" s="187"/>
      <c r="C1302" s="187"/>
      <c r="D1302" s="187"/>
      <c r="E1302" s="187"/>
      <c r="F1302" s="187"/>
      <c r="G1302" s="187"/>
      <c r="H1302" s="187"/>
      <c r="I1302" s="187"/>
      <c r="J1302" s="187"/>
    </row>
    <row r="1303" spans="1:10">
      <c r="A1303" s="271"/>
      <c r="B1303" s="187"/>
      <c r="C1303" s="187"/>
      <c r="D1303" s="187"/>
      <c r="E1303" s="187"/>
      <c r="F1303" s="187"/>
      <c r="G1303" s="187"/>
      <c r="H1303" s="187"/>
      <c r="I1303" s="187"/>
      <c r="J1303" s="187"/>
    </row>
    <row r="1304" spans="1:10">
      <c r="A1304" s="271"/>
      <c r="B1304" s="187"/>
      <c r="C1304" s="187"/>
      <c r="D1304" s="187"/>
      <c r="E1304" s="187"/>
      <c r="F1304" s="187"/>
      <c r="G1304" s="187"/>
      <c r="H1304" s="187"/>
      <c r="I1304" s="187"/>
      <c r="J1304" s="187"/>
    </row>
    <row r="1305" spans="1:10">
      <c r="A1305" s="271"/>
      <c r="B1305" s="187"/>
      <c r="C1305" s="187"/>
      <c r="D1305" s="187"/>
      <c r="E1305" s="187"/>
      <c r="F1305" s="187"/>
      <c r="G1305" s="187"/>
      <c r="H1305" s="187"/>
      <c r="I1305" s="187"/>
      <c r="J1305" s="187"/>
    </row>
    <row r="1306" spans="1:10">
      <c r="A1306" s="271"/>
      <c r="B1306" s="187"/>
      <c r="C1306" s="187"/>
      <c r="D1306" s="187"/>
      <c r="E1306" s="187"/>
      <c r="F1306" s="187"/>
      <c r="G1306" s="187"/>
      <c r="H1306" s="187"/>
      <c r="I1306" s="187"/>
      <c r="J1306" s="187"/>
    </row>
    <row r="1307" spans="1:10">
      <c r="A1307" s="271"/>
      <c r="B1307" s="187"/>
      <c r="C1307" s="187"/>
      <c r="D1307" s="187"/>
      <c r="E1307" s="187"/>
      <c r="F1307" s="187"/>
      <c r="G1307" s="187"/>
      <c r="H1307" s="187"/>
      <c r="I1307" s="187"/>
      <c r="J1307" s="187"/>
    </row>
    <row r="1308" spans="1:10">
      <c r="A1308" s="271"/>
      <c r="B1308" s="187"/>
      <c r="C1308" s="187"/>
      <c r="D1308" s="187"/>
      <c r="E1308" s="187"/>
      <c r="F1308" s="187"/>
      <c r="G1308" s="187"/>
      <c r="H1308" s="187"/>
      <c r="I1308" s="187"/>
      <c r="J1308" s="187"/>
    </row>
    <row r="1309" spans="1:10">
      <c r="A1309" s="271"/>
      <c r="B1309" s="187"/>
      <c r="C1309" s="187"/>
      <c r="D1309" s="187"/>
      <c r="E1309" s="187"/>
      <c r="F1309" s="187"/>
      <c r="G1309" s="187"/>
      <c r="H1309" s="187"/>
      <c r="I1309" s="187"/>
      <c r="J1309" s="187"/>
    </row>
    <row r="1310" spans="1:10">
      <c r="A1310" s="271"/>
      <c r="B1310" s="187"/>
      <c r="C1310" s="187"/>
      <c r="D1310" s="187"/>
      <c r="E1310" s="187"/>
      <c r="F1310" s="187"/>
      <c r="G1310" s="187"/>
      <c r="H1310" s="187"/>
      <c r="I1310" s="187"/>
      <c r="J1310" s="187"/>
    </row>
    <row r="1311" spans="1:10">
      <c r="A1311" s="271"/>
      <c r="B1311" s="187"/>
      <c r="C1311" s="187"/>
      <c r="D1311" s="187"/>
      <c r="E1311" s="187"/>
      <c r="F1311" s="187"/>
      <c r="G1311" s="187"/>
      <c r="H1311" s="187"/>
      <c r="I1311" s="187"/>
      <c r="J1311" s="187"/>
    </row>
    <row r="1312" spans="1:10">
      <c r="A1312" s="271"/>
      <c r="B1312" s="187"/>
      <c r="C1312" s="187"/>
      <c r="D1312" s="187"/>
      <c r="E1312" s="187"/>
      <c r="F1312" s="187"/>
      <c r="G1312" s="187"/>
      <c r="H1312" s="187"/>
      <c r="I1312" s="187"/>
      <c r="J1312" s="187"/>
    </row>
    <row r="1313" spans="1:10">
      <c r="A1313" s="271"/>
      <c r="B1313" s="187"/>
      <c r="C1313" s="187"/>
      <c r="D1313" s="187"/>
      <c r="E1313" s="187"/>
      <c r="F1313" s="187"/>
      <c r="G1313" s="187"/>
      <c r="H1313" s="187"/>
      <c r="I1313" s="187"/>
      <c r="J1313" s="187"/>
    </row>
    <row r="1314" spans="1:10">
      <c r="A1314" s="271"/>
      <c r="B1314" s="187"/>
      <c r="C1314" s="187"/>
      <c r="D1314" s="187"/>
      <c r="E1314" s="187"/>
      <c r="F1314" s="187"/>
      <c r="G1314" s="187"/>
      <c r="H1314" s="187"/>
      <c r="I1314" s="187"/>
      <c r="J1314" s="187"/>
    </row>
    <row r="1315" spans="1:10">
      <c r="A1315" s="271"/>
      <c r="B1315" s="187"/>
      <c r="C1315" s="187"/>
      <c r="D1315" s="187"/>
      <c r="E1315" s="187"/>
      <c r="F1315" s="187"/>
      <c r="G1315" s="187"/>
      <c r="H1315" s="187"/>
      <c r="I1315" s="187"/>
      <c r="J1315" s="187"/>
    </row>
    <row r="1316" spans="1:10">
      <c r="A1316" s="271"/>
      <c r="B1316" s="187"/>
      <c r="C1316" s="187"/>
      <c r="D1316" s="187"/>
      <c r="E1316" s="187"/>
      <c r="F1316" s="187"/>
      <c r="G1316" s="187"/>
      <c r="H1316" s="187"/>
      <c r="I1316" s="187"/>
      <c r="J1316" s="187"/>
    </row>
    <row r="1317" spans="1:10">
      <c r="A1317" s="271"/>
      <c r="B1317" s="187"/>
      <c r="C1317" s="187"/>
      <c r="D1317" s="187"/>
      <c r="E1317" s="187"/>
      <c r="F1317" s="187"/>
      <c r="G1317" s="187"/>
      <c r="H1317" s="187"/>
      <c r="I1317" s="187"/>
      <c r="J1317" s="187"/>
    </row>
    <row r="1318" spans="1:10">
      <c r="A1318" s="271"/>
      <c r="B1318" s="187"/>
      <c r="C1318" s="187"/>
      <c r="D1318" s="187"/>
      <c r="E1318" s="187"/>
      <c r="F1318" s="187"/>
      <c r="G1318" s="187"/>
      <c r="H1318" s="187"/>
      <c r="I1318" s="187"/>
      <c r="J1318" s="187"/>
    </row>
    <row r="1319" spans="1:10">
      <c r="A1319" s="271"/>
      <c r="B1319" s="187"/>
      <c r="C1319" s="187"/>
      <c r="D1319" s="187"/>
      <c r="E1319" s="187"/>
      <c r="F1319" s="187"/>
      <c r="G1319" s="187"/>
      <c r="H1319" s="187"/>
      <c r="I1319" s="187"/>
      <c r="J1319" s="187"/>
    </row>
    <row r="1320" spans="1:10">
      <c r="A1320" s="271"/>
      <c r="B1320" s="187"/>
      <c r="C1320" s="187"/>
      <c r="D1320" s="187"/>
      <c r="E1320" s="187"/>
      <c r="F1320" s="187"/>
      <c r="G1320" s="187"/>
      <c r="H1320" s="187"/>
      <c r="I1320" s="187"/>
      <c r="J1320" s="187"/>
    </row>
    <row r="1321" spans="1:10">
      <c r="A1321" s="271"/>
      <c r="B1321" s="187"/>
      <c r="C1321" s="187"/>
      <c r="D1321" s="187"/>
      <c r="E1321" s="187"/>
      <c r="F1321" s="187"/>
      <c r="G1321" s="187"/>
      <c r="H1321" s="187"/>
      <c r="I1321" s="187"/>
      <c r="J1321" s="187"/>
    </row>
    <row r="1322" spans="1:10">
      <c r="A1322" s="271"/>
      <c r="B1322" s="187"/>
      <c r="C1322" s="187"/>
      <c r="D1322" s="187"/>
      <c r="E1322" s="187"/>
      <c r="F1322" s="187"/>
      <c r="G1322" s="187"/>
      <c r="H1322" s="187"/>
      <c r="I1322" s="187"/>
      <c r="J1322" s="187"/>
    </row>
    <row r="1323" spans="1:10">
      <c r="A1323" s="271"/>
      <c r="B1323" s="187"/>
      <c r="C1323" s="187"/>
      <c r="D1323" s="187"/>
      <c r="E1323" s="187"/>
      <c r="F1323" s="187"/>
      <c r="G1323" s="187"/>
      <c r="H1323" s="187"/>
      <c r="I1323" s="187"/>
      <c r="J1323" s="187"/>
    </row>
    <row r="1324" spans="1:10">
      <c r="A1324" s="271"/>
      <c r="B1324" s="187"/>
      <c r="C1324" s="187"/>
      <c r="D1324" s="187"/>
      <c r="E1324" s="187"/>
      <c r="F1324" s="187"/>
      <c r="G1324" s="187"/>
      <c r="H1324" s="187"/>
      <c r="I1324" s="187"/>
      <c r="J1324" s="187"/>
    </row>
    <row r="1325" spans="1:10">
      <c r="A1325" s="271"/>
      <c r="B1325" s="187"/>
      <c r="C1325" s="187"/>
      <c r="D1325" s="187"/>
      <c r="E1325" s="187"/>
      <c r="F1325" s="187"/>
      <c r="G1325" s="187"/>
      <c r="H1325" s="187"/>
      <c r="I1325" s="187"/>
      <c r="J1325" s="187"/>
    </row>
    <row r="1326" spans="1:10">
      <c r="A1326" s="271"/>
      <c r="B1326" s="187"/>
      <c r="C1326" s="187"/>
      <c r="D1326" s="187"/>
      <c r="E1326" s="187"/>
      <c r="F1326" s="187"/>
      <c r="G1326" s="187"/>
      <c r="H1326" s="187"/>
      <c r="I1326" s="187"/>
      <c r="J1326" s="187"/>
    </row>
    <row r="1327" spans="1:10">
      <c r="A1327" s="271"/>
      <c r="B1327" s="187"/>
      <c r="C1327" s="187"/>
      <c r="D1327" s="187"/>
      <c r="E1327" s="187"/>
      <c r="F1327" s="187"/>
      <c r="G1327" s="187"/>
      <c r="H1327" s="187"/>
      <c r="I1327" s="187"/>
      <c r="J1327" s="187"/>
    </row>
    <row r="1328" spans="1:10">
      <c r="A1328" s="271"/>
      <c r="B1328" s="187"/>
      <c r="C1328" s="187"/>
      <c r="D1328" s="187"/>
      <c r="E1328" s="187"/>
      <c r="F1328" s="187"/>
      <c r="G1328" s="187"/>
      <c r="H1328" s="187"/>
      <c r="I1328" s="187"/>
      <c r="J1328" s="187"/>
    </row>
    <row r="1329" spans="1:10">
      <c r="A1329" s="271"/>
      <c r="B1329" s="187"/>
      <c r="C1329" s="187"/>
      <c r="D1329" s="187"/>
      <c r="E1329" s="187"/>
      <c r="F1329" s="187"/>
      <c r="G1329" s="187"/>
      <c r="H1329" s="187"/>
      <c r="I1329" s="187"/>
      <c r="J1329" s="187"/>
    </row>
    <row r="1330" spans="1:10">
      <c r="A1330" s="271"/>
      <c r="B1330" s="187"/>
      <c r="C1330" s="187"/>
      <c r="D1330" s="187"/>
      <c r="E1330" s="187"/>
      <c r="F1330" s="187"/>
      <c r="G1330" s="187"/>
      <c r="H1330" s="187"/>
      <c r="I1330" s="187"/>
      <c r="J1330" s="187"/>
    </row>
    <row r="1331" spans="1:10">
      <c r="A1331" s="271"/>
      <c r="B1331" s="187"/>
      <c r="C1331" s="187"/>
      <c r="D1331" s="187"/>
      <c r="E1331" s="187"/>
      <c r="F1331" s="187"/>
      <c r="G1331" s="187"/>
      <c r="H1331" s="187"/>
      <c r="I1331" s="187"/>
      <c r="J1331" s="187"/>
    </row>
    <row r="1332" spans="1:10">
      <c r="A1332" s="271"/>
      <c r="B1332" s="187"/>
      <c r="C1332" s="187"/>
      <c r="D1332" s="187"/>
      <c r="E1332" s="187"/>
      <c r="F1332" s="187"/>
      <c r="G1332" s="187"/>
      <c r="H1332" s="187"/>
      <c r="I1332" s="187"/>
      <c r="J1332" s="187"/>
    </row>
    <row r="1333" spans="1:10">
      <c r="A1333" s="271"/>
      <c r="B1333" s="187"/>
      <c r="C1333" s="187"/>
      <c r="D1333" s="187"/>
      <c r="E1333" s="187"/>
      <c r="F1333" s="187"/>
      <c r="G1333" s="187"/>
      <c r="H1333" s="187"/>
      <c r="I1333" s="187"/>
      <c r="J1333" s="187"/>
    </row>
    <row r="1334" spans="1:10">
      <c r="A1334" s="271"/>
      <c r="B1334" s="187"/>
      <c r="C1334" s="187"/>
      <c r="D1334" s="187"/>
      <c r="E1334" s="187"/>
      <c r="F1334" s="187"/>
      <c r="G1334" s="187"/>
      <c r="H1334" s="187"/>
      <c r="I1334" s="187"/>
      <c r="J1334" s="187"/>
    </row>
    <row r="1335" spans="1:10">
      <c r="A1335" s="271"/>
      <c r="B1335" s="187"/>
      <c r="C1335" s="187"/>
      <c r="D1335" s="187"/>
      <c r="E1335" s="187"/>
      <c r="F1335" s="187"/>
      <c r="G1335" s="187"/>
      <c r="H1335" s="187"/>
      <c r="I1335" s="187"/>
      <c r="J1335" s="187"/>
    </row>
    <row r="1336" spans="1:10">
      <c r="A1336" s="271"/>
      <c r="B1336" s="187"/>
      <c r="C1336" s="187"/>
      <c r="D1336" s="187"/>
      <c r="E1336" s="187"/>
      <c r="F1336" s="187"/>
      <c r="G1336" s="187"/>
      <c r="H1336" s="187"/>
      <c r="I1336" s="187"/>
      <c r="J1336" s="187"/>
    </row>
    <row r="1337" spans="1:10">
      <c r="A1337" s="271"/>
      <c r="B1337" s="187"/>
      <c r="C1337" s="187"/>
      <c r="D1337" s="187"/>
      <c r="E1337" s="187"/>
      <c r="F1337" s="187"/>
      <c r="G1337" s="187"/>
      <c r="H1337" s="187"/>
      <c r="I1337" s="187"/>
      <c r="J1337" s="187"/>
    </row>
    <row r="1338" spans="1:10">
      <c r="A1338" s="271"/>
      <c r="B1338" s="187"/>
      <c r="C1338" s="187"/>
      <c r="D1338" s="187"/>
      <c r="E1338" s="187"/>
      <c r="F1338" s="187"/>
      <c r="G1338" s="187"/>
      <c r="H1338" s="187"/>
      <c r="I1338" s="187"/>
      <c r="J1338" s="187"/>
    </row>
    <row r="1339" spans="1:10">
      <c r="A1339" s="271"/>
      <c r="B1339" s="187"/>
      <c r="C1339" s="187"/>
      <c r="D1339" s="187"/>
      <c r="E1339" s="187"/>
      <c r="F1339" s="187"/>
      <c r="G1339" s="187"/>
      <c r="H1339" s="187"/>
      <c r="I1339" s="187"/>
      <c r="J1339" s="187"/>
    </row>
    <row r="1340" spans="1:10">
      <c r="A1340" s="271"/>
      <c r="B1340" s="187"/>
      <c r="C1340" s="187"/>
      <c r="D1340" s="187"/>
      <c r="E1340" s="187"/>
      <c r="F1340" s="187"/>
      <c r="G1340" s="187"/>
      <c r="H1340" s="187"/>
      <c r="I1340" s="187"/>
      <c r="J1340" s="187"/>
    </row>
    <row r="1341" spans="1:10">
      <c r="A1341" s="271"/>
      <c r="B1341" s="187"/>
      <c r="C1341" s="187"/>
      <c r="D1341" s="187"/>
      <c r="E1341" s="187"/>
      <c r="F1341" s="187"/>
      <c r="G1341" s="187"/>
      <c r="H1341" s="187"/>
      <c r="I1341" s="187"/>
      <c r="J1341" s="187"/>
    </row>
    <row r="1342" spans="1:10">
      <c r="A1342" s="271"/>
      <c r="B1342" s="187"/>
      <c r="C1342" s="187"/>
      <c r="D1342" s="187"/>
      <c r="E1342" s="187"/>
      <c r="F1342" s="187"/>
      <c r="G1342" s="187"/>
      <c r="H1342" s="187"/>
      <c r="I1342" s="187"/>
      <c r="J1342" s="187"/>
    </row>
    <row r="1343" spans="1:10">
      <c r="A1343" s="271"/>
      <c r="B1343" s="187"/>
      <c r="C1343" s="187"/>
      <c r="D1343" s="187"/>
      <c r="E1343" s="187"/>
      <c r="F1343" s="187"/>
      <c r="G1343" s="187"/>
      <c r="H1343" s="187"/>
      <c r="I1343" s="187"/>
      <c r="J1343" s="187"/>
    </row>
    <row r="1344" spans="1:10">
      <c r="A1344" s="271"/>
      <c r="B1344" s="187"/>
      <c r="C1344" s="187"/>
      <c r="D1344" s="187"/>
      <c r="E1344" s="187"/>
      <c r="F1344" s="187"/>
      <c r="G1344" s="187"/>
      <c r="H1344" s="187"/>
      <c r="I1344" s="187"/>
      <c r="J1344" s="187"/>
    </row>
    <row r="1345" spans="1:10">
      <c r="A1345" s="271"/>
      <c r="B1345" s="187"/>
      <c r="C1345" s="187"/>
      <c r="D1345" s="187"/>
      <c r="E1345" s="187"/>
      <c r="F1345" s="187"/>
      <c r="G1345" s="187"/>
      <c r="H1345" s="187"/>
      <c r="I1345" s="187"/>
      <c r="J1345" s="187"/>
    </row>
    <row r="1346" spans="1:10">
      <c r="A1346" s="271"/>
      <c r="B1346" s="187"/>
      <c r="C1346" s="187"/>
      <c r="D1346" s="187"/>
      <c r="E1346" s="187"/>
      <c r="F1346" s="187"/>
      <c r="G1346" s="187"/>
      <c r="H1346" s="187"/>
      <c r="I1346" s="187"/>
      <c r="J1346" s="187"/>
    </row>
    <row r="1347" spans="1:10">
      <c r="A1347" s="271"/>
      <c r="B1347" s="187"/>
      <c r="C1347" s="187"/>
      <c r="D1347" s="187"/>
      <c r="E1347" s="187"/>
      <c r="F1347" s="187"/>
      <c r="G1347" s="187"/>
      <c r="H1347" s="187"/>
      <c r="I1347" s="187"/>
      <c r="J1347" s="187"/>
    </row>
    <row r="1348" spans="1:10">
      <c r="A1348" s="271"/>
      <c r="B1348" s="187"/>
      <c r="C1348" s="187"/>
      <c r="D1348" s="187"/>
      <c r="E1348" s="187"/>
      <c r="F1348" s="187"/>
      <c r="G1348" s="187"/>
      <c r="H1348" s="187"/>
      <c r="I1348" s="187"/>
      <c r="J1348" s="187"/>
    </row>
    <row r="1349" spans="1:10">
      <c r="A1349" s="271"/>
      <c r="B1349" s="187"/>
      <c r="C1349" s="187"/>
      <c r="D1349" s="187"/>
      <c r="E1349" s="187"/>
      <c r="F1349" s="187"/>
      <c r="G1349" s="187"/>
      <c r="H1349" s="187"/>
      <c r="I1349" s="187"/>
      <c r="J1349" s="187"/>
    </row>
    <row r="1350" spans="1:10">
      <c r="A1350" s="271"/>
      <c r="B1350" s="187"/>
      <c r="C1350" s="187"/>
      <c r="D1350" s="187"/>
      <c r="E1350" s="187"/>
      <c r="F1350" s="187"/>
      <c r="G1350" s="187"/>
      <c r="H1350" s="187"/>
      <c r="I1350" s="187"/>
      <c r="J1350" s="187"/>
    </row>
    <row r="1351" spans="1:10">
      <c r="A1351" s="271"/>
      <c r="B1351" s="187"/>
      <c r="C1351" s="187"/>
      <c r="D1351" s="187"/>
      <c r="E1351" s="187"/>
      <c r="F1351" s="187"/>
      <c r="G1351" s="187"/>
      <c r="H1351" s="187"/>
      <c r="I1351" s="187"/>
      <c r="J1351" s="187"/>
    </row>
    <row r="1352" spans="1:10">
      <c r="A1352" s="271"/>
      <c r="B1352" s="187"/>
      <c r="C1352" s="187"/>
      <c r="D1352" s="187"/>
      <c r="E1352" s="187"/>
      <c r="F1352" s="187"/>
      <c r="G1352" s="187"/>
      <c r="H1352" s="187"/>
      <c r="I1352" s="187"/>
      <c r="J1352" s="187"/>
    </row>
    <row r="1353" spans="1:10">
      <c r="A1353" s="271"/>
      <c r="B1353" s="187"/>
      <c r="C1353" s="187"/>
      <c r="D1353" s="187"/>
      <c r="E1353" s="187"/>
      <c r="F1353" s="187"/>
      <c r="G1353" s="187"/>
      <c r="H1353" s="187"/>
      <c r="I1353" s="187"/>
      <c r="J1353" s="187"/>
    </row>
    <row r="1354" spans="1:10">
      <c r="A1354" s="271"/>
      <c r="B1354" s="187"/>
      <c r="C1354" s="187"/>
      <c r="D1354" s="187"/>
      <c r="E1354" s="187"/>
      <c r="F1354" s="187"/>
      <c r="G1354" s="187"/>
      <c r="H1354" s="187"/>
      <c r="I1354" s="187"/>
      <c r="J1354" s="187"/>
    </row>
    <row r="1355" spans="1:10">
      <c r="A1355" s="271"/>
      <c r="B1355" s="187"/>
      <c r="C1355" s="187"/>
      <c r="D1355" s="187"/>
      <c r="E1355" s="187"/>
      <c r="F1355" s="187"/>
      <c r="G1355" s="187"/>
      <c r="H1355" s="187"/>
      <c r="I1355" s="187"/>
      <c r="J1355" s="187"/>
    </row>
    <row r="1356" spans="1:10">
      <c r="A1356" s="271"/>
      <c r="B1356" s="187"/>
      <c r="C1356" s="187"/>
      <c r="D1356" s="187"/>
      <c r="E1356" s="187"/>
      <c r="F1356" s="187"/>
      <c r="G1356" s="187"/>
      <c r="H1356" s="187"/>
      <c r="I1356" s="187"/>
      <c r="J1356" s="187"/>
    </row>
    <row r="1357" spans="1:10">
      <c r="A1357" s="271"/>
      <c r="B1357" s="187"/>
      <c r="C1357" s="187"/>
      <c r="D1357" s="187"/>
      <c r="E1357" s="187"/>
      <c r="F1357" s="187"/>
      <c r="G1357" s="187"/>
      <c r="H1357" s="187"/>
      <c r="I1357" s="187"/>
      <c r="J1357" s="187"/>
    </row>
    <row r="1358" spans="1:10">
      <c r="A1358" s="271"/>
      <c r="B1358" s="187"/>
      <c r="C1358" s="187"/>
      <c r="D1358" s="187"/>
      <c r="E1358" s="187"/>
      <c r="F1358" s="187"/>
      <c r="G1358" s="187"/>
      <c r="H1358" s="187"/>
      <c r="I1358" s="187"/>
      <c r="J1358" s="187"/>
    </row>
    <row r="1359" spans="1:10">
      <c r="A1359" s="271"/>
      <c r="B1359" s="187"/>
      <c r="C1359" s="187"/>
      <c r="D1359" s="187"/>
      <c r="E1359" s="187"/>
      <c r="F1359" s="187"/>
      <c r="G1359" s="187"/>
      <c r="H1359" s="187"/>
      <c r="I1359" s="187"/>
      <c r="J1359" s="187"/>
    </row>
    <row r="1360" spans="1:10">
      <c r="A1360" s="271"/>
      <c r="B1360" s="187"/>
      <c r="C1360" s="187"/>
      <c r="D1360" s="187"/>
      <c r="E1360" s="187"/>
      <c r="F1360" s="187"/>
      <c r="G1360" s="187"/>
      <c r="H1360" s="187"/>
      <c r="I1360" s="187"/>
      <c r="J1360" s="187"/>
    </row>
    <row r="1361" spans="1:10">
      <c r="A1361" s="271"/>
      <c r="B1361" s="187"/>
      <c r="C1361" s="187"/>
      <c r="D1361" s="187"/>
      <c r="E1361" s="187"/>
      <c r="F1361" s="187"/>
      <c r="G1361" s="187"/>
      <c r="H1361" s="187"/>
      <c r="I1361" s="187"/>
      <c r="J1361" s="187"/>
    </row>
  </sheetData>
  <mergeCells count="107">
    <mergeCell ref="B8:E8"/>
    <mergeCell ref="H8:J8"/>
    <mergeCell ref="B9:J9"/>
    <mergeCell ref="B10:E10"/>
    <mergeCell ref="H10:J10"/>
    <mergeCell ref="B11:J11"/>
    <mergeCell ref="A1:B1"/>
    <mergeCell ref="D1:H7"/>
    <mergeCell ref="A2:B2"/>
    <mergeCell ref="I2:I7"/>
    <mergeCell ref="J2:J5"/>
    <mergeCell ref="A3:B3"/>
    <mergeCell ref="A4:B4"/>
    <mergeCell ref="A5:B5"/>
    <mergeCell ref="A6:B6"/>
    <mergeCell ref="A7:B7"/>
    <mergeCell ref="B15:E15"/>
    <mergeCell ref="H15:J15"/>
    <mergeCell ref="B16:E16"/>
    <mergeCell ref="H16:J16"/>
    <mergeCell ref="B17:E17"/>
    <mergeCell ref="H17:J17"/>
    <mergeCell ref="B12:E12"/>
    <mergeCell ref="H12:J12"/>
    <mergeCell ref="B13:E13"/>
    <mergeCell ref="H13:J13"/>
    <mergeCell ref="B14:E14"/>
    <mergeCell ref="H14:J14"/>
    <mergeCell ref="B21:E21"/>
    <mergeCell ref="H21:J21"/>
    <mergeCell ref="A22:A35"/>
    <mergeCell ref="B36:E36"/>
    <mergeCell ref="H36:J36"/>
    <mergeCell ref="B37:E37"/>
    <mergeCell ref="H37:J37"/>
    <mergeCell ref="B18:E18"/>
    <mergeCell ref="H18:J18"/>
    <mergeCell ref="B19:E19"/>
    <mergeCell ref="H19:J19"/>
    <mergeCell ref="B20:E20"/>
    <mergeCell ref="H20:J20"/>
    <mergeCell ref="B42:E42"/>
    <mergeCell ref="H42:J42"/>
    <mergeCell ref="B43:E43"/>
    <mergeCell ref="H43:J43"/>
    <mergeCell ref="B44:E44"/>
    <mergeCell ref="H44:J44"/>
    <mergeCell ref="B38:E38"/>
    <mergeCell ref="H38:J38"/>
    <mergeCell ref="B39:E39"/>
    <mergeCell ref="H39:J39"/>
    <mergeCell ref="B40:J40"/>
    <mergeCell ref="B41:E41"/>
    <mergeCell ref="H41:J41"/>
    <mergeCell ref="B49:E49"/>
    <mergeCell ref="H49:J49"/>
    <mergeCell ref="B50:E50"/>
    <mergeCell ref="H50:J50"/>
    <mergeCell ref="B51:J51"/>
    <mergeCell ref="B52:E52"/>
    <mergeCell ref="H52:J52"/>
    <mergeCell ref="B45:J45"/>
    <mergeCell ref="B46:E46"/>
    <mergeCell ref="H46:J46"/>
    <mergeCell ref="B47:E47"/>
    <mergeCell ref="H47:J47"/>
    <mergeCell ref="B48:E48"/>
    <mergeCell ref="H48:J48"/>
    <mergeCell ref="B56:E56"/>
    <mergeCell ref="H56:J56"/>
    <mergeCell ref="B57:E57"/>
    <mergeCell ref="H57:J57"/>
    <mergeCell ref="B58:E58"/>
    <mergeCell ref="H58:J58"/>
    <mergeCell ref="B53:E53"/>
    <mergeCell ref="H53:J53"/>
    <mergeCell ref="B54:E54"/>
    <mergeCell ref="H54:J54"/>
    <mergeCell ref="B55:E55"/>
    <mergeCell ref="H55:J55"/>
    <mergeCell ref="B63:E63"/>
    <mergeCell ref="H63:J63"/>
    <mergeCell ref="B64:E64"/>
    <mergeCell ref="H64:J64"/>
    <mergeCell ref="B65:E65"/>
    <mergeCell ref="H65:J65"/>
    <mergeCell ref="B59:E59"/>
    <mergeCell ref="H59:J59"/>
    <mergeCell ref="B60:J60"/>
    <mergeCell ref="B61:E61"/>
    <mergeCell ref="H61:J61"/>
    <mergeCell ref="B62:E62"/>
    <mergeCell ref="H62:J62"/>
    <mergeCell ref="A79:A82"/>
    <mergeCell ref="A69:A71"/>
    <mergeCell ref="B72:J72"/>
    <mergeCell ref="B73:E73"/>
    <mergeCell ref="H73:J73"/>
    <mergeCell ref="A74:A77"/>
    <mergeCell ref="B78:E78"/>
    <mergeCell ref="H78:J78"/>
    <mergeCell ref="B66:E66"/>
    <mergeCell ref="H66:J66"/>
    <mergeCell ref="B67:E67"/>
    <mergeCell ref="H67:J67"/>
    <mergeCell ref="B68:E68"/>
    <mergeCell ref="H68:J68"/>
  </mergeCells>
  <conditionalFormatting sqref="G46:G50 G52:G59 G61:G68 G73 G78 G12:G21 G36:G39 G41:G44 G10">
    <cfRule type="containsBlanks" dxfId="105" priority="13" stopIfTrue="1">
      <formula>LEN(TRIM(G10))=0</formula>
    </cfRule>
  </conditionalFormatting>
  <conditionalFormatting sqref="I2">
    <cfRule type="iconSet" priority="12">
      <iconSet iconSet="5Rating" showValue="0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C3:C7">
    <cfRule type="containsBlanks" dxfId="104" priority="11" stopIfTrue="1">
      <formula>LEN(TRIM(C3))=0</formula>
    </cfRule>
  </conditionalFormatting>
  <conditionalFormatting sqref="C7">
    <cfRule type="timePeriod" dxfId="103" priority="3" stopIfTrue="1" timePeriod="lastWeek">
      <formula>AND(TODAY()-ROUNDDOWN(C7,0)&gt;=(WEEKDAY(TODAY())),TODAY()-ROUNDDOWN(C7,0)&lt;(WEEKDAY(TODAY())+7))</formula>
    </cfRule>
    <cfRule type="timePeriod" dxfId="102" priority="4" stopIfTrue="1" timePeriod="lastMonth">
      <formula>AND(MONTH(C7)=MONTH(EDATE(TODAY(),0-1)),YEAR(C7)=YEAR(EDATE(TODAY(),0-1)))</formula>
    </cfRule>
    <cfRule type="timePeriod" dxfId="101" priority="5" stopIfTrue="1" timePeriod="nextWeek">
      <formula>AND(ROUNDDOWN(C7,0)-TODAY()&gt;(7-WEEKDAY(TODAY())),ROUNDDOWN(C7,0)-TODAY()&lt;(15-WEEKDAY(TODAY())))</formula>
    </cfRule>
    <cfRule type="timePeriod" dxfId="100" priority="6" stopIfTrue="1" timePeriod="nextMonth">
      <formula>AND(MONTH(C7)=MONTH(EDATE(TODAY(),0+1)),YEAR(C7)=YEAR(EDATE(TODAY(),0+1)))</formula>
    </cfRule>
    <cfRule type="timePeriod" dxfId="99" priority="7" stopIfTrue="1" timePeriod="today">
      <formula>FLOOR(C7,1)=TODAY()</formula>
    </cfRule>
    <cfRule type="timePeriod" dxfId="98" priority="8" stopIfTrue="1" timePeriod="yesterday">
      <formula>FLOOR(C7,1)=TODAY()-1</formula>
    </cfRule>
    <cfRule type="timePeriod" dxfId="97" priority="9" stopIfTrue="1" timePeriod="last7Days">
      <formula>AND(TODAY()-FLOOR(C7,1)&lt;=6,FLOOR(C7,1)&lt;=TODAY())</formula>
    </cfRule>
    <cfRule type="timePeriod" dxfId="96" priority="10" stopIfTrue="1" timePeriod="thisWeek">
      <formula>AND(TODAY()-ROUNDDOWN(C7,0)&lt;=WEEKDAY(TODAY())-1,ROUNDDOWN(C7,0)-TODAY()&lt;=7-WEEKDAY(TODAY()))</formula>
    </cfRule>
  </conditionalFormatting>
  <conditionalFormatting sqref="C1:C2">
    <cfRule type="containsBlanks" dxfId="95" priority="2" stopIfTrue="1">
      <formula>LEN(TRIM(C1))=0</formula>
    </cfRule>
  </conditionalFormatting>
  <conditionalFormatting sqref="I2">
    <cfRule type="cellIs" dxfId="94" priority="1" stopIfTrue="1" operator="equal">
      <formula>1</formula>
    </cfRule>
  </conditionalFormatting>
  <pageMargins left="0.7" right="0.7" top="0.75" bottom="0.75" header="0.3" footer="0.3"/>
  <pageSetup paperSize="8" scale="47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D2244-0B7A-4356-AEC5-8D34B3B3DF70}">
  <sheetPr codeName="arkZakupowe"/>
  <dimension ref="A1:I73"/>
  <sheetViews>
    <sheetView tabSelected="1" zoomScaleNormal="100" workbookViewId="0">
      <selection activeCell="F6" sqref="F6"/>
    </sheetView>
  </sheetViews>
  <sheetFormatPr defaultColWidth="0" defaultRowHeight="14.4"/>
  <cols>
    <col min="1" max="1" width="35.109375" style="59" customWidth="1"/>
    <col min="2" max="5" width="35" style="20" customWidth="1"/>
    <col min="6" max="6" width="35" style="60" customWidth="1"/>
    <col min="7" max="7" width="24.6640625" bestFit="1" customWidth="1"/>
    <col min="8" max="8" width="18.5546875" bestFit="1" customWidth="1"/>
    <col min="9" max="9" width="10.33203125" style="20" customWidth="1"/>
    <col min="10" max="16384" width="10.33203125" style="20" hidden="1"/>
  </cols>
  <sheetData>
    <row r="1" spans="1:8" ht="87.75" customHeight="1">
      <c r="A1" s="59" t="s">
        <v>443</v>
      </c>
      <c r="B1" s="22" t="s">
        <v>448</v>
      </c>
      <c r="C1" s="20" t="s">
        <v>444</v>
      </c>
      <c r="D1" s="20" t="s">
        <v>445</v>
      </c>
      <c r="E1" s="20" t="s">
        <v>446</v>
      </c>
      <c r="F1" s="60" t="s">
        <v>447</v>
      </c>
      <c r="G1" s="20" t="s">
        <v>871</v>
      </c>
      <c r="H1" s="61" t="s">
        <v>674</v>
      </c>
    </row>
    <row r="2" spans="1:8">
      <c r="A2" s="60">
        <v>80000522</v>
      </c>
      <c r="B2" s="60" t="s">
        <v>1014</v>
      </c>
      <c r="C2" s="60"/>
      <c r="D2" s="60" t="s">
        <v>1015</v>
      </c>
      <c r="E2" s="83"/>
      <c r="F2" s="83" t="e">
        <f>Tabela3[[#This Row],[Cena za sztukę]]*Tabela3[[#This Row],[Ilość na 1 sztukę]]</f>
        <v>#VALUE!</v>
      </c>
      <c r="G2" s="61"/>
      <c r="H2" s="61"/>
    </row>
    <row r="3" spans="1:8">
      <c r="A3" s="60"/>
      <c r="B3" s="60"/>
      <c r="C3" s="60"/>
      <c r="D3" s="60"/>
      <c r="E3" s="83"/>
      <c r="F3" s="83">
        <f>Tabela3[[#This Row],[Cena za sztukę]]*Tabela3[[#This Row],[Ilość na 1 sztukę]]</f>
        <v>0</v>
      </c>
      <c r="G3" s="61"/>
      <c r="H3" s="61"/>
    </row>
    <row r="73" spans="1:8" s="60" customFormat="1">
      <c r="A73" s="59"/>
      <c r="B73" s="20"/>
      <c r="C73" s="20"/>
      <c r="D73" s="20"/>
      <c r="E73" s="20"/>
      <c r="G73"/>
      <c r="H73"/>
    </row>
  </sheetData>
  <phoneticPr fontId="4" type="noConversion"/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F8B1E-E5F1-49B5-A484-D2233FB60310}">
  <sheetPr codeName="arkNRC"/>
  <dimension ref="A1:F3"/>
  <sheetViews>
    <sheetView zoomScaleNormal="100" workbookViewId="0">
      <selection activeCell="E23" sqref="E23"/>
    </sheetView>
  </sheetViews>
  <sheetFormatPr defaultColWidth="0" defaultRowHeight="13.8"/>
  <cols>
    <col min="1" max="2" width="35" style="63" customWidth="1"/>
    <col min="3" max="5" width="35" style="60" customWidth="1"/>
    <col min="6" max="6" width="11.109375" style="60" bestFit="1" customWidth="1"/>
    <col min="7" max="16384" width="9.109375" style="60" hidden="1"/>
  </cols>
  <sheetData>
    <row r="1" spans="1:6" ht="18" thickBot="1">
      <c r="A1" s="63" t="s">
        <v>443</v>
      </c>
      <c r="B1" s="63" t="s">
        <v>541</v>
      </c>
      <c r="C1" s="60" t="s">
        <v>539</v>
      </c>
      <c r="D1" s="60" t="s">
        <v>444</v>
      </c>
      <c r="E1" s="83" t="s">
        <v>540</v>
      </c>
      <c r="F1" s="64"/>
    </row>
    <row r="2" spans="1:6" ht="14.4" thickTop="1">
      <c r="E2" s="83"/>
    </row>
    <row r="3" spans="1:6">
      <c r="E3" s="8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CC619E-B737-4C17-8383-CAC8ED69B508}">
          <x14:formula1>
            <xm:f>robocze!$AL$1:$AL$3</xm:f>
          </x14:formula1>
          <xm:sqref>B2:B54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5E780-E5A0-4AC5-8553-257812EEB0C4}">
  <sheetPr codeName="arkListKoop"/>
  <dimension ref="A1:B40"/>
  <sheetViews>
    <sheetView workbookViewId="0">
      <selection activeCell="G23" sqref="G23"/>
    </sheetView>
  </sheetViews>
  <sheetFormatPr defaultRowHeight="14.4"/>
  <cols>
    <col min="1" max="1" width="30.6640625" bestFit="1" customWidth="1"/>
    <col min="2" max="2" width="43" bestFit="1" customWidth="1"/>
  </cols>
  <sheetData>
    <row r="1" spans="1:2">
      <c r="A1" t="s">
        <v>302</v>
      </c>
      <c r="B1" t="s">
        <v>800</v>
      </c>
    </row>
    <row r="2" spans="1:2">
      <c r="A2" t="s">
        <v>303</v>
      </c>
    </row>
    <row r="3" spans="1:2">
      <c r="A3" t="s">
        <v>304</v>
      </c>
      <c r="B3" t="s">
        <v>185</v>
      </c>
    </row>
    <row r="4" spans="1:2">
      <c r="A4" t="s">
        <v>305</v>
      </c>
      <c r="B4" t="s">
        <v>187</v>
      </c>
    </row>
    <row r="5" spans="1:2">
      <c r="A5" t="s">
        <v>306</v>
      </c>
      <c r="B5" t="s">
        <v>179</v>
      </c>
    </row>
    <row r="6" spans="1:2">
      <c r="A6" t="s">
        <v>307</v>
      </c>
      <c r="B6" t="s">
        <v>185</v>
      </c>
    </row>
    <row r="7" spans="1:2">
      <c r="A7" t="s">
        <v>308</v>
      </c>
      <c r="B7" t="s">
        <v>187</v>
      </c>
    </row>
    <row r="8" spans="1:2">
      <c r="A8" t="s">
        <v>309</v>
      </c>
    </row>
    <row r="9" spans="1:2">
      <c r="A9" t="s">
        <v>310</v>
      </c>
    </row>
    <row r="10" spans="1:2">
      <c r="A10" t="s">
        <v>311</v>
      </c>
    </row>
    <row r="11" spans="1:2">
      <c r="A11" t="s">
        <v>312</v>
      </c>
    </row>
    <row r="12" spans="1:2">
      <c r="A12" t="s">
        <v>313</v>
      </c>
    </row>
    <row r="13" spans="1:2">
      <c r="A13" t="s">
        <v>314</v>
      </c>
    </row>
    <row r="14" spans="1:2">
      <c r="A14" t="s">
        <v>315</v>
      </c>
    </row>
    <row r="15" spans="1:2">
      <c r="A15" t="s">
        <v>316</v>
      </c>
    </row>
    <row r="16" spans="1:2">
      <c r="A16" t="s">
        <v>317</v>
      </c>
      <c r="B16" t="s">
        <v>187</v>
      </c>
    </row>
    <row r="17" spans="1:2">
      <c r="A17" t="s">
        <v>318</v>
      </c>
    </row>
    <row r="18" spans="1:2">
      <c r="A18" t="s">
        <v>319</v>
      </c>
    </row>
    <row r="19" spans="1:2">
      <c r="A19" t="s">
        <v>320</v>
      </c>
    </row>
    <row r="20" spans="1:2">
      <c r="A20" t="s">
        <v>321</v>
      </c>
    </row>
    <row r="21" spans="1:2">
      <c r="A21" t="s">
        <v>322</v>
      </c>
    </row>
    <row r="22" spans="1:2">
      <c r="A22" t="s">
        <v>323</v>
      </c>
      <c r="B22" t="s">
        <v>187</v>
      </c>
    </row>
    <row r="23" spans="1:2">
      <c r="A23" t="s">
        <v>324</v>
      </c>
    </row>
    <row r="24" spans="1:2">
      <c r="A24" t="s">
        <v>325</v>
      </c>
      <c r="B24" t="s">
        <v>187</v>
      </c>
    </row>
    <row r="25" spans="1:2">
      <c r="A25" t="s">
        <v>326</v>
      </c>
    </row>
    <row r="26" spans="1:2">
      <c r="A26" t="s">
        <v>327</v>
      </c>
    </row>
    <row r="27" spans="1:2">
      <c r="A27" t="s">
        <v>328</v>
      </c>
    </row>
    <row r="28" spans="1:2">
      <c r="A28" t="s">
        <v>329</v>
      </c>
    </row>
    <row r="29" spans="1:2">
      <c r="A29" t="s">
        <v>330</v>
      </c>
    </row>
    <row r="30" spans="1:2">
      <c r="A30" t="s">
        <v>331</v>
      </c>
    </row>
    <row r="31" spans="1:2">
      <c r="A31" t="s">
        <v>332</v>
      </c>
      <c r="B31" t="s">
        <v>178</v>
      </c>
    </row>
    <row r="32" spans="1:2">
      <c r="A32" t="s">
        <v>333</v>
      </c>
      <c r="B32" t="s">
        <v>186</v>
      </c>
    </row>
    <row r="33" spans="1:2">
      <c r="A33" t="s">
        <v>334</v>
      </c>
    </row>
    <row r="34" spans="1:2">
      <c r="A34" t="s">
        <v>335</v>
      </c>
    </row>
    <row r="35" spans="1:2">
      <c r="A35" t="s">
        <v>336</v>
      </c>
      <c r="B35" t="s">
        <v>187</v>
      </c>
    </row>
    <row r="36" spans="1:2">
      <c r="A36" t="s">
        <v>337</v>
      </c>
    </row>
    <row r="37" spans="1:2">
      <c r="A37" t="s">
        <v>338</v>
      </c>
    </row>
    <row r="38" spans="1:2">
      <c r="A38" t="s">
        <v>339</v>
      </c>
      <c r="B38" t="s">
        <v>183</v>
      </c>
    </row>
    <row r="39" spans="1:2">
      <c r="A39" t="s">
        <v>340</v>
      </c>
      <c r="B39" t="s">
        <v>187</v>
      </c>
    </row>
    <row r="40" spans="1:2">
      <c r="A40" t="s">
        <v>341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1CAB2-3AB2-47F2-8057-58629BACEC00}">
  <sheetPr codeName="arkListOp"/>
  <dimension ref="A1:BA90"/>
  <sheetViews>
    <sheetView topLeftCell="A68" workbookViewId="0">
      <selection activeCell="A7" sqref="A7:B7"/>
    </sheetView>
  </sheetViews>
  <sheetFormatPr defaultRowHeight="14.4"/>
  <cols>
    <col min="1" max="1" width="43" bestFit="1" customWidth="1"/>
    <col min="2" max="2" width="20" bestFit="1" customWidth="1"/>
    <col min="4" max="4" width="16.5546875" bestFit="1" customWidth="1"/>
    <col min="5" max="5" width="25" bestFit="1" customWidth="1"/>
    <col min="6" max="6" width="14" bestFit="1" customWidth="1"/>
    <col min="8" max="8" width="31.109375" bestFit="1" customWidth="1"/>
    <col min="9" max="9" width="43" bestFit="1" customWidth="1"/>
    <col min="10" max="10" width="10.88671875" bestFit="1" customWidth="1"/>
    <col min="11" max="11" width="15.109375" bestFit="1" customWidth="1"/>
    <col min="13" max="13" width="29.6640625" bestFit="1" customWidth="1"/>
    <col min="14" max="14" width="37.109375" bestFit="1" customWidth="1"/>
    <col min="15" max="15" width="12" customWidth="1"/>
    <col min="16" max="16" width="15.109375" bestFit="1" customWidth="1"/>
    <col min="18" max="18" width="27.33203125" bestFit="1" customWidth="1"/>
    <col min="19" max="19" width="33.5546875" bestFit="1" customWidth="1"/>
    <col min="20" max="20" width="9.33203125" bestFit="1" customWidth="1"/>
    <col min="21" max="21" width="15.109375" bestFit="1" customWidth="1"/>
    <col min="22" max="22" width="15" customWidth="1"/>
    <col min="23" max="23" width="23" bestFit="1" customWidth="1"/>
    <col min="24" max="24" width="43.109375" bestFit="1" customWidth="1"/>
    <col min="25" max="25" width="11.88671875" bestFit="1" customWidth="1"/>
    <col min="26" max="26" width="15.109375" bestFit="1" customWidth="1"/>
    <col min="27" max="27" width="15" customWidth="1"/>
    <col min="28" max="28" width="20.33203125" bestFit="1" customWidth="1"/>
    <col min="29" max="29" width="29" bestFit="1" customWidth="1"/>
    <col min="30" max="30" width="18" bestFit="1" customWidth="1"/>
    <col min="31" max="31" width="15.109375" bestFit="1" customWidth="1"/>
    <col min="32" max="32" width="15" customWidth="1"/>
    <col min="33" max="33" width="24.109375" bestFit="1" customWidth="1"/>
    <col min="34" max="34" width="30.109375" bestFit="1" customWidth="1"/>
    <col min="35" max="35" width="20" bestFit="1" customWidth="1"/>
    <col min="36" max="36" width="15.109375" bestFit="1" customWidth="1"/>
    <col min="37" max="37" width="15" customWidth="1"/>
    <col min="38" max="38" width="22.6640625" bestFit="1" customWidth="1"/>
    <col min="39" max="39" width="29.6640625" bestFit="1" customWidth="1"/>
    <col min="40" max="40" width="9.33203125" bestFit="1" customWidth="1"/>
    <col min="41" max="41" width="15.109375" bestFit="1" customWidth="1"/>
    <col min="42" max="42" width="15" customWidth="1"/>
    <col min="43" max="43" width="12.109375" bestFit="1" customWidth="1"/>
    <col min="44" max="44" width="17" bestFit="1" customWidth="1"/>
    <col min="45" max="45" width="11.109375" bestFit="1" customWidth="1"/>
    <col min="46" max="46" width="15.109375" bestFit="1" customWidth="1"/>
    <col min="47" max="47" width="15" customWidth="1"/>
    <col min="48" max="48" width="26" bestFit="1" customWidth="1"/>
    <col min="49" max="49" width="31.88671875" bestFit="1" customWidth="1"/>
    <col min="50" max="50" width="9.33203125" bestFit="1" customWidth="1"/>
    <col min="51" max="51" width="15.109375" bestFit="1" customWidth="1"/>
    <col min="52" max="52" width="15" customWidth="1"/>
    <col min="53" max="53" width="10.109375" bestFit="1" customWidth="1"/>
    <col min="54" max="54" width="16.5546875" bestFit="1" customWidth="1"/>
    <col min="55" max="55" width="13.5546875" customWidth="1"/>
    <col min="56" max="56" width="14" bestFit="1" customWidth="1"/>
  </cols>
  <sheetData>
    <row r="1" spans="1:53" ht="15.6">
      <c r="A1" s="164" t="s">
        <v>164</v>
      </c>
      <c r="B1" s="164" t="s">
        <v>162</v>
      </c>
      <c r="C1" s="164"/>
      <c r="D1" s="277" t="s">
        <v>791</v>
      </c>
      <c r="E1" s="277" t="s">
        <v>792</v>
      </c>
      <c r="F1" s="277" t="s">
        <v>790</v>
      </c>
      <c r="H1" t="s">
        <v>251</v>
      </c>
      <c r="I1" t="s">
        <v>164</v>
      </c>
      <c r="J1" t="s">
        <v>162</v>
      </c>
      <c r="K1" t="s">
        <v>252</v>
      </c>
      <c r="M1" t="s">
        <v>251</v>
      </c>
      <c r="N1" t="s">
        <v>164</v>
      </c>
      <c r="O1" t="s">
        <v>162</v>
      </c>
      <c r="P1" t="s">
        <v>252</v>
      </c>
      <c r="R1" t="s">
        <v>251</v>
      </c>
      <c r="S1" t="s">
        <v>164</v>
      </c>
      <c r="T1" t="s">
        <v>162</v>
      </c>
      <c r="U1" t="s">
        <v>252</v>
      </c>
      <c r="W1" t="s">
        <v>251</v>
      </c>
      <c r="X1" t="s">
        <v>164</v>
      </c>
      <c r="Y1" t="s">
        <v>162</v>
      </c>
      <c r="Z1" t="s">
        <v>252</v>
      </c>
      <c r="AB1" t="s">
        <v>251</v>
      </c>
      <c r="AC1" t="s">
        <v>164</v>
      </c>
      <c r="AD1" t="s">
        <v>162</v>
      </c>
      <c r="AE1" t="s">
        <v>252</v>
      </c>
      <c r="AG1" t="s">
        <v>251</v>
      </c>
      <c r="AH1" t="s">
        <v>164</v>
      </c>
      <c r="AI1" t="s">
        <v>162</v>
      </c>
      <c r="AJ1" t="s">
        <v>252</v>
      </c>
      <c r="AL1" t="s">
        <v>251</v>
      </c>
      <c r="AM1" t="s">
        <v>164</v>
      </c>
      <c r="AN1" t="s">
        <v>162</v>
      </c>
      <c r="AO1" t="s">
        <v>252</v>
      </c>
      <c r="AQ1" t="s">
        <v>251</v>
      </c>
      <c r="AR1" t="s">
        <v>164</v>
      </c>
      <c r="AS1" t="s">
        <v>162</v>
      </c>
      <c r="AT1" t="s">
        <v>252</v>
      </c>
      <c r="AV1" t="s">
        <v>251</v>
      </c>
      <c r="AW1" t="s">
        <v>164</v>
      </c>
      <c r="AX1" t="s">
        <v>162</v>
      </c>
      <c r="AY1" t="s">
        <v>252</v>
      </c>
      <c r="BA1" s="11">
        <v>44748</v>
      </c>
    </row>
    <row r="2" spans="1:53" ht="15.6">
      <c r="A2" t="s">
        <v>821</v>
      </c>
      <c r="B2" t="s">
        <v>220</v>
      </c>
      <c r="D2" s="278" t="s">
        <v>288</v>
      </c>
      <c r="E2" s="278">
        <v>6</v>
      </c>
      <c r="F2" s="278">
        <v>4.5</v>
      </c>
      <c r="H2" t="s">
        <v>253</v>
      </c>
      <c r="I2" t="s">
        <v>175</v>
      </c>
      <c r="J2" t="s">
        <v>163</v>
      </c>
      <c r="K2">
        <v>60</v>
      </c>
      <c r="M2" t="s">
        <v>843</v>
      </c>
      <c r="N2" t="s">
        <v>812</v>
      </c>
      <c r="O2" t="s">
        <v>220</v>
      </c>
      <c r="P2">
        <v>300</v>
      </c>
      <c r="R2" t="s">
        <v>544</v>
      </c>
      <c r="S2" t="s">
        <v>842</v>
      </c>
      <c r="T2" t="s">
        <v>225</v>
      </c>
      <c r="U2">
        <v>420</v>
      </c>
      <c r="W2" t="s">
        <v>246</v>
      </c>
      <c r="X2" t="s">
        <v>833</v>
      </c>
      <c r="Y2" t="s">
        <v>228</v>
      </c>
      <c r="Z2">
        <v>600</v>
      </c>
      <c r="AB2" t="s">
        <v>226</v>
      </c>
      <c r="AC2" t="s">
        <v>207</v>
      </c>
      <c r="AD2" t="s">
        <v>226</v>
      </c>
      <c r="AE2">
        <v>1800</v>
      </c>
      <c r="AG2" t="s">
        <v>230</v>
      </c>
      <c r="AH2" t="s">
        <v>875</v>
      </c>
      <c r="AI2" t="s">
        <v>221</v>
      </c>
      <c r="AJ2">
        <v>1800</v>
      </c>
      <c r="AL2" t="s">
        <v>224</v>
      </c>
      <c r="AM2" t="s">
        <v>199</v>
      </c>
      <c r="AN2" t="s">
        <v>224</v>
      </c>
      <c r="AO2">
        <v>600</v>
      </c>
      <c r="AQ2" t="s">
        <v>273</v>
      </c>
      <c r="AR2" t="s">
        <v>891</v>
      </c>
      <c r="AS2" t="s">
        <v>273</v>
      </c>
      <c r="AT2">
        <v>300</v>
      </c>
      <c r="AV2" t="s">
        <v>234</v>
      </c>
      <c r="AW2" t="s">
        <v>171</v>
      </c>
      <c r="AX2" t="s">
        <v>222</v>
      </c>
      <c r="AY2">
        <v>60</v>
      </c>
    </row>
    <row r="3" spans="1:53" ht="15.6">
      <c r="A3" t="s">
        <v>822</v>
      </c>
      <c r="B3" t="s">
        <v>220</v>
      </c>
      <c r="D3" s="278" t="s">
        <v>289</v>
      </c>
      <c r="E3" s="278">
        <v>8</v>
      </c>
      <c r="F3" s="278">
        <v>6</v>
      </c>
      <c r="H3" t="s">
        <v>254</v>
      </c>
      <c r="I3" t="s">
        <v>176</v>
      </c>
      <c r="J3" t="s">
        <v>163</v>
      </c>
      <c r="K3">
        <v>60</v>
      </c>
      <c r="M3" t="s">
        <v>844</v>
      </c>
      <c r="N3" t="s">
        <v>813</v>
      </c>
      <c r="O3" t="s">
        <v>220</v>
      </c>
      <c r="P3">
        <v>300</v>
      </c>
      <c r="R3" t="s">
        <v>238</v>
      </c>
      <c r="S3" t="s">
        <v>200</v>
      </c>
      <c r="T3" t="s">
        <v>225</v>
      </c>
      <c r="U3">
        <v>420</v>
      </c>
      <c r="W3" t="s">
        <v>246</v>
      </c>
      <c r="X3" t="s">
        <v>834</v>
      </c>
      <c r="Y3" t="s">
        <v>228</v>
      </c>
      <c r="Z3">
        <v>600</v>
      </c>
      <c r="AB3" t="s">
        <v>878</v>
      </c>
      <c r="AC3" t="s">
        <v>878</v>
      </c>
      <c r="AD3" t="s">
        <v>227</v>
      </c>
      <c r="AE3">
        <v>600</v>
      </c>
      <c r="AG3" t="s">
        <v>877</v>
      </c>
      <c r="AH3" t="s">
        <v>876</v>
      </c>
      <c r="AI3" t="s">
        <v>221</v>
      </c>
      <c r="AJ3">
        <v>1800</v>
      </c>
      <c r="AL3" t="s">
        <v>342</v>
      </c>
      <c r="AM3" t="s">
        <v>343</v>
      </c>
      <c r="AN3" t="s">
        <v>224</v>
      </c>
      <c r="AO3">
        <v>600</v>
      </c>
      <c r="AV3" t="s">
        <v>235</v>
      </c>
      <c r="AW3" t="s">
        <v>172</v>
      </c>
      <c r="AX3" t="s">
        <v>222</v>
      </c>
      <c r="AY3">
        <v>60</v>
      </c>
    </row>
    <row r="4" spans="1:53" ht="15.6">
      <c r="A4" t="s">
        <v>820</v>
      </c>
      <c r="B4" t="s">
        <v>220</v>
      </c>
      <c r="D4" s="278" t="s">
        <v>290</v>
      </c>
      <c r="E4" s="278">
        <v>10</v>
      </c>
      <c r="F4" s="278">
        <v>7.5</v>
      </c>
      <c r="H4" t="s">
        <v>255</v>
      </c>
      <c r="I4" t="s">
        <v>178</v>
      </c>
      <c r="J4" t="s">
        <v>163</v>
      </c>
      <c r="K4">
        <v>60</v>
      </c>
      <c r="M4" t="s">
        <v>845</v>
      </c>
      <c r="N4" t="s">
        <v>814</v>
      </c>
      <c r="O4" t="s">
        <v>946</v>
      </c>
      <c r="P4">
        <v>300</v>
      </c>
      <c r="R4" t="s">
        <v>239</v>
      </c>
      <c r="S4" t="s">
        <v>201</v>
      </c>
      <c r="T4" t="s">
        <v>225</v>
      </c>
      <c r="U4">
        <v>600</v>
      </c>
      <c r="W4" t="s">
        <v>248</v>
      </c>
      <c r="X4" t="s">
        <v>835</v>
      </c>
      <c r="Y4" t="s">
        <v>228</v>
      </c>
      <c r="Z4">
        <v>600</v>
      </c>
      <c r="AB4" t="s">
        <v>879</v>
      </c>
      <c r="AC4" t="s">
        <v>879</v>
      </c>
      <c r="AD4" t="s">
        <v>227</v>
      </c>
      <c r="AE4">
        <v>600</v>
      </c>
      <c r="AG4" t="s">
        <v>995</v>
      </c>
      <c r="AH4" t="s">
        <v>994</v>
      </c>
      <c r="AI4" t="s">
        <v>221</v>
      </c>
      <c r="AJ4">
        <v>1800</v>
      </c>
      <c r="AL4" t="s">
        <v>223</v>
      </c>
      <c r="AM4" t="s">
        <v>173</v>
      </c>
      <c r="AN4" t="s">
        <v>223</v>
      </c>
      <c r="AO4">
        <v>900</v>
      </c>
      <c r="AV4" t="s">
        <v>236</v>
      </c>
      <c r="AW4" t="s">
        <v>174</v>
      </c>
      <c r="AX4" t="s">
        <v>272</v>
      </c>
      <c r="AY4">
        <v>60</v>
      </c>
    </row>
    <row r="5" spans="1:53" ht="15.6">
      <c r="A5" t="s">
        <v>875</v>
      </c>
      <c r="B5" t="s">
        <v>221</v>
      </c>
      <c r="D5" s="278" t="s">
        <v>291</v>
      </c>
      <c r="E5" s="278">
        <v>12</v>
      </c>
      <c r="F5" s="278">
        <v>9</v>
      </c>
      <c r="H5" t="s">
        <v>256</v>
      </c>
      <c r="I5" t="s">
        <v>179</v>
      </c>
      <c r="J5" t="s">
        <v>163</v>
      </c>
      <c r="K5">
        <v>60</v>
      </c>
      <c r="M5" t="s">
        <v>846</v>
      </c>
      <c r="N5" t="s">
        <v>815</v>
      </c>
      <c r="O5" t="s">
        <v>946</v>
      </c>
      <c r="P5">
        <v>300</v>
      </c>
      <c r="R5" t="s">
        <v>240</v>
      </c>
      <c r="S5" t="s">
        <v>202</v>
      </c>
      <c r="T5" t="s">
        <v>225</v>
      </c>
      <c r="U5">
        <v>420</v>
      </c>
      <c r="W5" t="s">
        <v>248</v>
      </c>
      <c r="X5" t="s">
        <v>836</v>
      </c>
      <c r="Y5" t="s">
        <v>228</v>
      </c>
      <c r="Z5">
        <v>600</v>
      </c>
      <c r="AB5" t="s">
        <v>880</v>
      </c>
      <c r="AC5" t="s">
        <v>880</v>
      </c>
      <c r="AD5" t="s">
        <v>227</v>
      </c>
      <c r="AE5">
        <v>600</v>
      </c>
      <c r="AL5" t="s">
        <v>968</v>
      </c>
      <c r="AM5" t="s">
        <v>966</v>
      </c>
      <c r="AN5" t="s">
        <v>224</v>
      </c>
      <c r="AO5">
        <v>60</v>
      </c>
    </row>
    <row r="6" spans="1:53" ht="15.6">
      <c r="A6" t="s">
        <v>876</v>
      </c>
      <c r="B6" t="s">
        <v>221</v>
      </c>
      <c r="D6" s="278" t="s">
        <v>292</v>
      </c>
      <c r="E6" s="278">
        <v>16</v>
      </c>
      <c r="F6" s="278">
        <v>12</v>
      </c>
      <c r="H6" t="s">
        <v>257</v>
      </c>
      <c r="I6" t="s">
        <v>180</v>
      </c>
      <c r="J6" t="s">
        <v>163</v>
      </c>
      <c r="K6">
        <v>60</v>
      </c>
      <c r="M6" t="s">
        <v>847</v>
      </c>
      <c r="N6" t="s">
        <v>816</v>
      </c>
      <c r="O6" t="s">
        <v>220</v>
      </c>
      <c r="P6">
        <v>300</v>
      </c>
      <c r="W6" t="s">
        <v>248</v>
      </c>
      <c r="X6" t="s">
        <v>837</v>
      </c>
      <c r="Y6" t="s">
        <v>228</v>
      </c>
      <c r="Z6">
        <v>600</v>
      </c>
      <c r="AB6" t="s">
        <v>881</v>
      </c>
      <c r="AC6" t="s">
        <v>881</v>
      </c>
      <c r="AD6" t="s">
        <v>227</v>
      </c>
      <c r="AE6">
        <v>600</v>
      </c>
      <c r="AL6" t="s">
        <v>969</v>
      </c>
      <c r="AM6" t="s">
        <v>967</v>
      </c>
      <c r="AN6" t="s">
        <v>224</v>
      </c>
      <c r="AO6">
        <v>60</v>
      </c>
    </row>
    <row r="7" spans="1:53" ht="15.6">
      <c r="A7" t="s">
        <v>994</v>
      </c>
      <c r="B7" t="s">
        <v>221</v>
      </c>
      <c r="D7" s="278" t="s">
        <v>293</v>
      </c>
      <c r="E7" s="278">
        <v>20</v>
      </c>
      <c r="F7" s="278">
        <v>15</v>
      </c>
      <c r="H7" t="s">
        <v>258</v>
      </c>
      <c r="I7" t="s">
        <v>181</v>
      </c>
      <c r="J7" t="s">
        <v>163</v>
      </c>
      <c r="K7">
        <v>60</v>
      </c>
      <c r="M7" t="s">
        <v>848</v>
      </c>
      <c r="N7" t="s">
        <v>817</v>
      </c>
      <c r="O7" t="s">
        <v>220</v>
      </c>
      <c r="P7">
        <v>300</v>
      </c>
      <c r="W7" t="s">
        <v>248</v>
      </c>
      <c r="X7" t="s">
        <v>838</v>
      </c>
      <c r="Y7" t="s">
        <v>228</v>
      </c>
      <c r="Z7">
        <v>600</v>
      </c>
      <c r="AB7" t="s">
        <v>882</v>
      </c>
      <c r="AC7" t="s">
        <v>882</v>
      </c>
      <c r="AD7" t="s">
        <v>227</v>
      </c>
      <c r="AE7">
        <v>600</v>
      </c>
    </row>
    <row r="8" spans="1:53" ht="15.6">
      <c r="A8" t="s">
        <v>815</v>
      </c>
      <c r="B8" t="s">
        <v>946</v>
      </c>
      <c r="D8" s="278" t="s">
        <v>294</v>
      </c>
      <c r="E8" s="278">
        <v>24</v>
      </c>
      <c r="F8" s="278">
        <v>18</v>
      </c>
      <c r="H8" t="s">
        <v>259</v>
      </c>
      <c r="I8" t="s">
        <v>182</v>
      </c>
      <c r="J8" t="s">
        <v>163</v>
      </c>
      <c r="K8">
        <v>60</v>
      </c>
      <c r="M8" t="s">
        <v>849</v>
      </c>
      <c r="N8" t="s">
        <v>818</v>
      </c>
      <c r="O8" t="s">
        <v>220</v>
      </c>
      <c r="P8">
        <v>300</v>
      </c>
      <c r="AB8" t="s">
        <v>883</v>
      </c>
      <c r="AC8" t="s">
        <v>883</v>
      </c>
      <c r="AD8" t="s">
        <v>227</v>
      </c>
      <c r="AE8">
        <v>600</v>
      </c>
    </row>
    <row r="9" spans="1:53" ht="15.6">
      <c r="A9" t="s">
        <v>814</v>
      </c>
      <c r="B9" t="s">
        <v>946</v>
      </c>
      <c r="D9" s="278" t="s">
        <v>295</v>
      </c>
      <c r="E9" s="278">
        <v>30</v>
      </c>
      <c r="F9" s="278">
        <v>22.5</v>
      </c>
      <c r="H9" t="s">
        <v>275</v>
      </c>
      <c r="I9" t="s">
        <v>183</v>
      </c>
      <c r="J9" t="s">
        <v>163</v>
      </c>
      <c r="K9">
        <v>60</v>
      </c>
      <c r="M9" t="s">
        <v>850</v>
      </c>
      <c r="N9" t="s">
        <v>819</v>
      </c>
      <c r="O9" t="s">
        <v>220</v>
      </c>
      <c r="P9">
        <v>300</v>
      </c>
      <c r="AB9" t="s">
        <v>884</v>
      </c>
      <c r="AC9" t="s">
        <v>884</v>
      </c>
      <c r="AD9" t="s">
        <v>227</v>
      </c>
      <c r="AE9">
        <v>600</v>
      </c>
    </row>
    <row r="10" spans="1:53" ht="15.6">
      <c r="A10" t="s">
        <v>817</v>
      </c>
      <c r="B10" t="s">
        <v>220</v>
      </c>
      <c r="D10" s="278" t="s">
        <v>297</v>
      </c>
      <c r="E10" s="278">
        <v>40</v>
      </c>
      <c r="F10" s="278">
        <v>30</v>
      </c>
      <c r="H10" t="s">
        <v>260</v>
      </c>
      <c r="I10" t="s">
        <v>184</v>
      </c>
      <c r="J10" t="s">
        <v>163</v>
      </c>
      <c r="K10">
        <v>60</v>
      </c>
      <c r="M10" t="s">
        <v>851</v>
      </c>
      <c r="N10" t="s">
        <v>820</v>
      </c>
      <c r="O10" t="s">
        <v>220</v>
      </c>
      <c r="P10">
        <v>300</v>
      </c>
      <c r="AB10" t="s">
        <v>885</v>
      </c>
      <c r="AC10" t="s">
        <v>885</v>
      </c>
      <c r="AD10" t="s">
        <v>227</v>
      </c>
      <c r="AE10">
        <v>600</v>
      </c>
    </row>
    <row r="11" spans="1:53" ht="15.6">
      <c r="A11" t="s">
        <v>816</v>
      </c>
      <c r="B11" t="s">
        <v>220</v>
      </c>
      <c r="D11" s="278" t="s">
        <v>298</v>
      </c>
      <c r="E11" s="278">
        <v>50</v>
      </c>
      <c r="F11" s="278">
        <v>37.5</v>
      </c>
      <c r="H11" t="s">
        <v>177</v>
      </c>
      <c r="I11" t="s">
        <v>177</v>
      </c>
      <c r="J11" t="s">
        <v>163</v>
      </c>
      <c r="K11">
        <v>60</v>
      </c>
      <c r="M11" t="s">
        <v>852</v>
      </c>
      <c r="N11" t="s">
        <v>821</v>
      </c>
      <c r="O11" t="s">
        <v>220</v>
      </c>
      <c r="P11">
        <v>300</v>
      </c>
      <c r="AB11" t="s">
        <v>886</v>
      </c>
      <c r="AC11" t="s">
        <v>886</v>
      </c>
      <c r="AD11" t="s">
        <v>227</v>
      </c>
      <c r="AE11">
        <v>600</v>
      </c>
    </row>
    <row r="12" spans="1:53" ht="15.6">
      <c r="A12" t="s">
        <v>832</v>
      </c>
      <c r="B12" t="s">
        <v>220</v>
      </c>
      <c r="D12" s="278" t="s">
        <v>299</v>
      </c>
      <c r="E12" s="278">
        <v>60</v>
      </c>
      <c r="F12" s="278">
        <v>45</v>
      </c>
      <c r="H12" t="s">
        <v>195</v>
      </c>
      <c r="I12" t="s">
        <v>195</v>
      </c>
      <c r="J12" t="s">
        <v>163</v>
      </c>
      <c r="K12">
        <v>60</v>
      </c>
      <c r="M12" t="s">
        <v>853</v>
      </c>
      <c r="N12" t="s">
        <v>822</v>
      </c>
      <c r="O12" t="s">
        <v>220</v>
      </c>
      <c r="P12">
        <v>300</v>
      </c>
      <c r="AB12" t="s">
        <v>887</v>
      </c>
      <c r="AC12" t="s">
        <v>887</v>
      </c>
      <c r="AD12" t="s">
        <v>227</v>
      </c>
      <c r="AE12">
        <v>600</v>
      </c>
    </row>
    <row r="13" spans="1:53" ht="15.6">
      <c r="A13" t="s">
        <v>171</v>
      </c>
      <c r="B13" t="s">
        <v>222</v>
      </c>
      <c r="D13" s="278" t="s">
        <v>300</v>
      </c>
      <c r="E13" s="278">
        <v>70</v>
      </c>
      <c r="F13" s="278">
        <v>52.5</v>
      </c>
      <c r="H13" t="s">
        <v>196</v>
      </c>
      <c r="I13" t="s">
        <v>196</v>
      </c>
      <c r="J13" t="s">
        <v>163</v>
      </c>
      <c r="K13">
        <v>60</v>
      </c>
      <c r="M13" t="s">
        <v>854</v>
      </c>
      <c r="N13" t="s">
        <v>823</v>
      </c>
      <c r="O13" t="s">
        <v>220</v>
      </c>
      <c r="P13">
        <v>300</v>
      </c>
      <c r="AB13" t="s">
        <v>888</v>
      </c>
      <c r="AC13" t="s">
        <v>888</v>
      </c>
      <c r="AD13" t="s">
        <v>227</v>
      </c>
      <c r="AE13">
        <v>600</v>
      </c>
    </row>
    <row r="14" spans="1:53" ht="15.6">
      <c r="A14" t="s">
        <v>172</v>
      </c>
      <c r="B14" t="s">
        <v>222</v>
      </c>
      <c r="D14" s="278" t="s">
        <v>301</v>
      </c>
      <c r="E14" s="278">
        <v>80</v>
      </c>
      <c r="F14" s="278">
        <v>60</v>
      </c>
      <c r="H14" t="s">
        <v>197</v>
      </c>
      <c r="I14" t="s">
        <v>197</v>
      </c>
      <c r="J14" t="s">
        <v>362</v>
      </c>
      <c r="K14">
        <v>60</v>
      </c>
      <c r="M14" t="s">
        <v>855</v>
      </c>
      <c r="N14" t="s">
        <v>824</v>
      </c>
      <c r="O14" t="s">
        <v>220</v>
      </c>
      <c r="P14">
        <v>300</v>
      </c>
      <c r="AB14" t="s">
        <v>889</v>
      </c>
      <c r="AC14" t="s">
        <v>889</v>
      </c>
      <c r="AD14" t="s">
        <v>227</v>
      </c>
      <c r="AE14">
        <v>600</v>
      </c>
    </row>
    <row r="15" spans="1:53" ht="15.6">
      <c r="A15" t="s">
        <v>173</v>
      </c>
      <c r="B15" t="s">
        <v>223</v>
      </c>
      <c r="D15" s="278" t="s">
        <v>793</v>
      </c>
      <c r="E15" s="278">
        <v>90</v>
      </c>
      <c r="F15" s="278">
        <v>67.5</v>
      </c>
      <c r="H15" t="s">
        <v>261</v>
      </c>
      <c r="I15" t="s">
        <v>185</v>
      </c>
      <c r="J15" t="s">
        <v>163</v>
      </c>
      <c r="K15">
        <v>60</v>
      </c>
      <c r="M15" t="s">
        <v>233</v>
      </c>
      <c r="N15" t="s">
        <v>825</v>
      </c>
      <c r="O15" t="s">
        <v>220</v>
      </c>
      <c r="P15">
        <v>300</v>
      </c>
      <c r="AB15" t="s">
        <v>890</v>
      </c>
      <c r="AC15" t="s">
        <v>890</v>
      </c>
      <c r="AD15" t="s">
        <v>227</v>
      </c>
      <c r="AE15">
        <v>600</v>
      </c>
    </row>
    <row r="16" spans="1:53" ht="15.6">
      <c r="A16" t="s">
        <v>174</v>
      </c>
      <c r="B16" t="s">
        <v>272</v>
      </c>
      <c r="D16" s="278" t="s">
        <v>794</v>
      </c>
      <c r="E16" s="278">
        <v>100</v>
      </c>
      <c r="F16" s="278">
        <v>75</v>
      </c>
      <c r="H16" t="s">
        <v>262</v>
      </c>
      <c r="I16" t="s">
        <v>186</v>
      </c>
      <c r="J16" t="s">
        <v>163</v>
      </c>
      <c r="K16">
        <v>60</v>
      </c>
      <c r="M16" t="s">
        <v>856</v>
      </c>
      <c r="N16" t="s">
        <v>826</v>
      </c>
      <c r="O16" t="s">
        <v>220</v>
      </c>
      <c r="P16">
        <v>300</v>
      </c>
    </row>
    <row r="17" spans="1:16" ht="15.6">
      <c r="A17" t="s">
        <v>175</v>
      </c>
      <c r="B17" t="s">
        <v>163</v>
      </c>
      <c r="D17" s="278" t="s">
        <v>795</v>
      </c>
      <c r="E17" s="278">
        <v>120</v>
      </c>
      <c r="F17" s="278">
        <v>90</v>
      </c>
      <c r="H17" t="s">
        <v>263</v>
      </c>
      <c r="I17" t="s">
        <v>187</v>
      </c>
      <c r="J17" t="s">
        <v>163</v>
      </c>
      <c r="K17">
        <v>60</v>
      </c>
      <c r="M17" t="s">
        <v>857</v>
      </c>
      <c r="N17" t="s">
        <v>827</v>
      </c>
      <c r="O17" t="s">
        <v>220</v>
      </c>
      <c r="P17">
        <v>300</v>
      </c>
    </row>
    <row r="18" spans="1:16" ht="15.6">
      <c r="A18" t="s">
        <v>176</v>
      </c>
      <c r="B18" t="s">
        <v>163</v>
      </c>
      <c r="D18" s="278" t="s">
        <v>796</v>
      </c>
      <c r="E18" s="278">
        <v>140</v>
      </c>
      <c r="F18" s="278">
        <v>105</v>
      </c>
      <c r="H18" t="s">
        <v>264</v>
      </c>
      <c r="I18" t="s">
        <v>188</v>
      </c>
      <c r="J18" t="s">
        <v>163</v>
      </c>
      <c r="K18">
        <v>60</v>
      </c>
      <c r="M18" t="s">
        <v>858</v>
      </c>
      <c r="N18" t="s">
        <v>828</v>
      </c>
      <c r="O18" t="s">
        <v>220</v>
      </c>
      <c r="P18">
        <v>300</v>
      </c>
    </row>
    <row r="19" spans="1:16" ht="15.6">
      <c r="A19" t="s">
        <v>177</v>
      </c>
      <c r="B19" t="s">
        <v>163</v>
      </c>
      <c r="D19" s="278" t="s">
        <v>797</v>
      </c>
      <c r="E19" s="278">
        <v>160</v>
      </c>
      <c r="F19" s="278">
        <v>120</v>
      </c>
      <c r="H19" t="s">
        <v>265</v>
      </c>
      <c r="I19" t="s">
        <v>189</v>
      </c>
      <c r="J19" t="s">
        <v>163</v>
      </c>
      <c r="K19">
        <v>60</v>
      </c>
      <c r="M19" t="s">
        <v>859</v>
      </c>
      <c r="N19" t="s">
        <v>829</v>
      </c>
      <c r="O19" t="s">
        <v>249</v>
      </c>
      <c r="P19">
        <v>300</v>
      </c>
    </row>
    <row r="20" spans="1:16" ht="15.6">
      <c r="A20" t="s">
        <v>178</v>
      </c>
      <c r="B20" t="s">
        <v>163</v>
      </c>
      <c r="D20" s="278" t="s">
        <v>798</v>
      </c>
      <c r="E20" s="278">
        <v>180</v>
      </c>
      <c r="F20" s="278">
        <v>135</v>
      </c>
      <c r="H20" t="s">
        <v>266</v>
      </c>
      <c r="I20" t="s">
        <v>190</v>
      </c>
      <c r="J20" t="s">
        <v>163</v>
      </c>
      <c r="K20">
        <v>60</v>
      </c>
      <c r="M20" t="s">
        <v>249</v>
      </c>
      <c r="N20" t="s">
        <v>830</v>
      </c>
      <c r="O20" t="s">
        <v>249</v>
      </c>
      <c r="P20">
        <v>300</v>
      </c>
    </row>
    <row r="21" spans="1:16" ht="15.6">
      <c r="A21" t="s">
        <v>179</v>
      </c>
      <c r="B21" t="s">
        <v>163</v>
      </c>
      <c r="D21" s="278" t="s">
        <v>865</v>
      </c>
      <c r="E21" s="278"/>
      <c r="F21" s="278" t="s">
        <v>868</v>
      </c>
      <c r="H21" t="s">
        <v>267</v>
      </c>
      <c r="I21" t="s">
        <v>191</v>
      </c>
      <c r="J21" t="s">
        <v>163</v>
      </c>
      <c r="K21">
        <v>60</v>
      </c>
      <c r="M21" t="s">
        <v>860</v>
      </c>
      <c r="N21" t="s">
        <v>831</v>
      </c>
      <c r="O21" t="s">
        <v>249</v>
      </c>
      <c r="P21">
        <v>300</v>
      </c>
    </row>
    <row r="22" spans="1:16" ht="15.6">
      <c r="A22" t="s">
        <v>180</v>
      </c>
      <c r="B22" t="s">
        <v>163</v>
      </c>
      <c r="D22" s="278" t="s">
        <v>866</v>
      </c>
      <c r="E22" s="278"/>
      <c r="F22" s="278" t="s">
        <v>868</v>
      </c>
      <c r="H22" t="s">
        <v>268</v>
      </c>
      <c r="I22" t="s">
        <v>192</v>
      </c>
      <c r="J22" t="s">
        <v>163</v>
      </c>
      <c r="K22">
        <v>60</v>
      </c>
      <c r="M22" t="s">
        <v>861</v>
      </c>
      <c r="N22" t="s">
        <v>832</v>
      </c>
      <c r="O22" t="s">
        <v>220</v>
      </c>
      <c r="P22">
        <v>300</v>
      </c>
    </row>
    <row r="23" spans="1:16" ht="15.6">
      <c r="A23" t="s">
        <v>181</v>
      </c>
      <c r="B23" t="s">
        <v>163</v>
      </c>
      <c r="D23" s="278" t="s">
        <v>867</v>
      </c>
      <c r="E23" s="278"/>
      <c r="F23" s="278" t="s">
        <v>868</v>
      </c>
      <c r="H23" t="s">
        <v>269</v>
      </c>
      <c r="I23" t="s">
        <v>193</v>
      </c>
      <c r="J23" t="s">
        <v>163</v>
      </c>
      <c r="K23">
        <v>60</v>
      </c>
      <c r="M23" t="s">
        <v>862</v>
      </c>
      <c r="N23" t="s">
        <v>217</v>
      </c>
      <c r="O23" t="s">
        <v>220</v>
      </c>
      <c r="P23">
        <v>300</v>
      </c>
    </row>
    <row r="24" spans="1:16" ht="15.6">
      <c r="A24" t="s">
        <v>182</v>
      </c>
      <c r="B24" t="s">
        <v>163</v>
      </c>
      <c r="D24" s="278"/>
      <c r="E24" s="278" t="s">
        <v>799</v>
      </c>
      <c r="F24" s="278" t="s">
        <v>869</v>
      </c>
      <c r="H24" t="s">
        <v>270</v>
      </c>
      <c r="I24" t="s">
        <v>194</v>
      </c>
      <c r="J24" t="s">
        <v>163</v>
      </c>
      <c r="K24">
        <v>60</v>
      </c>
      <c r="M24" t="s">
        <v>243</v>
      </c>
      <c r="N24" t="s">
        <v>839</v>
      </c>
      <c r="O24" t="s">
        <v>220</v>
      </c>
      <c r="P24">
        <v>300</v>
      </c>
    </row>
    <row r="25" spans="1:16">
      <c r="A25" t="s">
        <v>183</v>
      </c>
      <c r="B25" t="s">
        <v>163</v>
      </c>
      <c r="M25" t="s">
        <v>863</v>
      </c>
      <c r="N25" t="s">
        <v>840</v>
      </c>
      <c r="O25" t="s">
        <v>220</v>
      </c>
      <c r="P25">
        <v>1</v>
      </c>
    </row>
    <row r="26" spans="1:16">
      <c r="A26" t="s">
        <v>184</v>
      </c>
      <c r="B26" t="s">
        <v>163</v>
      </c>
      <c r="M26" t="s">
        <v>864</v>
      </c>
      <c r="N26" t="s">
        <v>841</v>
      </c>
      <c r="O26" t="s">
        <v>220</v>
      </c>
      <c r="P26">
        <v>300</v>
      </c>
    </row>
    <row r="27" spans="1:16">
      <c r="A27" t="s">
        <v>185</v>
      </c>
      <c r="B27" t="s">
        <v>163</v>
      </c>
      <c r="M27" t="s">
        <v>981</v>
      </c>
      <c r="N27" t="s">
        <v>977</v>
      </c>
      <c r="O27" t="s">
        <v>946</v>
      </c>
      <c r="P27">
        <v>300</v>
      </c>
    </row>
    <row r="28" spans="1:16">
      <c r="A28" t="s">
        <v>186</v>
      </c>
      <c r="B28" t="s">
        <v>163</v>
      </c>
      <c r="M28" t="s">
        <v>982</v>
      </c>
      <c r="N28" t="s">
        <v>978</v>
      </c>
      <c r="O28" t="s">
        <v>946</v>
      </c>
      <c r="P28">
        <v>300</v>
      </c>
    </row>
    <row r="29" spans="1:16">
      <c r="A29" t="s">
        <v>187</v>
      </c>
      <c r="B29" t="s">
        <v>163</v>
      </c>
      <c r="M29" t="s">
        <v>983</v>
      </c>
      <c r="N29" t="s">
        <v>979</v>
      </c>
      <c r="O29" t="s">
        <v>228</v>
      </c>
      <c r="P29">
        <v>300</v>
      </c>
    </row>
    <row r="30" spans="1:16">
      <c r="A30" t="s">
        <v>188</v>
      </c>
      <c r="B30" t="s">
        <v>163</v>
      </c>
      <c r="M30" t="s">
        <v>984</v>
      </c>
      <c r="N30" t="s">
        <v>980</v>
      </c>
      <c r="O30" t="s">
        <v>228</v>
      </c>
      <c r="P30">
        <v>300</v>
      </c>
    </row>
    <row r="31" spans="1:16">
      <c r="A31" t="s">
        <v>189</v>
      </c>
      <c r="B31" t="s">
        <v>163</v>
      </c>
    </row>
    <row r="32" spans="1:16">
      <c r="A32" t="s">
        <v>190</v>
      </c>
      <c r="B32" t="s">
        <v>163</v>
      </c>
    </row>
    <row r="33" spans="1:16">
      <c r="A33" t="s">
        <v>191</v>
      </c>
      <c r="B33" t="s">
        <v>163</v>
      </c>
    </row>
    <row r="34" spans="1:16">
      <c r="A34" t="s">
        <v>192</v>
      </c>
      <c r="B34" t="s">
        <v>163</v>
      </c>
    </row>
    <row r="35" spans="1:16">
      <c r="A35" t="s">
        <v>193</v>
      </c>
      <c r="B35" t="s">
        <v>163</v>
      </c>
    </row>
    <row r="36" spans="1:16">
      <c r="A36" t="s">
        <v>194</v>
      </c>
      <c r="B36" t="s">
        <v>163</v>
      </c>
    </row>
    <row r="37" spans="1:16">
      <c r="A37" t="s">
        <v>195</v>
      </c>
      <c r="B37" t="s">
        <v>163</v>
      </c>
    </row>
    <row r="38" spans="1:16">
      <c r="A38" t="s">
        <v>196</v>
      </c>
      <c r="B38" t="s">
        <v>163</v>
      </c>
    </row>
    <row r="39" spans="1:16">
      <c r="A39" t="s">
        <v>197</v>
      </c>
      <c r="B39" t="s">
        <v>362</v>
      </c>
    </row>
    <row r="40" spans="1:16">
      <c r="A40" t="s">
        <v>966</v>
      </c>
      <c r="B40" t="s">
        <v>224</v>
      </c>
    </row>
    <row r="41" spans="1:16">
      <c r="A41" t="s">
        <v>967</v>
      </c>
      <c r="B41" t="s">
        <v>224</v>
      </c>
    </row>
    <row r="42" spans="1:16">
      <c r="A42" t="s">
        <v>199</v>
      </c>
      <c r="B42" t="s">
        <v>224</v>
      </c>
      <c r="M42" t="s">
        <v>251</v>
      </c>
      <c r="N42" t="s">
        <v>164</v>
      </c>
      <c r="O42" t="s">
        <v>162</v>
      </c>
      <c r="P42" t="s">
        <v>252</v>
      </c>
    </row>
    <row r="43" spans="1:16">
      <c r="A43" t="s">
        <v>826</v>
      </c>
      <c r="B43" t="s">
        <v>220</v>
      </c>
      <c r="M43" s="279" t="s">
        <v>250</v>
      </c>
      <c r="N43" s="279" t="s">
        <v>217</v>
      </c>
      <c r="O43" s="279" t="s">
        <v>220</v>
      </c>
      <c r="P43" s="279">
        <v>300</v>
      </c>
    </row>
    <row r="44" spans="1:16">
      <c r="A44" t="s">
        <v>818</v>
      </c>
      <c r="B44" t="s">
        <v>220</v>
      </c>
      <c r="M44" s="280" t="s">
        <v>344</v>
      </c>
      <c r="N44" s="280" t="s">
        <v>217</v>
      </c>
      <c r="O44" s="280" t="s">
        <v>220</v>
      </c>
      <c r="P44" s="280">
        <v>300</v>
      </c>
    </row>
    <row r="45" spans="1:16">
      <c r="A45" t="s">
        <v>819</v>
      </c>
      <c r="B45" t="s">
        <v>220</v>
      </c>
      <c r="M45" s="279" t="s">
        <v>345</v>
      </c>
      <c r="N45" s="279" t="s">
        <v>217</v>
      </c>
      <c r="O45" s="279" t="s">
        <v>220</v>
      </c>
      <c r="P45" s="279">
        <v>300</v>
      </c>
    </row>
    <row r="46" spans="1:16">
      <c r="A46" t="s">
        <v>200</v>
      </c>
      <c r="B46" t="s">
        <v>225</v>
      </c>
      <c r="M46" s="282" t="s">
        <v>346</v>
      </c>
      <c r="N46" s="282"/>
      <c r="O46" s="282" t="s">
        <v>220</v>
      </c>
      <c r="P46" s="282">
        <v>300</v>
      </c>
    </row>
    <row r="47" spans="1:16">
      <c r="A47" t="s">
        <v>201</v>
      </c>
      <c r="B47" t="s">
        <v>225</v>
      </c>
    </row>
    <row r="48" spans="1:16">
      <c r="A48" t="s">
        <v>842</v>
      </c>
      <c r="B48" t="s">
        <v>225</v>
      </c>
    </row>
    <row r="49" spans="1:2">
      <c r="A49" t="s">
        <v>202</v>
      </c>
      <c r="B49" t="s">
        <v>225</v>
      </c>
    </row>
    <row r="50" spans="1:2">
      <c r="A50" t="s">
        <v>839</v>
      </c>
      <c r="B50" t="s">
        <v>220</v>
      </c>
    </row>
    <row r="51" spans="1:2">
      <c r="A51" t="s">
        <v>841</v>
      </c>
      <c r="B51" t="s">
        <v>220</v>
      </c>
    </row>
    <row r="52" spans="1:2">
      <c r="A52" t="s">
        <v>840</v>
      </c>
      <c r="B52" t="s">
        <v>220</v>
      </c>
    </row>
    <row r="53" spans="1:2">
      <c r="A53" t="s">
        <v>207</v>
      </c>
      <c r="B53" t="s">
        <v>226</v>
      </c>
    </row>
    <row r="54" spans="1:2">
      <c r="A54" t="s">
        <v>878</v>
      </c>
      <c r="B54" t="s">
        <v>227</v>
      </c>
    </row>
    <row r="55" spans="1:2">
      <c r="A55" t="s">
        <v>879</v>
      </c>
      <c r="B55" t="s">
        <v>227</v>
      </c>
    </row>
    <row r="56" spans="1:2">
      <c r="A56" t="s">
        <v>880</v>
      </c>
      <c r="B56" t="s">
        <v>227</v>
      </c>
    </row>
    <row r="57" spans="1:2">
      <c r="A57" t="s">
        <v>881</v>
      </c>
      <c r="B57" t="s">
        <v>227</v>
      </c>
    </row>
    <row r="58" spans="1:2">
      <c r="A58" t="s">
        <v>882</v>
      </c>
      <c r="B58" t="s">
        <v>227</v>
      </c>
    </row>
    <row r="59" spans="1:2">
      <c r="A59" t="s">
        <v>883</v>
      </c>
      <c r="B59" t="s">
        <v>227</v>
      </c>
    </row>
    <row r="60" spans="1:2">
      <c r="A60" t="s">
        <v>884</v>
      </c>
      <c r="B60" t="s">
        <v>227</v>
      </c>
    </row>
    <row r="61" spans="1:2">
      <c r="A61" t="s">
        <v>885</v>
      </c>
      <c r="B61" t="s">
        <v>227</v>
      </c>
    </row>
    <row r="62" spans="1:2">
      <c r="A62" t="s">
        <v>886</v>
      </c>
      <c r="B62" t="s">
        <v>227</v>
      </c>
    </row>
    <row r="63" spans="1:2">
      <c r="A63" t="s">
        <v>887</v>
      </c>
      <c r="B63" t="s">
        <v>227</v>
      </c>
    </row>
    <row r="64" spans="1:2">
      <c r="A64" t="s">
        <v>888</v>
      </c>
      <c r="B64" t="s">
        <v>227</v>
      </c>
    </row>
    <row r="65" spans="1:2">
      <c r="A65" t="s">
        <v>889</v>
      </c>
      <c r="B65" t="s">
        <v>227</v>
      </c>
    </row>
    <row r="66" spans="1:2">
      <c r="A66" t="s">
        <v>890</v>
      </c>
      <c r="B66" t="s">
        <v>227</v>
      </c>
    </row>
    <row r="67" spans="1:2">
      <c r="A67" t="s">
        <v>891</v>
      </c>
      <c r="B67" t="s">
        <v>273</v>
      </c>
    </row>
    <row r="68" spans="1:2">
      <c r="A68" t="s">
        <v>823</v>
      </c>
      <c r="B68" t="s">
        <v>220</v>
      </c>
    </row>
    <row r="69" spans="1:2">
      <c r="A69" t="s">
        <v>824</v>
      </c>
      <c r="B69" t="s">
        <v>220</v>
      </c>
    </row>
    <row r="70" spans="1:2">
      <c r="A70" t="s">
        <v>813</v>
      </c>
      <c r="B70" t="s">
        <v>220</v>
      </c>
    </row>
    <row r="71" spans="1:2">
      <c r="A71" t="s">
        <v>812</v>
      </c>
      <c r="B71" t="s">
        <v>220</v>
      </c>
    </row>
    <row r="72" spans="1:2">
      <c r="A72" t="s">
        <v>828</v>
      </c>
      <c r="B72" t="s">
        <v>220</v>
      </c>
    </row>
    <row r="73" spans="1:2">
      <c r="A73" t="s">
        <v>827</v>
      </c>
      <c r="B73" t="s">
        <v>220</v>
      </c>
    </row>
    <row r="74" spans="1:2">
      <c r="A74" t="s">
        <v>833</v>
      </c>
      <c r="B74" t="s">
        <v>228</v>
      </c>
    </row>
    <row r="75" spans="1:2">
      <c r="A75" t="s">
        <v>834</v>
      </c>
      <c r="B75" t="s">
        <v>228</v>
      </c>
    </row>
    <row r="76" spans="1:2">
      <c r="A76" t="s">
        <v>837</v>
      </c>
      <c r="B76" t="s">
        <v>228</v>
      </c>
    </row>
    <row r="77" spans="1:2">
      <c r="A77" t="s">
        <v>835</v>
      </c>
      <c r="B77" t="s">
        <v>228</v>
      </c>
    </row>
    <row r="78" spans="1:2">
      <c r="A78" t="s">
        <v>836</v>
      </c>
      <c r="B78" t="s">
        <v>228</v>
      </c>
    </row>
    <row r="79" spans="1:2">
      <c r="A79" t="s">
        <v>838</v>
      </c>
      <c r="B79" t="s">
        <v>228</v>
      </c>
    </row>
    <row r="80" spans="1:2">
      <c r="A80" t="s">
        <v>343</v>
      </c>
      <c r="B80" t="s">
        <v>224</v>
      </c>
    </row>
    <row r="81" spans="1:2">
      <c r="A81" t="s">
        <v>830</v>
      </c>
      <c r="B81" t="s">
        <v>249</v>
      </c>
    </row>
    <row r="82" spans="1:2">
      <c r="A82" t="s">
        <v>829</v>
      </c>
      <c r="B82" t="s">
        <v>249</v>
      </c>
    </row>
    <row r="83" spans="1:2">
      <c r="A83" t="s">
        <v>831</v>
      </c>
      <c r="B83" t="s">
        <v>249</v>
      </c>
    </row>
    <row r="84" spans="1:2">
      <c r="A84" t="s">
        <v>217</v>
      </c>
      <c r="B84" t="s">
        <v>220</v>
      </c>
    </row>
    <row r="85" spans="1:2">
      <c r="A85" t="s">
        <v>217</v>
      </c>
      <c r="B85" t="s">
        <v>220</v>
      </c>
    </row>
    <row r="86" spans="1:2">
      <c r="A86" t="s">
        <v>825</v>
      </c>
      <c r="B86" t="s">
        <v>220</v>
      </c>
    </row>
    <row r="87" spans="1:2">
      <c r="A87" t="s">
        <v>977</v>
      </c>
      <c r="B87" t="s">
        <v>946</v>
      </c>
    </row>
    <row r="88" spans="1:2">
      <c r="A88" t="s">
        <v>978</v>
      </c>
      <c r="B88" t="s">
        <v>946</v>
      </c>
    </row>
    <row r="89" spans="1:2">
      <c r="A89" t="s">
        <v>979</v>
      </c>
      <c r="B89" t="s">
        <v>228</v>
      </c>
    </row>
    <row r="90" spans="1:2">
      <c r="A90" t="s">
        <v>980</v>
      </c>
      <c r="B90" t="s">
        <v>228</v>
      </c>
    </row>
  </sheetData>
  <autoFilter ref="A1:B86" xr:uid="{5109E02D-617E-4993-A5D9-CB1FC6082919}">
    <sortState xmlns:xlrd2="http://schemas.microsoft.com/office/spreadsheetml/2017/richdata2" ref="A2:B86">
      <sortCondition ref="A1:A68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odkryj_robocze">
                <anchor moveWithCells="1" sizeWithCells="1">
                  <from>
                    <xdr:col>0</xdr:col>
                    <xdr:colOff>1257300</xdr:colOff>
                    <xdr:row>0</xdr:row>
                    <xdr:rowOff>45720</xdr:rowOff>
                  </from>
                  <to>
                    <xdr:col>0</xdr:col>
                    <xdr:colOff>2346960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B106-BA0F-4BC4-BEFA-6D7422A7504F}">
  <sheetPr codeName="arkWaluta"/>
  <dimension ref="A1:G35"/>
  <sheetViews>
    <sheetView workbookViewId="0">
      <selection activeCell="G1" sqref="G1"/>
    </sheetView>
  </sheetViews>
  <sheetFormatPr defaultRowHeight="14.4"/>
  <cols>
    <col min="1" max="1" width="34" bestFit="1" customWidth="1"/>
    <col min="2" max="3" width="13.109375" bestFit="1" customWidth="1"/>
    <col min="6" max="6" width="10.88671875" bestFit="1" customWidth="1"/>
    <col min="7" max="7" width="12.44140625" bestFit="1" customWidth="1"/>
  </cols>
  <sheetData>
    <row r="1" spans="1:7">
      <c r="A1" t="s">
        <v>468</v>
      </c>
      <c r="B1" t="s">
        <v>469</v>
      </c>
      <c r="C1" t="s">
        <v>470</v>
      </c>
      <c r="F1" t="s">
        <v>542</v>
      </c>
      <c r="G1" s="11">
        <v>44673</v>
      </c>
    </row>
    <row r="2" spans="1:7">
      <c r="A2" t="s">
        <v>479</v>
      </c>
      <c r="B2" t="s">
        <v>480</v>
      </c>
      <c r="C2" s="25">
        <v>0.12590000000000001</v>
      </c>
    </row>
    <row r="3" spans="1:7">
      <c r="A3" t="s">
        <v>471</v>
      </c>
      <c r="B3" t="s">
        <v>472</v>
      </c>
      <c r="C3" s="25">
        <v>4.2595999999999998</v>
      </c>
    </row>
    <row r="4" spans="1:7">
      <c r="A4" t="s">
        <v>481</v>
      </c>
      <c r="B4" t="s">
        <v>482</v>
      </c>
      <c r="C4" s="25">
        <v>3.1728999999999998</v>
      </c>
    </row>
    <row r="5" spans="1:7">
      <c r="A5" t="s">
        <v>483</v>
      </c>
      <c r="B5" t="s">
        <v>484</v>
      </c>
      <c r="C5" s="25">
        <v>0.54300000000000004</v>
      </c>
    </row>
    <row r="6" spans="1:7">
      <c r="A6" t="s">
        <v>485</v>
      </c>
      <c r="B6" t="s">
        <v>486</v>
      </c>
      <c r="C6" s="25">
        <v>3.4152</v>
      </c>
    </row>
    <row r="7" spans="1:7">
      <c r="A7" t="s">
        <v>487</v>
      </c>
      <c r="B7" t="s">
        <v>488</v>
      </c>
      <c r="C7" s="25">
        <v>2.8959999999999999</v>
      </c>
    </row>
    <row r="8" spans="1:7">
      <c r="A8" t="s">
        <v>489</v>
      </c>
      <c r="B8" t="s">
        <v>490</v>
      </c>
      <c r="C8" s="25">
        <v>3.1288999999999998</v>
      </c>
    </row>
    <row r="9" spans="1:7">
      <c r="A9" t="s">
        <v>473</v>
      </c>
      <c r="B9" t="s">
        <v>474</v>
      </c>
      <c r="C9" s="25">
        <v>4.6523000000000003</v>
      </c>
    </row>
    <row r="10" spans="1:7">
      <c r="A10" t="s">
        <v>491</v>
      </c>
      <c r="B10" t="s">
        <v>492</v>
      </c>
      <c r="C10" s="25">
        <v>1.2515000000000001</v>
      </c>
    </row>
    <row r="11" spans="1:7">
      <c r="A11" t="s">
        <v>475</v>
      </c>
      <c r="B11" t="s">
        <v>476</v>
      </c>
      <c r="C11" s="25">
        <v>4.4912999999999998</v>
      </c>
    </row>
    <row r="12" spans="1:7">
      <c r="A12" t="s">
        <v>493</v>
      </c>
      <c r="B12" t="s">
        <v>494</v>
      </c>
      <c r="C12" s="25">
        <v>5.5636000000000001</v>
      </c>
    </row>
    <row r="13" spans="1:7">
      <c r="A13" t="s">
        <v>495</v>
      </c>
      <c r="B13" t="s">
        <v>496</v>
      </c>
      <c r="C13" s="25">
        <v>0.1467</v>
      </c>
    </row>
    <row r="14" spans="1:7">
      <c r="A14" t="s">
        <v>497</v>
      </c>
      <c r="B14" t="s">
        <v>498</v>
      </c>
      <c r="C14" s="25">
        <v>3.3262</v>
      </c>
    </row>
    <row r="15" spans="1:7">
      <c r="A15" t="s">
        <v>477</v>
      </c>
      <c r="B15" t="s">
        <v>478</v>
      </c>
      <c r="C15" s="25">
        <v>0.19059999999999999</v>
      </c>
    </row>
    <row r="16" spans="1:7">
      <c r="A16" t="s">
        <v>499</v>
      </c>
      <c r="B16" t="s">
        <v>500</v>
      </c>
      <c r="C16" s="25">
        <v>0.62529999999999997</v>
      </c>
    </row>
    <row r="17" spans="1:3">
      <c r="A17" t="s">
        <v>501</v>
      </c>
      <c r="B17" t="s">
        <v>502</v>
      </c>
      <c r="C17" s="25">
        <v>3.347</v>
      </c>
    </row>
    <row r="18" spans="1:3">
      <c r="A18" t="s">
        <v>503</v>
      </c>
      <c r="B18" t="s">
        <v>504</v>
      </c>
      <c r="C18" s="25">
        <v>0.48630000000000001</v>
      </c>
    </row>
    <row r="19" spans="1:3">
      <c r="A19" t="s">
        <v>505</v>
      </c>
      <c r="B19" t="s">
        <v>506</v>
      </c>
      <c r="C19" s="25">
        <v>0.45369999999999999</v>
      </c>
    </row>
    <row r="20" spans="1:3">
      <c r="A20" t="s">
        <v>507</v>
      </c>
      <c r="B20" t="s">
        <v>508</v>
      </c>
      <c r="C20" s="25">
        <v>0.61529999999999996</v>
      </c>
    </row>
    <row r="21" spans="1:3">
      <c r="A21" t="s">
        <v>509</v>
      </c>
      <c r="B21" t="s">
        <v>510</v>
      </c>
      <c r="C21" s="25">
        <v>0.94099999999999995</v>
      </c>
    </row>
    <row r="22" spans="1:3">
      <c r="A22" t="s">
        <v>511</v>
      </c>
      <c r="B22" t="s">
        <v>512</v>
      </c>
      <c r="C22" s="25">
        <v>2.3786999999999998</v>
      </c>
    </row>
    <row r="23" spans="1:3">
      <c r="A23" t="s">
        <v>513</v>
      </c>
      <c r="B23" t="s">
        <v>514</v>
      </c>
      <c r="C23" s="25">
        <v>0.29010000000000002</v>
      </c>
    </row>
    <row r="24" spans="1:3">
      <c r="A24" t="s">
        <v>515</v>
      </c>
      <c r="B24" t="s">
        <v>516</v>
      </c>
      <c r="C24" s="25">
        <v>1.3218000000000001</v>
      </c>
    </row>
    <row r="25" spans="1:3">
      <c r="A25" t="s">
        <v>517</v>
      </c>
      <c r="B25" t="s">
        <v>518</v>
      </c>
      <c r="C25" s="25">
        <v>0.52300000000000002</v>
      </c>
    </row>
    <row r="26" spans="1:3">
      <c r="A26" t="s">
        <v>519</v>
      </c>
      <c r="B26" t="s">
        <v>520</v>
      </c>
      <c r="C26" s="25">
        <v>8.1299999999999997E-2</v>
      </c>
    </row>
    <row r="27" spans="1:3">
      <c r="A27" t="s">
        <v>521</v>
      </c>
      <c r="B27" t="s">
        <v>522</v>
      </c>
      <c r="C27" s="25">
        <v>0.21240000000000001</v>
      </c>
    </row>
    <row r="28" spans="1:3">
      <c r="A28" t="s">
        <v>523</v>
      </c>
      <c r="B28" t="s">
        <v>524</v>
      </c>
      <c r="C28" s="25">
        <v>0.2797</v>
      </c>
    </row>
    <row r="29" spans="1:3">
      <c r="A29" t="s">
        <v>525</v>
      </c>
      <c r="B29" t="s">
        <v>526</v>
      </c>
      <c r="C29" s="25">
        <v>0.92159999999999997</v>
      </c>
    </row>
    <row r="30" spans="1:3">
      <c r="A30" t="s">
        <v>527</v>
      </c>
      <c r="B30" t="s">
        <v>528</v>
      </c>
      <c r="C30" s="25">
        <v>0.99280000000000002</v>
      </c>
    </row>
    <row r="31" spans="1:3">
      <c r="A31" t="s">
        <v>529</v>
      </c>
      <c r="B31" t="s">
        <v>530</v>
      </c>
      <c r="C31" s="25">
        <v>2.9695999999999998</v>
      </c>
    </row>
    <row r="32" spans="1:3">
      <c r="A32" t="s">
        <v>531</v>
      </c>
      <c r="B32" t="s">
        <v>532</v>
      </c>
      <c r="C32" s="25">
        <v>5.5933999999999999</v>
      </c>
    </row>
    <row r="33" spans="1:3">
      <c r="A33" t="s">
        <v>533</v>
      </c>
      <c r="B33" t="s">
        <v>534</v>
      </c>
      <c r="C33" s="25">
        <v>0.34439999999999998</v>
      </c>
    </row>
    <row r="34" spans="1:3">
      <c r="A34" t="s">
        <v>535</v>
      </c>
      <c r="B34" t="s">
        <v>536</v>
      </c>
      <c r="C34" s="25">
        <v>0.66080000000000005</v>
      </c>
    </row>
    <row r="35" spans="1:3">
      <c r="A35" t="s">
        <v>537</v>
      </c>
      <c r="B35" t="s">
        <v>538</v>
      </c>
      <c r="C35" s="25">
        <v>5.8667999999999996</v>
      </c>
    </row>
  </sheetData>
  <sheetProtection sheet="1" objects="1" scenarios="1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F0D0F-9185-4F30-BEAB-BC86C75CB3EC}">
  <sheetPr codeName="arkRyzyka"/>
  <dimension ref="A1:AL629"/>
  <sheetViews>
    <sheetView workbookViewId="0">
      <selection activeCell="AA8" sqref="AA8:AL8"/>
    </sheetView>
  </sheetViews>
  <sheetFormatPr defaultColWidth="9.109375" defaultRowHeight="14.4"/>
  <cols>
    <col min="1" max="1" width="35.44140625" style="34" bestFit="1" customWidth="1"/>
    <col min="2" max="2" width="8.5546875" style="34" bestFit="1" customWidth="1"/>
    <col min="3" max="3" width="70.33203125" style="34" bestFit="1" customWidth="1"/>
    <col min="4" max="4" width="8.88671875" style="34" bestFit="1" customWidth="1"/>
    <col min="5" max="5" width="8.5546875" style="34" bestFit="1" customWidth="1"/>
    <col min="6" max="7" width="10.33203125" style="34" bestFit="1" customWidth="1"/>
    <col min="8" max="8" width="3.88671875" style="34" bestFit="1" customWidth="1"/>
    <col min="9" max="9" width="5.88671875" style="34" bestFit="1" customWidth="1"/>
    <col min="10" max="10" width="9.33203125" style="34" hidden="1" customWidth="1"/>
    <col min="11" max="11" width="4.6640625" bestFit="1" customWidth="1"/>
    <col min="12" max="12" width="14.33203125" bestFit="1" customWidth="1"/>
    <col min="13" max="20" width="5.5546875" style="34" bestFit="1" customWidth="1"/>
    <col min="21" max="21" width="4.5546875" style="34" bestFit="1" customWidth="1"/>
    <col min="22" max="23" width="5.5546875" style="34" bestFit="1" customWidth="1"/>
    <col min="24" max="24" width="8.44140625" style="34" bestFit="1" customWidth="1"/>
    <col min="25" max="25" width="109.44140625" style="34" bestFit="1" customWidth="1"/>
    <col min="26" max="16384" width="9.109375" style="34"/>
  </cols>
  <sheetData>
    <row r="1" spans="1:38" ht="15" thickBot="1">
      <c r="K1" s="611"/>
      <c r="L1" s="612"/>
      <c r="M1" s="613" t="s">
        <v>383</v>
      </c>
      <c r="N1" s="614"/>
      <c r="O1" s="614"/>
      <c r="P1" s="614"/>
      <c r="Q1" s="614"/>
      <c r="R1" s="614"/>
      <c r="S1" s="614"/>
      <c r="T1" s="614"/>
      <c r="U1" s="614"/>
      <c r="V1" s="614"/>
      <c r="W1" s="615"/>
      <c r="X1" s="616"/>
      <c r="Y1" s="617"/>
    </row>
    <row r="2" spans="1:38" ht="27.6">
      <c r="J2" s="35"/>
      <c r="K2" s="36" t="s">
        <v>384</v>
      </c>
      <c r="L2" s="37" t="s">
        <v>385</v>
      </c>
      <c r="M2" s="37">
        <v>1</v>
      </c>
      <c r="N2" s="37">
        <v>2</v>
      </c>
      <c r="O2" s="37">
        <v>3</v>
      </c>
      <c r="P2" s="37">
        <v>4</v>
      </c>
      <c r="Q2" s="37">
        <v>5</v>
      </c>
      <c r="R2" s="37">
        <v>6</v>
      </c>
      <c r="S2" s="37">
        <v>7</v>
      </c>
      <c r="T2" s="37">
        <v>8</v>
      </c>
      <c r="U2" s="37">
        <v>9</v>
      </c>
      <c r="V2" s="37">
        <v>10</v>
      </c>
      <c r="W2" s="37">
        <v>11</v>
      </c>
      <c r="X2" s="37" t="s">
        <v>386</v>
      </c>
      <c r="Y2" s="38" t="s">
        <v>147</v>
      </c>
    </row>
    <row r="3" spans="1:38">
      <c r="A3" s="34" t="s">
        <v>387</v>
      </c>
      <c r="G3" s="34">
        <f>COUNTIF(wycena!CD19,"&lt;&gt;0")</f>
        <v>0</v>
      </c>
      <c r="K3" s="39">
        <v>1</v>
      </c>
      <c r="L3" s="40" t="str">
        <f>IF(wycena!B19&lt;&gt;"",wycena!B19,"")</f>
        <v>SP000071951</v>
      </c>
      <c r="M3" s="41">
        <f>IF(wycena!B19&lt;&gt;"",IF(wycena!EO19&lt;=ryzyka!$C$7,ryzyka!$C$8,IF(wycena!EO19&lt;=ryzyka!$D$7,ryzyka!$D$8,IF(wycena!EO19&lt;=ryzyka!$E$7,ryzyka!$E$8,IF(wycena!EO19&lt;=ryzyka!$F$7,ryzyka!$F$8,ryzyka!$G$8)))),"")</f>
        <v>0</v>
      </c>
      <c r="N3" s="41">
        <f>IF(wycena!B19&lt;&gt;"",IF(wycena!X19=ryzyka!$C$10,ryzyka!$C$11,ryzyka!$D$11),"")</f>
        <v>1</v>
      </c>
      <c r="O3" s="41">
        <f>IF(wycena!B19&lt;&gt;"",(IF(wycena!DN19&lt;&gt;0,ryzyka!$D$14,ryzyka!$C$14)),"")</f>
        <v>0</v>
      </c>
      <c r="P3" s="41">
        <f>IF(wycena!B19&lt;&gt;"",IF(wycena!G19&lt;=ryzyka!$C$17,ryzyka!$C$18,IF(wycena!G19&lt;=ryzyka!$D$17,ryzyka!$D$18,IF(wycena!G19&lt;=ryzyka!$E$17,ryzyka!$E$18,IF(wycena!G19&lt;=ryzyka!$F$17,ryzyka!$F$18,ryzyka!$G$18)))),"")</f>
        <v>0</v>
      </c>
      <c r="Q3" s="41">
        <f>IF(wycena!B19&lt;&gt;"",IF(COUNTIF(wycena!DJ19:DT19,"&lt;&gt;0")&lt;=$C$21,$C$22,IF(COUNTIF(wycena!DJ19:DT19,"&lt;&gt;0")&lt;=$D$21,$D$22,IF(COUNTIF(wycena!DJ19:DT19,"&lt;&gt;0")&lt;=$E$21,$E$22,IF(COUNTIF(wycena!DJ19:DT19,"&lt;&gt;0")&lt;=$F$21,$F$22,$G$22)))),"")</f>
        <v>0</v>
      </c>
      <c r="R3" s="41">
        <f>IF(wycena!B19&lt;&gt;"",IF((COUNTIF(wycena!CD19,"&lt;&gt;0")+COUNTIF(wycena!CG19,"&lt;&gt;0"))=1,$D$25,IF((COUNTIF(wycena!CD19,"&lt;&gt;0")+COUNTIF(wycena!CG19,"&lt;&gt;0"))=2,$E$25,$C$25)),"")</f>
        <v>0</v>
      </c>
      <c r="S3" s="41">
        <f>IF(wycena!B19&lt;&gt;"",IF(COUNTIF(wycena!DL19,"&lt;&gt;0")+COUNTIF(wycena!DO19,"&lt;&gt;0")+COUNTIF(wycena!DP19,"&lt;&gt;0")+COUNTIF(wycena!DT19,"&lt;&gt;0")=$C$28,$C$29,IF(COUNTIF(wycena!DL19,"&lt;&gt;0")+COUNTIF(wycena!DO19,"&lt;&gt;0")+COUNTIF(wycena!DP19,"&lt;&gt;0")+COUNTIF(wycena!DT19,"&lt;&gt;0")=$D$28,$D$29,IF(COUNTIF(wycena!DL19,"&lt;&gt;0")+COUNTIF(wycena!DO19,"&lt;&gt;0")+COUNTIF(wycena!DP19,"&lt;&gt;0")+COUNTIF(wycena!DT19,"&lt;&gt;0")=$E$28,$E$29,$F$29))),"")</f>
        <v>0</v>
      </c>
      <c r="T3" s="41">
        <f>IF(wycena!B19&lt;&gt;"",IFERROR(IF(MAX(wycena!$AC19:$AD19)/MIN(wycena!$AC19:$AD19)&lt;=$C$32,$C$33,IF(MAX(wycena!$AC19:$AD19)/MIN(wycena!$AC19:$AD19)&lt;=$D$32,$D$33,IF(MAX(wycena!$AC19:$AD19)/MIN(wycena!$AC19:$AD19)&lt;=$E$32,$E$33,$F$33))),0),"")</f>
        <v>0</v>
      </c>
      <c r="U3" s="41">
        <f>IF(wycena!B19&lt;&gt;"",IF(MAX(wycena!$AC19:$AD19)&lt;=$C$36,$C$37,IF(MAX(wycena!$AC19:$AD19)&lt;=$D$36,$D$37,IF(MAX(wycena!$AC19:$AD19)&lt;=$E$36,$E$37,$F$37))),"")</f>
        <v>0</v>
      </c>
      <c r="V3" s="41">
        <f>IF(wycena!B19&lt;&gt;"",IF(wycena!$AB19&lt;=ryzyka!$C$40,ryzyka!$C$41,IF(wycena!$AB19&lt;=ryzyka!$D$40,ryzyka!$D$41,IF(wycena!$AB19&lt;=ryzyka!$E$40,ryzyka!$E$41,ryzyka!$F$41))),"")</f>
        <v>0</v>
      </c>
      <c r="W3" s="41">
        <f>IF(AND(wycena!B19&lt;&gt;"",wycena!O19&lt;&gt;""),IF((AND(wycena!O19=$C$43,wycena!P19&lt;&gt;"f",wycena!Q19&lt;&gt;"H"))=TRUE,$C$46,IF(AND(wycena!O19=$F$43,wycena!P19&lt;&gt;"A",wycena!Q19&lt;&gt;"E")=TRUE,$C$46,$D$46)),0)</f>
        <v>0</v>
      </c>
      <c r="X3" s="41">
        <f>IFERROR(IF(wycena!B19&lt;&gt;"",SUM(M3*$B$48,N3*$B$49,O3*$B$50,P3*$B$51,Q3*$B$52,R3*$B$53,S3*$B$54,T3*$B$55,U3*$B$56,V3*$B$57,W3*$B$58),""),0)</f>
        <v>0.1</v>
      </c>
      <c r="Y3" s="42" t="str">
        <f>IF(wycena!B19&lt;&gt;"",IF(X3&lt;=$B$65,$C$65,(IF(X3&lt;=$B$66,$C$66,(IF(X3&lt;=$B$67,$C$67,$C$68))))),"")</f>
        <v>Detal może być wykonywany samodzielnie przez każdego pracownika</v>
      </c>
    </row>
    <row r="4" spans="1:38">
      <c r="K4" s="39">
        <v>2</v>
      </c>
      <c r="L4" s="40" t="str">
        <f>IF(wycena!B20&lt;&gt;"",wycena!B20,"")</f>
        <v>SP000071953</v>
      </c>
      <c r="M4" s="41">
        <f>IF(wycena!B20&lt;&gt;"",IF(wycena!EO20&lt;=ryzyka!$C$7,ryzyka!$C$8,IF(wycena!EO20&lt;=ryzyka!$D$7,ryzyka!$D$8,IF(wycena!EO20&lt;=ryzyka!$E$7,ryzyka!$E$8,IF(wycena!EO20&lt;=ryzyka!$F$7,ryzyka!$F$8,ryzyka!$G$8)))),"")</f>
        <v>0</v>
      </c>
      <c r="N4" s="41">
        <f>IF(wycena!B20&lt;&gt;"",IF(wycena!X20=ryzyka!$C$10,ryzyka!$C$11,ryzyka!$D$11),"")</f>
        <v>1</v>
      </c>
      <c r="O4" s="41">
        <f>IF(wycena!B20&lt;&gt;"",(IF(wycena!DN20&lt;&gt;0,ryzyka!$D$14,ryzyka!$C$14)),"")</f>
        <v>0</v>
      </c>
      <c r="P4" s="41">
        <f>IF(wycena!B20&lt;&gt;"",IF(wycena!G20&lt;=ryzyka!$C$17,ryzyka!$C$18,IF(wycena!G20&lt;=ryzyka!$D$17,ryzyka!$D$18,IF(wycena!G20&lt;=ryzyka!$E$17,ryzyka!$E$18,IF(wycena!G20&lt;=ryzyka!$F$17,ryzyka!$F$18,ryzyka!$G$18)))),"")</f>
        <v>0</v>
      </c>
      <c r="Q4" s="41">
        <f>IF(wycena!B20&lt;&gt;"",IF(COUNTIF(wycena!DJ20:DT20,"&lt;&gt;0")&lt;=$C$21,$C$22,IF(COUNTIF(wycena!DJ20:DT20,"&lt;&gt;0")&lt;=$D$21,$D$22,IF(COUNTIF(wycena!DJ20:DT20,"&lt;&gt;0")&lt;=$E$21,$E$22,IF(COUNTIF(wycena!DJ20:DT20,"&lt;&gt;0")&lt;=$F$21,$F$22,$G$22)))),"")</f>
        <v>0</v>
      </c>
      <c r="R4" s="41">
        <f>IF(wycena!B20&lt;&gt;"",IF((COUNTIF(wycena!CD20,"&lt;&gt;0")+COUNTIF(wycena!CG20,"&lt;&gt;0"))=1,$D$25,IF((COUNTIF(wycena!CD20,"&lt;&gt;0")+COUNTIF(wycena!CG20,"&lt;&gt;0"))=2,$E$25,$C$25)),"")</f>
        <v>0</v>
      </c>
      <c r="S4" s="41">
        <f>IF(wycena!B20&lt;&gt;"",IF(COUNTIF(wycena!DL20,"&lt;&gt;0")+COUNTIF(wycena!DO20,"&lt;&gt;0")+COUNTIF(wycena!DP20,"&lt;&gt;0")+COUNTIF(wycena!DT20,"&lt;&gt;0")=$C$28,$C$29,IF(COUNTIF(wycena!DL20,"&lt;&gt;0")+COUNTIF(wycena!DO20,"&lt;&gt;0")+COUNTIF(wycena!DP20,"&lt;&gt;0")+COUNTIF(wycena!DT20,"&lt;&gt;0")=$D$28,$D$29,IF(COUNTIF(wycena!DL20,"&lt;&gt;0")+COUNTIF(wycena!DO20,"&lt;&gt;0")+COUNTIF(wycena!DP20,"&lt;&gt;0")+COUNTIF(wycena!DT20,"&lt;&gt;0")=$E$28,$E$29,$F$29))),"")</f>
        <v>0</v>
      </c>
      <c r="T4" s="41">
        <f>IF(wycena!B20&lt;&gt;"",IFERROR(IF(MAX(wycena!$AC20:$AD20)/MIN(wycena!$AC20:$AD20)&lt;=$C$32,$C$33,IF(MAX(wycena!$AC20:$AD20)/MIN(wycena!$AC20:$AD20)&lt;=$D$32,$D$33,IF(MAX(wycena!$AC20:$AD20)/MIN(wycena!$AC20:$AD20)&lt;=$E$32,$E$33,$F$33))),0),"")</f>
        <v>0</v>
      </c>
      <c r="U4" s="41">
        <f>IF(wycena!B20&lt;&gt;"",IF(MAX(wycena!$AC20:$AD20)&lt;=$C$36,$C$37,IF(MAX(wycena!$AC20:$AD20)&lt;=$D$36,$D$37,IF(MAX(wycena!$AC20:$AD20)&lt;=$E$36,$E$37,$F$37))),"")</f>
        <v>0</v>
      </c>
      <c r="V4" s="41">
        <f>IF(wycena!B20&lt;&gt;"",IF(wycena!$AB20&lt;=ryzyka!$C$40,ryzyka!$C$41,IF(wycena!$AB20&lt;=ryzyka!$D$40,ryzyka!$D$41,IF(wycena!$AB20&lt;=ryzyka!$E$40,ryzyka!$E$41,ryzyka!$F$41))),"")</f>
        <v>0</v>
      </c>
      <c r="W4" s="41">
        <f>IF(AND(wycena!B20&lt;&gt;"",wycena!O20&lt;&gt;""),IF((AND(wycena!O20=$C$43,wycena!P20&lt;&gt;"f",wycena!Q20&lt;&gt;"H"))=TRUE,$C$46,IF(AND(wycena!O20=$F$43,wycena!P20&lt;&gt;"A",wycena!Q20&lt;&gt;"E")=TRUE,$C$46,$D$46)),0)</f>
        <v>0</v>
      </c>
      <c r="X4" s="41">
        <f>IFERROR(IF(wycena!B20&lt;&gt;"",SUM(M4*$B$48,N4*$B$49,O4*$B$50,P4*$B$51,Q4*$B$52,R4*$B$53,S4*$B$54,T4*$B$55,U4*$B$56,V4*$B$57,W4*$B$58),""),0)</f>
        <v>0.1</v>
      </c>
      <c r="Y4" s="42" t="str">
        <f>IF(wycena!B20&lt;&gt;"",IF(X4&lt;=$B$65,$C$65,(IF(X4&lt;=$B$66,$C$66,(IF(X4&lt;=$B$67,$C$67,$C$68))))),"")</f>
        <v>Detal może być wykonywany samodzielnie przez każdego pracownika</v>
      </c>
    </row>
    <row r="5" spans="1:38">
      <c r="K5" s="39">
        <v>3</v>
      </c>
      <c r="L5" s="40" t="str">
        <f>IF(wycena!B21&lt;&gt;"",wycena!B21,"")</f>
        <v>SP000071952</v>
      </c>
      <c r="M5" s="41">
        <f>IF(wycena!B21&lt;&gt;"",IF(wycena!EO21&lt;=ryzyka!$C$7,ryzyka!$C$8,IF(wycena!EO21&lt;=ryzyka!$D$7,ryzyka!$D$8,IF(wycena!EO21&lt;=ryzyka!$E$7,ryzyka!$E$8,IF(wycena!EO21&lt;=ryzyka!$F$7,ryzyka!$F$8,ryzyka!$G$8)))),"")</f>
        <v>0</v>
      </c>
      <c r="N5" s="41">
        <f>IF(wycena!B21&lt;&gt;"",IF(wycena!X21=ryzyka!$C$10,ryzyka!$C$11,ryzyka!$D$11),"")</f>
        <v>1</v>
      </c>
      <c r="O5" s="41">
        <f>IF(wycena!B21&lt;&gt;"",(IF(wycena!DN21&lt;&gt;0,ryzyka!$D$14,ryzyka!$C$14)),"")</f>
        <v>0</v>
      </c>
      <c r="P5" s="41">
        <f>IF(wycena!B21&lt;&gt;"",IF(wycena!G21&lt;=ryzyka!$C$17,ryzyka!$C$18,IF(wycena!G21&lt;=ryzyka!$D$17,ryzyka!$D$18,IF(wycena!G21&lt;=ryzyka!$E$17,ryzyka!$E$18,IF(wycena!G21&lt;=ryzyka!$F$17,ryzyka!$F$18,ryzyka!$G$18)))),"")</f>
        <v>0</v>
      </c>
      <c r="Q5" s="41">
        <f>IF(wycena!B21&lt;&gt;"",IF(COUNTIF(wycena!DJ21:DT21,"&lt;&gt;0")&lt;=$C$21,$C$22,IF(COUNTIF(wycena!DJ21:DT21,"&lt;&gt;0")&lt;=$D$21,$D$22,IF(COUNTIF(wycena!DJ21:DT21,"&lt;&gt;0")&lt;=$E$21,$E$22,IF(COUNTIF(wycena!DJ21:DT21,"&lt;&gt;0")&lt;=$F$21,$F$22,$G$22)))),"")</f>
        <v>0</v>
      </c>
      <c r="R5" s="41">
        <f>IF(wycena!B21&lt;&gt;"",IF((COUNTIF(wycena!CD21,"&lt;&gt;0")+COUNTIF(wycena!CG21,"&lt;&gt;0"))=1,$D$25,IF((COUNTIF(wycena!CD21,"&lt;&gt;0")+COUNTIF(wycena!CG21,"&lt;&gt;0"))=2,$E$25,$C$25)),"")</f>
        <v>0</v>
      </c>
      <c r="S5" s="41">
        <f>IF(wycena!B21&lt;&gt;"",IF(COUNTIF(wycena!DL21,"&lt;&gt;0")+COUNTIF(wycena!DO21,"&lt;&gt;0")+COUNTIF(wycena!DP21,"&lt;&gt;0")+COUNTIF(wycena!DT21,"&lt;&gt;0")=$C$28,$C$29,IF(COUNTIF(wycena!DL21,"&lt;&gt;0")+COUNTIF(wycena!DO21,"&lt;&gt;0")+COUNTIF(wycena!DP21,"&lt;&gt;0")+COUNTIF(wycena!DT21,"&lt;&gt;0")=$D$28,$D$29,IF(COUNTIF(wycena!DL21,"&lt;&gt;0")+COUNTIF(wycena!DO21,"&lt;&gt;0")+COUNTIF(wycena!DP21,"&lt;&gt;0")+COUNTIF(wycena!DT21,"&lt;&gt;0")=$E$28,$E$29,$F$29))),"")</f>
        <v>0</v>
      </c>
      <c r="T5" s="41">
        <f>IF(wycena!B21&lt;&gt;"",IFERROR(IF(MAX(wycena!$AC21:$AD21)/MIN(wycena!$AC21:$AD21)&lt;=$C$32,$C$33,IF(MAX(wycena!$AC21:$AD21)/MIN(wycena!$AC21:$AD21)&lt;=$D$32,$D$33,IF(MAX(wycena!$AC21:$AD21)/MIN(wycena!$AC21:$AD21)&lt;=$E$32,$E$33,$F$33))),0),"")</f>
        <v>0</v>
      </c>
      <c r="U5" s="41">
        <f>IF(wycena!B21&lt;&gt;"",IF(MAX(wycena!$AC21:$AD21)&lt;=$C$36,$C$37,IF(MAX(wycena!$AC21:$AD21)&lt;=$D$36,$D$37,IF(MAX(wycena!$AC21:$AD21)&lt;=$E$36,$E$37,$F$37))),"")</f>
        <v>0</v>
      </c>
      <c r="V5" s="41">
        <f>IF(wycena!B21&lt;&gt;"",IF(wycena!$AB21&lt;=ryzyka!$C$40,ryzyka!$C$41,IF(wycena!$AB21&lt;=ryzyka!$D$40,ryzyka!$D$41,IF(wycena!$AB21&lt;=ryzyka!$E$40,ryzyka!$E$41,ryzyka!$F$41))),"")</f>
        <v>0</v>
      </c>
      <c r="W5" s="41">
        <f>IF(AND(wycena!B21&lt;&gt;"",wycena!O21&lt;&gt;""),IF((AND(wycena!O21=$C$43,wycena!P21&lt;&gt;"f",wycena!Q21&lt;&gt;"H"))=TRUE,$C$46,IF(AND(wycena!O21=$F$43,wycena!P21&lt;&gt;"A",wycena!Q21&lt;&gt;"E")=TRUE,$C$46,$D$46)),0)</f>
        <v>0</v>
      </c>
      <c r="X5" s="41">
        <f>IFERROR(IF(wycena!B21&lt;&gt;"",SUM(M5*$B$48,N5*$B$49,O5*$B$50,P5*$B$51,Q5*$B$52,R5*$B$53,S5*$B$54,T5*$B$55,U5*$B$56,V5*$B$57,W5*$B$58),""),0)</f>
        <v>0.1</v>
      </c>
      <c r="Y5" s="42" t="str">
        <f>IF(wycena!B21&lt;&gt;"",IF(X5&lt;=$B$65,$C$65,(IF(X5&lt;=$B$66,$C$66,(IF(X5&lt;=$B$67,$C$67,$C$68))))),"")</f>
        <v>Detal może być wykonywany samodzielnie przez każdego pracownika</v>
      </c>
    </row>
    <row r="6" spans="1:38">
      <c r="A6" s="34" t="s">
        <v>388</v>
      </c>
      <c r="B6" s="34" t="s">
        <v>389</v>
      </c>
      <c r="C6" s="43"/>
      <c r="D6" s="43">
        <v>50</v>
      </c>
      <c r="E6" s="43">
        <v>100</v>
      </c>
      <c r="F6" s="43">
        <v>500</v>
      </c>
      <c r="G6" s="43">
        <v>1000</v>
      </c>
      <c r="K6" s="39">
        <v>4</v>
      </c>
      <c r="L6" s="40" t="str">
        <f>IF(wycena!B22&lt;&gt;"",wycena!B22,"")</f>
        <v>00015072_B</v>
      </c>
      <c r="M6" s="41">
        <f>IF(wycena!B22&lt;&gt;"",IF(wycena!EO22&lt;=ryzyka!$C$7,ryzyka!$C$8,IF(wycena!EO22&lt;=ryzyka!$D$7,ryzyka!$D$8,IF(wycena!EO22&lt;=ryzyka!$E$7,ryzyka!$E$8,IF(wycena!EO22&lt;=ryzyka!$F$7,ryzyka!$F$8,ryzyka!$G$8)))),"")</f>
        <v>0</v>
      </c>
      <c r="N6" s="41">
        <f>IF(wycena!B22&lt;&gt;"",IF(wycena!X22=ryzyka!$C$10,ryzyka!$C$11,ryzyka!$D$11),"")</f>
        <v>1</v>
      </c>
      <c r="O6" s="41">
        <f>IF(wycena!B22&lt;&gt;"",(IF(wycena!DN22&lt;&gt;0,ryzyka!$D$14,ryzyka!$C$14)),"")</f>
        <v>0</v>
      </c>
      <c r="P6" s="41">
        <f>IF(wycena!B22&lt;&gt;"",IF(wycena!G22&lt;=ryzyka!$C$17,ryzyka!$C$18,IF(wycena!G22&lt;=ryzyka!$D$17,ryzyka!$D$18,IF(wycena!G22&lt;=ryzyka!$E$17,ryzyka!$E$18,IF(wycena!G22&lt;=ryzyka!$F$17,ryzyka!$F$18,ryzyka!$G$18)))),"")</f>
        <v>1</v>
      </c>
      <c r="Q6" s="41">
        <f>IF(wycena!B22&lt;&gt;"",IF(COUNTIF(wycena!DJ22:DT22,"&lt;&gt;0")&lt;=$C$21,$C$22,IF(COUNTIF(wycena!DJ22:DT22,"&lt;&gt;0")&lt;=$D$21,$D$22,IF(COUNTIF(wycena!DJ22:DT22,"&lt;&gt;0")&lt;=$E$21,$E$22,IF(COUNTIF(wycena!DJ22:DT22,"&lt;&gt;0")&lt;=$F$21,$F$22,$G$22)))),"")</f>
        <v>0</v>
      </c>
      <c r="R6" s="41">
        <f>IF(wycena!B22&lt;&gt;"",IF((COUNTIF(wycena!CD22,"&lt;&gt;0")+COUNTIF(wycena!CG22,"&lt;&gt;0"))=1,$D$25,IF((COUNTIF(wycena!CD22,"&lt;&gt;0")+COUNTIF(wycena!CG22,"&lt;&gt;0"))=2,$E$25,$C$25)),"")</f>
        <v>0</v>
      </c>
      <c r="S6" s="41">
        <f>IF(wycena!B22&lt;&gt;"",IF(COUNTIF(wycena!DL22,"&lt;&gt;0")+COUNTIF(wycena!DO22,"&lt;&gt;0")+COUNTIF(wycena!DP22,"&lt;&gt;0")+COUNTIF(wycena!DT22,"&lt;&gt;0")=$C$28,$C$29,IF(COUNTIF(wycena!DL22,"&lt;&gt;0")+COUNTIF(wycena!DO22,"&lt;&gt;0")+COUNTIF(wycena!DP22,"&lt;&gt;0")+COUNTIF(wycena!DT22,"&lt;&gt;0")=$D$28,$D$29,IF(COUNTIF(wycena!DL22,"&lt;&gt;0")+COUNTIF(wycena!DO22,"&lt;&gt;0")+COUNTIF(wycena!DP22,"&lt;&gt;0")+COUNTIF(wycena!DT22,"&lt;&gt;0")=$E$28,$E$29,$F$29))),"")</f>
        <v>0</v>
      </c>
      <c r="T6" s="41">
        <f>IF(wycena!B22&lt;&gt;"",IFERROR(IF(MAX(wycena!$AC22:$AD22)/MIN(wycena!$AC22:$AD22)&lt;=$C$32,$C$33,IF(MAX(wycena!$AC22:$AD22)/MIN(wycena!$AC22:$AD22)&lt;=$D$32,$D$33,IF(MAX(wycena!$AC22:$AD22)/MIN(wycena!$AC22:$AD22)&lt;=$E$32,$E$33,$F$33))),0),"")</f>
        <v>0</v>
      </c>
      <c r="U6" s="41">
        <f>IF(wycena!B22&lt;&gt;"",IF(MAX(wycena!$AC22:$AD22)&lt;=$C$36,$C$37,IF(MAX(wycena!$AC22:$AD22)&lt;=$D$36,$D$37,IF(MAX(wycena!$AC22:$AD22)&lt;=$E$36,$E$37,$F$37))),"")</f>
        <v>0</v>
      </c>
      <c r="V6" s="41">
        <f>IF(wycena!B22&lt;&gt;"",IF(wycena!$AB22&lt;=ryzyka!$C$40,ryzyka!$C$41,IF(wycena!$AB22&lt;=ryzyka!$D$40,ryzyka!$D$41,IF(wycena!$AB22&lt;=ryzyka!$E$40,ryzyka!$E$41,ryzyka!$F$41))),"")</f>
        <v>0</v>
      </c>
      <c r="W6" s="41">
        <f>IF(AND(wycena!B22&lt;&gt;"",wycena!O22&lt;&gt;""),IF((AND(wycena!O22=$C$43,wycena!P22&lt;&gt;"f",wycena!Q22&lt;&gt;"H"))=TRUE,$C$46,IF(AND(wycena!O22=$F$43,wycena!P22&lt;&gt;"A",wycena!Q22&lt;&gt;"E")=TRUE,$C$46,$D$46)),0)</f>
        <v>0</v>
      </c>
      <c r="X6" s="41">
        <f>IFERROR(IF(wycena!B22&lt;&gt;"",SUM(M6*$B$48,N6*$B$49,O6*$B$50,P6*$B$51,Q6*$B$52,R6*$B$53,S6*$B$54,T6*$B$55,U6*$B$56,V6*$B$57,W6*$B$58),""),0)</f>
        <v>0.19</v>
      </c>
      <c r="Y6" s="42" t="str">
        <f>IF(wycena!B22&lt;&gt;"",IF(X6&lt;=$B$65,$C$65,(IF(X6&lt;=$B$66,$C$66,(IF(X6&lt;=$B$67,$C$67,$C$68))))),"")</f>
        <v>Detal może być wykonywany samodzielnie przez każdego pracownika</v>
      </c>
    </row>
    <row r="7" spans="1:38">
      <c r="B7" s="34" t="s">
        <v>390</v>
      </c>
      <c r="C7" s="43">
        <v>50</v>
      </c>
      <c r="D7" s="43">
        <v>100</v>
      </c>
      <c r="E7" s="43">
        <v>500</v>
      </c>
      <c r="F7" s="43">
        <v>1000</v>
      </c>
      <c r="G7" s="43"/>
      <c r="K7" s="39">
        <v>5</v>
      </c>
      <c r="L7" s="40" t="str">
        <f>IF(wycena!B23&lt;&gt;"",wycena!B23,"")</f>
        <v>00015293</v>
      </c>
      <c r="M7" s="41">
        <f>IF(wycena!B23&lt;&gt;"",IF(wycena!EO23&lt;=ryzyka!$C$7,ryzyka!$C$8,IF(wycena!EO23&lt;=ryzyka!$D$7,ryzyka!$D$8,IF(wycena!EO23&lt;=ryzyka!$E$7,ryzyka!$E$8,IF(wycena!EO23&lt;=ryzyka!$F$7,ryzyka!$F$8,ryzyka!$G$8)))),"")</f>
        <v>0</v>
      </c>
      <c r="N7" s="41">
        <f>IF(wycena!B23&lt;&gt;"",IF(wycena!X23=ryzyka!$C$10,ryzyka!$C$11,ryzyka!$D$11),"")</f>
        <v>1</v>
      </c>
      <c r="O7" s="41">
        <f>IF(wycena!B23&lt;&gt;"",(IF(wycena!DN23&lt;&gt;0,ryzyka!$D$14,ryzyka!$C$14)),"")</f>
        <v>0</v>
      </c>
      <c r="P7" s="41">
        <f>IF(wycena!B23&lt;&gt;"",IF(wycena!G23&lt;=ryzyka!$C$17,ryzyka!$C$18,IF(wycena!G23&lt;=ryzyka!$D$17,ryzyka!$D$18,IF(wycena!G23&lt;=ryzyka!$E$17,ryzyka!$E$18,IF(wycena!G23&lt;=ryzyka!$F$17,ryzyka!$F$18,ryzyka!$G$18)))),"")</f>
        <v>0.5</v>
      </c>
      <c r="Q7" s="41">
        <f>IF(wycena!B23&lt;&gt;"",IF(COUNTIF(wycena!DJ23:DT23,"&lt;&gt;0")&lt;=$C$21,$C$22,IF(COUNTIF(wycena!DJ23:DT23,"&lt;&gt;0")&lt;=$D$21,$D$22,IF(COUNTIF(wycena!DJ23:DT23,"&lt;&gt;0")&lt;=$E$21,$E$22,IF(COUNTIF(wycena!DJ23:DT23,"&lt;&gt;0")&lt;=$F$21,$F$22,$G$22)))),"")</f>
        <v>0</v>
      </c>
      <c r="R7" s="41">
        <f>IF(wycena!B23&lt;&gt;"",IF((COUNTIF(wycena!CD23,"&lt;&gt;0")+COUNTIF(wycena!CG23,"&lt;&gt;0"))=1,$D$25,IF((COUNTIF(wycena!CD23,"&lt;&gt;0")+COUNTIF(wycena!CG23,"&lt;&gt;0"))=2,$E$25,$C$25)),"")</f>
        <v>0</v>
      </c>
      <c r="S7" s="41">
        <f>IF(wycena!B23&lt;&gt;"",IF(COUNTIF(wycena!DL23,"&lt;&gt;0")+COUNTIF(wycena!DO23,"&lt;&gt;0")+COUNTIF(wycena!DP23,"&lt;&gt;0")+COUNTIF(wycena!DT23,"&lt;&gt;0")=$C$28,$C$29,IF(COUNTIF(wycena!DL23,"&lt;&gt;0")+COUNTIF(wycena!DO23,"&lt;&gt;0")+COUNTIF(wycena!DP23,"&lt;&gt;0")+COUNTIF(wycena!DT23,"&lt;&gt;0")=$D$28,$D$29,IF(COUNTIF(wycena!DL23,"&lt;&gt;0")+COUNTIF(wycena!DO23,"&lt;&gt;0")+COUNTIF(wycena!DP23,"&lt;&gt;0")+COUNTIF(wycena!DT23,"&lt;&gt;0")=$E$28,$E$29,$F$29))),"")</f>
        <v>0</v>
      </c>
      <c r="T7" s="41">
        <f>IF(wycena!B23&lt;&gt;"",IFERROR(IF(MAX(wycena!$AC23:$AD23)/MIN(wycena!$AC23:$AD23)&lt;=$C$32,$C$33,IF(MAX(wycena!$AC23:$AD23)/MIN(wycena!$AC23:$AD23)&lt;=$D$32,$D$33,IF(MAX(wycena!$AC23:$AD23)/MIN(wycena!$AC23:$AD23)&lt;=$E$32,$E$33,$F$33))),0),"")</f>
        <v>0</v>
      </c>
      <c r="U7" s="41">
        <f>IF(wycena!B23&lt;&gt;"",IF(MAX(wycena!$AC23:$AD23)&lt;=$C$36,$C$37,IF(MAX(wycena!$AC23:$AD23)&lt;=$D$36,$D$37,IF(MAX(wycena!$AC23:$AD23)&lt;=$E$36,$E$37,$F$37))),"")</f>
        <v>0</v>
      </c>
      <c r="V7" s="41">
        <f>IF(wycena!B23&lt;&gt;"",IF(wycena!$AB23&lt;=ryzyka!$C$40,ryzyka!$C$41,IF(wycena!$AB23&lt;=ryzyka!$D$40,ryzyka!$D$41,IF(wycena!$AB23&lt;=ryzyka!$E$40,ryzyka!$E$41,ryzyka!$F$41))),"")</f>
        <v>0</v>
      </c>
      <c r="W7" s="41">
        <f>IF(AND(wycena!B23&lt;&gt;"",wycena!O23&lt;&gt;""),IF((AND(wycena!O23=$C$43,wycena!P23&lt;&gt;"f",wycena!Q23&lt;&gt;"H"))=TRUE,$C$46,IF(AND(wycena!O23=$F$43,wycena!P23&lt;&gt;"A",wycena!Q23&lt;&gt;"E")=TRUE,$C$46,$D$46)),0)</f>
        <v>0</v>
      </c>
      <c r="X7" s="41">
        <f>IFERROR(IF(wycena!B23&lt;&gt;"",SUM(M7*$B$48,N7*$B$49,O7*$B$50,P7*$B$51,Q7*$B$52,R7*$B$53,S7*$B$54,T7*$B$55,U7*$B$56,V7*$B$57,W7*$B$58),""),0)</f>
        <v>0.14500000000000002</v>
      </c>
      <c r="Y7" s="42" t="str">
        <f>IF(wycena!B23&lt;&gt;"",IF(X7&lt;=$B$65,$C$65,(IF(X7&lt;=$B$66,$C$66,(IF(X7&lt;=$B$67,$C$67,$C$68))))),"")</f>
        <v>Detal może być wykonywany samodzielnie przez każdego pracownika</v>
      </c>
    </row>
    <row r="8" spans="1:38">
      <c r="B8" s="34" t="s">
        <v>391</v>
      </c>
      <c r="C8" s="44">
        <v>0</v>
      </c>
      <c r="D8" s="44">
        <v>0.2</v>
      </c>
      <c r="E8" s="44">
        <v>0.5</v>
      </c>
      <c r="F8" s="44">
        <v>0.8</v>
      </c>
      <c r="G8" s="44">
        <v>1</v>
      </c>
      <c r="K8" s="39">
        <v>6</v>
      </c>
      <c r="L8" s="40" t="str">
        <f>IF(wycena!B24&lt;&gt;"",wycena!B24,"")</f>
        <v>00015165_A</v>
      </c>
      <c r="M8" s="41">
        <f>IF(wycena!B24&lt;&gt;"",IF(wycena!EO24&lt;=ryzyka!$C$7,ryzyka!$C$8,IF(wycena!EO24&lt;=ryzyka!$D$7,ryzyka!$D$8,IF(wycena!EO24&lt;=ryzyka!$E$7,ryzyka!$E$8,IF(wycena!EO24&lt;=ryzyka!$F$7,ryzyka!$F$8,ryzyka!$G$8)))),"")</f>
        <v>0</v>
      </c>
      <c r="N8" s="41">
        <f>IF(wycena!B24&lt;&gt;"",IF(wycena!X24=ryzyka!$C$10,ryzyka!$C$11,ryzyka!$D$11),"")</f>
        <v>1</v>
      </c>
      <c r="O8" s="41">
        <f>IF(wycena!B24&lt;&gt;"",(IF(wycena!DN24&lt;&gt;0,ryzyka!$D$14,ryzyka!$C$14)),"")</f>
        <v>0</v>
      </c>
      <c r="P8" s="41">
        <f>IF(wycena!B24&lt;&gt;"",IF(wycena!G24&lt;=ryzyka!$C$17,ryzyka!$C$18,IF(wycena!G24&lt;=ryzyka!$D$17,ryzyka!$D$18,IF(wycena!G24&lt;=ryzyka!$E$17,ryzyka!$E$18,IF(wycena!G24&lt;=ryzyka!$F$17,ryzyka!$F$18,ryzyka!$G$18)))),"")</f>
        <v>0.5</v>
      </c>
      <c r="Q8" s="41">
        <f>IF(wycena!B24&lt;&gt;"",IF(COUNTIF(wycena!DJ24:DT24,"&lt;&gt;0")&lt;=$C$21,$C$22,IF(COUNTIF(wycena!DJ24:DT24,"&lt;&gt;0")&lt;=$D$21,$D$22,IF(COUNTIF(wycena!DJ24:DT24,"&lt;&gt;0")&lt;=$E$21,$E$22,IF(COUNTIF(wycena!DJ24:DT24,"&lt;&gt;0")&lt;=$F$21,$F$22,$G$22)))),"")</f>
        <v>0</v>
      </c>
      <c r="R8" s="41">
        <f>IF(wycena!B24&lt;&gt;"",IF((COUNTIF(wycena!CD24,"&lt;&gt;0")+COUNTIF(wycena!CG24,"&lt;&gt;0"))=1,$D$25,IF((COUNTIF(wycena!CD24,"&lt;&gt;0")+COUNTIF(wycena!CG24,"&lt;&gt;0"))=2,$E$25,$C$25)),"")</f>
        <v>0</v>
      </c>
      <c r="S8" s="41">
        <f>IF(wycena!B24&lt;&gt;"",IF(COUNTIF(wycena!DL24,"&lt;&gt;0")+COUNTIF(wycena!DO24,"&lt;&gt;0")+COUNTIF(wycena!DP24,"&lt;&gt;0")+COUNTIF(wycena!DT24,"&lt;&gt;0")=$C$28,$C$29,IF(COUNTIF(wycena!DL24,"&lt;&gt;0")+COUNTIF(wycena!DO24,"&lt;&gt;0")+COUNTIF(wycena!DP24,"&lt;&gt;0")+COUNTIF(wycena!DT24,"&lt;&gt;0")=$D$28,$D$29,IF(COUNTIF(wycena!DL24,"&lt;&gt;0")+COUNTIF(wycena!DO24,"&lt;&gt;0")+COUNTIF(wycena!DP24,"&lt;&gt;0")+COUNTIF(wycena!DT24,"&lt;&gt;0")=$E$28,$E$29,$F$29))),"")</f>
        <v>0</v>
      </c>
      <c r="T8" s="41">
        <f>IF(wycena!B24&lt;&gt;"",IFERROR(IF(MAX(wycena!$AC24:$AD24)/MIN(wycena!$AC24:$AD24)&lt;=$C$32,$C$33,IF(MAX(wycena!$AC24:$AD24)/MIN(wycena!$AC24:$AD24)&lt;=$D$32,$D$33,IF(MAX(wycena!$AC24:$AD24)/MIN(wycena!$AC24:$AD24)&lt;=$E$32,$E$33,$F$33))),0),"")</f>
        <v>0</v>
      </c>
      <c r="U8" s="41">
        <f>IF(wycena!B24&lt;&gt;"",IF(MAX(wycena!$AC24:$AD24)&lt;=$C$36,$C$37,IF(MAX(wycena!$AC24:$AD24)&lt;=$D$36,$D$37,IF(MAX(wycena!$AC24:$AD24)&lt;=$E$36,$E$37,$F$37))),"")</f>
        <v>0</v>
      </c>
      <c r="V8" s="41">
        <f>IF(wycena!B24&lt;&gt;"",IF(wycena!$AB24&lt;=ryzyka!$C$40,ryzyka!$C$41,IF(wycena!$AB24&lt;=ryzyka!$D$40,ryzyka!$D$41,IF(wycena!$AB24&lt;=ryzyka!$E$40,ryzyka!$E$41,ryzyka!$F$41))),"")</f>
        <v>0</v>
      </c>
      <c r="W8" s="41">
        <f>IF(AND(wycena!B24&lt;&gt;"",wycena!O24&lt;&gt;""),IF((AND(wycena!O24=$C$43,wycena!P24&lt;&gt;"f",wycena!Q24&lt;&gt;"H"))=TRUE,$C$46,IF(AND(wycena!O24=$F$43,wycena!P24&lt;&gt;"A",wycena!Q24&lt;&gt;"E")=TRUE,$C$46,$D$46)),0)</f>
        <v>0</v>
      </c>
      <c r="X8" s="41">
        <f>IFERROR(IF(wycena!B24&lt;&gt;"",SUM(M8*$B$48,N8*$B$49,O8*$B$50,P8*$B$51,Q8*$B$52,R8*$B$53,S8*$B$54,T8*$B$55,U8*$B$56,V8*$B$57,W8*$B$58),""),0)</f>
        <v>0.14500000000000002</v>
      </c>
      <c r="Y8" s="42" t="str">
        <f>IF(wycena!B24&lt;&gt;"",IF(X8&lt;=$B$65,$C$65,(IF(X8&lt;=$B$66,$C$66,(IF(X8&lt;=$B$67,$C$67,$C$68))))),"")</f>
        <v>Detal może być wykonywany samodzielnie przez każdego pracownika</v>
      </c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</row>
    <row r="9" spans="1:38">
      <c r="K9" s="39">
        <v>7</v>
      </c>
      <c r="L9" s="40" t="str">
        <f>IF(wycena!B25&lt;&gt;"",wycena!B25,"")</f>
        <v>00015166_A</v>
      </c>
      <c r="M9" s="41">
        <f>IF(wycena!B25&lt;&gt;"",IF(wycena!EO25&lt;=ryzyka!$C$7,ryzyka!$C$8,IF(wycena!EO25&lt;=ryzyka!$D$7,ryzyka!$D$8,IF(wycena!EO25&lt;=ryzyka!$E$7,ryzyka!$E$8,IF(wycena!EO25&lt;=ryzyka!$F$7,ryzyka!$F$8,ryzyka!$G$8)))),"")</f>
        <v>0</v>
      </c>
      <c r="N9" s="41">
        <f>IF(wycena!B25&lt;&gt;"",IF(wycena!X25=ryzyka!$C$10,ryzyka!$C$11,ryzyka!$D$11),"")</f>
        <v>1</v>
      </c>
      <c r="O9" s="41">
        <f>IF(wycena!B25&lt;&gt;"",(IF(wycena!DN25&lt;&gt;0,ryzyka!$D$14,ryzyka!$C$14)),"")</f>
        <v>0</v>
      </c>
      <c r="P9" s="41">
        <f>IF(wycena!B25&lt;&gt;"",IF(wycena!G25&lt;=ryzyka!$C$17,ryzyka!$C$18,IF(wycena!G25&lt;=ryzyka!$D$17,ryzyka!$D$18,IF(wycena!G25&lt;=ryzyka!$E$17,ryzyka!$E$18,IF(wycena!G25&lt;=ryzyka!$F$17,ryzyka!$F$18,ryzyka!$G$18)))),"")</f>
        <v>0.5</v>
      </c>
      <c r="Q9" s="41">
        <f>IF(wycena!B25&lt;&gt;"",IF(COUNTIF(wycena!DJ25:DT25,"&lt;&gt;0")&lt;=$C$21,$C$22,IF(COUNTIF(wycena!DJ25:DT25,"&lt;&gt;0")&lt;=$D$21,$D$22,IF(COUNTIF(wycena!DJ25:DT25,"&lt;&gt;0")&lt;=$E$21,$E$22,IF(COUNTIF(wycena!DJ25:DT25,"&lt;&gt;0")&lt;=$F$21,$F$22,$G$22)))),"")</f>
        <v>0</v>
      </c>
      <c r="R9" s="41">
        <f>IF(wycena!B25&lt;&gt;"",IF((COUNTIF(wycena!CD25,"&lt;&gt;0")+COUNTIF(wycena!CG25,"&lt;&gt;0"))=1,$D$25,IF((COUNTIF(wycena!CD25,"&lt;&gt;0")+COUNTIF(wycena!CG25,"&lt;&gt;0"))=2,$E$25,$C$25)),"")</f>
        <v>0</v>
      </c>
      <c r="S9" s="41">
        <f>IF(wycena!B25&lt;&gt;"",IF(COUNTIF(wycena!DL25,"&lt;&gt;0")+COUNTIF(wycena!DO25,"&lt;&gt;0")+COUNTIF(wycena!DP25,"&lt;&gt;0")+COUNTIF(wycena!DT25,"&lt;&gt;0")=$C$28,$C$29,IF(COUNTIF(wycena!DL25,"&lt;&gt;0")+COUNTIF(wycena!DO25,"&lt;&gt;0")+COUNTIF(wycena!DP25,"&lt;&gt;0")+COUNTIF(wycena!DT25,"&lt;&gt;0")=$D$28,$D$29,IF(COUNTIF(wycena!DL25,"&lt;&gt;0")+COUNTIF(wycena!DO25,"&lt;&gt;0")+COUNTIF(wycena!DP25,"&lt;&gt;0")+COUNTIF(wycena!DT25,"&lt;&gt;0")=$E$28,$E$29,$F$29))),"")</f>
        <v>0</v>
      </c>
      <c r="T9" s="41">
        <f>IF(wycena!B25&lt;&gt;"",IFERROR(IF(MAX(wycena!$AC25:$AD25)/MIN(wycena!$AC25:$AD25)&lt;=$C$32,$C$33,IF(MAX(wycena!$AC25:$AD25)/MIN(wycena!$AC25:$AD25)&lt;=$D$32,$D$33,IF(MAX(wycena!$AC25:$AD25)/MIN(wycena!$AC25:$AD25)&lt;=$E$32,$E$33,$F$33))),0),"")</f>
        <v>0</v>
      </c>
      <c r="U9" s="41">
        <f>IF(wycena!B25&lt;&gt;"",IF(MAX(wycena!$AC25:$AD25)&lt;=$C$36,$C$37,IF(MAX(wycena!$AC25:$AD25)&lt;=$D$36,$D$37,IF(MAX(wycena!$AC25:$AD25)&lt;=$E$36,$E$37,$F$37))),"")</f>
        <v>0</v>
      </c>
      <c r="V9" s="41">
        <f>IF(wycena!B25&lt;&gt;"",IF(wycena!$AB25&lt;=ryzyka!$C$40,ryzyka!$C$41,IF(wycena!$AB25&lt;=ryzyka!$D$40,ryzyka!$D$41,IF(wycena!$AB25&lt;=ryzyka!$E$40,ryzyka!$E$41,ryzyka!$F$41))),"")</f>
        <v>0</v>
      </c>
      <c r="W9" s="41">
        <f>IF(AND(wycena!B25&lt;&gt;"",wycena!O25&lt;&gt;""),IF((AND(wycena!O25=$C$43,wycena!P25&lt;&gt;"f",wycena!Q25&lt;&gt;"H"))=TRUE,$C$46,IF(AND(wycena!O25=$F$43,wycena!P25&lt;&gt;"A",wycena!Q25&lt;&gt;"E")=TRUE,$C$46,$D$46)),0)</f>
        <v>0</v>
      </c>
      <c r="X9" s="41">
        <f>IFERROR(IF(wycena!B25&lt;&gt;"",SUM(M9*$B$48,N9*$B$49,O9*$B$50,P9*$B$51,Q9*$B$52,R9*$B$53,S9*$B$54,T9*$B$55,U9*$B$56,V9*$B$57,W9*$B$58),""),0)</f>
        <v>0.14500000000000002</v>
      </c>
      <c r="Y9" s="42" t="str">
        <f>IF(wycena!B25&lt;&gt;"",IF(X9&lt;=$B$65,$C$65,(IF(X9&lt;=$B$66,$C$66,(IF(X9&lt;=$B$67,$C$67,$C$68))))),"")</f>
        <v>Detal może być wykonywany samodzielnie przez każdego pracownika</v>
      </c>
    </row>
    <row r="10" spans="1:38">
      <c r="A10" s="34" t="s">
        <v>392</v>
      </c>
      <c r="C10" s="34" t="s">
        <v>52</v>
      </c>
      <c r="D10" s="34" t="s">
        <v>50</v>
      </c>
      <c r="K10" s="39">
        <v>8</v>
      </c>
      <c r="L10" s="40" t="str">
        <f>IF(wycena!B26&lt;&gt;"",wycena!B26,"")</f>
        <v>00013493_A</v>
      </c>
      <c r="M10" s="41">
        <f>IF(wycena!B26&lt;&gt;"",IF(wycena!EO26&lt;=ryzyka!$C$7,ryzyka!$C$8,IF(wycena!EO26&lt;=ryzyka!$D$7,ryzyka!$D$8,IF(wycena!EO26&lt;=ryzyka!$E$7,ryzyka!$E$8,IF(wycena!EO26&lt;=ryzyka!$F$7,ryzyka!$F$8,ryzyka!$G$8)))),"")</f>
        <v>0</v>
      </c>
      <c r="N10" s="41">
        <f>IF(wycena!B26&lt;&gt;"",IF(wycena!X26=ryzyka!$C$10,ryzyka!$C$11,ryzyka!$D$11),"")</f>
        <v>1</v>
      </c>
      <c r="O10" s="41">
        <f>IF(wycena!B26&lt;&gt;"",(IF(wycena!DN26&lt;&gt;0,ryzyka!$D$14,ryzyka!$C$14)),"")</f>
        <v>0</v>
      </c>
      <c r="P10" s="41">
        <f>IF(wycena!B26&lt;&gt;"",IF(wycena!G26&lt;=ryzyka!$C$17,ryzyka!$C$18,IF(wycena!G26&lt;=ryzyka!$D$17,ryzyka!$D$18,IF(wycena!G26&lt;=ryzyka!$E$17,ryzyka!$E$18,IF(wycena!G26&lt;=ryzyka!$F$17,ryzyka!$F$18,ryzyka!$G$18)))),"")</f>
        <v>1</v>
      </c>
      <c r="Q10" s="41">
        <f>IF(wycena!B26&lt;&gt;"",IF(COUNTIF(wycena!DJ26:DT26,"&lt;&gt;0")&lt;=$C$21,$C$22,IF(COUNTIF(wycena!DJ26:DT26,"&lt;&gt;0")&lt;=$D$21,$D$22,IF(COUNTIF(wycena!DJ26:DT26,"&lt;&gt;0")&lt;=$E$21,$E$22,IF(COUNTIF(wycena!DJ26:DT26,"&lt;&gt;0")&lt;=$F$21,$F$22,$G$22)))),"")</f>
        <v>0</v>
      </c>
      <c r="R10" s="41">
        <f>IF(wycena!B26&lt;&gt;"",IF((COUNTIF(wycena!CD26,"&lt;&gt;0")+COUNTIF(wycena!CG26,"&lt;&gt;0"))=1,$D$25,IF((COUNTIF(wycena!CD26,"&lt;&gt;0")+COUNTIF(wycena!CG26,"&lt;&gt;0"))=2,$E$25,$C$25)),"")</f>
        <v>0</v>
      </c>
      <c r="S10" s="41">
        <f>IF(wycena!B26&lt;&gt;"",IF(COUNTIF(wycena!DL26,"&lt;&gt;0")+COUNTIF(wycena!DO26,"&lt;&gt;0")+COUNTIF(wycena!DP26,"&lt;&gt;0")+COUNTIF(wycena!DT26,"&lt;&gt;0")=$C$28,$C$29,IF(COUNTIF(wycena!DL26,"&lt;&gt;0")+COUNTIF(wycena!DO26,"&lt;&gt;0")+COUNTIF(wycena!DP26,"&lt;&gt;0")+COUNTIF(wycena!DT26,"&lt;&gt;0")=$D$28,$D$29,IF(COUNTIF(wycena!DL26,"&lt;&gt;0")+COUNTIF(wycena!DO26,"&lt;&gt;0")+COUNTIF(wycena!DP26,"&lt;&gt;0")+COUNTIF(wycena!DT26,"&lt;&gt;0")=$E$28,$E$29,$F$29))),"")</f>
        <v>0</v>
      </c>
      <c r="T10" s="41">
        <f>IF(wycena!B26&lt;&gt;"",IFERROR(IF(MAX(wycena!$AC26:$AD26)/MIN(wycena!$AC26:$AD26)&lt;=$C$32,$C$33,IF(MAX(wycena!$AC26:$AD26)/MIN(wycena!$AC26:$AD26)&lt;=$D$32,$D$33,IF(MAX(wycena!$AC26:$AD26)/MIN(wycena!$AC26:$AD26)&lt;=$E$32,$E$33,$F$33))),0),"")</f>
        <v>0</v>
      </c>
      <c r="U10" s="41">
        <f>IF(wycena!B26&lt;&gt;"",IF(MAX(wycena!$AC26:$AD26)&lt;=$C$36,$C$37,IF(MAX(wycena!$AC26:$AD26)&lt;=$D$36,$D$37,IF(MAX(wycena!$AC26:$AD26)&lt;=$E$36,$E$37,$F$37))),"")</f>
        <v>0</v>
      </c>
      <c r="V10" s="41">
        <f>IF(wycena!B26&lt;&gt;"",IF(wycena!$AB26&lt;=ryzyka!$C$40,ryzyka!$C$41,IF(wycena!$AB26&lt;=ryzyka!$D$40,ryzyka!$D$41,IF(wycena!$AB26&lt;=ryzyka!$E$40,ryzyka!$E$41,ryzyka!$F$41))),"")</f>
        <v>0</v>
      </c>
      <c r="W10" s="41">
        <f>IF(AND(wycena!B26&lt;&gt;"",wycena!O26&lt;&gt;""),IF((AND(wycena!O26=$C$43,wycena!P26&lt;&gt;"f",wycena!Q26&lt;&gt;"H"))=TRUE,$C$46,IF(AND(wycena!O26=$F$43,wycena!P26&lt;&gt;"A",wycena!Q26&lt;&gt;"E")=TRUE,$C$46,$D$46)),0)</f>
        <v>0</v>
      </c>
      <c r="X10" s="41">
        <f>IFERROR(IF(wycena!B26&lt;&gt;"",SUM(M10*$B$48,N10*$B$49,O10*$B$50,P10*$B$51,Q10*$B$52,R10*$B$53,S10*$B$54,T10*$B$55,U10*$B$56,V10*$B$57,W10*$B$58),""),0)</f>
        <v>0.19</v>
      </c>
      <c r="Y10" s="42" t="str">
        <f>IF(wycena!B26&lt;&gt;"",IF(X10&lt;=$B$65,$C$65,(IF(X10&lt;=$B$66,$C$66,(IF(X10&lt;=$B$67,$C$67,$C$68))))),"")</f>
        <v>Detal może być wykonywany samodzielnie przez każdego pracownika</v>
      </c>
    </row>
    <row r="11" spans="1:38">
      <c r="B11" s="34" t="s">
        <v>393</v>
      </c>
      <c r="C11" s="34">
        <v>0</v>
      </c>
      <c r="D11" s="45">
        <v>1</v>
      </c>
      <c r="K11" s="39">
        <v>9</v>
      </c>
      <c r="L11" s="40" t="str">
        <f>IF(wycena!B27&lt;&gt;"",wycena!B27,"")</f>
        <v>00013494_A1</v>
      </c>
      <c r="M11" s="41">
        <f>IF(wycena!B27&lt;&gt;"",IF(wycena!EO27&lt;=ryzyka!$C$7,ryzyka!$C$8,IF(wycena!EO27&lt;=ryzyka!$D$7,ryzyka!$D$8,IF(wycena!EO27&lt;=ryzyka!$E$7,ryzyka!$E$8,IF(wycena!EO27&lt;=ryzyka!$F$7,ryzyka!$F$8,ryzyka!$G$8)))),"")</f>
        <v>0</v>
      </c>
      <c r="N11" s="41">
        <f>IF(wycena!B27&lt;&gt;"",IF(wycena!X27=ryzyka!$C$10,ryzyka!$C$11,ryzyka!$D$11),"")</f>
        <v>1</v>
      </c>
      <c r="O11" s="41">
        <f>IF(wycena!B27&lt;&gt;"",(IF(wycena!DN27&lt;&gt;0,ryzyka!$D$14,ryzyka!$C$14)),"")</f>
        <v>0</v>
      </c>
      <c r="P11" s="41">
        <f>IF(wycena!B27&lt;&gt;"",IF(wycena!G27&lt;=ryzyka!$C$17,ryzyka!$C$18,IF(wycena!G27&lt;=ryzyka!$D$17,ryzyka!$D$18,IF(wycena!G27&lt;=ryzyka!$E$17,ryzyka!$E$18,IF(wycena!G27&lt;=ryzyka!$F$17,ryzyka!$F$18,ryzyka!$G$18)))),"")</f>
        <v>1</v>
      </c>
      <c r="Q11" s="41">
        <f>IF(wycena!B27&lt;&gt;"",IF(COUNTIF(wycena!DJ27:DT27,"&lt;&gt;0")&lt;=$C$21,$C$22,IF(COUNTIF(wycena!DJ27:DT27,"&lt;&gt;0")&lt;=$D$21,$D$22,IF(COUNTIF(wycena!DJ27:DT27,"&lt;&gt;0")&lt;=$E$21,$E$22,IF(COUNTIF(wycena!DJ27:DT27,"&lt;&gt;0")&lt;=$F$21,$F$22,$G$22)))),"")</f>
        <v>0</v>
      </c>
      <c r="R11" s="41">
        <f>IF(wycena!B27&lt;&gt;"",IF((COUNTIF(wycena!CD27,"&lt;&gt;0")+COUNTIF(wycena!CG27,"&lt;&gt;0"))=1,$D$25,IF((COUNTIF(wycena!CD27,"&lt;&gt;0")+COUNTIF(wycena!CG27,"&lt;&gt;0"))=2,$E$25,$C$25)),"")</f>
        <v>0</v>
      </c>
      <c r="S11" s="41">
        <f>IF(wycena!B27&lt;&gt;"",IF(COUNTIF(wycena!DL27,"&lt;&gt;0")+COUNTIF(wycena!DO27,"&lt;&gt;0")+COUNTIF(wycena!DP27,"&lt;&gt;0")+COUNTIF(wycena!DT27,"&lt;&gt;0")=$C$28,$C$29,IF(COUNTIF(wycena!DL27,"&lt;&gt;0")+COUNTIF(wycena!DO27,"&lt;&gt;0")+COUNTIF(wycena!DP27,"&lt;&gt;0")+COUNTIF(wycena!DT27,"&lt;&gt;0")=$D$28,$D$29,IF(COUNTIF(wycena!DL27,"&lt;&gt;0")+COUNTIF(wycena!DO27,"&lt;&gt;0")+COUNTIF(wycena!DP27,"&lt;&gt;0")+COUNTIF(wycena!DT27,"&lt;&gt;0")=$E$28,$E$29,$F$29))),"")</f>
        <v>0</v>
      </c>
      <c r="T11" s="41">
        <f>IF(wycena!B27&lt;&gt;"",IFERROR(IF(MAX(wycena!$AC27:$AD27)/MIN(wycena!$AC27:$AD27)&lt;=$C$32,$C$33,IF(MAX(wycena!$AC27:$AD27)/MIN(wycena!$AC27:$AD27)&lt;=$D$32,$D$33,IF(MAX(wycena!$AC27:$AD27)/MIN(wycena!$AC27:$AD27)&lt;=$E$32,$E$33,$F$33))),0),"")</f>
        <v>0</v>
      </c>
      <c r="U11" s="41">
        <f>IF(wycena!B27&lt;&gt;"",IF(MAX(wycena!$AC27:$AD27)&lt;=$C$36,$C$37,IF(MAX(wycena!$AC27:$AD27)&lt;=$D$36,$D$37,IF(MAX(wycena!$AC27:$AD27)&lt;=$E$36,$E$37,$F$37))),"")</f>
        <v>0</v>
      </c>
      <c r="V11" s="41">
        <f>IF(wycena!B27&lt;&gt;"",IF(wycena!$AB27&lt;=ryzyka!$C$40,ryzyka!$C$41,IF(wycena!$AB27&lt;=ryzyka!$D$40,ryzyka!$D$41,IF(wycena!$AB27&lt;=ryzyka!$E$40,ryzyka!$E$41,ryzyka!$F$41))),"")</f>
        <v>0</v>
      </c>
      <c r="W11" s="41">
        <f>IF(AND(wycena!B27&lt;&gt;"",wycena!O27&lt;&gt;""),IF((AND(wycena!O27=$C$43,wycena!P27&lt;&gt;"f",wycena!Q27&lt;&gt;"H"))=TRUE,$C$46,IF(AND(wycena!O27=$F$43,wycena!P27&lt;&gt;"A",wycena!Q27&lt;&gt;"E")=TRUE,$C$46,$D$46)),0)</f>
        <v>0</v>
      </c>
      <c r="X11" s="41">
        <f>IFERROR(IF(wycena!B27&lt;&gt;"",SUM(M11*$B$48,N11*$B$49,O11*$B$50,P11*$B$51,Q11*$B$52,R11*$B$53,S11*$B$54,T11*$B$55,U11*$B$56,V11*$B$57,W11*$B$58),""),0)</f>
        <v>0.19</v>
      </c>
      <c r="Y11" s="42" t="str">
        <f>IF(wycena!B27&lt;&gt;"",IF(X11&lt;=$B$65,$C$65,(IF(X11&lt;=$B$66,$C$66,(IF(X11&lt;=$B$67,$C$67,$C$68))))),"")</f>
        <v>Detal może być wykonywany samodzielnie przez każdego pracownika</v>
      </c>
    </row>
    <row r="12" spans="1:38">
      <c r="D12" s="45"/>
      <c r="K12" s="39">
        <v>10</v>
      </c>
      <c r="L12" s="40" t="str">
        <f>IF(wycena!B28&lt;&gt;"",wycena!B28,"")</f>
        <v>00013495_A1</v>
      </c>
      <c r="M12" s="41">
        <f>IF(wycena!B28&lt;&gt;"",IF(wycena!EO28&lt;=ryzyka!$C$7,ryzyka!$C$8,IF(wycena!EO28&lt;=ryzyka!$D$7,ryzyka!$D$8,IF(wycena!EO28&lt;=ryzyka!$E$7,ryzyka!$E$8,IF(wycena!EO28&lt;=ryzyka!$F$7,ryzyka!$F$8,ryzyka!$G$8)))),"")</f>
        <v>0</v>
      </c>
      <c r="N12" s="41">
        <f>IF(wycena!B28&lt;&gt;"",IF(wycena!X28=ryzyka!$C$10,ryzyka!$C$11,ryzyka!$D$11),"")</f>
        <v>1</v>
      </c>
      <c r="O12" s="41">
        <f>IF(wycena!B28&lt;&gt;"",(IF(wycena!DN28&lt;&gt;0,ryzyka!$D$14,ryzyka!$C$14)),"")</f>
        <v>0</v>
      </c>
      <c r="P12" s="41">
        <f>IF(wycena!B28&lt;&gt;"",IF(wycena!G28&lt;=ryzyka!$C$17,ryzyka!$C$18,IF(wycena!G28&lt;=ryzyka!$D$17,ryzyka!$D$18,IF(wycena!G28&lt;=ryzyka!$E$17,ryzyka!$E$18,IF(wycena!G28&lt;=ryzyka!$F$17,ryzyka!$F$18,ryzyka!$G$18)))),"")</f>
        <v>1</v>
      </c>
      <c r="Q12" s="41">
        <f>IF(wycena!B28&lt;&gt;"",IF(COUNTIF(wycena!DJ28:DT28,"&lt;&gt;0")&lt;=$C$21,$C$22,IF(COUNTIF(wycena!DJ28:DT28,"&lt;&gt;0")&lt;=$D$21,$D$22,IF(COUNTIF(wycena!DJ28:DT28,"&lt;&gt;0")&lt;=$E$21,$E$22,IF(COUNTIF(wycena!DJ28:DT28,"&lt;&gt;0")&lt;=$F$21,$F$22,$G$22)))),"")</f>
        <v>0</v>
      </c>
      <c r="R12" s="41">
        <f>IF(wycena!B28&lt;&gt;"",IF((COUNTIF(wycena!CD28,"&lt;&gt;0")+COUNTIF(wycena!CG28,"&lt;&gt;0"))=1,$D$25,IF((COUNTIF(wycena!CD28,"&lt;&gt;0")+COUNTIF(wycena!CG28,"&lt;&gt;0"))=2,$E$25,$C$25)),"")</f>
        <v>0</v>
      </c>
      <c r="S12" s="41">
        <f>IF(wycena!B28&lt;&gt;"",IF(COUNTIF(wycena!DL28,"&lt;&gt;0")+COUNTIF(wycena!DO28,"&lt;&gt;0")+COUNTIF(wycena!DP28,"&lt;&gt;0")+COUNTIF(wycena!DT28,"&lt;&gt;0")=$C$28,$C$29,IF(COUNTIF(wycena!DL28,"&lt;&gt;0")+COUNTIF(wycena!DO28,"&lt;&gt;0")+COUNTIF(wycena!DP28,"&lt;&gt;0")+COUNTIF(wycena!DT28,"&lt;&gt;0")=$D$28,$D$29,IF(COUNTIF(wycena!DL28,"&lt;&gt;0")+COUNTIF(wycena!DO28,"&lt;&gt;0")+COUNTIF(wycena!DP28,"&lt;&gt;0")+COUNTIF(wycena!DT28,"&lt;&gt;0")=$E$28,$E$29,$F$29))),"")</f>
        <v>0</v>
      </c>
      <c r="T12" s="41">
        <f>IF(wycena!B28&lt;&gt;"",IFERROR(IF(MAX(wycena!$AC28:$AD28)/MIN(wycena!$AC28:$AD28)&lt;=$C$32,$C$33,IF(MAX(wycena!$AC28:$AD28)/MIN(wycena!$AC28:$AD28)&lt;=$D$32,$D$33,IF(MAX(wycena!$AC28:$AD28)/MIN(wycena!$AC28:$AD28)&lt;=$E$32,$E$33,$F$33))),0),"")</f>
        <v>0</v>
      </c>
      <c r="U12" s="41">
        <f>IF(wycena!B28&lt;&gt;"",IF(MAX(wycena!$AC28:$AD28)&lt;=$C$36,$C$37,IF(MAX(wycena!$AC28:$AD28)&lt;=$D$36,$D$37,IF(MAX(wycena!$AC28:$AD28)&lt;=$E$36,$E$37,$F$37))),"")</f>
        <v>0</v>
      </c>
      <c r="V12" s="41">
        <f>IF(wycena!B28&lt;&gt;"",IF(wycena!$AB28&lt;=ryzyka!$C$40,ryzyka!$C$41,IF(wycena!$AB28&lt;=ryzyka!$D$40,ryzyka!$D$41,IF(wycena!$AB28&lt;=ryzyka!$E$40,ryzyka!$E$41,ryzyka!$F$41))),"")</f>
        <v>0</v>
      </c>
      <c r="W12" s="41">
        <f>IF(AND(wycena!B28&lt;&gt;"",wycena!O28&lt;&gt;""),IF((AND(wycena!O28=$C$43,wycena!P28&lt;&gt;"f",wycena!Q28&lt;&gt;"H"))=TRUE,$C$46,IF(AND(wycena!O28=$F$43,wycena!P28&lt;&gt;"A",wycena!Q28&lt;&gt;"E")=TRUE,$C$46,$D$46)),0)</f>
        <v>0</v>
      </c>
      <c r="X12" s="41">
        <f>IFERROR(IF(wycena!B28&lt;&gt;"",SUM(M12*$B$48,N12*$B$49,O12*$B$50,P12*$B$51,Q12*$B$52,R12*$B$53,S12*$B$54,T12*$B$55,U12*$B$56,V12*$B$57,W12*$B$58),""),0)</f>
        <v>0.19</v>
      </c>
      <c r="Y12" s="42" t="str">
        <f>IF(wycena!B28&lt;&gt;"",IF(X12&lt;=$B$65,$C$65,(IF(X12&lt;=$B$66,$C$66,(IF(X12&lt;=$B$67,$C$67,$C$68))))),"")</f>
        <v>Detal może być wykonywany samodzielnie przez każdego pracownika</v>
      </c>
    </row>
    <row r="13" spans="1:38">
      <c r="A13" s="34" t="s">
        <v>394</v>
      </c>
      <c r="C13" s="34" t="s">
        <v>50</v>
      </c>
      <c r="D13" s="34" t="s">
        <v>52</v>
      </c>
      <c r="K13" s="39">
        <v>11</v>
      </c>
      <c r="L13" s="40" t="str">
        <f>IF(wycena!B29&lt;&gt;"",wycena!B29,"")</f>
        <v>00000556_B</v>
      </c>
      <c r="M13" s="41">
        <f>IF(wycena!B29&lt;&gt;"",IF(wycena!EO29&lt;=ryzyka!$C$7,ryzyka!$C$8,IF(wycena!EO29&lt;=ryzyka!$D$7,ryzyka!$D$8,IF(wycena!EO29&lt;=ryzyka!$E$7,ryzyka!$E$8,IF(wycena!EO29&lt;=ryzyka!$F$7,ryzyka!$F$8,ryzyka!$G$8)))),"")</f>
        <v>0</v>
      </c>
      <c r="N13" s="41">
        <f>IF(wycena!B29&lt;&gt;"",IF(wycena!X29=ryzyka!$C$10,ryzyka!$C$11,ryzyka!$D$11),"")</f>
        <v>1</v>
      </c>
      <c r="O13" s="41">
        <f>IF(wycena!B29&lt;&gt;"",(IF(wycena!DN29&lt;&gt;0,ryzyka!$D$14,ryzyka!$C$14)),"")</f>
        <v>0</v>
      </c>
      <c r="P13" s="41">
        <f>IF(wycena!B29&lt;&gt;"",IF(wycena!G29&lt;=ryzyka!$C$17,ryzyka!$C$18,IF(wycena!G29&lt;=ryzyka!$D$17,ryzyka!$D$18,IF(wycena!G29&lt;=ryzyka!$E$17,ryzyka!$E$18,IF(wycena!G29&lt;=ryzyka!$F$17,ryzyka!$F$18,ryzyka!$G$18)))),"")</f>
        <v>1</v>
      </c>
      <c r="Q13" s="41">
        <f>IF(wycena!B29&lt;&gt;"",IF(COUNTIF(wycena!DJ29:DT29,"&lt;&gt;0")&lt;=$C$21,$C$22,IF(COUNTIF(wycena!DJ29:DT29,"&lt;&gt;0")&lt;=$D$21,$D$22,IF(COUNTIF(wycena!DJ29:DT29,"&lt;&gt;0")&lt;=$E$21,$E$22,IF(COUNTIF(wycena!DJ29:DT29,"&lt;&gt;0")&lt;=$F$21,$F$22,$G$22)))),"")</f>
        <v>0</v>
      </c>
      <c r="R13" s="41">
        <f>IF(wycena!B29&lt;&gt;"",IF((COUNTIF(wycena!CD29,"&lt;&gt;0")+COUNTIF(wycena!CG29,"&lt;&gt;0"))=1,$D$25,IF((COUNTIF(wycena!CD29,"&lt;&gt;0")+COUNTIF(wycena!CG29,"&lt;&gt;0"))=2,$E$25,$C$25)),"")</f>
        <v>0</v>
      </c>
      <c r="S13" s="41">
        <f>IF(wycena!B29&lt;&gt;"",IF(COUNTIF(wycena!DL29,"&lt;&gt;0")+COUNTIF(wycena!DO29,"&lt;&gt;0")+COUNTIF(wycena!DP29,"&lt;&gt;0")+COUNTIF(wycena!DT29,"&lt;&gt;0")=$C$28,$C$29,IF(COUNTIF(wycena!DL29,"&lt;&gt;0")+COUNTIF(wycena!DO29,"&lt;&gt;0")+COUNTIF(wycena!DP29,"&lt;&gt;0")+COUNTIF(wycena!DT29,"&lt;&gt;0")=$D$28,$D$29,IF(COUNTIF(wycena!DL29,"&lt;&gt;0")+COUNTIF(wycena!DO29,"&lt;&gt;0")+COUNTIF(wycena!DP29,"&lt;&gt;0")+COUNTIF(wycena!DT29,"&lt;&gt;0")=$E$28,$E$29,$F$29))),"")</f>
        <v>0</v>
      </c>
      <c r="T13" s="41">
        <f>IF(wycena!B29&lt;&gt;"",IFERROR(IF(MAX(wycena!$AC29:$AD29)/MIN(wycena!$AC29:$AD29)&lt;=$C$32,$C$33,IF(MAX(wycena!$AC29:$AD29)/MIN(wycena!$AC29:$AD29)&lt;=$D$32,$D$33,IF(MAX(wycena!$AC29:$AD29)/MIN(wycena!$AC29:$AD29)&lt;=$E$32,$E$33,$F$33))),0),"")</f>
        <v>0</v>
      </c>
      <c r="U13" s="41">
        <f>IF(wycena!B29&lt;&gt;"",IF(MAX(wycena!$AC29:$AD29)&lt;=$C$36,$C$37,IF(MAX(wycena!$AC29:$AD29)&lt;=$D$36,$D$37,IF(MAX(wycena!$AC29:$AD29)&lt;=$E$36,$E$37,$F$37))),"")</f>
        <v>0</v>
      </c>
      <c r="V13" s="41">
        <f>IF(wycena!B29&lt;&gt;"",IF(wycena!$AB29&lt;=ryzyka!$C$40,ryzyka!$C$41,IF(wycena!$AB29&lt;=ryzyka!$D$40,ryzyka!$D$41,IF(wycena!$AB29&lt;=ryzyka!$E$40,ryzyka!$E$41,ryzyka!$F$41))),"")</f>
        <v>0</v>
      </c>
      <c r="W13" s="41">
        <f>IF(AND(wycena!B29&lt;&gt;"",wycena!O29&lt;&gt;""),IF((AND(wycena!O29=$C$43,wycena!P29&lt;&gt;"f",wycena!Q29&lt;&gt;"H"))=TRUE,$C$46,IF(AND(wycena!O29=$F$43,wycena!P29&lt;&gt;"A",wycena!Q29&lt;&gt;"E")=TRUE,$C$46,$D$46)),0)</f>
        <v>0</v>
      </c>
      <c r="X13" s="41">
        <f>IFERROR(IF(wycena!B29&lt;&gt;"",SUM(M13*$B$48,N13*$B$49,O13*$B$50,P13*$B$51,Q13*$B$52,R13*$B$53,S13*$B$54,T13*$B$55,U13*$B$56,V13*$B$57,W13*$B$58),""),0)</f>
        <v>0.19</v>
      </c>
      <c r="Y13" s="42" t="str">
        <f>IF(wycena!B29&lt;&gt;"",IF(X13&lt;=$B$65,$C$65,(IF(X13&lt;=$B$66,$C$66,(IF(X13&lt;=$B$67,$C$67,$C$68))))),"")</f>
        <v>Detal może być wykonywany samodzielnie przez każdego pracownika</v>
      </c>
    </row>
    <row r="14" spans="1:38">
      <c r="B14" s="34" t="s">
        <v>395</v>
      </c>
      <c r="C14" s="34">
        <v>0</v>
      </c>
      <c r="D14" s="45">
        <v>1</v>
      </c>
      <c r="K14" s="39">
        <v>12</v>
      </c>
      <c r="L14" s="40">
        <f>IF(wycena!B30&lt;&gt;"",wycena!B30,"")</f>
        <v>80000519</v>
      </c>
      <c r="M14" s="41">
        <f>IF(wycena!B30&lt;&gt;"",IF(wycena!EO30&lt;=ryzyka!$C$7,ryzyka!$C$8,IF(wycena!EO30&lt;=ryzyka!$D$7,ryzyka!$D$8,IF(wycena!EO30&lt;=ryzyka!$E$7,ryzyka!$E$8,IF(wycena!EO30&lt;=ryzyka!$F$7,ryzyka!$F$8,ryzyka!$G$8)))),"")</f>
        <v>0</v>
      </c>
      <c r="N14" s="41">
        <f>IF(wycena!B30&lt;&gt;"",IF(wycena!X30=ryzyka!$C$10,ryzyka!$C$11,ryzyka!$D$11),"")</f>
        <v>1</v>
      </c>
      <c r="O14" s="41">
        <f>IF(wycena!B30&lt;&gt;"",(IF(wycena!DN30&lt;&gt;0,ryzyka!$D$14,ryzyka!$C$14)),"")</f>
        <v>0</v>
      </c>
      <c r="P14" s="41">
        <f>IF(wycena!B30&lt;&gt;"",IF(wycena!G30&lt;=ryzyka!$C$17,ryzyka!$C$18,IF(wycena!G30&lt;=ryzyka!$D$17,ryzyka!$D$18,IF(wycena!G30&lt;=ryzyka!$E$17,ryzyka!$E$18,IF(wycena!G30&lt;=ryzyka!$F$17,ryzyka!$F$18,ryzyka!$G$18)))),"")</f>
        <v>0</v>
      </c>
      <c r="Q14" s="41">
        <f>IF(wycena!B30&lt;&gt;"",IF(COUNTIF(wycena!DJ30:DT30,"&lt;&gt;0")&lt;=$C$21,$C$22,IF(COUNTIF(wycena!DJ30:DT30,"&lt;&gt;0")&lt;=$D$21,$D$22,IF(COUNTIF(wycena!DJ30:DT30,"&lt;&gt;0")&lt;=$E$21,$E$22,IF(COUNTIF(wycena!DJ30:DT30,"&lt;&gt;0")&lt;=$F$21,$F$22,$G$22)))),"")</f>
        <v>0</v>
      </c>
      <c r="R14" s="41">
        <f>IF(wycena!B30&lt;&gt;"",IF((COUNTIF(wycena!CD30,"&lt;&gt;0")+COUNTIF(wycena!CG30,"&lt;&gt;0"))=1,$D$25,IF((COUNTIF(wycena!CD30,"&lt;&gt;0")+COUNTIF(wycena!CG30,"&lt;&gt;0"))=2,$E$25,$C$25)),"")</f>
        <v>0</v>
      </c>
      <c r="S14" s="41">
        <f>IF(wycena!B30&lt;&gt;"",IF(COUNTIF(wycena!DL30,"&lt;&gt;0")+COUNTIF(wycena!DO30,"&lt;&gt;0")+COUNTIF(wycena!DP30,"&lt;&gt;0")+COUNTIF(wycena!DT30,"&lt;&gt;0")=$C$28,$C$29,IF(COUNTIF(wycena!DL30,"&lt;&gt;0")+COUNTIF(wycena!DO30,"&lt;&gt;0")+COUNTIF(wycena!DP30,"&lt;&gt;0")+COUNTIF(wycena!DT30,"&lt;&gt;0")=$D$28,$D$29,IF(COUNTIF(wycena!DL30,"&lt;&gt;0")+COUNTIF(wycena!DO30,"&lt;&gt;0")+COUNTIF(wycena!DP30,"&lt;&gt;0")+COUNTIF(wycena!DT30,"&lt;&gt;0")=$E$28,$E$29,$F$29))),"")</f>
        <v>0</v>
      </c>
      <c r="T14" s="41">
        <f>IF(wycena!B30&lt;&gt;"",IFERROR(IF(MAX(wycena!$AC30:$AD30)/MIN(wycena!$AC30:$AD30)&lt;=$C$32,$C$33,IF(MAX(wycena!$AC30:$AD30)/MIN(wycena!$AC30:$AD30)&lt;=$D$32,$D$33,IF(MAX(wycena!$AC30:$AD30)/MIN(wycena!$AC30:$AD30)&lt;=$E$32,$E$33,$F$33))),0),"")</f>
        <v>0</v>
      </c>
      <c r="U14" s="41">
        <f>IF(wycena!B30&lt;&gt;"",IF(MAX(wycena!$AC30:$AD30)&lt;=$C$36,$C$37,IF(MAX(wycena!$AC30:$AD30)&lt;=$D$36,$D$37,IF(MAX(wycena!$AC30:$AD30)&lt;=$E$36,$E$37,$F$37))),"")</f>
        <v>0</v>
      </c>
      <c r="V14" s="41">
        <f>IF(wycena!B30&lt;&gt;"",IF(wycena!$AB30&lt;=ryzyka!$C$40,ryzyka!$C$41,IF(wycena!$AB30&lt;=ryzyka!$D$40,ryzyka!$D$41,IF(wycena!$AB30&lt;=ryzyka!$E$40,ryzyka!$E$41,ryzyka!$F$41))),"")</f>
        <v>0</v>
      </c>
      <c r="W14" s="41">
        <f>IF(AND(wycena!B30&lt;&gt;"",wycena!O30&lt;&gt;""),IF((AND(wycena!O30=$C$43,wycena!P30&lt;&gt;"f",wycena!Q30&lt;&gt;"H"))=TRUE,$C$46,IF(AND(wycena!O30=$F$43,wycena!P30&lt;&gt;"A",wycena!Q30&lt;&gt;"E")=TRUE,$C$46,$D$46)),0)</f>
        <v>0</v>
      </c>
      <c r="X14" s="41">
        <f>IFERROR(IF(wycena!B30&lt;&gt;"",SUM(M14*$B$48,N14*$B$49,O14*$B$50,P14*$B$51,Q14*$B$52,R14*$B$53,S14*$B$54,T14*$B$55,U14*$B$56,V14*$B$57,W14*$B$58),""),0)</f>
        <v>0.1</v>
      </c>
      <c r="Y14" s="42" t="str">
        <f>IF(wycena!B30&lt;&gt;"",IF(X14&lt;=$B$65,$C$65,(IF(X14&lt;=$B$66,$C$66,(IF(X14&lt;=$B$67,$C$67,$C$68))))),"")</f>
        <v>Detal może być wykonywany samodzielnie przez każdego pracownika</v>
      </c>
    </row>
    <row r="15" spans="1:38">
      <c r="D15" s="45"/>
      <c r="K15" s="39">
        <v>13</v>
      </c>
      <c r="L15" s="40" t="str">
        <f>IF(wycena!B31&lt;&gt;"",wycena!B31,"")</f>
        <v/>
      </c>
      <c r="M15" s="41" t="str">
        <f>IF(wycena!B31&lt;&gt;"",IF(wycena!EO31&lt;=ryzyka!$C$7,ryzyka!$C$8,IF(wycena!EO31&lt;=ryzyka!$D$7,ryzyka!$D$8,IF(wycena!EO31&lt;=ryzyka!$E$7,ryzyka!$E$8,IF(wycena!EO31&lt;=ryzyka!$F$7,ryzyka!$F$8,ryzyka!$G$8)))),"")</f>
        <v/>
      </c>
      <c r="N15" s="41" t="str">
        <f>IF(wycena!B31&lt;&gt;"",IF(wycena!X31=ryzyka!$C$10,ryzyka!$C$11,ryzyka!$D$11),"")</f>
        <v/>
      </c>
      <c r="O15" s="41" t="str">
        <f>IF(wycena!B31&lt;&gt;"",(IF(wycena!DN31&lt;&gt;0,ryzyka!$D$14,ryzyka!$C$14)),"")</f>
        <v/>
      </c>
      <c r="P15" s="41" t="str">
        <f>IF(wycena!B31&lt;&gt;"",IF(wycena!G31&lt;=ryzyka!$C$17,ryzyka!$C$18,IF(wycena!G31&lt;=ryzyka!$D$17,ryzyka!$D$18,IF(wycena!G31&lt;=ryzyka!$E$17,ryzyka!$E$18,IF(wycena!G31&lt;=ryzyka!$F$17,ryzyka!$F$18,ryzyka!$G$18)))),"")</f>
        <v/>
      </c>
      <c r="Q15" s="41" t="str">
        <f>IF(wycena!B31&lt;&gt;"",IF(COUNTIF(wycena!DJ31:DT31,"&lt;&gt;0")&lt;=$C$21,$C$22,IF(COUNTIF(wycena!DJ31:DT31,"&lt;&gt;0")&lt;=$D$21,$D$22,IF(COUNTIF(wycena!DJ31:DT31,"&lt;&gt;0")&lt;=$E$21,$E$22,IF(COUNTIF(wycena!DJ31:DT31,"&lt;&gt;0")&lt;=$F$21,$F$22,$G$22)))),"")</f>
        <v/>
      </c>
      <c r="R15" s="41" t="str">
        <f>IF(wycena!B31&lt;&gt;"",IF((COUNTIF(wycena!CD31,"&lt;&gt;0")+COUNTIF(wycena!CG31,"&lt;&gt;0"))=1,$D$25,IF((COUNTIF(wycena!CD31,"&lt;&gt;0")+COUNTIF(wycena!CG31,"&lt;&gt;0"))=2,$E$25,$C$25)),"")</f>
        <v/>
      </c>
      <c r="S15" s="41" t="str">
        <f>IF(wycena!B31&lt;&gt;"",IF(COUNTIF(wycena!DL31,"&lt;&gt;0")+COUNTIF(wycena!DO31,"&lt;&gt;0")+COUNTIF(wycena!DP31,"&lt;&gt;0")+COUNTIF(wycena!DT31,"&lt;&gt;0")=$C$28,$C$29,IF(COUNTIF(wycena!DL31,"&lt;&gt;0")+COUNTIF(wycena!DO31,"&lt;&gt;0")+COUNTIF(wycena!DP31,"&lt;&gt;0")+COUNTIF(wycena!DT31,"&lt;&gt;0")=$D$28,$D$29,IF(COUNTIF(wycena!DL31,"&lt;&gt;0")+COUNTIF(wycena!DO31,"&lt;&gt;0")+COUNTIF(wycena!DP31,"&lt;&gt;0")+COUNTIF(wycena!DT31,"&lt;&gt;0")=$E$28,$E$29,$F$29))),"")</f>
        <v/>
      </c>
      <c r="T15" s="41" t="str">
        <f>IF(wycena!B31&lt;&gt;"",IFERROR(IF(MAX(wycena!$AC31:$AD31)/MIN(wycena!$AC31:$AD31)&lt;=$C$32,$C$33,IF(MAX(wycena!$AC31:$AD31)/MIN(wycena!$AC31:$AD31)&lt;=$D$32,$D$33,IF(MAX(wycena!$AC31:$AD31)/MIN(wycena!$AC31:$AD31)&lt;=$E$32,$E$33,$F$33))),0),"")</f>
        <v/>
      </c>
      <c r="U15" s="41" t="str">
        <f>IF(wycena!B31&lt;&gt;"",IF(MAX(wycena!$AC31:$AD31)&lt;=$C$36,$C$37,IF(MAX(wycena!$AC31:$AD31)&lt;=$D$36,$D$37,IF(MAX(wycena!$AC31:$AD31)&lt;=$E$36,$E$37,$F$37))),"")</f>
        <v/>
      </c>
      <c r="V15" s="41" t="str">
        <f>IF(wycena!B31&lt;&gt;"",IF(wycena!$AB31&lt;=ryzyka!$C$40,ryzyka!$C$41,IF(wycena!$AB31&lt;=ryzyka!$D$40,ryzyka!$D$41,IF(wycena!$AB31&lt;=ryzyka!$E$40,ryzyka!$E$41,ryzyka!$F$41))),"")</f>
        <v/>
      </c>
      <c r="W15" s="41">
        <f>IF(AND(wycena!B31&lt;&gt;"",wycena!O31&lt;&gt;""),IF((AND(wycena!O31=$C$43,wycena!P31&lt;&gt;"f",wycena!Q31&lt;&gt;"H"))=TRUE,$C$46,IF(AND(wycena!O31=$F$43,wycena!P31&lt;&gt;"A",wycena!Q31&lt;&gt;"E")=TRUE,$C$46,$D$46)),0)</f>
        <v>0</v>
      </c>
      <c r="X15" s="41" t="str">
        <f>IFERROR(IF(wycena!B31&lt;&gt;"",SUM(M15*$B$48,N15*$B$49,O15*$B$50,P15*$B$51,Q15*$B$52,R15*$B$53,S15*$B$54,T15*$B$55,U15*$B$56,V15*$B$57,W15*$B$58),""),0)</f>
        <v/>
      </c>
      <c r="Y15" s="42" t="str">
        <f>IF(wycena!B31&lt;&gt;"",IF(X15&lt;=$B$65,$C$65,(IF(X15&lt;=$B$66,$C$66,(IF(X15&lt;=$B$67,$C$67,$C$68))))),"")</f>
        <v/>
      </c>
    </row>
    <row r="16" spans="1:38">
      <c r="A16" s="34" t="s">
        <v>396</v>
      </c>
      <c r="B16" s="34" t="s">
        <v>389</v>
      </c>
      <c r="D16" s="34">
        <v>10</v>
      </c>
      <c r="E16" s="34">
        <v>50</v>
      </c>
      <c r="F16" s="34">
        <v>100</v>
      </c>
      <c r="G16" s="34">
        <v>300</v>
      </c>
      <c r="K16" s="39">
        <v>14</v>
      </c>
      <c r="L16" s="40" t="str">
        <f>IF(wycena!B32&lt;&gt;"",wycena!B32,"")</f>
        <v/>
      </c>
      <c r="M16" s="41" t="str">
        <f>IF(wycena!B32&lt;&gt;"",IF(wycena!EO32&lt;=ryzyka!$C$7,ryzyka!$C$8,IF(wycena!EO32&lt;=ryzyka!$D$7,ryzyka!$D$8,IF(wycena!EO32&lt;=ryzyka!$E$7,ryzyka!$E$8,IF(wycena!EO32&lt;=ryzyka!$F$7,ryzyka!$F$8,ryzyka!$G$8)))),"")</f>
        <v/>
      </c>
      <c r="N16" s="41" t="str">
        <f>IF(wycena!B32&lt;&gt;"",IF(wycena!X32=ryzyka!$C$10,ryzyka!$C$11,ryzyka!$D$11),"")</f>
        <v/>
      </c>
      <c r="O16" s="41" t="str">
        <f>IF(wycena!B32&lt;&gt;"",(IF(wycena!DN32&lt;&gt;0,ryzyka!$D$14,ryzyka!$C$14)),"")</f>
        <v/>
      </c>
      <c r="P16" s="41" t="str">
        <f>IF(wycena!B32&lt;&gt;"",IF(wycena!G32&lt;=ryzyka!$C$17,ryzyka!$C$18,IF(wycena!G32&lt;=ryzyka!$D$17,ryzyka!$D$18,IF(wycena!G32&lt;=ryzyka!$E$17,ryzyka!$E$18,IF(wycena!G32&lt;=ryzyka!$F$17,ryzyka!$F$18,ryzyka!$G$18)))),"")</f>
        <v/>
      </c>
      <c r="Q16" s="41" t="str">
        <f>IF(wycena!B32&lt;&gt;"",IF(COUNTIF(wycena!DJ32:DT32,"&lt;&gt;0")&lt;=$C$21,$C$22,IF(COUNTIF(wycena!DJ32:DT32,"&lt;&gt;0")&lt;=$D$21,$D$22,IF(COUNTIF(wycena!DJ32:DT32,"&lt;&gt;0")&lt;=$E$21,$E$22,IF(COUNTIF(wycena!DJ32:DT32,"&lt;&gt;0")&lt;=$F$21,$F$22,$G$22)))),"")</f>
        <v/>
      </c>
      <c r="R16" s="41" t="str">
        <f>IF(wycena!B32&lt;&gt;"",IF((COUNTIF(wycena!CD32,"&lt;&gt;0")+COUNTIF(wycena!CG32,"&lt;&gt;0"))=1,$D$25,IF((COUNTIF(wycena!CD32,"&lt;&gt;0")+COUNTIF(wycena!CG32,"&lt;&gt;0"))=2,$E$25,$C$25)),"")</f>
        <v/>
      </c>
      <c r="S16" s="41" t="str">
        <f>IF(wycena!B32&lt;&gt;"",IF(COUNTIF(wycena!DL32,"&lt;&gt;0")+COUNTIF(wycena!DO32,"&lt;&gt;0")+COUNTIF(wycena!DP32,"&lt;&gt;0")+COUNTIF(wycena!DT32,"&lt;&gt;0")=$C$28,$C$29,IF(COUNTIF(wycena!DL32,"&lt;&gt;0")+COUNTIF(wycena!DO32,"&lt;&gt;0")+COUNTIF(wycena!DP32,"&lt;&gt;0")+COUNTIF(wycena!DT32,"&lt;&gt;0")=$D$28,$D$29,IF(COUNTIF(wycena!DL32,"&lt;&gt;0")+COUNTIF(wycena!DO32,"&lt;&gt;0")+COUNTIF(wycena!DP32,"&lt;&gt;0")+COUNTIF(wycena!DT32,"&lt;&gt;0")=$E$28,$E$29,$F$29))),"")</f>
        <v/>
      </c>
      <c r="T16" s="41" t="str">
        <f>IF(wycena!B32&lt;&gt;"",IFERROR(IF(MAX(wycena!$AC32:$AD32)/MIN(wycena!$AC32:$AD32)&lt;=$C$32,$C$33,IF(MAX(wycena!$AC32:$AD32)/MIN(wycena!$AC32:$AD32)&lt;=$D$32,$D$33,IF(MAX(wycena!$AC32:$AD32)/MIN(wycena!$AC32:$AD32)&lt;=$E$32,$E$33,$F$33))),0),"")</f>
        <v/>
      </c>
      <c r="U16" s="41" t="str">
        <f>IF(wycena!B32&lt;&gt;"",IF(MAX(wycena!$AC32:$AD32)&lt;=$C$36,$C$37,IF(MAX(wycena!$AC32:$AD32)&lt;=$D$36,$D$37,IF(MAX(wycena!$AC32:$AD32)&lt;=$E$36,$E$37,$F$37))),"")</f>
        <v/>
      </c>
      <c r="V16" s="41" t="str">
        <f>IF(wycena!B32&lt;&gt;"",IF(wycena!$AB32&lt;=ryzyka!$C$40,ryzyka!$C$41,IF(wycena!$AB32&lt;=ryzyka!$D$40,ryzyka!$D$41,IF(wycena!$AB32&lt;=ryzyka!$E$40,ryzyka!$E$41,ryzyka!$F$41))),"")</f>
        <v/>
      </c>
      <c r="W16" s="41">
        <f>IF(AND(wycena!B32&lt;&gt;"",wycena!O32&lt;&gt;""),IF((AND(wycena!O32=$C$43,wycena!P32&lt;&gt;"f",wycena!Q32&lt;&gt;"H"))=TRUE,$C$46,IF(AND(wycena!O32=$F$43,wycena!P32&lt;&gt;"A",wycena!Q32&lt;&gt;"E")=TRUE,$C$46,$D$46)),0)</f>
        <v>0</v>
      </c>
      <c r="X16" s="41" t="str">
        <f>IFERROR(IF(wycena!B32&lt;&gt;"",SUM(M16*$B$48,N16*$B$49,O16*$B$50,P16*$B$51,Q16*$B$52,R16*$B$53,S16*$B$54,T16*$B$55,U16*$B$56,V16*$B$57,W16*$B$58),""),0)</f>
        <v/>
      </c>
      <c r="Y16" s="42" t="str">
        <f>IF(wycena!B32&lt;&gt;"",IF(X16&lt;=$B$65,$C$65,(IF(X16&lt;=$B$66,$C$66,(IF(X16&lt;=$B$67,$C$67,$C$68))))),"")</f>
        <v/>
      </c>
    </row>
    <row r="17" spans="1:25">
      <c r="B17" s="34" t="s">
        <v>390</v>
      </c>
      <c r="C17" s="34">
        <v>10</v>
      </c>
      <c r="D17" s="34">
        <v>50</v>
      </c>
      <c r="E17" s="34">
        <v>100</v>
      </c>
      <c r="F17" s="34">
        <v>300</v>
      </c>
      <c r="K17" s="39">
        <v>15</v>
      </c>
      <c r="L17" s="40" t="str">
        <f>IF(wycena!B33&lt;&gt;"",wycena!B33,"")</f>
        <v/>
      </c>
      <c r="M17" s="41" t="str">
        <f>IF(wycena!B33&lt;&gt;"",IF(wycena!EO33&lt;=ryzyka!$C$7,ryzyka!$C$8,IF(wycena!EO33&lt;=ryzyka!$D$7,ryzyka!$D$8,IF(wycena!EO33&lt;=ryzyka!$E$7,ryzyka!$E$8,IF(wycena!EO33&lt;=ryzyka!$F$7,ryzyka!$F$8,ryzyka!$G$8)))),"")</f>
        <v/>
      </c>
      <c r="N17" s="41" t="str">
        <f>IF(wycena!B33&lt;&gt;"",IF(wycena!X33=ryzyka!$C$10,ryzyka!$C$11,ryzyka!$D$11),"")</f>
        <v/>
      </c>
      <c r="O17" s="41" t="str">
        <f>IF(wycena!B33&lt;&gt;"",(IF(wycena!DN33&lt;&gt;0,ryzyka!$D$14,ryzyka!$C$14)),"")</f>
        <v/>
      </c>
      <c r="P17" s="41" t="str">
        <f>IF(wycena!B33&lt;&gt;"",IF(wycena!G33&lt;=ryzyka!$C$17,ryzyka!$C$18,IF(wycena!G33&lt;=ryzyka!$D$17,ryzyka!$D$18,IF(wycena!G33&lt;=ryzyka!$E$17,ryzyka!$E$18,IF(wycena!G33&lt;=ryzyka!$F$17,ryzyka!$F$18,ryzyka!$G$18)))),"")</f>
        <v/>
      </c>
      <c r="Q17" s="41" t="str">
        <f>IF(wycena!B33&lt;&gt;"",IF(COUNTIF(wycena!DJ33:DT33,"&lt;&gt;0")&lt;=$C$21,$C$22,IF(COUNTIF(wycena!DJ33:DT33,"&lt;&gt;0")&lt;=$D$21,$D$22,IF(COUNTIF(wycena!DJ33:DT33,"&lt;&gt;0")&lt;=$E$21,$E$22,IF(COUNTIF(wycena!DJ33:DT33,"&lt;&gt;0")&lt;=$F$21,$F$22,$G$22)))),"")</f>
        <v/>
      </c>
      <c r="R17" s="41" t="str">
        <f>IF(wycena!B33&lt;&gt;"",IF((COUNTIF(wycena!CD33,"&lt;&gt;0")+COUNTIF(wycena!CG33,"&lt;&gt;0"))=1,$D$25,IF((COUNTIF(wycena!CD33,"&lt;&gt;0")+COUNTIF(wycena!CG33,"&lt;&gt;0"))=2,$E$25,$C$25)),"")</f>
        <v/>
      </c>
      <c r="S17" s="41" t="str">
        <f>IF(wycena!B33&lt;&gt;"",IF(COUNTIF(wycena!DL33,"&lt;&gt;0")+COUNTIF(wycena!DO33,"&lt;&gt;0")+COUNTIF(wycena!DP33,"&lt;&gt;0")+COUNTIF(wycena!DT33,"&lt;&gt;0")=$C$28,$C$29,IF(COUNTIF(wycena!DL33,"&lt;&gt;0")+COUNTIF(wycena!DO33,"&lt;&gt;0")+COUNTIF(wycena!DP33,"&lt;&gt;0")+COUNTIF(wycena!DT33,"&lt;&gt;0")=$D$28,$D$29,IF(COUNTIF(wycena!DL33,"&lt;&gt;0")+COUNTIF(wycena!DO33,"&lt;&gt;0")+COUNTIF(wycena!DP33,"&lt;&gt;0")+COUNTIF(wycena!DT33,"&lt;&gt;0")=$E$28,$E$29,$F$29))),"")</f>
        <v/>
      </c>
      <c r="T17" s="41" t="str">
        <f>IF(wycena!B33&lt;&gt;"",IFERROR(IF(MAX(wycena!$AC33:$AD33)/MIN(wycena!$AC33:$AD33)&lt;=$C$32,$C$33,IF(MAX(wycena!$AC33:$AD33)/MIN(wycena!$AC33:$AD33)&lt;=$D$32,$D$33,IF(MAX(wycena!$AC33:$AD33)/MIN(wycena!$AC33:$AD33)&lt;=$E$32,$E$33,$F$33))),0),"")</f>
        <v/>
      </c>
      <c r="U17" s="41" t="str">
        <f>IF(wycena!B33&lt;&gt;"",IF(MAX(wycena!$AC33:$AD33)&lt;=$C$36,$C$37,IF(MAX(wycena!$AC33:$AD33)&lt;=$D$36,$D$37,IF(MAX(wycena!$AC33:$AD33)&lt;=$E$36,$E$37,$F$37))),"")</f>
        <v/>
      </c>
      <c r="V17" s="41" t="str">
        <f>IF(wycena!B33&lt;&gt;"",IF(wycena!$AB33&lt;=ryzyka!$C$40,ryzyka!$C$41,IF(wycena!$AB33&lt;=ryzyka!$D$40,ryzyka!$D$41,IF(wycena!$AB33&lt;=ryzyka!$E$40,ryzyka!$E$41,ryzyka!$F$41))),"")</f>
        <v/>
      </c>
      <c r="W17" s="41">
        <f>IF(AND(wycena!B33&lt;&gt;"",wycena!O33&lt;&gt;""),IF((AND(wycena!O33=$C$43,wycena!P33&lt;&gt;"f",wycena!Q33&lt;&gt;"H"))=TRUE,$C$46,IF(AND(wycena!O33=$F$43,wycena!P33&lt;&gt;"A",wycena!Q33&lt;&gt;"E")=TRUE,$C$46,$D$46)),0)</f>
        <v>0</v>
      </c>
      <c r="X17" s="41" t="str">
        <f>IFERROR(IF(wycena!B33&lt;&gt;"",SUM(M17*$B$48,N17*$B$49,O17*$B$50,P17*$B$51,Q17*$B$52,R17*$B$53,S17*$B$54,T17*$B$55,U17*$B$56,V17*$B$57,W17*$B$58),""),0)</f>
        <v/>
      </c>
      <c r="Y17" s="42" t="str">
        <f>IF(wycena!B33&lt;&gt;"",IF(X17&lt;=$B$65,$C$65,(IF(X17&lt;=$B$66,$C$66,(IF(X17&lt;=$B$67,$C$67,$C$68))))),"")</f>
        <v/>
      </c>
    </row>
    <row r="18" spans="1:25">
      <c r="B18" s="34" t="s">
        <v>397</v>
      </c>
      <c r="C18" s="44">
        <v>0</v>
      </c>
      <c r="D18" s="44">
        <v>0.2</v>
      </c>
      <c r="E18" s="44">
        <v>0.5</v>
      </c>
      <c r="F18" s="44">
        <v>0.8</v>
      </c>
      <c r="G18" s="44">
        <v>1</v>
      </c>
      <c r="K18" s="39">
        <v>16</v>
      </c>
      <c r="L18" s="40" t="str">
        <f>IF(wycena!B34&lt;&gt;"",wycena!B34,"")</f>
        <v/>
      </c>
      <c r="M18" s="41" t="str">
        <f>IF(wycena!B34&lt;&gt;"",IF(wycena!EO34&lt;=ryzyka!$C$7,ryzyka!$C$8,IF(wycena!EO34&lt;=ryzyka!$D$7,ryzyka!$D$8,IF(wycena!EO34&lt;=ryzyka!$E$7,ryzyka!$E$8,IF(wycena!EO34&lt;=ryzyka!$F$7,ryzyka!$F$8,ryzyka!$G$8)))),"")</f>
        <v/>
      </c>
      <c r="N18" s="41" t="str">
        <f>IF(wycena!B34&lt;&gt;"",IF(wycena!X34=ryzyka!$C$10,ryzyka!$C$11,ryzyka!$D$11),"")</f>
        <v/>
      </c>
      <c r="O18" s="41" t="str">
        <f>IF(wycena!B34&lt;&gt;"",(IF(wycena!DN34&lt;&gt;0,ryzyka!$D$14,ryzyka!$C$14)),"")</f>
        <v/>
      </c>
      <c r="P18" s="41" t="str">
        <f>IF(wycena!B34&lt;&gt;"",IF(wycena!G34&lt;=ryzyka!$C$17,ryzyka!$C$18,IF(wycena!G34&lt;=ryzyka!$D$17,ryzyka!$D$18,IF(wycena!G34&lt;=ryzyka!$E$17,ryzyka!$E$18,IF(wycena!G34&lt;=ryzyka!$F$17,ryzyka!$F$18,ryzyka!$G$18)))),"")</f>
        <v/>
      </c>
      <c r="Q18" s="41" t="str">
        <f>IF(wycena!B34&lt;&gt;"",IF(COUNTIF(wycena!DJ34:DT34,"&lt;&gt;0")&lt;=$C$21,$C$22,IF(COUNTIF(wycena!DJ34:DT34,"&lt;&gt;0")&lt;=$D$21,$D$22,IF(COUNTIF(wycena!DJ34:DT34,"&lt;&gt;0")&lt;=$E$21,$E$22,IF(COUNTIF(wycena!DJ34:DT34,"&lt;&gt;0")&lt;=$F$21,$F$22,$G$22)))),"")</f>
        <v/>
      </c>
      <c r="R18" s="41" t="str">
        <f>IF(wycena!B34&lt;&gt;"",IF((COUNTIF(wycena!CD34,"&lt;&gt;0")+COUNTIF(wycena!CG34,"&lt;&gt;0"))=1,$D$25,IF((COUNTIF(wycena!CD34,"&lt;&gt;0")+COUNTIF(wycena!CG34,"&lt;&gt;0"))=2,$E$25,$C$25)),"")</f>
        <v/>
      </c>
      <c r="S18" s="41" t="str">
        <f>IF(wycena!B34&lt;&gt;"",IF(COUNTIF(wycena!DL34,"&lt;&gt;0")+COUNTIF(wycena!DO34,"&lt;&gt;0")+COUNTIF(wycena!DP34,"&lt;&gt;0")+COUNTIF(wycena!DT34,"&lt;&gt;0")=$C$28,$C$29,IF(COUNTIF(wycena!DL34,"&lt;&gt;0")+COUNTIF(wycena!DO34,"&lt;&gt;0")+COUNTIF(wycena!DP34,"&lt;&gt;0")+COUNTIF(wycena!DT34,"&lt;&gt;0")=$D$28,$D$29,IF(COUNTIF(wycena!DL34,"&lt;&gt;0")+COUNTIF(wycena!DO34,"&lt;&gt;0")+COUNTIF(wycena!DP34,"&lt;&gt;0")+COUNTIF(wycena!DT34,"&lt;&gt;0")=$E$28,$E$29,$F$29))),"")</f>
        <v/>
      </c>
      <c r="T18" s="41" t="str">
        <f>IF(wycena!B34&lt;&gt;"",IFERROR(IF(MAX(wycena!$AC34:$AD34)/MIN(wycena!$AC34:$AD34)&lt;=$C$32,$C$33,IF(MAX(wycena!$AC34:$AD34)/MIN(wycena!$AC34:$AD34)&lt;=$D$32,$D$33,IF(MAX(wycena!$AC34:$AD34)/MIN(wycena!$AC34:$AD34)&lt;=$E$32,$E$33,$F$33))),0),"")</f>
        <v/>
      </c>
      <c r="U18" s="41" t="str">
        <f>IF(wycena!B34&lt;&gt;"",IF(MAX(wycena!$AC34:$AD34)&lt;=$C$36,$C$37,IF(MAX(wycena!$AC34:$AD34)&lt;=$D$36,$D$37,IF(MAX(wycena!$AC34:$AD34)&lt;=$E$36,$E$37,$F$37))),"")</f>
        <v/>
      </c>
      <c r="V18" s="41" t="str">
        <f>IF(wycena!B34&lt;&gt;"",IF(wycena!$AB34&lt;=ryzyka!$C$40,ryzyka!$C$41,IF(wycena!$AB34&lt;=ryzyka!$D$40,ryzyka!$D$41,IF(wycena!$AB34&lt;=ryzyka!$E$40,ryzyka!$E$41,ryzyka!$F$41))),"")</f>
        <v/>
      </c>
      <c r="W18" s="41">
        <f>IF(AND(wycena!B34&lt;&gt;"",wycena!O34&lt;&gt;""),IF((AND(wycena!O34=$C$43,wycena!P34&lt;&gt;"f",wycena!Q34&lt;&gt;"H"))=TRUE,$C$46,IF(AND(wycena!O34=$F$43,wycena!P34&lt;&gt;"A",wycena!Q34&lt;&gt;"E")=TRUE,$C$46,$D$46)),0)</f>
        <v>0</v>
      </c>
      <c r="X18" s="41" t="str">
        <f>IFERROR(IF(wycena!B34&lt;&gt;"",SUM(M18*$B$48,N18*$B$49,O18*$B$50,P18*$B$51,Q18*$B$52,R18*$B$53,S18*$B$54,T18*$B$55,U18*$B$56,V18*$B$57,W18*$B$58),""),0)</f>
        <v/>
      </c>
      <c r="Y18" s="42" t="str">
        <f>IF(wycena!B34&lt;&gt;"",IF(X18&lt;=$B$65,$C$65,(IF(X18&lt;=$B$66,$C$66,(IF(X18&lt;=$B$67,$C$67,$C$68))))),"")</f>
        <v/>
      </c>
    </row>
    <row r="19" spans="1:25">
      <c r="K19" s="39">
        <v>17</v>
      </c>
      <c r="L19" s="40" t="str">
        <f>IF(wycena!B35&lt;&gt;"",wycena!B35,"")</f>
        <v/>
      </c>
      <c r="M19" s="41" t="str">
        <f>IF(wycena!B35&lt;&gt;"",IF(wycena!EO35&lt;=ryzyka!$C$7,ryzyka!$C$8,IF(wycena!EO35&lt;=ryzyka!$D$7,ryzyka!$D$8,IF(wycena!EO35&lt;=ryzyka!$E$7,ryzyka!$E$8,IF(wycena!EO35&lt;=ryzyka!$F$7,ryzyka!$F$8,ryzyka!$G$8)))),"")</f>
        <v/>
      </c>
      <c r="N19" s="41" t="str">
        <f>IF(wycena!B35&lt;&gt;"",IF(wycena!X35=ryzyka!$C$10,ryzyka!$C$11,ryzyka!$D$11),"")</f>
        <v/>
      </c>
      <c r="O19" s="41" t="str">
        <f>IF(wycena!B35&lt;&gt;"",(IF(wycena!DN35&lt;&gt;0,ryzyka!$D$14,ryzyka!$C$14)),"")</f>
        <v/>
      </c>
      <c r="P19" s="41" t="str">
        <f>IF(wycena!B35&lt;&gt;"",IF(wycena!G35&lt;=ryzyka!$C$17,ryzyka!$C$18,IF(wycena!G35&lt;=ryzyka!$D$17,ryzyka!$D$18,IF(wycena!G35&lt;=ryzyka!$E$17,ryzyka!$E$18,IF(wycena!G35&lt;=ryzyka!$F$17,ryzyka!$F$18,ryzyka!$G$18)))),"")</f>
        <v/>
      </c>
      <c r="Q19" s="41" t="str">
        <f>IF(wycena!B35&lt;&gt;"",IF(COUNTIF(wycena!DJ35:DT35,"&lt;&gt;0")&lt;=$C$21,$C$22,IF(COUNTIF(wycena!DJ35:DT35,"&lt;&gt;0")&lt;=$D$21,$D$22,IF(COUNTIF(wycena!DJ35:DT35,"&lt;&gt;0")&lt;=$E$21,$E$22,IF(COUNTIF(wycena!DJ35:DT35,"&lt;&gt;0")&lt;=$F$21,$F$22,$G$22)))),"")</f>
        <v/>
      </c>
      <c r="R19" s="41" t="str">
        <f>IF(wycena!B35&lt;&gt;"",IF((COUNTIF(wycena!CD35,"&lt;&gt;0")+COUNTIF(wycena!CG35,"&lt;&gt;0"))=1,$D$25,IF((COUNTIF(wycena!CD35,"&lt;&gt;0")+COUNTIF(wycena!CG35,"&lt;&gt;0"))=2,$E$25,$C$25)),"")</f>
        <v/>
      </c>
      <c r="S19" s="41" t="str">
        <f>IF(wycena!B35&lt;&gt;"",IF(COUNTIF(wycena!DL35,"&lt;&gt;0")+COUNTIF(wycena!DO35,"&lt;&gt;0")+COUNTIF(wycena!DP35,"&lt;&gt;0")+COUNTIF(wycena!DT35,"&lt;&gt;0")=$C$28,$C$29,IF(COUNTIF(wycena!DL35,"&lt;&gt;0")+COUNTIF(wycena!DO35,"&lt;&gt;0")+COUNTIF(wycena!DP35,"&lt;&gt;0")+COUNTIF(wycena!DT35,"&lt;&gt;0")=$D$28,$D$29,IF(COUNTIF(wycena!DL35,"&lt;&gt;0")+COUNTIF(wycena!DO35,"&lt;&gt;0")+COUNTIF(wycena!DP35,"&lt;&gt;0")+COUNTIF(wycena!DT35,"&lt;&gt;0")=$E$28,$E$29,$F$29))),"")</f>
        <v/>
      </c>
      <c r="T19" s="41" t="str">
        <f>IF(wycena!B35&lt;&gt;"",IFERROR(IF(MAX(wycena!$AC35:$AD35)/MIN(wycena!$AC35:$AD35)&lt;=$C$32,$C$33,IF(MAX(wycena!$AC35:$AD35)/MIN(wycena!$AC35:$AD35)&lt;=$D$32,$D$33,IF(MAX(wycena!$AC35:$AD35)/MIN(wycena!$AC35:$AD35)&lt;=$E$32,$E$33,$F$33))),0),"")</f>
        <v/>
      </c>
      <c r="U19" s="41" t="str">
        <f>IF(wycena!B35&lt;&gt;"",IF(MAX(wycena!$AC35:$AD35)&lt;=$C$36,$C$37,IF(MAX(wycena!$AC35:$AD35)&lt;=$D$36,$D$37,IF(MAX(wycena!$AC35:$AD35)&lt;=$E$36,$E$37,$F$37))),"")</f>
        <v/>
      </c>
      <c r="V19" s="41" t="str">
        <f>IF(wycena!B35&lt;&gt;"",IF(wycena!$AB35&lt;=ryzyka!$C$40,ryzyka!$C$41,IF(wycena!$AB35&lt;=ryzyka!$D$40,ryzyka!$D$41,IF(wycena!$AB35&lt;=ryzyka!$E$40,ryzyka!$E$41,ryzyka!$F$41))),"")</f>
        <v/>
      </c>
      <c r="W19" s="41">
        <f>IF(AND(wycena!B35&lt;&gt;"",wycena!O35&lt;&gt;""),IF((AND(wycena!O35=$C$43,wycena!P35&lt;&gt;"f",wycena!Q35&lt;&gt;"H"))=TRUE,$C$46,IF(AND(wycena!O35=$F$43,wycena!P35&lt;&gt;"A",wycena!Q35&lt;&gt;"E")=TRUE,$C$46,$D$46)),0)</f>
        <v>0</v>
      </c>
      <c r="X19" s="41" t="str">
        <f>IFERROR(IF(wycena!B35&lt;&gt;"",SUM(M19*$B$48,N19*$B$49,O19*$B$50,P19*$B$51,Q19*$B$52,R19*$B$53,S19*$B$54,T19*$B$55,U19*$B$56,V19*$B$57,W19*$B$58),""),0)</f>
        <v/>
      </c>
      <c r="Y19" s="42" t="str">
        <f>IF(wycena!B35&lt;&gt;"",IF(X19&lt;=$B$65,$C$65,(IF(X19&lt;=$B$66,$C$66,(IF(X19&lt;=$B$67,$C$67,$C$68))))),"")</f>
        <v/>
      </c>
    </row>
    <row r="20" spans="1:25">
      <c r="A20" s="34" t="s">
        <v>398</v>
      </c>
      <c r="B20" s="34" t="s">
        <v>389</v>
      </c>
      <c r="D20" s="34">
        <v>2</v>
      </c>
      <c r="E20" s="34">
        <v>3</v>
      </c>
      <c r="F20" s="46">
        <v>4</v>
      </c>
      <c r="G20" s="46">
        <v>5</v>
      </c>
      <c r="K20" s="39">
        <v>18</v>
      </c>
      <c r="L20" s="40" t="str">
        <f>IF(wycena!B36&lt;&gt;"",wycena!B36,"")</f>
        <v/>
      </c>
      <c r="M20" s="41" t="str">
        <f>IF(wycena!B36&lt;&gt;"",IF(wycena!EO36&lt;=ryzyka!$C$7,ryzyka!$C$8,IF(wycena!EO36&lt;=ryzyka!$D$7,ryzyka!$D$8,IF(wycena!EO36&lt;=ryzyka!$E$7,ryzyka!$E$8,IF(wycena!EO36&lt;=ryzyka!$F$7,ryzyka!$F$8,ryzyka!$G$8)))),"")</f>
        <v/>
      </c>
      <c r="N20" s="41" t="str">
        <f>IF(wycena!B36&lt;&gt;"",IF(wycena!X36=ryzyka!$C$10,ryzyka!$C$11,ryzyka!$D$11),"")</f>
        <v/>
      </c>
      <c r="O20" s="41" t="str">
        <f>IF(wycena!B36&lt;&gt;"",(IF(wycena!DN36&lt;&gt;0,ryzyka!$D$14,ryzyka!$C$14)),"")</f>
        <v/>
      </c>
      <c r="P20" s="41" t="str">
        <f>IF(wycena!B36&lt;&gt;"",IF(wycena!G36&lt;=ryzyka!$C$17,ryzyka!$C$18,IF(wycena!G36&lt;=ryzyka!$D$17,ryzyka!$D$18,IF(wycena!G36&lt;=ryzyka!$E$17,ryzyka!$E$18,IF(wycena!G36&lt;=ryzyka!$F$17,ryzyka!$F$18,ryzyka!$G$18)))),"")</f>
        <v/>
      </c>
      <c r="Q20" s="41" t="str">
        <f>IF(wycena!B36&lt;&gt;"",IF(COUNTIF(wycena!DJ36:DT36,"&lt;&gt;0")&lt;=$C$21,$C$22,IF(COUNTIF(wycena!DJ36:DT36,"&lt;&gt;0")&lt;=$D$21,$D$22,IF(COUNTIF(wycena!DJ36:DT36,"&lt;&gt;0")&lt;=$E$21,$E$22,IF(COUNTIF(wycena!DJ36:DT36,"&lt;&gt;0")&lt;=$F$21,$F$22,$G$22)))),"")</f>
        <v/>
      </c>
      <c r="R20" s="41" t="str">
        <f>IF(wycena!B36&lt;&gt;"",IF((COUNTIF(wycena!CD36,"&lt;&gt;0")+COUNTIF(wycena!CG36,"&lt;&gt;0"))=1,$D$25,IF((COUNTIF(wycena!CD36,"&lt;&gt;0")+COUNTIF(wycena!CG36,"&lt;&gt;0"))=2,$E$25,$C$25)),"")</f>
        <v/>
      </c>
      <c r="S20" s="41" t="str">
        <f>IF(wycena!B36&lt;&gt;"",IF(COUNTIF(wycena!DL36,"&lt;&gt;0")+COUNTIF(wycena!DO36,"&lt;&gt;0")+COUNTIF(wycena!DP36,"&lt;&gt;0")+COUNTIF(wycena!DT36,"&lt;&gt;0")=$C$28,$C$29,IF(COUNTIF(wycena!DL36,"&lt;&gt;0")+COUNTIF(wycena!DO36,"&lt;&gt;0")+COUNTIF(wycena!DP36,"&lt;&gt;0")+COUNTIF(wycena!DT36,"&lt;&gt;0")=$D$28,$D$29,IF(COUNTIF(wycena!DL36,"&lt;&gt;0")+COUNTIF(wycena!DO36,"&lt;&gt;0")+COUNTIF(wycena!DP36,"&lt;&gt;0")+COUNTIF(wycena!DT36,"&lt;&gt;0")=$E$28,$E$29,$F$29))),"")</f>
        <v/>
      </c>
      <c r="T20" s="41" t="str">
        <f>IF(wycena!B36&lt;&gt;"",IFERROR(IF(MAX(wycena!$AC36:$AD36)/MIN(wycena!$AC36:$AD36)&lt;=$C$32,$C$33,IF(MAX(wycena!$AC36:$AD36)/MIN(wycena!$AC36:$AD36)&lt;=$D$32,$D$33,IF(MAX(wycena!$AC36:$AD36)/MIN(wycena!$AC36:$AD36)&lt;=$E$32,$E$33,$F$33))),0),"")</f>
        <v/>
      </c>
      <c r="U20" s="41" t="str">
        <f>IF(wycena!B36&lt;&gt;"",IF(MAX(wycena!$AC36:$AD36)&lt;=$C$36,$C$37,IF(MAX(wycena!$AC36:$AD36)&lt;=$D$36,$D$37,IF(MAX(wycena!$AC36:$AD36)&lt;=$E$36,$E$37,$F$37))),"")</f>
        <v/>
      </c>
      <c r="V20" s="41" t="str">
        <f>IF(wycena!B36&lt;&gt;"",IF(wycena!$AB36&lt;=ryzyka!$C$40,ryzyka!$C$41,IF(wycena!$AB36&lt;=ryzyka!$D$40,ryzyka!$D$41,IF(wycena!$AB36&lt;=ryzyka!$E$40,ryzyka!$E$41,ryzyka!$F$41))),"")</f>
        <v/>
      </c>
      <c r="W20" s="41">
        <f>IF(AND(wycena!B36&lt;&gt;"",wycena!O36&lt;&gt;""),IF((AND(wycena!O36=$C$43,wycena!P36&lt;&gt;"f",wycena!Q36&lt;&gt;"H"))=TRUE,$C$46,IF(AND(wycena!O36=$F$43,wycena!P36&lt;&gt;"A",wycena!Q36&lt;&gt;"E")=TRUE,$C$46,$D$46)),0)</f>
        <v>0</v>
      </c>
      <c r="X20" s="41" t="str">
        <f>IFERROR(IF(wycena!B36&lt;&gt;"",SUM(M20*$B$48,N20*$B$49,O20*$B$50,P20*$B$51,Q20*$B$52,R20*$B$53,S20*$B$54,T20*$B$55,U20*$B$56,V20*$B$57,W20*$B$58),""),0)</f>
        <v/>
      </c>
      <c r="Y20" s="42" t="str">
        <f>IF(wycena!B36&lt;&gt;"",IF(X20&lt;=$B$65,$C$65,(IF(X20&lt;=$B$66,$C$66,(IF(X20&lt;=$B$67,$C$67,$C$68))))),"")</f>
        <v/>
      </c>
    </row>
    <row r="21" spans="1:25">
      <c r="B21" s="34" t="s">
        <v>390</v>
      </c>
      <c r="C21" s="34">
        <v>2</v>
      </c>
      <c r="D21" s="34">
        <v>3</v>
      </c>
      <c r="E21" s="34">
        <v>4</v>
      </c>
      <c r="F21" s="46">
        <v>5</v>
      </c>
      <c r="G21" s="46"/>
      <c r="K21" s="39">
        <v>19</v>
      </c>
      <c r="L21" s="40" t="str">
        <f>IF(wycena!B37&lt;&gt;"",wycena!B37,"")</f>
        <v/>
      </c>
      <c r="M21" s="41" t="str">
        <f>IF(wycena!B37&lt;&gt;"",IF(wycena!EO37&lt;=ryzyka!$C$7,ryzyka!$C$8,IF(wycena!EO37&lt;=ryzyka!$D$7,ryzyka!$D$8,IF(wycena!EO37&lt;=ryzyka!$E$7,ryzyka!$E$8,IF(wycena!EO37&lt;=ryzyka!$F$7,ryzyka!$F$8,ryzyka!$G$8)))),"")</f>
        <v/>
      </c>
      <c r="N21" s="41" t="str">
        <f>IF(wycena!B37&lt;&gt;"",IF(wycena!X37=ryzyka!$C$10,ryzyka!$C$11,ryzyka!$D$11),"")</f>
        <v/>
      </c>
      <c r="O21" s="41" t="str">
        <f>IF(wycena!B37&lt;&gt;"",(IF(wycena!DN37&lt;&gt;0,ryzyka!$D$14,ryzyka!$C$14)),"")</f>
        <v/>
      </c>
      <c r="P21" s="41" t="str">
        <f>IF(wycena!B37&lt;&gt;"",IF(wycena!G37&lt;=ryzyka!$C$17,ryzyka!$C$18,IF(wycena!G37&lt;=ryzyka!$D$17,ryzyka!$D$18,IF(wycena!G37&lt;=ryzyka!$E$17,ryzyka!$E$18,IF(wycena!G37&lt;=ryzyka!$F$17,ryzyka!$F$18,ryzyka!$G$18)))),"")</f>
        <v/>
      </c>
      <c r="Q21" s="41" t="str">
        <f>IF(wycena!B37&lt;&gt;"",IF(COUNTIF(wycena!DJ37:DT37,"&lt;&gt;0")&lt;=$C$21,$C$22,IF(COUNTIF(wycena!DJ37:DT37,"&lt;&gt;0")&lt;=$D$21,$D$22,IF(COUNTIF(wycena!DJ37:DT37,"&lt;&gt;0")&lt;=$E$21,$E$22,IF(COUNTIF(wycena!DJ37:DT37,"&lt;&gt;0")&lt;=$F$21,$F$22,$G$22)))),"")</f>
        <v/>
      </c>
      <c r="R21" s="41" t="str">
        <f>IF(wycena!B37&lt;&gt;"",IF((COUNTIF(wycena!CD37,"&lt;&gt;0")+COUNTIF(wycena!CG37,"&lt;&gt;0"))=1,$D$25,IF((COUNTIF(wycena!CD37,"&lt;&gt;0")+COUNTIF(wycena!CG37,"&lt;&gt;0"))=2,$E$25,$C$25)),"")</f>
        <v/>
      </c>
      <c r="S21" s="41" t="str">
        <f>IF(wycena!B37&lt;&gt;"",IF(COUNTIF(wycena!DL37,"&lt;&gt;0")+COUNTIF(wycena!DO37,"&lt;&gt;0")+COUNTIF(wycena!DP37,"&lt;&gt;0")+COUNTIF(wycena!DT37,"&lt;&gt;0")=$C$28,$C$29,IF(COUNTIF(wycena!DL37,"&lt;&gt;0")+COUNTIF(wycena!DO37,"&lt;&gt;0")+COUNTIF(wycena!DP37,"&lt;&gt;0")+COUNTIF(wycena!DT37,"&lt;&gt;0")=$D$28,$D$29,IF(COUNTIF(wycena!DL37,"&lt;&gt;0")+COUNTIF(wycena!DO37,"&lt;&gt;0")+COUNTIF(wycena!DP37,"&lt;&gt;0")+COUNTIF(wycena!DT37,"&lt;&gt;0")=$E$28,$E$29,$F$29))),"")</f>
        <v/>
      </c>
      <c r="T21" s="41" t="str">
        <f>IF(wycena!B37&lt;&gt;"",IFERROR(IF(MAX(wycena!$AC37:$AD37)/MIN(wycena!$AC37:$AD37)&lt;=$C$32,$C$33,IF(MAX(wycena!$AC37:$AD37)/MIN(wycena!$AC37:$AD37)&lt;=$D$32,$D$33,IF(MAX(wycena!$AC37:$AD37)/MIN(wycena!$AC37:$AD37)&lt;=$E$32,$E$33,$F$33))),0),"")</f>
        <v/>
      </c>
      <c r="U21" s="41" t="str">
        <f>IF(wycena!B37&lt;&gt;"",IF(MAX(wycena!$AC37:$AD37)&lt;=$C$36,$C$37,IF(MAX(wycena!$AC37:$AD37)&lt;=$D$36,$D$37,IF(MAX(wycena!$AC37:$AD37)&lt;=$E$36,$E$37,$F$37))),"")</f>
        <v/>
      </c>
      <c r="V21" s="41" t="str">
        <f>IF(wycena!B37&lt;&gt;"",IF(wycena!$AB37&lt;=ryzyka!$C$40,ryzyka!$C$41,IF(wycena!$AB37&lt;=ryzyka!$D$40,ryzyka!$D$41,IF(wycena!$AB37&lt;=ryzyka!$E$40,ryzyka!$E$41,ryzyka!$F$41))),"")</f>
        <v/>
      </c>
      <c r="W21" s="41">
        <f>IF(AND(wycena!B37&lt;&gt;"",wycena!O37&lt;&gt;""),IF((AND(wycena!O37=$C$43,wycena!P37&lt;&gt;"f",wycena!Q37&lt;&gt;"H"))=TRUE,$C$46,IF(AND(wycena!O37=$F$43,wycena!P37&lt;&gt;"A",wycena!Q37&lt;&gt;"E")=TRUE,$C$46,$D$46)),0)</f>
        <v>0</v>
      </c>
      <c r="X21" s="41" t="str">
        <f>IFERROR(IF(wycena!B37&lt;&gt;"",SUM(M21*$B$48,N21*$B$49,O21*$B$50,P21*$B$51,Q21*$B$52,R21*$B$53,S21*$B$54,T21*$B$55,U21*$B$56,V21*$B$57,W21*$B$58),""),0)</f>
        <v/>
      </c>
      <c r="Y21" s="42" t="str">
        <f>IF(wycena!B37&lt;&gt;"",IF(X21&lt;=$B$65,$C$65,(IF(X21&lt;=$B$66,$C$66,(IF(X21&lt;=$B$67,$C$67,$C$68))))),"")</f>
        <v/>
      </c>
    </row>
    <row r="22" spans="1:25">
      <c r="B22" s="34" t="s">
        <v>399</v>
      </c>
      <c r="C22" s="44">
        <v>0</v>
      </c>
      <c r="D22" s="44">
        <v>0.2</v>
      </c>
      <c r="E22" s="44">
        <v>0.5</v>
      </c>
      <c r="F22" s="44">
        <v>0.8</v>
      </c>
      <c r="G22" s="44">
        <v>1</v>
      </c>
      <c r="K22" s="39">
        <v>20</v>
      </c>
      <c r="L22" s="40" t="str">
        <f>IF(wycena!B38&lt;&gt;"",wycena!B38,"")</f>
        <v/>
      </c>
      <c r="M22" s="41" t="str">
        <f>IF(wycena!B38&lt;&gt;"",IF(wycena!EO38&lt;=ryzyka!$C$7,ryzyka!$C$8,IF(wycena!EO38&lt;=ryzyka!$D$7,ryzyka!$D$8,IF(wycena!EO38&lt;=ryzyka!$E$7,ryzyka!$E$8,IF(wycena!EO38&lt;=ryzyka!$F$7,ryzyka!$F$8,ryzyka!$G$8)))),"")</f>
        <v/>
      </c>
      <c r="N22" s="41" t="str">
        <f>IF(wycena!B38&lt;&gt;"",IF(wycena!X38=ryzyka!$C$10,ryzyka!$C$11,ryzyka!$D$11),"")</f>
        <v/>
      </c>
      <c r="O22" s="41" t="str">
        <f>IF(wycena!B38&lt;&gt;"",(IF(wycena!DN38&lt;&gt;0,ryzyka!$D$14,ryzyka!$C$14)),"")</f>
        <v/>
      </c>
      <c r="P22" s="41" t="str">
        <f>IF(wycena!B38&lt;&gt;"",IF(wycena!G38&lt;=ryzyka!$C$17,ryzyka!$C$18,IF(wycena!G38&lt;=ryzyka!$D$17,ryzyka!$D$18,IF(wycena!G38&lt;=ryzyka!$E$17,ryzyka!$E$18,IF(wycena!G38&lt;=ryzyka!$F$17,ryzyka!$F$18,ryzyka!$G$18)))),"")</f>
        <v/>
      </c>
      <c r="Q22" s="41" t="str">
        <f>IF(wycena!B38&lt;&gt;"",IF(COUNTIF(wycena!DJ38:DT38,"&lt;&gt;0")&lt;=$C$21,$C$22,IF(COUNTIF(wycena!DJ38:DT38,"&lt;&gt;0")&lt;=$D$21,$D$22,IF(COUNTIF(wycena!DJ38:DT38,"&lt;&gt;0")&lt;=$E$21,$E$22,IF(COUNTIF(wycena!DJ38:DT38,"&lt;&gt;0")&lt;=$F$21,$F$22,$G$22)))),"")</f>
        <v/>
      </c>
      <c r="R22" s="41" t="str">
        <f>IF(wycena!B38&lt;&gt;"",IF((COUNTIF(wycena!CD38,"&lt;&gt;0")+COUNTIF(wycena!CG38,"&lt;&gt;0"))=1,$D$25,IF((COUNTIF(wycena!CD38,"&lt;&gt;0")+COUNTIF(wycena!CG38,"&lt;&gt;0"))=2,$E$25,$C$25)),"")</f>
        <v/>
      </c>
      <c r="S22" s="41" t="str">
        <f>IF(wycena!B38&lt;&gt;"",IF(COUNTIF(wycena!DL38,"&lt;&gt;0")+COUNTIF(wycena!DO38,"&lt;&gt;0")+COUNTIF(wycena!DP38,"&lt;&gt;0")+COUNTIF(wycena!DT38,"&lt;&gt;0")=$C$28,$C$29,IF(COUNTIF(wycena!DL38,"&lt;&gt;0")+COUNTIF(wycena!DO38,"&lt;&gt;0")+COUNTIF(wycena!DP38,"&lt;&gt;0")+COUNTIF(wycena!DT38,"&lt;&gt;0")=$D$28,$D$29,IF(COUNTIF(wycena!DL38,"&lt;&gt;0")+COUNTIF(wycena!DO38,"&lt;&gt;0")+COUNTIF(wycena!DP38,"&lt;&gt;0")+COUNTIF(wycena!DT38,"&lt;&gt;0")=$E$28,$E$29,$F$29))),"")</f>
        <v/>
      </c>
      <c r="T22" s="41" t="str">
        <f>IF(wycena!B38&lt;&gt;"",IFERROR(IF(MAX(wycena!$AC38:$AD38)/MIN(wycena!$AC38:$AD38)&lt;=$C$32,$C$33,IF(MAX(wycena!$AC38:$AD38)/MIN(wycena!$AC38:$AD38)&lt;=$D$32,$D$33,IF(MAX(wycena!$AC38:$AD38)/MIN(wycena!$AC38:$AD38)&lt;=$E$32,$E$33,$F$33))),0),"")</f>
        <v/>
      </c>
      <c r="U22" s="41" t="str">
        <f>IF(wycena!B38&lt;&gt;"",IF(MAX(wycena!$AC38:$AD38)&lt;=$C$36,$C$37,IF(MAX(wycena!$AC38:$AD38)&lt;=$D$36,$D$37,IF(MAX(wycena!$AC38:$AD38)&lt;=$E$36,$E$37,$F$37))),"")</f>
        <v/>
      </c>
      <c r="V22" s="41" t="str">
        <f>IF(wycena!B38&lt;&gt;"",IF(wycena!$AB38&lt;=ryzyka!$C$40,ryzyka!$C$41,IF(wycena!$AB38&lt;=ryzyka!$D$40,ryzyka!$D$41,IF(wycena!$AB38&lt;=ryzyka!$E$40,ryzyka!$E$41,ryzyka!$F$41))),"")</f>
        <v/>
      </c>
      <c r="W22" s="41">
        <f>IF(AND(wycena!B38&lt;&gt;"",wycena!O38&lt;&gt;""),IF((AND(wycena!O38=$C$43,wycena!P38&lt;&gt;"f",wycena!Q38&lt;&gt;"H"))=TRUE,$C$46,IF(AND(wycena!O38=$F$43,wycena!P38&lt;&gt;"A",wycena!Q38&lt;&gt;"E")=TRUE,$C$46,$D$46)),0)</f>
        <v>0</v>
      </c>
      <c r="X22" s="41" t="str">
        <f>IFERROR(IF(wycena!B38&lt;&gt;"",SUM(M22*$B$48,N22*$B$49,O22*$B$50,P22*$B$51,Q22*$B$52,R22*$B$53,S22*$B$54,T22*$B$55,U22*$B$56,V22*$B$57,W22*$B$58),""),0)</f>
        <v/>
      </c>
      <c r="Y22" s="42" t="str">
        <f>IF(wycena!B38&lt;&gt;"",IF(X22&lt;=$B$65,$C$65,(IF(X22&lt;=$B$66,$C$66,(IF(X22&lt;=$B$67,$C$67,$C$68))))),"")</f>
        <v/>
      </c>
    </row>
    <row r="23" spans="1:25">
      <c r="K23" s="39">
        <v>21</v>
      </c>
      <c r="L23" s="40" t="str">
        <f>IF(wycena!B39&lt;&gt;"",wycena!B39,"")</f>
        <v/>
      </c>
      <c r="M23" s="41" t="str">
        <f>IF(wycena!B39&lt;&gt;"",IF(wycena!EO39&lt;=ryzyka!$C$7,ryzyka!$C$8,IF(wycena!EO39&lt;=ryzyka!$D$7,ryzyka!$D$8,IF(wycena!EO39&lt;=ryzyka!$E$7,ryzyka!$E$8,IF(wycena!EO39&lt;=ryzyka!$F$7,ryzyka!$F$8,ryzyka!$G$8)))),"")</f>
        <v/>
      </c>
      <c r="N23" s="41" t="str">
        <f>IF(wycena!B39&lt;&gt;"",IF(wycena!X39=ryzyka!$C$10,ryzyka!$C$11,ryzyka!$D$11),"")</f>
        <v/>
      </c>
      <c r="O23" s="41" t="str">
        <f>IF(wycena!B39&lt;&gt;"",(IF(wycena!DN39&lt;&gt;0,ryzyka!$D$14,ryzyka!$C$14)),"")</f>
        <v/>
      </c>
      <c r="P23" s="41" t="str">
        <f>IF(wycena!B39&lt;&gt;"",IF(wycena!G39&lt;=ryzyka!$C$17,ryzyka!$C$18,IF(wycena!G39&lt;=ryzyka!$D$17,ryzyka!$D$18,IF(wycena!G39&lt;=ryzyka!$E$17,ryzyka!$E$18,IF(wycena!G39&lt;=ryzyka!$F$17,ryzyka!$F$18,ryzyka!$G$18)))),"")</f>
        <v/>
      </c>
      <c r="Q23" s="41" t="str">
        <f>IF(wycena!B39&lt;&gt;"",IF(COUNTIF(wycena!DJ39:DT39,"&lt;&gt;0")&lt;=$C$21,$C$22,IF(COUNTIF(wycena!DJ39:DT39,"&lt;&gt;0")&lt;=$D$21,$D$22,IF(COUNTIF(wycena!DJ39:DT39,"&lt;&gt;0")&lt;=$E$21,$E$22,IF(COUNTIF(wycena!DJ39:DT39,"&lt;&gt;0")&lt;=$F$21,$F$22,$G$22)))),"")</f>
        <v/>
      </c>
      <c r="R23" s="41" t="str">
        <f>IF(wycena!B39&lt;&gt;"",IF((COUNTIF(wycena!CD39,"&lt;&gt;0")+COUNTIF(wycena!CG39,"&lt;&gt;0"))=1,$D$25,IF((COUNTIF(wycena!CD39,"&lt;&gt;0")+COUNTIF(wycena!CG39,"&lt;&gt;0"))=2,$E$25,$C$25)),"")</f>
        <v/>
      </c>
      <c r="S23" s="41" t="str">
        <f>IF(wycena!B39&lt;&gt;"",IF(COUNTIF(wycena!DL39,"&lt;&gt;0")+COUNTIF(wycena!DO39,"&lt;&gt;0")+COUNTIF(wycena!DP39,"&lt;&gt;0")+COUNTIF(wycena!DT39,"&lt;&gt;0")=$C$28,$C$29,IF(COUNTIF(wycena!DL39,"&lt;&gt;0")+COUNTIF(wycena!DO39,"&lt;&gt;0")+COUNTIF(wycena!DP39,"&lt;&gt;0")+COUNTIF(wycena!DT39,"&lt;&gt;0")=$D$28,$D$29,IF(COUNTIF(wycena!DL39,"&lt;&gt;0")+COUNTIF(wycena!DO39,"&lt;&gt;0")+COUNTIF(wycena!DP39,"&lt;&gt;0")+COUNTIF(wycena!DT39,"&lt;&gt;0")=$E$28,$E$29,$F$29))),"")</f>
        <v/>
      </c>
      <c r="T23" s="41" t="str">
        <f>IF(wycena!B39&lt;&gt;"",IFERROR(IF(MAX(wycena!$AC39:$AD39)/MIN(wycena!$AC39:$AD39)&lt;=$C$32,$C$33,IF(MAX(wycena!$AC39:$AD39)/MIN(wycena!$AC39:$AD39)&lt;=$D$32,$D$33,IF(MAX(wycena!$AC39:$AD39)/MIN(wycena!$AC39:$AD39)&lt;=$E$32,$E$33,$F$33))),0),"")</f>
        <v/>
      </c>
      <c r="U23" s="41" t="str">
        <f>IF(wycena!B39&lt;&gt;"",IF(MAX(wycena!$AC39:$AD39)&lt;=$C$36,$C$37,IF(MAX(wycena!$AC39:$AD39)&lt;=$D$36,$D$37,IF(MAX(wycena!$AC39:$AD39)&lt;=$E$36,$E$37,$F$37))),"")</f>
        <v/>
      </c>
      <c r="V23" s="41" t="str">
        <f>IF(wycena!B39&lt;&gt;"",IF(wycena!$AB39&lt;=ryzyka!$C$40,ryzyka!$C$41,IF(wycena!$AB39&lt;=ryzyka!$D$40,ryzyka!$D$41,IF(wycena!$AB39&lt;=ryzyka!$E$40,ryzyka!$E$41,ryzyka!$F$41))),"")</f>
        <v/>
      </c>
      <c r="W23" s="41">
        <f>IF(AND(wycena!B39&lt;&gt;"",wycena!O39&lt;&gt;""),IF((AND(wycena!O39=$C$43,wycena!P39&lt;&gt;"f",wycena!Q39&lt;&gt;"H"))=TRUE,$C$46,IF(AND(wycena!O39=$F$43,wycena!P39&lt;&gt;"A",wycena!Q39&lt;&gt;"E")=TRUE,$C$46,$D$46)),0)</f>
        <v>0</v>
      </c>
      <c r="X23" s="41" t="str">
        <f>IFERROR(IF(wycena!B39&lt;&gt;"",SUM(M23*$B$48,N23*$B$49,O23*$B$50,P23*$B$51,Q23*$B$52,R23*$B$53,S23*$B$54,T23*$B$55,U23*$B$56,V23*$B$57,W23*$B$58),""),0)</f>
        <v/>
      </c>
      <c r="Y23" s="42" t="str">
        <f>IF(wycena!B39&lt;&gt;"",IF(X23&lt;=$B$65,$C$65,(IF(X23&lt;=$B$66,$C$66,(IF(X23&lt;=$B$67,$C$67,$C$68))))),"")</f>
        <v/>
      </c>
    </row>
    <row r="24" spans="1:25">
      <c r="A24" s="34" t="s">
        <v>400</v>
      </c>
      <c r="C24" s="34" t="s">
        <v>401</v>
      </c>
      <c r="D24" s="34" t="s">
        <v>402</v>
      </c>
      <c r="E24" s="34" t="s">
        <v>403</v>
      </c>
      <c r="K24" s="39">
        <v>22</v>
      </c>
      <c r="L24" s="40" t="str">
        <f>IF(wycena!B40&lt;&gt;"",wycena!B40,"")</f>
        <v/>
      </c>
      <c r="M24" s="41" t="str">
        <f>IF(wycena!B40&lt;&gt;"",IF(wycena!EO40&lt;=ryzyka!$C$7,ryzyka!$C$8,IF(wycena!EO40&lt;=ryzyka!$D$7,ryzyka!$D$8,IF(wycena!EO40&lt;=ryzyka!$E$7,ryzyka!$E$8,IF(wycena!EO40&lt;=ryzyka!$F$7,ryzyka!$F$8,ryzyka!$G$8)))),"")</f>
        <v/>
      </c>
      <c r="N24" s="41" t="str">
        <f>IF(wycena!B40&lt;&gt;"",IF(wycena!X40=ryzyka!$C$10,ryzyka!$C$11,ryzyka!$D$11),"")</f>
        <v/>
      </c>
      <c r="O24" s="41" t="str">
        <f>IF(wycena!B40&lt;&gt;"",(IF(wycena!DN40&lt;&gt;0,ryzyka!$D$14,ryzyka!$C$14)),"")</f>
        <v/>
      </c>
      <c r="P24" s="41" t="str">
        <f>IF(wycena!B40&lt;&gt;"",IF(wycena!G40&lt;=ryzyka!$C$17,ryzyka!$C$18,IF(wycena!G40&lt;=ryzyka!$D$17,ryzyka!$D$18,IF(wycena!G40&lt;=ryzyka!$E$17,ryzyka!$E$18,IF(wycena!G40&lt;=ryzyka!$F$17,ryzyka!$F$18,ryzyka!$G$18)))),"")</f>
        <v/>
      </c>
      <c r="Q24" s="41" t="str">
        <f>IF(wycena!B40&lt;&gt;"",IF(COUNTIF(wycena!DJ40:DT40,"&lt;&gt;0")&lt;=$C$21,$C$22,IF(COUNTIF(wycena!DJ40:DT40,"&lt;&gt;0")&lt;=$D$21,$D$22,IF(COUNTIF(wycena!DJ40:DT40,"&lt;&gt;0")&lt;=$E$21,$E$22,IF(COUNTIF(wycena!DJ40:DT40,"&lt;&gt;0")&lt;=$F$21,$F$22,$G$22)))),"")</f>
        <v/>
      </c>
      <c r="R24" s="41" t="str">
        <f>IF(wycena!B40&lt;&gt;"",IF((COUNTIF(wycena!CD40,"&lt;&gt;0")+COUNTIF(wycena!CG40,"&lt;&gt;0"))=1,$D$25,IF((COUNTIF(wycena!CD40,"&lt;&gt;0")+COUNTIF(wycena!CG40,"&lt;&gt;0"))=2,$E$25,$C$25)),"")</f>
        <v/>
      </c>
      <c r="S24" s="41" t="str">
        <f>IF(wycena!B40&lt;&gt;"",IF(COUNTIF(wycena!DL40,"&lt;&gt;0")+COUNTIF(wycena!DO40,"&lt;&gt;0")+COUNTIF(wycena!DP40,"&lt;&gt;0")+COUNTIF(wycena!DT40,"&lt;&gt;0")=$C$28,$C$29,IF(COUNTIF(wycena!DL40,"&lt;&gt;0")+COUNTIF(wycena!DO40,"&lt;&gt;0")+COUNTIF(wycena!DP40,"&lt;&gt;0")+COUNTIF(wycena!DT40,"&lt;&gt;0")=$D$28,$D$29,IF(COUNTIF(wycena!DL40,"&lt;&gt;0")+COUNTIF(wycena!DO40,"&lt;&gt;0")+COUNTIF(wycena!DP40,"&lt;&gt;0")+COUNTIF(wycena!DT40,"&lt;&gt;0")=$E$28,$E$29,$F$29))),"")</f>
        <v/>
      </c>
      <c r="T24" s="41" t="str">
        <f>IF(wycena!B40&lt;&gt;"",IFERROR(IF(MAX(wycena!$AC40:$AD40)/MIN(wycena!$AC40:$AD40)&lt;=$C$32,$C$33,IF(MAX(wycena!$AC40:$AD40)/MIN(wycena!$AC40:$AD40)&lt;=$D$32,$D$33,IF(MAX(wycena!$AC40:$AD40)/MIN(wycena!$AC40:$AD40)&lt;=$E$32,$E$33,$F$33))),0),"")</f>
        <v/>
      </c>
      <c r="U24" s="41" t="str">
        <f>IF(wycena!B40&lt;&gt;"",IF(MAX(wycena!$AC40:$AD40)&lt;=$C$36,$C$37,IF(MAX(wycena!$AC40:$AD40)&lt;=$D$36,$D$37,IF(MAX(wycena!$AC40:$AD40)&lt;=$E$36,$E$37,$F$37))),"")</f>
        <v/>
      </c>
      <c r="V24" s="41" t="str">
        <f>IF(wycena!B40&lt;&gt;"",IF(wycena!$AB40&lt;=ryzyka!$C$40,ryzyka!$C$41,IF(wycena!$AB40&lt;=ryzyka!$D$40,ryzyka!$D$41,IF(wycena!$AB40&lt;=ryzyka!$E$40,ryzyka!$E$41,ryzyka!$F$41))),"")</f>
        <v/>
      </c>
      <c r="W24" s="41">
        <f>IF(AND(wycena!B40&lt;&gt;"",wycena!O40&lt;&gt;""),IF((AND(wycena!O40=$C$43,wycena!P40&lt;&gt;"f",wycena!Q40&lt;&gt;"H"))=TRUE,$C$46,IF(AND(wycena!O40=$F$43,wycena!P40&lt;&gt;"A",wycena!Q40&lt;&gt;"E")=TRUE,$C$46,$D$46)),0)</f>
        <v>0</v>
      </c>
      <c r="X24" s="41" t="str">
        <f>IFERROR(IF(wycena!B40&lt;&gt;"",SUM(M24*$B$48,N24*$B$49,O24*$B$50,P24*$B$51,Q24*$B$52,R24*$B$53,S24*$B$54,T24*$B$55,U24*$B$56,V24*$B$57,W24*$B$58),""),0)</f>
        <v/>
      </c>
      <c r="Y24" s="42" t="str">
        <f>IF(wycena!B40&lt;&gt;"",IF(X24&lt;=$B$65,$C$65,(IF(X24&lt;=$B$66,$C$66,(IF(X24&lt;=$B$67,$C$67,$C$68))))),"")</f>
        <v/>
      </c>
    </row>
    <row r="25" spans="1:25">
      <c r="B25" s="34" t="s">
        <v>404</v>
      </c>
      <c r="C25" s="34">
        <v>0</v>
      </c>
      <c r="D25" s="47">
        <v>0.5</v>
      </c>
      <c r="E25" s="45">
        <v>1</v>
      </c>
      <c r="K25" s="39">
        <v>23</v>
      </c>
      <c r="L25" s="40" t="str">
        <f>IF(wycena!B41&lt;&gt;"",wycena!B41,"")</f>
        <v/>
      </c>
      <c r="M25" s="41" t="str">
        <f>IF(wycena!B41&lt;&gt;"",IF(wycena!EO41&lt;=ryzyka!$C$7,ryzyka!$C$8,IF(wycena!EO41&lt;=ryzyka!$D$7,ryzyka!$D$8,IF(wycena!EO41&lt;=ryzyka!$E$7,ryzyka!$E$8,IF(wycena!EO41&lt;=ryzyka!$F$7,ryzyka!$F$8,ryzyka!$G$8)))),"")</f>
        <v/>
      </c>
      <c r="N25" s="41" t="str">
        <f>IF(wycena!B41&lt;&gt;"",IF(wycena!X41=ryzyka!$C$10,ryzyka!$C$11,ryzyka!$D$11),"")</f>
        <v/>
      </c>
      <c r="O25" s="41" t="str">
        <f>IF(wycena!B41&lt;&gt;"",(IF(wycena!DN41&lt;&gt;0,ryzyka!$D$14,ryzyka!$C$14)),"")</f>
        <v/>
      </c>
      <c r="P25" s="41" t="str">
        <f>IF(wycena!B41&lt;&gt;"",IF(wycena!G41&lt;=ryzyka!$C$17,ryzyka!$C$18,IF(wycena!G41&lt;=ryzyka!$D$17,ryzyka!$D$18,IF(wycena!G41&lt;=ryzyka!$E$17,ryzyka!$E$18,IF(wycena!G41&lt;=ryzyka!$F$17,ryzyka!$F$18,ryzyka!$G$18)))),"")</f>
        <v/>
      </c>
      <c r="Q25" s="41" t="str">
        <f>IF(wycena!B41&lt;&gt;"",IF(COUNTIF(wycena!DJ41:DT41,"&lt;&gt;0")&lt;=$C$21,$C$22,IF(COUNTIF(wycena!DJ41:DT41,"&lt;&gt;0")&lt;=$D$21,$D$22,IF(COUNTIF(wycena!DJ41:DT41,"&lt;&gt;0")&lt;=$E$21,$E$22,IF(COUNTIF(wycena!DJ41:DT41,"&lt;&gt;0")&lt;=$F$21,$F$22,$G$22)))),"")</f>
        <v/>
      </c>
      <c r="R25" s="41" t="str">
        <f>IF(wycena!B41&lt;&gt;"",IF((COUNTIF(wycena!CD41,"&lt;&gt;0")+COUNTIF(wycena!CG41,"&lt;&gt;0"))=1,$D$25,IF((COUNTIF(wycena!CD41,"&lt;&gt;0")+COUNTIF(wycena!CG41,"&lt;&gt;0"))=2,$E$25,$C$25)),"")</f>
        <v/>
      </c>
      <c r="S25" s="41" t="str">
        <f>IF(wycena!B41&lt;&gt;"",IF(COUNTIF(wycena!DL41,"&lt;&gt;0")+COUNTIF(wycena!DO41,"&lt;&gt;0")+COUNTIF(wycena!DP41,"&lt;&gt;0")+COUNTIF(wycena!DT41,"&lt;&gt;0")=$C$28,$C$29,IF(COUNTIF(wycena!DL41,"&lt;&gt;0")+COUNTIF(wycena!DO41,"&lt;&gt;0")+COUNTIF(wycena!DP41,"&lt;&gt;0")+COUNTIF(wycena!DT41,"&lt;&gt;0")=$D$28,$D$29,IF(COUNTIF(wycena!DL41,"&lt;&gt;0")+COUNTIF(wycena!DO41,"&lt;&gt;0")+COUNTIF(wycena!DP41,"&lt;&gt;0")+COUNTIF(wycena!DT41,"&lt;&gt;0")=$E$28,$E$29,$F$29))),"")</f>
        <v/>
      </c>
      <c r="T25" s="41" t="str">
        <f>IF(wycena!B41&lt;&gt;"",IFERROR(IF(MAX(wycena!$AC41:$AD41)/MIN(wycena!$AC41:$AD41)&lt;=$C$32,$C$33,IF(MAX(wycena!$AC41:$AD41)/MIN(wycena!$AC41:$AD41)&lt;=$D$32,$D$33,IF(MAX(wycena!$AC41:$AD41)/MIN(wycena!$AC41:$AD41)&lt;=$E$32,$E$33,$F$33))),0),"")</f>
        <v/>
      </c>
      <c r="U25" s="41" t="str">
        <f>IF(wycena!B41&lt;&gt;"",IF(MAX(wycena!$AC41:$AD41)&lt;=$C$36,$C$37,IF(MAX(wycena!$AC41:$AD41)&lt;=$D$36,$D$37,IF(MAX(wycena!$AC41:$AD41)&lt;=$E$36,$E$37,$F$37))),"")</f>
        <v/>
      </c>
      <c r="V25" s="41" t="str">
        <f>IF(wycena!B41&lt;&gt;"",IF(wycena!$AB41&lt;=ryzyka!$C$40,ryzyka!$C$41,IF(wycena!$AB41&lt;=ryzyka!$D$40,ryzyka!$D$41,IF(wycena!$AB41&lt;=ryzyka!$E$40,ryzyka!$E$41,ryzyka!$F$41))),"")</f>
        <v/>
      </c>
      <c r="W25" s="41">
        <f>IF(AND(wycena!B41&lt;&gt;"",wycena!O41&lt;&gt;""),IF((AND(wycena!O41=$C$43,wycena!P41&lt;&gt;"f",wycena!Q41&lt;&gt;"H"))=TRUE,$C$46,IF(AND(wycena!O41=$F$43,wycena!P41&lt;&gt;"A",wycena!Q41&lt;&gt;"E")=TRUE,$C$46,$D$46)),0)</f>
        <v>0</v>
      </c>
      <c r="X25" s="41" t="str">
        <f>IFERROR(IF(wycena!B41&lt;&gt;"",SUM(M25*$B$48,N25*$B$49,O25*$B$50,P25*$B$51,Q25*$B$52,R25*$B$53,S25*$B$54,T25*$B$55,U25*$B$56,V25*$B$57,W25*$B$58),""),0)</f>
        <v/>
      </c>
      <c r="Y25" s="42" t="str">
        <f>IF(wycena!B41&lt;&gt;"",IF(X25&lt;=$B$65,$C$65,(IF(X25&lt;=$B$66,$C$66,(IF(X25&lt;=$B$67,$C$67,$C$68))))),"")</f>
        <v/>
      </c>
    </row>
    <row r="26" spans="1:25">
      <c r="K26" s="39">
        <v>24</v>
      </c>
      <c r="L26" s="40" t="str">
        <f>IF(wycena!B42&lt;&gt;"",wycena!B42,"")</f>
        <v/>
      </c>
      <c r="M26" s="41" t="str">
        <f>IF(wycena!B42&lt;&gt;"",IF(wycena!EO42&lt;=ryzyka!$C$7,ryzyka!$C$8,IF(wycena!EO42&lt;=ryzyka!$D$7,ryzyka!$D$8,IF(wycena!EO42&lt;=ryzyka!$E$7,ryzyka!$E$8,IF(wycena!EO42&lt;=ryzyka!$F$7,ryzyka!$F$8,ryzyka!$G$8)))),"")</f>
        <v/>
      </c>
      <c r="N26" s="41" t="str">
        <f>IF(wycena!B42&lt;&gt;"",IF(wycena!X42=ryzyka!$C$10,ryzyka!$C$11,ryzyka!$D$11),"")</f>
        <v/>
      </c>
      <c r="O26" s="41" t="str">
        <f>IF(wycena!B42&lt;&gt;"",(IF(wycena!DN42&lt;&gt;0,ryzyka!$D$14,ryzyka!$C$14)),"")</f>
        <v/>
      </c>
      <c r="P26" s="41" t="str">
        <f>IF(wycena!B42&lt;&gt;"",IF(wycena!G42&lt;=ryzyka!$C$17,ryzyka!$C$18,IF(wycena!G42&lt;=ryzyka!$D$17,ryzyka!$D$18,IF(wycena!G42&lt;=ryzyka!$E$17,ryzyka!$E$18,IF(wycena!G42&lt;=ryzyka!$F$17,ryzyka!$F$18,ryzyka!$G$18)))),"")</f>
        <v/>
      </c>
      <c r="Q26" s="41" t="str">
        <f>IF(wycena!B42&lt;&gt;"",IF(COUNTIF(wycena!DJ42:DT42,"&lt;&gt;0")&lt;=$C$21,$C$22,IF(COUNTIF(wycena!DJ42:DT42,"&lt;&gt;0")&lt;=$D$21,$D$22,IF(COUNTIF(wycena!DJ42:DT42,"&lt;&gt;0")&lt;=$E$21,$E$22,IF(COUNTIF(wycena!DJ42:DT42,"&lt;&gt;0")&lt;=$F$21,$F$22,$G$22)))),"")</f>
        <v/>
      </c>
      <c r="R26" s="41" t="str">
        <f>IF(wycena!B42&lt;&gt;"",IF((COUNTIF(wycena!CD42,"&lt;&gt;0")+COUNTIF(wycena!CG42,"&lt;&gt;0"))=1,$D$25,IF((COUNTIF(wycena!CD42,"&lt;&gt;0")+COUNTIF(wycena!CG42,"&lt;&gt;0"))=2,$E$25,$C$25)),"")</f>
        <v/>
      </c>
      <c r="S26" s="41" t="str">
        <f>IF(wycena!B42&lt;&gt;"",IF(COUNTIF(wycena!DL42,"&lt;&gt;0")+COUNTIF(wycena!DO42,"&lt;&gt;0")+COUNTIF(wycena!DP42,"&lt;&gt;0")+COUNTIF(wycena!DT42,"&lt;&gt;0")=$C$28,$C$29,IF(COUNTIF(wycena!DL42,"&lt;&gt;0")+COUNTIF(wycena!DO42,"&lt;&gt;0")+COUNTIF(wycena!DP42,"&lt;&gt;0")+COUNTIF(wycena!DT42,"&lt;&gt;0")=$D$28,$D$29,IF(COUNTIF(wycena!DL42,"&lt;&gt;0")+COUNTIF(wycena!DO42,"&lt;&gt;0")+COUNTIF(wycena!DP42,"&lt;&gt;0")+COUNTIF(wycena!DT42,"&lt;&gt;0")=$E$28,$E$29,$F$29))),"")</f>
        <v/>
      </c>
      <c r="T26" s="41" t="str">
        <f>IF(wycena!B42&lt;&gt;"",IFERROR(IF(MAX(wycena!$AC42:$AD42)/MIN(wycena!$AC42:$AD42)&lt;=$C$32,$C$33,IF(MAX(wycena!$AC42:$AD42)/MIN(wycena!$AC42:$AD42)&lt;=$D$32,$D$33,IF(MAX(wycena!$AC42:$AD42)/MIN(wycena!$AC42:$AD42)&lt;=$E$32,$E$33,$F$33))),0),"")</f>
        <v/>
      </c>
      <c r="U26" s="41" t="str">
        <f>IF(wycena!B42&lt;&gt;"",IF(MAX(wycena!$AC42:$AD42)&lt;=$C$36,$C$37,IF(MAX(wycena!$AC42:$AD42)&lt;=$D$36,$D$37,IF(MAX(wycena!$AC42:$AD42)&lt;=$E$36,$E$37,$F$37))),"")</f>
        <v/>
      </c>
      <c r="V26" s="41" t="str">
        <f>IF(wycena!B42&lt;&gt;"",IF(wycena!$AB42&lt;=ryzyka!$C$40,ryzyka!$C$41,IF(wycena!$AB42&lt;=ryzyka!$D$40,ryzyka!$D$41,IF(wycena!$AB42&lt;=ryzyka!$E$40,ryzyka!$E$41,ryzyka!$F$41))),"")</f>
        <v/>
      </c>
      <c r="W26" s="41">
        <f>IF(AND(wycena!B42&lt;&gt;"",wycena!O42&lt;&gt;""),IF((AND(wycena!O42=$C$43,wycena!P42&lt;&gt;"f",wycena!Q42&lt;&gt;"H"))=TRUE,$C$46,IF(AND(wycena!O42=$F$43,wycena!P42&lt;&gt;"A",wycena!Q42&lt;&gt;"E")=TRUE,$C$46,$D$46)),0)</f>
        <v>0</v>
      </c>
      <c r="X26" s="41" t="str">
        <f>IFERROR(IF(wycena!B42&lt;&gt;"",SUM(M26*$B$48,N26*$B$49,O26*$B$50,P26*$B$51,Q26*$B$52,R26*$B$53,S26*$B$54,T26*$B$55,U26*$B$56,V26*$B$57,W26*$B$58),""),0)</f>
        <v/>
      </c>
      <c r="Y26" s="42" t="str">
        <f>IF(wycena!B42&lt;&gt;"",IF(X26&lt;=$B$65,$C$65,(IF(X26&lt;=$B$66,$C$66,(IF(X26&lt;=$B$67,$C$67,$C$68))))),"")</f>
        <v/>
      </c>
    </row>
    <row r="27" spans="1:25">
      <c r="A27" s="34" t="s">
        <v>405</v>
      </c>
      <c r="B27" s="34" t="s">
        <v>389</v>
      </c>
      <c r="D27" s="34">
        <v>1</v>
      </c>
      <c r="E27" s="34">
        <v>2</v>
      </c>
      <c r="F27" s="34">
        <v>2</v>
      </c>
      <c r="K27" s="39">
        <v>25</v>
      </c>
      <c r="L27" s="40" t="str">
        <f>IF(wycena!B43&lt;&gt;"",wycena!B43,"")</f>
        <v/>
      </c>
      <c r="M27" s="41" t="str">
        <f>IF(wycena!B43&lt;&gt;"",IF(wycena!EO43&lt;=ryzyka!$C$7,ryzyka!$C$8,IF(wycena!EO43&lt;=ryzyka!$D$7,ryzyka!$D$8,IF(wycena!EO43&lt;=ryzyka!$E$7,ryzyka!$E$8,IF(wycena!EO43&lt;=ryzyka!$F$7,ryzyka!$F$8,ryzyka!$G$8)))),"")</f>
        <v/>
      </c>
      <c r="N27" s="41" t="str">
        <f>IF(wycena!B43&lt;&gt;"",IF(wycena!X43=ryzyka!$C$10,ryzyka!$C$11,ryzyka!$D$11),"")</f>
        <v/>
      </c>
      <c r="O27" s="41" t="str">
        <f>IF(wycena!B43&lt;&gt;"",(IF(wycena!DN43&lt;&gt;0,ryzyka!$D$14,ryzyka!$C$14)),"")</f>
        <v/>
      </c>
      <c r="P27" s="41" t="str">
        <f>IF(wycena!B43&lt;&gt;"",IF(wycena!G43&lt;=ryzyka!$C$17,ryzyka!$C$18,IF(wycena!G43&lt;=ryzyka!$D$17,ryzyka!$D$18,IF(wycena!G43&lt;=ryzyka!$E$17,ryzyka!$E$18,IF(wycena!G43&lt;=ryzyka!$F$17,ryzyka!$F$18,ryzyka!$G$18)))),"")</f>
        <v/>
      </c>
      <c r="Q27" s="41" t="str">
        <f>IF(wycena!B43&lt;&gt;"",IF(COUNTIF(wycena!DJ43:DT43,"&lt;&gt;0")&lt;=$C$21,$C$22,IF(COUNTIF(wycena!DJ43:DT43,"&lt;&gt;0")&lt;=$D$21,$D$22,IF(COUNTIF(wycena!DJ43:DT43,"&lt;&gt;0")&lt;=$E$21,$E$22,IF(COUNTIF(wycena!DJ43:DT43,"&lt;&gt;0")&lt;=$F$21,$F$22,$G$22)))),"")</f>
        <v/>
      </c>
      <c r="R27" s="41" t="str">
        <f>IF(wycena!B43&lt;&gt;"",IF((COUNTIF(wycena!CD43,"&lt;&gt;0")+COUNTIF(wycena!CG43,"&lt;&gt;0"))=1,$D$25,IF((COUNTIF(wycena!CD43,"&lt;&gt;0")+COUNTIF(wycena!CG43,"&lt;&gt;0"))=2,$E$25,$C$25)),"")</f>
        <v/>
      </c>
      <c r="S27" s="41" t="str">
        <f>IF(wycena!B43&lt;&gt;"",IF(COUNTIF(wycena!DL43,"&lt;&gt;0")+COUNTIF(wycena!DO43,"&lt;&gt;0")+COUNTIF(wycena!DP43,"&lt;&gt;0")+COUNTIF(wycena!DT43,"&lt;&gt;0")=$C$28,$C$29,IF(COUNTIF(wycena!DL43,"&lt;&gt;0")+COUNTIF(wycena!DO43,"&lt;&gt;0")+COUNTIF(wycena!DP43,"&lt;&gt;0")+COUNTIF(wycena!DT43,"&lt;&gt;0")=$D$28,$D$29,IF(COUNTIF(wycena!DL43,"&lt;&gt;0")+COUNTIF(wycena!DO43,"&lt;&gt;0")+COUNTIF(wycena!DP43,"&lt;&gt;0")+COUNTIF(wycena!DT43,"&lt;&gt;0")=$E$28,$E$29,$F$29))),"")</f>
        <v/>
      </c>
      <c r="T27" s="41" t="str">
        <f>IF(wycena!B43&lt;&gt;"",IFERROR(IF(MAX(wycena!$AC43:$AD43)/MIN(wycena!$AC43:$AD43)&lt;=$C$32,$C$33,IF(MAX(wycena!$AC43:$AD43)/MIN(wycena!$AC43:$AD43)&lt;=$D$32,$D$33,IF(MAX(wycena!$AC43:$AD43)/MIN(wycena!$AC43:$AD43)&lt;=$E$32,$E$33,$F$33))),0),"")</f>
        <v/>
      </c>
      <c r="U27" s="41" t="str">
        <f>IF(wycena!B43&lt;&gt;"",IF(MAX(wycena!$AC43:$AD43)&lt;=$C$36,$C$37,IF(MAX(wycena!$AC43:$AD43)&lt;=$D$36,$D$37,IF(MAX(wycena!$AC43:$AD43)&lt;=$E$36,$E$37,$F$37))),"")</f>
        <v/>
      </c>
      <c r="V27" s="41" t="str">
        <f>IF(wycena!B43&lt;&gt;"",IF(wycena!$AB43&lt;=ryzyka!$C$40,ryzyka!$C$41,IF(wycena!$AB43&lt;=ryzyka!$D$40,ryzyka!$D$41,IF(wycena!$AB43&lt;=ryzyka!$E$40,ryzyka!$E$41,ryzyka!$F$41))),"")</f>
        <v/>
      </c>
      <c r="W27" s="41">
        <f>IF(AND(wycena!B43&lt;&gt;"",wycena!O43&lt;&gt;""),IF((AND(wycena!O43=$C$43,wycena!P43&lt;&gt;"f",wycena!Q43&lt;&gt;"H"))=TRUE,$C$46,IF(AND(wycena!O43=$F$43,wycena!P43&lt;&gt;"A",wycena!Q43&lt;&gt;"E")=TRUE,$C$46,$D$46)),0)</f>
        <v>0</v>
      </c>
      <c r="X27" s="41" t="str">
        <f>IFERROR(IF(wycena!B43&lt;&gt;"",SUM(M27*$B$48,N27*$B$49,O27*$B$50,P27*$B$51,Q27*$B$52,R27*$B$53,S27*$B$54,T27*$B$55,U27*$B$56,V27*$B$57,W27*$B$58),""),0)</f>
        <v/>
      </c>
      <c r="Y27" s="42" t="str">
        <f>IF(wycena!B43&lt;&gt;"",IF(X27&lt;=$B$65,$C$65,(IF(X27&lt;=$B$66,$C$66,(IF(X27&lt;=$B$67,$C$67,$C$68))))),"")</f>
        <v/>
      </c>
    </row>
    <row r="28" spans="1:25">
      <c r="B28" s="34" t="s">
        <v>390</v>
      </c>
      <c r="C28" s="34">
        <v>0</v>
      </c>
      <c r="D28" s="34">
        <v>1</v>
      </c>
      <c r="E28" s="34">
        <v>2</v>
      </c>
      <c r="K28" s="39">
        <v>26</v>
      </c>
      <c r="L28" s="40" t="str">
        <f>IF(wycena!B44&lt;&gt;"",wycena!B44,"")</f>
        <v/>
      </c>
      <c r="M28" s="41" t="str">
        <f>IF(wycena!B44&lt;&gt;"",IF(wycena!EO44&lt;=ryzyka!$C$7,ryzyka!$C$8,IF(wycena!EO44&lt;=ryzyka!$D$7,ryzyka!$D$8,IF(wycena!EO44&lt;=ryzyka!$E$7,ryzyka!$E$8,IF(wycena!EO44&lt;=ryzyka!$F$7,ryzyka!$F$8,ryzyka!$G$8)))),"")</f>
        <v/>
      </c>
      <c r="N28" s="41" t="str">
        <f>IF(wycena!B44&lt;&gt;"",IF(wycena!X44=ryzyka!$C$10,ryzyka!$C$11,ryzyka!$D$11),"")</f>
        <v/>
      </c>
      <c r="O28" s="41" t="str">
        <f>IF(wycena!B44&lt;&gt;"",(IF(wycena!DN44&lt;&gt;0,ryzyka!$D$14,ryzyka!$C$14)),"")</f>
        <v/>
      </c>
      <c r="P28" s="41" t="str">
        <f>IF(wycena!B44&lt;&gt;"",IF(wycena!G44&lt;=ryzyka!$C$17,ryzyka!$C$18,IF(wycena!G44&lt;=ryzyka!$D$17,ryzyka!$D$18,IF(wycena!G44&lt;=ryzyka!$E$17,ryzyka!$E$18,IF(wycena!G44&lt;=ryzyka!$F$17,ryzyka!$F$18,ryzyka!$G$18)))),"")</f>
        <v/>
      </c>
      <c r="Q28" s="41" t="str">
        <f>IF(wycena!B44&lt;&gt;"",IF(COUNTIF(wycena!DJ44:DT44,"&lt;&gt;0")&lt;=$C$21,$C$22,IF(COUNTIF(wycena!DJ44:DT44,"&lt;&gt;0")&lt;=$D$21,$D$22,IF(COUNTIF(wycena!DJ44:DT44,"&lt;&gt;0")&lt;=$E$21,$E$22,IF(COUNTIF(wycena!DJ44:DT44,"&lt;&gt;0")&lt;=$F$21,$F$22,$G$22)))),"")</f>
        <v/>
      </c>
      <c r="R28" s="41" t="str">
        <f>IF(wycena!B44&lt;&gt;"",IF((COUNTIF(wycena!CD44,"&lt;&gt;0")+COUNTIF(wycena!CG44,"&lt;&gt;0"))=1,$D$25,IF((COUNTIF(wycena!CD44,"&lt;&gt;0")+COUNTIF(wycena!CG44,"&lt;&gt;0"))=2,$E$25,$C$25)),"")</f>
        <v/>
      </c>
      <c r="S28" s="41" t="str">
        <f>IF(wycena!B44&lt;&gt;"",IF(COUNTIF(wycena!DL44,"&lt;&gt;0")+COUNTIF(wycena!DO44,"&lt;&gt;0")+COUNTIF(wycena!DP44,"&lt;&gt;0")+COUNTIF(wycena!DT44,"&lt;&gt;0")=$C$28,$C$29,IF(COUNTIF(wycena!DL44,"&lt;&gt;0")+COUNTIF(wycena!DO44,"&lt;&gt;0")+COUNTIF(wycena!DP44,"&lt;&gt;0")+COUNTIF(wycena!DT44,"&lt;&gt;0")=$D$28,$D$29,IF(COUNTIF(wycena!DL44,"&lt;&gt;0")+COUNTIF(wycena!DO44,"&lt;&gt;0")+COUNTIF(wycena!DP44,"&lt;&gt;0")+COUNTIF(wycena!DT44,"&lt;&gt;0")=$E$28,$E$29,$F$29))),"")</f>
        <v/>
      </c>
      <c r="T28" s="41" t="str">
        <f>IF(wycena!B44&lt;&gt;"",IFERROR(IF(MAX(wycena!$AC44:$AD44)/MIN(wycena!$AC44:$AD44)&lt;=$C$32,$C$33,IF(MAX(wycena!$AC44:$AD44)/MIN(wycena!$AC44:$AD44)&lt;=$D$32,$D$33,IF(MAX(wycena!$AC44:$AD44)/MIN(wycena!$AC44:$AD44)&lt;=$E$32,$E$33,$F$33))),0),"")</f>
        <v/>
      </c>
      <c r="U28" s="41" t="str">
        <f>IF(wycena!B44&lt;&gt;"",IF(MAX(wycena!$AC44:$AD44)&lt;=$C$36,$C$37,IF(MAX(wycena!$AC44:$AD44)&lt;=$D$36,$D$37,IF(MAX(wycena!$AC44:$AD44)&lt;=$E$36,$E$37,$F$37))),"")</f>
        <v/>
      </c>
      <c r="V28" s="41" t="str">
        <f>IF(wycena!B44&lt;&gt;"",IF(wycena!$AB44&lt;=ryzyka!$C$40,ryzyka!$C$41,IF(wycena!$AB44&lt;=ryzyka!$D$40,ryzyka!$D$41,IF(wycena!$AB44&lt;=ryzyka!$E$40,ryzyka!$E$41,ryzyka!$F$41))),"")</f>
        <v/>
      </c>
      <c r="W28" s="41">
        <f>IF(AND(wycena!B44&lt;&gt;"",wycena!O44&lt;&gt;""),IF((AND(wycena!O44=$C$43,wycena!P44&lt;&gt;"f",wycena!Q44&lt;&gt;"H"))=TRUE,$C$46,IF(AND(wycena!O44=$F$43,wycena!P44&lt;&gt;"A",wycena!Q44&lt;&gt;"E")=TRUE,$C$46,$D$46)),0)</f>
        <v>0</v>
      </c>
      <c r="X28" s="41" t="str">
        <f>IFERROR(IF(wycena!B44&lt;&gt;"",SUM(M28*$B$48,N28*$B$49,O28*$B$50,P28*$B$51,Q28*$B$52,R28*$B$53,S28*$B$54,T28*$B$55,U28*$B$56,V28*$B$57,W28*$B$58),""),0)</f>
        <v/>
      </c>
      <c r="Y28" s="42" t="str">
        <f>IF(wycena!B44&lt;&gt;"",IF(X28&lt;=$B$65,$C$65,(IF(X28&lt;=$B$66,$C$66,(IF(X28&lt;=$B$67,$C$67,$C$68))))),"")</f>
        <v/>
      </c>
    </row>
    <row r="29" spans="1:25">
      <c r="B29" s="34" t="s">
        <v>406</v>
      </c>
      <c r="C29" s="44">
        <v>0</v>
      </c>
      <c r="D29" s="44">
        <v>0.2</v>
      </c>
      <c r="E29" s="44">
        <v>0.5</v>
      </c>
      <c r="F29" s="45">
        <v>1</v>
      </c>
      <c r="K29" s="39">
        <v>27</v>
      </c>
      <c r="L29" s="40" t="str">
        <f>IF(wycena!B45&lt;&gt;"",wycena!B45,"")</f>
        <v/>
      </c>
      <c r="M29" s="41" t="str">
        <f>IF(wycena!B45&lt;&gt;"",IF(wycena!EO45&lt;=ryzyka!$C$7,ryzyka!$C$8,IF(wycena!EO45&lt;=ryzyka!$D$7,ryzyka!$D$8,IF(wycena!EO45&lt;=ryzyka!$E$7,ryzyka!$E$8,IF(wycena!EO45&lt;=ryzyka!$F$7,ryzyka!$F$8,ryzyka!$G$8)))),"")</f>
        <v/>
      </c>
      <c r="N29" s="41" t="str">
        <f>IF(wycena!B45&lt;&gt;"",IF(wycena!X45=ryzyka!$C$10,ryzyka!$C$11,ryzyka!$D$11),"")</f>
        <v/>
      </c>
      <c r="O29" s="41" t="str">
        <f>IF(wycena!B45&lt;&gt;"",(IF(wycena!DN45&lt;&gt;0,ryzyka!$D$14,ryzyka!$C$14)),"")</f>
        <v/>
      </c>
      <c r="P29" s="41" t="str">
        <f>IF(wycena!B45&lt;&gt;"",IF(wycena!G45&lt;=ryzyka!$C$17,ryzyka!$C$18,IF(wycena!G45&lt;=ryzyka!$D$17,ryzyka!$D$18,IF(wycena!G45&lt;=ryzyka!$E$17,ryzyka!$E$18,IF(wycena!G45&lt;=ryzyka!$F$17,ryzyka!$F$18,ryzyka!$G$18)))),"")</f>
        <v/>
      </c>
      <c r="Q29" s="41" t="str">
        <f>IF(wycena!B45&lt;&gt;"",IF(COUNTIF(wycena!DJ45:DT45,"&lt;&gt;0")&lt;=$C$21,$C$22,IF(COUNTIF(wycena!DJ45:DT45,"&lt;&gt;0")&lt;=$D$21,$D$22,IF(COUNTIF(wycena!DJ45:DT45,"&lt;&gt;0")&lt;=$E$21,$E$22,IF(COUNTIF(wycena!DJ45:DT45,"&lt;&gt;0")&lt;=$F$21,$F$22,$G$22)))),"")</f>
        <v/>
      </c>
      <c r="R29" s="41" t="str">
        <f>IF(wycena!B45&lt;&gt;"",IF((COUNTIF(wycena!CD45,"&lt;&gt;0")+COUNTIF(wycena!CG45,"&lt;&gt;0"))=1,$D$25,IF((COUNTIF(wycena!CD45,"&lt;&gt;0")+COUNTIF(wycena!CG45,"&lt;&gt;0"))=2,$E$25,$C$25)),"")</f>
        <v/>
      </c>
      <c r="S29" s="41" t="str">
        <f>IF(wycena!B45&lt;&gt;"",IF(COUNTIF(wycena!DL45,"&lt;&gt;0")+COUNTIF(wycena!DO45,"&lt;&gt;0")+COUNTIF(wycena!DP45,"&lt;&gt;0")+COUNTIF(wycena!DT45,"&lt;&gt;0")=$C$28,$C$29,IF(COUNTIF(wycena!DL45,"&lt;&gt;0")+COUNTIF(wycena!DO45,"&lt;&gt;0")+COUNTIF(wycena!DP45,"&lt;&gt;0")+COUNTIF(wycena!DT45,"&lt;&gt;0")=$D$28,$D$29,IF(COUNTIF(wycena!DL45,"&lt;&gt;0")+COUNTIF(wycena!DO45,"&lt;&gt;0")+COUNTIF(wycena!DP45,"&lt;&gt;0")+COUNTIF(wycena!DT45,"&lt;&gt;0")=$E$28,$E$29,$F$29))),"")</f>
        <v/>
      </c>
      <c r="T29" s="41" t="str">
        <f>IF(wycena!B45&lt;&gt;"",IFERROR(IF(MAX(wycena!$AC45:$AD45)/MIN(wycena!$AC45:$AD45)&lt;=$C$32,$C$33,IF(MAX(wycena!$AC45:$AD45)/MIN(wycena!$AC45:$AD45)&lt;=$D$32,$D$33,IF(MAX(wycena!$AC45:$AD45)/MIN(wycena!$AC45:$AD45)&lt;=$E$32,$E$33,$F$33))),0),"")</f>
        <v/>
      </c>
      <c r="U29" s="41" t="str">
        <f>IF(wycena!B45&lt;&gt;"",IF(MAX(wycena!$AC45:$AD45)&lt;=$C$36,$C$37,IF(MAX(wycena!$AC45:$AD45)&lt;=$D$36,$D$37,IF(MAX(wycena!$AC45:$AD45)&lt;=$E$36,$E$37,$F$37))),"")</f>
        <v/>
      </c>
      <c r="V29" s="41" t="str">
        <f>IF(wycena!B45&lt;&gt;"",IF(wycena!$AB45&lt;=ryzyka!$C$40,ryzyka!$C$41,IF(wycena!$AB45&lt;=ryzyka!$D$40,ryzyka!$D$41,IF(wycena!$AB45&lt;=ryzyka!$E$40,ryzyka!$E$41,ryzyka!$F$41))),"")</f>
        <v/>
      </c>
      <c r="W29" s="41">
        <f>IF(AND(wycena!B45&lt;&gt;"",wycena!O45&lt;&gt;""),IF((AND(wycena!O45=$C$43,wycena!P45&lt;&gt;"f",wycena!Q45&lt;&gt;"H"))=TRUE,$C$46,IF(AND(wycena!O45=$F$43,wycena!P45&lt;&gt;"A",wycena!Q45&lt;&gt;"E")=TRUE,$C$46,$D$46)),0)</f>
        <v>0</v>
      </c>
      <c r="X29" s="41" t="str">
        <f>IFERROR(IF(wycena!B45&lt;&gt;"",SUM(M29*$B$48,N29*$B$49,O29*$B$50,P29*$B$51,Q29*$B$52,R29*$B$53,S29*$B$54,T29*$B$55,U29*$B$56,V29*$B$57,W29*$B$58),""),0)</f>
        <v/>
      </c>
      <c r="Y29" s="42" t="str">
        <f>IF(wycena!B45&lt;&gt;"",IF(X29&lt;=$B$65,$C$65,(IF(X29&lt;=$B$66,$C$66,(IF(X29&lt;=$B$67,$C$67,$C$68))))),"")</f>
        <v/>
      </c>
    </row>
    <row r="30" spans="1:25">
      <c r="C30" s="44"/>
      <c r="D30" s="44"/>
      <c r="E30" s="44"/>
      <c r="F30" s="45"/>
      <c r="K30" s="39">
        <v>28</v>
      </c>
      <c r="L30" s="40" t="str">
        <f>IF(wycena!B46&lt;&gt;"",wycena!B46,"")</f>
        <v/>
      </c>
      <c r="M30" s="41" t="str">
        <f>IF(wycena!B46&lt;&gt;"",IF(wycena!EO46&lt;=ryzyka!$C$7,ryzyka!$C$8,IF(wycena!EO46&lt;=ryzyka!$D$7,ryzyka!$D$8,IF(wycena!EO46&lt;=ryzyka!$E$7,ryzyka!$E$8,IF(wycena!EO46&lt;=ryzyka!$F$7,ryzyka!$F$8,ryzyka!$G$8)))),"")</f>
        <v/>
      </c>
      <c r="N30" s="41" t="str">
        <f>IF(wycena!B46&lt;&gt;"",IF(wycena!X46=ryzyka!$C$10,ryzyka!$C$11,ryzyka!$D$11),"")</f>
        <v/>
      </c>
      <c r="O30" s="41" t="str">
        <f>IF(wycena!B46&lt;&gt;"",(IF(wycena!DN46&lt;&gt;0,ryzyka!$D$14,ryzyka!$C$14)),"")</f>
        <v/>
      </c>
      <c r="P30" s="41" t="str">
        <f>IF(wycena!B46&lt;&gt;"",IF(wycena!G46&lt;=ryzyka!$C$17,ryzyka!$C$18,IF(wycena!G46&lt;=ryzyka!$D$17,ryzyka!$D$18,IF(wycena!G46&lt;=ryzyka!$E$17,ryzyka!$E$18,IF(wycena!G46&lt;=ryzyka!$F$17,ryzyka!$F$18,ryzyka!$G$18)))),"")</f>
        <v/>
      </c>
      <c r="Q30" s="41" t="str">
        <f>IF(wycena!B46&lt;&gt;"",IF(COUNTIF(wycena!DJ46:DT46,"&lt;&gt;0")&lt;=$C$21,$C$22,IF(COUNTIF(wycena!DJ46:DT46,"&lt;&gt;0")&lt;=$D$21,$D$22,IF(COUNTIF(wycena!DJ46:DT46,"&lt;&gt;0")&lt;=$E$21,$E$22,IF(COUNTIF(wycena!DJ46:DT46,"&lt;&gt;0")&lt;=$F$21,$F$22,$G$22)))),"")</f>
        <v/>
      </c>
      <c r="R30" s="41" t="str">
        <f>IF(wycena!B46&lt;&gt;"",IF((COUNTIF(wycena!CD46,"&lt;&gt;0")+COUNTIF(wycena!CG46,"&lt;&gt;0"))=1,$D$25,IF((COUNTIF(wycena!CD46,"&lt;&gt;0")+COUNTIF(wycena!CG46,"&lt;&gt;0"))=2,$E$25,$C$25)),"")</f>
        <v/>
      </c>
      <c r="S30" s="41" t="str">
        <f>IF(wycena!B46&lt;&gt;"",IF(COUNTIF(wycena!DL46,"&lt;&gt;0")+COUNTIF(wycena!DO46,"&lt;&gt;0")+COUNTIF(wycena!DP46,"&lt;&gt;0")+COUNTIF(wycena!DT46,"&lt;&gt;0")=$C$28,$C$29,IF(COUNTIF(wycena!DL46,"&lt;&gt;0")+COUNTIF(wycena!DO46,"&lt;&gt;0")+COUNTIF(wycena!DP46,"&lt;&gt;0")+COUNTIF(wycena!DT46,"&lt;&gt;0")=$D$28,$D$29,IF(COUNTIF(wycena!DL46,"&lt;&gt;0")+COUNTIF(wycena!DO46,"&lt;&gt;0")+COUNTIF(wycena!DP46,"&lt;&gt;0")+COUNTIF(wycena!DT46,"&lt;&gt;0")=$E$28,$E$29,$F$29))),"")</f>
        <v/>
      </c>
      <c r="T30" s="41" t="str">
        <f>IF(wycena!B46&lt;&gt;"",IFERROR(IF(MAX(wycena!$AC46:$AD46)/MIN(wycena!$AC46:$AD46)&lt;=$C$32,$C$33,IF(MAX(wycena!$AC46:$AD46)/MIN(wycena!$AC46:$AD46)&lt;=$D$32,$D$33,IF(MAX(wycena!$AC46:$AD46)/MIN(wycena!$AC46:$AD46)&lt;=$E$32,$E$33,$F$33))),0),"")</f>
        <v/>
      </c>
      <c r="U30" s="41" t="str">
        <f>IF(wycena!B46&lt;&gt;"",IF(MAX(wycena!$AC46:$AD46)&lt;=$C$36,$C$37,IF(MAX(wycena!$AC46:$AD46)&lt;=$D$36,$D$37,IF(MAX(wycena!$AC46:$AD46)&lt;=$E$36,$E$37,$F$37))),"")</f>
        <v/>
      </c>
      <c r="V30" s="41" t="str">
        <f>IF(wycena!B46&lt;&gt;"",IF(wycena!$AB46&lt;=ryzyka!$C$40,ryzyka!$C$41,IF(wycena!$AB46&lt;=ryzyka!$D$40,ryzyka!$D$41,IF(wycena!$AB46&lt;=ryzyka!$E$40,ryzyka!$E$41,ryzyka!$F$41))),"")</f>
        <v/>
      </c>
      <c r="W30" s="41">
        <f>IF(AND(wycena!B46&lt;&gt;"",wycena!O46&lt;&gt;""),IF((AND(wycena!O46=$C$43,wycena!P46&lt;&gt;"f",wycena!Q46&lt;&gt;"H"))=TRUE,$C$46,IF(AND(wycena!O46=$F$43,wycena!P46&lt;&gt;"A",wycena!Q46&lt;&gt;"E")=TRUE,$C$46,$D$46)),0)</f>
        <v>0</v>
      </c>
      <c r="X30" s="41" t="str">
        <f>IFERROR(IF(wycena!B46&lt;&gt;"",SUM(M30*$B$48,N30*$B$49,O30*$B$50,P30*$B$51,Q30*$B$52,R30*$B$53,S30*$B$54,T30*$B$55,U30*$B$56,V30*$B$57,W30*$B$58),""),0)</f>
        <v/>
      </c>
      <c r="Y30" s="42" t="str">
        <f>IF(wycena!B46&lt;&gt;"",IF(X30&lt;=$B$65,$C$65,(IF(X30&lt;=$B$66,$C$66,(IF(X30&lt;=$B$67,$C$67,$C$68))))),"")</f>
        <v/>
      </c>
    </row>
    <row r="31" spans="1:25">
      <c r="A31" s="34" t="s">
        <v>407</v>
      </c>
      <c r="B31" s="34" t="s">
        <v>389</v>
      </c>
      <c r="D31" s="48">
        <v>3</v>
      </c>
      <c r="E31" s="48">
        <v>5</v>
      </c>
      <c r="F31" s="48">
        <v>10</v>
      </c>
      <c r="K31" s="39">
        <v>29</v>
      </c>
      <c r="L31" s="40" t="str">
        <f>IF(wycena!B47&lt;&gt;"",wycena!B47,"")</f>
        <v/>
      </c>
      <c r="M31" s="41" t="str">
        <f>IF(wycena!B47&lt;&gt;"",IF(wycena!EO47&lt;=ryzyka!$C$7,ryzyka!$C$8,IF(wycena!EO47&lt;=ryzyka!$D$7,ryzyka!$D$8,IF(wycena!EO47&lt;=ryzyka!$E$7,ryzyka!$E$8,IF(wycena!EO47&lt;=ryzyka!$F$7,ryzyka!$F$8,ryzyka!$G$8)))),"")</f>
        <v/>
      </c>
      <c r="N31" s="41" t="str">
        <f>IF(wycena!B47&lt;&gt;"",IF(wycena!X47=ryzyka!$C$10,ryzyka!$C$11,ryzyka!$D$11),"")</f>
        <v/>
      </c>
      <c r="O31" s="41" t="str">
        <f>IF(wycena!B47&lt;&gt;"",(IF(wycena!DN47&lt;&gt;0,ryzyka!$D$14,ryzyka!$C$14)),"")</f>
        <v/>
      </c>
      <c r="P31" s="41" t="str">
        <f>IF(wycena!B47&lt;&gt;"",IF(wycena!G47&lt;=ryzyka!$C$17,ryzyka!$C$18,IF(wycena!G47&lt;=ryzyka!$D$17,ryzyka!$D$18,IF(wycena!G47&lt;=ryzyka!$E$17,ryzyka!$E$18,IF(wycena!G47&lt;=ryzyka!$F$17,ryzyka!$F$18,ryzyka!$G$18)))),"")</f>
        <v/>
      </c>
      <c r="Q31" s="41" t="str">
        <f>IF(wycena!B47&lt;&gt;"",IF(COUNTIF(wycena!DJ47:DT47,"&lt;&gt;0")&lt;=$C$21,$C$22,IF(COUNTIF(wycena!DJ47:DT47,"&lt;&gt;0")&lt;=$D$21,$D$22,IF(COUNTIF(wycena!DJ47:DT47,"&lt;&gt;0")&lt;=$E$21,$E$22,IF(COUNTIF(wycena!DJ47:DT47,"&lt;&gt;0")&lt;=$F$21,$F$22,$G$22)))),"")</f>
        <v/>
      </c>
      <c r="R31" s="41" t="str">
        <f>IF(wycena!B47&lt;&gt;"",IF((COUNTIF(wycena!CD47,"&lt;&gt;0")+COUNTIF(wycena!CG47,"&lt;&gt;0"))=1,$D$25,IF((COUNTIF(wycena!CD47,"&lt;&gt;0")+COUNTIF(wycena!CG47,"&lt;&gt;0"))=2,$E$25,$C$25)),"")</f>
        <v/>
      </c>
      <c r="S31" s="41" t="str">
        <f>IF(wycena!B47&lt;&gt;"",IF(COUNTIF(wycena!DL47,"&lt;&gt;0")+COUNTIF(wycena!DO47,"&lt;&gt;0")+COUNTIF(wycena!DP47,"&lt;&gt;0")+COUNTIF(wycena!DT47,"&lt;&gt;0")=$C$28,$C$29,IF(COUNTIF(wycena!DL47,"&lt;&gt;0")+COUNTIF(wycena!DO47,"&lt;&gt;0")+COUNTIF(wycena!DP47,"&lt;&gt;0")+COUNTIF(wycena!DT47,"&lt;&gt;0")=$D$28,$D$29,IF(COUNTIF(wycena!DL47,"&lt;&gt;0")+COUNTIF(wycena!DO47,"&lt;&gt;0")+COUNTIF(wycena!DP47,"&lt;&gt;0")+COUNTIF(wycena!DT47,"&lt;&gt;0")=$E$28,$E$29,$F$29))),"")</f>
        <v/>
      </c>
      <c r="T31" s="41" t="str">
        <f>IF(wycena!B47&lt;&gt;"",IFERROR(IF(MAX(wycena!$AC47:$AD47)/MIN(wycena!$AC47:$AD47)&lt;=$C$32,$C$33,IF(MAX(wycena!$AC47:$AD47)/MIN(wycena!$AC47:$AD47)&lt;=$D$32,$D$33,IF(MAX(wycena!$AC47:$AD47)/MIN(wycena!$AC47:$AD47)&lt;=$E$32,$E$33,$F$33))),0),"")</f>
        <v/>
      </c>
      <c r="U31" s="41" t="str">
        <f>IF(wycena!B47&lt;&gt;"",IF(MAX(wycena!$AC47:$AD47)&lt;=$C$36,$C$37,IF(MAX(wycena!$AC47:$AD47)&lt;=$D$36,$D$37,IF(MAX(wycena!$AC47:$AD47)&lt;=$E$36,$E$37,$F$37))),"")</f>
        <v/>
      </c>
      <c r="V31" s="41" t="str">
        <f>IF(wycena!B47&lt;&gt;"",IF(wycena!$AB47&lt;=ryzyka!$C$40,ryzyka!$C$41,IF(wycena!$AB47&lt;=ryzyka!$D$40,ryzyka!$D$41,IF(wycena!$AB47&lt;=ryzyka!$E$40,ryzyka!$E$41,ryzyka!$F$41))),"")</f>
        <v/>
      </c>
      <c r="W31" s="41">
        <f>IF(AND(wycena!B47&lt;&gt;"",wycena!O47&lt;&gt;""),IF((AND(wycena!O47=$C$43,wycena!P47&lt;&gt;"f",wycena!Q47&lt;&gt;"H"))=TRUE,$C$46,IF(AND(wycena!O47=$F$43,wycena!P47&lt;&gt;"A",wycena!Q47&lt;&gt;"E")=TRUE,$C$46,$D$46)),0)</f>
        <v>0</v>
      </c>
      <c r="X31" s="41" t="str">
        <f>IFERROR(IF(wycena!B47&lt;&gt;"",SUM(M31*$B$48,N31*$B$49,O31*$B$50,P31*$B$51,Q31*$B$52,R31*$B$53,S31*$B$54,T31*$B$55,U31*$B$56,V31*$B$57,W31*$B$58),""),0)</f>
        <v/>
      </c>
      <c r="Y31" s="42" t="str">
        <f>IF(wycena!B47&lt;&gt;"",IF(X31&lt;=$B$65,$C$65,(IF(X31&lt;=$B$66,$C$66,(IF(X31&lt;=$B$67,$C$67,$C$68))))),"")</f>
        <v/>
      </c>
    </row>
    <row r="32" spans="1:25">
      <c r="A32" s="34" t="s">
        <v>440</v>
      </c>
      <c r="B32" s="34" t="s">
        <v>390</v>
      </c>
      <c r="C32" s="45">
        <v>3</v>
      </c>
      <c r="D32" s="48">
        <v>5</v>
      </c>
      <c r="E32" s="48">
        <v>10</v>
      </c>
      <c r="F32" s="46"/>
      <c r="K32" s="39">
        <v>30</v>
      </c>
      <c r="L32" s="40" t="str">
        <f>IF(wycena!B48&lt;&gt;"",wycena!B48,"")</f>
        <v/>
      </c>
      <c r="M32" s="41" t="str">
        <f>IF(wycena!B48&lt;&gt;"",IF(wycena!EO48&lt;=ryzyka!$C$7,ryzyka!$C$8,IF(wycena!EO48&lt;=ryzyka!$D$7,ryzyka!$D$8,IF(wycena!EO48&lt;=ryzyka!$E$7,ryzyka!$E$8,IF(wycena!EO48&lt;=ryzyka!$F$7,ryzyka!$F$8,ryzyka!$G$8)))),"")</f>
        <v/>
      </c>
      <c r="N32" s="41" t="str">
        <f>IF(wycena!B48&lt;&gt;"",IF(wycena!X48=ryzyka!$C$10,ryzyka!$C$11,ryzyka!$D$11),"")</f>
        <v/>
      </c>
      <c r="O32" s="41" t="str">
        <f>IF(wycena!B48&lt;&gt;"",(IF(wycena!DN48&lt;&gt;0,ryzyka!$D$14,ryzyka!$C$14)),"")</f>
        <v/>
      </c>
      <c r="P32" s="41" t="str">
        <f>IF(wycena!B48&lt;&gt;"",IF(wycena!G48&lt;=ryzyka!$C$17,ryzyka!$C$18,IF(wycena!G48&lt;=ryzyka!$D$17,ryzyka!$D$18,IF(wycena!G48&lt;=ryzyka!$E$17,ryzyka!$E$18,IF(wycena!G48&lt;=ryzyka!$F$17,ryzyka!$F$18,ryzyka!$G$18)))),"")</f>
        <v/>
      </c>
      <c r="Q32" s="41" t="str">
        <f>IF(wycena!B48&lt;&gt;"",IF(COUNTIF(wycena!DJ48:DT48,"&lt;&gt;0")&lt;=$C$21,$C$22,IF(COUNTIF(wycena!DJ48:DT48,"&lt;&gt;0")&lt;=$D$21,$D$22,IF(COUNTIF(wycena!DJ48:DT48,"&lt;&gt;0")&lt;=$E$21,$E$22,IF(COUNTIF(wycena!DJ48:DT48,"&lt;&gt;0")&lt;=$F$21,$F$22,$G$22)))),"")</f>
        <v/>
      </c>
      <c r="R32" s="41" t="str">
        <f>IF(wycena!B48&lt;&gt;"",IF((COUNTIF(wycena!CD48,"&lt;&gt;0")+COUNTIF(wycena!CG48,"&lt;&gt;0"))=1,$D$25,IF((COUNTIF(wycena!CD48,"&lt;&gt;0")+COUNTIF(wycena!CG48,"&lt;&gt;0"))=2,$E$25,$C$25)),"")</f>
        <v/>
      </c>
      <c r="S32" s="41" t="str">
        <f>IF(wycena!B48&lt;&gt;"",IF(COUNTIF(wycena!DL48,"&lt;&gt;0")+COUNTIF(wycena!DO48,"&lt;&gt;0")+COUNTIF(wycena!DP48,"&lt;&gt;0")+COUNTIF(wycena!DT48,"&lt;&gt;0")=$C$28,$C$29,IF(COUNTIF(wycena!DL48,"&lt;&gt;0")+COUNTIF(wycena!DO48,"&lt;&gt;0")+COUNTIF(wycena!DP48,"&lt;&gt;0")+COUNTIF(wycena!DT48,"&lt;&gt;0")=$D$28,$D$29,IF(COUNTIF(wycena!DL48,"&lt;&gt;0")+COUNTIF(wycena!DO48,"&lt;&gt;0")+COUNTIF(wycena!DP48,"&lt;&gt;0")+COUNTIF(wycena!DT48,"&lt;&gt;0")=$E$28,$E$29,$F$29))),"")</f>
        <v/>
      </c>
      <c r="T32" s="41" t="str">
        <f>IF(wycena!B48&lt;&gt;"",IFERROR(IF(MAX(wycena!$AC48:$AD48)/MIN(wycena!$AC48:$AD48)&lt;=$C$32,$C$33,IF(MAX(wycena!$AC48:$AD48)/MIN(wycena!$AC48:$AD48)&lt;=$D$32,$D$33,IF(MAX(wycena!$AC48:$AD48)/MIN(wycena!$AC48:$AD48)&lt;=$E$32,$E$33,$F$33))),0),"")</f>
        <v/>
      </c>
      <c r="U32" s="41" t="str">
        <f>IF(wycena!B48&lt;&gt;"",IF(MAX(wycena!$AC48:$AD48)&lt;=$C$36,$C$37,IF(MAX(wycena!$AC48:$AD48)&lt;=$D$36,$D$37,IF(MAX(wycena!$AC48:$AD48)&lt;=$E$36,$E$37,$F$37))),"")</f>
        <v/>
      </c>
      <c r="V32" s="41" t="str">
        <f>IF(wycena!B48&lt;&gt;"",IF(wycena!$AB48&lt;=ryzyka!$C$40,ryzyka!$C$41,IF(wycena!$AB48&lt;=ryzyka!$D$40,ryzyka!$D$41,IF(wycena!$AB48&lt;=ryzyka!$E$40,ryzyka!$E$41,ryzyka!$F$41))),"")</f>
        <v/>
      </c>
      <c r="W32" s="41">
        <f>IF(AND(wycena!B48&lt;&gt;"",wycena!O48&lt;&gt;""),IF((AND(wycena!O48=$C$43,wycena!P48&lt;&gt;"f",wycena!Q48&lt;&gt;"H"))=TRUE,$C$46,IF(AND(wycena!O48=$F$43,wycena!P48&lt;&gt;"A",wycena!Q48&lt;&gt;"E")=TRUE,$C$46,$D$46)),0)</f>
        <v>0</v>
      </c>
      <c r="X32" s="41" t="str">
        <f>IFERROR(IF(wycena!B48&lt;&gt;"",SUM(M32*$B$48,N32*$B$49,O32*$B$50,P32*$B$51,Q32*$B$52,R32*$B$53,S32*$B$54,T32*$B$55,U32*$B$56,V32*$B$57,W32*$B$58),""),0)</f>
        <v/>
      </c>
      <c r="Y32" s="42" t="str">
        <f>IF(wycena!B48&lt;&gt;"",IF(X32&lt;=$B$65,$C$65,(IF(X32&lt;=$B$66,$C$66,(IF(X32&lt;=$B$67,$C$67,$C$68))))),"")</f>
        <v/>
      </c>
    </row>
    <row r="33" spans="1:25">
      <c r="B33" s="34" t="s">
        <v>408</v>
      </c>
      <c r="C33" s="44">
        <v>0</v>
      </c>
      <c r="D33" s="44">
        <v>0.2</v>
      </c>
      <c r="E33" s="44">
        <v>0.5</v>
      </c>
      <c r="F33" s="45">
        <v>1</v>
      </c>
      <c r="K33" s="39">
        <v>31</v>
      </c>
      <c r="L33" s="40" t="str">
        <f>IF(wycena!B49&lt;&gt;"",wycena!B49,"")</f>
        <v/>
      </c>
      <c r="M33" s="41" t="str">
        <f>IF(wycena!B49&lt;&gt;"",IF(wycena!EO49&lt;=ryzyka!$C$7,ryzyka!$C$8,IF(wycena!EO49&lt;=ryzyka!$D$7,ryzyka!$D$8,IF(wycena!EO49&lt;=ryzyka!$E$7,ryzyka!$E$8,IF(wycena!EO49&lt;=ryzyka!$F$7,ryzyka!$F$8,ryzyka!$G$8)))),"")</f>
        <v/>
      </c>
      <c r="N33" s="41" t="str">
        <f>IF(wycena!B49&lt;&gt;"",IF(wycena!X49=ryzyka!$C$10,ryzyka!$C$11,ryzyka!$D$11),"")</f>
        <v/>
      </c>
      <c r="O33" s="41" t="str">
        <f>IF(wycena!B49&lt;&gt;"",(IF(wycena!DN49&lt;&gt;0,ryzyka!$D$14,ryzyka!$C$14)),"")</f>
        <v/>
      </c>
      <c r="P33" s="41" t="str">
        <f>IF(wycena!B49&lt;&gt;"",IF(wycena!G49&lt;=ryzyka!$C$17,ryzyka!$C$18,IF(wycena!G49&lt;=ryzyka!$D$17,ryzyka!$D$18,IF(wycena!G49&lt;=ryzyka!$E$17,ryzyka!$E$18,IF(wycena!G49&lt;=ryzyka!$F$17,ryzyka!$F$18,ryzyka!$G$18)))),"")</f>
        <v/>
      </c>
      <c r="Q33" s="41" t="str">
        <f>IF(wycena!B49&lt;&gt;"",IF(COUNTIF(wycena!DJ49:DT49,"&lt;&gt;0")&lt;=$C$21,$C$22,IF(COUNTIF(wycena!DJ49:DT49,"&lt;&gt;0")&lt;=$D$21,$D$22,IF(COUNTIF(wycena!DJ49:DT49,"&lt;&gt;0")&lt;=$E$21,$E$22,IF(COUNTIF(wycena!DJ49:DT49,"&lt;&gt;0")&lt;=$F$21,$F$22,$G$22)))),"")</f>
        <v/>
      </c>
      <c r="R33" s="41" t="str">
        <f>IF(wycena!B49&lt;&gt;"",IF((COUNTIF(wycena!CD49,"&lt;&gt;0")+COUNTIF(wycena!CG49,"&lt;&gt;0"))=1,$D$25,IF((COUNTIF(wycena!CD49,"&lt;&gt;0")+COUNTIF(wycena!CG49,"&lt;&gt;0"))=2,$E$25,$C$25)),"")</f>
        <v/>
      </c>
      <c r="S33" s="41" t="str">
        <f>IF(wycena!B49&lt;&gt;"",IF(COUNTIF(wycena!DL49,"&lt;&gt;0")+COUNTIF(wycena!DO49,"&lt;&gt;0")+COUNTIF(wycena!DP49,"&lt;&gt;0")+COUNTIF(wycena!DT49,"&lt;&gt;0")=$C$28,$C$29,IF(COUNTIF(wycena!DL49,"&lt;&gt;0")+COUNTIF(wycena!DO49,"&lt;&gt;0")+COUNTIF(wycena!DP49,"&lt;&gt;0")+COUNTIF(wycena!DT49,"&lt;&gt;0")=$D$28,$D$29,IF(COUNTIF(wycena!DL49,"&lt;&gt;0")+COUNTIF(wycena!DO49,"&lt;&gt;0")+COUNTIF(wycena!DP49,"&lt;&gt;0")+COUNTIF(wycena!DT49,"&lt;&gt;0")=$E$28,$E$29,$F$29))),"")</f>
        <v/>
      </c>
      <c r="T33" s="41" t="str">
        <f>IF(wycena!B49&lt;&gt;"",IFERROR(IF(MAX(wycena!$AC49:$AD49)/MIN(wycena!$AC49:$AD49)&lt;=$C$32,$C$33,IF(MAX(wycena!$AC49:$AD49)/MIN(wycena!$AC49:$AD49)&lt;=$D$32,$D$33,IF(MAX(wycena!$AC49:$AD49)/MIN(wycena!$AC49:$AD49)&lt;=$E$32,$E$33,$F$33))),0),"")</f>
        <v/>
      </c>
      <c r="U33" s="41" t="str">
        <f>IF(wycena!B49&lt;&gt;"",IF(MAX(wycena!$AC49:$AD49)&lt;=$C$36,$C$37,IF(MAX(wycena!$AC49:$AD49)&lt;=$D$36,$D$37,IF(MAX(wycena!$AC49:$AD49)&lt;=$E$36,$E$37,$F$37))),"")</f>
        <v/>
      </c>
      <c r="V33" s="41" t="str">
        <f>IF(wycena!B49&lt;&gt;"",IF(wycena!$AB49&lt;=ryzyka!$C$40,ryzyka!$C$41,IF(wycena!$AB49&lt;=ryzyka!$D$40,ryzyka!$D$41,IF(wycena!$AB49&lt;=ryzyka!$E$40,ryzyka!$E$41,ryzyka!$F$41))),"")</f>
        <v/>
      </c>
      <c r="W33" s="41">
        <f>IF(AND(wycena!B49&lt;&gt;"",wycena!O49&lt;&gt;""),IF((AND(wycena!O49=$C$43,wycena!P49&lt;&gt;"f",wycena!Q49&lt;&gt;"H"))=TRUE,$C$46,IF(AND(wycena!O49=$F$43,wycena!P49&lt;&gt;"A",wycena!Q49&lt;&gt;"E")=TRUE,$C$46,$D$46)),0)</f>
        <v>0</v>
      </c>
      <c r="X33" s="41" t="str">
        <f>IFERROR(IF(wycena!B49&lt;&gt;"",SUM(M33*$B$48,N33*$B$49,O33*$B$50,P33*$B$51,Q33*$B$52,R33*$B$53,S33*$B$54,T33*$B$55,U33*$B$56,V33*$B$57,W33*$B$58),""),0)</f>
        <v/>
      </c>
      <c r="Y33" s="42" t="str">
        <f>IF(wycena!B49&lt;&gt;"",IF(X33&lt;=$B$65,$C$65,(IF(X33&lt;=$B$66,$C$66,(IF(X33&lt;=$B$67,$C$67,$C$68))))),"")</f>
        <v/>
      </c>
    </row>
    <row r="34" spans="1:25">
      <c r="K34" s="39">
        <v>32</v>
      </c>
      <c r="L34" s="40" t="str">
        <f>IF(wycena!B50&lt;&gt;"",wycena!B50,"")</f>
        <v/>
      </c>
      <c r="M34" s="41" t="str">
        <f>IF(wycena!B50&lt;&gt;"",IF(wycena!EO50&lt;=ryzyka!$C$7,ryzyka!$C$8,IF(wycena!EO50&lt;=ryzyka!$D$7,ryzyka!$D$8,IF(wycena!EO50&lt;=ryzyka!$E$7,ryzyka!$E$8,IF(wycena!EO50&lt;=ryzyka!$F$7,ryzyka!$F$8,ryzyka!$G$8)))),"")</f>
        <v/>
      </c>
      <c r="N34" s="41" t="str">
        <f>IF(wycena!B50&lt;&gt;"",IF(wycena!X50=ryzyka!$C$10,ryzyka!$C$11,ryzyka!$D$11),"")</f>
        <v/>
      </c>
      <c r="O34" s="41" t="str">
        <f>IF(wycena!B50&lt;&gt;"",(IF(wycena!DN50&lt;&gt;0,ryzyka!$D$14,ryzyka!$C$14)),"")</f>
        <v/>
      </c>
      <c r="P34" s="41" t="str">
        <f>IF(wycena!B50&lt;&gt;"",IF(wycena!G50&lt;=ryzyka!$C$17,ryzyka!$C$18,IF(wycena!G50&lt;=ryzyka!$D$17,ryzyka!$D$18,IF(wycena!G50&lt;=ryzyka!$E$17,ryzyka!$E$18,IF(wycena!G50&lt;=ryzyka!$F$17,ryzyka!$F$18,ryzyka!$G$18)))),"")</f>
        <v/>
      </c>
      <c r="Q34" s="41" t="str">
        <f>IF(wycena!B50&lt;&gt;"",IF(COUNTIF(wycena!DJ50:DT50,"&lt;&gt;0")&lt;=$C$21,$C$22,IF(COUNTIF(wycena!DJ50:DT50,"&lt;&gt;0")&lt;=$D$21,$D$22,IF(COUNTIF(wycena!DJ50:DT50,"&lt;&gt;0")&lt;=$E$21,$E$22,IF(COUNTIF(wycena!DJ50:DT50,"&lt;&gt;0")&lt;=$F$21,$F$22,$G$22)))),"")</f>
        <v/>
      </c>
      <c r="R34" s="41" t="str">
        <f>IF(wycena!B50&lt;&gt;"",IF((COUNTIF(wycena!CD50,"&lt;&gt;0")+COUNTIF(wycena!CG50,"&lt;&gt;0"))=1,$D$25,IF((COUNTIF(wycena!CD50,"&lt;&gt;0")+COUNTIF(wycena!CG50,"&lt;&gt;0"))=2,$E$25,$C$25)),"")</f>
        <v/>
      </c>
      <c r="S34" s="41" t="str">
        <f>IF(wycena!B50&lt;&gt;"",IF(COUNTIF(wycena!DL50,"&lt;&gt;0")+COUNTIF(wycena!DO50,"&lt;&gt;0")+COUNTIF(wycena!DP50,"&lt;&gt;0")+COUNTIF(wycena!DT50,"&lt;&gt;0")=$C$28,$C$29,IF(COUNTIF(wycena!DL50,"&lt;&gt;0")+COUNTIF(wycena!DO50,"&lt;&gt;0")+COUNTIF(wycena!DP50,"&lt;&gt;0")+COUNTIF(wycena!DT50,"&lt;&gt;0")=$D$28,$D$29,IF(COUNTIF(wycena!DL50,"&lt;&gt;0")+COUNTIF(wycena!DO50,"&lt;&gt;0")+COUNTIF(wycena!DP50,"&lt;&gt;0")+COUNTIF(wycena!DT50,"&lt;&gt;0")=$E$28,$E$29,$F$29))),"")</f>
        <v/>
      </c>
      <c r="T34" s="41" t="str">
        <f>IF(wycena!B50&lt;&gt;"",IFERROR(IF(MAX(wycena!$AC50:$AD50)/MIN(wycena!$AC50:$AD50)&lt;=$C$32,$C$33,IF(MAX(wycena!$AC50:$AD50)/MIN(wycena!$AC50:$AD50)&lt;=$D$32,$D$33,IF(MAX(wycena!$AC50:$AD50)/MIN(wycena!$AC50:$AD50)&lt;=$E$32,$E$33,$F$33))),0),"")</f>
        <v/>
      </c>
      <c r="U34" s="41" t="str">
        <f>IF(wycena!B50&lt;&gt;"",IF(MAX(wycena!$AC50:$AD50)&lt;=$C$36,$C$37,IF(MAX(wycena!$AC50:$AD50)&lt;=$D$36,$D$37,IF(MAX(wycena!$AC50:$AD50)&lt;=$E$36,$E$37,$F$37))),"")</f>
        <v/>
      </c>
      <c r="V34" s="41" t="str">
        <f>IF(wycena!B50&lt;&gt;"",IF(wycena!$AB50&lt;=ryzyka!$C$40,ryzyka!$C$41,IF(wycena!$AB50&lt;=ryzyka!$D$40,ryzyka!$D$41,IF(wycena!$AB50&lt;=ryzyka!$E$40,ryzyka!$E$41,ryzyka!$F$41))),"")</f>
        <v/>
      </c>
      <c r="W34" s="41">
        <f>IF(AND(wycena!B50&lt;&gt;"",wycena!O50&lt;&gt;""),IF((AND(wycena!O50=$C$43,wycena!P50&lt;&gt;"f",wycena!Q50&lt;&gt;"H"))=TRUE,$C$46,IF(AND(wycena!O50=$F$43,wycena!P50&lt;&gt;"A",wycena!Q50&lt;&gt;"E")=TRUE,$C$46,$D$46)),0)</f>
        <v>0</v>
      </c>
      <c r="X34" s="41" t="str">
        <f>IFERROR(IF(wycena!B50&lt;&gt;"",SUM(M34*$B$48,N34*$B$49,O34*$B$50,P34*$B$51,Q34*$B$52,R34*$B$53,S34*$B$54,T34*$B$55,U34*$B$56,V34*$B$57,W34*$B$58),""),0)</f>
        <v/>
      </c>
      <c r="Y34" s="42" t="str">
        <f>IF(wycena!B50&lt;&gt;"",IF(X34&lt;=$B$65,$C$65,(IF(X34&lt;=$B$66,$C$66,(IF(X34&lt;=$B$67,$C$67,$C$68))))),"")</f>
        <v/>
      </c>
    </row>
    <row r="35" spans="1:25">
      <c r="A35" s="34" t="s">
        <v>409</v>
      </c>
      <c r="B35" s="34" t="s">
        <v>389</v>
      </c>
      <c r="C35" s="49"/>
      <c r="D35" s="50">
        <v>1000</v>
      </c>
      <c r="E35" s="50">
        <v>1500</v>
      </c>
      <c r="F35" s="50">
        <v>3000</v>
      </c>
      <c r="G35" s="46"/>
      <c r="K35" s="39">
        <v>33</v>
      </c>
      <c r="L35" s="40" t="str">
        <f>IF(wycena!B51&lt;&gt;"",wycena!B51,"")</f>
        <v/>
      </c>
      <c r="M35" s="41" t="str">
        <f>IF(wycena!B51&lt;&gt;"",IF(wycena!EO51&lt;=ryzyka!$C$7,ryzyka!$C$8,IF(wycena!EO51&lt;=ryzyka!$D$7,ryzyka!$D$8,IF(wycena!EO51&lt;=ryzyka!$E$7,ryzyka!$E$8,IF(wycena!EO51&lt;=ryzyka!$F$7,ryzyka!$F$8,ryzyka!$G$8)))),"")</f>
        <v/>
      </c>
      <c r="N35" s="41" t="str">
        <f>IF(wycena!B51&lt;&gt;"",IF(wycena!X51=ryzyka!$C$10,ryzyka!$C$11,ryzyka!$D$11),"")</f>
        <v/>
      </c>
      <c r="O35" s="41" t="str">
        <f>IF(wycena!B51&lt;&gt;"",(IF(wycena!DN51&lt;&gt;0,ryzyka!$D$14,ryzyka!$C$14)),"")</f>
        <v/>
      </c>
      <c r="P35" s="41" t="str">
        <f>IF(wycena!B51&lt;&gt;"",IF(wycena!G51&lt;=ryzyka!$C$17,ryzyka!$C$18,IF(wycena!G51&lt;=ryzyka!$D$17,ryzyka!$D$18,IF(wycena!G51&lt;=ryzyka!$E$17,ryzyka!$E$18,IF(wycena!G51&lt;=ryzyka!$F$17,ryzyka!$F$18,ryzyka!$G$18)))),"")</f>
        <v/>
      </c>
      <c r="Q35" s="41" t="str">
        <f>IF(wycena!B51&lt;&gt;"",IF(COUNTIF(wycena!DJ51:DT51,"&lt;&gt;0")&lt;=$C$21,$C$22,IF(COUNTIF(wycena!DJ51:DT51,"&lt;&gt;0")&lt;=$D$21,$D$22,IF(COUNTIF(wycena!DJ51:DT51,"&lt;&gt;0")&lt;=$E$21,$E$22,IF(COUNTIF(wycena!DJ51:DT51,"&lt;&gt;0")&lt;=$F$21,$F$22,$G$22)))),"")</f>
        <v/>
      </c>
      <c r="R35" s="41" t="str">
        <f>IF(wycena!B51&lt;&gt;"",IF((COUNTIF(wycena!CD51,"&lt;&gt;0")+COUNTIF(wycena!CG51,"&lt;&gt;0"))=1,$D$25,IF((COUNTIF(wycena!CD51,"&lt;&gt;0")+COUNTIF(wycena!CG51,"&lt;&gt;0"))=2,$E$25,$C$25)),"")</f>
        <v/>
      </c>
      <c r="S35" s="41" t="str">
        <f>IF(wycena!B51&lt;&gt;"",IF(COUNTIF(wycena!DL51,"&lt;&gt;0")+COUNTIF(wycena!DO51,"&lt;&gt;0")+COUNTIF(wycena!DP51,"&lt;&gt;0")+COUNTIF(wycena!DT51,"&lt;&gt;0")=$C$28,$C$29,IF(COUNTIF(wycena!DL51,"&lt;&gt;0")+COUNTIF(wycena!DO51,"&lt;&gt;0")+COUNTIF(wycena!DP51,"&lt;&gt;0")+COUNTIF(wycena!DT51,"&lt;&gt;0")=$D$28,$D$29,IF(COUNTIF(wycena!DL51,"&lt;&gt;0")+COUNTIF(wycena!DO51,"&lt;&gt;0")+COUNTIF(wycena!DP51,"&lt;&gt;0")+COUNTIF(wycena!DT51,"&lt;&gt;0")=$E$28,$E$29,$F$29))),"")</f>
        <v/>
      </c>
      <c r="T35" s="41" t="str">
        <f>IF(wycena!B51&lt;&gt;"",IFERROR(IF(MAX(wycena!$AC51:$AD51)/MIN(wycena!$AC51:$AD51)&lt;=$C$32,$C$33,IF(MAX(wycena!$AC51:$AD51)/MIN(wycena!$AC51:$AD51)&lt;=$D$32,$D$33,IF(MAX(wycena!$AC51:$AD51)/MIN(wycena!$AC51:$AD51)&lt;=$E$32,$E$33,$F$33))),0),"")</f>
        <v/>
      </c>
      <c r="U35" s="41" t="str">
        <f>IF(wycena!B51&lt;&gt;"",IF(MAX(wycena!$AC51:$AD51)&lt;=$C$36,$C$37,IF(MAX(wycena!$AC51:$AD51)&lt;=$D$36,$D$37,IF(MAX(wycena!$AC51:$AD51)&lt;=$E$36,$E$37,$F$37))),"")</f>
        <v/>
      </c>
      <c r="V35" s="41" t="str">
        <f>IF(wycena!B51&lt;&gt;"",IF(wycena!$AB51&lt;=ryzyka!$C$40,ryzyka!$C$41,IF(wycena!$AB51&lt;=ryzyka!$D$40,ryzyka!$D$41,IF(wycena!$AB51&lt;=ryzyka!$E$40,ryzyka!$E$41,ryzyka!$F$41))),"")</f>
        <v/>
      </c>
      <c r="W35" s="41">
        <f>IF(AND(wycena!B51&lt;&gt;"",wycena!O51&lt;&gt;""),IF((AND(wycena!O51=$C$43,wycena!P51&lt;&gt;"f",wycena!Q51&lt;&gt;"H"))=TRUE,$C$46,IF(AND(wycena!O51=$F$43,wycena!P51&lt;&gt;"A",wycena!Q51&lt;&gt;"E")=TRUE,$C$46,$D$46)),0)</f>
        <v>0</v>
      </c>
      <c r="X35" s="41" t="str">
        <f>IFERROR(IF(wycena!B51&lt;&gt;"",SUM(M35*$B$48,N35*$B$49,O35*$B$50,P35*$B$51,Q35*$B$52,R35*$B$53,S35*$B$54,T35*$B$55,U35*$B$56,V35*$B$57,W35*$B$58),""),0)</f>
        <v/>
      </c>
      <c r="Y35" s="42" t="str">
        <f>IF(wycena!B51&lt;&gt;"",IF(X35&lt;=$B$65,$C$65,(IF(X35&lt;=$B$66,$C$66,(IF(X35&lt;=$B$67,$C$67,$C$68))))),"")</f>
        <v/>
      </c>
    </row>
    <row r="36" spans="1:25">
      <c r="B36" s="34" t="s">
        <v>390</v>
      </c>
      <c r="C36" s="49">
        <v>1000</v>
      </c>
      <c r="D36" s="50">
        <v>1500</v>
      </c>
      <c r="E36" s="50">
        <v>3000</v>
      </c>
      <c r="F36" s="50"/>
      <c r="G36" s="46"/>
      <c r="K36" s="39">
        <v>34</v>
      </c>
      <c r="L36" s="40" t="str">
        <f>IF(wycena!B52&lt;&gt;"",wycena!B52,"")</f>
        <v/>
      </c>
      <c r="M36" s="41" t="str">
        <f>IF(wycena!B52&lt;&gt;"",IF(wycena!EO52&lt;=ryzyka!$C$7,ryzyka!$C$8,IF(wycena!EO52&lt;=ryzyka!$D$7,ryzyka!$D$8,IF(wycena!EO52&lt;=ryzyka!$E$7,ryzyka!$E$8,IF(wycena!EO52&lt;=ryzyka!$F$7,ryzyka!$F$8,ryzyka!$G$8)))),"")</f>
        <v/>
      </c>
      <c r="N36" s="41" t="str">
        <f>IF(wycena!B52&lt;&gt;"",IF(wycena!X52=ryzyka!$C$10,ryzyka!$C$11,ryzyka!$D$11),"")</f>
        <v/>
      </c>
      <c r="O36" s="41" t="str">
        <f>IF(wycena!B52&lt;&gt;"",(IF(wycena!DN52&lt;&gt;0,ryzyka!$D$14,ryzyka!$C$14)),"")</f>
        <v/>
      </c>
      <c r="P36" s="41" t="str">
        <f>IF(wycena!B52&lt;&gt;"",IF(wycena!G52&lt;=ryzyka!$C$17,ryzyka!$C$18,IF(wycena!G52&lt;=ryzyka!$D$17,ryzyka!$D$18,IF(wycena!G52&lt;=ryzyka!$E$17,ryzyka!$E$18,IF(wycena!G52&lt;=ryzyka!$F$17,ryzyka!$F$18,ryzyka!$G$18)))),"")</f>
        <v/>
      </c>
      <c r="Q36" s="41" t="str">
        <f>IF(wycena!B52&lt;&gt;"",IF(COUNTIF(wycena!DJ52:DT52,"&lt;&gt;0")&lt;=$C$21,$C$22,IF(COUNTIF(wycena!DJ52:DT52,"&lt;&gt;0")&lt;=$D$21,$D$22,IF(COUNTIF(wycena!DJ52:DT52,"&lt;&gt;0")&lt;=$E$21,$E$22,IF(COUNTIF(wycena!DJ52:DT52,"&lt;&gt;0")&lt;=$F$21,$F$22,$G$22)))),"")</f>
        <v/>
      </c>
      <c r="R36" s="41" t="str">
        <f>IF(wycena!B52&lt;&gt;"",IF((COUNTIF(wycena!CD52,"&lt;&gt;0")+COUNTIF(wycena!CG52,"&lt;&gt;0"))=1,$D$25,IF((COUNTIF(wycena!CD52,"&lt;&gt;0")+COUNTIF(wycena!CG52,"&lt;&gt;0"))=2,$E$25,$C$25)),"")</f>
        <v/>
      </c>
      <c r="S36" s="41" t="str">
        <f>IF(wycena!B52&lt;&gt;"",IF(COUNTIF(wycena!DL52,"&lt;&gt;0")+COUNTIF(wycena!DO52,"&lt;&gt;0")+COUNTIF(wycena!DP52,"&lt;&gt;0")+COUNTIF(wycena!DT52,"&lt;&gt;0")=$C$28,$C$29,IF(COUNTIF(wycena!DL52,"&lt;&gt;0")+COUNTIF(wycena!DO52,"&lt;&gt;0")+COUNTIF(wycena!DP52,"&lt;&gt;0")+COUNTIF(wycena!DT52,"&lt;&gt;0")=$D$28,$D$29,IF(COUNTIF(wycena!DL52,"&lt;&gt;0")+COUNTIF(wycena!DO52,"&lt;&gt;0")+COUNTIF(wycena!DP52,"&lt;&gt;0")+COUNTIF(wycena!DT52,"&lt;&gt;0")=$E$28,$E$29,$F$29))),"")</f>
        <v/>
      </c>
      <c r="T36" s="41" t="str">
        <f>IF(wycena!B52&lt;&gt;"",IFERROR(IF(MAX(wycena!$AC52:$AD52)/MIN(wycena!$AC52:$AD52)&lt;=$C$32,$C$33,IF(MAX(wycena!$AC52:$AD52)/MIN(wycena!$AC52:$AD52)&lt;=$D$32,$D$33,IF(MAX(wycena!$AC52:$AD52)/MIN(wycena!$AC52:$AD52)&lt;=$E$32,$E$33,$F$33))),0),"")</f>
        <v/>
      </c>
      <c r="U36" s="41" t="str">
        <f>IF(wycena!B52&lt;&gt;"",IF(MAX(wycena!$AC52:$AD52)&lt;=$C$36,$C$37,IF(MAX(wycena!$AC52:$AD52)&lt;=$D$36,$D$37,IF(MAX(wycena!$AC52:$AD52)&lt;=$E$36,$E$37,$F$37))),"")</f>
        <v/>
      </c>
      <c r="V36" s="41" t="str">
        <f>IF(wycena!B52&lt;&gt;"",IF(wycena!$AB52&lt;=ryzyka!$C$40,ryzyka!$C$41,IF(wycena!$AB52&lt;=ryzyka!$D$40,ryzyka!$D$41,IF(wycena!$AB52&lt;=ryzyka!$E$40,ryzyka!$E$41,ryzyka!$F$41))),"")</f>
        <v/>
      </c>
      <c r="W36" s="41">
        <f>IF(AND(wycena!B52&lt;&gt;"",wycena!O52&lt;&gt;""),IF((AND(wycena!O52=$C$43,wycena!P52&lt;&gt;"f",wycena!Q52&lt;&gt;"H"))=TRUE,$C$46,IF(AND(wycena!O52=$F$43,wycena!P52&lt;&gt;"A",wycena!Q52&lt;&gt;"E")=TRUE,$C$46,$D$46)),0)</f>
        <v>0</v>
      </c>
      <c r="X36" s="41" t="str">
        <f>IFERROR(IF(wycena!B52&lt;&gt;"",SUM(M36*$B$48,N36*$B$49,O36*$B$50,P36*$B$51,Q36*$B$52,R36*$B$53,S36*$B$54,T36*$B$55,U36*$B$56,V36*$B$57,W36*$B$58),""),0)</f>
        <v/>
      </c>
      <c r="Y36" s="42" t="str">
        <f>IF(wycena!B52&lt;&gt;"",IF(X36&lt;=$B$65,$C$65,(IF(X36&lt;=$B$66,$C$66,(IF(X36&lt;=$B$67,$C$67,$C$68))))),"")</f>
        <v/>
      </c>
    </row>
    <row r="37" spans="1:25">
      <c r="B37" s="34" t="s">
        <v>410</v>
      </c>
      <c r="C37" s="44">
        <v>0</v>
      </c>
      <c r="D37" s="44">
        <v>0.2</v>
      </c>
      <c r="E37" s="44">
        <v>0.5</v>
      </c>
      <c r="F37" s="45">
        <v>1</v>
      </c>
      <c r="K37" s="39">
        <v>35</v>
      </c>
      <c r="L37" s="40" t="str">
        <f>IF(wycena!B53&lt;&gt;"",wycena!B53,"")</f>
        <v/>
      </c>
      <c r="M37" s="41" t="str">
        <f>IF(wycena!B53&lt;&gt;"",IF(wycena!EO53&lt;=ryzyka!$C$7,ryzyka!$C$8,IF(wycena!EO53&lt;=ryzyka!$D$7,ryzyka!$D$8,IF(wycena!EO53&lt;=ryzyka!$E$7,ryzyka!$E$8,IF(wycena!EO53&lt;=ryzyka!$F$7,ryzyka!$F$8,ryzyka!$G$8)))),"")</f>
        <v/>
      </c>
      <c r="N37" s="41" t="str">
        <f>IF(wycena!B53&lt;&gt;"",IF(wycena!X53=ryzyka!$C$10,ryzyka!$C$11,ryzyka!$D$11),"")</f>
        <v/>
      </c>
      <c r="O37" s="41" t="str">
        <f>IF(wycena!B53&lt;&gt;"",(IF(wycena!DN53&lt;&gt;0,ryzyka!$D$14,ryzyka!$C$14)),"")</f>
        <v/>
      </c>
      <c r="P37" s="41" t="str">
        <f>IF(wycena!B53&lt;&gt;"",IF(wycena!G53&lt;=ryzyka!$C$17,ryzyka!$C$18,IF(wycena!G53&lt;=ryzyka!$D$17,ryzyka!$D$18,IF(wycena!G53&lt;=ryzyka!$E$17,ryzyka!$E$18,IF(wycena!G53&lt;=ryzyka!$F$17,ryzyka!$F$18,ryzyka!$G$18)))),"")</f>
        <v/>
      </c>
      <c r="Q37" s="41" t="str">
        <f>IF(wycena!B53&lt;&gt;"",IF(COUNTIF(wycena!DJ53:DT53,"&lt;&gt;0")&lt;=$C$21,$C$22,IF(COUNTIF(wycena!DJ53:DT53,"&lt;&gt;0")&lt;=$D$21,$D$22,IF(COUNTIF(wycena!DJ53:DT53,"&lt;&gt;0")&lt;=$E$21,$E$22,IF(COUNTIF(wycena!DJ53:DT53,"&lt;&gt;0")&lt;=$F$21,$F$22,$G$22)))),"")</f>
        <v/>
      </c>
      <c r="R37" s="41" t="str">
        <f>IF(wycena!B53&lt;&gt;"",IF((COUNTIF(wycena!CD53,"&lt;&gt;0")+COUNTIF(wycena!CG53,"&lt;&gt;0"))=1,$D$25,IF((COUNTIF(wycena!CD53,"&lt;&gt;0")+COUNTIF(wycena!CG53,"&lt;&gt;0"))=2,$E$25,$C$25)),"")</f>
        <v/>
      </c>
      <c r="S37" s="41" t="str">
        <f>IF(wycena!B53&lt;&gt;"",IF(COUNTIF(wycena!DL53,"&lt;&gt;0")+COUNTIF(wycena!DO53,"&lt;&gt;0")+COUNTIF(wycena!DP53,"&lt;&gt;0")+COUNTIF(wycena!DT53,"&lt;&gt;0")=$C$28,$C$29,IF(COUNTIF(wycena!DL53,"&lt;&gt;0")+COUNTIF(wycena!DO53,"&lt;&gt;0")+COUNTIF(wycena!DP53,"&lt;&gt;0")+COUNTIF(wycena!DT53,"&lt;&gt;0")=$D$28,$D$29,IF(COUNTIF(wycena!DL53,"&lt;&gt;0")+COUNTIF(wycena!DO53,"&lt;&gt;0")+COUNTIF(wycena!DP53,"&lt;&gt;0")+COUNTIF(wycena!DT53,"&lt;&gt;0")=$E$28,$E$29,$F$29))),"")</f>
        <v/>
      </c>
      <c r="T37" s="41" t="str">
        <f>IF(wycena!B53&lt;&gt;"",IFERROR(IF(MAX(wycena!$AC53:$AD53)/MIN(wycena!$AC53:$AD53)&lt;=$C$32,$C$33,IF(MAX(wycena!$AC53:$AD53)/MIN(wycena!$AC53:$AD53)&lt;=$D$32,$D$33,IF(MAX(wycena!$AC53:$AD53)/MIN(wycena!$AC53:$AD53)&lt;=$E$32,$E$33,$F$33))),0),"")</f>
        <v/>
      </c>
      <c r="U37" s="41" t="str">
        <f>IF(wycena!B53&lt;&gt;"",IF(MAX(wycena!$AC53:$AD53)&lt;=$C$36,$C$37,IF(MAX(wycena!$AC53:$AD53)&lt;=$D$36,$D$37,IF(MAX(wycena!$AC53:$AD53)&lt;=$E$36,$E$37,$F$37))),"")</f>
        <v/>
      </c>
      <c r="V37" s="41" t="str">
        <f>IF(wycena!B53&lt;&gt;"",IF(wycena!$AB53&lt;=ryzyka!$C$40,ryzyka!$C$41,IF(wycena!$AB53&lt;=ryzyka!$D$40,ryzyka!$D$41,IF(wycena!$AB53&lt;=ryzyka!$E$40,ryzyka!$E$41,ryzyka!$F$41))),"")</f>
        <v/>
      </c>
      <c r="W37" s="41">
        <f>IF(AND(wycena!B53&lt;&gt;"",wycena!O53&lt;&gt;""),IF((AND(wycena!O53=$C$43,wycena!P53&lt;&gt;"f",wycena!Q53&lt;&gt;"H"))=TRUE,$C$46,IF(AND(wycena!O53=$F$43,wycena!P53&lt;&gt;"A",wycena!Q53&lt;&gt;"E")=TRUE,$C$46,$D$46)),0)</f>
        <v>0</v>
      </c>
      <c r="X37" s="41" t="str">
        <f>IFERROR(IF(wycena!B53&lt;&gt;"",SUM(M37*$B$48,N37*$B$49,O37*$B$50,P37*$B$51,Q37*$B$52,R37*$B$53,S37*$B$54,T37*$B$55,U37*$B$56,V37*$B$57,W37*$B$58),""),0)</f>
        <v/>
      </c>
      <c r="Y37" s="42" t="str">
        <f>IF(wycena!B53&lt;&gt;"",IF(X37&lt;=$B$65,$C$65,(IF(X37&lt;=$B$66,$C$66,(IF(X37&lt;=$B$67,$C$67,$C$68))))),"")</f>
        <v/>
      </c>
    </row>
    <row r="38" spans="1:25">
      <c r="K38" s="39">
        <v>36</v>
      </c>
      <c r="L38" s="40" t="str">
        <f>IF(wycena!B54&lt;&gt;"",wycena!B54,"")</f>
        <v/>
      </c>
      <c r="M38" s="41" t="str">
        <f>IF(wycena!B54&lt;&gt;"",IF(wycena!EO54&lt;=ryzyka!$C$7,ryzyka!$C$8,IF(wycena!EO54&lt;=ryzyka!$D$7,ryzyka!$D$8,IF(wycena!EO54&lt;=ryzyka!$E$7,ryzyka!$E$8,IF(wycena!EO54&lt;=ryzyka!$F$7,ryzyka!$F$8,ryzyka!$G$8)))),"")</f>
        <v/>
      </c>
      <c r="N38" s="41" t="str">
        <f>IF(wycena!B54&lt;&gt;"",IF(wycena!X54=ryzyka!$C$10,ryzyka!$C$11,ryzyka!$D$11),"")</f>
        <v/>
      </c>
      <c r="O38" s="41" t="str">
        <f>IF(wycena!B54&lt;&gt;"",(IF(wycena!DN54&lt;&gt;0,ryzyka!$D$14,ryzyka!$C$14)),"")</f>
        <v/>
      </c>
      <c r="P38" s="41" t="str">
        <f>IF(wycena!B54&lt;&gt;"",IF(wycena!G54&lt;=ryzyka!$C$17,ryzyka!$C$18,IF(wycena!G54&lt;=ryzyka!$D$17,ryzyka!$D$18,IF(wycena!G54&lt;=ryzyka!$E$17,ryzyka!$E$18,IF(wycena!G54&lt;=ryzyka!$F$17,ryzyka!$F$18,ryzyka!$G$18)))),"")</f>
        <v/>
      </c>
      <c r="Q38" s="41" t="str">
        <f>IF(wycena!B54&lt;&gt;"",IF(COUNTIF(wycena!DJ54:DT54,"&lt;&gt;0")&lt;=$C$21,$C$22,IF(COUNTIF(wycena!DJ54:DT54,"&lt;&gt;0")&lt;=$D$21,$D$22,IF(COUNTIF(wycena!DJ54:DT54,"&lt;&gt;0")&lt;=$E$21,$E$22,IF(COUNTIF(wycena!DJ54:DT54,"&lt;&gt;0")&lt;=$F$21,$F$22,$G$22)))),"")</f>
        <v/>
      </c>
      <c r="R38" s="41" t="str">
        <f>IF(wycena!B54&lt;&gt;"",IF((COUNTIF(wycena!CD54,"&lt;&gt;0")+COUNTIF(wycena!CG54,"&lt;&gt;0"))=1,$D$25,IF((COUNTIF(wycena!CD54,"&lt;&gt;0")+COUNTIF(wycena!CG54,"&lt;&gt;0"))=2,$E$25,$C$25)),"")</f>
        <v/>
      </c>
      <c r="S38" s="41" t="str">
        <f>IF(wycena!B54&lt;&gt;"",IF(COUNTIF(wycena!DL54,"&lt;&gt;0")+COUNTIF(wycena!DO54,"&lt;&gt;0")+COUNTIF(wycena!DP54,"&lt;&gt;0")+COUNTIF(wycena!DT54,"&lt;&gt;0")=$C$28,$C$29,IF(COUNTIF(wycena!DL54,"&lt;&gt;0")+COUNTIF(wycena!DO54,"&lt;&gt;0")+COUNTIF(wycena!DP54,"&lt;&gt;0")+COUNTIF(wycena!DT54,"&lt;&gt;0")=$D$28,$D$29,IF(COUNTIF(wycena!DL54,"&lt;&gt;0")+COUNTIF(wycena!DO54,"&lt;&gt;0")+COUNTIF(wycena!DP54,"&lt;&gt;0")+COUNTIF(wycena!DT54,"&lt;&gt;0")=$E$28,$E$29,$F$29))),"")</f>
        <v/>
      </c>
      <c r="T38" s="41" t="str">
        <f>IF(wycena!B54&lt;&gt;"",IFERROR(IF(MAX(wycena!$AC54:$AD54)/MIN(wycena!$AC54:$AD54)&lt;=$C$32,$C$33,IF(MAX(wycena!$AC54:$AD54)/MIN(wycena!$AC54:$AD54)&lt;=$D$32,$D$33,IF(MAX(wycena!$AC54:$AD54)/MIN(wycena!$AC54:$AD54)&lt;=$E$32,$E$33,$F$33))),0),"")</f>
        <v/>
      </c>
      <c r="U38" s="41" t="str">
        <f>IF(wycena!B54&lt;&gt;"",IF(MAX(wycena!$AC54:$AD54)&lt;=$C$36,$C$37,IF(MAX(wycena!$AC54:$AD54)&lt;=$D$36,$D$37,IF(MAX(wycena!$AC54:$AD54)&lt;=$E$36,$E$37,$F$37))),"")</f>
        <v/>
      </c>
      <c r="V38" s="41" t="str">
        <f>IF(wycena!B54&lt;&gt;"",IF(wycena!$AB54&lt;=ryzyka!$C$40,ryzyka!$C$41,IF(wycena!$AB54&lt;=ryzyka!$D$40,ryzyka!$D$41,IF(wycena!$AB54&lt;=ryzyka!$E$40,ryzyka!$E$41,ryzyka!$F$41))),"")</f>
        <v/>
      </c>
      <c r="W38" s="41">
        <f>IF(AND(wycena!B54&lt;&gt;"",wycena!O54&lt;&gt;""),IF((AND(wycena!O54=$C$43,wycena!P54&lt;&gt;"f",wycena!Q54&lt;&gt;"H"))=TRUE,$C$46,IF(AND(wycena!O54=$F$43,wycena!P54&lt;&gt;"A",wycena!Q54&lt;&gt;"E")=TRUE,$C$46,$D$46)),0)</f>
        <v>0</v>
      </c>
      <c r="X38" s="41" t="str">
        <f>IFERROR(IF(wycena!B54&lt;&gt;"",SUM(M38*$B$48,N38*$B$49,O38*$B$50,P38*$B$51,Q38*$B$52,R38*$B$53,S38*$B$54,T38*$B$55,U38*$B$56,V38*$B$57,W38*$B$58),""),0)</f>
        <v/>
      </c>
      <c r="Y38" s="42" t="str">
        <f>IF(wycena!B54&lt;&gt;"",IF(X38&lt;=$B$65,$C$65,(IF(X38&lt;=$B$66,$C$66,(IF(X38&lt;=$B$67,$C$67,$C$68))))),"")</f>
        <v/>
      </c>
    </row>
    <row r="39" spans="1:25">
      <c r="A39" s="34" t="s">
        <v>411</v>
      </c>
      <c r="B39" s="34" t="s">
        <v>389</v>
      </c>
      <c r="C39" s="49"/>
      <c r="D39" s="50">
        <v>15</v>
      </c>
      <c r="E39" s="50">
        <v>25</v>
      </c>
      <c r="F39" s="50">
        <v>50</v>
      </c>
      <c r="K39" s="39">
        <v>37</v>
      </c>
      <c r="L39" s="40" t="str">
        <f>IF(wycena!B55&lt;&gt;"",wycena!B55,"")</f>
        <v/>
      </c>
      <c r="M39" s="41" t="str">
        <f>IF(wycena!B55&lt;&gt;"",IF(wycena!EO55&lt;=ryzyka!$C$7,ryzyka!$C$8,IF(wycena!EO55&lt;=ryzyka!$D$7,ryzyka!$D$8,IF(wycena!EO55&lt;=ryzyka!$E$7,ryzyka!$E$8,IF(wycena!EO55&lt;=ryzyka!$F$7,ryzyka!$F$8,ryzyka!$G$8)))),"")</f>
        <v/>
      </c>
      <c r="N39" s="41" t="str">
        <f>IF(wycena!B55&lt;&gt;"",IF(wycena!X55=ryzyka!$C$10,ryzyka!$C$11,ryzyka!$D$11),"")</f>
        <v/>
      </c>
      <c r="O39" s="41" t="str">
        <f>IF(wycena!B55&lt;&gt;"",(IF(wycena!DN55&lt;&gt;0,ryzyka!$D$14,ryzyka!$C$14)),"")</f>
        <v/>
      </c>
      <c r="P39" s="41" t="str">
        <f>IF(wycena!B55&lt;&gt;"",IF(wycena!G55&lt;=ryzyka!$C$17,ryzyka!$C$18,IF(wycena!G55&lt;=ryzyka!$D$17,ryzyka!$D$18,IF(wycena!G55&lt;=ryzyka!$E$17,ryzyka!$E$18,IF(wycena!G55&lt;=ryzyka!$F$17,ryzyka!$F$18,ryzyka!$G$18)))),"")</f>
        <v/>
      </c>
      <c r="Q39" s="41" t="str">
        <f>IF(wycena!B55&lt;&gt;"",IF(COUNTIF(wycena!DJ55:DT55,"&lt;&gt;0")&lt;=$C$21,$C$22,IF(COUNTIF(wycena!DJ55:DT55,"&lt;&gt;0")&lt;=$D$21,$D$22,IF(COUNTIF(wycena!DJ55:DT55,"&lt;&gt;0")&lt;=$E$21,$E$22,IF(COUNTIF(wycena!DJ55:DT55,"&lt;&gt;0")&lt;=$F$21,$F$22,$G$22)))),"")</f>
        <v/>
      </c>
      <c r="R39" s="41" t="str">
        <f>IF(wycena!B55&lt;&gt;"",IF((COUNTIF(wycena!CD55,"&lt;&gt;0")+COUNTIF(wycena!CG55,"&lt;&gt;0"))=1,$D$25,IF((COUNTIF(wycena!CD55,"&lt;&gt;0")+COUNTIF(wycena!CG55,"&lt;&gt;0"))=2,$E$25,$C$25)),"")</f>
        <v/>
      </c>
      <c r="S39" s="41" t="str">
        <f>IF(wycena!B55&lt;&gt;"",IF(COUNTIF(wycena!DL55,"&lt;&gt;0")+COUNTIF(wycena!DO55,"&lt;&gt;0")+COUNTIF(wycena!DP55,"&lt;&gt;0")+COUNTIF(wycena!DT55,"&lt;&gt;0")=$C$28,$C$29,IF(COUNTIF(wycena!DL55,"&lt;&gt;0")+COUNTIF(wycena!DO55,"&lt;&gt;0")+COUNTIF(wycena!DP55,"&lt;&gt;0")+COUNTIF(wycena!DT55,"&lt;&gt;0")=$D$28,$D$29,IF(COUNTIF(wycena!DL55,"&lt;&gt;0")+COUNTIF(wycena!DO55,"&lt;&gt;0")+COUNTIF(wycena!DP55,"&lt;&gt;0")+COUNTIF(wycena!DT55,"&lt;&gt;0")=$E$28,$E$29,$F$29))),"")</f>
        <v/>
      </c>
      <c r="T39" s="41" t="str">
        <f>IF(wycena!B55&lt;&gt;"",IFERROR(IF(MAX(wycena!$AC55:$AD55)/MIN(wycena!$AC55:$AD55)&lt;=$C$32,$C$33,IF(MAX(wycena!$AC55:$AD55)/MIN(wycena!$AC55:$AD55)&lt;=$D$32,$D$33,IF(MAX(wycena!$AC55:$AD55)/MIN(wycena!$AC55:$AD55)&lt;=$E$32,$E$33,$F$33))),0),"")</f>
        <v/>
      </c>
      <c r="U39" s="41" t="str">
        <f>IF(wycena!B55&lt;&gt;"",IF(MAX(wycena!$AC55:$AD55)&lt;=$C$36,$C$37,IF(MAX(wycena!$AC55:$AD55)&lt;=$D$36,$D$37,IF(MAX(wycena!$AC55:$AD55)&lt;=$E$36,$E$37,$F$37))),"")</f>
        <v/>
      </c>
      <c r="V39" s="41" t="str">
        <f>IF(wycena!B55&lt;&gt;"",IF(wycena!$AB55&lt;=ryzyka!$C$40,ryzyka!$C$41,IF(wycena!$AB55&lt;=ryzyka!$D$40,ryzyka!$D$41,IF(wycena!$AB55&lt;=ryzyka!$E$40,ryzyka!$E$41,ryzyka!$F$41))),"")</f>
        <v/>
      </c>
      <c r="W39" s="41">
        <f>IF(AND(wycena!B55&lt;&gt;"",wycena!O55&lt;&gt;""),IF((AND(wycena!O55=$C$43,wycena!P55&lt;&gt;"f",wycena!Q55&lt;&gt;"H"))=TRUE,$C$46,IF(AND(wycena!O55=$F$43,wycena!P55&lt;&gt;"A",wycena!Q55&lt;&gt;"E")=TRUE,$C$46,$D$46)),0)</f>
        <v>0</v>
      </c>
      <c r="X39" s="41" t="str">
        <f>IFERROR(IF(wycena!B55&lt;&gt;"",SUM(M39*$B$48,N39*$B$49,O39*$B$50,P39*$B$51,Q39*$B$52,R39*$B$53,S39*$B$54,T39*$B$55,U39*$B$56,V39*$B$57,W39*$B$58),""),0)</f>
        <v/>
      </c>
      <c r="Y39" s="42" t="str">
        <f>IF(wycena!B55&lt;&gt;"",IF(X39&lt;=$B$65,$C$65,(IF(X39&lt;=$B$66,$C$66,(IF(X39&lt;=$B$67,$C$67,$C$68))))),"")</f>
        <v/>
      </c>
    </row>
    <row r="40" spans="1:25">
      <c r="B40" s="34" t="s">
        <v>390</v>
      </c>
      <c r="C40" s="49">
        <v>15</v>
      </c>
      <c r="D40" s="50">
        <v>25</v>
      </c>
      <c r="E40" s="50">
        <v>50</v>
      </c>
      <c r="F40" s="50"/>
      <c r="K40" s="39">
        <v>38</v>
      </c>
      <c r="L40" s="40" t="str">
        <f>IF(wycena!B56&lt;&gt;"",wycena!B56,"")</f>
        <v/>
      </c>
      <c r="M40" s="41" t="str">
        <f>IF(wycena!B56&lt;&gt;"",IF(wycena!EO56&lt;=ryzyka!$C$7,ryzyka!$C$8,IF(wycena!EO56&lt;=ryzyka!$D$7,ryzyka!$D$8,IF(wycena!EO56&lt;=ryzyka!$E$7,ryzyka!$E$8,IF(wycena!EO56&lt;=ryzyka!$F$7,ryzyka!$F$8,ryzyka!$G$8)))),"")</f>
        <v/>
      </c>
      <c r="N40" s="41" t="str">
        <f>IF(wycena!B56&lt;&gt;"",IF(wycena!X56=ryzyka!$C$10,ryzyka!$C$11,ryzyka!$D$11),"")</f>
        <v/>
      </c>
      <c r="O40" s="41" t="str">
        <f>IF(wycena!B56&lt;&gt;"",(IF(wycena!DN56&lt;&gt;0,ryzyka!$D$14,ryzyka!$C$14)),"")</f>
        <v/>
      </c>
      <c r="P40" s="41" t="str">
        <f>IF(wycena!B56&lt;&gt;"",IF(wycena!G56&lt;=ryzyka!$C$17,ryzyka!$C$18,IF(wycena!G56&lt;=ryzyka!$D$17,ryzyka!$D$18,IF(wycena!G56&lt;=ryzyka!$E$17,ryzyka!$E$18,IF(wycena!G56&lt;=ryzyka!$F$17,ryzyka!$F$18,ryzyka!$G$18)))),"")</f>
        <v/>
      </c>
      <c r="Q40" s="41" t="str">
        <f>IF(wycena!B56&lt;&gt;"",IF(COUNTIF(wycena!DJ56:DT56,"&lt;&gt;0")&lt;=$C$21,$C$22,IF(COUNTIF(wycena!DJ56:DT56,"&lt;&gt;0")&lt;=$D$21,$D$22,IF(COUNTIF(wycena!DJ56:DT56,"&lt;&gt;0")&lt;=$E$21,$E$22,IF(COUNTIF(wycena!DJ56:DT56,"&lt;&gt;0")&lt;=$F$21,$F$22,$G$22)))),"")</f>
        <v/>
      </c>
      <c r="R40" s="41" t="str">
        <f>IF(wycena!B56&lt;&gt;"",IF((COUNTIF(wycena!CD56,"&lt;&gt;0")+COUNTIF(wycena!CG56,"&lt;&gt;0"))=1,$D$25,IF((COUNTIF(wycena!CD56,"&lt;&gt;0")+COUNTIF(wycena!CG56,"&lt;&gt;0"))=2,$E$25,$C$25)),"")</f>
        <v/>
      </c>
      <c r="S40" s="41" t="str">
        <f>IF(wycena!B56&lt;&gt;"",IF(COUNTIF(wycena!DL56,"&lt;&gt;0")+COUNTIF(wycena!DO56,"&lt;&gt;0")+COUNTIF(wycena!DP56,"&lt;&gt;0")+COUNTIF(wycena!DT56,"&lt;&gt;0")=$C$28,$C$29,IF(COUNTIF(wycena!DL56,"&lt;&gt;0")+COUNTIF(wycena!DO56,"&lt;&gt;0")+COUNTIF(wycena!DP56,"&lt;&gt;0")+COUNTIF(wycena!DT56,"&lt;&gt;0")=$D$28,$D$29,IF(COUNTIF(wycena!DL56,"&lt;&gt;0")+COUNTIF(wycena!DO56,"&lt;&gt;0")+COUNTIF(wycena!DP56,"&lt;&gt;0")+COUNTIF(wycena!DT56,"&lt;&gt;0")=$E$28,$E$29,$F$29))),"")</f>
        <v/>
      </c>
      <c r="T40" s="41" t="str">
        <f>IF(wycena!B56&lt;&gt;"",IFERROR(IF(MAX(wycena!$AC56:$AD56)/MIN(wycena!$AC56:$AD56)&lt;=$C$32,$C$33,IF(MAX(wycena!$AC56:$AD56)/MIN(wycena!$AC56:$AD56)&lt;=$D$32,$D$33,IF(MAX(wycena!$AC56:$AD56)/MIN(wycena!$AC56:$AD56)&lt;=$E$32,$E$33,$F$33))),0),"")</f>
        <v/>
      </c>
      <c r="U40" s="41" t="str">
        <f>IF(wycena!B56&lt;&gt;"",IF(MAX(wycena!$AC56:$AD56)&lt;=$C$36,$C$37,IF(MAX(wycena!$AC56:$AD56)&lt;=$D$36,$D$37,IF(MAX(wycena!$AC56:$AD56)&lt;=$E$36,$E$37,$F$37))),"")</f>
        <v/>
      </c>
      <c r="V40" s="41" t="str">
        <f>IF(wycena!B56&lt;&gt;"",IF(wycena!$AB56&lt;=ryzyka!$C$40,ryzyka!$C$41,IF(wycena!$AB56&lt;=ryzyka!$D$40,ryzyka!$D$41,IF(wycena!$AB56&lt;=ryzyka!$E$40,ryzyka!$E$41,ryzyka!$F$41))),"")</f>
        <v/>
      </c>
      <c r="W40" s="41">
        <f>IF(AND(wycena!B56&lt;&gt;"",wycena!O56&lt;&gt;""),IF((AND(wycena!O56=$C$43,wycena!P56&lt;&gt;"f",wycena!Q56&lt;&gt;"H"))=TRUE,$C$46,IF(AND(wycena!O56=$F$43,wycena!P56&lt;&gt;"A",wycena!Q56&lt;&gt;"E")=TRUE,$C$46,$D$46)),0)</f>
        <v>0</v>
      </c>
      <c r="X40" s="41" t="str">
        <f>IFERROR(IF(wycena!B56&lt;&gt;"",SUM(M40*$B$48,N40*$B$49,O40*$B$50,P40*$B$51,Q40*$B$52,R40*$B$53,S40*$B$54,T40*$B$55,U40*$B$56,V40*$B$57,W40*$B$58),""),0)</f>
        <v/>
      </c>
      <c r="Y40" s="42" t="str">
        <f>IF(wycena!B56&lt;&gt;"",IF(X40&lt;=$B$65,$C$65,(IF(X40&lt;=$B$66,$C$66,(IF(X40&lt;=$B$67,$C$67,$C$68))))),"")</f>
        <v/>
      </c>
    </row>
    <row r="41" spans="1:25">
      <c r="B41" s="34" t="s">
        <v>412</v>
      </c>
      <c r="C41" s="44">
        <v>0</v>
      </c>
      <c r="D41" s="44">
        <v>0.2</v>
      </c>
      <c r="E41" s="44">
        <v>0.5</v>
      </c>
      <c r="F41" s="45">
        <v>1</v>
      </c>
      <c r="K41" s="39">
        <v>39</v>
      </c>
      <c r="L41" s="40" t="str">
        <f>IF(wycena!B57&lt;&gt;"",wycena!B57,"")</f>
        <v/>
      </c>
      <c r="M41" s="41" t="str">
        <f>IF(wycena!B57&lt;&gt;"",IF(wycena!EO57&lt;=ryzyka!$C$7,ryzyka!$C$8,IF(wycena!EO57&lt;=ryzyka!$D$7,ryzyka!$D$8,IF(wycena!EO57&lt;=ryzyka!$E$7,ryzyka!$E$8,IF(wycena!EO57&lt;=ryzyka!$F$7,ryzyka!$F$8,ryzyka!$G$8)))),"")</f>
        <v/>
      </c>
      <c r="N41" s="41" t="str">
        <f>IF(wycena!B57&lt;&gt;"",IF(wycena!X57=ryzyka!$C$10,ryzyka!$C$11,ryzyka!$D$11),"")</f>
        <v/>
      </c>
      <c r="O41" s="41" t="str">
        <f>IF(wycena!B57&lt;&gt;"",(IF(wycena!DN57&lt;&gt;0,ryzyka!$D$14,ryzyka!$C$14)),"")</f>
        <v/>
      </c>
      <c r="P41" s="41" t="str">
        <f>IF(wycena!B57&lt;&gt;"",IF(wycena!G57&lt;=ryzyka!$C$17,ryzyka!$C$18,IF(wycena!G57&lt;=ryzyka!$D$17,ryzyka!$D$18,IF(wycena!G57&lt;=ryzyka!$E$17,ryzyka!$E$18,IF(wycena!G57&lt;=ryzyka!$F$17,ryzyka!$F$18,ryzyka!$G$18)))),"")</f>
        <v/>
      </c>
      <c r="Q41" s="41" t="str">
        <f>IF(wycena!B57&lt;&gt;"",IF(COUNTIF(wycena!DJ57:DT57,"&lt;&gt;0")&lt;=$C$21,$C$22,IF(COUNTIF(wycena!DJ57:DT57,"&lt;&gt;0")&lt;=$D$21,$D$22,IF(COUNTIF(wycena!DJ57:DT57,"&lt;&gt;0")&lt;=$E$21,$E$22,IF(COUNTIF(wycena!DJ57:DT57,"&lt;&gt;0")&lt;=$F$21,$F$22,$G$22)))),"")</f>
        <v/>
      </c>
      <c r="R41" s="41" t="str">
        <f>IF(wycena!B57&lt;&gt;"",IF((COUNTIF(wycena!CD57,"&lt;&gt;0")+COUNTIF(wycena!CG57,"&lt;&gt;0"))=1,$D$25,IF((COUNTIF(wycena!CD57,"&lt;&gt;0")+COUNTIF(wycena!CG57,"&lt;&gt;0"))=2,$E$25,$C$25)),"")</f>
        <v/>
      </c>
      <c r="S41" s="41" t="str">
        <f>IF(wycena!B57&lt;&gt;"",IF(COUNTIF(wycena!DL57,"&lt;&gt;0")+COUNTIF(wycena!DO57,"&lt;&gt;0")+COUNTIF(wycena!DP57,"&lt;&gt;0")+COUNTIF(wycena!DT57,"&lt;&gt;0")=$C$28,$C$29,IF(COUNTIF(wycena!DL57,"&lt;&gt;0")+COUNTIF(wycena!DO57,"&lt;&gt;0")+COUNTIF(wycena!DP57,"&lt;&gt;0")+COUNTIF(wycena!DT57,"&lt;&gt;0")=$D$28,$D$29,IF(COUNTIF(wycena!DL57,"&lt;&gt;0")+COUNTIF(wycena!DO57,"&lt;&gt;0")+COUNTIF(wycena!DP57,"&lt;&gt;0")+COUNTIF(wycena!DT57,"&lt;&gt;0")=$E$28,$E$29,$F$29))),"")</f>
        <v/>
      </c>
      <c r="T41" s="41" t="str">
        <f>IF(wycena!B57&lt;&gt;"",IFERROR(IF(MAX(wycena!$AC57:$AD57)/MIN(wycena!$AC57:$AD57)&lt;=$C$32,$C$33,IF(MAX(wycena!$AC57:$AD57)/MIN(wycena!$AC57:$AD57)&lt;=$D$32,$D$33,IF(MAX(wycena!$AC57:$AD57)/MIN(wycena!$AC57:$AD57)&lt;=$E$32,$E$33,$F$33))),0),"")</f>
        <v/>
      </c>
      <c r="U41" s="41" t="str">
        <f>IF(wycena!B57&lt;&gt;"",IF(MAX(wycena!$AC57:$AD57)&lt;=$C$36,$C$37,IF(MAX(wycena!$AC57:$AD57)&lt;=$D$36,$D$37,IF(MAX(wycena!$AC57:$AD57)&lt;=$E$36,$E$37,$F$37))),"")</f>
        <v/>
      </c>
      <c r="V41" s="41" t="str">
        <f>IF(wycena!B57&lt;&gt;"",IF(wycena!$AB57&lt;=ryzyka!$C$40,ryzyka!$C$41,IF(wycena!$AB57&lt;=ryzyka!$D$40,ryzyka!$D$41,IF(wycena!$AB57&lt;=ryzyka!$E$40,ryzyka!$E$41,ryzyka!$F$41))),"")</f>
        <v/>
      </c>
      <c r="W41" s="41">
        <f>IF(AND(wycena!B57&lt;&gt;"",wycena!O57&lt;&gt;""),IF((AND(wycena!O57=$C$43,wycena!P57&lt;&gt;"f",wycena!Q57&lt;&gt;"H"))=TRUE,$C$46,IF(AND(wycena!O57=$F$43,wycena!P57&lt;&gt;"A",wycena!Q57&lt;&gt;"E")=TRUE,$C$46,$D$46)),0)</f>
        <v>0</v>
      </c>
      <c r="X41" s="41" t="str">
        <f>IFERROR(IF(wycena!B57&lt;&gt;"",SUM(M41*$B$48,N41*$B$49,O41*$B$50,P41*$B$51,Q41*$B$52,R41*$B$53,S41*$B$54,T41*$B$55,U41*$B$56,V41*$B$57,W41*$B$58),""),0)</f>
        <v/>
      </c>
      <c r="Y41" s="42" t="str">
        <f>IF(wycena!B57&lt;&gt;"",IF(X41&lt;=$B$65,$C$65,(IF(X41&lt;=$B$66,$C$66,(IF(X41&lt;=$B$67,$C$67,$C$68))))),"")</f>
        <v/>
      </c>
    </row>
    <row r="42" spans="1:25">
      <c r="C42" s="44"/>
      <c r="D42" s="44"/>
      <c r="E42" s="44"/>
      <c r="F42" s="45"/>
      <c r="K42" s="39">
        <v>40</v>
      </c>
      <c r="L42" s="40" t="str">
        <f>IF(wycena!B58&lt;&gt;"",wycena!B58,"")</f>
        <v/>
      </c>
      <c r="M42" s="41" t="str">
        <f>IF(wycena!B58&lt;&gt;"",IF(wycena!EO58&lt;=ryzyka!$C$7,ryzyka!$C$8,IF(wycena!EO58&lt;=ryzyka!$D$7,ryzyka!$D$8,IF(wycena!EO58&lt;=ryzyka!$E$7,ryzyka!$E$8,IF(wycena!EO58&lt;=ryzyka!$F$7,ryzyka!$F$8,ryzyka!$G$8)))),"")</f>
        <v/>
      </c>
      <c r="N42" s="41" t="str">
        <f>IF(wycena!B58&lt;&gt;"",IF(wycena!X58=ryzyka!$C$10,ryzyka!$C$11,ryzyka!$D$11),"")</f>
        <v/>
      </c>
      <c r="O42" s="41" t="str">
        <f>IF(wycena!B58&lt;&gt;"",(IF(wycena!DN58&lt;&gt;0,ryzyka!$D$14,ryzyka!$C$14)),"")</f>
        <v/>
      </c>
      <c r="P42" s="41" t="str">
        <f>IF(wycena!B58&lt;&gt;"",IF(wycena!G58&lt;=ryzyka!$C$17,ryzyka!$C$18,IF(wycena!G58&lt;=ryzyka!$D$17,ryzyka!$D$18,IF(wycena!G58&lt;=ryzyka!$E$17,ryzyka!$E$18,IF(wycena!G58&lt;=ryzyka!$F$17,ryzyka!$F$18,ryzyka!$G$18)))),"")</f>
        <v/>
      </c>
      <c r="Q42" s="41" t="str">
        <f>IF(wycena!B58&lt;&gt;"",IF(COUNTIF(wycena!DJ58:DT58,"&lt;&gt;0")&lt;=$C$21,$C$22,IF(COUNTIF(wycena!DJ58:DT58,"&lt;&gt;0")&lt;=$D$21,$D$22,IF(COUNTIF(wycena!DJ58:DT58,"&lt;&gt;0")&lt;=$E$21,$E$22,IF(COUNTIF(wycena!DJ58:DT58,"&lt;&gt;0")&lt;=$F$21,$F$22,$G$22)))),"")</f>
        <v/>
      </c>
      <c r="R42" s="41" t="str">
        <f>IF(wycena!B58&lt;&gt;"",IF((COUNTIF(wycena!CD58,"&lt;&gt;0")+COUNTIF(wycena!CG58,"&lt;&gt;0"))=1,$D$25,IF((COUNTIF(wycena!CD58,"&lt;&gt;0")+COUNTIF(wycena!CG58,"&lt;&gt;0"))=2,$E$25,$C$25)),"")</f>
        <v/>
      </c>
      <c r="S42" s="41" t="str">
        <f>IF(wycena!B58&lt;&gt;"",IF(COUNTIF(wycena!DL58,"&lt;&gt;0")+COUNTIF(wycena!DO58,"&lt;&gt;0")+COUNTIF(wycena!DP58,"&lt;&gt;0")+COUNTIF(wycena!DT58,"&lt;&gt;0")=$C$28,$C$29,IF(COUNTIF(wycena!DL58,"&lt;&gt;0")+COUNTIF(wycena!DO58,"&lt;&gt;0")+COUNTIF(wycena!DP58,"&lt;&gt;0")+COUNTIF(wycena!DT58,"&lt;&gt;0")=$D$28,$D$29,IF(COUNTIF(wycena!DL58,"&lt;&gt;0")+COUNTIF(wycena!DO58,"&lt;&gt;0")+COUNTIF(wycena!DP58,"&lt;&gt;0")+COUNTIF(wycena!DT58,"&lt;&gt;0")=$E$28,$E$29,$F$29))),"")</f>
        <v/>
      </c>
      <c r="T42" s="41" t="str">
        <f>IF(wycena!B58&lt;&gt;"",IFERROR(IF(MAX(wycena!$AC58:$AD58)/MIN(wycena!$AC58:$AD58)&lt;=$C$32,$C$33,IF(MAX(wycena!$AC58:$AD58)/MIN(wycena!$AC58:$AD58)&lt;=$D$32,$D$33,IF(MAX(wycena!$AC58:$AD58)/MIN(wycena!$AC58:$AD58)&lt;=$E$32,$E$33,$F$33))),0),"")</f>
        <v/>
      </c>
      <c r="U42" s="41" t="str">
        <f>IF(wycena!B58&lt;&gt;"",IF(MAX(wycena!$AC58:$AD58)&lt;=$C$36,$C$37,IF(MAX(wycena!$AC58:$AD58)&lt;=$D$36,$D$37,IF(MAX(wycena!$AC58:$AD58)&lt;=$E$36,$E$37,$F$37))),"")</f>
        <v/>
      </c>
      <c r="V42" s="41" t="str">
        <f>IF(wycena!B58&lt;&gt;"",IF(wycena!$AB58&lt;=ryzyka!$C$40,ryzyka!$C$41,IF(wycena!$AB58&lt;=ryzyka!$D$40,ryzyka!$D$41,IF(wycena!$AB58&lt;=ryzyka!$E$40,ryzyka!$E$41,ryzyka!$F$41))),"")</f>
        <v/>
      </c>
      <c r="W42" s="41">
        <f>IF(AND(wycena!B58&lt;&gt;"",wycena!O58&lt;&gt;""),IF((AND(wycena!O58=$C$43,wycena!P58&lt;&gt;"f",wycena!Q58&lt;&gt;"H"))=TRUE,$C$46,IF(AND(wycena!O58=$F$43,wycena!P58&lt;&gt;"A",wycena!Q58&lt;&gt;"E")=TRUE,$C$46,$D$46)),0)</f>
        <v>0</v>
      </c>
      <c r="X42" s="41" t="str">
        <f>IFERROR(IF(wycena!B58&lt;&gt;"",SUM(M42*$B$48,N42*$B$49,O42*$B$50,P42*$B$51,Q42*$B$52,R42*$B$53,S42*$B$54,T42*$B$55,U42*$B$56,V42*$B$57,W42*$B$58),""),0)</f>
        <v/>
      </c>
      <c r="Y42" s="42" t="str">
        <f>IF(wycena!B58&lt;&gt;"",IF(X42&lt;=$B$65,$C$65,(IF(X42&lt;=$B$66,$C$66,(IF(X42&lt;=$B$67,$C$67,$C$68))))),"")</f>
        <v/>
      </c>
    </row>
    <row r="43" spans="1:25">
      <c r="A43" s="34" t="s">
        <v>413</v>
      </c>
      <c r="C43" t="s">
        <v>414</v>
      </c>
      <c r="D43" s="44" t="s">
        <v>414</v>
      </c>
      <c r="E43" s="51" t="s">
        <v>415</v>
      </c>
      <c r="F43" s="44" t="s">
        <v>416</v>
      </c>
      <c r="G43" s="44" t="s">
        <v>416</v>
      </c>
      <c r="H43" s="51" t="s">
        <v>415</v>
      </c>
      <c r="I43" s="51" t="s">
        <v>417</v>
      </c>
      <c r="K43" s="39">
        <v>41</v>
      </c>
      <c r="L43" s="40" t="str">
        <f>IF(wycena!B59&lt;&gt;"",wycena!B59,"")</f>
        <v/>
      </c>
      <c r="M43" s="41" t="str">
        <f>IF(wycena!B59&lt;&gt;"",IF(wycena!EO59&lt;=ryzyka!$C$7,ryzyka!$C$8,IF(wycena!EO59&lt;=ryzyka!$D$7,ryzyka!$D$8,IF(wycena!EO59&lt;=ryzyka!$E$7,ryzyka!$E$8,IF(wycena!EO59&lt;=ryzyka!$F$7,ryzyka!$F$8,ryzyka!$G$8)))),"")</f>
        <v/>
      </c>
      <c r="N43" s="41" t="str">
        <f>IF(wycena!B59&lt;&gt;"",IF(wycena!X59=ryzyka!$C$10,ryzyka!$C$11,ryzyka!$D$11),"")</f>
        <v/>
      </c>
      <c r="O43" s="41" t="str">
        <f>IF(wycena!B59&lt;&gt;"",(IF(wycena!DN59&lt;&gt;0,ryzyka!$D$14,ryzyka!$C$14)),"")</f>
        <v/>
      </c>
      <c r="P43" s="41" t="str">
        <f>IF(wycena!B59&lt;&gt;"",IF(wycena!G59&lt;=ryzyka!$C$17,ryzyka!$C$18,IF(wycena!G59&lt;=ryzyka!$D$17,ryzyka!$D$18,IF(wycena!G59&lt;=ryzyka!$E$17,ryzyka!$E$18,IF(wycena!G59&lt;=ryzyka!$F$17,ryzyka!$F$18,ryzyka!$G$18)))),"")</f>
        <v/>
      </c>
      <c r="Q43" s="41" t="str">
        <f>IF(wycena!B59&lt;&gt;"",IF(COUNTIF(wycena!DJ59:DT59,"&lt;&gt;0")&lt;=$C$21,$C$22,IF(COUNTIF(wycena!DJ59:DT59,"&lt;&gt;0")&lt;=$D$21,$D$22,IF(COUNTIF(wycena!DJ59:DT59,"&lt;&gt;0")&lt;=$E$21,$E$22,IF(COUNTIF(wycena!DJ59:DT59,"&lt;&gt;0")&lt;=$F$21,$F$22,$G$22)))),"")</f>
        <v/>
      </c>
      <c r="R43" s="41" t="str">
        <f>IF(wycena!B59&lt;&gt;"",IF((COUNTIF(wycena!CD59,"&lt;&gt;0")+COUNTIF(wycena!CG59,"&lt;&gt;0"))=1,$D$25,IF((COUNTIF(wycena!CD59,"&lt;&gt;0")+COUNTIF(wycena!CG59,"&lt;&gt;0"))=2,$E$25,$C$25)),"")</f>
        <v/>
      </c>
      <c r="S43" s="41" t="str">
        <f>IF(wycena!B59&lt;&gt;"",IF(COUNTIF(wycena!DL59,"&lt;&gt;0")+COUNTIF(wycena!DO59,"&lt;&gt;0")+COUNTIF(wycena!DP59,"&lt;&gt;0")+COUNTIF(wycena!DT59,"&lt;&gt;0")=$C$28,$C$29,IF(COUNTIF(wycena!DL59,"&lt;&gt;0")+COUNTIF(wycena!DO59,"&lt;&gt;0")+COUNTIF(wycena!DP59,"&lt;&gt;0")+COUNTIF(wycena!DT59,"&lt;&gt;0")=$D$28,$D$29,IF(COUNTIF(wycena!DL59,"&lt;&gt;0")+COUNTIF(wycena!DO59,"&lt;&gt;0")+COUNTIF(wycena!DP59,"&lt;&gt;0")+COUNTIF(wycena!DT59,"&lt;&gt;0")=$E$28,$E$29,$F$29))),"")</f>
        <v/>
      </c>
      <c r="T43" s="41" t="str">
        <f>IF(wycena!B59&lt;&gt;"",IFERROR(IF(MAX(wycena!$AC59:$AD59)/MIN(wycena!$AC59:$AD59)&lt;=$C$32,$C$33,IF(MAX(wycena!$AC59:$AD59)/MIN(wycena!$AC59:$AD59)&lt;=$D$32,$D$33,IF(MAX(wycena!$AC59:$AD59)/MIN(wycena!$AC59:$AD59)&lt;=$E$32,$E$33,$F$33))),0),"")</f>
        <v/>
      </c>
      <c r="U43" s="41" t="str">
        <f>IF(wycena!B59&lt;&gt;"",IF(MAX(wycena!$AC59:$AD59)&lt;=$C$36,$C$37,IF(MAX(wycena!$AC59:$AD59)&lt;=$D$36,$D$37,IF(MAX(wycena!$AC59:$AD59)&lt;=$E$36,$E$37,$F$37))),"")</f>
        <v/>
      </c>
      <c r="V43" s="41" t="str">
        <f>IF(wycena!B59&lt;&gt;"",IF(wycena!$AB59&lt;=ryzyka!$C$40,ryzyka!$C$41,IF(wycena!$AB59&lt;=ryzyka!$D$40,ryzyka!$D$41,IF(wycena!$AB59&lt;=ryzyka!$E$40,ryzyka!$E$41,ryzyka!$F$41))),"")</f>
        <v/>
      </c>
      <c r="W43" s="41">
        <f>IF(AND(wycena!B59&lt;&gt;"",wycena!O59&lt;&gt;""),IF((AND(wycena!O59=$C$43,wycena!P59&lt;&gt;"f",wycena!Q59&lt;&gt;"H"))=TRUE,$C$46,IF(AND(wycena!O59=$F$43,wycena!P59&lt;&gt;"A",wycena!Q59&lt;&gt;"E")=TRUE,$C$46,$D$46)),0)</f>
        <v>0</v>
      </c>
      <c r="X43" s="41" t="str">
        <f>IFERROR(IF(wycena!B59&lt;&gt;"",SUM(M43*$B$48,N43*$B$49,O43*$B$50,P43*$B$51,Q43*$B$52,R43*$B$53,S43*$B$54,T43*$B$55,U43*$B$56,V43*$B$57,W43*$B$58),""),0)</f>
        <v/>
      </c>
      <c r="Y43" s="42" t="str">
        <f>IF(wycena!B59&lt;&gt;"",IF(X43&lt;=$B$65,$C$65,(IF(X43&lt;=$B$66,$C$66,(IF(X43&lt;=$B$67,$C$67,$C$68))))),"")</f>
        <v/>
      </c>
    </row>
    <row r="44" spans="1:25">
      <c r="B44" s="34" t="s">
        <v>389</v>
      </c>
      <c r="C44" s="51"/>
      <c r="D44" s="44" t="s">
        <v>418</v>
      </c>
      <c r="E44" s="44"/>
      <c r="F44" s="44"/>
      <c r="G44" s="51" t="s">
        <v>419</v>
      </c>
      <c r="I44" s="51"/>
      <c r="K44" s="39">
        <v>42</v>
      </c>
      <c r="L44" s="40" t="str">
        <f>IF(wycena!B60&lt;&gt;"",wycena!B60,"")</f>
        <v/>
      </c>
      <c r="M44" s="41" t="str">
        <f>IF(wycena!B60&lt;&gt;"",IF(wycena!EO60&lt;=ryzyka!$C$7,ryzyka!$C$8,IF(wycena!EO60&lt;=ryzyka!$D$7,ryzyka!$D$8,IF(wycena!EO60&lt;=ryzyka!$E$7,ryzyka!$E$8,IF(wycena!EO60&lt;=ryzyka!$F$7,ryzyka!$F$8,ryzyka!$G$8)))),"")</f>
        <v/>
      </c>
      <c r="N44" s="41" t="str">
        <f>IF(wycena!B60&lt;&gt;"",IF(wycena!X60=ryzyka!$C$10,ryzyka!$C$11,ryzyka!$D$11),"")</f>
        <v/>
      </c>
      <c r="O44" s="41" t="str">
        <f>IF(wycena!B60&lt;&gt;"",(IF(wycena!DN60&lt;&gt;0,ryzyka!$D$14,ryzyka!$C$14)),"")</f>
        <v/>
      </c>
      <c r="P44" s="41" t="str">
        <f>IF(wycena!B60&lt;&gt;"",IF(wycena!G60&lt;=ryzyka!$C$17,ryzyka!$C$18,IF(wycena!G60&lt;=ryzyka!$D$17,ryzyka!$D$18,IF(wycena!G60&lt;=ryzyka!$E$17,ryzyka!$E$18,IF(wycena!G60&lt;=ryzyka!$F$17,ryzyka!$F$18,ryzyka!$G$18)))),"")</f>
        <v/>
      </c>
      <c r="Q44" s="41" t="str">
        <f>IF(wycena!B60&lt;&gt;"",IF(COUNTIF(wycena!DJ60:DT60,"&lt;&gt;0")&lt;=$C$21,$C$22,IF(COUNTIF(wycena!DJ60:DT60,"&lt;&gt;0")&lt;=$D$21,$D$22,IF(COUNTIF(wycena!DJ60:DT60,"&lt;&gt;0")&lt;=$E$21,$E$22,IF(COUNTIF(wycena!DJ60:DT60,"&lt;&gt;0")&lt;=$F$21,$F$22,$G$22)))),"")</f>
        <v/>
      </c>
      <c r="R44" s="41" t="str">
        <f>IF(wycena!B60&lt;&gt;"",IF((COUNTIF(wycena!CD60,"&lt;&gt;0")+COUNTIF(wycena!CG60,"&lt;&gt;0"))=1,$D$25,IF((COUNTIF(wycena!CD60,"&lt;&gt;0")+COUNTIF(wycena!CG60,"&lt;&gt;0"))=2,$E$25,$C$25)),"")</f>
        <v/>
      </c>
      <c r="S44" s="41" t="str">
        <f>IF(wycena!B60&lt;&gt;"",IF(COUNTIF(wycena!DL60,"&lt;&gt;0")+COUNTIF(wycena!DO60,"&lt;&gt;0")+COUNTIF(wycena!DP60,"&lt;&gt;0")+COUNTIF(wycena!DT60,"&lt;&gt;0")=$C$28,$C$29,IF(COUNTIF(wycena!DL60,"&lt;&gt;0")+COUNTIF(wycena!DO60,"&lt;&gt;0")+COUNTIF(wycena!DP60,"&lt;&gt;0")+COUNTIF(wycena!DT60,"&lt;&gt;0")=$D$28,$D$29,IF(COUNTIF(wycena!DL60,"&lt;&gt;0")+COUNTIF(wycena!DO60,"&lt;&gt;0")+COUNTIF(wycena!DP60,"&lt;&gt;0")+COUNTIF(wycena!DT60,"&lt;&gt;0")=$E$28,$E$29,$F$29))),"")</f>
        <v/>
      </c>
      <c r="T44" s="41" t="str">
        <f>IF(wycena!B60&lt;&gt;"",IFERROR(IF(MAX(wycena!$AC60:$AD60)/MIN(wycena!$AC60:$AD60)&lt;=$C$32,$C$33,IF(MAX(wycena!$AC60:$AD60)/MIN(wycena!$AC60:$AD60)&lt;=$D$32,$D$33,IF(MAX(wycena!$AC60:$AD60)/MIN(wycena!$AC60:$AD60)&lt;=$E$32,$E$33,$F$33))),0),"")</f>
        <v/>
      </c>
      <c r="U44" s="41" t="str">
        <f>IF(wycena!B60&lt;&gt;"",IF(MAX(wycena!$AC60:$AD60)&lt;=$C$36,$C$37,IF(MAX(wycena!$AC60:$AD60)&lt;=$D$36,$D$37,IF(MAX(wycena!$AC60:$AD60)&lt;=$E$36,$E$37,$F$37))),"")</f>
        <v/>
      </c>
      <c r="V44" s="41" t="str">
        <f>IF(wycena!B60&lt;&gt;"",IF(wycena!$AB60&lt;=ryzyka!$C$40,ryzyka!$C$41,IF(wycena!$AB60&lt;=ryzyka!$D$40,ryzyka!$D$41,IF(wycena!$AB60&lt;=ryzyka!$E$40,ryzyka!$E$41,ryzyka!$F$41))),"")</f>
        <v/>
      </c>
      <c r="W44" s="41">
        <f>IF(AND(wycena!B60&lt;&gt;"",wycena!O60&lt;&gt;""),IF((AND(wycena!O60=$C$43,wycena!P60&lt;&gt;"f",wycena!Q60&lt;&gt;"H"))=TRUE,$C$46,IF(AND(wycena!O60=$F$43,wycena!P60&lt;&gt;"A",wycena!Q60&lt;&gt;"E")=TRUE,$C$46,$D$46)),0)</f>
        <v>0</v>
      </c>
      <c r="X44" s="41" t="str">
        <f>IFERROR(IF(wycena!B60&lt;&gt;"",SUM(M44*$B$48,N44*$B$49,O44*$B$50,P44*$B$51,Q44*$B$52,R44*$B$53,S44*$B$54,T44*$B$55,U44*$B$56,V44*$B$57,W44*$B$58),""),0)</f>
        <v/>
      </c>
      <c r="Y44" s="42" t="str">
        <f>IF(wycena!B60&lt;&gt;"",IF(X44&lt;=$B$65,$C$65,(IF(X44&lt;=$B$66,$C$66,(IF(X44&lt;=$B$67,$C$67,$C$68))))),"")</f>
        <v/>
      </c>
    </row>
    <row r="45" spans="1:25">
      <c r="B45" s="34" t="s">
        <v>390</v>
      </c>
      <c r="C45" s="44" t="s">
        <v>418</v>
      </c>
      <c r="D45" s="44"/>
      <c r="E45" s="44"/>
      <c r="F45" s="44" t="s">
        <v>419</v>
      </c>
      <c r="G45" s="51"/>
      <c r="I45" s="51"/>
      <c r="K45" s="39">
        <v>43</v>
      </c>
      <c r="L45" s="40" t="str">
        <f>IF(wycena!B61&lt;&gt;"",wycena!B61,"")</f>
        <v/>
      </c>
      <c r="M45" s="41" t="str">
        <f>IF(wycena!B61&lt;&gt;"",IF(wycena!EO61&lt;=ryzyka!$C$7,ryzyka!$C$8,IF(wycena!EO61&lt;=ryzyka!$D$7,ryzyka!$D$8,IF(wycena!EO61&lt;=ryzyka!$E$7,ryzyka!$E$8,IF(wycena!EO61&lt;=ryzyka!$F$7,ryzyka!$F$8,ryzyka!$G$8)))),"")</f>
        <v/>
      </c>
      <c r="N45" s="41" t="str">
        <f>IF(wycena!B61&lt;&gt;"",IF(wycena!X61=ryzyka!$C$10,ryzyka!$C$11,ryzyka!$D$11),"")</f>
        <v/>
      </c>
      <c r="O45" s="41" t="str">
        <f>IF(wycena!B61&lt;&gt;"",(IF(wycena!DN61&lt;&gt;0,ryzyka!$D$14,ryzyka!$C$14)),"")</f>
        <v/>
      </c>
      <c r="P45" s="41" t="str">
        <f>IF(wycena!B61&lt;&gt;"",IF(wycena!G61&lt;=ryzyka!$C$17,ryzyka!$C$18,IF(wycena!G61&lt;=ryzyka!$D$17,ryzyka!$D$18,IF(wycena!G61&lt;=ryzyka!$E$17,ryzyka!$E$18,IF(wycena!G61&lt;=ryzyka!$F$17,ryzyka!$F$18,ryzyka!$G$18)))),"")</f>
        <v/>
      </c>
      <c r="Q45" s="41" t="str">
        <f>IF(wycena!B61&lt;&gt;"",IF(COUNTIF(wycena!DJ61:DT61,"&lt;&gt;0")&lt;=$C$21,$C$22,IF(COUNTIF(wycena!DJ61:DT61,"&lt;&gt;0")&lt;=$D$21,$D$22,IF(COUNTIF(wycena!DJ61:DT61,"&lt;&gt;0")&lt;=$E$21,$E$22,IF(COUNTIF(wycena!DJ61:DT61,"&lt;&gt;0")&lt;=$F$21,$F$22,$G$22)))),"")</f>
        <v/>
      </c>
      <c r="R45" s="41" t="str">
        <f>IF(wycena!B61&lt;&gt;"",IF((COUNTIF(wycena!CD61,"&lt;&gt;0")+COUNTIF(wycena!CG61,"&lt;&gt;0"))=1,$D$25,IF((COUNTIF(wycena!CD61,"&lt;&gt;0")+COUNTIF(wycena!CG61,"&lt;&gt;0"))=2,$E$25,$C$25)),"")</f>
        <v/>
      </c>
      <c r="S45" s="41" t="str">
        <f>IF(wycena!B61&lt;&gt;"",IF(COUNTIF(wycena!DL61,"&lt;&gt;0")+COUNTIF(wycena!DO61,"&lt;&gt;0")+COUNTIF(wycena!DP61,"&lt;&gt;0")+COUNTIF(wycena!DT61,"&lt;&gt;0")=$C$28,$C$29,IF(COUNTIF(wycena!DL61,"&lt;&gt;0")+COUNTIF(wycena!DO61,"&lt;&gt;0")+COUNTIF(wycena!DP61,"&lt;&gt;0")+COUNTIF(wycena!DT61,"&lt;&gt;0")=$D$28,$D$29,IF(COUNTIF(wycena!DL61,"&lt;&gt;0")+COUNTIF(wycena!DO61,"&lt;&gt;0")+COUNTIF(wycena!DP61,"&lt;&gt;0")+COUNTIF(wycena!DT61,"&lt;&gt;0")=$E$28,$E$29,$F$29))),"")</f>
        <v/>
      </c>
      <c r="T45" s="41" t="str">
        <f>IF(wycena!B61&lt;&gt;"",IFERROR(IF(MAX(wycena!$AC61:$AD61)/MIN(wycena!$AC61:$AD61)&lt;=$C$32,$C$33,IF(MAX(wycena!$AC61:$AD61)/MIN(wycena!$AC61:$AD61)&lt;=$D$32,$D$33,IF(MAX(wycena!$AC61:$AD61)/MIN(wycena!$AC61:$AD61)&lt;=$E$32,$E$33,$F$33))),0),"")</f>
        <v/>
      </c>
      <c r="U45" s="41" t="str">
        <f>IF(wycena!B61&lt;&gt;"",IF(MAX(wycena!$AC61:$AD61)&lt;=$C$36,$C$37,IF(MAX(wycena!$AC61:$AD61)&lt;=$D$36,$D$37,IF(MAX(wycena!$AC61:$AD61)&lt;=$E$36,$E$37,$F$37))),"")</f>
        <v/>
      </c>
      <c r="V45" s="41" t="str">
        <f>IF(wycena!B61&lt;&gt;"",IF(wycena!$AB61&lt;=ryzyka!$C$40,ryzyka!$C$41,IF(wycena!$AB61&lt;=ryzyka!$D$40,ryzyka!$D$41,IF(wycena!$AB61&lt;=ryzyka!$E$40,ryzyka!$E$41,ryzyka!$F$41))),"")</f>
        <v/>
      </c>
      <c r="W45" s="41">
        <f>IF(AND(wycena!B61&lt;&gt;"",wycena!O61&lt;&gt;""),IF((AND(wycena!O61=$C$43,wycena!P61&lt;&gt;"f",wycena!Q61&lt;&gt;"H"))=TRUE,$C$46,IF(AND(wycena!O61=$F$43,wycena!P61&lt;&gt;"A",wycena!Q61&lt;&gt;"E")=TRUE,$C$46,$D$46)),0)</f>
        <v>0</v>
      </c>
      <c r="X45" s="41" t="str">
        <f>IFERROR(IF(wycena!B61&lt;&gt;"",SUM(M45*$B$48,N45*$B$49,O45*$B$50,P45*$B$51,Q45*$B$52,R45*$B$53,S45*$B$54,T45*$B$55,U45*$B$56,V45*$B$57,W45*$B$58),""),0)</f>
        <v/>
      </c>
      <c r="Y45" s="42" t="str">
        <f>IF(wycena!B61&lt;&gt;"",IF(X45&lt;=$B$65,$C$65,(IF(X45&lt;=$B$66,$C$66,(IF(X45&lt;=$B$67,$C$67,$C$68))))),"")</f>
        <v/>
      </c>
    </row>
    <row r="46" spans="1:25">
      <c r="B46" s="34" t="s">
        <v>420</v>
      </c>
      <c r="C46" s="51">
        <v>0</v>
      </c>
      <c r="D46" s="44">
        <v>1</v>
      </c>
      <c r="E46" s="51"/>
      <c r="F46" s="51">
        <v>0</v>
      </c>
      <c r="G46" s="52">
        <v>1</v>
      </c>
      <c r="I46" s="44">
        <v>1</v>
      </c>
      <c r="K46" s="39">
        <v>44</v>
      </c>
      <c r="L46" s="40" t="str">
        <f>IF(wycena!B62&lt;&gt;"",wycena!B62,"")</f>
        <v/>
      </c>
      <c r="M46" s="41" t="str">
        <f>IF(wycena!B62&lt;&gt;"",IF(wycena!EO62&lt;=ryzyka!$C$7,ryzyka!$C$8,IF(wycena!EO62&lt;=ryzyka!$D$7,ryzyka!$D$8,IF(wycena!EO62&lt;=ryzyka!$E$7,ryzyka!$E$8,IF(wycena!EO62&lt;=ryzyka!$F$7,ryzyka!$F$8,ryzyka!$G$8)))),"")</f>
        <v/>
      </c>
      <c r="N46" s="41" t="str">
        <f>IF(wycena!B62&lt;&gt;"",IF(wycena!X62=ryzyka!$C$10,ryzyka!$C$11,ryzyka!$D$11),"")</f>
        <v/>
      </c>
      <c r="O46" s="41" t="str">
        <f>IF(wycena!B62&lt;&gt;"",(IF(wycena!DN62&lt;&gt;0,ryzyka!$D$14,ryzyka!$C$14)),"")</f>
        <v/>
      </c>
      <c r="P46" s="41" t="str">
        <f>IF(wycena!B62&lt;&gt;"",IF(wycena!G62&lt;=ryzyka!$C$17,ryzyka!$C$18,IF(wycena!G62&lt;=ryzyka!$D$17,ryzyka!$D$18,IF(wycena!G62&lt;=ryzyka!$E$17,ryzyka!$E$18,IF(wycena!G62&lt;=ryzyka!$F$17,ryzyka!$F$18,ryzyka!$G$18)))),"")</f>
        <v/>
      </c>
      <c r="Q46" s="41" t="str">
        <f>IF(wycena!B62&lt;&gt;"",IF(COUNTIF(wycena!DJ62:DT62,"&lt;&gt;0")&lt;=$C$21,$C$22,IF(COUNTIF(wycena!DJ62:DT62,"&lt;&gt;0")&lt;=$D$21,$D$22,IF(COUNTIF(wycena!DJ62:DT62,"&lt;&gt;0")&lt;=$E$21,$E$22,IF(COUNTIF(wycena!DJ62:DT62,"&lt;&gt;0")&lt;=$F$21,$F$22,$G$22)))),"")</f>
        <v/>
      </c>
      <c r="R46" s="41" t="str">
        <f>IF(wycena!B62&lt;&gt;"",IF((COUNTIF(wycena!CD62,"&lt;&gt;0")+COUNTIF(wycena!CG62,"&lt;&gt;0"))=1,$D$25,IF((COUNTIF(wycena!CD62,"&lt;&gt;0")+COUNTIF(wycena!CG62,"&lt;&gt;0"))=2,$E$25,$C$25)),"")</f>
        <v/>
      </c>
      <c r="S46" s="41" t="str">
        <f>IF(wycena!B62&lt;&gt;"",IF(COUNTIF(wycena!DL62,"&lt;&gt;0")+COUNTIF(wycena!DO62,"&lt;&gt;0")+COUNTIF(wycena!DP62,"&lt;&gt;0")+COUNTIF(wycena!DT62,"&lt;&gt;0")=$C$28,$C$29,IF(COUNTIF(wycena!DL62,"&lt;&gt;0")+COUNTIF(wycena!DO62,"&lt;&gt;0")+COUNTIF(wycena!DP62,"&lt;&gt;0")+COUNTIF(wycena!DT62,"&lt;&gt;0")=$D$28,$D$29,IF(COUNTIF(wycena!DL62,"&lt;&gt;0")+COUNTIF(wycena!DO62,"&lt;&gt;0")+COUNTIF(wycena!DP62,"&lt;&gt;0")+COUNTIF(wycena!DT62,"&lt;&gt;0")=$E$28,$E$29,$F$29))),"")</f>
        <v/>
      </c>
      <c r="T46" s="41" t="str">
        <f>IF(wycena!B62&lt;&gt;"",IFERROR(IF(MAX(wycena!$AC62:$AD62)/MIN(wycena!$AC62:$AD62)&lt;=$C$32,$C$33,IF(MAX(wycena!$AC62:$AD62)/MIN(wycena!$AC62:$AD62)&lt;=$D$32,$D$33,IF(MAX(wycena!$AC62:$AD62)/MIN(wycena!$AC62:$AD62)&lt;=$E$32,$E$33,$F$33))),0),"")</f>
        <v/>
      </c>
      <c r="U46" s="41" t="str">
        <f>IF(wycena!B62&lt;&gt;"",IF(MAX(wycena!$AC62:$AD62)&lt;=$C$36,$C$37,IF(MAX(wycena!$AC62:$AD62)&lt;=$D$36,$D$37,IF(MAX(wycena!$AC62:$AD62)&lt;=$E$36,$E$37,$F$37))),"")</f>
        <v/>
      </c>
      <c r="V46" s="41" t="str">
        <f>IF(wycena!B62&lt;&gt;"",IF(wycena!$AB62&lt;=ryzyka!$C$40,ryzyka!$C$41,IF(wycena!$AB62&lt;=ryzyka!$D$40,ryzyka!$D$41,IF(wycena!$AB62&lt;=ryzyka!$E$40,ryzyka!$E$41,ryzyka!$F$41))),"")</f>
        <v/>
      </c>
      <c r="W46" s="41">
        <f>IF(AND(wycena!B62&lt;&gt;"",wycena!O62&lt;&gt;""),IF((AND(wycena!O62=$C$43,wycena!P62&lt;&gt;"f",wycena!Q62&lt;&gt;"H"))=TRUE,$C$46,IF(AND(wycena!O62=$F$43,wycena!P62&lt;&gt;"A",wycena!Q62&lt;&gt;"E")=TRUE,$C$46,$D$46)),0)</f>
        <v>0</v>
      </c>
      <c r="X46" s="41" t="str">
        <f>IFERROR(IF(wycena!B62&lt;&gt;"",SUM(M46*$B$48,N46*$B$49,O46*$B$50,P46*$B$51,Q46*$B$52,R46*$B$53,S46*$B$54,T46*$B$55,U46*$B$56,V46*$B$57,W46*$B$58),""),0)</f>
        <v/>
      </c>
      <c r="Y46" s="42" t="str">
        <f>IF(wycena!B62&lt;&gt;"",IF(X46&lt;=$B$65,$C$65,(IF(X46&lt;=$B$66,$C$66,(IF(X46&lt;=$B$67,$C$67,$C$68))))),"")</f>
        <v/>
      </c>
    </row>
    <row r="47" spans="1:25">
      <c r="A47" s="34" t="s">
        <v>421</v>
      </c>
      <c r="K47" s="39">
        <v>45</v>
      </c>
      <c r="L47" s="40" t="str">
        <f>IF(wycena!B63&lt;&gt;"",wycena!B63,"")</f>
        <v/>
      </c>
      <c r="M47" s="41" t="str">
        <f>IF(wycena!B63&lt;&gt;"",IF(wycena!EO63&lt;=ryzyka!$C$7,ryzyka!$C$8,IF(wycena!EO63&lt;=ryzyka!$D$7,ryzyka!$D$8,IF(wycena!EO63&lt;=ryzyka!$E$7,ryzyka!$E$8,IF(wycena!EO63&lt;=ryzyka!$F$7,ryzyka!$F$8,ryzyka!$G$8)))),"")</f>
        <v/>
      </c>
      <c r="N47" s="41" t="str">
        <f>IF(wycena!B63&lt;&gt;"",IF(wycena!X63=ryzyka!$C$10,ryzyka!$C$11,ryzyka!$D$11),"")</f>
        <v/>
      </c>
      <c r="O47" s="41" t="str">
        <f>IF(wycena!B63&lt;&gt;"",(IF(wycena!DN63&lt;&gt;0,ryzyka!$D$14,ryzyka!$C$14)),"")</f>
        <v/>
      </c>
      <c r="P47" s="41" t="str">
        <f>IF(wycena!B63&lt;&gt;"",IF(wycena!G63&lt;=ryzyka!$C$17,ryzyka!$C$18,IF(wycena!G63&lt;=ryzyka!$D$17,ryzyka!$D$18,IF(wycena!G63&lt;=ryzyka!$E$17,ryzyka!$E$18,IF(wycena!G63&lt;=ryzyka!$F$17,ryzyka!$F$18,ryzyka!$G$18)))),"")</f>
        <v/>
      </c>
      <c r="Q47" s="41" t="str">
        <f>IF(wycena!B63&lt;&gt;"",IF(COUNTIF(wycena!DJ63:DT63,"&lt;&gt;0")&lt;=$C$21,$C$22,IF(COUNTIF(wycena!DJ63:DT63,"&lt;&gt;0")&lt;=$D$21,$D$22,IF(COUNTIF(wycena!DJ63:DT63,"&lt;&gt;0")&lt;=$E$21,$E$22,IF(COUNTIF(wycena!DJ63:DT63,"&lt;&gt;0")&lt;=$F$21,$F$22,$G$22)))),"")</f>
        <v/>
      </c>
      <c r="R47" s="41" t="str">
        <f>IF(wycena!B63&lt;&gt;"",IF((COUNTIF(wycena!CD63,"&lt;&gt;0")+COUNTIF(wycena!CG63,"&lt;&gt;0"))=1,$D$25,IF((COUNTIF(wycena!CD63,"&lt;&gt;0")+COUNTIF(wycena!CG63,"&lt;&gt;0"))=2,$E$25,$C$25)),"")</f>
        <v/>
      </c>
      <c r="S47" s="41" t="str">
        <f>IF(wycena!B63&lt;&gt;"",IF(COUNTIF(wycena!DL63,"&lt;&gt;0")+COUNTIF(wycena!DO63,"&lt;&gt;0")+COUNTIF(wycena!DP63,"&lt;&gt;0")+COUNTIF(wycena!DT63,"&lt;&gt;0")=$C$28,$C$29,IF(COUNTIF(wycena!DL63,"&lt;&gt;0")+COUNTIF(wycena!DO63,"&lt;&gt;0")+COUNTIF(wycena!DP63,"&lt;&gt;0")+COUNTIF(wycena!DT63,"&lt;&gt;0")=$D$28,$D$29,IF(COUNTIF(wycena!DL63,"&lt;&gt;0")+COUNTIF(wycena!DO63,"&lt;&gt;0")+COUNTIF(wycena!DP63,"&lt;&gt;0")+COUNTIF(wycena!DT63,"&lt;&gt;0")=$E$28,$E$29,$F$29))),"")</f>
        <v/>
      </c>
      <c r="T47" s="41" t="str">
        <f>IF(wycena!B63&lt;&gt;"",IFERROR(IF(MAX(wycena!$AC63:$AD63)/MIN(wycena!$AC63:$AD63)&lt;=$C$32,$C$33,IF(MAX(wycena!$AC63:$AD63)/MIN(wycena!$AC63:$AD63)&lt;=$D$32,$D$33,IF(MAX(wycena!$AC63:$AD63)/MIN(wycena!$AC63:$AD63)&lt;=$E$32,$E$33,$F$33))),0),"")</f>
        <v/>
      </c>
      <c r="U47" s="41" t="str">
        <f>IF(wycena!B63&lt;&gt;"",IF(MAX(wycena!$AC63:$AD63)&lt;=$C$36,$C$37,IF(MAX(wycena!$AC63:$AD63)&lt;=$D$36,$D$37,IF(MAX(wycena!$AC63:$AD63)&lt;=$E$36,$E$37,$F$37))),"")</f>
        <v/>
      </c>
      <c r="V47" s="41" t="str">
        <f>IF(wycena!B63&lt;&gt;"",IF(wycena!$AB63&lt;=ryzyka!$C$40,ryzyka!$C$41,IF(wycena!$AB63&lt;=ryzyka!$D$40,ryzyka!$D$41,IF(wycena!$AB63&lt;=ryzyka!$E$40,ryzyka!$E$41,ryzyka!$F$41))),"")</f>
        <v/>
      </c>
      <c r="W47" s="41">
        <f>IF(AND(wycena!B63&lt;&gt;"",wycena!O63&lt;&gt;""),IF((AND(wycena!O63=$C$43,wycena!P63&lt;&gt;"f",wycena!Q63&lt;&gt;"H"))=TRUE,$C$46,IF(AND(wycena!O63=$F$43,wycena!P63&lt;&gt;"A",wycena!Q63&lt;&gt;"E")=TRUE,$C$46,$D$46)),0)</f>
        <v>0</v>
      </c>
      <c r="X47" s="41" t="str">
        <f>IFERROR(IF(wycena!B63&lt;&gt;"",SUM(M47*$B$48,N47*$B$49,O47*$B$50,P47*$B$51,Q47*$B$52,R47*$B$53,S47*$B$54,T47*$B$55,U47*$B$56,V47*$B$57,W47*$B$58),""),0)</f>
        <v/>
      </c>
      <c r="Y47" s="42" t="str">
        <f>IF(wycena!B63&lt;&gt;"",IF(X47&lt;=$B$65,$C$65,(IF(X47&lt;=$B$66,$C$66,(IF(X47&lt;=$B$67,$C$67,$C$68))))),"")</f>
        <v/>
      </c>
    </row>
    <row r="48" spans="1:25">
      <c r="A48" s="34" t="s">
        <v>422</v>
      </c>
      <c r="B48" s="53">
        <v>0.12</v>
      </c>
      <c r="C48" s="34" t="s">
        <v>388</v>
      </c>
      <c r="D48" s="53"/>
      <c r="K48" s="39">
        <v>46</v>
      </c>
      <c r="L48" s="40" t="str">
        <f>IF(wycena!B64&lt;&gt;"",wycena!B64,"")</f>
        <v/>
      </c>
      <c r="M48" s="41" t="str">
        <f>IF(wycena!B64&lt;&gt;"",IF(wycena!EO64&lt;=ryzyka!$C$7,ryzyka!$C$8,IF(wycena!EO64&lt;=ryzyka!$D$7,ryzyka!$D$8,IF(wycena!EO64&lt;=ryzyka!$E$7,ryzyka!$E$8,IF(wycena!EO64&lt;=ryzyka!$F$7,ryzyka!$F$8,ryzyka!$G$8)))),"")</f>
        <v/>
      </c>
      <c r="N48" s="41" t="str">
        <f>IF(wycena!B64&lt;&gt;"",IF(wycena!X64=ryzyka!$C$10,ryzyka!$C$11,ryzyka!$D$11),"")</f>
        <v/>
      </c>
      <c r="O48" s="41" t="str">
        <f>IF(wycena!B64&lt;&gt;"",(IF(wycena!DN64&lt;&gt;0,ryzyka!$D$14,ryzyka!$C$14)),"")</f>
        <v/>
      </c>
      <c r="P48" s="41" t="str">
        <f>IF(wycena!B64&lt;&gt;"",IF(wycena!G64&lt;=ryzyka!$C$17,ryzyka!$C$18,IF(wycena!G64&lt;=ryzyka!$D$17,ryzyka!$D$18,IF(wycena!G64&lt;=ryzyka!$E$17,ryzyka!$E$18,IF(wycena!G64&lt;=ryzyka!$F$17,ryzyka!$F$18,ryzyka!$G$18)))),"")</f>
        <v/>
      </c>
      <c r="Q48" s="41" t="str">
        <f>IF(wycena!B64&lt;&gt;"",IF(COUNTIF(wycena!DJ64:DT64,"&lt;&gt;0")&lt;=$C$21,$C$22,IF(COUNTIF(wycena!DJ64:DT64,"&lt;&gt;0")&lt;=$D$21,$D$22,IF(COUNTIF(wycena!DJ64:DT64,"&lt;&gt;0")&lt;=$E$21,$E$22,IF(COUNTIF(wycena!DJ64:DT64,"&lt;&gt;0")&lt;=$F$21,$F$22,$G$22)))),"")</f>
        <v/>
      </c>
      <c r="R48" s="41" t="str">
        <f>IF(wycena!B64&lt;&gt;"",IF((COUNTIF(wycena!CD64,"&lt;&gt;0")+COUNTIF(wycena!CG64,"&lt;&gt;0"))=1,$D$25,IF((COUNTIF(wycena!CD64,"&lt;&gt;0")+COUNTIF(wycena!CG64,"&lt;&gt;0"))=2,$E$25,$C$25)),"")</f>
        <v/>
      </c>
      <c r="S48" s="41" t="str">
        <f>IF(wycena!B64&lt;&gt;"",IF(COUNTIF(wycena!DL64,"&lt;&gt;0")+COUNTIF(wycena!DO64,"&lt;&gt;0")+COUNTIF(wycena!DP64,"&lt;&gt;0")+COUNTIF(wycena!DT64,"&lt;&gt;0")=$C$28,$C$29,IF(COUNTIF(wycena!DL64,"&lt;&gt;0")+COUNTIF(wycena!DO64,"&lt;&gt;0")+COUNTIF(wycena!DP64,"&lt;&gt;0")+COUNTIF(wycena!DT64,"&lt;&gt;0")=$D$28,$D$29,IF(COUNTIF(wycena!DL64,"&lt;&gt;0")+COUNTIF(wycena!DO64,"&lt;&gt;0")+COUNTIF(wycena!DP64,"&lt;&gt;0")+COUNTIF(wycena!DT64,"&lt;&gt;0")=$E$28,$E$29,$F$29))),"")</f>
        <v/>
      </c>
      <c r="T48" s="41" t="str">
        <f>IF(wycena!B64&lt;&gt;"",IFERROR(IF(MAX(wycena!$AC64:$AD64)/MIN(wycena!$AC64:$AD64)&lt;=$C$32,$C$33,IF(MAX(wycena!$AC64:$AD64)/MIN(wycena!$AC64:$AD64)&lt;=$D$32,$D$33,IF(MAX(wycena!$AC64:$AD64)/MIN(wycena!$AC64:$AD64)&lt;=$E$32,$E$33,$F$33))),0),"")</f>
        <v/>
      </c>
      <c r="U48" s="41" t="str">
        <f>IF(wycena!B64&lt;&gt;"",IF(MAX(wycena!$AC64:$AD64)&lt;=$C$36,$C$37,IF(MAX(wycena!$AC64:$AD64)&lt;=$D$36,$D$37,IF(MAX(wycena!$AC64:$AD64)&lt;=$E$36,$E$37,$F$37))),"")</f>
        <v/>
      </c>
      <c r="V48" s="41" t="str">
        <f>IF(wycena!B64&lt;&gt;"",IF(wycena!$AB64&lt;=ryzyka!$C$40,ryzyka!$C$41,IF(wycena!$AB64&lt;=ryzyka!$D$40,ryzyka!$D$41,IF(wycena!$AB64&lt;=ryzyka!$E$40,ryzyka!$E$41,ryzyka!$F$41))),"")</f>
        <v/>
      </c>
      <c r="W48" s="41">
        <f>IF(AND(wycena!B64&lt;&gt;"",wycena!O64&lt;&gt;""),IF((AND(wycena!O64=$C$43,wycena!P64&lt;&gt;"f",wycena!Q64&lt;&gt;"H"))=TRUE,$C$46,IF(AND(wycena!O64=$F$43,wycena!P64&lt;&gt;"A",wycena!Q64&lt;&gt;"E")=TRUE,$C$46,$D$46)),0)</f>
        <v>0</v>
      </c>
      <c r="X48" s="41" t="str">
        <f>IFERROR(IF(wycena!B64&lt;&gt;"",SUM(M48*$B$48,N48*$B$49,O48*$B$50,P48*$B$51,Q48*$B$52,R48*$B$53,S48*$B$54,T48*$B$55,U48*$B$56,V48*$B$57,W48*$B$58),""),0)</f>
        <v/>
      </c>
      <c r="Y48" s="42" t="str">
        <f>IF(wycena!B64&lt;&gt;"",IF(X48&lt;=$B$65,$C$65,(IF(X48&lt;=$B$66,$C$66,(IF(X48&lt;=$B$67,$C$67,$C$68))))),"")</f>
        <v/>
      </c>
    </row>
    <row r="49" spans="1:25">
      <c r="A49" s="34" t="s">
        <v>423</v>
      </c>
      <c r="B49" s="53">
        <v>0.1</v>
      </c>
      <c r="C49" s="34" t="s">
        <v>392</v>
      </c>
      <c r="D49" s="53"/>
      <c r="K49" s="39">
        <v>47</v>
      </c>
      <c r="L49" s="40" t="str">
        <f>IF(wycena!B65&lt;&gt;"",wycena!B65,"")</f>
        <v/>
      </c>
      <c r="M49" s="41" t="str">
        <f>IF(wycena!B65&lt;&gt;"",IF(wycena!EO65&lt;=ryzyka!$C$7,ryzyka!$C$8,IF(wycena!EO65&lt;=ryzyka!$D$7,ryzyka!$D$8,IF(wycena!EO65&lt;=ryzyka!$E$7,ryzyka!$E$8,IF(wycena!EO65&lt;=ryzyka!$F$7,ryzyka!$F$8,ryzyka!$G$8)))),"")</f>
        <v/>
      </c>
      <c r="N49" s="41" t="str">
        <f>IF(wycena!B65&lt;&gt;"",IF(wycena!X65=ryzyka!$C$10,ryzyka!$C$11,ryzyka!$D$11),"")</f>
        <v/>
      </c>
      <c r="O49" s="41" t="str">
        <f>IF(wycena!B65&lt;&gt;"",(IF(wycena!DN65&lt;&gt;0,ryzyka!$D$14,ryzyka!$C$14)),"")</f>
        <v/>
      </c>
      <c r="P49" s="41" t="str">
        <f>IF(wycena!B65&lt;&gt;"",IF(wycena!G65&lt;=ryzyka!$C$17,ryzyka!$C$18,IF(wycena!G65&lt;=ryzyka!$D$17,ryzyka!$D$18,IF(wycena!G65&lt;=ryzyka!$E$17,ryzyka!$E$18,IF(wycena!G65&lt;=ryzyka!$F$17,ryzyka!$F$18,ryzyka!$G$18)))),"")</f>
        <v/>
      </c>
      <c r="Q49" s="41" t="str">
        <f>IF(wycena!B65&lt;&gt;"",IF(COUNTIF(wycena!DJ65:DT65,"&lt;&gt;0")&lt;=$C$21,$C$22,IF(COUNTIF(wycena!DJ65:DT65,"&lt;&gt;0")&lt;=$D$21,$D$22,IF(COUNTIF(wycena!DJ65:DT65,"&lt;&gt;0")&lt;=$E$21,$E$22,IF(COUNTIF(wycena!DJ65:DT65,"&lt;&gt;0")&lt;=$F$21,$F$22,$G$22)))),"")</f>
        <v/>
      </c>
      <c r="R49" s="41" t="str">
        <f>IF(wycena!B65&lt;&gt;"",IF((COUNTIF(wycena!CD65,"&lt;&gt;0")+COUNTIF(wycena!CG65,"&lt;&gt;0"))=1,$D$25,IF((COUNTIF(wycena!CD65,"&lt;&gt;0")+COUNTIF(wycena!CG65,"&lt;&gt;0"))=2,$E$25,$C$25)),"")</f>
        <v/>
      </c>
      <c r="S49" s="41" t="str">
        <f>IF(wycena!B65&lt;&gt;"",IF(COUNTIF(wycena!DL65,"&lt;&gt;0")+COUNTIF(wycena!DO65,"&lt;&gt;0")+COUNTIF(wycena!DP65,"&lt;&gt;0")+COUNTIF(wycena!DT65,"&lt;&gt;0")=$C$28,$C$29,IF(COUNTIF(wycena!DL65,"&lt;&gt;0")+COUNTIF(wycena!DO65,"&lt;&gt;0")+COUNTIF(wycena!DP65,"&lt;&gt;0")+COUNTIF(wycena!DT65,"&lt;&gt;0")=$D$28,$D$29,IF(COUNTIF(wycena!DL65,"&lt;&gt;0")+COUNTIF(wycena!DO65,"&lt;&gt;0")+COUNTIF(wycena!DP65,"&lt;&gt;0")+COUNTIF(wycena!DT65,"&lt;&gt;0")=$E$28,$E$29,$F$29))),"")</f>
        <v/>
      </c>
      <c r="T49" s="41" t="str">
        <f>IF(wycena!B65&lt;&gt;"",IFERROR(IF(MAX(wycena!$AC65:$AD65)/MIN(wycena!$AC65:$AD65)&lt;=$C$32,$C$33,IF(MAX(wycena!$AC65:$AD65)/MIN(wycena!$AC65:$AD65)&lt;=$D$32,$D$33,IF(MAX(wycena!$AC65:$AD65)/MIN(wycena!$AC65:$AD65)&lt;=$E$32,$E$33,$F$33))),0),"")</f>
        <v/>
      </c>
      <c r="U49" s="41" t="str">
        <f>IF(wycena!B65&lt;&gt;"",IF(MAX(wycena!$AC65:$AD65)&lt;=$C$36,$C$37,IF(MAX(wycena!$AC65:$AD65)&lt;=$D$36,$D$37,IF(MAX(wycena!$AC65:$AD65)&lt;=$E$36,$E$37,$F$37))),"")</f>
        <v/>
      </c>
      <c r="V49" s="41" t="str">
        <f>IF(wycena!B65&lt;&gt;"",IF(wycena!$AB65&lt;=ryzyka!$C$40,ryzyka!$C$41,IF(wycena!$AB65&lt;=ryzyka!$D$40,ryzyka!$D$41,IF(wycena!$AB65&lt;=ryzyka!$E$40,ryzyka!$E$41,ryzyka!$F$41))),"")</f>
        <v/>
      </c>
      <c r="W49" s="41">
        <f>IF(AND(wycena!B65&lt;&gt;"",wycena!O65&lt;&gt;""),IF((AND(wycena!O65=$C$43,wycena!P65&lt;&gt;"f",wycena!Q65&lt;&gt;"H"))=TRUE,$C$46,IF(AND(wycena!O65=$F$43,wycena!P65&lt;&gt;"A",wycena!Q65&lt;&gt;"E")=TRUE,$C$46,$D$46)),0)</f>
        <v>0</v>
      </c>
      <c r="X49" s="41" t="str">
        <f>IFERROR(IF(wycena!B65&lt;&gt;"",SUM(M49*$B$48,N49*$B$49,O49*$B$50,P49*$B$51,Q49*$B$52,R49*$B$53,S49*$B$54,T49*$B$55,U49*$B$56,V49*$B$57,W49*$B$58),""),0)</f>
        <v/>
      </c>
      <c r="Y49" s="42" t="str">
        <f>IF(wycena!B65&lt;&gt;"",IF(X49&lt;=$B$65,$C$65,(IF(X49&lt;=$B$66,$C$66,(IF(X49&lt;=$B$67,$C$67,$C$68))))),"")</f>
        <v/>
      </c>
    </row>
    <row r="50" spans="1:25">
      <c r="A50" s="34" t="s">
        <v>424</v>
      </c>
      <c r="B50" s="53">
        <v>0.12</v>
      </c>
      <c r="C50" s="34" t="s">
        <v>394</v>
      </c>
      <c r="D50" s="53"/>
      <c r="K50" s="39">
        <v>48</v>
      </c>
      <c r="L50" s="40" t="str">
        <f>IF(wycena!B66&lt;&gt;"",wycena!B66,"")</f>
        <v/>
      </c>
      <c r="M50" s="41" t="str">
        <f>IF(wycena!B66&lt;&gt;"",IF(wycena!EO66&lt;=ryzyka!$C$7,ryzyka!$C$8,IF(wycena!EO66&lt;=ryzyka!$D$7,ryzyka!$D$8,IF(wycena!EO66&lt;=ryzyka!$E$7,ryzyka!$E$8,IF(wycena!EO66&lt;=ryzyka!$F$7,ryzyka!$F$8,ryzyka!$G$8)))),"")</f>
        <v/>
      </c>
      <c r="N50" s="41" t="str">
        <f>IF(wycena!B66&lt;&gt;"",IF(wycena!X66=ryzyka!$C$10,ryzyka!$C$11,ryzyka!$D$11),"")</f>
        <v/>
      </c>
      <c r="O50" s="41" t="str">
        <f>IF(wycena!B66&lt;&gt;"",(IF(wycena!DN66&lt;&gt;0,ryzyka!$D$14,ryzyka!$C$14)),"")</f>
        <v/>
      </c>
      <c r="P50" s="41" t="str">
        <f>IF(wycena!B66&lt;&gt;"",IF(wycena!G66&lt;=ryzyka!$C$17,ryzyka!$C$18,IF(wycena!G66&lt;=ryzyka!$D$17,ryzyka!$D$18,IF(wycena!G66&lt;=ryzyka!$E$17,ryzyka!$E$18,IF(wycena!G66&lt;=ryzyka!$F$17,ryzyka!$F$18,ryzyka!$G$18)))),"")</f>
        <v/>
      </c>
      <c r="Q50" s="41" t="str">
        <f>IF(wycena!B66&lt;&gt;"",IF(COUNTIF(wycena!DJ66:DT66,"&lt;&gt;0")&lt;=$C$21,$C$22,IF(COUNTIF(wycena!DJ66:DT66,"&lt;&gt;0")&lt;=$D$21,$D$22,IF(COUNTIF(wycena!DJ66:DT66,"&lt;&gt;0")&lt;=$E$21,$E$22,IF(COUNTIF(wycena!DJ66:DT66,"&lt;&gt;0")&lt;=$F$21,$F$22,$G$22)))),"")</f>
        <v/>
      </c>
      <c r="R50" s="41" t="str">
        <f>IF(wycena!B66&lt;&gt;"",IF((COUNTIF(wycena!CD66,"&lt;&gt;0")+COUNTIF(wycena!CG66,"&lt;&gt;0"))=1,$D$25,IF((COUNTIF(wycena!CD66,"&lt;&gt;0")+COUNTIF(wycena!CG66,"&lt;&gt;0"))=2,$E$25,$C$25)),"")</f>
        <v/>
      </c>
      <c r="S50" s="41" t="str">
        <f>IF(wycena!B66&lt;&gt;"",IF(COUNTIF(wycena!DL66,"&lt;&gt;0")+COUNTIF(wycena!DO66,"&lt;&gt;0")+COUNTIF(wycena!DP66,"&lt;&gt;0")+COUNTIF(wycena!DT66,"&lt;&gt;0")=$C$28,$C$29,IF(COUNTIF(wycena!DL66,"&lt;&gt;0")+COUNTIF(wycena!DO66,"&lt;&gt;0")+COUNTIF(wycena!DP66,"&lt;&gt;0")+COUNTIF(wycena!DT66,"&lt;&gt;0")=$D$28,$D$29,IF(COUNTIF(wycena!DL66,"&lt;&gt;0")+COUNTIF(wycena!DO66,"&lt;&gt;0")+COUNTIF(wycena!DP66,"&lt;&gt;0")+COUNTIF(wycena!DT66,"&lt;&gt;0")=$E$28,$E$29,$F$29))),"")</f>
        <v/>
      </c>
      <c r="T50" s="41" t="str">
        <f>IF(wycena!B66&lt;&gt;"",IFERROR(IF(MAX(wycena!$AC66:$AD66)/MIN(wycena!$AC66:$AD66)&lt;=$C$32,$C$33,IF(MAX(wycena!$AC66:$AD66)/MIN(wycena!$AC66:$AD66)&lt;=$D$32,$D$33,IF(MAX(wycena!$AC66:$AD66)/MIN(wycena!$AC66:$AD66)&lt;=$E$32,$E$33,$F$33))),0),"")</f>
        <v/>
      </c>
      <c r="U50" s="41" t="str">
        <f>IF(wycena!B66&lt;&gt;"",IF(MAX(wycena!$AC66:$AD66)&lt;=$C$36,$C$37,IF(MAX(wycena!$AC66:$AD66)&lt;=$D$36,$D$37,IF(MAX(wycena!$AC66:$AD66)&lt;=$E$36,$E$37,$F$37))),"")</f>
        <v/>
      </c>
      <c r="V50" s="41" t="str">
        <f>IF(wycena!B66&lt;&gt;"",IF(wycena!$AB66&lt;=ryzyka!$C$40,ryzyka!$C$41,IF(wycena!$AB66&lt;=ryzyka!$D$40,ryzyka!$D$41,IF(wycena!$AB66&lt;=ryzyka!$E$40,ryzyka!$E$41,ryzyka!$F$41))),"")</f>
        <v/>
      </c>
      <c r="W50" s="41">
        <f>IF(AND(wycena!B66&lt;&gt;"",wycena!O66&lt;&gt;""),IF((AND(wycena!O66=$C$43,wycena!P66&lt;&gt;"f",wycena!Q66&lt;&gt;"H"))=TRUE,$C$46,IF(AND(wycena!O66=$F$43,wycena!P66&lt;&gt;"A",wycena!Q66&lt;&gt;"E")=TRUE,$C$46,$D$46)),0)</f>
        <v>0</v>
      </c>
      <c r="X50" s="41" t="str">
        <f>IFERROR(IF(wycena!B66&lt;&gt;"",SUM(M50*$B$48,N50*$B$49,O50*$B$50,P50*$B$51,Q50*$B$52,R50*$B$53,S50*$B$54,T50*$B$55,U50*$B$56,V50*$B$57,W50*$B$58),""),0)</f>
        <v/>
      </c>
      <c r="Y50" s="42" t="str">
        <f>IF(wycena!B66&lt;&gt;"",IF(X50&lt;=$B$65,$C$65,(IF(X50&lt;=$B$66,$C$66,(IF(X50&lt;=$B$67,$C$67,$C$68))))),"")</f>
        <v/>
      </c>
    </row>
    <row r="51" spans="1:25">
      <c r="A51" s="34" t="s">
        <v>425</v>
      </c>
      <c r="B51" s="53">
        <v>0.09</v>
      </c>
      <c r="C51" s="34" t="s">
        <v>396</v>
      </c>
      <c r="D51" s="53"/>
      <c r="K51" s="39">
        <v>49</v>
      </c>
      <c r="L51" s="40" t="str">
        <f>IF(wycena!B67&lt;&gt;"",wycena!B67,"")</f>
        <v/>
      </c>
      <c r="M51" s="41" t="str">
        <f>IF(wycena!B67&lt;&gt;"",IF(wycena!EO67&lt;=ryzyka!$C$7,ryzyka!$C$8,IF(wycena!EO67&lt;=ryzyka!$D$7,ryzyka!$D$8,IF(wycena!EO67&lt;=ryzyka!$E$7,ryzyka!$E$8,IF(wycena!EO67&lt;=ryzyka!$F$7,ryzyka!$F$8,ryzyka!$G$8)))),"")</f>
        <v/>
      </c>
      <c r="N51" s="41" t="str">
        <f>IF(wycena!B67&lt;&gt;"",IF(wycena!X67=ryzyka!$C$10,ryzyka!$C$11,ryzyka!$D$11),"")</f>
        <v/>
      </c>
      <c r="O51" s="41" t="str">
        <f>IF(wycena!B67&lt;&gt;"",(IF(wycena!DN67&lt;&gt;0,ryzyka!$D$14,ryzyka!$C$14)),"")</f>
        <v/>
      </c>
      <c r="P51" s="41" t="str">
        <f>IF(wycena!B67&lt;&gt;"",IF(wycena!G67&lt;=ryzyka!$C$17,ryzyka!$C$18,IF(wycena!G67&lt;=ryzyka!$D$17,ryzyka!$D$18,IF(wycena!G67&lt;=ryzyka!$E$17,ryzyka!$E$18,IF(wycena!G67&lt;=ryzyka!$F$17,ryzyka!$F$18,ryzyka!$G$18)))),"")</f>
        <v/>
      </c>
      <c r="Q51" s="41" t="str">
        <f>IF(wycena!B67&lt;&gt;"",IF(COUNTIF(wycena!DJ67:DT67,"&lt;&gt;0")&lt;=$C$21,$C$22,IF(COUNTIF(wycena!DJ67:DT67,"&lt;&gt;0")&lt;=$D$21,$D$22,IF(COUNTIF(wycena!DJ67:DT67,"&lt;&gt;0")&lt;=$E$21,$E$22,IF(COUNTIF(wycena!DJ67:DT67,"&lt;&gt;0")&lt;=$F$21,$F$22,$G$22)))),"")</f>
        <v/>
      </c>
      <c r="R51" s="41" t="str">
        <f>IF(wycena!B67&lt;&gt;"",IF((COUNTIF(wycena!CD67,"&lt;&gt;0")+COUNTIF(wycena!CG67,"&lt;&gt;0"))=1,$D$25,IF((COUNTIF(wycena!CD67,"&lt;&gt;0")+COUNTIF(wycena!CG67,"&lt;&gt;0"))=2,$E$25,$C$25)),"")</f>
        <v/>
      </c>
      <c r="S51" s="41" t="str">
        <f>IF(wycena!B67&lt;&gt;"",IF(COUNTIF(wycena!DL67,"&lt;&gt;0")+COUNTIF(wycena!DO67,"&lt;&gt;0")+COUNTIF(wycena!DP67,"&lt;&gt;0")+COUNTIF(wycena!DT67,"&lt;&gt;0")=$C$28,$C$29,IF(COUNTIF(wycena!DL67,"&lt;&gt;0")+COUNTIF(wycena!DO67,"&lt;&gt;0")+COUNTIF(wycena!DP67,"&lt;&gt;0")+COUNTIF(wycena!DT67,"&lt;&gt;0")=$D$28,$D$29,IF(COUNTIF(wycena!DL67,"&lt;&gt;0")+COUNTIF(wycena!DO67,"&lt;&gt;0")+COUNTIF(wycena!DP67,"&lt;&gt;0")+COUNTIF(wycena!DT67,"&lt;&gt;0")=$E$28,$E$29,$F$29))),"")</f>
        <v/>
      </c>
      <c r="T51" s="41" t="str">
        <f>IF(wycena!B67&lt;&gt;"",IFERROR(IF(MAX(wycena!$AC67:$AD67)/MIN(wycena!$AC67:$AD67)&lt;=$C$32,$C$33,IF(MAX(wycena!$AC67:$AD67)/MIN(wycena!$AC67:$AD67)&lt;=$D$32,$D$33,IF(MAX(wycena!$AC67:$AD67)/MIN(wycena!$AC67:$AD67)&lt;=$E$32,$E$33,$F$33))),0),"")</f>
        <v/>
      </c>
      <c r="U51" s="41" t="str">
        <f>IF(wycena!B67&lt;&gt;"",IF(MAX(wycena!$AC67:$AD67)&lt;=$C$36,$C$37,IF(MAX(wycena!$AC67:$AD67)&lt;=$D$36,$D$37,IF(MAX(wycena!$AC67:$AD67)&lt;=$E$36,$E$37,$F$37))),"")</f>
        <v/>
      </c>
      <c r="V51" s="41" t="str">
        <f>IF(wycena!B67&lt;&gt;"",IF(wycena!$AB67&lt;=ryzyka!$C$40,ryzyka!$C$41,IF(wycena!$AB67&lt;=ryzyka!$D$40,ryzyka!$D$41,IF(wycena!$AB67&lt;=ryzyka!$E$40,ryzyka!$E$41,ryzyka!$F$41))),"")</f>
        <v/>
      </c>
      <c r="W51" s="41">
        <f>IF(AND(wycena!B67&lt;&gt;"",wycena!O67&lt;&gt;""),IF((AND(wycena!O67=$C$43,wycena!P67&lt;&gt;"f",wycena!Q67&lt;&gt;"H"))=TRUE,$C$46,IF(AND(wycena!O67=$F$43,wycena!P67&lt;&gt;"A",wycena!Q67&lt;&gt;"E")=TRUE,$C$46,$D$46)),0)</f>
        <v>0</v>
      </c>
      <c r="X51" s="41" t="str">
        <f>IFERROR(IF(wycena!B67&lt;&gt;"",SUM(M51*$B$48,N51*$B$49,O51*$B$50,P51*$B$51,Q51*$B$52,R51*$B$53,S51*$B$54,T51*$B$55,U51*$B$56,V51*$B$57,W51*$B$58),""),0)</f>
        <v/>
      </c>
      <c r="Y51" s="42" t="str">
        <f>IF(wycena!B67&lt;&gt;"",IF(X51&lt;=$B$65,$C$65,(IF(X51&lt;=$B$66,$C$66,(IF(X51&lt;=$B$67,$C$67,$C$68))))),"")</f>
        <v/>
      </c>
    </row>
    <row r="52" spans="1:25">
      <c r="A52" s="34" t="s">
        <v>426</v>
      </c>
      <c r="B52" s="53">
        <v>7.0000000000000007E-2</v>
      </c>
      <c r="C52" s="34" t="s">
        <v>398</v>
      </c>
      <c r="D52" s="53"/>
      <c r="K52" s="39">
        <v>50</v>
      </c>
      <c r="L52" s="40" t="str">
        <f>IF(wycena!B68&lt;&gt;"",wycena!B68,"")</f>
        <v/>
      </c>
      <c r="M52" s="41" t="str">
        <f>IF(wycena!B68&lt;&gt;"",IF(wycena!EO68&lt;=ryzyka!$C$7,ryzyka!$C$8,IF(wycena!EO68&lt;=ryzyka!$D$7,ryzyka!$D$8,IF(wycena!EO68&lt;=ryzyka!$E$7,ryzyka!$E$8,IF(wycena!EO68&lt;=ryzyka!$F$7,ryzyka!$F$8,ryzyka!$G$8)))),"")</f>
        <v/>
      </c>
      <c r="N52" s="41" t="str">
        <f>IF(wycena!B68&lt;&gt;"",IF(wycena!X68=ryzyka!$C$10,ryzyka!$C$11,ryzyka!$D$11),"")</f>
        <v/>
      </c>
      <c r="O52" s="41" t="str">
        <f>IF(wycena!B68&lt;&gt;"",(IF(wycena!DN68&lt;&gt;0,ryzyka!$D$14,ryzyka!$C$14)),"")</f>
        <v/>
      </c>
      <c r="P52" s="41" t="str">
        <f>IF(wycena!B68&lt;&gt;"",IF(wycena!G68&lt;=ryzyka!$C$17,ryzyka!$C$18,IF(wycena!G68&lt;=ryzyka!$D$17,ryzyka!$D$18,IF(wycena!G68&lt;=ryzyka!$E$17,ryzyka!$E$18,IF(wycena!G68&lt;=ryzyka!$F$17,ryzyka!$F$18,ryzyka!$G$18)))),"")</f>
        <v/>
      </c>
      <c r="Q52" s="41" t="str">
        <f>IF(wycena!B68&lt;&gt;"",IF(COUNTIF(wycena!DJ68:DT68,"&lt;&gt;0")&lt;=$C$21,$C$22,IF(COUNTIF(wycena!DJ68:DT68,"&lt;&gt;0")&lt;=$D$21,$D$22,IF(COUNTIF(wycena!DJ68:DT68,"&lt;&gt;0")&lt;=$E$21,$E$22,IF(COUNTIF(wycena!DJ68:DT68,"&lt;&gt;0")&lt;=$F$21,$F$22,$G$22)))),"")</f>
        <v/>
      </c>
      <c r="R52" s="41" t="str">
        <f>IF(wycena!B68&lt;&gt;"",IF((COUNTIF(wycena!CD68,"&lt;&gt;0")+COUNTIF(wycena!CG68,"&lt;&gt;0"))=1,$D$25,IF((COUNTIF(wycena!CD68,"&lt;&gt;0")+COUNTIF(wycena!CG68,"&lt;&gt;0"))=2,$E$25,$C$25)),"")</f>
        <v/>
      </c>
      <c r="S52" s="41" t="str">
        <f>IF(wycena!B68&lt;&gt;"",IF(COUNTIF(wycena!DL68,"&lt;&gt;0")+COUNTIF(wycena!DO68,"&lt;&gt;0")+COUNTIF(wycena!DP68,"&lt;&gt;0")+COUNTIF(wycena!DT68,"&lt;&gt;0")=$C$28,$C$29,IF(COUNTIF(wycena!DL68,"&lt;&gt;0")+COUNTIF(wycena!DO68,"&lt;&gt;0")+COUNTIF(wycena!DP68,"&lt;&gt;0")+COUNTIF(wycena!DT68,"&lt;&gt;0")=$D$28,$D$29,IF(COUNTIF(wycena!DL68,"&lt;&gt;0")+COUNTIF(wycena!DO68,"&lt;&gt;0")+COUNTIF(wycena!DP68,"&lt;&gt;0")+COUNTIF(wycena!DT68,"&lt;&gt;0")=$E$28,$E$29,$F$29))),"")</f>
        <v/>
      </c>
      <c r="T52" s="41" t="str">
        <f>IF(wycena!B68&lt;&gt;"",IFERROR(IF(MAX(wycena!$AC68:$AD68)/MIN(wycena!$AC68:$AD68)&lt;=$C$32,$C$33,IF(MAX(wycena!$AC68:$AD68)/MIN(wycena!$AC68:$AD68)&lt;=$D$32,$D$33,IF(MAX(wycena!$AC68:$AD68)/MIN(wycena!$AC68:$AD68)&lt;=$E$32,$E$33,$F$33))),0),"")</f>
        <v/>
      </c>
      <c r="U52" s="41" t="str">
        <f>IF(wycena!B68&lt;&gt;"",IF(MAX(wycena!$AC68:$AD68)&lt;=$C$36,$C$37,IF(MAX(wycena!$AC68:$AD68)&lt;=$D$36,$D$37,IF(MAX(wycena!$AC68:$AD68)&lt;=$E$36,$E$37,$F$37))),"")</f>
        <v/>
      </c>
      <c r="V52" s="41" t="str">
        <f>IF(wycena!B68&lt;&gt;"",IF(wycena!$AB68&lt;=ryzyka!$C$40,ryzyka!$C$41,IF(wycena!$AB68&lt;=ryzyka!$D$40,ryzyka!$D$41,IF(wycena!$AB68&lt;=ryzyka!$E$40,ryzyka!$E$41,ryzyka!$F$41))),"")</f>
        <v/>
      </c>
      <c r="W52" s="41">
        <f>IF(AND(wycena!B68&lt;&gt;"",wycena!O68&lt;&gt;""),IF((AND(wycena!O68=$C$43,wycena!P68&lt;&gt;"f",wycena!Q68&lt;&gt;"H"))=TRUE,$C$46,IF(AND(wycena!O68=$F$43,wycena!P68&lt;&gt;"A",wycena!Q68&lt;&gt;"E")=TRUE,$C$46,$D$46)),0)</f>
        <v>0</v>
      </c>
      <c r="X52" s="41" t="str">
        <f>IFERROR(IF(wycena!B68&lt;&gt;"",SUM(M52*$B$48,N52*$B$49,O52*$B$50,P52*$B$51,Q52*$B$52,R52*$B$53,S52*$B$54,T52*$B$55,U52*$B$56,V52*$B$57,W52*$B$58),""),0)</f>
        <v/>
      </c>
      <c r="Y52" s="42" t="str">
        <f>IF(wycena!B68&lt;&gt;"",IF(X52&lt;=$B$65,$C$65,(IF(X52&lt;=$B$66,$C$66,(IF(X52&lt;=$B$67,$C$67,$C$68))))),"")</f>
        <v/>
      </c>
    </row>
    <row r="53" spans="1:25">
      <c r="A53" s="34" t="s">
        <v>427</v>
      </c>
      <c r="B53" s="53">
        <v>0.09</v>
      </c>
      <c r="C53" s="34" t="s">
        <v>400</v>
      </c>
      <c r="D53" s="53"/>
      <c r="K53" s="39">
        <v>51</v>
      </c>
      <c r="L53" s="40" t="str">
        <f>IF(wycena!B69&lt;&gt;"",wycena!B69,"")</f>
        <v/>
      </c>
      <c r="M53" s="41" t="str">
        <f>IF(wycena!B69&lt;&gt;"",IF(wycena!EO69&lt;=ryzyka!$C$7,ryzyka!$C$8,IF(wycena!EO69&lt;=ryzyka!$D$7,ryzyka!$D$8,IF(wycena!EO69&lt;=ryzyka!$E$7,ryzyka!$E$8,IF(wycena!EO69&lt;=ryzyka!$F$7,ryzyka!$F$8,ryzyka!$G$8)))),"")</f>
        <v/>
      </c>
      <c r="N53" s="41" t="str">
        <f>IF(wycena!B69&lt;&gt;"",IF(wycena!X69=ryzyka!$C$10,ryzyka!$C$11,ryzyka!$D$11),"")</f>
        <v/>
      </c>
      <c r="O53" s="41" t="str">
        <f>IF(wycena!B69&lt;&gt;"",(IF(wycena!DN69&lt;&gt;0,ryzyka!$D$14,ryzyka!$C$14)),"")</f>
        <v/>
      </c>
      <c r="P53" s="41" t="str">
        <f>IF(wycena!B69&lt;&gt;"",IF(wycena!G69&lt;=ryzyka!$C$17,ryzyka!$C$18,IF(wycena!G69&lt;=ryzyka!$D$17,ryzyka!$D$18,IF(wycena!G69&lt;=ryzyka!$E$17,ryzyka!$E$18,IF(wycena!G69&lt;=ryzyka!$F$17,ryzyka!$F$18,ryzyka!$G$18)))),"")</f>
        <v/>
      </c>
      <c r="Q53" s="41" t="str">
        <f>IF(wycena!B69&lt;&gt;"",IF(COUNTIF(wycena!DJ69:DT69,"&lt;&gt;0")&lt;=$C$21,$C$22,IF(COUNTIF(wycena!DJ69:DT69,"&lt;&gt;0")&lt;=$D$21,$D$22,IF(COUNTIF(wycena!DJ69:DT69,"&lt;&gt;0")&lt;=$E$21,$E$22,IF(COUNTIF(wycena!DJ69:DT69,"&lt;&gt;0")&lt;=$F$21,$F$22,$G$22)))),"")</f>
        <v/>
      </c>
      <c r="R53" s="41" t="str">
        <f>IF(wycena!B69&lt;&gt;"",IF((COUNTIF(wycena!CD69,"&lt;&gt;0")+COUNTIF(wycena!CG69,"&lt;&gt;0"))=1,$D$25,IF((COUNTIF(wycena!CD69,"&lt;&gt;0")+COUNTIF(wycena!CG69,"&lt;&gt;0"))=2,$E$25,$C$25)),"")</f>
        <v/>
      </c>
      <c r="S53" s="41" t="str">
        <f>IF(wycena!B69&lt;&gt;"",IF(COUNTIF(wycena!DL69,"&lt;&gt;0")+COUNTIF(wycena!DO69,"&lt;&gt;0")+COUNTIF(wycena!DP69,"&lt;&gt;0")+COUNTIF(wycena!DT69,"&lt;&gt;0")=$C$28,$C$29,IF(COUNTIF(wycena!DL69,"&lt;&gt;0")+COUNTIF(wycena!DO69,"&lt;&gt;0")+COUNTIF(wycena!DP69,"&lt;&gt;0")+COUNTIF(wycena!DT69,"&lt;&gt;0")=$D$28,$D$29,IF(COUNTIF(wycena!DL69,"&lt;&gt;0")+COUNTIF(wycena!DO69,"&lt;&gt;0")+COUNTIF(wycena!DP69,"&lt;&gt;0")+COUNTIF(wycena!DT69,"&lt;&gt;0")=$E$28,$E$29,$F$29))),"")</f>
        <v/>
      </c>
      <c r="T53" s="41" t="str">
        <f>IF(wycena!B69&lt;&gt;"",IFERROR(IF(MAX(wycena!$AC69:$AD69)/MIN(wycena!$AC69:$AD69)&lt;=$C$32,$C$33,IF(MAX(wycena!$AC69:$AD69)/MIN(wycena!$AC69:$AD69)&lt;=$D$32,$D$33,IF(MAX(wycena!$AC69:$AD69)/MIN(wycena!$AC69:$AD69)&lt;=$E$32,$E$33,$F$33))),0),"")</f>
        <v/>
      </c>
      <c r="U53" s="41" t="str">
        <f>IF(wycena!B69&lt;&gt;"",IF(MAX(wycena!$AC69:$AD69)&lt;=$C$36,$C$37,IF(MAX(wycena!$AC69:$AD69)&lt;=$D$36,$D$37,IF(MAX(wycena!$AC69:$AD69)&lt;=$E$36,$E$37,$F$37))),"")</f>
        <v/>
      </c>
      <c r="V53" s="41" t="str">
        <f>IF(wycena!B69&lt;&gt;"",IF(wycena!$AB69&lt;=ryzyka!$C$40,ryzyka!$C$41,IF(wycena!$AB69&lt;=ryzyka!$D$40,ryzyka!$D$41,IF(wycena!$AB69&lt;=ryzyka!$E$40,ryzyka!$E$41,ryzyka!$F$41))),"")</f>
        <v/>
      </c>
      <c r="W53" s="41">
        <f>IF(AND(wycena!B69&lt;&gt;"",wycena!O69&lt;&gt;""),IF((AND(wycena!O69=$C$43,wycena!P69&lt;&gt;"f",wycena!Q69&lt;&gt;"H"))=TRUE,$C$46,IF(AND(wycena!O69=$F$43,wycena!P69&lt;&gt;"A",wycena!Q69&lt;&gt;"E")=TRUE,$C$46,$D$46)),0)</f>
        <v>0</v>
      </c>
      <c r="X53" s="41" t="str">
        <f>IFERROR(IF(wycena!B69&lt;&gt;"",SUM(M53*$B$48,N53*$B$49,O53*$B$50,P53*$B$51,Q53*$B$52,R53*$B$53,S53*$B$54,T53*$B$55,U53*$B$56,V53*$B$57,W53*$B$58),""),0)</f>
        <v/>
      </c>
      <c r="Y53" s="42" t="str">
        <f>IF(wycena!B69&lt;&gt;"",IF(X53&lt;=$B$65,$C$65,(IF(X53&lt;=$B$66,$C$66,(IF(X53&lt;=$B$67,$C$67,$C$68))))),"")</f>
        <v/>
      </c>
    </row>
    <row r="54" spans="1:25">
      <c r="A54" s="34" t="s">
        <v>428</v>
      </c>
      <c r="B54" s="53">
        <v>0.09</v>
      </c>
      <c r="C54" s="34" t="s">
        <v>405</v>
      </c>
      <c r="D54" s="53"/>
      <c r="K54" s="39">
        <v>52</v>
      </c>
      <c r="L54" s="40" t="str">
        <f>IF(wycena!B70&lt;&gt;"",wycena!B70,"")</f>
        <v/>
      </c>
      <c r="M54" s="41" t="str">
        <f>IF(wycena!B70&lt;&gt;"",IF(wycena!EO70&lt;=ryzyka!$C$7,ryzyka!$C$8,IF(wycena!EO70&lt;=ryzyka!$D$7,ryzyka!$D$8,IF(wycena!EO70&lt;=ryzyka!$E$7,ryzyka!$E$8,IF(wycena!EO70&lt;=ryzyka!$F$7,ryzyka!$F$8,ryzyka!$G$8)))),"")</f>
        <v/>
      </c>
      <c r="N54" s="41" t="str">
        <f>IF(wycena!B70&lt;&gt;"",IF(wycena!X70=ryzyka!$C$10,ryzyka!$C$11,ryzyka!$D$11),"")</f>
        <v/>
      </c>
      <c r="O54" s="41" t="str">
        <f>IF(wycena!B70&lt;&gt;"",(IF(wycena!DN70&lt;&gt;0,ryzyka!$D$14,ryzyka!$C$14)),"")</f>
        <v/>
      </c>
      <c r="P54" s="41" t="str">
        <f>IF(wycena!B70&lt;&gt;"",IF(wycena!G70&lt;=ryzyka!$C$17,ryzyka!$C$18,IF(wycena!G70&lt;=ryzyka!$D$17,ryzyka!$D$18,IF(wycena!G70&lt;=ryzyka!$E$17,ryzyka!$E$18,IF(wycena!G70&lt;=ryzyka!$F$17,ryzyka!$F$18,ryzyka!$G$18)))),"")</f>
        <v/>
      </c>
      <c r="Q54" s="41" t="str">
        <f>IF(wycena!B70&lt;&gt;"",IF(COUNTIF(wycena!DJ70:DT70,"&lt;&gt;0")&lt;=$C$21,$C$22,IF(COUNTIF(wycena!DJ70:DT70,"&lt;&gt;0")&lt;=$D$21,$D$22,IF(COUNTIF(wycena!DJ70:DT70,"&lt;&gt;0")&lt;=$E$21,$E$22,IF(COUNTIF(wycena!DJ70:DT70,"&lt;&gt;0")&lt;=$F$21,$F$22,$G$22)))),"")</f>
        <v/>
      </c>
      <c r="R54" s="41" t="str">
        <f>IF(wycena!B70&lt;&gt;"",IF((COUNTIF(wycena!CD70,"&lt;&gt;0")+COUNTIF(wycena!CG70,"&lt;&gt;0"))=1,$D$25,IF((COUNTIF(wycena!CD70,"&lt;&gt;0")+COUNTIF(wycena!CG70,"&lt;&gt;0"))=2,$E$25,$C$25)),"")</f>
        <v/>
      </c>
      <c r="S54" s="41" t="str">
        <f>IF(wycena!B70&lt;&gt;"",IF(COUNTIF(wycena!DL70,"&lt;&gt;0")+COUNTIF(wycena!DO70,"&lt;&gt;0")+COUNTIF(wycena!DP70,"&lt;&gt;0")+COUNTIF(wycena!DT70,"&lt;&gt;0")=$C$28,$C$29,IF(COUNTIF(wycena!DL70,"&lt;&gt;0")+COUNTIF(wycena!DO70,"&lt;&gt;0")+COUNTIF(wycena!DP70,"&lt;&gt;0")+COUNTIF(wycena!DT70,"&lt;&gt;0")=$D$28,$D$29,IF(COUNTIF(wycena!DL70,"&lt;&gt;0")+COUNTIF(wycena!DO70,"&lt;&gt;0")+COUNTIF(wycena!DP70,"&lt;&gt;0")+COUNTIF(wycena!DT70,"&lt;&gt;0")=$E$28,$E$29,$F$29))),"")</f>
        <v/>
      </c>
      <c r="T54" s="41" t="str">
        <f>IF(wycena!B70&lt;&gt;"",IFERROR(IF(MAX(wycena!$AC70:$AD70)/MIN(wycena!$AC70:$AD70)&lt;=$C$32,$C$33,IF(MAX(wycena!$AC70:$AD70)/MIN(wycena!$AC70:$AD70)&lt;=$D$32,$D$33,IF(MAX(wycena!$AC70:$AD70)/MIN(wycena!$AC70:$AD70)&lt;=$E$32,$E$33,$F$33))),0),"")</f>
        <v/>
      </c>
      <c r="U54" s="41" t="str">
        <f>IF(wycena!B70&lt;&gt;"",IF(MAX(wycena!$AC70:$AD70)&lt;=$C$36,$C$37,IF(MAX(wycena!$AC70:$AD70)&lt;=$D$36,$D$37,IF(MAX(wycena!$AC70:$AD70)&lt;=$E$36,$E$37,$F$37))),"")</f>
        <v/>
      </c>
      <c r="V54" s="41" t="str">
        <f>IF(wycena!B70&lt;&gt;"",IF(wycena!$AB70&lt;=ryzyka!$C$40,ryzyka!$C$41,IF(wycena!$AB70&lt;=ryzyka!$D$40,ryzyka!$D$41,IF(wycena!$AB70&lt;=ryzyka!$E$40,ryzyka!$E$41,ryzyka!$F$41))),"")</f>
        <v/>
      </c>
      <c r="W54" s="41">
        <f>IF(AND(wycena!B70&lt;&gt;"",wycena!O70&lt;&gt;""),IF((AND(wycena!O70=$C$43,wycena!P70&lt;&gt;"f",wycena!Q70&lt;&gt;"H"))=TRUE,$C$46,IF(AND(wycena!O70=$F$43,wycena!P70&lt;&gt;"A",wycena!Q70&lt;&gt;"E")=TRUE,$C$46,$D$46)),0)</f>
        <v>0</v>
      </c>
      <c r="X54" s="41" t="str">
        <f>IFERROR(IF(wycena!B70&lt;&gt;"",SUM(M54*$B$48,N54*$B$49,O54*$B$50,P54*$B$51,Q54*$B$52,R54*$B$53,S54*$B$54,T54*$B$55,U54*$B$56,V54*$B$57,W54*$B$58),""),0)</f>
        <v/>
      </c>
      <c r="Y54" s="42" t="str">
        <f>IF(wycena!B70&lt;&gt;"",IF(X54&lt;=$B$65,$C$65,(IF(X54&lt;=$B$66,$C$66,(IF(X54&lt;=$B$67,$C$67,$C$68))))),"")</f>
        <v/>
      </c>
    </row>
    <row r="55" spans="1:25">
      <c r="A55" s="34" t="s">
        <v>429</v>
      </c>
      <c r="B55" s="53">
        <v>0.09</v>
      </c>
      <c r="C55" s="34" t="s">
        <v>407</v>
      </c>
      <c r="D55" s="53"/>
      <c r="K55" s="39">
        <v>53</v>
      </c>
      <c r="L55" s="40" t="str">
        <f>IF(wycena!B71&lt;&gt;"",wycena!B71,"")</f>
        <v/>
      </c>
      <c r="M55" s="41" t="str">
        <f>IF(wycena!B71&lt;&gt;"",IF(wycena!EO71&lt;=ryzyka!$C$7,ryzyka!$C$8,IF(wycena!EO71&lt;=ryzyka!$D$7,ryzyka!$D$8,IF(wycena!EO71&lt;=ryzyka!$E$7,ryzyka!$E$8,IF(wycena!EO71&lt;=ryzyka!$F$7,ryzyka!$F$8,ryzyka!$G$8)))),"")</f>
        <v/>
      </c>
      <c r="N55" s="41" t="str">
        <f>IF(wycena!B71&lt;&gt;"",IF(wycena!X71=ryzyka!$C$10,ryzyka!$C$11,ryzyka!$D$11),"")</f>
        <v/>
      </c>
      <c r="O55" s="41" t="str">
        <f>IF(wycena!B71&lt;&gt;"",(IF(wycena!DN71&lt;&gt;0,ryzyka!$D$14,ryzyka!$C$14)),"")</f>
        <v/>
      </c>
      <c r="P55" s="41" t="str">
        <f>IF(wycena!B71&lt;&gt;"",IF(wycena!G71&lt;=ryzyka!$C$17,ryzyka!$C$18,IF(wycena!G71&lt;=ryzyka!$D$17,ryzyka!$D$18,IF(wycena!G71&lt;=ryzyka!$E$17,ryzyka!$E$18,IF(wycena!G71&lt;=ryzyka!$F$17,ryzyka!$F$18,ryzyka!$G$18)))),"")</f>
        <v/>
      </c>
      <c r="Q55" s="41" t="str">
        <f>IF(wycena!B71&lt;&gt;"",IF(COUNTIF(wycena!DJ71:DT71,"&lt;&gt;0")&lt;=$C$21,$C$22,IF(COUNTIF(wycena!DJ71:DT71,"&lt;&gt;0")&lt;=$D$21,$D$22,IF(COUNTIF(wycena!DJ71:DT71,"&lt;&gt;0")&lt;=$E$21,$E$22,IF(COUNTIF(wycena!DJ71:DT71,"&lt;&gt;0")&lt;=$F$21,$F$22,$G$22)))),"")</f>
        <v/>
      </c>
      <c r="R55" s="41" t="str">
        <f>IF(wycena!B71&lt;&gt;"",IF((COUNTIF(wycena!CD71,"&lt;&gt;0")+COUNTIF(wycena!CG71,"&lt;&gt;0"))=1,$D$25,IF((COUNTIF(wycena!CD71,"&lt;&gt;0")+COUNTIF(wycena!CG71,"&lt;&gt;0"))=2,$E$25,$C$25)),"")</f>
        <v/>
      </c>
      <c r="S55" s="41" t="str">
        <f>IF(wycena!B71&lt;&gt;"",IF(COUNTIF(wycena!DL71,"&lt;&gt;0")+COUNTIF(wycena!DO71,"&lt;&gt;0")+COUNTIF(wycena!DP71,"&lt;&gt;0")+COUNTIF(wycena!DT71,"&lt;&gt;0")=$C$28,$C$29,IF(COUNTIF(wycena!DL71,"&lt;&gt;0")+COUNTIF(wycena!DO71,"&lt;&gt;0")+COUNTIF(wycena!DP71,"&lt;&gt;0")+COUNTIF(wycena!DT71,"&lt;&gt;0")=$D$28,$D$29,IF(COUNTIF(wycena!DL71,"&lt;&gt;0")+COUNTIF(wycena!DO71,"&lt;&gt;0")+COUNTIF(wycena!DP71,"&lt;&gt;0")+COUNTIF(wycena!DT71,"&lt;&gt;0")=$E$28,$E$29,$F$29))),"")</f>
        <v/>
      </c>
      <c r="T55" s="41" t="str">
        <f>IF(wycena!B71&lt;&gt;"",IFERROR(IF(MAX(wycena!$AC71:$AD71)/MIN(wycena!$AC71:$AD71)&lt;=$C$32,$C$33,IF(MAX(wycena!$AC71:$AD71)/MIN(wycena!$AC71:$AD71)&lt;=$D$32,$D$33,IF(MAX(wycena!$AC71:$AD71)/MIN(wycena!$AC71:$AD71)&lt;=$E$32,$E$33,$F$33))),0),"")</f>
        <v/>
      </c>
      <c r="U55" s="41" t="str">
        <f>IF(wycena!B71&lt;&gt;"",IF(MAX(wycena!$AC71:$AD71)&lt;=$C$36,$C$37,IF(MAX(wycena!$AC71:$AD71)&lt;=$D$36,$D$37,IF(MAX(wycena!$AC71:$AD71)&lt;=$E$36,$E$37,$F$37))),"")</f>
        <v/>
      </c>
      <c r="V55" s="41" t="str">
        <f>IF(wycena!B71&lt;&gt;"",IF(wycena!$AB71&lt;=ryzyka!$C$40,ryzyka!$C$41,IF(wycena!$AB71&lt;=ryzyka!$D$40,ryzyka!$D$41,IF(wycena!$AB71&lt;=ryzyka!$E$40,ryzyka!$E$41,ryzyka!$F$41))),"")</f>
        <v/>
      </c>
      <c r="W55" s="41">
        <f>IF(AND(wycena!B71&lt;&gt;"",wycena!O71&lt;&gt;""),IF((AND(wycena!O71=$C$43,wycena!P71&lt;&gt;"f",wycena!Q71&lt;&gt;"H"))=TRUE,$C$46,IF(AND(wycena!O71=$F$43,wycena!P71&lt;&gt;"A",wycena!Q71&lt;&gt;"E")=TRUE,$C$46,$D$46)),0)</f>
        <v>0</v>
      </c>
      <c r="X55" s="41" t="str">
        <f>IFERROR(IF(wycena!B71&lt;&gt;"",SUM(M55*$B$48,N55*$B$49,O55*$B$50,P55*$B$51,Q55*$B$52,R55*$B$53,S55*$B$54,T55*$B$55,U55*$B$56,V55*$B$57,W55*$B$58),""),0)</f>
        <v/>
      </c>
      <c r="Y55" s="42" t="str">
        <f>IF(wycena!B71&lt;&gt;"",IF(X55&lt;=$B$65,$C$65,(IF(X55&lt;=$B$66,$C$66,(IF(X55&lt;=$B$67,$C$67,$C$68))))),"")</f>
        <v/>
      </c>
    </row>
    <row r="56" spans="1:25">
      <c r="A56" s="34" t="s">
        <v>430</v>
      </c>
      <c r="B56" s="53">
        <v>7.0000000000000007E-2</v>
      </c>
      <c r="C56" s="34" t="s">
        <v>409</v>
      </c>
      <c r="D56" s="53"/>
      <c r="K56" s="39">
        <v>54</v>
      </c>
      <c r="L56" s="40" t="str">
        <f>IF(wycena!B72&lt;&gt;"",wycena!B72,"")</f>
        <v/>
      </c>
      <c r="M56" s="41" t="str">
        <f>IF(wycena!B72&lt;&gt;"",IF(wycena!EO72&lt;=ryzyka!$C$7,ryzyka!$C$8,IF(wycena!EO72&lt;=ryzyka!$D$7,ryzyka!$D$8,IF(wycena!EO72&lt;=ryzyka!$E$7,ryzyka!$E$8,IF(wycena!EO72&lt;=ryzyka!$F$7,ryzyka!$F$8,ryzyka!$G$8)))),"")</f>
        <v/>
      </c>
      <c r="N56" s="41" t="str">
        <f>IF(wycena!B72&lt;&gt;"",IF(wycena!X72=ryzyka!$C$10,ryzyka!$C$11,ryzyka!$D$11),"")</f>
        <v/>
      </c>
      <c r="O56" s="41" t="str">
        <f>IF(wycena!B72&lt;&gt;"",(IF(wycena!DN72&lt;&gt;0,ryzyka!$D$14,ryzyka!$C$14)),"")</f>
        <v/>
      </c>
      <c r="P56" s="41" t="str">
        <f>IF(wycena!B72&lt;&gt;"",IF(wycena!G72&lt;=ryzyka!$C$17,ryzyka!$C$18,IF(wycena!G72&lt;=ryzyka!$D$17,ryzyka!$D$18,IF(wycena!G72&lt;=ryzyka!$E$17,ryzyka!$E$18,IF(wycena!G72&lt;=ryzyka!$F$17,ryzyka!$F$18,ryzyka!$G$18)))),"")</f>
        <v/>
      </c>
      <c r="Q56" s="41" t="str">
        <f>IF(wycena!B72&lt;&gt;"",IF(COUNTIF(wycena!DJ72:DT72,"&lt;&gt;0")&lt;=$C$21,$C$22,IF(COUNTIF(wycena!DJ72:DT72,"&lt;&gt;0")&lt;=$D$21,$D$22,IF(COUNTIF(wycena!DJ72:DT72,"&lt;&gt;0")&lt;=$E$21,$E$22,IF(COUNTIF(wycena!DJ72:DT72,"&lt;&gt;0")&lt;=$F$21,$F$22,$G$22)))),"")</f>
        <v/>
      </c>
      <c r="R56" s="41" t="str">
        <f>IF(wycena!B72&lt;&gt;"",IF((COUNTIF(wycena!CD72,"&lt;&gt;0")+COUNTIF(wycena!CG72,"&lt;&gt;0"))=1,$D$25,IF((COUNTIF(wycena!CD72,"&lt;&gt;0")+COUNTIF(wycena!CG72,"&lt;&gt;0"))=2,$E$25,$C$25)),"")</f>
        <v/>
      </c>
      <c r="S56" s="41" t="str">
        <f>IF(wycena!B72&lt;&gt;"",IF(COUNTIF(wycena!DL72,"&lt;&gt;0")+COUNTIF(wycena!DO72,"&lt;&gt;0")+COUNTIF(wycena!DP72,"&lt;&gt;0")+COUNTIF(wycena!DT72,"&lt;&gt;0")=$C$28,$C$29,IF(COUNTIF(wycena!DL72,"&lt;&gt;0")+COUNTIF(wycena!DO72,"&lt;&gt;0")+COUNTIF(wycena!DP72,"&lt;&gt;0")+COUNTIF(wycena!DT72,"&lt;&gt;0")=$D$28,$D$29,IF(COUNTIF(wycena!DL72,"&lt;&gt;0")+COUNTIF(wycena!DO72,"&lt;&gt;0")+COUNTIF(wycena!DP72,"&lt;&gt;0")+COUNTIF(wycena!DT72,"&lt;&gt;0")=$E$28,$E$29,$F$29))),"")</f>
        <v/>
      </c>
      <c r="T56" s="41" t="str">
        <f>IF(wycena!B72&lt;&gt;"",IFERROR(IF(MAX(wycena!$AC72:$AD72)/MIN(wycena!$AC72:$AD72)&lt;=$C$32,$C$33,IF(MAX(wycena!$AC72:$AD72)/MIN(wycena!$AC72:$AD72)&lt;=$D$32,$D$33,IF(MAX(wycena!$AC72:$AD72)/MIN(wycena!$AC72:$AD72)&lt;=$E$32,$E$33,$F$33))),0),"")</f>
        <v/>
      </c>
      <c r="U56" s="41" t="str">
        <f>IF(wycena!B72&lt;&gt;"",IF(MAX(wycena!$AC72:$AD72)&lt;=$C$36,$C$37,IF(MAX(wycena!$AC72:$AD72)&lt;=$D$36,$D$37,IF(MAX(wycena!$AC72:$AD72)&lt;=$E$36,$E$37,$F$37))),"")</f>
        <v/>
      </c>
      <c r="V56" s="41" t="str">
        <f>IF(wycena!B72&lt;&gt;"",IF(wycena!$AB72&lt;=ryzyka!$C$40,ryzyka!$C$41,IF(wycena!$AB72&lt;=ryzyka!$D$40,ryzyka!$D$41,IF(wycena!$AB72&lt;=ryzyka!$E$40,ryzyka!$E$41,ryzyka!$F$41))),"")</f>
        <v/>
      </c>
      <c r="W56" s="41">
        <f>IF(AND(wycena!B72&lt;&gt;"",wycena!O72&lt;&gt;""),IF((AND(wycena!O72=$C$43,wycena!P72&lt;&gt;"f",wycena!Q72&lt;&gt;"H"))=TRUE,$C$46,IF(AND(wycena!O72=$F$43,wycena!P72&lt;&gt;"A",wycena!Q72&lt;&gt;"E")=TRUE,$C$46,$D$46)),0)</f>
        <v>0</v>
      </c>
      <c r="X56" s="41" t="str">
        <f>IFERROR(IF(wycena!B72&lt;&gt;"",SUM(M56*$B$48,N56*$B$49,O56*$B$50,P56*$B$51,Q56*$B$52,R56*$B$53,S56*$B$54,T56*$B$55,U56*$B$56,V56*$B$57,W56*$B$58),""),0)</f>
        <v/>
      </c>
      <c r="Y56" s="42" t="str">
        <f>IF(wycena!B72&lt;&gt;"",IF(X56&lt;=$B$65,$C$65,(IF(X56&lt;=$B$66,$C$66,(IF(X56&lt;=$B$67,$C$67,$C$68))))),"")</f>
        <v/>
      </c>
    </row>
    <row r="57" spans="1:25">
      <c r="A57" s="34" t="s">
        <v>431</v>
      </c>
      <c r="B57" s="53">
        <v>7.0000000000000007E-2</v>
      </c>
      <c r="C57" s="34" t="s">
        <v>411</v>
      </c>
      <c r="D57" s="53"/>
      <c r="K57" s="39">
        <v>55</v>
      </c>
      <c r="L57" s="40" t="str">
        <f>IF(wycena!B73&lt;&gt;"",wycena!B73,"")</f>
        <v/>
      </c>
      <c r="M57" s="41" t="str">
        <f>IF(wycena!B73&lt;&gt;"",IF(wycena!EO73&lt;=ryzyka!$C$7,ryzyka!$C$8,IF(wycena!EO73&lt;=ryzyka!$D$7,ryzyka!$D$8,IF(wycena!EO73&lt;=ryzyka!$E$7,ryzyka!$E$8,IF(wycena!EO73&lt;=ryzyka!$F$7,ryzyka!$F$8,ryzyka!$G$8)))),"")</f>
        <v/>
      </c>
      <c r="N57" s="41" t="str">
        <f>IF(wycena!B73&lt;&gt;"",IF(wycena!X73=ryzyka!$C$10,ryzyka!$C$11,ryzyka!$D$11),"")</f>
        <v/>
      </c>
      <c r="O57" s="41" t="str">
        <f>IF(wycena!B73&lt;&gt;"",(IF(wycena!DN73&lt;&gt;0,ryzyka!$D$14,ryzyka!$C$14)),"")</f>
        <v/>
      </c>
      <c r="P57" s="41" t="str">
        <f>IF(wycena!B73&lt;&gt;"",IF(wycena!G73&lt;=ryzyka!$C$17,ryzyka!$C$18,IF(wycena!G73&lt;=ryzyka!$D$17,ryzyka!$D$18,IF(wycena!G73&lt;=ryzyka!$E$17,ryzyka!$E$18,IF(wycena!G73&lt;=ryzyka!$F$17,ryzyka!$F$18,ryzyka!$G$18)))),"")</f>
        <v/>
      </c>
      <c r="Q57" s="41" t="str">
        <f>IF(wycena!B73&lt;&gt;"",IF(COUNTIF(wycena!DJ73:DT73,"&lt;&gt;0")&lt;=$C$21,$C$22,IF(COUNTIF(wycena!DJ73:DT73,"&lt;&gt;0")&lt;=$D$21,$D$22,IF(COUNTIF(wycena!DJ73:DT73,"&lt;&gt;0")&lt;=$E$21,$E$22,IF(COUNTIF(wycena!DJ73:DT73,"&lt;&gt;0")&lt;=$F$21,$F$22,$G$22)))),"")</f>
        <v/>
      </c>
      <c r="R57" s="41" t="str">
        <f>IF(wycena!B73&lt;&gt;"",IF((COUNTIF(wycena!CD73,"&lt;&gt;0")+COUNTIF(wycena!CG73,"&lt;&gt;0"))=1,$D$25,IF((COUNTIF(wycena!CD73,"&lt;&gt;0")+COUNTIF(wycena!CG73,"&lt;&gt;0"))=2,$E$25,$C$25)),"")</f>
        <v/>
      </c>
      <c r="S57" s="41" t="str">
        <f>IF(wycena!B73&lt;&gt;"",IF(COUNTIF(wycena!DL73,"&lt;&gt;0")+COUNTIF(wycena!DO73,"&lt;&gt;0")+COUNTIF(wycena!DP73,"&lt;&gt;0")+COUNTIF(wycena!DT73,"&lt;&gt;0")=$C$28,$C$29,IF(COUNTIF(wycena!DL73,"&lt;&gt;0")+COUNTIF(wycena!DO73,"&lt;&gt;0")+COUNTIF(wycena!DP73,"&lt;&gt;0")+COUNTIF(wycena!DT73,"&lt;&gt;0")=$D$28,$D$29,IF(COUNTIF(wycena!DL73,"&lt;&gt;0")+COUNTIF(wycena!DO73,"&lt;&gt;0")+COUNTIF(wycena!DP73,"&lt;&gt;0")+COUNTIF(wycena!DT73,"&lt;&gt;0")=$E$28,$E$29,$F$29))),"")</f>
        <v/>
      </c>
      <c r="T57" s="41" t="str">
        <f>IF(wycena!B73&lt;&gt;"",IFERROR(IF(MAX(wycena!$AC73:$AD73)/MIN(wycena!$AC73:$AD73)&lt;=$C$32,$C$33,IF(MAX(wycena!$AC73:$AD73)/MIN(wycena!$AC73:$AD73)&lt;=$D$32,$D$33,IF(MAX(wycena!$AC73:$AD73)/MIN(wycena!$AC73:$AD73)&lt;=$E$32,$E$33,$F$33))),0),"")</f>
        <v/>
      </c>
      <c r="U57" s="41" t="str">
        <f>IF(wycena!B73&lt;&gt;"",IF(MAX(wycena!$AC73:$AD73)&lt;=$C$36,$C$37,IF(MAX(wycena!$AC73:$AD73)&lt;=$D$36,$D$37,IF(MAX(wycena!$AC73:$AD73)&lt;=$E$36,$E$37,$F$37))),"")</f>
        <v/>
      </c>
      <c r="V57" s="41" t="str">
        <f>IF(wycena!B73&lt;&gt;"",IF(wycena!$AB73&lt;=ryzyka!$C$40,ryzyka!$C$41,IF(wycena!$AB73&lt;=ryzyka!$D$40,ryzyka!$D$41,IF(wycena!$AB73&lt;=ryzyka!$E$40,ryzyka!$E$41,ryzyka!$F$41))),"")</f>
        <v/>
      </c>
      <c r="W57" s="41">
        <f>IF(AND(wycena!B73&lt;&gt;"",wycena!O73&lt;&gt;""),IF((AND(wycena!O73=$C$43,wycena!P73&lt;&gt;"f",wycena!Q73&lt;&gt;"H"))=TRUE,$C$46,IF(AND(wycena!O73=$F$43,wycena!P73&lt;&gt;"A",wycena!Q73&lt;&gt;"E")=TRUE,$C$46,$D$46)),0)</f>
        <v>0</v>
      </c>
      <c r="X57" s="41" t="str">
        <f>IFERROR(IF(wycena!B73&lt;&gt;"",SUM(M57*$B$48,N57*$B$49,O57*$B$50,P57*$B$51,Q57*$B$52,R57*$B$53,S57*$B$54,T57*$B$55,U57*$B$56,V57*$B$57,W57*$B$58),""),0)</f>
        <v/>
      </c>
      <c r="Y57" s="42" t="str">
        <f>IF(wycena!B73&lt;&gt;"",IF(X57&lt;=$B$65,$C$65,(IF(X57&lt;=$B$66,$C$66,(IF(X57&lt;=$B$67,$C$67,$C$68))))),"")</f>
        <v/>
      </c>
    </row>
    <row r="58" spans="1:25">
      <c r="A58" s="34" t="s">
        <v>432</v>
      </c>
      <c r="B58" s="53">
        <v>0.09</v>
      </c>
      <c r="C58" s="34" t="s">
        <v>413</v>
      </c>
      <c r="D58" s="53"/>
      <c r="K58" s="39">
        <v>56</v>
      </c>
      <c r="L58" s="40" t="str">
        <f>IF(wycena!B74&lt;&gt;"",wycena!B74,"")</f>
        <v/>
      </c>
      <c r="M58" s="41" t="str">
        <f>IF(wycena!B74&lt;&gt;"",IF(wycena!EO74&lt;=ryzyka!$C$7,ryzyka!$C$8,IF(wycena!EO74&lt;=ryzyka!$D$7,ryzyka!$D$8,IF(wycena!EO74&lt;=ryzyka!$E$7,ryzyka!$E$8,IF(wycena!EO74&lt;=ryzyka!$F$7,ryzyka!$F$8,ryzyka!$G$8)))),"")</f>
        <v/>
      </c>
      <c r="N58" s="41" t="str">
        <f>IF(wycena!B74&lt;&gt;"",IF(wycena!X74=ryzyka!$C$10,ryzyka!$C$11,ryzyka!$D$11),"")</f>
        <v/>
      </c>
      <c r="O58" s="41" t="str">
        <f>IF(wycena!B74&lt;&gt;"",(IF(wycena!DN74&lt;&gt;0,ryzyka!$D$14,ryzyka!$C$14)),"")</f>
        <v/>
      </c>
      <c r="P58" s="41" t="str">
        <f>IF(wycena!B74&lt;&gt;"",IF(wycena!G74&lt;=ryzyka!$C$17,ryzyka!$C$18,IF(wycena!G74&lt;=ryzyka!$D$17,ryzyka!$D$18,IF(wycena!G74&lt;=ryzyka!$E$17,ryzyka!$E$18,IF(wycena!G74&lt;=ryzyka!$F$17,ryzyka!$F$18,ryzyka!$G$18)))),"")</f>
        <v/>
      </c>
      <c r="Q58" s="41" t="str">
        <f>IF(wycena!B74&lt;&gt;"",IF(COUNTIF(wycena!DJ74:DT74,"&lt;&gt;0")&lt;=$C$21,$C$22,IF(COUNTIF(wycena!DJ74:DT74,"&lt;&gt;0")&lt;=$D$21,$D$22,IF(COUNTIF(wycena!DJ74:DT74,"&lt;&gt;0")&lt;=$E$21,$E$22,IF(COUNTIF(wycena!DJ74:DT74,"&lt;&gt;0")&lt;=$F$21,$F$22,$G$22)))),"")</f>
        <v/>
      </c>
      <c r="R58" s="41" t="str">
        <f>IF(wycena!B74&lt;&gt;"",IF((COUNTIF(wycena!CD74,"&lt;&gt;0")+COUNTIF(wycena!CG74,"&lt;&gt;0"))=1,$D$25,IF((COUNTIF(wycena!CD74,"&lt;&gt;0")+COUNTIF(wycena!CG74,"&lt;&gt;0"))=2,$E$25,$C$25)),"")</f>
        <v/>
      </c>
      <c r="S58" s="41" t="str">
        <f>IF(wycena!B74&lt;&gt;"",IF(COUNTIF(wycena!DL74,"&lt;&gt;0")+COUNTIF(wycena!DO74,"&lt;&gt;0")+COUNTIF(wycena!DP74,"&lt;&gt;0")+COUNTIF(wycena!DT74,"&lt;&gt;0")=$C$28,$C$29,IF(COUNTIF(wycena!DL74,"&lt;&gt;0")+COUNTIF(wycena!DO74,"&lt;&gt;0")+COUNTIF(wycena!DP74,"&lt;&gt;0")+COUNTIF(wycena!DT74,"&lt;&gt;0")=$D$28,$D$29,IF(COUNTIF(wycena!DL74,"&lt;&gt;0")+COUNTIF(wycena!DO74,"&lt;&gt;0")+COUNTIF(wycena!DP74,"&lt;&gt;0")+COUNTIF(wycena!DT74,"&lt;&gt;0")=$E$28,$E$29,$F$29))),"")</f>
        <v/>
      </c>
      <c r="T58" s="41" t="str">
        <f>IF(wycena!B74&lt;&gt;"",IFERROR(IF(MAX(wycena!$AC74:$AD74)/MIN(wycena!$AC74:$AD74)&lt;=$C$32,$C$33,IF(MAX(wycena!$AC74:$AD74)/MIN(wycena!$AC74:$AD74)&lt;=$D$32,$D$33,IF(MAX(wycena!$AC74:$AD74)/MIN(wycena!$AC74:$AD74)&lt;=$E$32,$E$33,$F$33))),0),"")</f>
        <v/>
      </c>
      <c r="U58" s="41" t="str">
        <f>IF(wycena!B74&lt;&gt;"",IF(MAX(wycena!$AC74:$AD74)&lt;=$C$36,$C$37,IF(MAX(wycena!$AC74:$AD74)&lt;=$D$36,$D$37,IF(MAX(wycena!$AC74:$AD74)&lt;=$E$36,$E$37,$F$37))),"")</f>
        <v/>
      </c>
      <c r="V58" s="41" t="str">
        <f>IF(wycena!B74&lt;&gt;"",IF(wycena!$AB74&lt;=ryzyka!$C$40,ryzyka!$C$41,IF(wycena!$AB74&lt;=ryzyka!$D$40,ryzyka!$D$41,IF(wycena!$AB74&lt;=ryzyka!$E$40,ryzyka!$E$41,ryzyka!$F$41))),"")</f>
        <v/>
      </c>
      <c r="W58" s="41">
        <f>IF(AND(wycena!B74&lt;&gt;"",wycena!O74&lt;&gt;""),IF((AND(wycena!O74=$C$43,wycena!P74&lt;&gt;"f",wycena!Q74&lt;&gt;"H"))=TRUE,$C$46,IF(AND(wycena!O74=$F$43,wycena!P74&lt;&gt;"A",wycena!Q74&lt;&gt;"E")=TRUE,$C$46,$D$46)),0)</f>
        <v>0</v>
      </c>
      <c r="X58" s="41" t="str">
        <f>IFERROR(IF(wycena!B74&lt;&gt;"",SUM(M58*$B$48,N58*$B$49,O58*$B$50,P58*$B$51,Q58*$B$52,R58*$B$53,S58*$B$54,T58*$B$55,U58*$B$56,V58*$B$57,W58*$B$58),""),0)</f>
        <v/>
      </c>
      <c r="Y58" s="42" t="str">
        <f>IF(wycena!B74&lt;&gt;"",IF(X58&lt;=$B$65,$C$65,(IF(X58&lt;=$B$66,$C$66,(IF(X58&lt;=$B$67,$C$67,$C$68))))),"")</f>
        <v/>
      </c>
    </row>
    <row r="59" spans="1:25">
      <c r="B59" s="54">
        <f>SUM(B48:B58)</f>
        <v>0.99999999999999989</v>
      </c>
      <c r="K59" s="39">
        <v>57</v>
      </c>
      <c r="L59" s="40" t="str">
        <f>IF(wycena!B75&lt;&gt;"",wycena!B75,"")</f>
        <v/>
      </c>
      <c r="M59" s="41" t="str">
        <f>IF(wycena!B75&lt;&gt;"",IF(wycena!EO75&lt;=ryzyka!$C$7,ryzyka!$C$8,IF(wycena!EO75&lt;=ryzyka!$D$7,ryzyka!$D$8,IF(wycena!EO75&lt;=ryzyka!$E$7,ryzyka!$E$8,IF(wycena!EO75&lt;=ryzyka!$F$7,ryzyka!$F$8,ryzyka!$G$8)))),"")</f>
        <v/>
      </c>
      <c r="N59" s="41" t="str">
        <f>IF(wycena!B75&lt;&gt;"",IF(wycena!X75=ryzyka!$C$10,ryzyka!$C$11,ryzyka!$D$11),"")</f>
        <v/>
      </c>
      <c r="O59" s="41" t="str">
        <f>IF(wycena!B75&lt;&gt;"",(IF(wycena!DN75&lt;&gt;0,ryzyka!$D$14,ryzyka!$C$14)),"")</f>
        <v/>
      </c>
      <c r="P59" s="41" t="str">
        <f>IF(wycena!B75&lt;&gt;"",IF(wycena!G75&lt;=ryzyka!$C$17,ryzyka!$C$18,IF(wycena!G75&lt;=ryzyka!$D$17,ryzyka!$D$18,IF(wycena!G75&lt;=ryzyka!$E$17,ryzyka!$E$18,IF(wycena!G75&lt;=ryzyka!$F$17,ryzyka!$F$18,ryzyka!$G$18)))),"")</f>
        <v/>
      </c>
      <c r="Q59" s="41" t="str">
        <f>IF(wycena!B75&lt;&gt;"",IF(COUNTIF(wycena!DJ75:DT75,"&lt;&gt;0")&lt;=$C$21,$C$22,IF(COUNTIF(wycena!DJ75:DT75,"&lt;&gt;0")&lt;=$D$21,$D$22,IF(COUNTIF(wycena!DJ75:DT75,"&lt;&gt;0")&lt;=$E$21,$E$22,IF(COUNTIF(wycena!DJ75:DT75,"&lt;&gt;0")&lt;=$F$21,$F$22,$G$22)))),"")</f>
        <v/>
      </c>
      <c r="R59" s="41" t="str">
        <f>IF(wycena!B75&lt;&gt;"",IF((COUNTIF(wycena!CD75,"&lt;&gt;0")+COUNTIF(wycena!CG75,"&lt;&gt;0"))=1,$D$25,IF((COUNTIF(wycena!CD75,"&lt;&gt;0")+COUNTIF(wycena!CG75,"&lt;&gt;0"))=2,$E$25,$C$25)),"")</f>
        <v/>
      </c>
      <c r="S59" s="41" t="str">
        <f>IF(wycena!B75&lt;&gt;"",IF(COUNTIF(wycena!DL75,"&lt;&gt;0")+COUNTIF(wycena!DO75,"&lt;&gt;0")+COUNTIF(wycena!DP75,"&lt;&gt;0")+COUNTIF(wycena!DT75,"&lt;&gt;0")=$C$28,$C$29,IF(COUNTIF(wycena!DL75,"&lt;&gt;0")+COUNTIF(wycena!DO75,"&lt;&gt;0")+COUNTIF(wycena!DP75,"&lt;&gt;0")+COUNTIF(wycena!DT75,"&lt;&gt;0")=$D$28,$D$29,IF(COUNTIF(wycena!DL75,"&lt;&gt;0")+COUNTIF(wycena!DO75,"&lt;&gt;0")+COUNTIF(wycena!DP75,"&lt;&gt;0")+COUNTIF(wycena!DT75,"&lt;&gt;0")=$E$28,$E$29,$F$29))),"")</f>
        <v/>
      </c>
      <c r="T59" s="41" t="str">
        <f>IF(wycena!B75&lt;&gt;"",IFERROR(IF(MAX(wycena!$AC75:$AD75)/MIN(wycena!$AC75:$AD75)&lt;=$C$32,$C$33,IF(MAX(wycena!$AC75:$AD75)/MIN(wycena!$AC75:$AD75)&lt;=$D$32,$D$33,IF(MAX(wycena!$AC75:$AD75)/MIN(wycena!$AC75:$AD75)&lt;=$E$32,$E$33,$F$33))),0),"")</f>
        <v/>
      </c>
      <c r="U59" s="41" t="str">
        <f>IF(wycena!B75&lt;&gt;"",IF(MAX(wycena!$AC75:$AD75)&lt;=$C$36,$C$37,IF(MAX(wycena!$AC75:$AD75)&lt;=$D$36,$D$37,IF(MAX(wycena!$AC75:$AD75)&lt;=$E$36,$E$37,$F$37))),"")</f>
        <v/>
      </c>
      <c r="V59" s="41" t="str">
        <f>IF(wycena!B75&lt;&gt;"",IF(wycena!$AB75&lt;=ryzyka!$C$40,ryzyka!$C$41,IF(wycena!$AB75&lt;=ryzyka!$D$40,ryzyka!$D$41,IF(wycena!$AB75&lt;=ryzyka!$E$40,ryzyka!$E$41,ryzyka!$F$41))),"")</f>
        <v/>
      </c>
      <c r="W59" s="41">
        <f>IF(AND(wycena!B75&lt;&gt;"",wycena!O75&lt;&gt;""),IF((AND(wycena!O75=$C$43,wycena!P75&lt;&gt;"f",wycena!Q75&lt;&gt;"H"))=TRUE,$C$46,IF(AND(wycena!O75=$F$43,wycena!P75&lt;&gt;"A",wycena!Q75&lt;&gt;"E")=TRUE,$C$46,$D$46)),0)</f>
        <v>0</v>
      </c>
      <c r="X59" s="41" t="str">
        <f>IFERROR(IF(wycena!B75&lt;&gt;"",SUM(M59*$B$48,N59*$B$49,O59*$B$50,P59*$B$51,Q59*$B$52,R59*$B$53,S59*$B$54,T59*$B$55,U59*$B$56,V59*$B$57,W59*$B$58),""),0)</f>
        <v/>
      </c>
      <c r="Y59" s="42" t="str">
        <f>IF(wycena!B75&lt;&gt;"",IF(X59&lt;=$B$65,$C$65,(IF(X59&lt;=$B$66,$C$66,(IF(X59&lt;=$B$67,$C$67,$C$68))))),"")</f>
        <v/>
      </c>
    </row>
    <row r="60" spans="1:25">
      <c r="A60" s="34" t="s">
        <v>433</v>
      </c>
      <c r="K60" s="39">
        <v>58</v>
      </c>
      <c r="L60" s="40" t="str">
        <f>IF(wycena!B76&lt;&gt;"",wycena!B76,"")</f>
        <v/>
      </c>
      <c r="M60" s="41" t="str">
        <f>IF(wycena!B76&lt;&gt;"",IF(wycena!EO76&lt;=ryzyka!$C$7,ryzyka!$C$8,IF(wycena!EO76&lt;=ryzyka!$D$7,ryzyka!$D$8,IF(wycena!EO76&lt;=ryzyka!$E$7,ryzyka!$E$8,IF(wycena!EO76&lt;=ryzyka!$F$7,ryzyka!$F$8,ryzyka!$G$8)))),"")</f>
        <v/>
      </c>
      <c r="N60" s="41" t="str">
        <f>IF(wycena!B76&lt;&gt;"",IF(wycena!X76=ryzyka!$C$10,ryzyka!$C$11,ryzyka!$D$11),"")</f>
        <v/>
      </c>
      <c r="O60" s="41" t="str">
        <f>IF(wycena!B76&lt;&gt;"",(IF(wycena!DN76&lt;&gt;0,ryzyka!$D$14,ryzyka!$C$14)),"")</f>
        <v/>
      </c>
      <c r="P60" s="41" t="str">
        <f>IF(wycena!B76&lt;&gt;"",IF(wycena!G76&lt;=ryzyka!$C$17,ryzyka!$C$18,IF(wycena!G76&lt;=ryzyka!$D$17,ryzyka!$D$18,IF(wycena!G76&lt;=ryzyka!$E$17,ryzyka!$E$18,IF(wycena!G76&lt;=ryzyka!$F$17,ryzyka!$F$18,ryzyka!$G$18)))),"")</f>
        <v/>
      </c>
      <c r="Q60" s="41" t="str">
        <f>IF(wycena!B76&lt;&gt;"",IF(COUNTIF(wycena!DJ76:DT76,"&lt;&gt;0")&lt;=$C$21,$C$22,IF(COUNTIF(wycena!DJ76:DT76,"&lt;&gt;0")&lt;=$D$21,$D$22,IF(COUNTIF(wycena!DJ76:DT76,"&lt;&gt;0")&lt;=$E$21,$E$22,IF(COUNTIF(wycena!DJ76:DT76,"&lt;&gt;0")&lt;=$F$21,$F$22,$G$22)))),"")</f>
        <v/>
      </c>
      <c r="R60" s="41" t="str">
        <f>IF(wycena!B76&lt;&gt;"",IF((COUNTIF(wycena!CD76,"&lt;&gt;0")+COUNTIF(wycena!CG76,"&lt;&gt;0"))=1,$D$25,IF((COUNTIF(wycena!CD76,"&lt;&gt;0")+COUNTIF(wycena!CG76,"&lt;&gt;0"))=2,$E$25,$C$25)),"")</f>
        <v/>
      </c>
      <c r="S60" s="41" t="str">
        <f>IF(wycena!B76&lt;&gt;"",IF(COUNTIF(wycena!DL76,"&lt;&gt;0")+COUNTIF(wycena!DO76,"&lt;&gt;0")+COUNTIF(wycena!DP76,"&lt;&gt;0")+COUNTIF(wycena!DT76,"&lt;&gt;0")=$C$28,$C$29,IF(COUNTIF(wycena!DL76,"&lt;&gt;0")+COUNTIF(wycena!DO76,"&lt;&gt;0")+COUNTIF(wycena!DP76,"&lt;&gt;0")+COUNTIF(wycena!DT76,"&lt;&gt;0")=$D$28,$D$29,IF(COUNTIF(wycena!DL76,"&lt;&gt;0")+COUNTIF(wycena!DO76,"&lt;&gt;0")+COUNTIF(wycena!DP76,"&lt;&gt;0")+COUNTIF(wycena!DT76,"&lt;&gt;0")=$E$28,$E$29,$F$29))),"")</f>
        <v/>
      </c>
      <c r="T60" s="41" t="str">
        <f>IF(wycena!B76&lt;&gt;"",IFERROR(IF(MAX(wycena!$AC76:$AD76)/MIN(wycena!$AC76:$AD76)&lt;=$C$32,$C$33,IF(MAX(wycena!$AC76:$AD76)/MIN(wycena!$AC76:$AD76)&lt;=$D$32,$D$33,IF(MAX(wycena!$AC76:$AD76)/MIN(wycena!$AC76:$AD76)&lt;=$E$32,$E$33,$F$33))),0),"")</f>
        <v/>
      </c>
      <c r="U60" s="41" t="str">
        <f>IF(wycena!B76&lt;&gt;"",IF(MAX(wycena!$AC76:$AD76)&lt;=$C$36,$C$37,IF(MAX(wycena!$AC76:$AD76)&lt;=$D$36,$D$37,IF(MAX(wycena!$AC76:$AD76)&lt;=$E$36,$E$37,$F$37))),"")</f>
        <v/>
      </c>
      <c r="V60" s="41" t="str">
        <f>IF(wycena!B76&lt;&gt;"",IF(wycena!$AB76&lt;=ryzyka!$C$40,ryzyka!$C$41,IF(wycena!$AB76&lt;=ryzyka!$D$40,ryzyka!$D$41,IF(wycena!$AB76&lt;=ryzyka!$E$40,ryzyka!$E$41,ryzyka!$F$41))),"")</f>
        <v/>
      </c>
      <c r="W60" s="41">
        <f>IF(AND(wycena!B76&lt;&gt;"",wycena!O76&lt;&gt;""),IF((AND(wycena!O76=$C$43,wycena!P76&lt;&gt;"f",wycena!Q76&lt;&gt;"H"))=TRUE,$C$46,IF(AND(wycena!O76=$F$43,wycena!P76&lt;&gt;"A",wycena!Q76&lt;&gt;"E")=TRUE,$C$46,$D$46)),0)</f>
        <v>0</v>
      </c>
      <c r="X60" s="41" t="str">
        <f>IFERROR(IF(wycena!B76&lt;&gt;"",SUM(M60*$B$48,N60*$B$49,O60*$B$50,P60*$B$51,Q60*$B$52,R60*$B$53,S60*$B$54,T60*$B$55,U60*$B$56,V60*$B$57,W60*$B$58),""),0)</f>
        <v/>
      </c>
      <c r="Y60" s="42" t="str">
        <f>IF(wycena!B76&lt;&gt;"",IF(X60&lt;=$B$65,$C$65,(IF(X60&lt;=$B$66,$C$66,(IF(X60&lt;=$B$67,$C$67,$C$68))))),"")</f>
        <v/>
      </c>
    </row>
    <row r="61" spans="1:25">
      <c r="K61" s="39">
        <v>59</v>
      </c>
      <c r="L61" s="40" t="str">
        <f>IF(wycena!B77&lt;&gt;"",wycena!B77,"")</f>
        <v/>
      </c>
      <c r="M61" s="41" t="str">
        <f>IF(wycena!B77&lt;&gt;"",IF(wycena!EO77&lt;=ryzyka!$C$7,ryzyka!$C$8,IF(wycena!EO77&lt;=ryzyka!$D$7,ryzyka!$D$8,IF(wycena!EO77&lt;=ryzyka!$E$7,ryzyka!$E$8,IF(wycena!EO77&lt;=ryzyka!$F$7,ryzyka!$F$8,ryzyka!$G$8)))),"")</f>
        <v/>
      </c>
      <c r="N61" s="41" t="str">
        <f>IF(wycena!B77&lt;&gt;"",IF(wycena!X77=ryzyka!$C$10,ryzyka!$C$11,ryzyka!$D$11),"")</f>
        <v/>
      </c>
      <c r="O61" s="41" t="str">
        <f>IF(wycena!B77&lt;&gt;"",(IF(wycena!DN77&lt;&gt;0,ryzyka!$D$14,ryzyka!$C$14)),"")</f>
        <v/>
      </c>
      <c r="P61" s="41" t="str">
        <f>IF(wycena!B77&lt;&gt;"",IF(wycena!G77&lt;=ryzyka!$C$17,ryzyka!$C$18,IF(wycena!G77&lt;=ryzyka!$D$17,ryzyka!$D$18,IF(wycena!G77&lt;=ryzyka!$E$17,ryzyka!$E$18,IF(wycena!G77&lt;=ryzyka!$F$17,ryzyka!$F$18,ryzyka!$G$18)))),"")</f>
        <v/>
      </c>
      <c r="Q61" s="41" t="str">
        <f>IF(wycena!B77&lt;&gt;"",IF(COUNTIF(wycena!DJ77:DT77,"&lt;&gt;0")&lt;=$C$21,$C$22,IF(COUNTIF(wycena!DJ77:DT77,"&lt;&gt;0")&lt;=$D$21,$D$22,IF(COUNTIF(wycena!DJ77:DT77,"&lt;&gt;0")&lt;=$E$21,$E$22,IF(COUNTIF(wycena!DJ77:DT77,"&lt;&gt;0")&lt;=$F$21,$F$22,$G$22)))),"")</f>
        <v/>
      </c>
      <c r="R61" s="41" t="str">
        <f>IF(wycena!B77&lt;&gt;"",IF((COUNTIF(wycena!CD77,"&lt;&gt;0")+COUNTIF(wycena!CG77,"&lt;&gt;0"))=1,$D$25,IF((COUNTIF(wycena!CD77,"&lt;&gt;0")+COUNTIF(wycena!CG77,"&lt;&gt;0"))=2,$E$25,$C$25)),"")</f>
        <v/>
      </c>
      <c r="S61" s="41" t="str">
        <f>IF(wycena!B77&lt;&gt;"",IF(COUNTIF(wycena!DL77,"&lt;&gt;0")+COUNTIF(wycena!DO77,"&lt;&gt;0")+COUNTIF(wycena!DP77,"&lt;&gt;0")+COUNTIF(wycena!DT77,"&lt;&gt;0")=$C$28,$C$29,IF(COUNTIF(wycena!DL77,"&lt;&gt;0")+COUNTIF(wycena!DO77,"&lt;&gt;0")+COUNTIF(wycena!DP77,"&lt;&gt;0")+COUNTIF(wycena!DT77,"&lt;&gt;0")=$D$28,$D$29,IF(COUNTIF(wycena!DL77,"&lt;&gt;0")+COUNTIF(wycena!DO77,"&lt;&gt;0")+COUNTIF(wycena!DP77,"&lt;&gt;0")+COUNTIF(wycena!DT77,"&lt;&gt;0")=$E$28,$E$29,$F$29))),"")</f>
        <v/>
      </c>
      <c r="T61" s="41" t="str">
        <f>IF(wycena!B77&lt;&gt;"",IFERROR(IF(MAX(wycena!$AC77:$AD77)/MIN(wycena!$AC77:$AD77)&lt;=$C$32,$C$33,IF(MAX(wycena!$AC77:$AD77)/MIN(wycena!$AC77:$AD77)&lt;=$D$32,$D$33,IF(MAX(wycena!$AC77:$AD77)/MIN(wycena!$AC77:$AD77)&lt;=$E$32,$E$33,$F$33))),0),"")</f>
        <v/>
      </c>
      <c r="U61" s="41" t="str">
        <f>IF(wycena!B77&lt;&gt;"",IF(MAX(wycena!$AC77:$AD77)&lt;=$C$36,$C$37,IF(MAX(wycena!$AC77:$AD77)&lt;=$D$36,$D$37,IF(MAX(wycena!$AC77:$AD77)&lt;=$E$36,$E$37,$F$37))),"")</f>
        <v/>
      </c>
      <c r="V61" s="41" t="str">
        <f>IF(wycena!B77&lt;&gt;"",IF(wycena!$AB77&lt;=ryzyka!$C$40,ryzyka!$C$41,IF(wycena!$AB77&lt;=ryzyka!$D$40,ryzyka!$D$41,IF(wycena!$AB77&lt;=ryzyka!$E$40,ryzyka!$E$41,ryzyka!$F$41))),"")</f>
        <v/>
      </c>
      <c r="W61" s="41">
        <f>IF(AND(wycena!B77&lt;&gt;"",wycena!O77&lt;&gt;""),IF((AND(wycena!O77=$C$43,wycena!P77&lt;&gt;"f",wycena!Q77&lt;&gt;"H"))=TRUE,$C$46,IF(AND(wycena!O77=$F$43,wycena!P77&lt;&gt;"A",wycena!Q77&lt;&gt;"E")=TRUE,$C$46,$D$46)),0)</f>
        <v>0</v>
      </c>
      <c r="X61" s="41" t="str">
        <f>IFERROR(IF(wycena!B77&lt;&gt;"",SUM(M61*$B$48,N61*$B$49,O61*$B$50,P61*$B$51,Q61*$B$52,R61*$B$53,S61*$B$54,T61*$B$55,U61*$B$56,V61*$B$57,W61*$B$58),""),0)</f>
        <v/>
      </c>
      <c r="Y61" s="42" t="str">
        <f>IF(wycena!B77&lt;&gt;"",IF(X61&lt;=$B$65,$C$65,(IF(X61&lt;=$B$66,$C$66,(IF(X61&lt;=$B$67,$C$67,$C$68))))),"")</f>
        <v/>
      </c>
    </row>
    <row r="62" spans="1:25">
      <c r="K62" s="39">
        <v>60</v>
      </c>
      <c r="L62" s="40" t="str">
        <f>IF(wycena!B78&lt;&gt;"",wycena!B78,"")</f>
        <v/>
      </c>
      <c r="M62" s="41" t="str">
        <f>IF(wycena!B78&lt;&gt;"",IF(wycena!EO78&lt;=ryzyka!$C$7,ryzyka!$C$8,IF(wycena!EO78&lt;=ryzyka!$D$7,ryzyka!$D$8,IF(wycena!EO78&lt;=ryzyka!$E$7,ryzyka!$E$8,IF(wycena!EO78&lt;=ryzyka!$F$7,ryzyka!$F$8,ryzyka!$G$8)))),"")</f>
        <v/>
      </c>
      <c r="N62" s="41" t="str">
        <f>IF(wycena!B78&lt;&gt;"",IF(wycena!X78=ryzyka!$C$10,ryzyka!$C$11,ryzyka!$D$11),"")</f>
        <v/>
      </c>
      <c r="O62" s="41" t="str">
        <f>IF(wycena!B78&lt;&gt;"",(IF(wycena!DN78&lt;&gt;0,ryzyka!$D$14,ryzyka!$C$14)),"")</f>
        <v/>
      </c>
      <c r="P62" s="41" t="str">
        <f>IF(wycena!B78&lt;&gt;"",IF(wycena!G78&lt;=ryzyka!$C$17,ryzyka!$C$18,IF(wycena!G78&lt;=ryzyka!$D$17,ryzyka!$D$18,IF(wycena!G78&lt;=ryzyka!$E$17,ryzyka!$E$18,IF(wycena!G78&lt;=ryzyka!$F$17,ryzyka!$F$18,ryzyka!$G$18)))),"")</f>
        <v/>
      </c>
      <c r="Q62" s="41" t="str">
        <f>IF(wycena!B78&lt;&gt;"",IF(COUNTIF(wycena!DJ78:DT78,"&lt;&gt;0")&lt;=$C$21,$C$22,IF(COUNTIF(wycena!DJ78:DT78,"&lt;&gt;0")&lt;=$D$21,$D$22,IF(COUNTIF(wycena!DJ78:DT78,"&lt;&gt;0")&lt;=$E$21,$E$22,IF(COUNTIF(wycena!DJ78:DT78,"&lt;&gt;0")&lt;=$F$21,$F$22,$G$22)))),"")</f>
        <v/>
      </c>
      <c r="R62" s="41" t="str">
        <f>IF(wycena!B78&lt;&gt;"",IF((COUNTIF(wycena!CD78,"&lt;&gt;0")+COUNTIF(wycena!CG78,"&lt;&gt;0"))=1,$D$25,IF((COUNTIF(wycena!CD78,"&lt;&gt;0")+COUNTIF(wycena!CG78,"&lt;&gt;0"))=2,$E$25,$C$25)),"")</f>
        <v/>
      </c>
      <c r="S62" s="41" t="str">
        <f>IF(wycena!B78&lt;&gt;"",IF(COUNTIF(wycena!DL78,"&lt;&gt;0")+COUNTIF(wycena!DO78,"&lt;&gt;0")+COUNTIF(wycena!DP78,"&lt;&gt;0")+COUNTIF(wycena!DT78,"&lt;&gt;0")=$C$28,$C$29,IF(COUNTIF(wycena!DL78,"&lt;&gt;0")+COUNTIF(wycena!DO78,"&lt;&gt;0")+COUNTIF(wycena!DP78,"&lt;&gt;0")+COUNTIF(wycena!DT78,"&lt;&gt;0")=$D$28,$D$29,IF(COUNTIF(wycena!DL78,"&lt;&gt;0")+COUNTIF(wycena!DO78,"&lt;&gt;0")+COUNTIF(wycena!DP78,"&lt;&gt;0")+COUNTIF(wycena!DT78,"&lt;&gt;0")=$E$28,$E$29,$F$29))),"")</f>
        <v/>
      </c>
      <c r="T62" s="41" t="str">
        <f>IF(wycena!B78&lt;&gt;"",IFERROR(IF(MAX(wycena!$AC78:$AD78)/MIN(wycena!$AC78:$AD78)&lt;=$C$32,$C$33,IF(MAX(wycena!$AC78:$AD78)/MIN(wycena!$AC78:$AD78)&lt;=$D$32,$D$33,IF(MAX(wycena!$AC78:$AD78)/MIN(wycena!$AC78:$AD78)&lt;=$E$32,$E$33,$F$33))),0),"")</f>
        <v/>
      </c>
      <c r="U62" s="41" t="str">
        <f>IF(wycena!B78&lt;&gt;"",IF(MAX(wycena!$AC78:$AD78)&lt;=$C$36,$C$37,IF(MAX(wycena!$AC78:$AD78)&lt;=$D$36,$D$37,IF(MAX(wycena!$AC78:$AD78)&lt;=$E$36,$E$37,$F$37))),"")</f>
        <v/>
      </c>
      <c r="V62" s="41" t="str">
        <f>IF(wycena!B78&lt;&gt;"",IF(wycena!$AB78&lt;=ryzyka!$C$40,ryzyka!$C$41,IF(wycena!$AB78&lt;=ryzyka!$D$40,ryzyka!$D$41,IF(wycena!$AB78&lt;=ryzyka!$E$40,ryzyka!$E$41,ryzyka!$F$41))),"")</f>
        <v/>
      </c>
      <c r="W62" s="41">
        <f>IF(AND(wycena!B78&lt;&gt;"",wycena!O78&lt;&gt;""),IF((AND(wycena!O78=$C$43,wycena!P78&lt;&gt;"f",wycena!Q78&lt;&gt;"H"))=TRUE,$C$46,IF(AND(wycena!O78=$F$43,wycena!P78&lt;&gt;"A",wycena!Q78&lt;&gt;"E")=TRUE,$C$46,$D$46)),0)</f>
        <v>0</v>
      </c>
      <c r="X62" s="41" t="str">
        <f>IFERROR(IF(wycena!B78&lt;&gt;"",SUM(M62*$B$48,N62*$B$49,O62*$B$50,P62*$B$51,Q62*$B$52,R62*$B$53,S62*$B$54,T62*$B$55,U62*$B$56,V62*$B$57,W62*$B$58),""),0)</f>
        <v/>
      </c>
      <c r="Y62" s="42" t="str">
        <f>IF(wycena!B78&lt;&gt;"",IF(X62&lt;=$B$65,$C$65,(IF(X62&lt;=$B$66,$C$66,(IF(X62&lt;=$B$67,$C$67,$C$68))))),"")</f>
        <v/>
      </c>
    </row>
    <row r="63" spans="1:25">
      <c r="K63" s="39">
        <v>61</v>
      </c>
      <c r="L63" s="40" t="str">
        <f>IF(wycena!B79&lt;&gt;"",wycena!B79,"")</f>
        <v/>
      </c>
      <c r="M63" s="41" t="str">
        <f>IF(wycena!B79&lt;&gt;"",IF(wycena!EO79&lt;=ryzyka!$C$7,ryzyka!$C$8,IF(wycena!EO79&lt;=ryzyka!$D$7,ryzyka!$D$8,IF(wycena!EO79&lt;=ryzyka!$E$7,ryzyka!$E$8,IF(wycena!EO79&lt;=ryzyka!$F$7,ryzyka!$F$8,ryzyka!$G$8)))),"")</f>
        <v/>
      </c>
      <c r="N63" s="41" t="str">
        <f>IF(wycena!B79&lt;&gt;"",IF(wycena!X79=ryzyka!$C$10,ryzyka!$C$11,ryzyka!$D$11),"")</f>
        <v/>
      </c>
      <c r="O63" s="41" t="str">
        <f>IF(wycena!B79&lt;&gt;"",(IF(wycena!DN79&lt;&gt;0,ryzyka!$D$14,ryzyka!$C$14)),"")</f>
        <v/>
      </c>
      <c r="P63" s="41" t="str">
        <f>IF(wycena!B79&lt;&gt;"",IF(wycena!G79&lt;=ryzyka!$C$17,ryzyka!$C$18,IF(wycena!G79&lt;=ryzyka!$D$17,ryzyka!$D$18,IF(wycena!G79&lt;=ryzyka!$E$17,ryzyka!$E$18,IF(wycena!G79&lt;=ryzyka!$F$17,ryzyka!$F$18,ryzyka!$G$18)))),"")</f>
        <v/>
      </c>
      <c r="Q63" s="41" t="str">
        <f>IF(wycena!B79&lt;&gt;"",IF(COUNTIF(wycena!DJ79:DT79,"&lt;&gt;0")&lt;=$C$21,$C$22,IF(COUNTIF(wycena!DJ79:DT79,"&lt;&gt;0")&lt;=$D$21,$D$22,IF(COUNTIF(wycena!DJ79:DT79,"&lt;&gt;0")&lt;=$E$21,$E$22,IF(COUNTIF(wycena!DJ79:DT79,"&lt;&gt;0")&lt;=$F$21,$F$22,$G$22)))),"")</f>
        <v/>
      </c>
      <c r="R63" s="41" t="str">
        <f>IF(wycena!B79&lt;&gt;"",IF((COUNTIF(wycena!CD79,"&lt;&gt;0")+COUNTIF(wycena!CG79,"&lt;&gt;0"))=1,$D$25,IF((COUNTIF(wycena!CD79,"&lt;&gt;0")+COUNTIF(wycena!CG79,"&lt;&gt;0"))=2,$E$25,$C$25)),"")</f>
        <v/>
      </c>
      <c r="S63" s="41" t="str">
        <f>IF(wycena!B79&lt;&gt;"",IF(COUNTIF(wycena!DL79,"&lt;&gt;0")+COUNTIF(wycena!DO79,"&lt;&gt;0")+COUNTIF(wycena!DP79,"&lt;&gt;0")+COUNTIF(wycena!DT79,"&lt;&gt;0")=$C$28,$C$29,IF(COUNTIF(wycena!DL79,"&lt;&gt;0")+COUNTIF(wycena!DO79,"&lt;&gt;0")+COUNTIF(wycena!DP79,"&lt;&gt;0")+COUNTIF(wycena!DT79,"&lt;&gt;0")=$D$28,$D$29,IF(COUNTIF(wycena!DL79,"&lt;&gt;0")+COUNTIF(wycena!DO79,"&lt;&gt;0")+COUNTIF(wycena!DP79,"&lt;&gt;0")+COUNTIF(wycena!DT79,"&lt;&gt;0")=$E$28,$E$29,$F$29))),"")</f>
        <v/>
      </c>
      <c r="T63" s="41" t="str">
        <f>IF(wycena!B79&lt;&gt;"",IFERROR(IF(MAX(wycena!$AC79:$AD79)/MIN(wycena!$AC79:$AD79)&lt;=$C$32,$C$33,IF(MAX(wycena!$AC79:$AD79)/MIN(wycena!$AC79:$AD79)&lt;=$D$32,$D$33,IF(MAX(wycena!$AC79:$AD79)/MIN(wycena!$AC79:$AD79)&lt;=$E$32,$E$33,$F$33))),0),"")</f>
        <v/>
      </c>
      <c r="U63" s="41" t="str">
        <f>IF(wycena!B79&lt;&gt;"",IF(MAX(wycena!$AC79:$AD79)&lt;=$C$36,$C$37,IF(MAX(wycena!$AC79:$AD79)&lt;=$D$36,$D$37,IF(MAX(wycena!$AC79:$AD79)&lt;=$E$36,$E$37,$F$37))),"")</f>
        <v/>
      </c>
      <c r="V63" s="41" t="str">
        <f>IF(wycena!B79&lt;&gt;"",IF(wycena!$AB79&lt;=ryzyka!$C$40,ryzyka!$C$41,IF(wycena!$AB79&lt;=ryzyka!$D$40,ryzyka!$D$41,IF(wycena!$AB79&lt;=ryzyka!$E$40,ryzyka!$E$41,ryzyka!$F$41))),"")</f>
        <v/>
      </c>
      <c r="W63" s="41">
        <f>IF(AND(wycena!B79&lt;&gt;"",wycena!O79&lt;&gt;""),IF((AND(wycena!O79=$C$43,wycena!P79&lt;&gt;"f",wycena!Q79&lt;&gt;"H"))=TRUE,$C$46,IF(AND(wycena!O79=$F$43,wycena!P79&lt;&gt;"A",wycena!Q79&lt;&gt;"E")=TRUE,$C$46,$D$46)),0)</f>
        <v>0</v>
      </c>
      <c r="X63" s="41" t="str">
        <f>IFERROR(IF(wycena!B79&lt;&gt;"",SUM(M63*$B$48,N63*$B$49,O63*$B$50,P63*$B$51,Q63*$B$52,R63*$B$53,S63*$B$54,T63*$B$55,U63*$B$56,V63*$B$57,W63*$B$58),""),0)</f>
        <v/>
      </c>
      <c r="Y63" s="42" t="str">
        <f>IF(wycena!B79&lt;&gt;"",IF(X63&lt;=$B$65,$C$65,(IF(X63&lt;=$B$66,$C$66,(IF(X63&lt;=$B$67,$C$67,$C$68))))),"")</f>
        <v/>
      </c>
    </row>
    <row r="64" spans="1:25">
      <c r="A64"/>
      <c r="B64" t="s">
        <v>434</v>
      </c>
      <c r="C64" s="55" t="s">
        <v>435</v>
      </c>
      <c r="K64" s="39">
        <v>62</v>
      </c>
      <c r="L64" s="40" t="str">
        <f>IF(wycena!B80&lt;&gt;"",wycena!B80,"")</f>
        <v/>
      </c>
      <c r="M64" s="41" t="str">
        <f>IF(wycena!B80&lt;&gt;"",IF(wycena!EO80&lt;=ryzyka!$C$7,ryzyka!$C$8,IF(wycena!EO80&lt;=ryzyka!$D$7,ryzyka!$D$8,IF(wycena!EO80&lt;=ryzyka!$E$7,ryzyka!$E$8,IF(wycena!EO80&lt;=ryzyka!$F$7,ryzyka!$F$8,ryzyka!$G$8)))),"")</f>
        <v/>
      </c>
      <c r="N64" s="41" t="str">
        <f>IF(wycena!B80&lt;&gt;"",IF(wycena!X80=ryzyka!$C$10,ryzyka!$C$11,ryzyka!$D$11),"")</f>
        <v/>
      </c>
      <c r="O64" s="41" t="str">
        <f>IF(wycena!B80&lt;&gt;"",(IF(wycena!DN80&lt;&gt;0,ryzyka!$D$14,ryzyka!$C$14)),"")</f>
        <v/>
      </c>
      <c r="P64" s="41" t="str">
        <f>IF(wycena!B80&lt;&gt;"",IF(wycena!G80&lt;=ryzyka!$C$17,ryzyka!$C$18,IF(wycena!G80&lt;=ryzyka!$D$17,ryzyka!$D$18,IF(wycena!G80&lt;=ryzyka!$E$17,ryzyka!$E$18,IF(wycena!G80&lt;=ryzyka!$F$17,ryzyka!$F$18,ryzyka!$G$18)))),"")</f>
        <v/>
      </c>
      <c r="Q64" s="41" t="str">
        <f>IF(wycena!B80&lt;&gt;"",IF(COUNTIF(wycena!DJ80:DT80,"&lt;&gt;0")&lt;=$C$21,$C$22,IF(COUNTIF(wycena!DJ80:DT80,"&lt;&gt;0")&lt;=$D$21,$D$22,IF(COUNTIF(wycena!DJ80:DT80,"&lt;&gt;0")&lt;=$E$21,$E$22,IF(COUNTIF(wycena!DJ80:DT80,"&lt;&gt;0")&lt;=$F$21,$F$22,$G$22)))),"")</f>
        <v/>
      </c>
      <c r="R64" s="41" t="str">
        <f>IF(wycena!B80&lt;&gt;"",IF((COUNTIF(wycena!CD80,"&lt;&gt;0")+COUNTIF(wycena!CG80,"&lt;&gt;0"))=1,$D$25,IF((COUNTIF(wycena!CD80,"&lt;&gt;0")+COUNTIF(wycena!CG80,"&lt;&gt;0"))=2,$E$25,$C$25)),"")</f>
        <v/>
      </c>
      <c r="S64" s="41" t="str">
        <f>IF(wycena!B80&lt;&gt;"",IF(COUNTIF(wycena!DL80,"&lt;&gt;0")+COUNTIF(wycena!DO80,"&lt;&gt;0")+COUNTIF(wycena!DP80,"&lt;&gt;0")+COUNTIF(wycena!DT80,"&lt;&gt;0")=$C$28,$C$29,IF(COUNTIF(wycena!DL80,"&lt;&gt;0")+COUNTIF(wycena!DO80,"&lt;&gt;0")+COUNTIF(wycena!DP80,"&lt;&gt;0")+COUNTIF(wycena!DT80,"&lt;&gt;0")=$D$28,$D$29,IF(COUNTIF(wycena!DL80,"&lt;&gt;0")+COUNTIF(wycena!DO80,"&lt;&gt;0")+COUNTIF(wycena!DP80,"&lt;&gt;0")+COUNTIF(wycena!DT80,"&lt;&gt;0")=$E$28,$E$29,$F$29))),"")</f>
        <v/>
      </c>
      <c r="T64" s="41" t="str">
        <f>IF(wycena!B80&lt;&gt;"",IFERROR(IF(MAX(wycena!$AC80:$AD80)/MIN(wycena!$AC80:$AD80)&lt;=$C$32,$C$33,IF(MAX(wycena!$AC80:$AD80)/MIN(wycena!$AC80:$AD80)&lt;=$D$32,$D$33,IF(MAX(wycena!$AC80:$AD80)/MIN(wycena!$AC80:$AD80)&lt;=$E$32,$E$33,$F$33))),0),"")</f>
        <v/>
      </c>
      <c r="U64" s="41" t="str">
        <f>IF(wycena!B80&lt;&gt;"",IF(MAX(wycena!$AC80:$AD80)&lt;=$C$36,$C$37,IF(MAX(wycena!$AC80:$AD80)&lt;=$D$36,$D$37,IF(MAX(wycena!$AC80:$AD80)&lt;=$E$36,$E$37,$F$37))),"")</f>
        <v/>
      </c>
      <c r="V64" s="41" t="str">
        <f>IF(wycena!B80&lt;&gt;"",IF(wycena!$AB80&lt;=ryzyka!$C$40,ryzyka!$C$41,IF(wycena!$AB80&lt;=ryzyka!$D$40,ryzyka!$D$41,IF(wycena!$AB80&lt;=ryzyka!$E$40,ryzyka!$E$41,ryzyka!$F$41))),"")</f>
        <v/>
      </c>
      <c r="W64" s="41">
        <f>IF(AND(wycena!B80&lt;&gt;"",wycena!O80&lt;&gt;""),IF((AND(wycena!O80=$C$43,wycena!P80&lt;&gt;"f",wycena!Q80&lt;&gt;"H"))=TRUE,$C$46,IF(AND(wycena!O80=$F$43,wycena!P80&lt;&gt;"A",wycena!Q80&lt;&gt;"E")=TRUE,$C$46,$D$46)),0)</f>
        <v>0</v>
      </c>
      <c r="X64" s="41" t="str">
        <f>IFERROR(IF(wycena!B80&lt;&gt;"",SUM(M64*$B$48,N64*$B$49,O64*$B$50,P64*$B$51,Q64*$B$52,R64*$B$53,S64*$B$54,T64*$B$55,U64*$B$56,V64*$B$57,W64*$B$58),""),0)</f>
        <v/>
      </c>
      <c r="Y64" s="42" t="str">
        <f>IF(wycena!B80&lt;&gt;"",IF(X64&lt;=$B$65,$C$65,(IF(X64&lt;=$B$66,$C$66,(IF(X64&lt;=$B$67,$C$67,$C$68))))),"")</f>
        <v/>
      </c>
    </row>
    <row r="65" spans="1:25">
      <c r="A65">
        <v>0</v>
      </c>
      <c r="B65" s="56">
        <v>0.3</v>
      </c>
      <c r="C65" s="55" t="s">
        <v>436</v>
      </c>
      <c r="K65" s="39">
        <v>63</v>
      </c>
      <c r="L65" s="40" t="str">
        <f>IF(wycena!B81&lt;&gt;"",wycena!B81,"")</f>
        <v/>
      </c>
      <c r="M65" s="41" t="str">
        <f>IF(wycena!B81&lt;&gt;"",IF(wycena!EO81&lt;=ryzyka!$C$7,ryzyka!$C$8,IF(wycena!EO81&lt;=ryzyka!$D$7,ryzyka!$D$8,IF(wycena!EO81&lt;=ryzyka!$E$7,ryzyka!$E$8,IF(wycena!EO81&lt;=ryzyka!$F$7,ryzyka!$F$8,ryzyka!$G$8)))),"")</f>
        <v/>
      </c>
      <c r="N65" s="41" t="str">
        <f>IF(wycena!B81&lt;&gt;"",IF(wycena!X81=ryzyka!$C$10,ryzyka!$C$11,ryzyka!$D$11),"")</f>
        <v/>
      </c>
      <c r="O65" s="41" t="str">
        <f>IF(wycena!B81&lt;&gt;"",(IF(wycena!DN81&lt;&gt;0,ryzyka!$D$14,ryzyka!$C$14)),"")</f>
        <v/>
      </c>
      <c r="P65" s="41" t="str">
        <f>IF(wycena!B81&lt;&gt;"",IF(wycena!G81&lt;=ryzyka!$C$17,ryzyka!$C$18,IF(wycena!G81&lt;=ryzyka!$D$17,ryzyka!$D$18,IF(wycena!G81&lt;=ryzyka!$E$17,ryzyka!$E$18,IF(wycena!G81&lt;=ryzyka!$F$17,ryzyka!$F$18,ryzyka!$G$18)))),"")</f>
        <v/>
      </c>
      <c r="Q65" s="41" t="str">
        <f>IF(wycena!B81&lt;&gt;"",IF(COUNTIF(wycena!DJ81:DT81,"&lt;&gt;0")&lt;=$C$21,$C$22,IF(COUNTIF(wycena!DJ81:DT81,"&lt;&gt;0")&lt;=$D$21,$D$22,IF(COUNTIF(wycena!DJ81:DT81,"&lt;&gt;0")&lt;=$E$21,$E$22,IF(COUNTIF(wycena!DJ81:DT81,"&lt;&gt;0")&lt;=$F$21,$F$22,$G$22)))),"")</f>
        <v/>
      </c>
      <c r="R65" s="41" t="str">
        <f>IF(wycena!B81&lt;&gt;"",IF((COUNTIF(wycena!CD81,"&lt;&gt;0")+COUNTIF(wycena!CG81,"&lt;&gt;0"))=1,$D$25,IF((COUNTIF(wycena!CD81,"&lt;&gt;0")+COUNTIF(wycena!CG81,"&lt;&gt;0"))=2,$E$25,$C$25)),"")</f>
        <v/>
      </c>
      <c r="S65" s="41" t="str">
        <f>IF(wycena!B81&lt;&gt;"",IF(COUNTIF(wycena!DL81,"&lt;&gt;0")+COUNTIF(wycena!DO81,"&lt;&gt;0")+COUNTIF(wycena!DP81,"&lt;&gt;0")+COUNTIF(wycena!DT81,"&lt;&gt;0")=$C$28,$C$29,IF(COUNTIF(wycena!DL81,"&lt;&gt;0")+COUNTIF(wycena!DO81,"&lt;&gt;0")+COUNTIF(wycena!DP81,"&lt;&gt;0")+COUNTIF(wycena!DT81,"&lt;&gt;0")=$D$28,$D$29,IF(COUNTIF(wycena!DL81,"&lt;&gt;0")+COUNTIF(wycena!DO81,"&lt;&gt;0")+COUNTIF(wycena!DP81,"&lt;&gt;0")+COUNTIF(wycena!DT81,"&lt;&gt;0")=$E$28,$E$29,$F$29))),"")</f>
        <v/>
      </c>
      <c r="T65" s="41" t="str">
        <f>IF(wycena!B81&lt;&gt;"",IFERROR(IF(MAX(wycena!$AC81:$AD81)/MIN(wycena!$AC81:$AD81)&lt;=$C$32,$C$33,IF(MAX(wycena!$AC81:$AD81)/MIN(wycena!$AC81:$AD81)&lt;=$D$32,$D$33,IF(MAX(wycena!$AC81:$AD81)/MIN(wycena!$AC81:$AD81)&lt;=$E$32,$E$33,$F$33))),0),"")</f>
        <v/>
      </c>
      <c r="U65" s="41" t="str">
        <f>IF(wycena!B81&lt;&gt;"",IF(MAX(wycena!$AC81:$AD81)&lt;=$C$36,$C$37,IF(MAX(wycena!$AC81:$AD81)&lt;=$D$36,$D$37,IF(MAX(wycena!$AC81:$AD81)&lt;=$E$36,$E$37,$F$37))),"")</f>
        <v/>
      </c>
      <c r="V65" s="41" t="str">
        <f>IF(wycena!B81&lt;&gt;"",IF(wycena!$AB81&lt;=ryzyka!$C$40,ryzyka!$C$41,IF(wycena!$AB81&lt;=ryzyka!$D$40,ryzyka!$D$41,IF(wycena!$AB81&lt;=ryzyka!$E$40,ryzyka!$E$41,ryzyka!$F$41))),"")</f>
        <v/>
      </c>
      <c r="W65" s="41">
        <f>IF(AND(wycena!B81&lt;&gt;"",wycena!O81&lt;&gt;""),IF((AND(wycena!O81=$C$43,wycena!P81&lt;&gt;"f",wycena!Q81&lt;&gt;"H"))=TRUE,$C$46,IF(AND(wycena!O81=$F$43,wycena!P81&lt;&gt;"A",wycena!Q81&lt;&gt;"E")=TRUE,$C$46,$D$46)),0)</f>
        <v>0</v>
      </c>
      <c r="X65" s="41" t="str">
        <f>IFERROR(IF(wycena!B81&lt;&gt;"",SUM(M65*$B$48,N65*$B$49,O65*$B$50,P65*$B$51,Q65*$B$52,R65*$B$53,S65*$B$54,T65*$B$55,U65*$B$56,V65*$B$57,W65*$B$58),""),0)</f>
        <v/>
      </c>
      <c r="Y65" s="42" t="str">
        <f>IF(wycena!B81&lt;&gt;"",IF(X65&lt;=$B$65,$C$65,(IF(X65&lt;=$B$66,$C$66,(IF(X65&lt;=$B$67,$C$67,$C$68))))),"")</f>
        <v/>
      </c>
    </row>
    <row r="66" spans="1:25" ht="28.8">
      <c r="A66" s="57">
        <v>0.3</v>
      </c>
      <c r="B66" s="57">
        <v>0.5</v>
      </c>
      <c r="C66" s="55" t="s">
        <v>437</v>
      </c>
      <c r="K66" s="39">
        <v>64</v>
      </c>
      <c r="L66" s="40" t="str">
        <f>IF(wycena!B82&lt;&gt;"",wycena!B82,"")</f>
        <v/>
      </c>
      <c r="M66" s="41" t="str">
        <f>IF(wycena!B82&lt;&gt;"",IF(wycena!EO82&lt;=ryzyka!$C$7,ryzyka!$C$8,IF(wycena!EO82&lt;=ryzyka!$D$7,ryzyka!$D$8,IF(wycena!EO82&lt;=ryzyka!$E$7,ryzyka!$E$8,IF(wycena!EO82&lt;=ryzyka!$F$7,ryzyka!$F$8,ryzyka!$G$8)))),"")</f>
        <v/>
      </c>
      <c r="N66" s="41" t="str">
        <f>IF(wycena!B82&lt;&gt;"",IF(wycena!X82=ryzyka!$C$10,ryzyka!$C$11,ryzyka!$D$11),"")</f>
        <v/>
      </c>
      <c r="O66" s="41" t="str">
        <f>IF(wycena!B82&lt;&gt;"",(IF(wycena!DN82&lt;&gt;0,ryzyka!$D$14,ryzyka!$C$14)),"")</f>
        <v/>
      </c>
      <c r="P66" s="41" t="str">
        <f>IF(wycena!B82&lt;&gt;"",IF(wycena!G82&lt;=ryzyka!$C$17,ryzyka!$C$18,IF(wycena!G82&lt;=ryzyka!$D$17,ryzyka!$D$18,IF(wycena!G82&lt;=ryzyka!$E$17,ryzyka!$E$18,IF(wycena!G82&lt;=ryzyka!$F$17,ryzyka!$F$18,ryzyka!$G$18)))),"")</f>
        <v/>
      </c>
      <c r="Q66" s="41" t="str">
        <f>IF(wycena!B82&lt;&gt;"",IF(COUNTIF(wycena!DJ82:DT82,"&lt;&gt;0")&lt;=$C$21,$C$22,IF(COUNTIF(wycena!DJ82:DT82,"&lt;&gt;0")&lt;=$D$21,$D$22,IF(COUNTIF(wycena!DJ82:DT82,"&lt;&gt;0")&lt;=$E$21,$E$22,IF(COUNTIF(wycena!DJ82:DT82,"&lt;&gt;0")&lt;=$F$21,$F$22,$G$22)))),"")</f>
        <v/>
      </c>
      <c r="R66" s="41" t="str">
        <f>IF(wycena!B82&lt;&gt;"",IF((COUNTIF(wycena!CD82,"&lt;&gt;0")+COUNTIF(wycena!CG82,"&lt;&gt;0"))=1,$D$25,IF((COUNTIF(wycena!CD82,"&lt;&gt;0")+COUNTIF(wycena!CG82,"&lt;&gt;0"))=2,$E$25,$C$25)),"")</f>
        <v/>
      </c>
      <c r="S66" s="41" t="str">
        <f>IF(wycena!B82&lt;&gt;"",IF(COUNTIF(wycena!DL82,"&lt;&gt;0")+COUNTIF(wycena!DO82,"&lt;&gt;0")+COUNTIF(wycena!DP82,"&lt;&gt;0")+COUNTIF(wycena!DT82,"&lt;&gt;0")=$C$28,$C$29,IF(COUNTIF(wycena!DL82,"&lt;&gt;0")+COUNTIF(wycena!DO82,"&lt;&gt;0")+COUNTIF(wycena!DP82,"&lt;&gt;0")+COUNTIF(wycena!DT82,"&lt;&gt;0")=$D$28,$D$29,IF(COUNTIF(wycena!DL82,"&lt;&gt;0")+COUNTIF(wycena!DO82,"&lt;&gt;0")+COUNTIF(wycena!DP82,"&lt;&gt;0")+COUNTIF(wycena!DT82,"&lt;&gt;0")=$E$28,$E$29,$F$29))),"")</f>
        <v/>
      </c>
      <c r="T66" s="41" t="str">
        <f>IF(wycena!B82&lt;&gt;"",IFERROR(IF(MAX(wycena!$AC82:$AD82)/MIN(wycena!$AC82:$AD82)&lt;=$C$32,$C$33,IF(MAX(wycena!$AC82:$AD82)/MIN(wycena!$AC82:$AD82)&lt;=$D$32,$D$33,IF(MAX(wycena!$AC82:$AD82)/MIN(wycena!$AC82:$AD82)&lt;=$E$32,$E$33,$F$33))),0),"")</f>
        <v/>
      </c>
      <c r="U66" s="41" t="str">
        <f>IF(wycena!B82&lt;&gt;"",IF(MAX(wycena!$AC82:$AD82)&lt;=$C$36,$C$37,IF(MAX(wycena!$AC82:$AD82)&lt;=$D$36,$D$37,IF(MAX(wycena!$AC82:$AD82)&lt;=$E$36,$E$37,$F$37))),"")</f>
        <v/>
      </c>
      <c r="V66" s="41" t="str">
        <f>IF(wycena!B82&lt;&gt;"",IF(wycena!$AB82&lt;=ryzyka!$C$40,ryzyka!$C$41,IF(wycena!$AB82&lt;=ryzyka!$D$40,ryzyka!$D$41,IF(wycena!$AB82&lt;=ryzyka!$E$40,ryzyka!$E$41,ryzyka!$F$41))),"")</f>
        <v/>
      </c>
      <c r="W66" s="41">
        <f>IF(AND(wycena!B82&lt;&gt;"",wycena!O82&lt;&gt;""),IF((AND(wycena!O82=$C$43,wycena!P82&lt;&gt;"f",wycena!Q82&lt;&gt;"H"))=TRUE,$C$46,IF(AND(wycena!O82=$F$43,wycena!P82&lt;&gt;"A",wycena!Q82&lt;&gt;"E")=TRUE,$C$46,$D$46)),0)</f>
        <v>0</v>
      </c>
      <c r="X66" s="41" t="str">
        <f>IFERROR(IF(wycena!B82&lt;&gt;"",SUM(M66*$B$48,N66*$B$49,O66*$B$50,P66*$B$51,Q66*$B$52,R66*$B$53,S66*$B$54,T66*$B$55,U66*$B$56,V66*$B$57,W66*$B$58),""),0)</f>
        <v/>
      </c>
      <c r="Y66" s="42" t="str">
        <f>IF(wycena!B82&lt;&gt;"",IF(X66&lt;=$B$65,$C$65,(IF(X66&lt;=$B$66,$C$66,(IF(X66&lt;=$B$67,$C$67,$C$68))))),"")</f>
        <v/>
      </c>
    </row>
    <row r="67" spans="1:25" ht="28.8">
      <c r="A67" s="57">
        <v>0.5</v>
      </c>
      <c r="B67" s="57">
        <v>0.8</v>
      </c>
      <c r="C67" s="55" t="s">
        <v>438</v>
      </c>
      <c r="K67" s="39">
        <v>65</v>
      </c>
      <c r="L67" s="40" t="str">
        <f>IF(wycena!B83&lt;&gt;"",wycena!B83,"")</f>
        <v/>
      </c>
      <c r="M67" s="41" t="str">
        <f>IF(wycena!B83&lt;&gt;"",IF(wycena!EO83&lt;=ryzyka!$C$7,ryzyka!$C$8,IF(wycena!EO83&lt;=ryzyka!$D$7,ryzyka!$D$8,IF(wycena!EO83&lt;=ryzyka!$E$7,ryzyka!$E$8,IF(wycena!EO83&lt;=ryzyka!$F$7,ryzyka!$F$8,ryzyka!$G$8)))),"")</f>
        <v/>
      </c>
      <c r="N67" s="41" t="str">
        <f>IF(wycena!B83&lt;&gt;"",IF(wycena!X83=ryzyka!$C$10,ryzyka!$C$11,ryzyka!$D$11),"")</f>
        <v/>
      </c>
      <c r="O67" s="41" t="str">
        <f>IF(wycena!B83&lt;&gt;"",(IF(wycena!DN83&lt;&gt;0,ryzyka!$D$14,ryzyka!$C$14)),"")</f>
        <v/>
      </c>
      <c r="P67" s="41" t="str">
        <f>IF(wycena!B83&lt;&gt;"",IF(wycena!G83&lt;=ryzyka!$C$17,ryzyka!$C$18,IF(wycena!G83&lt;=ryzyka!$D$17,ryzyka!$D$18,IF(wycena!G83&lt;=ryzyka!$E$17,ryzyka!$E$18,IF(wycena!G83&lt;=ryzyka!$F$17,ryzyka!$F$18,ryzyka!$G$18)))),"")</f>
        <v/>
      </c>
      <c r="Q67" s="41" t="str">
        <f>IF(wycena!B83&lt;&gt;"",IF(COUNTIF(wycena!DJ83:DT83,"&lt;&gt;0")&lt;=$C$21,$C$22,IF(COUNTIF(wycena!DJ83:DT83,"&lt;&gt;0")&lt;=$D$21,$D$22,IF(COUNTIF(wycena!DJ83:DT83,"&lt;&gt;0")&lt;=$E$21,$E$22,IF(COUNTIF(wycena!DJ83:DT83,"&lt;&gt;0")&lt;=$F$21,$F$22,$G$22)))),"")</f>
        <v/>
      </c>
      <c r="R67" s="41" t="str">
        <f>IF(wycena!B83&lt;&gt;"",IF((COUNTIF(wycena!CD83,"&lt;&gt;0")+COUNTIF(wycena!CG83,"&lt;&gt;0"))=1,$D$25,IF((COUNTIF(wycena!CD83,"&lt;&gt;0")+COUNTIF(wycena!CG83,"&lt;&gt;0"))=2,$E$25,$C$25)),"")</f>
        <v/>
      </c>
      <c r="S67" s="41" t="str">
        <f>IF(wycena!B83&lt;&gt;"",IF(COUNTIF(wycena!DL83,"&lt;&gt;0")+COUNTIF(wycena!DO83,"&lt;&gt;0")+COUNTIF(wycena!DP83,"&lt;&gt;0")+COUNTIF(wycena!DT83,"&lt;&gt;0")=$C$28,$C$29,IF(COUNTIF(wycena!DL83,"&lt;&gt;0")+COUNTIF(wycena!DO83,"&lt;&gt;0")+COUNTIF(wycena!DP83,"&lt;&gt;0")+COUNTIF(wycena!DT83,"&lt;&gt;0")=$D$28,$D$29,IF(COUNTIF(wycena!DL83,"&lt;&gt;0")+COUNTIF(wycena!DO83,"&lt;&gt;0")+COUNTIF(wycena!DP83,"&lt;&gt;0")+COUNTIF(wycena!DT83,"&lt;&gt;0")=$E$28,$E$29,$F$29))),"")</f>
        <v/>
      </c>
      <c r="T67" s="41" t="str">
        <f>IF(wycena!B83&lt;&gt;"",IFERROR(IF(MAX(wycena!$AC83:$AD83)/MIN(wycena!$AC83:$AD83)&lt;=$C$32,$C$33,IF(MAX(wycena!$AC83:$AD83)/MIN(wycena!$AC83:$AD83)&lt;=$D$32,$D$33,IF(MAX(wycena!$AC83:$AD83)/MIN(wycena!$AC83:$AD83)&lt;=$E$32,$E$33,$F$33))),0),"")</f>
        <v/>
      </c>
      <c r="U67" s="41" t="str">
        <f>IF(wycena!B83&lt;&gt;"",IF(MAX(wycena!$AC83:$AD83)&lt;=$C$36,$C$37,IF(MAX(wycena!$AC83:$AD83)&lt;=$D$36,$D$37,IF(MAX(wycena!$AC83:$AD83)&lt;=$E$36,$E$37,$F$37))),"")</f>
        <v/>
      </c>
      <c r="V67" s="41" t="str">
        <f>IF(wycena!B83&lt;&gt;"",IF(wycena!$AB83&lt;=ryzyka!$C$40,ryzyka!$C$41,IF(wycena!$AB83&lt;=ryzyka!$D$40,ryzyka!$D$41,IF(wycena!$AB83&lt;=ryzyka!$E$40,ryzyka!$E$41,ryzyka!$F$41))),"")</f>
        <v/>
      </c>
      <c r="W67" s="41">
        <f>IF(AND(wycena!B83&lt;&gt;"",wycena!O83&lt;&gt;""),IF((AND(wycena!O83=$C$43,wycena!P83&lt;&gt;"f",wycena!Q83&lt;&gt;"H"))=TRUE,$C$46,IF(AND(wycena!O83=$F$43,wycena!P83&lt;&gt;"A",wycena!Q83&lt;&gt;"E")=TRUE,$C$46,$D$46)),0)</f>
        <v>0</v>
      </c>
      <c r="X67" s="41" t="str">
        <f>IFERROR(IF(wycena!B83&lt;&gt;"",SUM(M67*$B$48,N67*$B$49,O67*$B$50,P67*$B$51,Q67*$B$52,R67*$B$53,S67*$B$54,T67*$B$55,U67*$B$56,V67*$B$57,W67*$B$58),""),0)</f>
        <v/>
      </c>
      <c r="Y67" s="42" t="str">
        <f>IF(wycena!B83&lt;&gt;"",IF(X67&lt;=$B$65,$C$65,(IF(X67&lt;=$B$66,$C$66,(IF(X67&lt;=$B$67,$C$67,$C$68))))),"")</f>
        <v/>
      </c>
    </row>
    <row r="68" spans="1:25" ht="43.2">
      <c r="A68" s="57">
        <v>0.8</v>
      </c>
      <c r="B68" s="57">
        <v>1</v>
      </c>
      <c r="C68" s="55" t="s">
        <v>439</v>
      </c>
      <c r="K68" s="39">
        <v>66</v>
      </c>
      <c r="L68" s="40" t="str">
        <f>IF(wycena!B84&lt;&gt;"",wycena!B84,"")</f>
        <v/>
      </c>
      <c r="M68" s="41" t="str">
        <f>IF(wycena!B84&lt;&gt;"",IF(wycena!EO84&lt;=ryzyka!$C$7,ryzyka!$C$8,IF(wycena!EO84&lt;=ryzyka!$D$7,ryzyka!$D$8,IF(wycena!EO84&lt;=ryzyka!$E$7,ryzyka!$E$8,IF(wycena!EO84&lt;=ryzyka!$F$7,ryzyka!$F$8,ryzyka!$G$8)))),"")</f>
        <v/>
      </c>
      <c r="N68" s="41" t="str">
        <f>IF(wycena!B84&lt;&gt;"",IF(wycena!X84=ryzyka!$C$10,ryzyka!$C$11,ryzyka!$D$11),"")</f>
        <v/>
      </c>
      <c r="O68" s="41" t="str">
        <f>IF(wycena!B84&lt;&gt;"",(IF(wycena!DN84&lt;&gt;0,ryzyka!$D$14,ryzyka!$C$14)),"")</f>
        <v/>
      </c>
      <c r="P68" s="41" t="str">
        <f>IF(wycena!B84&lt;&gt;"",IF(wycena!G84&lt;=ryzyka!$C$17,ryzyka!$C$18,IF(wycena!G84&lt;=ryzyka!$D$17,ryzyka!$D$18,IF(wycena!G84&lt;=ryzyka!$E$17,ryzyka!$E$18,IF(wycena!G84&lt;=ryzyka!$F$17,ryzyka!$F$18,ryzyka!$G$18)))),"")</f>
        <v/>
      </c>
      <c r="Q68" s="41" t="str">
        <f>IF(wycena!B84&lt;&gt;"",IF(COUNTIF(wycena!DJ84:DT84,"&lt;&gt;0")&lt;=$C$21,$C$22,IF(COUNTIF(wycena!DJ84:DT84,"&lt;&gt;0")&lt;=$D$21,$D$22,IF(COUNTIF(wycena!DJ84:DT84,"&lt;&gt;0")&lt;=$E$21,$E$22,IF(COUNTIF(wycena!DJ84:DT84,"&lt;&gt;0")&lt;=$F$21,$F$22,$G$22)))),"")</f>
        <v/>
      </c>
      <c r="R68" s="41" t="str">
        <f>IF(wycena!B84&lt;&gt;"",IF((COUNTIF(wycena!CD84,"&lt;&gt;0")+COUNTIF(wycena!CG84,"&lt;&gt;0"))=1,$D$25,IF((COUNTIF(wycena!CD84,"&lt;&gt;0")+COUNTIF(wycena!CG84,"&lt;&gt;0"))=2,$E$25,$C$25)),"")</f>
        <v/>
      </c>
      <c r="S68" s="41" t="str">
        <f>IF(wycena!B84&lt;&gt;"",IF(COUNTIF(wycena!DL84,"&lt;&gt;0")+COUNTIF(wycena!DO84,"&lt;&gt;0")+COUNTIF(wycena!DP84,"&lt;&gt;0")+COUNTIF(wycena!DT84,"&lt;&gt;0")=$C$28,$C$29,IF(COUNTIF(wycena!DL84,"&lt;&gt;0")+COUNTIF(wycena!DO84,"&lt;&gt;0")+COUNTIF(wycena!DP84,"&lt;&gt;0")+COUNTIF(wycena!DT84,"&lt;&gt;0")=$D$28,$D$29,IF(COUNTIF(wycena!DL84,"&lt;&gt;0")+COUNTIF(wycena!DO84,"&lt;&gt;0")+COUNTIF(wycena!DP84,"&lt;&gt;0")+COUNTIF(wycena!DT84,"&lt;&gt;0")=$E$28,$E$29,$F$29))),"")</f>
        <v/>
      </c>
      <c r="T68" s="41" t="str">
        <f>IF(wycena!B84&lt;&gt;"",IFERROR(IF(MAX(wycena!$AC84:$AD84)/MIN(wycena!$AC84:$AD84)&lt;=$C$32,$C$33,IF(MAX(wycena!$AC84:$AD84)/MIN(wycena!$AC84:$AD84)&lt;=$D$32,$D$33,IF(MAX(wycena!$AC84:$AD84)/MIN(wycena!$AC84:$AD84)&lt;=$E$32,$E$33,$F$33))),0),"")</f>
        <v/>
      </c>
      <c r="U68" s="41" t="str">
        <f>IF(wycena!B84&lt;&gt;"",IF(MAX(wycena!$AC84:$AD84)&lt;=$C$36,$C$37,IF(MAX(wycena!$AC84:$AD84)&lt;=$D$36,$D$37,IF(MAX(wycena!$AC84:$AD84)&lt;=$E$36,$E$37,$F$37))),"")</f>
        <v/>
      </c>
      <c r="V68" s="41" t="str">
        <f>IF(wycena!B84&lt;&gt;"",IF(wycena!$AB84&lt;=ryzyka!$C$40,ryzyka!$C$41,IF(wycena!$AB84&lt;=ryzyka!$D$40,ryzyka!$D$41,IF(wycena!$AB84&lt;=ryzyka!$E$40,ryzyka!$E$41,ryzyka!$F$41))),"")</f>
        <v/>
      </c>
      <c r="W68" s="41">
        <f>IF(AND(wycena!B84&lt;&gt;"",wycena!O84&lt;&gt;""),IF((AND(wycena!O84=$C$43,wycena!P84&lt;&gt;"f",wycena!Q84&lt;&gt;"H"))=TRUE,$C$46,IF(AND(wycena!O84=$F$43,wycena!P84&lt;&gt;"A",wycena!Q84&lt;&gt;"E")=TRUE,$C$46,$D$46)),0)</f>
        <v>0</v>
      </c>
      <c r="X68" s="41" t="str">
        <f>IFERROR(IF(wycena!B84&lt;&gt;"",SUM(M68*$B$48,N68*$B$49,O68*$B$50,P68*$B$51,Q68*$B$52,R68*$B$53,S68*$B$54,T68*$B$55,U68*$B$56,V68*$B$57,W68*$B$58),""),0)</f>
        <v/>
      </c>
      <c r="Y68" s="42" t="str">
        <f>IF(wycena!B84&lt;&gt;"",IF(X68&lt;=$B$65,$C$65,(IF(X68&lt;=$B$66,$C$66,(IF(X68&lt;=$B$67,$C$67,$C$68))))),"")</f>
        <v/>
      </c>
    </row>
    <row r="69" spans="1:25">
      <c r="K69" s="39">
        <v>67</v>
      </c>
      <c r="L69" s="40" t="str">
        <f>IF(wycena!B85&lt;&gt;"",wycena!B85,"")</f>
        <v/>
      </c>
      <c r="M69" s="41" t="str">
        <f>IF(wycena!B85&lt;&gt;"",IF(wycena!EO85&lt;=ryzyka!$C$7,ryzyka!$C$8,IF(wycena!EO85&lt;=ryzyka!$D$7,ryzyka!$D$8,IF(wycena!EO85&lt;=ryzyka!$E$7,ryzyka!$E$8,IF(wycena!EO85&lt;=ryzyka!$F$7,ryzyka!$F$8,ryzyka!$G$8)))),"")</f>
        <v/>
      </c>
      <c r="N69" s="41" t="str">
        <f>IF(wycena!B85&lt;&gt;"",IF(wycena!X85=ryzyka!$C$10,ryzyka!$C$11,ryzyka!$D$11),"")</f>
        <v/>
      </c>
      <c r="O69" s="41" t="str">
        <f>IF(wycena!B85&lt;&gt;"",(IF(wycena!DN85&lt;&gt;0,ryzyka!$D$14,ryzyka!$C$14)),"")</f>
        <v/>
      </c>
      <c r="P69" s="41" t="str">
        <f>IF(wycena!B85&lt;&gt;"",IF(wycena!G85&lt;=ryzyka!$C$17,ryzyka!$C$18,IF(wycena!G85&lt;=ryzyka!$D$17,ryzyka!$D$18,IF(wycena!G85&lt;=ryzyka!$E$17,ryzyka!$E$18,IF(wycena!G85&lt;=ryzyka!$F$17,ryzyka!$F$18,ryzyka!$G$18)))),"")</f>
        <v/>
      </c>
      <c r="Q69" s="41" t="str">
        <f>IF(wycena!B85&lt;&gt;"",IF(COUNTIF(wycena!DJ85:DT85,"&lt;&gt;0")&lt;=$C$21,$C$22,IF(COUNTIF(wycena!DJ85:DT85,"&lt;&gt;0")&lt;=$D$21,$D$22,IF(COUNTIF(wycena!DJ85:DT85,"&lt;&gt;0")&lt;=$E$21,$E$22,IF(COUNTIF(wycena!DJ85:DT85,"&lt;&gt;0")&lt;=$F$21,$F$22,$G$22)))),"")</f>
        <v/>
      </c>
      <c r="R69" s="41" t="str">
        <f>IF(wycena!B85&lt;&gt;"",IF((COUNTIF(wycena!CD85,"&lt;&gt;0")+COUNTIF(wycena!CG85,"&lt;&gt;0"))=1,$D$25,IF((COUNTIF(wycena!CD85,"&lt;&gt;0")+COUNTIF(wycena!CG85,"&lt;&gt;0"))=2,$E$25,$C$25)),"")</f>
        <v/>
      </c>
      <c r="S69" s="41" t="str">
        <f>IF(wycena!B85&lt;&gt;"",IF(COUNTIF(wycena!DL85,"&lt;&gt;0")+COUNTIF(wycena!DO85,"&lt;&gt;0")+COUNTIF(wycena!DP85,"&lt;&gt;0")+COUNTIF(wycena!DT85,"&lt;&gt;0")=$C$28,$C$29,IF(COUNTIF(wycena!DL85,"&lt;&gt;0")+COUNTIF(wycena!DO85,"&lt;&gt;0")+COUNTIF(wycena!DP85,"&lt;&gt;0")+COUNTIF(wycena!DT85,"&lt;&gt;0")=$D$28,$D$29,IF(COUNTIF(wycena!DL85,"&lt;&gt;0")+COUNTIF(wycena!DO85,"&lt;&gt;0")+COUNTIF(wycena!DP85,"&lt;&gt;0")+COUNTIF(wycena!DT85,"&lt;&gt;0")=$E$28,$E$29,$F$29))),"")</f>
        <v/>
      </c>
      <c r="T69" s="41" t="str">
        <f>IF(wycena!B85&lt;&gt;"",IFERROR(IF(MAX(wycena!$AC85:$AD85)/MIN(wycena!$AC85:$AD85)&lt;=$C$32,$C$33,IF(MAX(wycena!$AC85:$AD85)/MIN(wycena!$AC85:$AD85)&lt;=$D$32,$D$33,IF(MAX(wycena!$AC85:$AD85)/MIN(wycena!$AC85:$AD85)&lt;=$E$32,$E$33,$F$33))),0),"")</f>
        <v/>
      </c>
      <c r="U69" s="41" t="str">
        <f>IF(wycena!B85&lt;&gt;"",IF(MAX(wycena!$AC85:$AD85)&lt;=$C$36,$C$37,IF(MAX(wycena!$AC85:$AD85)&lt;=$D$36,$D$37,IF(MAX(wycena!$AC85:$AD85)&lt;=$E$36,$E$37,$F$37))),"")</f>
        <v/>
      </c>
      <c r="V69" s="41" t="str">
        <f>IF(wycena!B85&lt;&gt;"",IF(wycena!$AB85&lt;=ryzyka!$C$40,ryzyka!$C$41,IF(wycena!$AB85&lt;=ryzyka!$D$40,ryzyka!$D$41,IF(wycena!$AB85&lt;=ryzyka!$E$40,ryzyka!$E$41,ryzyka!$F$41))),"")</f>
        <v/>
      </c>
      <c r="W69" s="41">
        <f>IF(AND(wycena!B85&lt;&gt;"",wycena!O85&lt;&gt;""),IF((AND(wycena!O85=$C$43,wycena!P85&lt;&gt;"f",wycena!Q85&lt;&gt;"H"))=TRUE,$C$46,IF(AND(wycena!O85=$F$43,wycena!P85&lt;&gt;"A",wycena!Q85&lt;&gt;"E")=TRUE,$C$46,$D$46)),0)</f>
        <v>0</v>
      </c>
      <c r="X69" s="41" t="str">
        <f>IFERROR(IF(wycena!B85&lt;&gt;"",SUM(M69*$B$48,N69*$B$49,O69*$B$50,P69*$B$51,Q69*$B$52,R69*$B$53,S69*$B$54,T69*$B$55,U69*$B$56,V69*$B$57,W69*$B$58),""),0)</f>
        <v/>
      </c>
      <c r="Y69" s="42" t="str">
        <f>IF(wycena!B85&lt;&gt;"",IF(X69&lt;=$B$65,$C$65,(IF(X69&lt;=$B$66,$C$66,(IF(X69&lt;=$B$67,$C$67,$C$68))))),"")</f>
        <v/>
      </c>
    </row>
    <row r="70" spans="1:25">
      <c r="K70" s="39">
        <v>68</v>
      </c>
      <c r="L70" s="40" t="str">
        <f>IF(wycena!B86&lt;&gt;"",wycena!B86,"")</f>
        <v/>
      </c>
      <c r="M70" s="41" t="str">
        <f>IF(wycena!B86&lt;&gt;"",IF(wycena!EO86&lt;=ryzyka!$C$7,ryzyka!$C$8,IF(wycena!EO86&lt;=ryzyka!$D$7,ryzyka!$D$8,IF(wycena!EO86&lt;=ryzyka!$E$7,ryzyka!$E$8,IF(wycena!EO86&lt;=ryzyka!$F$7,ryzyka!$F$8,ryzyka!$G$8)))),"")</f>
        <v/>
      </c>
      <c r="N70" s="41" t="str">
        <f>IF(wycena!B86&lt;&gt;"",IF(wycena!X86=ryzyka!$C$10,ryzyka!$C$11,ryzyka!$D$11),"")</f>
        <v/>
      </c>
      <c r="O70" s="41" t="str">
        <f>IF(wycena!B86&lt;&gt;"",(IF(wycena!DN86&lt;&gt;0,ryzyka!$D$14,ryzyka!$C$14)),"")</f>
        <v/>
      </c>
      <c r="P70" s="41" t="str">
        <f>IF(wycena!B86&lt;&gt;"",IF(wycena!G86&lt;=ryzyka!$C$17,ryzyka!$C$18,IF(wycena!G86&lt;=ryzyka!$D$17,ryzyka!$D$18,IF(wycena!G86&lt;=ryzyka!$E$17,ryzyka!$E$18,IF(wycena!G86&lt;=ryzyka!$F$17,ryzyka!$F$18,ryzyka!$G$18)))),"")</f>
        <v/>
      </c>
      <c r="Q70" s="41" t="str">
        <f>IF(wycena!B86&lt;&gt;"",IF(COUNTIF(wycena!DJ86:DT86,"&lt;&gt;0")&lt;=$C$21,$C$22,IF(COUNTIF(wycena!DJ86:DT86,"&lt;&gt;0")&lt;=$D$21,$D$22,IF(COUNTIF(wycena!DJ86:DT86,"&lt;&gt;0")&lt;=$E$21,$E$22,IF(COUNTIF(wycena!DJ86:DT86,"&lt;&gt;0")&lt;=$F$21,$F$22,$G$22)))),"")</f>
        <v/>
      </c>
      <c r="R70" s="41" t="str">
        <f>IF(wycena!B86&lt;&gt;"",IF((COUNTIF(wycena!CD86,"&lt;&gt;0")+COUNTIF(wycena!CG86,"&lt;&gt;0"))=1,$D$25,IF((COUNTIF(wycena!CD86,"&lt;&gt;0")+COUNTIF(wycena!CG86,"&lt;&gt;0"))=2,$E$25,$C$25)),"")</f>
        <v/>
      </c>
      <c r="S70" s="41" t="str">
        <f>IF(wycena!B86&lt;&gt;"",IF(COUNTIF(wycena!DL86,"&lt;&gt;0")+COUNTIF(wycena!DO86,"&lt;&gt;0")+COUNTIF(wycena!DP86,"&lt;&gt;0")+COUNTIF(wycena!DT86,"&lt;&gt;0")=$C$28,$C$29,IF(COUNTIF(wycena!DL86,"&lt;&gt;0")+COUNTIF(wycena!DO86,"&lt;&gt;0")+COUNTIF(wycena!DP86,"&lt;&gt;0")+COUNTIF(wycena!DT86,"&lt;&gt;0")=$D$28,$D$29,IF(COUNTIF(wycena!DL86,"&lt;&gt;0")+COUNTIF(wycena!DO86,"&lt;&gt;0")+COUNTIF(wycena!DP86,"&lt;&gt;0")+COUNTIF(wycena!DT86,"&lt;&gt;0")=$E$28,$E$29,$F$29))),"")</f>
        <v/>
      </c>
      <c r="T70" s="41" t="str">
        <f>IF(wycena!B86&lt;&gt;"",IFERROR(IF(MAX(wycena!$AC86:$AD86)/MIN(wycena!$AC86:$AD86)&lt;=$C$32,$C$33,IF(MAX(wycena!$AC86:$AD86)/MIN(wycena!$AC86:$AD86)&lt;=$D$32,$D$33,IF(MAX(wycena!$AC86:$AD86)/MIN(wycena!$AC86:$AD86)&lt;=$E$32,$E$33,$F$33))),0),"")</f>
        <v/>
      </c>
      <c r="U70" s="41" t="str">
        <f>IF(wycena!B86&lt;&gt;"",IF(MAX(wycena!$AC86:$AD86)&lt;=$C$36,$C$37,IF(MAX(wycena!$AC86:$AD86)&lt;=$D$36,$D$37,IF(MAX(wycena!$AC86:$AD86)&lt;=$E$36,$E$37,$F$37))),"")</f>
        <v/>
      </c>
      <c r="V70" s="41" t="str">
        <f>IF(wycena!B86&lt;&gt;"",IF(wycena!$AB86&lt;=ryzyka!$C$40,ryzyka!$C$41,IF(wycena!$AB86&lt;=ryzyka!$D$40,ryzyka!$D$41,IF(wycena!$AB86&lt;=ryzyka!$E$40,ryzyka!$E$41,ryzyka!$F$41))),"")</f>
        <v/>
      </c>
      <c r="W70" s="41">
        <f>IF(AND(wycena!B86&lt;&gt;"",wycena!O86&lt;&gt;""),IF((AND(wycena!O86=$C$43,wycena!P86&lt;&gt;"f",wycena!Q86&lt;&gt;"H"))=TRUE,$C$46,IF(AND(wycena!O86=$F$43,wycena!P86&lt;&gt;"A",wycena!Q86&lt;&gt;"E")=TRUE,$C$46,$D$46)),0)</f>
        <v>0</v>
      </c>
      <c r="X70" s="41" t="str">
        <f>IFERROR(IF(wycena!B86&lt;&gt;"",SUM(M70*$B$48,N70*$B$49,O70*$B$50,P70*$B$51,Q70*$B$52,R70*$B$53,S70*$B$54,T70*$B$55,U70*$B$56,V70*$B$57,W70*$B$58),""),0)</f>
        <v/>
      </c>
      <c r="Y70" s="42" t="str">
        <f>IF(wycena!B86&lt;&gt;"",IF(X70&lt;=$B$65,$C$65,(IF(X70&lt;=$B$66,$C$66,(IF(X70&lt;=$B$67,$C$67,$C$68))))),"")</f>
        <v/>
      </c>
    </row>
    <row r="71" spans="1:25">
      <c r="K71" s="39">
        <v>69</v>
      </c>
      <c r="L71" s="40" t="str">
        <f>IF(wycena!B87&lt;&gt;"",wycena!B87,"")</f>
        <v/>
      </c>
      <c r="M71" s="41" t="str">
        <f>IF(wycena!B87&lt;&gt;"",IF(wycena!EO87&lt;=ryzyka!$C$7,ryzyka!$C$8,IF(wycena!EO87&lt;=ryzyka!$D$7,ryzyka!$D$8,IF(wycena!EO87&lt;=ryzyka!$E$7,ryzyka!$E$8,IF(wycena!EO87&lt;=ryzyka!$F$7,ryzyka!$F$8,ryzyka!$G$8)))),"")</f>
        <v/>
      </c>
      <c r="N71" s="41" t="str">
        <f>IF(wycena!B87&lt;&gt;"",IF(wycena!X87=ryzyka!$C$10,ryzyka!$C$11,ryzyka!$D$11),"")</f>
        <v/>
      </c>
      <c r="O71" s="41" t="str">
        <f>IF(wycena!B87&lt;&gt;"",(IF(wycena!DN87&lt;&gt;0,ryzyka!$D$14,ryzyka!$C$14)),"")</f>
        <v/>
      </c>
      <c r="P71" s="41" t="str">
        <f>IF(wycena!B87&lt;&gt;"",IF(wycena!G87&lt;=ryzyka!$C$17,ryzyka!$C$18,IF(wycena!G87&lt;=ryzyka!$D$17,ryzyka!$D$18,IF(wycena!G87&lt;=ryzyka!$E$17,ryzyka!$E$18,IF(wycena!G87&lt;=ryzyka!$F$17,ryzyka!$F$18,ryzyka!$G$18)))),"")</f>
        <v/>
      </c>
      <c r="Q71" s="41" t="str">
        <f>IF(wycena!B87&lt;&gt;"",IF(COUNTIF(wycena!DJ87:DT87,"&lt;&gt;0")&lt;=$C$21,$C$22,IF(COUNTIF(wycena!DJ87:DT87,"&lt;&gt;0")&lt;=$D$21,$D$22,IF(COUNTIF(wycena!DJ87:DT87,"&lt;&gt;0")&lt;=$E$21,$E$22,IF(COUNTIF(wycena!DJ87:DT87,"&lt;&gt;0")&lt;=$F$21,$F$22,$G$22)))),"")</f>
        <v/>
      </c>
      <c r="R71" s="41" t="str">
        <f>IF(wycena!B87&lt;&gt;"",IF((COUNTIF(wycena!CD87,"&lt;&gt;0")+COUNTIF(wycena!CG87,"&lt;&gt;0"))=1,$D$25,IF((COUNTIF(wycena!CD87,"&lt;&gt;0")+COUNTIF(wycena!CG87,"&lt;&gt;0"))=2,$E$25,$C$25)),"")</f>
        <v/>
      </c>
      <c r="S71" s="41" t="str">
        <f>IF(wycena!B87&lt;&gt;"",IF(COUNTIF(wycena!DL87,"&lt;&gt;0")+COUNTIF(wycena!DO87,"&lt;&gt;0")+COUNTIF(wycena!DP87,"&lt;&gt;0")+COUNTIF(wycena!DT87,"&lt;&gt;0")=$C$28,$C$29,IF(COUNTIF(wycena!DL87,"&lt;&gt;0")+COUNTIF(wycena!DO87,"&lt;&gt;0")+COUNTIF(wycena!DP87,"&lt;&gt;0")+COUNTIF(wycena!DT87,"&lt;&gt;0")=$D$28,$D$29,IF(COUNTIF(wycena!DL87,"&lt;&gt;0")+COUNTIF(wycena!DO87,"&lt;&gt;0")+COUNTIF(wycena!DP87,"&lt;&gt;0")+COUNTIF(wycena!DT87,"&lt;&gt;0")=$E$28,$E$29,$F$29))),"")</f>
        <v/>
      </c>
      <c r="T71" s="41" t="str">
        <f>IF(wycena!B87&lt;&gt;"",IFERROR(IF(MAX(wycena!$AC87:$AD87)/MIN(wycena!$AC87:$AD87)&lt;=$C$32,$C$33,IF(MAX(wycena!$AC87:$AD87)/MIN(wycena!$AC87:$AD87)&lt;=$D$32,$D$33,IF(MAX(wycena!$AC87:$AD87)/MIN(wycena!$AC87:$AD87)&lt;=$E$32,$E$33,$F$33))),0),"")</f>
        <v/>
      </c>
      <c r="U71" s="41" t="str">
        <f>IF(wycena!B87&lt;&gt;"",IF(MAX(wycena!$AC87:$AD87)&lt;=$C$36,$C$37,IF(MAX(wycena!$AC87:$AD87)&lt;=$D$36,$D$37,IF(MAX(wycena!$AC87:$AD87)&lt;=$E$36,$E$37,$F$37))),"")</f>
        <v/>
      </c>
      <c r="V71" s="41" t="str">
        <f>IF(wycena!B87&lt;&gt;"",IF(wycena!$AB87&lt;=ryzyka!$C$40,ryzyka!$C$41,IF(wycena!$AB87&lt;=ryzyka!$D$40,ryzyka!$D$41,IF(wycena!$AB87&lt;=ryzyka!$E$40,ryzyka!$E$41,ryzyka!$F$41))),"")</f>
        <v/>
      </c>
      <c r="W71" s="41">
        <f>IF(AND(wycena!B87&lt;&gt;"",wycena!O87&lt;&gt;""),IF((AND(wycena!O87=$C$43,wycena!P87&lt;&gt;"f",wycena!Q87&lt;&gt;"H"))=TRUE,$C$46,IF(AND(wycena!O87=$F$43,wycena!P87&lt;&gt;"A",wycena!Q87&lt;&gt;"E")=TRUE,$C$46,$D$46)),0)</f>
        <v>0</v>
      </c>
      <c r="X71" s="41" t="str">
        <f>IFERROR(IF(wycena!B87&lt;&gt;"",SUM(M71*$B$48,N71*$B$49,O71*$B$50,P71*$B$51,Q71*$B$52,R71*$B$53,S71*$B$54,T71*$B$55,U71*$B$56,V71*$B$57,W71*$B$58),""),0)</f>
        <v/>
      </c>
      <c r="Y71" s="42" t="str">
        <f>IF(wycena!B87&lt;&gt;"",IF(X71&lt;=$B$65,$C$65,(IF(X71&lt;=$B$66,$C$66,(IF(X71&lt;=$B$67,$C$67,$C$68))))),"")</f>
        <v/>
      </c>
    </row>
    <row r="72" spans="1:25">
      <c r="K72" s="39">
        <v>70</v>
      </c>
      <c r="L72" s="40" t="str">
        <f>IF(wycena!B88&lt;&gt;"",wycena!B88,"")</f>
        <v/>
      </c>
      <c r="M72" s="41" t="str">
        <f>IF(wycena!B88&lt;&gt;"",IF(wycena!EO88&lt;=ryzyka!$C$7,ryzyka!$C$8,IF(wycena!EO88&lt;=ryzyka!$D$7,ryzyka!$D$8,IF(wycena!EO88&lt;=ryzyka!$E$7,ryzyka!$E$8,IF(wycena!EO88&lt;=ryzyka!$F$7,ryzyka!$F$8,ryzyka!$G$8)))),"")</f>
        <v/>
      </c>
      <c r="N72" s="41" t="str">
        <f>IF(wycena!B88&lt;&gt;"",IF(wycena!X88=ryzyka!$C$10,ryzyka!$C$11,ryzyka!$D$11),"")</f>
        <v/>
      </c>
      <c r="O72" s="41" t="str">
        <f>IF(wycena!B88&lt;&gt;"",(IF(wycena!DN88&lt;&gt;0,ryzyka!$D$14,ryzyka!$C$14)),"")</f>
        <v/>
      </c>
      <c r="P72" s="41" t="str">
        <f>IF(wycena!B88&lt;&gt;"",IF(wycena!G88&lt;=ryzyka!$C$17,ryzyka!$C$18,IF(wycena!G88&lt;=ryzyka!$D$17,ryzyka!$D$18,IF(wycena!G88&lt;=ryzyka!$E$17,ryzyka!$E$18,IF(wycena!G88&lt;=ryzyka!$F$17,ryzyka!$F$18,ryzyka!$G$18)))),"")</f>
        <v/>
      </c>
      <c r="Q72" s="41" t="str">
        <f>IF(wycena!B88&lt;&gt;"",IF(COUNTIF(wycena!DJ88:DT88,"&lt;&gt;0")&lt;=$C$21,$C$22,IF(COUNTIF(wycena!DJ88:DT88,"&lt;&gt;0")&lt;=$D$21,$D$22,IF(COUNTIF(wycena!DJ88:DT88,"&lt;&gt;0")&lt;=$E$21,$E$22,IF(COUNTIF(wycena!DJ88:DT88,"&lt;&gt;0")&lt;=$F$21,$F$22,$G$22)))),"")</f>
        <v/>
      </c>
      <c r="R72" s="41" t="str">
        <f>IF(wycena!B88&lt;&gt;"",IF((COUNTIF(wycena!CD88,"&lt;&gt;0")+COUNTIF(wycena!CG88,"&lt;&gt;0"))=1,$D$25,IF((COUNTIF(wycena!CD88,"&lt;&gt;0")+COUNTIF(wycena!CG88,"&lt;&gt;0"))=2,$E$25,$C$25)),"")</f>
        <v/>
      </c>
      <c r="S72" s="41" t="str">
        <f>IF(wycena!B88&lt;&gt;"",IF(COUNTIF(wycena!DL88,"&lt;&gt;0")+COUNTIF(wycena!DO88,"&lt;&gt;0")+COUNTIF(wycena!DP88,"&lt;&gt;0")+COUNTIF(wycena!DT88,"&lt;&gt;0")=$C$28,$C$29,IF(COUNTIF(wycena!DL88,"&lt;&gt;0")+COUNTIF(wycena!DO88,"&lt;&gt;0")+COUNTIF(wycena!DP88,"&lt;&gt;0")+COUNTIF(wycena!DT88,"&lt;&gt;0")=$D$28,$D$29,IF(COUNTIF(wycena!DL88,"&lt;&gt;0")+COUNTIF(wycena!DO88,"&lt;&gt;0")+COUNTIF(wycena!DP88,"&lt;&gt;0")+COUNTIF(wycena!DT88,"&lt;&gt;0")=$E$28,$E$29,$F$29))),"")</f>
        <v/>
      </c>
      <c r="T72" s="41" t="str">
        <f>IF(wycena!B88&lt;&gt;"",IFERROR(IF(MAX(wycena!$AC88:$AD88)/MIN(wycena!$AC88:$AD88)&lt;=$C$32,$C$33,IF(MAX(wycena!$AC88:$AD88)/MIN(wycena!$AC88:$AD88)&lt;=$D$32,$D$33,IF(MAX(wycena!$AC88:$AD88)/MIN(wycena!$AC88:$AD88)&lt;=$E$32,$E$33,$F$33))),0),"")</f>
        <v/>
      </c>
      <c r="U72" s="41" t="str">
        <f>IF(wycena!B88&lt;&gt;"",IF(MAX(wycena!$AC88:$AD88)&lt;=$C$36,$C$37,IF(MAX(wycena!$AC88:$AD88)&lt;=$D$36,$D$37,IF(MAX(wycena!$AC88:$AD88)&lt;=$E$36,$E$37,$F$37))),"")</f>
        <v/>
      </c>
      <c r="V72" s="41" t="str">
        <f>IF(wycena!B88&lt;&gt;"",IF(wycena!$AB88&lt;=ryzyka!$C$40,ryzyka!$C$41,IF(wycena!$AB88&lt;=ryzyka!$D$40,ryzyka!$D$41,IF(wycena!$AB88&lt;=ryzyka!$E$40,ryzyka!$E$41,ryzyka!$F$41))),"")</f>
        <v/>
      </c>
      <c r="W72" s="41">
        <f>IF(AND(wycena!B88&lt;&gt;"",wycena!O88&lt;&gt;""),IF((AND(wycena!O88=$C$43,wycena!P88&lt;&gt;"f",wycena!Q88&lt;&gt;"H"))=TRUE,$C$46,IF(AND(wycena!O88=$F$43,wycena!P88&lt;&gt;"A",wycena!Q88&lt;&gt;"E")=TRUE,$C$46,$D$46)),0)</f>
        <v>0</v>
      </c>
      <c r="X72" s="41" t="str">
        <f>IFERROR(IF(wycena!B88&lt;&gt;"",SUM(M72*$B$48,N72*$B$49,O72*$B$50,P72*$B$51,Q72*$B$52,R72*$B$53,S72*$B$54,T72*$B$55,U72*$B$56,V72*$B$57,W72*$B$58),""),0)</f>
        <v/>
      </c>
      <c r="Y72" s="42" t="str">
        <f>IF(wycena!B88&lt;&gt;"",IF(X72&lt;=$B$65,$C$65,(IF(X72&lt;=$B$66,$C$66,(IF(X72&lt;=$B$67,$C$67,$C$68))))),"")</f>
        <v/>
      </c>
    </row>
    <row r="73" spans="1:25">
      <c r="K73" s="39">
        <v>71</v>
      </c>
      <c r="L73" s="40" t="str">
        <f>IF(wycena!B89&lt;&gt;"",wycena!B89,"")</f>
        <v/>
      </c>
      <c r="M73" s="41" t="str">
        <f>IF(wycena!B89&lt;&gt;"",IF(wycena!EO89&lt;=ryzyka!$C$7,ryzyka!$C$8,IF(wycena!EO89&lt;=ryzyka!$D$7,ryzyka!$D$8,IF(wycena!EO89&lt;=ryzyka!$E$7,ryzyka!$E$8,IF(wycena!EO89&lt;=ryzyka!$F$7,ryzyka!$F$8,ryzyka!$G$8)))),"")</f>
        <v/>
      </c>
      <c r="N73" s="41" t="str">
        <f>IF(wycena!B89&lt;&gt;"",IF(wycena!X89=ryzyka!$C$10,ryzyka!$C$11,ryzyka!$D$11),"")</f>
        <v/>
      </c>
      <c r="O73" s="41" t="str">
        <f>IF(wycena!B89&lt;&gt;"",(IF(wycena!DN89&lt;&gt;0,ryzyka!$D$14,ryzyka!$C$14)),"")</f>
        <v/>
      </c>
      <c r="P73" s="41" t="str">
        <f>IF(wycena!B89&lt;&gt;"",IF(wycena!G89&lt;=ryzyka!$C$17,ryzyka!$C$18,IF(wycena!G89&lt;=ryzyka!$D$17,ryzyka!$D$18,IF(wycena!G89&lt;=ryzyka!$E$17,ryzyka!$E$18,IF(wycena!G89&lt;=ryzyka!$F$17,ryzyka!$F$18,ryzyka!$G$18)))),"")</f>
        <v/>
      </c>
      <c r="Q73" s="41" t="str">
        <f>IF(wycena!B89&lt;&gt;"",IF(COUNTIF(wycena!DJ89:DT89,"&lt;&gt;0")&lt;=$C$21,$C$22,IF(COUNTIF(wycena!DJ89:DT89,"&lt;&gt;0")&lt;=$D$21,$D$22,IF(COUNTIF(wycena!DJ89:DT89,"&lt;&gt;0")&lt;=$E$21,$E$22,IF(COUNTIF(wycena!DJ89:DT89,"&lt;&gt;0")&lt;=$F$21,$F$22,$G$22)))),"")</f>
        <v/>
      </c>
      <c r="R73" s="41" t="str">
        <f>IF(wycena!B89&lt;&gt;"",IF((COUNTIF(wycena!CD89,"&lt;&gt;0")+COUNTIF(wycena!CG89,"&lt;&gt;0"))=1,$D$25,IF((COUNTIF(wycena!CD89,"&lt;&gt;0")+COUNTIF(wycena!CG89,"&lt;&gt;0"))=2,$E$25,$C$25)),"")</f>
        <v/>
      </c>
      <c r="S73" s="41" t="str">
        <f>IF(wycena!B89&lt;&gt;"",IF(COUNTIF(wycena!DL89,"&lt;&gt;0")+COUNTIF(wycena!DO89,"&lt;&gt;0")+COUNTIF(wycena!DP89,"&lt;&gt;0")+COUNTIF(wycena!DT89,"&lt;&gt;0")=$C$28,$C$29,IF(COUNTIF(wycena!DL89,"&lt;&gt;0")+COUNTIF(wycena!DO89,"&lt;&gt;0")+COUNTIF(wycena!DP89,"&lt;&gt;0")+COUNTIF(wycena!DT89,"&lt;&gt;0")=$D$28,$D$29,IF(COUNTIF(wycena!DL89,"&lt;&gt;0")+COUNTIF(wycena!DO89,"&lt;&gt;0")+COUNTIF(wycena!DP89,"&lt;&gt;0")+COUNTIF(wycena!DT89,"&lt;&gt;0")=$E$28,$E$29,$F$29))),"")</f>
        <v/>
      </c>
      <c r="T73" s="41" t="str">
        <f>IF(wycena!B89&lt;&gt;"",IFERROR(IF(MAX(wycena!$AC89:$AD89)/MIN(wycena!$AC89:$AD89)&lt;=$C$32,$C$33,IF(MAX(wycena!$AC89:$AD89)/MIN(wycena!$AC89:$AD89)&lt;=$D$32,$D$33,IF(MAX(wycena!$AC89:$AD89)/MIN(wycena!$AC89:$AD89)&lt;=$E$32,$E$33,$F$33))),0),"")</f>
        <v/>
      </c>
      <c r="U73" s="41" t="str">
        <f>IF(wycena!B89&lt;&gt;"",IF(MAX(wycena!$AC89:$AD89)&lt;=$C$36,$C$37,IF(MAX(wycena!$AC89:$AD89)&lt;=$D$36,$D$37,IF(MAX(wycena!$AC89:$AD89)&lt;=$E$36,$E$37,$F$37))),"")</f>
        <v/>
      </c>
      <c r="V73" s="41" t="str">
        <f>IF(wycena!B89&lt;&gt;"",IF(wycena!$AB89&lt;=ryzyka!$C$40,ryzyka!$C$41,IF(wycena!$AB89&lt;=ryzyka!$D$40,ryzyka!$D$41,IF(wycena!$AB89&lt;=ryzyka!$E$40,ryzyka!$E$41,ryzyka!$F$41))),"")</f>
        <v/>
      </c>
      <c r="W73" s="41">
        <f>IF(AND(wycena!B89&lt;&gt;"",wycena!O89&lt;&gt;""),IF((AND(wycena!O89=$C$43,wycena!P89&lt;&gt;"f",wycena!Q89&lt;&gt;"H"))=TRUE,$C$46,IF(AND(wycena!O89=$F$43,wycena!P89&lt;&gt;"A",wycena!Q89&lt;&gt;"E")=TRUE,$C$46,$D$46)),0)</f>
        <v>0</v>
      </c>
      <c r="X73" s="41" t="str">
        <f>IFERROR(IF(wycena!B89&lt;&gt;"",SUM(M73*$B$48,N73*$B$49,O73*$B$50,P73*$B$51,Q73*$B$52,R73*$B$53,S73*$B$54,T73*$B$55,U73*$B$56,V73*$B$57,W73*$B$58),""),0)</f>
        <v/>
      </c>
      <c r="Y73" s="42" t="str">
        <f>IF(wycena!B89&lt;&gt;"",IF(X73&lt;=$B$65,$C$65,(IF(X73&lt;=$B$66,$C$66,(IF(X73&lt;=$B$67,$C$67,$C$68))))),"")</f>
        <v/>
      </c>
    </row>
    <row r="74" spans="1:25">
      <c r="K74" s="39">
        <v>72</v>
      </c>
      <c r="L74" s="40" t="str">
        <f>IF(wycena!B90&lt;&gt;"",wycena!B90,"")</f>
        <v/>
      </c>
      <c r="M74" s="41" t="str">
        <f>IF(wycena!B90&lt;&gt;"",IF(wycena!EO90&lt;=ryzyka!$C$7,ryzyka!$C$8,IF(wycena!EO90&lt;=ryzyka!$D$7,ryzyka!$D$8,IF(wycena!EO90&lt;=ryzyka!$E$7,ryzyka!$E$8,IF(wycena!EO90&lt;=ryzyka!$F$7,ryzyka!$F$8,ryzyka!$G$8)))),"")</f>
        <v/>
      </c>
      <c r="N74" s="41" t="str">
        <f>IF(wycena!B90&lt;&gt;"",IF(wycena!X90=ryzyka!$C$10,ryzyka!$C$11,ryzyka!$D$11),"")</f>
        <v/>
      </c>
      <c r="O74" s="41" t="str">
        <f>IF(wycena!B90&lt;&gt;"",(IF(wycena!DN90&lt;&gt;0,ryzyka!$D$14,ryzyka!$C$14)),"")</f>
        <v/>
      </c>
      <c r="P74" s="41" t="str">
        <f>IF(wycena!B90&lt;&gt;"",IF(wycena!G90&lt;=ryzyka!$C$17,ryzyka!$C$18,IF(wycena!G90&lt;=ryzyka!$D$17,ryzyka!$D$18,IF(wycena!G90&lt;=ryzyka!$E$17,ryzyka!$E$18,IF(wycena!G90&lt;=ryzyka!$F$17,ryzyka!$F$18,ryzyka!$G$18)))),"")</f>
        <v/>
      </c>
      <c r="Q74" s="41" t="str">
        <f>IF(wycena!B90&lt;&gt;"",IF(COUNTIF(wycena!DJ90:DT90,"&lt;&gt;0")&lt;=$C$21,$C$22,IF(COUNTIF(wycena!DJ90:DT90,"&lt;&gt;0")&lt;=$D$21,$D$22,IF(COUNTIF(wycena!DJ90:DT90,"&lt;&gt;0")&lt;=$E$21,$E$22,IF(COUNTIF(wycena!DJ90:DT90,"&lt;&gt;0")&lt;=$F$21,$F$22,$G$22)))),"")</f>
        <v/>
      </c>
      <c r="R74" s="41" t="str">
        <f>IF(wycena!B90&lt;&gt;"",IF((COUNTIF(wycena!CD90,"&lt;&gt;0")+COUNTIF(wycena!CG90,"&lt;&gt;0"))=1,$D$25,IF((COUNTIF(wycena!CD90,"&lt;&gt;0")+COUNTIF(wycena!CG90,"&lt;&gt;0"))=2,$E$25,$C$25)),"")</f>
        <v/>
      </c>
      <c r="S74" s="41" t="str">
        <f>IF(wycena!B90&lt;&gt;"",IF(COUNTIF(wycena!DL90,"&lt;&gt;0")+COUNTIF(wycena!DO90,"&lt;&gt;0")+COUNTIF(wycena!DP90,"&lt;&gt;0")+COUNTIF(wycena!DT90,"&lt;&gt;0")=$C$28,$C$29,IF(COUNTIF(wycena!DL90,"&lt;&gt;0")+COUNTIF(wycena!DO90,"&lt;&gt;0")+COUNTIF(wycena!DP90,"&lt;&gt;0")+COUNTIF(wycena!DT90,"&lt;&gt;0")=$D$28,$D$29,IF(COUNTIF(wycena!DL90,"&lt;&gt;0")+COUNTIF(wycena!DO90,"&lt;&gt;0")+COUNTIF(wycena!DP90,"&lt;&gt;0")+COUNTIF(wycena!DT90,"&lt;&gt;0")=$E$28,$E$29,$F$29))),"")</f>
        <v/>
      </c>
      <c r="T74" s="41" t="str">
        <f>IF(wycena!B90&lt;&gt;"",IFERROR(IF(MAX(wycena!$AC90:$AD90)/MIN(wycena!$AC90:$AD90)&lt;=$C$32,$C$33,IF(MAX(wycena!$AC90:$AD90)/MIN(wycena!$AC90:$AD90)&lt;=$D$32,$D$33,IF(MAX(wycena!$AC90:$AD90)/MIN(wycena!$AC90:$AD90)&lt;=$E$32,$E$33,$F$33))),0),"")</f>
        <v/>
      </c>
      <c r="U74" s="41" t="str">
        <f>IF(wycena!B90&lt;&gt;"",IF(MAX(wycena!$AC90:$AD90)&lt;=$C$36,$C$37,IF(MAX(wycena!$AC90:$AD90)&lt;=$D$36,$D$37,IF(MAX(wycena!$AC90:$AD90)&lt;=$E$36,$E$37,$F$37))),"")</f>
        <v/>
      </c>
      <c r="V74" s="41" t="str">
        <f>IF(wycena!B90&lt;&gt;"",IF(wycena!$AB90&lt;=ryzyka!$C$40,ryzyka!$C$41,IF(wycena!$AB90&lt;=ryzyka!$D$40,ryzyka!$D$41,IF(wycena!$AB90&lt;=ryzyka!$E$40,ryzyka!$E$41,ryzyka!$F$41))),"")</f>
        <v/>
      </c>
      <c r="W74" s="41">
        <f>IF(AND(wycena!B90&lt;&gt;"",wycena!O90&lt;&gt;""),IF((AND(wycena!O90=$C$43,wycena!P90&lt;&gt;"f",wycena!Q90&lt;&gt;"H"))=TRUE,$C$46,IF(AND(wycena!O90=$F$43,wycena!P90&lt;&gt;"A",wycena!Q90&lt;&gt;"E")=TRUE,$C$46,$D$46)),0)</f>
        <v>0</v>
      </c>
      <c r="X74" s="41" t="str">
        <f>IFERROR(IF(wycena!B90&lt;&gt;"",SUM(M74*$B$48,N74*$B$49,O74*$B$50,P74*$B$51,Q74*$B$52,R74*$B$53,S74*$B$54,T74*$B$55,U74*$B$56,V74*$B$57,W74*$B$58),""),0)</f>
        <v/>
      </c>
      <c r="Y74" s="42" t="str">
        <f>IF(wycena!B90&lt;&gt;"",IF(X74&lt;=$B$65,$C$65,(IF(X74&lt;=$B$66,$C$66,(IF(X74&lt;=$B$67,$C$67,$C$68))))),"")</f>
        <v/>
      </c>
    </row>
    <row r="75" spans="1:25">
      <c r="K75" s="39">
        <v>73</v>
      </c>
      <c r="L75" s="40" t="str">
        <f>IF(wycena!B91&lt;&gt;"",wycena!B91,"")</f>
        <v/>
      </c>
      <c r="M75" s="41" t="str">
        <f>IF(wycena!B91&lt;&gt;"",IF(wycena!EO91&lt;=ryzyka!$C$7,ryzyka!$C$8,IF(wycena!EO91&lt;=ryzyka!$D$7,ryzyka!$D$8,IF(wycena!EO91&lt;=ryzyka!$E$7,ryzyka!$E$8,IF(wycena!EO91&lt;=ryzyka!$F$7,ryzyka!$F$8,ryzyka!$G$8)))),"")</f>
        <v/>
      </c>
      <c r="N75" s="41" t="str">
        <f>IF(wycena!B91&lt;&gt;"",IF(wycena!X91=ryzyka!$C$10,ryzyka!$C$11,ryzyka!$D$11),"")</f>
        <v/>
      </c>
      <c r="O75" s="41" t="str">
        <f>IF(wycena!B91&lt;&gt;"",(IF(wycena!DN91&lt;&gt;0,ryzyka!$D$14,ryzyka!$C$14)),"")</f>
        <v/>
      </c>
      <c r="P75" s="41" t="str">
        <f>IF(wycena!B91&lt;&gt;"",IF(wycena!G91&lt;=ryzyka!$C$17,ryzyka!$C$18,IF(wycena!G91&lt;=ryzyka!$D$17,ryzyka!$D$18,IF(wycena!G91&lt;=ryzyka!$E$17,ryzyka!$E$18,IF(wycena!G91&lt;=ryzyka!$F$17,ryzyka!$F$18,ryzyka!$G$18)))),"")</f>
        <v/>
      </c>
      <c r="Q75" s="41" t="str">
        <f>IF(wycena!B91&lt;&gt;"",IF(COUNTIF(wycena!DJ91:DT91,"&lt;&gt;0")&lt;=$C$21,$C$22,IF(COUNTIF(wycena!DJ91:DT91,"&lt;&gt;0")&lt;=$D$21,$D$22,IF(COUNTIF(wycena!DJ91:DT91,"&lt;&gt;0")&lt;=$E$21,$E$22,IF(COUNTIF(wycena!DJ91:DT91,"&lt;&gt;0")&lt;=$F$21,$F$22,$G$22)))),"")</f>
        <v/>
      </c>
      <c r="R75" s="41" t="str">
        <f>IF(wycena!B91&lt;&gt;"",IF((COUNTIF(wycena!CD91,"&lt;&gt;0")+COUNTIF(wycena!CG91,"&lt;&gt;0"))=1,$D$25,IF((COUNTIF(wycena!CD91,"&lt;&gt;0")+COUNTIF(wycena!CG91,"&lt;&gt;0"))=2,$E$25,$C$25)),"")</f>
        <v/>
      </c>
      <c r="S75" s="41" t="str">
        <f>IF(wycena!B91&lt;&gt;"",IF(COUNTIF(wycena!DL91,"&lt;&gt;0")+COUNTIF(wycena!DO91,"&lt;&gt;0")+COUNTIF(wycena!DP91,"&lt;&gt;0")+COUNTIF(wycena!DT91,"&lt;&gt;0")=$C$28,$C$29,IF(COUNTIF(wycena!DL91,"&lt;&gt;0")+COUNTIF(wycena!DO91,"&lt;&gt;0")+COUNTIF(wycena!DP91,"&lt;&gt;0")+COUNTIF(wycena!DT91,"&lt;&gt;0")=$D$28,$D$29,IF(COUNTIF(wycena!DL91,"&lt;&gt;0")+COUNTIF(wycena!DO91,"&lt;&gt;0")+COUNTIF(wycena!DP91,"&lt;&gt;0")+COUNTIF(wycena!DT91,"&lt;&gt;0")=$E$28,$E$29,$F$29))),"")</f>
        <v/>
      </c>
      <c r="T75" s="41" t="str">
        <f>IF(wycena!B91&lt;&gt;"",IFERROR(IF(MAX(wycena!$AC91:$AD91)/MIN(wycena!$AC91:$AD91)&lt;=$C$32,$C$33,IF(MAX(wycena!$AC91:$AD91)/MIN(wycena!$AC91:$AD91)&lt;=$D$32,$D$33,IF(MAX(wycena!$AC91:$AD91)/MIN(wycena!$AC91:$AD91)&lt;=$E$32,$E$33,$F$33))),0),"")</f>
        <v/>
      </c>
      <c r="U75" s="41" t="str">
        <f>IF(wycena!B91&lt;&gt;"",IF(MAX(wycena!$AC91:$AD91)&lt;=$C$36,$C$37,IF(MAX(wycena!$AC91:$AD91)&lt;=$D$36,$D$37,IF(MAX(wycena!$AC91:$AD91)&lt;=$E$36,$E$37,$F$37))),"")</f>
        <v/>
      </c>
      <c r="V75" s="41" t="str">
        <f>IF(wycena!B91&lt;&gt;"",IF(wycena!$AB91&lt;=ryzyka!$C$40,ryzyka!$C$41,IF(wycena!$AB91&lt;=ryzyka!$D$40,ryzyka!$D$41,IF(wycena!$AB91&lt;=ryzyka!$E$40,ryzyka!$E$41,ryzyka!$F$41))),"")</f>
        <v/>
      </c>
      <c r="W75" s="41">
        <f>IF(AND(wycena!B91&lt;&gt;"",wycena!O91&lt;&gt;""),IF((AND(wycena!O91=$C$43,wycena!P91&lt;&gt;"f",wycena!Q91&lt;&gt;"H"))=TRUE,$C$46,IF(AND(wycena!O91=$F$43,wycena!P91&lt;&gt;"A",wycena!Q91&lt;&gt;"E")=TRUE,$C$46,$D$46)),0)</f>
        <v>0</v>
      </c>
      <c r="X75" s="41" t="str">
        <f>IFERROR(IF(wycena!B91&lt;&gt;"",SUM(M75*$B$48,N75*$B$49,O75*$B$50,P75*$B$51,Q75*$B$52,R75*$B$53,S75*$B$54,T75*$B$55,U75*$B$56,V75*$B$57,W75*$B$58),""),0)</f>
        <v/>
      </c>
      <c r="Y75" s="42" t="str">
        <f>IF(wycena!B91&lt;&gt;"",IF(X75&lt;=$B$65,$C$65,(IF(X75&lt;=$B$66,$C$66,(IF(X75&lt;=$B$67,$C$67,$C$68))))),"")</f>
        <v/>
      </c>
    </row>
    <row r="76" spans="1:25">
      <c r="K76" s="39">
        <v>74</v>
      </c>
      <c r="L76" s="40" t="str">
        <f>IF(wycena!B92&lt;&gt;"",wycena!B92,"")</f>
        <v/>
      </c>
      <c r="M76" s="41" t="str">
        <f>IF(wycena!B92&lt;&gt;"",IF(wycena!EO92&lt;=ryzyka!$C$7,ryzyka!$C$8,IF(wycena!EO92&lt;=ryzyka!$D$7,ryzyka!$D$8,IF(wycena!EO92&lt;=ryzyka!$E$7,ryzyka!$E$8,IF(wycena!EO92&lt;=ryzyka!$F$7,ryzyka!$F$8,ryzyka!$G$8)))),"")</f>
        <v/>
      </c>
      <c r="N76" s="41" t="str">
        <f>IF(wycena!B92&lt;&gt;"",IF(wycena!X92=ryzyka!$C$10,ryzyka!$C$11,ryzyka!$D$11),"")</f>
        <v/>
      </c>
      <c r="O76" s="41" t="str">
        <f>IF(wycena!B92&lt;&gt;"",(IF(wycena!DN92&lt;&gt;0,ryzyka!$D$14,ryzyka!$C$14)),"")</f>
        <v/>
      </c>
      <c r="P76" s="41" t="str">
        <f>IF(wycena!B92&lt;&gt;"",IF(wycena!G92&lt;=ryzyka!$C$17,ryzyka!$C$18,IF(wycena!G92&lt;=ryzyka!$D$17,ryzyka!$D$18,IF(wycena!G92&lt;=ryzyka!$E$17,ryzyka!$E$18,IF(wycena!G92&lt;=ryzyka!$F$17,ryzyka!$F$18,ryzyka!$G$18)))),"")</f>
        <v/>
      </c>
      <c r="Q76" s="41" t="str">
        <f>IF(wycena!B92&lt;&gt;"",IF(COUNTIF(wycena!DJ92:DT92,"&lt;&gt;0")&lt;=$C$21,$C$22,IF(COUNTIF(wycena!DJ92:DT92,"&lt;&gt;0")&lt;=$D$21,$D$22,IF(COUNTIF(wycena!DJ92:DT92,"&lt;&gt;0")&lt;=$E$21,$E$22,IF(COUNTIF(wycena!DJ92:DT92,"&lt;&gt;0")&lt;=$F$21,$F$22,$G$22)))),"")</f>
        <v/>
      </c>
      <c r="R76" s="41" t="str">
        <f>IF(wycena!B92&lt;&gt;"",IF((COUNTIF(wycena!CD92,"&lt;&gt;0")+COUNTIF(wycena!CG92,"&lt;&gt;0"))=1,$D$25,IF((COUNTIF(wycena!CD92,"&lt;&gt;0")+COUNTIF(wycena!CG92,"&lt;&gt;0"))=2,$E$25,$C$25)),"")</f>
        <v/>
      </c>
      <c r="S76" s="41" t="str">
        <f>IF(wycena!B92&lt;&gt;"",IF(COUNTIF(wycena!DL92,"&lt;&gt;0")+COUNTIF(wycena!DO92,"&lt;&gt;0")+COUNTIF(wycena!DP92,"&lt;&gt;0")+COUNTIF(wycena!DT92,"&lt;&gt;0")=$C$28,$C$29,IF(COUNTIF(wycena!DL92,"&lt;&gt;0")+COUNTIF(wycena!DO92,"&lt;&gt;0")+COUNTIF(wycena!DP92,"&lt;&gt;0")+COUNTIF(wycena!DT92,"&lt;&gt;0")=$D$28,$D$29,IF(COUNTIF(wycena!DL92,"&lt;&gt;0")+COUNTIF(wycena!DO92,"&lt;&gt;0")+COUNTIF(wycena!DP92,"&lt;&gt;0")+COUNTIF(wycena!DT92,"&lt;&gt;0")=$E$28,$E$29,$F$29))),"")</f>
        <v/>
      </c>
      <c r="T76" s="41" t="str">
        <f>IF(wycena!B92&lt;&gt;"",IFERROR(IF(MAX(wycena!$AC92:$AD92)/MIN(wycena!$AC92:$AD92)&lt;=$C$32,$C$33,IF(MAX(wycena!$AC92:$AD92)/MIN(wycena!$AC92:$AD92)&lt;=$D$32,$D$33,IF(MAX(wycena!$AC92:$AD92)/MIN(wycena!$AC92:$AD92)&lt;=$E$32,$E$33,$F$33))),0),"")</f>
        <v/>
      </c>
      <c r="U76" s="41" t="str">
        <f>IF(wycena!B92&lt;&gt;"",IF(MAX(wycena!$AC92:$AD92)&lt;=$C$36,$C$37,IF(MAX(wycena!$AC92:$AD92)&lt;=$D$36,$D$37,IF(MAX(wycena!$AC92:$AD92)&lt;=$E$36,$E$37,$F$37))),"")</f>
        <v/>
      </c>
      <c r="V76" s="41" t="str">
        <f>IF(wycena!B92&lt;&gt;"",IF(wycena!$AB92&lt;=ryzyka!$C$40,ryzyka!$C$41,IF(wycena!$AB92&lt;=ryzyka!$D$40,ryzyka!$D$41,IF(wycena!$AB92&lt;=ryzyka!$E$40,ryzyka!$E$41,ryzyka!$F$41))),"")</f>
        <v/>
      </c>
      <c r="W76" s="41">
        <f>IF(AND(wycena!B92&lt;&gt;"",wycena!O92&lt;&gt;""),IF((AND(wycena!O92=$C$43,wycena!P92&lt;&gt;"f",wycena!Q92&lt;&gt;"H"))=TRUE,$C$46,IF(AND(wycena!O92=$F$43,wycena!P92&lt;&gt;"A",wycena!Q92&lt;&gt;"E")=TRUE,$C$46,$D$46)),0)</f>
        <v>0</v>
      </c>
      <c r="X76" s="41" t="str">
        <f>IFERROR(IF(wycena!B92&lt;&gt;"",SUM(M76*$B$48,N76*$B$49,O76*$B$50,P76*$B$51,Q76*$B$52,R76*$B$53,S76*$B$54,T76*$B$55,U76*$B$56,V76*$B$57,W76*$B$58),""),0)</f>
        <v/>
      </c>
      <c r="Y76" s="42" t="str">
        <f>IF(wycena!B92&lt;&gt;"",IF(X76&lt;=$B$65,$C$65,(IF(X76&lt;=$B$66,$C$66,(IF(X76&lt;=$B$67,$C$67,$C$68))))),"")</f>
        <v/>
      </c>
    </row>
    <row r="77" spans="1:25">
      <c r="K77" s="39">
        <v>75</v>
      </c>
      <c r="L77" s="40" t="str">
        <f>IF(wycena!B93&lt;&gt;"",wycena!B93,"")</f>
        <v/>
      </c>
      <c r="M77" s="41" t="str">
        <f>IF(wycena!B93&lt;&gt;"",IF(wycena!EO93&lt;=ryzyka!$C$7,ryzyka!$C$8,IF(wycena!EO93&lt;=ryzyka!$D$7,ryzyka!$D$8,IF(wycena!EO93&lt;=ryzyka!$E$7,ryzyka!$E$8,IF(wycena!EO93&lt;=ryzyka!$F$7,ryzyka!$F$8,ryzyka!$G$8)))),"")</f>
        <v/>
      </c>
      <c r="N77" s="41" t="str">
        <f>IF(wycena!B93&lt;&gt;"",IF(wycena!X93=ryzyka!$C$10,ryzyka!$C$11,ryzyka!$D$11),"")</f>
        <v/>
      </c>
      <c r="O77" s="41" t="str">
        <f>IF(wycena!B93&lt;&gt;"",(IF(wycena!DN93&lt;&gt;0,ryzyka!$D$14,ryzyka!$C$14)),"")</f>
        <v/>
      </c>
      <c r="P77" s="41" t="str">
        <f>IF(wycena!B93&lt;&gt;"",IF(wycena!G93&lt;=ryzyka!$C$17,ryzyka!$C$18,IF(wycena!G93&lt;=ryzyka!$D$17,ryzyka!$D$18,IF(wycena!G93&lt;=ryzyka!$E$17,ryzyka!$E$18,IF(wycena!G93&lt;=ryzyka!$F$17,ryzyka!$F$18,ryzyka!$G$18)))),"")</f>
        <v/>
      </c>
      <c r="Q77" s="41" t="str">
        <f>IF(wycena!B93&lt;&gt;"",IF(COUNTIF(wycena!DJ93:DT93,"&lt;&gt;0")&lt;=$C$21,$C$22,IF(COUNTIF(wycena!DJ93:DT93,"&lt;&gt;0")&lt;=$D$21,$D$22,IF(COUNTIF(wycena!DJ93:DT93,"&lt;&gt;0")&lt;=$E$21,$E$22,IF(COUNTIF(wycena!DJ93:DT93,"&lt;&gt;0")&lt;=$F$21,$F$22,$G$22)))),"")</f>
        <v/>
      </c>
      <c r="R77" s="41" t="str">
        <f>IF(wycena!B93&lt;&gt;"",IF((COUNTIF(wycena!CD93,"&lt;&gt;0")+COUNTIF(wycena!CG93,"&lt;&gt;0"))=1,$D$25,IF((COUNTIF(wycena!CD93,"&lt;&gt;0")+COUNTIF(wycena!CG93,"&lt;&gt;0"))=2,$E$25,$C$25)),"")</f>
        <v/>
      </c>
      <c r="S77" s="41" t="str">
        <f>IF(wycena!B93&lt;&gt;"",IF(COUNTIF(wycena!DL93,"&lt;&gt;0")+COUNTIF(wycena!DO93,"&lt;&gt;0")+COUNTIF(wycena!DP93,"&lt;&gt;0")+COUNTIF(wycena!DT93,"&lt;&gt;0")=$C$28,$C$29,IF(COUNTIF(wycena!DL93,"&lt;&gt;0")+COUNTIF(wycena!DO93,"&lt;&gt;0")+COUNTIF(wycena!DP93,"&lt;&gt;0")+COUNTIF(wycena!DT93,"&lt;&gt;0")=$D$28,$D$29,IF(COUNTIF(wycena!DL93,"&lt;&gt;0")+COUNTIF(wycena!DO93,"&lt;&gt;0")+COUNTIF(wycena!DP93,"&lt;&gt;0")+COUNTIF(wycena!DT93,"&lt;&gt;0")=$E$28,$E$29,$F$29))),"")</f>
        <v/>
      </c>
      <c r="T77" s="41" t="str">
        <f>IF(wycena!B93&lt;&gt;"",IFERROR(IF(MAX(wycena!$AC93:$AD93)/MIN(wycena!$AC93:$AD93)&lt;=$C$32,$C$33,IF(MAX(wycena!$AC93:$AD93)/MIN(wycena!$AC93:$AD93)&lt;=$D$32,$D$33,IF(MAX(wycena!$AC93:$AD93)/MIN(wycena!$AC93:$AD93)&lt;=$E$32,$E$33,$F$33))),0),"")</f>
        <v/>
      </c>
      <c r="U77" s="41" t="str">
        <f>IF(wycena!B93&lt;&gt;"",IF(MAX(wycena!$AC93:$AD93)&lt;=$C$36,$C$37,IF(MAX(wycena!$AC93:$AD93)&lt;=$D$36,$D$37,IF(MAX(wycena!$AC93:$AD93)&lt;=$E$36,$E$37,$F$37))),"")</f>
        <v/>
      </c>
      <c r="V77" s="41" t="str">
        <f>IF(wycena!B93&lt;&gt;"",IF(wycena!$AB93&lt;=ryzyka!$C$40,ryzyka!$C$41,IF(wycena!$AB93&lt;=ryzyka!$D$40,ryzyka!$D$41,IF(wycena!$AB93&lt;=ryzyka!$E$40,ryzyka!$E$41,ryzyka!$F$41))),"")</f>
        <v/>
      </c>
      <c r="W77" s="41">
        <f>IF(AND(wycena!B93&lt;&gt;"",wycena!O93&lt;&gt;""),IF((AND(wycena!O93=$C$43,wycena!P93&lt;&gt;"f",wycena!Q93&lt;&gt;"H"))=TRUE,$C$46,IF(AND(wycena!O93=$F$43,wycena!P93&lt;&gt;"A",wycena!Q93&lt;&gt;"E")=TRUE,$C$46,$D$46)),0)</f>
        <v>0</v>
      </c>
      <c r="X77" s="41" t="str">
        <f>IFERROR(IF(wycena!B93&lt;&gt;"",SUM(M77*$B$48,N77*$B$49,O77*$B$50,P77*$B$51,Q77*$B$52,R77*$B$53,S77*$B$54,T77*$B$55,U77*$B$56,V77*$B$57,W77*$B$58),""),0)</f>
        <v/>
      </c>
      <c r="Y77" s="42" t="str">
        <f>IF(wycena!B93&lt;&gt;"",IF(X77&lt;=$B$65,$C$65,(IF(X77&lt;=$B$66,$C$66,(IF(X77&lt;=$B$67,$C$67,$C$68))))),"")</f>
        <v/>
      </c>
    </row>
    <row r="78" spans="1:25">
      <c r="K78" s="39">
        <v>76</v>
      </c>
      <c r="L78" s="40" t="str">
        <f>IF(wycena!B94&lt;&gt;"",wycena!B94,"")</f>
        <v/>
      </c>
      <c r="M78" s="41" t="str">
        <f>IF(wycena!B94&lt;&gt;"",IF(wycena!EO94&lt;=ryzyka!$C$7,ryzyka!$C$8,IF(wycena!EO94&lt;=ryzyka!$D$7,ryzyka!$D$8,IF(wycena!EO94&lt;=ryzyka!$E$7,ryzyka!$E$8,IF(wycena!EO94&lt;=ryzyka!$F$7,ryzyka!$F$8,ryzyka!$G$8)))),"")</f>
        <v/>
      </c>
      <c r="N78" s="41" t="str">
        <f>IF(wycena!B94&lt;&gt;"",IF(wycena!X94=ryzyka!$C$10,ryzyka!$C$11,ryzyka!$D$11),"")</f>
        <v/>
      </c>
      <c r="O78" s="41" t="str">
        <f>IF(wycena!B94&lt;&gt;"",(IF(wycena!DN94&lt;&gt;0,ryzyka!$D$14,ryzyka!$C$14)),"")</f>
        <v/>
      </c>
      <c r="P78" s="41" t="str">
        <f>IF(wycena!B94&lt;&gt;"",IF(wycena!G94&lt;=ryzyka!$C$17,ryzyka!$C$18,IF(wycena!G94&lt;=ryzyka!$D$17,ryzyka!$D$18,IF(wycena!G94&lt;=ryzyka!$E$17,ryzyka!$E$18,IF(wycena!G94&lt;=ryzyka!$F$17,ryzyka!$F$18,ryzyka!$G$18)))),"")</f>
        <v/>
      </c>
      <c r="Q78" s="41" t="str">
        <f>IF(wycena!B94&lt;&gt;"",IF(COUNTIF(wycena!DJ94:DT94,"&lt;&gt;0")&lt;=$C$21,$C$22,IF(COUNTIF(wycena!DJ94:DT94,"&lt;&gt;0")&lt;=$D$21,$D$22,IF(COUNTIF(wycena!DJ94:DT94,"&lt;&gt;0")&lt;=$E$21,$E$22,IF(COUNTIF(wycena!DJ94:DT94,"&lt;&gt;0")&lt;=$F$21,$F$22,$G$22)))),"")</f>
        <v/>
      </c>
      <c r="R78" s="41" t="str">
        <f>IF(wycena!B94&lt;&gt;"",IF((COUNTIF(wycena!CD94,"&lt;&gt;0")+COUNTIF(wycena!CG94,"&lt;&gt;0"))=1,$D$25,IF((COUNTIF(wycena!CD94,"&lt;&gt;0")+COUNTIF(wycena!CG94,"&lt;&gt;0"))=2,$E$25,$C$25)),"")</f>
        <v/>
      </c>
      <c r="S78" s="41" t="str">
        <f>IF(wycena!B94&lt;&gt;"",IF(COUNTIF(wycena!DL94,"&lt;&gt;0")+COUNTIF(wycena!DO94,"&lt;&gt;0")+COUNTIF(wycena!DP94,"&lt;&gt;0")+COUNTIF(wycena!DT94,"&lt;&gt;0")=$C$28,$C$29,IF(COUNTIF(wycena!DL94,"&lt;&gt;0")+COUNTIF(wycena!DO94,"&lt;&gt;0")+COUNTIF(wycena!DP94,"&lt;&gt;0")+COUNTIF(wycena!DT94,"&lt;&gt;0")=$D$28,$D$29,IF(COUNTIF(wycena!DL94,"&lt;&gt;0")+COUNTIF(wycena!DO94,"&lt;&gt;0")+COUNTIF(wycena!DP94,"&lt;&gt;0")+COUNTIF(wycena!DT94,"&lt;&gt;0")=$E$28,$E$29,$F$29))),"")</f>
        <v/>
      </c>
      <c r="T78" s="41" t="str">
        <f>IF(wycena!B94&lt;&gt;"",IFERROR(IF(MAX(wycena!$AC94:$AD94)/MIN(wycena!$AC94:$AD94)&lt;=$C$32,$C$33,IF(MAX(wycena!$AC94:$AD94)/MIN(wycena!$AC94:$AD94)&lt;=$D$32,$D$33,IF(MAX(wycena!$AC94:$AD94)/MIN(wycena!$AC94:$AD94)&lt;=$E$32,$E$33,$F$33))),0),"")</f>
        <v/>
      </c>
      <c r="U78" s="41" t="str">
        <f>IF(wycena!B94&lt;&gt;"",IF(MAX(wycena!$AC94:$AD94)&lt;=$C$36,$C$37,IF(MAX(wycena!$AC94:$AD94)&lt;=$D$36,$D$37,IF(MAX(wycena!$AC94:$AD94)&lt;=$E$36,$E$37,$F$37))),"")</f>
        <v/>
      </c>
      <c r="V78" s="41" t="str">
        <f>IF(wycena!B94&lt;&gt;"",IF(wycena!$AB94&lt;=ryzyka!$C$40,ryzyka!$C$41,IF(wycena!$AB94&lt;=ryzyka!$D$40,ryzyka!$D$41,IF(wycena!$AB94&lt;=ryzyka!$E$40,ryzyka!$E$41,ryzyka!$F$41))),"")</f>
        <v/>
      </c>
      <c r="W78" s="41">
        <f>IF(AND(wycena!B94&lt;&gt;"",wycena!O94&lt;&gt;""),IF((AND(wycena!O94=$C$43,wycena!P94&lt;&gt;"f",wycena!Q94&lt;&gt;"H"))=TRUE,$C$46,IF(AND(wycena!O94=$F$43,wycena!P94&lt;&gt;"A",wycena!Q94&lt;&gt;"E")=TRUE,$C$46,$D$46)),0)</f>
        <v>0</v>
      </c>
      <c r="X78" s="41" t="str">
        <f>IFERROR(IF(wycena!B94&lt;&gt;"",SUM(M78*$B$48,N78*$B$49,O78*$B$50,P78*$B$51,Q78*$B$52,R78*$B$53,S78*$B$54,T78*$B$55,U78*$B$56,V78*$B$57,W78*$B$58),""),0)</f>
        <v/>
      </c>
      <c r="Y78" s="42" t="str">
        <f>IF(wycena!B94&lt;&gt;"",IF(X78&lt;=$B$65,$C$65,(IF(X78&lt;=$B$66,$C$66,(IF(X78&lt;=$B$67,$C$67,$C$68))))),"")</f>
        <v/>
      </c>
    </row>
    <row r="79" spans="1:25">
      <c r="K79" s="39">
        <v>77</v>
      </c>
      <c r="L79" s="40" t="str">
        <f>IF(wycena!B95&lt;&gt;"",wycena!B95,"")</f>
        <v/>
      </c>
      <c r="M79" s="41" t="str">
        <f>IF(wycena!B95&lt;&gt;"",IF(wycena!EO95&lt;=ryzyka!$C$7,ryzyka!$C$8,IF(wycena!EO95&lt;=ryzyka!$D$7,ryzyka!$D$8,IF(wycena!EO95&lt;=ryzyka!$E$7,ryzyka!$E$8,IF(wycena!EO95&lt;=ryzyka!$F$7,ryzyka!$F$8,ryzyka!$G$8)))),"")</f>
        <v/>
      </c>
      <c r="N79" s="41" t="str">
        <f>IF(wycena!B95&lt;&gt;"",IF(wycena!X95=ryzyka!$C$10,ryzyka!$C$11,ryzyka!$D$11),"")</f>
        <v/>
      </c>
      <c r="O79" s="41" t="str">
        <f>IF(wycena!B95&lt;&gt;"",(IF(wycena!DN95&lt;&gt;0,ryzyka!$D$14,ryzyka!$C$14)),"")</f>
        <v/>
      </c>
      <c r="P79" s="41" t="str">
        <f>IF(wycena!B95&lt;&gt;"",IF(wycena!G95&lt;=ryzyka!$C$17,ryzyka!$C$18,IF(wycena!G95&lt;=ryzyka!$D$17,ryzyka!$D$18,IF(wycena!G95&lt;=ryzyka!$E$17,ryzyka!$E$18,IF(wycena!G95&lt;=ryzyka!$F$17,ryzyka!$F$18,ryzyka!$G$18)))),"")</f>
        <v/>
      </c>
      <c r="Q79" s="41" t="str">
        <f>IF(wycena!B95&lt;&gt;"",IF(COUNTIF(wycena!DJ95:DT95,"&lt;&gt;0")&lt;=$C$21,$C$22,IF(COUNTIF(wycena!DJ95:DT95,"&lt;&gt;0")&lt;=$D$21,$D$22,IF(COUNTIF(wycena!DJ95:DT95,"&lt;&gt;0")&lt;=$E$21,$E$22,IF(COUNTIF(wycena!DJ95:DT95,"&lt;&gt;0")&lt;=$F$21,$F$22,$G$22)))),"")</f>
        <v/>
      </c>
      <c r="R79" s="41" t="str">
        <f>IF(wycena!B95&lt;&gt;"",IF((COUNTIF(wycena!CD95,"&lt;&gt;0")+COUNTIF(wycena!CG95,"&lt;&gt;0"))=1,$D$25,IF((COUNTIF(wycena!CD95,"&lt;&gt;0")+COUNTIF(wycena!CG95,"&lt;&gt;0"))=2,$E$25,$C$25)),"")</f>
        <v/>
      </c>
      <c r="S79" s="41" t="str">
        <f>IF(wycena!B95&lt;&gt;"",IF(COUNTIF(wycena!DL95,"&lt;&gt;0")+COUNTIF(wycena!DO95,"&lt;&gt;0")+COUNTIF(wycena!DP95,"&lt;&gt;0")+COUNTIF(wycena!DT95,"&lt;&gt;0")=$C$28,$C$29,IF(COUNTIF(wycena!DL95,"&lt;&gt;0")+COUNTIF(wycena!DO95,"&lt;&gt;0")+COUNTIF(wycena!DP95,"&lt;&gt;0")+COUNTIF(wycena!DT95,"&lt;&gt;0")=$D$28,$D$29,IF(COUNTIF(wycena!DL95,"&lt;&gt;0")+COUNTIF(wycena!DO95,"&lt;&gt;0")+COUNTIF(wycena!DP95,"&lt;&gt;0")+COUNTIF(wycena!DT95,"&lt;&gt;0")=$E$28,$E$29,$F$29))),"")</f>
        <v/>
      </c>
      <c r="T79" s="41" t="str">
        <f>IF(wycena!B95&lt;&gt;"",IFERROR(IF(MAX(wycena!$AC95:$AD95)/MIN(wycena!$AC95:$AD95)&lt;=$C$32,$C$33,IF(MAX(wycena!$AC95:$AD95)/MIN(wycena!$AC95:$AD95)&lt;=$D$32,$D$33,IF(MAX(wycena!$AC95:$AD95)/MIN(wycena!$AC95:$AD95)&lt;=$E$32,$E$33,$F$33))),0),"")</f>
        <v/>
      </c>
      <c r="U79" s="41" t="str">
        <f>IF(wycena!B95&lt;&gt;"",IF(MAX(wycena!$AC95:$AD95)&lt;=$C$36,$C$37,IF(MAX(wycena!$AC95:$AD95)&lt;=$D$36,$D$37,IF(MAX(wycena!$AC95:$AD95)&lt;=$E$36,$E$37,$F$37))),"")</f>
        <v/>
      </c>
      <c r="V79" s="41" t="str">
        <f>IF(wycena!B95&lt;&gt;"",IF(wycena!$AB95&lt;=ryzyka!$C$40,ryzyka!$C$41,IF(wycena!$AB95&lt;=ryzyka!$D$40,ryzyka!$D$41,IF(wycena!$AB95&lt;=ryzyka!$E$40,ryzyka!$E$41,ryzyka!$F$41))),"")</f>
        <v/>
      </c>
      <c r="W79" s="41">
        <f>IF(AND(wycena!B95&lt;&gt;"",wycena!O95&lt;&gt;""),IF((AND(wycena!O95=$C$43,wycena!P95&lt;&gt;"f",wycena!Q95&lt;&gt;"H"))=TRUE,$C$46,IF(AND(wycena!O95=$F$43,wycena!P95&lt;&gt;"A",wycena!Q95&lt;&gt;"E")=TRUE,$C$46,$D$46)),0)</f>
        <v>0</v>
      </c>
      <c r="X79" s="41" t="str">
        <f>IFERROR(IF(wycena!B95&lt;&gt;"",SUM(M79*$B$48,N79*$B$49,O79*$B$50,P79*$B$51,Q79*$B$52,R79*$B$53,S79*$B$54,T79*$B$55,U79*$B$56,V79*$B$57,W79*$B$58),""),0)</f>
        <v/>
      </c>
      <c r="Y79" s="42" t="str">
        <f>IF(wycena!B95&lt;&gt;"",IF(X79&lt;=$B$65,$C$65,(IF(X79&lt;=$B$66,$C$66,(IF(X79&lt;=$B$67,$C$67,$C$68))))),"")</f>
        <v/>
      </c>
    </row>
    <row r="80" spans="1:25">
      <c r="K80" s="39">
        <v>78</v>
      </c>
      <c r="L80" s="40" t="str">
        <f>IF(wycena!B96&lt;&gt;"",wycena!B96,"")</f>
        <v/>
      </c>
      <c r="M80" s="41" t="str">
        <f>IF(wycena!B96&lt;&gt;"",IF(wycena!EO96&lt;=ryzyka!$C$7,ryzyka!$C$8,IF(wycena!EO96&lt;=ryzyka!$D$7,ryzyka!$D$8,IF(wycena!EO96&lt;=ryzyka!$E$7,ryzyka!$E$8,IF(wycena!EO96&lt;=ryzyka!$F$7,ryzyka!$F$8,ryzyka!$G$8)))),"")</f>
        <v/>
      </c>
      <c r="N80" s="41" t="str">
        <f>IF(wycena!B96&lt;&gt;"",IF(wycena!X96=ryzyka!$C$10,ryzyka!$C$11,ryzyka!$D$11),"")</f>
        <v/>
      </c>
      <c r="O80" s="41" t="str">
        <f>IF(wycena!B96&lt;&gt;"",(IF(wycena!DN96&lt;&gt;0,ryzyka!$D$14,ryzyka!$C$14)),"")</f>
        <v/>
      </c>
      <c r="P80" s="41" t="str">
        <f>IF(wycena!B96&lt;&gt;"",IF(wycena!G96&lt;=ryzyka!$C$17,ryzyka!$C$18,IF(wycena!G96&lt;=ryzyka!$D$17,ryzyka!$D$18,IF(wycena!G96&lt;=ryzyka!$E$17,ryzyka!$E$18,IF(wycena!G96&lt;=ryzyka!$F$17,ryzyka!$F$18,ryzyka!$G$18)))),"")</f>
        <v/>
      </c>
      <c r="Q80" s="41" t="str">
        <f>IF(wycena!B96&lt;&gt;"",IF(COUNTIF(wycena!DJ96:DT96,"&lt;&gt;0")&lt;=$C$21,$C$22,IF(COUNTIF(wycena!DJ96:DT96,"&lt;&gt;0")&lt;=$D$21,$D$22,IF(COUNTIF(wycena!DJ96:DT96,"&lt;&gt;0")&lt;=$E$21,$E$22,IF(COUNTIF(wycena!DJ96:DT96,"&lt;&gt;0")&lt;=$F$21,$F$22,$G$22)))),"")</f>
        <v/>
      </c>
      <c r="R80" s="41" t="str">
        <f>IF(wycena!B96&lt;&gt;"",IF((COUNTIF(wycena!CD96,"&lt;&gt;0")+COUNTIF(wycena!CG96,"&lt;&gt;0"))=1,$D$25,IF((COUNTIF(wycena!CD96,"&lt;&gt;0")+COUNTIF(wycena!CG96,"&lt;&gt;0"))=2,$E$25,$C$25)),"")</f>
        <v/>
      </c>
      <c r="S80" s="41" t="str">
        <f>IF(wycena!B96&lt;&gt;"",IF(COUNTIF(wycena!DL96,"&lt;&gt;0")+COUNTIF(wycena!DO96,"&lt;&gt;0")+COUNTIF(wycena!DP96,"&lt;&gt;0")+COUNTIF(wycena!DT96,"&lt;&gt;0")=$C$28,$C$29,IF(COUNTIF(wycena!DL96,"&lt;&gt;0")+COUNTIF(wycena!DO96,"&lt;&gt;0")+COUNTIF(wycena!DP96,"&lt;&gt;0")+COUNTIF(wycena!DT96,"&lt;&gt;0")=$D$28,$D$29,IF(COUNTIF(wycena!DL96,"&lt;&gt;0")+COUNTIF(wycena!DO96,"&lt;&gt;0")+COUNTIF(wycena!DP96,"&lt;&gt;0")+COUNTIF(wycena!DT96,"&lt;&gt;0")=$E$28,$E$29,$F$29))),"")</f>
        <v/>
      </c>
      <c r="T80" s="41" t="str">
        <f>IF(wycena!B96&lt;&gt;"",IFERROR(IF(MAX(wycena!$AC96:$AD96)/MIN(wycena!$AC96:$AD96)&lt;=$C$32,$C$33,IF(MAX(wycena!$AC96:$AD96)/MIN(wycena!$AC96:$AD96)&lt;=$D$32,$D$33,IF(MAX(wycena!$AC96:$AD96)/MIN(wycena!$AC96:$AD96)&lt;=$E$32,$E$33,$F$33))),0),"")</f>
        <v/>
      </c>
      <c r="U80" s="41" t="str">
        <f>IF(wycena!B96&lt;&gt;"",IF(MAX(wycena!$AC96:$AD96)&lt;=$C$36,$C$37,IF(MAX(wycena!$AC96:$AD96)&lt;=$D$36,$D$37,IF(MAX(wycena!$AC96:$AD96)&lt;=$E$36,$E$37,$F$37))),"")</f>
        <v/>
      </c>
      <c r="V80" s="41" t="str">
        <f>IF(wycena!B96&lt;&gt;"",IF(wycena!$AB96&lt;=ryzyka!$C$40,ryzyka!$C$41,IF(wycena!$AB96&lt;=ryzyka!$D$40,ryzyka!$D$41,IF(wycena!$AB96&lt;=ryzyka!$E$40,ryzyka!$E$41,ryzyka!$F$41))),"")</f>
        <v/>
      </c>
      <c r="W80" s="41">
        <f>IF(AND(wycena!B96&lt;&gt;"",wycena!O96&lt;&gt;""),IF((AND(wycena!O96=$C$43,wycena!P96&lt;&gt;"f",wycena!Q96&lt;&gt;"H"))=TRUE,$C$46,IF(AND(wycena!O96=$F$43,wycena!P96&lt;&gt;"A",wycena!Q96&lt;&gt;"E")=TRUE,$C$46,$D$46)),0)</f>
        <v>0</v>
      </c>
      <c r="X80" s="41" t="str">
        <f>IFERROR(IF(wycena!B96&lt;&gt;"",SUM(M80*$B$48,N80*$B$49,O80*$B$50,P80*$B$51,Q80*$B$52,R80*$B$53,S80*$B$54,T80*$B$55,U80*$B$56,V80*$B$57,W80*$B$58),""),0)</f>
        <v/>
      </c>
      <c r="Y80" s="42" t="str">
        <f>IF(wycena!B96&lt;&gt;"",IF(X80&lt;=$B$65,$C$65,(IF(X80&lt;=$B$66,$C$66,(IF(X80&lt;=$B$67,$C$67,$C$68))))),"")</f>
        <v/>
      </c>
    </row>
    <row r="81" spans="11:25">
      <c r="K81" s="39">
        <v>79</v>
      </c>
      <c r="L81" s="40" t="str">
        <f>IF(wycena!B97&lt;&gt;"",wycena!B97,"")</f>
        <v/>
      </c>
      <c r="M81" s="41" t="str">
        <f>IF(wycena!B97&lt;&gt;"",IF(wycena!EO97&lt;=ryzyka!$C$7,ryzyka!$C$8,IF(wycena!EO97&lt;=ryzyka!$D$7,ryzyka!$D$8,IF(wycena!EO97&lt;=ryzyka!$E$7,ryzyka!$E$8,IF(wycena!EO97&lt;=ryzyka!$F$7,ryzyka!$F$8,ryzyka!$G$8)))),"")</f>
        <v/>
      </c>
      <c r="N81" s="41" t="str">
        <f>IF(wycena!B97&lt;&gt;"",IF(wycena!X97=ryzyka!$C$10,ryzyka!$C$11,ryzyka!$D$11),"")</f>
        <v/>
      </c>
      <c r="O81" s="41" t="str">
        <f>IF(wycena!B97&lt;&gt;"",(IF(wycena!DN97&lt;&gt;0,ryzyka!$D$14,ryzyka!$C$14)),"")</f>
        <v/>
      </c>
      <c r="P81" s="41" t="str">
        <f>IF(wycena!B97&lt;&gt;"",IF(wycena!G97&lt;=ryzyka!$C$17,ryzyka!$C$18,IF(wycena!G97&lt;=ryzyka!$D$17,ryzyka!$D$18,IF(wycena!G97&lt;=ryzyka!$E$17,ryzyka!$E$18,IF(wycena!G97&lt;=ryzyka!$F$17,ryzyka!$F$18,ryzyka!$G$18)))),"")</f>
        <v/>
      </c>
      <c r="Q81" s="41" t="str">
        <f>IF(wycena!B97&lt;&gt;"",IF(COUNTIF(wycena!DJ97:DT97,"&lt;&gt;0")&lt;=$C$21,$C$22,IF(COUNTIF(wycena!DJ97:DT97,"&lt;&gt;0")&lt;=$D$21,$D$22,IF(COUNTIF(wycena!DJ97:DT97,"&lt;&gt;0")&lt;=$E$21,$E$22,IF(COUNTIF(wycena!DJ97:DT97,"&lt;&gt;0")&lt;=$F$21,$F$22,$G$22)))),"")</f>
        <v/>
      </c>
      <c r="R81" s="41" t="str">
        <f>IF(wycena!B97&lt;&gt;"",IF((COUNTIF(wycena!CD97,"&lt;&gt;0")+COUNTIF(wycena!CG97,"&lt;&gt;0"))=1,$D$25,IF((COUNTIF(wycena!CD97,"&lt;&gt;0")+COUNTIF(wycena!CG97,"&lt;&gt;0"))=2,$E$25,$C$25)),"")</f>
        <v/>
      </c>
      <c r="S81" s="41" t="str">
        <f>IF(wycena!B97&lt;&gt;"",IF(COUNTIF(wycena!DL97,"&lt;&gt;0")+COUNTIF(wycena!DO97,"&lt;&gt;0")+COUNTIF(wycena!DP97,"&lt;&gt;0")+COUNTIF(wycena!DT97,"&lt;&gt;0")=$C$28,$C$29,IF(COUNTIF(wycena!DL97,"&lt;&gt;0")+COUNTIF(wycena!DO97,"&lt;&gt;0")+COUNTIF(wycena!DP97,"&lt;&gt;0")+COUNTIF(wycena!DT97,"&lt;&gt;0")=$D$28,$D$29,IF(COUNTIF(wycena!DL97,"&lt;&gt;0")+COUNTIF(wycena!DO97,"&lt;&gt;0")+COUNTIF(wycena!DP97,"&lt;&gt;0")+COUNTIF(wycena!DT97,"&lt;&gt;0")=$E$28,$E$29,$F$29))),"")</f>
        <v/>
      </c>
      <c r="T81" s="41" t="str">
        <f>IF(wycena!B97&lt;&gt;"",IFERROR(IF(MAX(wycena!$AC97:$AD97)/MIN(wycena!$AC97:$AD97)&lt;=$C$32,$C$33,IF(MAX(wycena!$AC97:$AD97)/MIN(wycena!$AC97:$AD97)&lt;=$D$32,$D$33,IF(MAX(wycena!$AC97:$AD97)/MIN(wycena!$AC97:$AD97)&lt;=$E$32,$E$33,$F$33))),0),"")</f>
        <v/>
      </c>
      <c r="U81" s="41" t="str">
        <f>IF(wycena!B97&lt;&gt;"",IF(MAX(wycena!$AC97:$AD97)&lt;=$C$36,$C$37,IF(MAX(wycena!$AC97:$AD97)&lt;=$D$36,$D$37,IF(MAX(wycena!$AC97:$AD97)&lt;=$E$36,$E$37,$F$37))),"")</f>
        <v/>
      </c>
      <c r="V81" s="41" t="str">
        <f>IF(wycena!B97&lt;&gt;"",IF(wycena!$AB97&lt;=ryzyka!$C$40,ryzyka!$C$41,IF(wycena!$AB97&lt;=ryzyka!$D$40,ryzyka!$D$41,IF(wycena!$AB97&lt;=ryzyka!$E$40,ryzyka!$E$41,ryzyka!$F$41))),"")</f>
        <v/>
      </c>
      <c r="W81" s="41">
        <f>IF(AND(wycena!B97&lt;&gt;"",wycena!O97&lt;&gt;""),IF((AND(wycena!O97=$C$43,wycena!P97&lt;&gt;"f",wycena!Q97&lt;&gt;"H"))=TRUE,$C$46,IF(AND(wycena!O97=$F$43,wycena!P97&lt;&gt;"A",wycena!Q97&lt;&gt;"E")=TRUE,$C$46,$D$46)),0)</f>
        <v>0</v>
      </c>
      <c r="X81" s="41" t="str">
        <f>IFERROR(IF(wycena!B97&lt;&gt;"",SUM(M81*$B$48,N81*$B$49,O81*$B$50,P81*$B$51,Q81*$B$52,R81*$B$53,S81*$B$54,T81*$B$55,U81*$B$56,V81*$B$57,W81*$B$58),""),0)</f>
        <v/>
      </c>
      <c r="Y81" s="42" t="str">
        <f>IF(wycena!B97&lt;&gt;"",IF(X81&lt;=$B$65,$C$65,(IF(X81&lt;=$B$66,$C$66,(IF(X81&lt;=$B$67,$C$67,$C$68))))),"")</f>
        <v/>
      </c>
    </row>
    <row r="82" spans="11:25">
      <c r="K82" s="39">
        <v>80</v>
      </c>
      <c r="L82" s="40" t="str">
        <f>IF(wycena!B98&lt;&gt;"",wycena!B98,"")</f>
        <v/>
      </c>
      <c r="M82" s="41" t="str">
        <f>IF(wycena!B98&lt;&gt;"",IF(wycena!EO98&lt;=ryzyka!$C$7,ryzyka!$C$8,IF(wycena!EO98&lt;=ryzyka!$D$7,ryzyka!$D$8,IF(wycena!EO98&lt;=ryzyka!$E$7,ryzyka!$E$8,IF(wycena!EO98&lt;=ryzyka!$F$7,ryzyka!$F$8,ryzyka!$G$8)))),"")</f>
        <v/>
      </c>
      <c r="N82" s="41" t="str">
        <f>IF(wycena!B98&lt;&gt;"",IF(wycena!X98=ryzyka!$C$10,ryzyka!$C$11,ryzyka!$D$11),"")</f>
        <v/>
      </c>
      <c r="O82" s="41" t="str">
        <f>IF(wycena!B98&lt;&gt;"",(IF(wycena!DN98&lt;&gt;0,ryzyka!$D$14,ryzyka!$C$14)),"")</f>
        <v/>
      </c>
      <c r="P82" s="41" t="str">
        <f>IF(wycena!B98&lt;&gt;"",IF(wycena!G98&lt;=ryzyka!$C$17,ryzyka!$C$18,IF(wycena!G98&lt;=ryzyka!$D$17,ryzyka!$D$18,IF(wycena!G98&lt;=ryzyka!$E$17,ryzyka!$E$18,IF(wycena!G98&lt;=ryzyka!$F$17,ryzyka!$F$18,ryzyka!$G$18)))),"")</f>
        <v/>
      </c>
      <c r="Q82" s="41" t="str">
        <f>IF(wycena!B98&lt;&gt;"",IF(COUNTIF(wycena!DJ98:DT98,"&lt;&gt;0")&lt;=$C$21,$C$22,IF(COUNTIF(wycena!DJ98:DT98,"&lt;&gt;0")&lt;=$D$21,$D$22,IF(COUNTIF(wycena!DJ98:DT98,"&lt;&gt;0")&lt;=$E$21,$E$22,IF(COUNTIF(wycena!DJ98:DT98,"&lt;&gt;0")&lt;=$F$21,$F$22,$G$22)))),"")</f>
        <v/>
      </c>
      <c r="R82" s="41" t="str">
        <f>IF(wycena!B98&lt;&gt;"",IF((COUNTIF(wycena!CD98,"&lt;&gt;0")+COUNTIF(wycena!CG98,"&lt;&gt;0"))=1,$D$25,IF((COUNTIF(wycena!CD98,"&lt;&gt;0")+COUNTIF(wycena!CG98,"&lt;&gt;0"))=2,$E$25,$C$25)),"")</f>
        <v/>
      </c>
      <c r="S82" s="41" t="str">
        <f>IF(wycena!B98&lt;&gt;"",IF(COUNTIF(wycena!DL98,"&lt;&gt;0")+COUNTIF(wycena!DO98,"&lt;&gt;0")+COUNTIF(wycena!DP98,"&lt;&gt;0")+COUNTIF(wycena!DT98,"&lt;&gt;0")=$C$28,$C$29,IF(COUNTIF(wycena!DL98,"&lt;&gt;0")+COUNTIF(wycena!DO98,"&lt;&gt;0")+COUNTIF(wycena!DP98,"&lt;&gt;0")+COUNTIF(wycena!DT98,"&lt;&gt;0")=$D$28,$D$29,IF(COUNTIF(wycena!DL98,"&lt;&gt;0")+COUNTIF(wycena!DO98,"&lt;&gt;0")+COUNTIF(wycena!DP98,"&lt;&gt;0")+COUNTIF(wycena!DT98,"&lt;&gt;0")=$E$28,$E$29,$F$29))),"")</f>
        <v/>
      </c>
      <c r="T82" s="41" t="str">
        <f>IF(wycena!B98&lt;&gt;"",IFERROR(IF(MAX(wycena!$AC98:$AD98)/MIN(wycena!$AC98:$AD98)&lt;=$C$32,$C$33,IF(MAX(wycena!$AC98:$AD98)/MIN(wycena!$AC98:$AD98)&lt;=$D$32,$D$33,IF(MAX(wycena!$AC98:$AD98)/MIN(wycena!$AC98:$AD98)&lt;=$E$32,$E$33,$F$33))),0),"")</f>
        <v/>
      </c>
      <c r="U82" s="41" t="str">
        <f>IF(wycena!B98&lt;&gt;"",IF(MAX(wycena!$AC98:$AD98)&lt;=$C$36,$C$37,IF(MAX(wycena!$AC98:$AD98)&lt;=$D$36,$D$37,IF(MAX(wycena!$AC98:$AD98)&lt;=$E$36,$E$37,$F$37))),"")</f>
        <v/>
      </c>
      <c r="V82" s="41" t="str">
        <f>IF(wycena!B98&lt;&gt;"",IF(wycena!$AB98&lt;=ryzyka!$C$40,ryzyka!$C$41,IF(wycena!$AB98&lt;=ryzyka!$D$40,ryzyka!$D$41,IF(wycena!$AB98&lt;=ryzyka!$E$40,ryzyka!$E$41,ryzyka!$F$41))),"")</f>
        <v/>
      </c>
      <c r="W82" s="41">
        <f>IF(AND(wycena!B98&lt;&gt;"",wycena!O98&lt;&gt;""),IF((AND(wycena!O98=$C$43,wycena!P98&lt;&gt;"f",wycena!Q98&lt;&gt;"H"))=TRUE,$C$46,IF(AND(wycena!O98=$F$43,wycena!P98&lt;&gt;"A",wycena!Q98&lt;&gt;"E")=TRUE,$C$46,$D$46)),0)</f>
        <v>0</v>
      </c>
      <c r="X82" s="41" t="str">
        <f>IFERROR(IF(wycena!B98&lt;&gt;"",SUM(M82*$B$48,N82*$B$49,O82*$B$50,P82*$B$51,Q82*$B$52,R82*$B$53,S82*$B$54,T82*$B$55,U82*$B$56,V82*$B$57,W82*$B$58),""),0)</f>
        <v/>
      </c>
      <c r="Y82" s="42" t="str">
        <f>IF(wycena!B98&lt;&gt;"",IF(X82&lt;=$B$65,$C$65,(IF(X82&lt;=$B$66,$C$66,(IF(X82&lt;=$B$67,$C$67,$C$68))))),"")</f>
        <v/>
      </c>
    </row>
    <row r="83" spans="11:25">
      <c r="K83" s="39">
        <v>81</v>
      </c>
      <c r="L83" s="40" t="str">
        <f>IF(wycena!B99&lt;&gt;"",wycena!B99,"")</f>
        <v/>
      </c>
      <c r="M83" s="41" t="str">
        <f>IF(wycena!B99&lt;&gt;"",IF(wycena!EO99&lt;=ryzyka!$C$7,ryzyka!$C$8,IF(wycena!EO99&lt;=ryzyka!$D$7,ryzyka!$D$8,IF(wycena!EO99&lt;=ryzyka!$E$7,ryzyka!$E$8,IF(wycena!EO99&lt;=ryzyka!$F$7,ryzyka!$F$8,ryzyka!$G$8)))),"")</f>
        <v/>
      </c>
      <c r="N83" s="41" t="str">
        <f>IF(wycena!B99&lt;&gt;"",IF(wycena!X99=ryzyka!$C$10,ryzyka!$C$11,ryzyka!$D$11),"")</f>
        <v/>
      </c>
      <c r="O83" s="41" t="str">
        <f>IF(wycena!B99&lt;&gt;"",(IF(wycena!DN99&lt;&gt;0,ryzyka!$D$14,ryzyka!$C$14)),"")</f>
        <v/>
      </c>
      <c r="P83" s="41" t="str">
        <f>IF(wycena!B99&lt;&gt;"",IF(wycena!G99&lt;=ryzyka!$C$17,ryzyka!$C$18,IF(wycena!G99&lt;=ryzyka!$D$17,ryzyka!$D$18,IF(wycena!G99&lt;=ryzyka!$E$17,ryzyka!$E$18,IF(wycena!G99&lt;=ryzyka!$F$17,ryzyka!$F$18,ryzyka!$G$18)))),"")</f>
        <v/>
      </c>
      <c r="Q83" s="41" t="str">
        <f>IF(wycena!B99&lt;&gt;"",IF(COUNTIF(wycena!DJ99:DT99,"&lt;&gt;0")&lt;=$C$21,$C$22,IF(COUNTIF(wycena!DJ99:DT99,"&lt;&gt;0")&lt;=$D$21,$D$22,IF(COUNTIF(wycena!DJ99:DT99,"&lt;&gt;0")&lt;=$E$21,$E$22,IF(COUNTIF(wycena!DJ99:DT99,"&lt;&gt;0")&lt;=$F$21,$F$22,$G$22)))),"")</f>
        <v/>
      </c>
      <c r="R83" s="41" t="str">
        <f>IF(wycena!B99&lt;&gt;"",IF((COUNTIF(wycena!CD99,"&lt;&gt;0")+COUNTIF(wycena!CG99,"&lt;&gt;0"))=1,$D$25,IF((COUNTIF(wycena!CD99,"&lt;&gt;0")+COUNTIF(wycena!CG99,"&lt;&gt;0"))=2,$E$25,$C$25)),"")</f>
        <v/>
      </c>
      <c r="S83" s="41" t="str">
        <f>IF(wycena!B99&lt;&gt;"",IF(COUNTIF(wycena!DL99,"&lt;&gt;0")+COUNTIF(wycena!DO99,"&lt;&gt;0")+COUNTIF(wycena!DP99,"&lt;&gt;0")+COUNTIF(wycena!DT99,"&lt;&gt;0")=$C$28,$C$29,IF(COUNTIF(wycena!DL99,"&lt;&gt;0")+COUNTIF(wycena!DO99,"&lt;&gt;0")+COUNTIF(wycena!DP99,"&lt;&gt;0")+COUNTIF(wycena!DT99,"&lt;&gt;0")=$D$28,$D$29,IF(COUNTIF(wycena!DL99,"&lt;&gt;0")+COUNTIF(wycena!DO99,"&lt;&gt;0")+COUNTIF(wycena!DP99,"&lt;&gt;0")+COUNTIF(wycena!DT99,"&lt;&gt;0")=$E$28,$E$29,$F$29))),"")</f>
        <v/>
      </c>
      <c r="T83" s="41" t="str">
        <f>IF(wycena!B99&lt;&gt;"",IFERROR(IF(MAX(wycena!$AC99:$AD99)/MIN(wycena!$AC99:$AD99)&lt;=$C$32,$C$33,IF(MAX(wycena!$AC99:$AD99)/MIN(wycena!$AC99:$AD99)&lt;=$D$32,$D$33,IF(MAX(wycena!$AC99:$AD99)/MIN(wycena!$AC99:$AD99)&lt;=$E$32,$E$33,$F$33))),0),"")</f>
        <v/>
      </c>
      <c r="U83" s="41" t="str">
        <f>IF(wycena!B99&lt;&gt;"",IF(MAX(wycena!$AC99:$AD99)&lt;=$C$36,$C$37,IF(MAX(wycena!$AC99:$AD99)&lt;=$D$36,$D$37,IF(MAX(wycena!$AC99:$AD99)&lt;=$E$36,$E$37,$F$37))),"")</f>
        <v/>
      </c>
      <c r="V83" s="41" t="str">
        <f>IF(wycena!B99&lt;&gt;"",IF(wycena!$AB99&lt;=ryzyka!$C$40,ryzyka!$C$41,IF(wycena!$AB99&lt;=ryzyka!$D$40,ryzyka!$D$41,IF(wycena!$AB99&lt;=ryzyka!$E$40,ryzyka!$E$41,ryzyka!$F$41))),"")</f>
        <v/>
      </c>
      <c r="W83" s="41">
        <f>IF(AND(wycena!B99&lt;&gt;"",wycena!O99&lt;&gt;""),IF((AND(wycena!O99=$C$43,wycena!P99&lt;&gt;"f",wycena!Q99&lt;&gt;"H"))=TRUE,$C$46,IF(AND(wycena!O99=$F$43,wycena!P99&lt;&gt;"A",wycena!Q99&lt;&gt;"E")=TRUE,$C$46,$D$46)),0)</f>
        <v>0</v>
      </c>
      <c r="X83" s="41" t="str">
        <f>IFERROR(IF(wycena!B99&lt;&gt;"",SUM(M83*$B$48,N83*$B$49,O83*$B$50,P83*$B$51,Q83*$B$52,R83*$B$53,S83*$B$54,T83*$B$55,U83*$B$56,V83*$B$57,W83*$B$58),""),0)</f>
        <v/>
      </c>
      <c r="Y83" s="42" t="str">
        <f>IF(wycena!B99&lt;&gt;"",IF(X83&lt;=$B$65,$C$65,(IF(X83&lt;=$B$66,$C$66,(IF(X83&lt;=$B$67,$C$67,$C$68))))),"")</f>
        <v/>
      </c>
    </row>
    <row r="84" spans="11:25">
      <c r="K84" s="39">
        <v>82</v>
      </c>
      <c r="L84" s="40" t="str">
        <f>IF(wycena!B100&lt;&gt;"",wycena!B100,"")</f>
        <v/>
      </c>
      <c r="M84" s="41" t="str">
        <f>IF(wycena!B100&lt;&gt;"",IF(wycena!EO100&lt;=ryzyka!$C$7,ryzyka!$C$8,IF(wycena!EO100&lt;=ryzyka!$D$7,ryzyka!$D$8,IF(wycena!EO100&lt;=ryzyka!$E$7,ryzyka!$E$8,IF(wycena!EO100&lt;=ryzyka!$F$7,ryzyka!$F$8,ryzyka!$G$8)))),"")</f>
        <v/>
      </c>
      <c r="N84" s="41" t="str">
        <f>IF(wycena!B100&lt;&gt;"",IF(wycena!X100=ryzyka!$C$10,ryzyka!$C$11,ryzyka!$D$11),"")</f>
        <v/>
      </c>
      <c r="O84" s="41" t="str">
        <f>IF(wycena!B100&lt;&gt;"",(IF(wycena!DN100&lt;&gt;0,ryzyka!$D$14,ryzyka!$C$14)),"")</f>
        <v/>
      </c>
      <c r="P84" s="41" t="str">
        <f>IF(wycena!B100&lt;&gt;"",IF(wycena!G100&lt;=ryzyka!$C$17,ryzyka!$C$18,IF(wycena!G100&lt;=ryzyka!$D$17,ryzyka!$D$18,IF(wycena!G100&lt;=ryzyka!$E$17,ryzyka!$E$18,IF(wycena!G100&lt;=ryzyka!$F$17,ryzyka!$F$18,ryzyka!$G$18)))),"")</f>
        <v/>
      </c>
      <c r="Q84" s="41" t="str">
        <f>IF(wycena!B100&lt;&gt;"",IF(COUNTIF(wycena!DJ100:DT100,"&lt;&gt;0")&lt;=$C$21,$C$22,IF(COUNTIF(wycena!DJ100:DT100,"&lt;&gt;0")&lt;=$D$21,$D$22,IF(COUNTIF(wycena!DJ100:DT100,"&lt;&gt;0")&lt;=$E$21,$E$22,IF(COUNTIF(wycena!DJ100:DT100,"&lt;&gt;0")&lt;=$F$21,$F$22,$G$22)))),"")</f>
        <v/>
      </c>
      <c r="R84" s="41" t="str">
        <f>IF(wycena!B100&lt;&gt;"",IF((COUNTIF(wycena!CD100,"&lt;&gt;0")+COUNTIF(wycena!CG100,"&lt;&gt;0"))=1,$D$25,IF((COUNTIF(wycena!CD100,"&lt;&gt;0")+COUNTIF(wycena!CG100,"&lt;&gt;0"))=2,$E$25,$C$25)),"")</f>
        <v/>
      </c>
      <c r="S84" s="41" t="str">
        <f>IF(wycena!B100&lt;&gt;"",IF(COUNTIF(wycena!DL100,"&lt;&gt;0")+COUNTIF(wycena!DO100,"&lt;&gt;0")+COUNTIF(wycena!DP100,"&lt;&gt;0")+COUNTIF(wycena!DT100,"&lt;&gt;0")=$C$28,$C$29,IF(COUNTIF(wycena!DL100,"&lt;&gt;0")+COUNTIF(wycena!DO100,"&lt;&gt;0")+COUNTIF(wycena!DP100,"&lt;&gt;0")+COUNTIF(wycena!DT100,"&lt;&gt;0")=$D$28,$D$29,IF(COUNTIF(wycena!DL100,"&lt;&gt;0")+COUNTIF(wycena!DO100,"&lt;&gt;0")+COUNTIF(wycena!DP100,"&lt;&gt;0")+COUNTIF(wycena!DT100,"&lt;&gt;0")=$E$28,$E$29,$F$29))),"")</f>
        <v/>
      </c>
      <c r="T84" s="41" t="str">
        <f>IF(wycena!B100&lt;&gt;"",IFERROR(IF(MAX(wycena!$AC100:$AD100)/MIN(wycena!$AC100:$AD100)&lt;=$C$32,$C$33,IF(MAX(wycena!$AC100:$AD100)/MIN(wycena!$AC100:$AD100)&lt;=$D$32,$D$33,IF(MAX(wycena!$AC100:$AD100)/MIN(wycena!$AC100:$AD100)&lt;=$E$32,$E$33,$F$33))),0),"")</f>
        <v/>
      </c>
      <c r="U84" s="41" t="str">
        <f>IF(wycena!B100&lt;&gt;"",IF(MAX(wycena!$AC100:$AD100)&lt;=$C$36,$C$37,IF(MAX(wycena!$AC100:$AD100)&lt;=$D$36,$D$37,IF(MAX(wycena!$AC100:$AD100)&lt;=$E$36,$E$37,$F$37))),"")</f>
        <v/>
      </c>
      <c r="V84" s="41" t="str">
        <f>IF(wycena!B100&lt;&gt;"",IF(wycena!$AB100&lt;=ryzyka!$C$40,ryzyka!$C$41,IF(wycena!$AB100&lt;=ryzyka!$D$40,ryzyka!$D$41,IF(wycena!$AB100&lt;=ryzyka!$E$40,ryzyka!$E$41,ryzyka!$F$41))),"")</f>
        <v/>
      </c>
      <c r="W84" s="41">
        <f>IF(AND(wycena!B100&lt;&gt;"",wycena!O100&lt;&gt;""),IF((AND(wycena!O100=$C$43,wycena!P100&lt;&gt;"f",wycena!Q100&lt;&gt;"H"))=TRUE,$C$46,IF(AND(wycena!O100=$F$43,wycena!P100&lt;&gt;"A",wycena!Q100&lt;&gt;"E")=TRUE,$C$46,$D$46)),0)</f>
        <v>0</v>
      </c>
      <c r="X84" s="41" t="str">
        <f>IFERROR(IF(wycena!B100&lt;&gt;"",SUM(M84*$B$48,N84*$B$49,O84*$B$50,P84*$B$51,Q84*$B$52,R84*$B$53,S84*$B$54,T84*$B$55,U84*$B$56,V84*$B$57,W84*$B$58),""),0)</f>
        <v/>
      </c>
      <c r="Y84" s="42" t="str">
        <f>IF(wycena!B100&lt;&gt;"",IF(X84&lt;=$B$65,$C$65,(IF(X84&lt;=$B$66,$C$66,(IF(X84&lt;=$B$67,$C$67,$C$68))))),"")</f>
        <v/>
      </c>
    </row>
    <row r="85" spans="11:25">
      <c r="K85" s="39">
        <v>83</v>
      </c>
      <c r="L85" s="40" t="str">
        <f>IF(wycena!B101&lt;&gt;"",wycena!B101,"")</f>
        <v/>
      </c>
      <c r="M85" s="41" t="str">
        <f>IF(wycena!B101&lt;&gt;"",IF(wycena!EO101&lt;=ryzyka!$C$7,ryzyka!$C$8,IF(wycena!EO101&lt;=ryzyka!$D$7,ryzyka!$D$8,IF(wycena!EO101&lt;=ryzyka!$E$7,ryzyka!$E$8,IF(wycena!EO101&lt;=ryzyka!$F$7,ryzyka!$F$8,ryzyka!$G$8)))),"")</f>
        <v/>
      </c>
      <c r="N85" s="41" t="str">
        <f>IF(wycena!B101&lt;&gt;"",IF(wycena!X101=ryzyka!$C$10,ryzyka!$C$11,ryzyka!$D$11),"")</f>
        <v/>
      </c>
      <c r="O85" s="41" t="str">
        <f>IF(wycena!B101&lt;&gt;"",(IF(wycena!DN101&lt;&gt;0,ryzyka!$D$14,ryzyka!$C$14)),"")</f>
        <v/>
      </c>
      <c r="P85" s="41" t="str">
        <f>IF(wycena!B101&lt;&gt;"",IF(wycena!G101&lt;=ryzyka!$C$17,ryzyka!$C$18,IF(wycena!G101&lt;=ryzyka!$D$17,ryzyka!$D$18,IF(wycena!G101&lt;=ryzyka!$E$17,ryzyka!$E$18,IF(wycena!G101&lt;=ryzyka!$F$17,ryzyka!$F$18,ryzyka!$G$18)))),"")</f>
        <v/>
      </c>
      <c r="Q85" s="41" t="str">
        <f>IF(wycena!B101&lt;&gt;"",IF(COUNTIF(wycena!DJ101:DT101,"&lt;&gt;0")&lt;=$C$21,$C$22,IF(COUNTIF(wycena!DJ101:DT101,"&lt;&gt;0")&lt;=$D$21,$D$22,IF(COUNTIF(wycena!DJ101:DT101,"&lt;&gt;0")&lt;=$E$21,$E$22,IF(COUNTIF(wycena!DJ101:DT101,"&lt;&gt;0")&lt;=$F$21,$F$22,$G$22)))),"")</f>
        <v/>
      </c>
      <c r="R85" s="41" t="str">
        <f>IF(wycena!B101&lt;&gt;"",IF((COUNTIF(wycena!CD101,"&lt;&gt;0")+COUNTIF(wycena!CG101,"&lt;&gt;0"))=1,$D$25,IF((COUNTIF(wycena!CD101,"&lt;&gt;0")+COUNTIF(wycena!CG101,"&lt;&gt;0"))=2,$E$25,$C$25)),"")</f>
        <v/>
      </c>
      <c r="S85" s="41" t="str">
        <f>IF(wycena!B101&lt;&gt;"",IF(COUNTIF(wycena!DL101,"&lt;&gt;0")+COUNTIF(wycena!DO101,"&lt;&gt;0")+COUNTIF(wycena!DP101,"&lt;&gt;0")+COUNTIF(wycena!DT101,"&lt;&gt;0")=$C$28,$C$29,IF(COUNTIF(wycena!DL101,"&lt;&gt;0")+COUNTIF(wycena!DO101,"&lt;&gt;0")+COUNTIF(wycena!DP101,"&lt;&gt;0")+COUNTIF(wycena!DT101,"&lt;&gt;0")=$D$28,$D$29,IF(COUNTIF(wycena!DL101,"&lt;&gt;0")+COUNTIF(wycena!DO101,"&lt;&gt;0")+COUNTIF(wycena!DP101,"&lt;&gt;0")+COUNTIF(wycena!DT101,"&lt;&gt;0")=$E$28,$E$29,$F$29))),"")</f>
        <v/>
      </c>
      <c r="T85" s="41" t="str">
        <f>IF(wycena!B101&lt;&gt;"",IFERROR(IF(MAX(wycena!$AC101:$AD101)/MIN(wycena!$AC101:$AD101)&lt;=$C$32,$C$33,IF(MAX(wycena!$AC101:$AD101)/MIN(wycena!$AC101:$AD101)&lt;=$D$32,$D$33,IF(MAX(wycena!$AC101:$AD101)/MIN(wycena!$AC101:$AD101)&lt;=$E$32,$E$33,$F$33))),0),"")</f>
        <v/>
      </c>
      <c r="U85" s="41" t="str">
        <f>IF(wycena!B101&lt;&gt;"",IF(MAX(wycena!$AC101:$AD101)&lt;=$C$36,$C$37,IF(MAX(wycena!$AC101:$AD101)&lt;=$D$36,$D$37,IF(MAX(wycena!$AC101:$AD101)&lt;=$E$36,$E$37,$F$37))),"")</f>
        <v/>
      </c>
      <c r="V85" s="41" t="str">
        <f>IF(wycena!B101&lt;&gt;"",IF(wycena!$AB101&lt;=ryzyka!$C$40,ryzyka!$C$41,IF(wycena!$AB101&lt;=ryzyka!$D$40,ryzyka!$D$41,IF(wycena!$AB101&lt;=ryzyka!$E$40,ryzyka!$E$41,ryzyka!$F$41))),"")</f>
        <v/>
      </c>
      <c r="W85" s="41">
        <f>IF(AND(wycena!B101&lt;&gt;"",wycena!O101&lt;&gt;""),IF((AND(wycena!O101=$C$43,wycena!P101&lt;&gt;"f",wycena!Q101&lt;&gt;"H"))=TRUE,$C$46,IF(AND(wycena!O101=$F$43,wycena!P101&lt;&gt;"A",wycena!Q101&lt;&gt;"E")=TRUE,$C$46,$D$46)),0)</f>
        <v>0</v>
      </c>
      <c r="X85" s="41" t="str">
        <f>IFERROR(IF(wycena!B101&lt;&gt;"",SUM(M85*$B$48,N85*$B$49,O85*$B$50,P85*$B$51,Q85*$B$52,R85*$B$53,S85*$B$54,T85*$B$55,U85*$B$56,V85*$B$57,W85*$B$58),""),0)</f>
        <v/>
      </c>
      <c r="Y85" s="42" t="str">
        <f>IF(wycena!B101&lt;&gt;"",IF(X85&lt;=$B$65,$C$65,(IF(X85&lt;=$B$66,$C$66,(IF(X85&lt;=$B$67,$C$67,$C$68))))),"")</f>
        <v/>
      </c>
    </row>
    <row r="86" spans="11:25">
      <c r="K86" s="39">
        <v>84</v>
      </c>
      <c r="L86" s="40" t="str">
        <f>IF(wycena!B102&lt;&gt;"",wycena!B102,"")</f>
        <v/>
      </c>
      <c r="M86" s="41" t="str">
        <f>IF(wycena!B102&lt;&gt;"",IF(wycena!EO102&lt;=ryzyka!$C$7,ryzyka!$C$8,IF(wycena!EO102&lt;=ryzyka!$D$7,ryzyka!$D$8,IF(wycena!EO102&lt;=ryzyka!$E$7,ryzyka!$E$8,IF(wycena!EO102&lt;=ryzyka!$F$7,ryzyka!$F$8,ryzyka!$G$8)))),"")</f>
        <v/>
      </c>
      <c r="N86" s="41" t="str">
        <f>IF(wycena!B102&lt;&gt;"",IF(wycena!X102=ryzyka!$C$10,ryzyka!$C$11,ryzyka!$D$11),"")</f>
        <v/>
      </c>
      <c r="O86" s="41" t="str">
        <f>IF(wycena!B102&lt;&gt;"",(IF(wycena!DN102&lt;&gt;0,ryzyka!$D$14,ryzyka!$C$14)),"")</f>
        <v/>
      </c>
      <c r="P86" s="41" t="str">
        <f>IF(wycena!B102&lt;&gt;"",IF(wycena!G102&lt;=ryzyka!$C$17,ryzyka!$C$18,IF(wycena!G102&lt;=ryzyka!$D$17,ryzyka!$D$18,IF(wycena!G102&lt;=ryzyka!$E$17,ryzyka!$E$18,IF(wycena!G102&lt;=ryzyka!$F$17,ryzyka!$F$18,ryzyka!$G$18)))),"")</f>
        <v/>
      </c>
      <c r="Q86" s="41" t="str">
        <f>IF(wycena!B102&lt;&gt;"",IF(COUNTIF(wycena!DJ102:DT102,"&lt;&gt;0")&lt;=$C$21,$C$22,IF(COUNTIF(wycena!DJ102:DT102,"&lt;&gt;0")&lt;=$D$21,$D$22,IF(COUNTIF(wycena!DJ102:DT102,"&lt;&gt;0")&lt;=$E$21,$E$22,IF(COUNTIF(wycena!DJ102:DT102,"&lt;&gt;0")&lt;=$F$21,$F$22,$G$22)))),"")</f>
        <v/>
      </c>
      <c r="R86" s="41" t="str">
        <f>IF(wycena!B102&lt;&gt;"",IF((COUNTIF(wycena!CD102,"&lt;&gt;0")+COUNTIF(wycena!CG102,"&lt;&gt;0"))=1,$D$25,IF((COUNTIF(wycena!CD102,"&lt;&gt;0")+COUNTIF(wycena!CG102,"&lt;&gt;0"))=2,$E$25,$C$25)),"")</f>
        <v/>
      </c>
      <c r="S86" s="41" t="str">
        <f>IF(wycena!B102&lt;&gt;"",IF(COUNTIF(wycena!DL102,"&lt;&gt;0")+COUNTIF(wycena!DO102,"&lt;&gt;0")+COUNTIF(wycena!DP102,"&lt;&gt;0")+COUNTIF(wycena!DT102,"&lt;&gt;0")=$C$28,$C$29,IF(COUNTIF(wycena!DL102,"&lt;&gt;0")+COUNTIF(wycena!DO102,"&lt;&gt;0")+COUNTIF(wycena!DP102,"&lt;&gt;0")+COUNTIF(wycena!DT102,"&lt;&gt;0")=$D$28,$D$29,IF(COUNTIF(wycena!DL102,"&lt;&gt;0")+COUNTIF(wycena!DO102,"&lt;&gt;0")+COUNTIF(wycena!DP102,"&lt;&gt;0")+COUNTIF(wycena!DT102,"&lt;&gt;0")=$E$28,$E$29,$F$29))),"")</f>
        <v/>
      </c>
      <c r="T86" s="41" t="str">
        <f>IF(wycena!B102&lt;&gt;"",IFERROR(IF(MAX(wycena!$AC102:$AD102)/MIN(wycena!$AC102:$AD102)&lt;=$C$32,$C$33,IF(MAX(wycena!$AC102:$AD102)/MIN(wycena!$AC102:$AD102)&lt;=$D$32,$D$33,IF(MAX(wycena!$AC102:$AD102)/MIN(wycena!$AC102:$AD102)&lt;=$E$32,$E$33,$F$33))),0),"")</f>
        <v/>
      </c>
      <c r="U86" s="41" t="str">
        <f>IF(wycena!B102&lt;&gt;"",IF(MAX(wycena!$AC102:$AD102)&lt;=$C$36,$C$37,IF(MAX(wycena!$AC102:$AD102)&lt;=$D$36,$D$37,IF(MAX(wycena!$AC102:$AD102)&lt;=$E$36,$E$37,$F$37))),"")</f>
        <v/>
      </c>
      <c r="V86" s="41" t="str">
        <f>IF(wycena!B102&lt;&gt;"",IF(wycena!$AB102&lt;=ryzyka!$C$40,ryzyka!$C$41,IF(wycena!$AB102&lt;=ryzyka!$D$40,ryzyka!$D$41,IF(wycena!$AB102&lt;=ryzyka!$E$40,ryzyka!$E$41,ryzyka!$F$41))),"")</f>
        <v/>
      </c>
      <c r="W86" s="41">
        <f>IF(AND(wycena!B102&lt;&gt;"",wycena!O102&lt;&gt;""),IF((AND(wycena!O102=$C$43,wycena!P102&lt;&gt;"f",wycena!Q102&lt;&gt;"H"))=TRUE,$C$46,IF(AND(wycena!O102=$F$43,wycena!P102&lt;&gt;"A",wycena!Q102&lt;&gt;"E")=TRUE,$C$46,$D$46)),0)</f>
        <v>0</v>
      </c>
      <c r="X86" s="41" t="str">
        <f>IFERROR(IF(wycena!B102&lt;&gt;"",SUM(M86*$B$48,N86*$B$49,O86*$B$50,P86*$B$51,Q86*$B$52,R86*$B$53,S86*$B$54,T86*$B$55,U86*$B$56,V86*$B$57,W86*$B$58),""),0)</f>
        <v/>
      </c>
      <c r="Y86" s="42" t="str">
        <f>IF(wycena!B102&lt;&gt;"",IF(X86&lt;=$B$65,$C$65,(IF(X86&lt;=$B$66,$C$66,(IF(X86&lt;=$B$67,$C$67,$C$68))))),"")</f>
        <v/>
      </c>
    </row>
    <row r="87" spans="11:25">
      <c r="K87" s="39">
        <v>85</v>
      </c>
      <c r="L87" s="40" t="str">
        <f>IF(wycena!B103&lt;&gt;"",wycena!B103,"")</f>
        <v/>
      </c>
      <c r="M87" s="41" t="str">
        <f>IF(wycena!B103&lt;&gt;"",IF(wycena!EO103&lt;=ryzyka!$C$7,ryzyka!$C$8,IF(wycena!EO103&lt;=ryzyka!$D$7,ryzyka!$D$8,IF(wycena!EO103&lt;=ryzyka!$E$7,ryzyka!$E$8,IF(wycena!EO103&lt;=ryzyka!$F$7,ryzyka!$F$8,ryzyka!$G$8)))),"")</f>
        <v/>
      </c>
      <c r="N87" s="41" t="str">
        <f>IF(wycena!B103&lt;&gt;"",IF(wycena!X103=ryzyka!$C$10,ryzyka!$C$11,ryzyka!$D$11),"")</f>
        <v/>
      </c>
      <c r="O87" s="41" t="str">
        <f>IF(wycena!B103&lt;&gt;"",(IF(wycena!DN103&lt;&gt;0,ryzyka!$D$14,ryzyka!$C$14)),"")</f>
        <v/>
      </c>
      <c r="P87" s="41" t="str">
        <f>IF(wycena!B103&lt;&gt;"",IF(wycena!G103&lt;=ryzyka!$C$17,ryzyka!$C$18,IF(wycena!G103&lt;=ryzyka!$D$17,ryzyka!$D$18,IF(wycena!G103&lt;=ryzyka!$E$17,ryzyka!$E$18,IF(wycena!G103&lt;=ryzyka!$F$17,ryzyka!$F$18,ryzyka!$G$18)))),"")</f>
        <v/>
      </c>
      <c r="Q87" s="41" t="str">
        <f>IF(wycena!B103&lt;&gt;"",IF(COUNTIF(wycena!DJ103:DT103,"&lt;&gt;0")&lt;=$C$21,$C$22,IF(COUNTIF(wycena!DJ103:DT103,"&lt;&gt;0")&lt;=$D$21,$D$22,IF(COUNTIF(wycena!DJ103:DT103,"&lt;&gt;0")&lt;=$E$21,$E$22,IF(COUNTIF(wycena!DJ103:DT103,"&lt;&gt;0")&lt;=$F$21,$F$22,$G$22)))),"")</f>
        <v/>
      </c>
      <c r="R87" s="41" t="str">
        <f>IF(wycena!B103&lt;&gt;"",IF((COUNTIF(wycena!CD103,"&lt;&gt;0")+COUNTIF(wycena!CG103,"&lt;&gt;0"))=1,$D$25,IF((COUNTIF(wycena!CD103,"&lt;&gt;0")+COUNTIF(wycena!CG103,"&lt;&gt;0"))=2,$E$25,$C$25)),"")</f>
        <v/>
      </c>
      <c r="S87" s="41" t="str">
        <f>IF(wycena!B103&lt;&gt;"",IF(COUNTIF(wycena!DL103,"&lt;&gt;0")+COUNTIF(wycena!DO103,"&lt;&gt;0")+COUNTIF(wycena!DP103,"&lt;&gt;0")+COUNTIF(wycena!DT103,"&lt;&gt;0")=$C$28,$C$29,IF(COUNTIF(wycena!DL103,"&lt;&gt;0")+COUNTIF(wycena!DO103,"&lt;&gt;0")+COUNTIF(wycena!DP103,"&lt;&gt;0")+COUNTIF(wycena!DT103,"&lt;&gt;0")=$D$28,$D$29,IF(COUNTIF(wycena!DL103,"&lt;&gt;0")+COUNTIF(wycena!DO103,"&lt;&gt;0")+COUNTIF(wycena!DP103,"&lt;&gt;0")+COUNTIF(wycena!DT103,"&lt;&gt;0")=$E$28,$E$29,$F$29))),"")</f>
        <v/>
      </c>
      <c r="T87" s="41" t="str">
        <f>IF(wycena!B103&lt;&gt;"",IFERROR(IF(MAX(wycena!$AC103:$AD103)/MIN(wycena!$AC103:$AD103)&lt;=$C$32,$C$33,IF(MAX(wycena!$AC103:$AD103)/MIN(wycena!$AC103:$AD103)&lt;=$D$32,$D$33,IF(MAX(wycena!$AC103:$AD103)/MIN(wycena!$AC103:$AD103)&lt;=$E$32,$E$33,$F$33))),0),"")</f>
        <v/>
      </c>
      <c r="U87" s="41" t="str">
        <f>IF(wycena!B103&lt;&gt;"",IF(MAX(wycena!$AC103:$AD103)&lt;=$C$36,$C$37,IF(MAX(wycena!$AC103:$AD103)&lt;=$D$36,$D$37,IF(MAX(wycena!$AC103:$AD103)&lt;=$E$36,$E$37,$F$37))),"")</f>
        <v/>
      </c>
      <c r="V87" s="41" t="str">
        <f>IF(wycena!B103&lt;&gt;"",IF(wycena!$AB103&lt;=ryzyka!$C$40,ryzyka!$C$41,IF(wycena!$AB103&lt;=ryzyka!$D$40,ryzyka!$D$41,IF(wycena!$AB103&lt;=ryzyka!$E$40,ryzyka!$E$41,ryzyka!$F$41))),"")</f>
        <v/>
      </c>
      <c r="W87" s="41">
        <f>IF(AND(wycena!B103&lt;&gt;"",wycena!O103&lt;&gt;""),IF((AND(wycena!O103=$C$43,wycena!P103&lt;&gt;"f",wycena!Q103&lt;&gt;"H"))=TRUE,$C$46,IF(AND(wycena!O103=$F$43,wycena!P103&lt;&gt;"A",wycena!Q103&lt;&gt;"E")=TRUE,$C$46,$D$46)),0)</f>
        <v>0</v>
      </c>
      <c r="X87" s="41" t="str">
        <f>IFERROR(IF(wycena!B103&lt;&gt;"",SUM(M87*$B$48,N87*$B$49,O87*$B$50,P87*$B$51,Q87*$B$52,R87*$B$53,S87*$B$54,T87*$B$55,U87*$B$56,V87*$B$57,W87*$B$58),""),0)</f>
        <v/>
      </c>
      <c r="Y87" s="42" t="str">
        <f>IF(wycena!B103&lt;&gt;"",IF(X87&lt;=$B$65,$C$65,(IF(X87&lt;=$B$66,$C$66,(IF(X87&lt;=$B$67,$C$67,$C$68))))),"")</f>
        <v/>
      </c>
    </row>
    <row r="88" spans="11:25">
      <c r="K88" s="39">
        <v>86</v>
      </c>
      <c r="L88" s="40" t="str">
        <f>IF(wycena!B104&lt;&gt;"",wycena!B104,"")</f>
        <v/>
      </c>
      <c r="M88" s="41" t="str">
        <f>IF(wycena!B104&lt;&gt;"",IF(wycena!EO104&lt;=ryzyka!$C$7,ryzyka!$C$8,IF(wycena!EO104&lt;=ryzyka!$D$7,ryzyka!$D$8,IF(wycena!EO104&lt;=ryzyka!$E$7,ryzyka!$E$8,IF(wycena!EO104&lt;=ryzyka!$F$7,ryzyka!$F$8,ryzyka!$G$8)))),"")</f>
        <v/>
      </c>
      <c r="N88" s="41" t="str">
        <f>IF(wycena!B104&lt;&gt;"",IF(wycena!X104=ryzyka!$C$10,ryzyka!$C$11,ryzyka!$D$11),"")</f>
        <v/>
      </c>
      <c r="O88" s="41" t="str">
        <f>IF(wycena!B104&lt;&gt;"",(IF(wycena!DN104&lt;&gt;0,ryzyka!$D$14,ryzyka!$C$14)),"")</f>
        <v/>
      </c>
      <c r="P88" s="41" t="str">
        <f>IF(wycena!B104&lt;&gt;"",IF(wycena!G104&lt;=ryzyka!$C$17,ryzyka!$C$18,IF(wycena!G104&lt;=ryzyka!$D$17,ryzyka!$D$18,IF(wycena!G104&lt;=ryzyka!$E$17,ryzyka!$E$18,IF(wycena!G104&lt;=ryzyka!$F$17,ryzyka!$F$18,ryzyka!$G$18)))),"")</f>
        <v/>
      </c>
      <c r="Q88" s="41" t="str">
        <f>IF(wycena!B104&lt;&gt;"",IF(COUNTIF(wycena!DJ104:DT104,"&lt;&gt;0")&lt;=$C$21,$C$22,IF(COUNTIF(wycena!DJ104:DT104,"&lt;&gt;0")&lt;=$D$21,$D$22,IF(COUNTIF(wycena!DJ104:DT104,"&lt;&gt;0")&lt;=$E$21,$E$22,IF(COUNTIF(wycena!DJ104:DT104,"&lt;&gt;0")&lt;=$F$21,$F$22,$G$22)))),"")</f>
        <v/>
      </c>
      <c r="R88" s="41" t="str">
        <f>IF(wycena!B104&lt;&gt;"",IF((COUNTIF(wycena!CD104,"&lt;&gt;0")+COUNTIF(wycena!CG104,"&lt;&gt;0"))=1,$D$25,IF((COUNTIF(wycena!CD104,"&lt;&gt;0")+COUNTIF(wycena!CG104,"&lt;&gt;0"))=2,$E$25,$C$25)),"")</f>
        <v/>
      </c>
      <c r="S88" s="41" t="str">
        <f>IF(wycena!B104&lt;&gt;"",IF(COUNTIF(wycena!DL104,"&lt;&gt;0")+COUNTIF(wycena!DO104,"&lt;&gt;0")+COUNTIF(wycena!DP104,"&lt;&gt;0")+COUNTIF(wycena!DT104,"&lt;&gt;0")=$C$28,$C$29,IF(COUNTIF(wycena!DL104,"&lt;&gt;0")+COUNTIF(wycena!DO104,"&lt;&gt;0")+COUNTIF(wycena!DP104,"&lt;&gt;0")+COUNTIF(wycena!DT104,"&lt;&gt;0")=$D$28,$D$29,IF(COUNTIF(wycena!DL104,"&lt;&gt;0")+COUNTIF(wycena!DO104,"&lt;&gt;0")+COUNTIF(wycena!DP104,"&lt;&gt;0")+COUNTIF(wycena!DT104,"&lt;&gt;0")=$E$28,$E$29,$F$29))),"")</f>
        <v/>
      </c>
      <c r="T88" s="41" t="str">
        <f>IF(wycena!B104&lt;&gt;"",IFERROR(IF(MAX(wycena!$AC104:$AD104)/MIN(wycena!$AC104:$AD104)&lt;=$C$32,$C$33,IF(MAX(wycena!$AC104:$AD104)/MIN(wycena!$AC104:$AD104)&lt;=$D$32,$D$33,IF(MAX(wycena!$AC104:$AD104)/MIN(wycena!$AC104:$AD104)&lt;=$E$32,$E$33,$F$33))),0),"")</f>
        <v/>
      </c>
      <c r="U88" s="41" t="str">
        <f>IF(wycena!B104&lt;&gt;"",IF(MAX(wycena!$AC104:$AD104)&lt;=$C$36,$C$37,IF(MAX(wycena!$AC104:$AD104)&lt;=$D$36,$D$37,IF(MAX(wycena!$AC104:$AD104)&lt;=$E$36,$E$37,$F$37))),"")</f>
        <v/>
      </c>
      <c r="V88" s="41" t="str">
        <f>IF(wycena!B104&lt;&gt;"",IF(wycena!$AB104&lt;=ryzyka!$C$40,ryzyka!$C$41,IF(wycena!$AB104&lt;=ryzyka!$D$40,ryzyka!$D$41,IF(wycena!$AB104&lt;=ryzyka!$E$40,ryzyka!$E$41,ryzyka!$F$41))),"")</f>
        <v/>
      </c>
      <c r="W88" s="41">
        <f>IF(AND(wycena!B104&lt;&gt;"",wycena!O104&lt;&gt;""),IF((AND(wycena!O104=$C$43,wycena!P104&lt;&gt;"f",wycena!Q104&lt;&gt;"H"))=TRUE,$C$46,IF(AND(wycena!O104=$F$43,wycena!P104&lt;&gt;"A",wycena!Q104&lt;&gt;"E")=TRUE,$C$46,$D$46)),0)</f>
        <v>0</v>
      </c>
      <c r="X88" s="41" t="str">
        <f>IFERROR(IF(wycena!B104&lt;&gt;"",SUM(M88*$B$48,N88*$B$49,O88*$B$50,P88*$B$51,Q88*$B$52,R88*$B$53,S88*$B$54,T88*$B$55,U88*$B$56,V88*$B$57,W88*$B$58),""),0)</f>
        <v/>
      </c>
      <c r="Y88" s="42" t="str">
        <f>IF(wycena!B104&lt;&gt;"",IF(X88&lt;=$B$65,$C$65,(IF(X88&lt;=$B$66,$C$66,(IF(X88&lt;=$B$67,$C$67,$C$68))))),"")</f>
        <v/>
      </c>
    </row>
    <row r="89" spans="11:25">
      <c r="K89" s="39">
        <v>87</v>
      </c>
      <c r="L89" s="40" t="str">
        <f>IF(wycena!B105&lt;&gt;"",wycena!B105,"")</f>
        <v/>
      </c>
      <c r="M89" s="41" t="str">
        <f>IF(wycena!B105&lt;&gt;"",IF(wycena!EO105&lt;=ryzyka!$C$7,ryzyka!$C$8,IF(wycena!EO105&lt;=ryzyka!$D$7,ryzyka!$D$8,IF(wycena!EO105&lt;=ryzyka!$E$7,ryzyka!$E$8,IF(wycena!EO105&lt;=ryzyka!$F$7,ryzyka!$F$8,ryzyka!$G$8)))),"")</f>
        <v/>
      </c>
      <c r="N89" s="41" t="str">
        <f>IF(wycena!B105&lt;&gt;"",IF(wycena!X105=ryzyka!$C$10,ryzyka!$C$11,ryzyka!$D$11),"")</f>
        <v/>
      </c>
      <c r="O89" s="41" t="str">
        <f>IF(wycena!B105&lt;&gt;"",(IF(wycena!DN105&lt;&gt;0,ryzyka!$D$14,ryzyka!$C$14)),"")</f>
        <v/>
      </c>
      <c r="P89" s="41" t="str">
        <f>IF(wycena!B105&lt;&gt;"",IF(wycena!G105&lt;=ryzyka!$C$17,ryzyka!$C$18,IF(wycena!G105&lt;=ryzyka!$D$17,ryzyka!$D$18,IF(wycena!G105&lt;=ryzyka!$E$17,ryzyka!$E$18,IF(wycena!G105&lt;=ryzyka!$F$17,ryzyka!$F$18,ryzyka!$G$18)))),"")</f>
        <v/>
      </c>
      <c r="Q89" s="41" t="str">
        <f>IF(wycena!B105&lt;&gt;"",IF(COUNTIF(wycena!DJ105:DT105,"&lt;&gt;0")&lt;=$C$21,$C$22,IF(COUNTIF(wycena!DJ105:DT105,"&lt;&gt;0")&lt;=$D$21,$D$22,IF(COUNTIF(wycena!DJ105:DT105,"&lt;&gt;0")&lt;=$E$21,$E$22,IF(COUNTIF(wycena!DJ105:DT105,"&lt;&gt;0")&lt;=$F$21,$F$22,$G$22)))),"")</f>
        <v/>
      </c>
      <c r="R89" s="41" t="str">
        <f>IF(wycena!B105&lt;&gt;"",IF((COUNTIF(wycena!CD105,"&lt;&gt;0")+COUNTIF(wycena!CG105,"&lt;&gt;0"))=1,$D$25,IF((COUNTIF(wycena!CD105,"&lt;&gt;0")+COUNTIF(wycena!CG105,"&lt;&gt;0"))=2,$E$25,$C$25)),"")</f>
        <v/>
      </c>
      <c r="S89" s="41" t="str">
        <f>IF(wycena!B105&lt;&gt;"",IF(COUNTIF(wycena!DL105,"&lt;&gt;0")+COUNTIF(wycena!DO105,"&lt;&gt;0")+COUNTIF(wycena!DP105,"&lt;&gt;0")+COUNTIF(wycena!DT105,"&lt;&gt;0")=$C$28,$C$29,IF(COUNTIF(wycena!DL105,"&lt;&gt;0")+COUNTIF(wycena!DO105,"&lt;&gt;0")+COUNTIF(wycena!DP105,"&lt;&gt;0")+COUNTIF(wycena!DT105,"&lt;&gt;0")=$D$28,$D$29,IF(COUNTIF(wycena!DL105,"&lt;&gt;0")+COUNTIF(wycena!DO105,"&lt;&gt;0")+COUNTIF(wycena!DP105,"&lt;&gt;0")+COUNTIF(wycena!DT105,"&lt;&gt;0")=$E$28,$E$29,$F$29))),"")</f>
        <v/>
      </c>
      <c r="T89" s="41" t="str">
        <f>IF(wycena!B105&lt;&gt;"",IFERROR(IF(MAX(wycena!$AC105:$AD105)/MIN(wycena!$AC105:$AD105)&lt;=$C$32,$C$33,IF(MAX(wycena!$AC105:$AD105)/MIN(wycena!$AC105:$AD105)&lt;=$D$32,$D$33,IF(MAX(wycena!$AC105:$AD105)/MIN(wycena!$AC105:$AD105)&lt;=$E$32,$E$33,$F$33))),0),"")</f>
        <v/>
      </c>
      <c r="U89" s="41" t="str">
        <f>IF(wycena!B105&lt;&gt;"",IF(MAX(wycena!$AC105:$AD105)&lt;=$C$36,$C$37,IF(MAX(wycena!$AC105:$AD105)&lt;=$D$36,$D$37,IF(MAX(wycena!$AC105:$AD105)&lt;=$E$36,$E$37,$F$37))),"")</f>
        <v/>
      </c>
      <c r="V89" s="41" t="str">
        <f>IF(wycena!B105&lt;&gt;"",IF(wycena!$AB105&lt;=ryzyka!$C$40,ryzyka!$C$41,IF(wycena!$AB105&lt;=ryzyka!$D$40,ryzyka!$D$41,IF(wycena!$AB105&lt;=ryzyka!$E$40,ryzyka!$E$41,ryzyka!$F$41))),"")</f>
        <v/>
      </c>
      <c r="W89" s="41">
        <f>IF(AND(wycena!B105&lt;&gt;"",wycena!O105&lt;&gt;""),IF((AND(wycena!O105=$C$43,wycena!P105&lt;&gt;"f",wycena!Q105&lt;&gt;"H"))=TRUE,$C$46,IF(AND(wycena!O105=$F$43,wycena!P105&lt;&gt;"A",wycena!Q105&lt;&gt;"E")=TRUE,$C$46,$D$46)),0)</f>
        <v>0</v>
      </c>
      <c r="X89" s="41" t="str">
        <f>IFERROR(IF(wycena!B105&lt;&gt;"",SUM(M89*$B$48,N89*$B$49,O89*$B$50,P89*$B$51,Q89*$B$52,R89*$B$53,S89*$B$54,T89*$B$55,U89*$B$56,V89*$B$57,W89*$B$58),""),0)</f>
        <v/>
      </c>
      <c r="Y89" s="42" t="str">
        <f>IF(wycena!B105&lt;&gt;"",IF(X89&lt;=$B$65,$C$65,(IF(X89&lt;=$B$66,$C$66,(IF(X89&lt;=$B$67,$C$67,$C$68))))),"")</f>
        <v/>
      </c>
    </row>
    <row r="90" spans="11:25">
      <c r="K90" s="39">
        <v>88</v>
      </c>
      <c r="L90" s="40" t="str">
        <f>IF(wycena!B106&lt;&gt;"",wycena!B106,"")</f>
        <v/>
      </c>
      <c r="M90" s="41" t="str">
        <f>IF(wycena!B106&lt;&gt;"",IF(wycena!EO106&lt;=ryzyka!$C$7,ryzyka!$C$8,IF(wycena!EO106&lt;=ryzyka!$D$7,ryzyka!$D$8,IF(wycena!EO106&lt;=ryzyka!$E$7,ryzyka!$E$8,IF(wycena!EO106&lt;=ryzyka!$F$7,ryzyka!$F$8,ryzyka!$G$8)))),"")</f>
        <v/>
      </c>
      <c r="N90" s="41" t="str">
        <f>IF(wycena!B106&lt;&gt;"",IF(wycena!X106=ryzyka!$C$10,ryzyka!$C$11,ryzyka!$D$11),"")</f>
        <v/>
      </c>
      <c r="O90" s="41" t="str">
        <f>IF(wycena!B106&lt;&gt;"",(IF(wycena!DN106&lt;&gt;0,ryzyka!$D$14,ryzyka!$C$14)),"")</f>
        <v/>
      </c>
      <c r="P90" s="41" t="str">
        <f>IF(wycena!B106&lt;&gt;"",IF(wycena!G106&lt;=ryzyka!$C$17,ryzyka!$C$18,IF(wycena!G106&lt;=ryzyka!$D$17,ryzyka!$D$18,IF(wycena!G106&lt;=ryzyka!$E$17,ryzyka!$E$18,IF(wycena!G106&lt;=ryzyka!$F$17,ryzyka!$F$18,ryzyka!$G$18)))),"")</f>
        <v/>
      </c>
      <c r="Q90" s="41" t="str">
        <f>IF(wycena!B106&lt;&gt;"",IF(COUNTIF(wycena!DJ106:DT106,"&lt;&gt;0")&lt;=$C$21,$C$22,IF(COUNTIF(wycena!DJ106:DT106,"&lt;&gt;0")&lt;=$D$21,$D$22,IF(COUNTIF(wycena!DJ106:DT106,"&lt;&gt;0")&lt;=$E$21,$E$22,IF(COUNTIF(wycena!DJ106:DT106,"&lt;&gt;0")&lt;=$F$21,$F$22,$G$22)))),"")</f>
        <v/>
      </c>
      <c r="R90" s="41" t="str">
        <f>IF(wycena!B106&lt;&gt;"",IF((COUNTIF(wycena!CD106,"&lt;&gt;0")+COUNTIF(wycena!CG106,"&lt;&gt;0"))=1,$D$25,IF((COUNTIF(wycena!CD106,"&lt;&gt;0")+COUNTIF(wycena!CG106,"&lt;&gt;0"))=2,$E$25,$C$25)),"")</f>
        <v/>
      </c>
      <c r="S90" s="41" t="str">
        <f>IF(wycena!B106&lt;&gt;"",IF(COUNTIF(wycena!DL106,"&lt;&gt;0")+COUNTIF(wycena!DO106,"&lt;&gt;0")+COUNTIF(wycena!DP106,"&lt;&gt;0")+COUNTIF(wycena!DT106,"&lt;&gt;0")=$C$28,$C$29,IF(COUNTIF(wycena!DL106,"&lt;&gt;0")+COUNTIF(wycena!DO106,"&lt;&gt;0")+COUNTIF(wycena!DP106,"&lt;&gt;0")+COUNTIF(wycena!DT106,"&lt;&gt;0")=$D$28,$D$29,IF(COUNTIF(wycena!DL106,"&lt;&gt;0")+COUNTIF(wycena!DO106,"&lt;&gt;0")+COUNTIF(wycena!DP106,"&lt;&gt;0")+COUNTIF(wycena!DT106,"&lt;&gt;0")=$E$28,$E$29,$F$29))),"")</f>
        <v/>
      </c>
      <c r="T90" s="41" t="str">
        <f>IF(wycena!B106&lt;&gt;"",IFERROR(IF(MAX(wycena!$AC106:$AD106)/MIN(wycena!$AC106:$AD106)&lt;=$C$32,$C$33,IF(MAX(wycena!$AC106:$AD106)/MIN(wycena!$AC106:$AD106)&lt;=$D$32,$D$33,IF(MAX(wycena!$AC106:$AD106)/MIN(wycena!$AC106:$AD106)&lt;=$E$32,$E$33,$F$33))),0),"")</f>
        <v/>
      </c>
      <c r="U90" s="41" t="str">
        <f>IF(wycena!B106&lt;&gt;"",IF(MAX(wycena!$AC106:$AD106)&lt;=$C$36,$C$37,IF(MAX(wycena!$AC106:$AD106)&lt;=$D$36,$D$37,IF(MAX(wycena!$AC106:$AD106)&lt;=$E$36,$E$37,$F$37))),"")</f>
        <v/>
      </c>
      <c r="V90" s="41" t="str">
        <f>IF(wycena!B106&lt;&gt;"",IF(wycena!$AB106&lt;=ryzyka!$C$40,ryzyka!$C$41,IF(wycena!$AB106&lt;=ryzyka!$D$40,ryzyka!$D$41,IF(wycena!$AB106&lt;=ryzyka!$E$40,ryzyka!$E$41,ryzyka!$F$41))),"")</f>
        <v/>
      </c>
      <c r="W90" s="41">
        <f>IF(AND(wycena!B106&lt;&gt;"",wycena!O106&lt;&gt;""),IF((AND(wycena!O106=$C$43,wycena!P106&lt;&gt;"f",wycena!Q106&lt;&gt;"H"))=TRUE,$C$46,IF(AND(wycena!O106=$F$43,wycena!P106&lt;&gt;"A",wycena!Q106&lt;&gt;"E")=TRUE,$C$46,$D$46)),0)</f>
        <v>0</v>
      </c>
      <c r="X90" s="41" t="str">
        <f>IFERROR(IF(wycena!B106&lt;&gt;"",SUM(M90*$B$48,N90*$B$49,O90*$B$50,P90*$B$51,Q90*$B$52,R90*$B$53,S90*$B$54,T90*$B$55,U90*$B$56,V90*$B$57,W90*$B$58),""),0)</f>
        <v/>
      </c>
      <c r="Y90" s="42" t="str">
        <f>IF(wycena!B106&lt;&gt;"",IF(X90&lt;=$B$65,$C$65,(IF(X90&lt;=$B$66,$C$66,(IF(X90&lt;=$B$67,$C$67,$C$68))))),"")</f>
        <v/>
      </c>
    </row>
    <row r="91" spans="11:25">
      <c r="K91" s="39">
        <v>89</v>
      </c>
      <c r="L91" s="40" t="str">
        <f>IF(wycena!B107&lt;&gt;"",wycena!B107,"")</f>
        <v/>
      </c>
      <c r="M91" s="41" t="str">
        <f>IF(wycena!B107&lt;&gt;"",IF(wycena!EO107&lt;=ryzyka!$C$7,ryzyka!$C$8,IF(wycena!EO107&lt;=ryzyka!$D$7,ryzyka!$D$8,IF(wycena!EO107&lt;=ryzyka!$E$7,ryzyka!$E$8,IF(wycena!EO107&lt;=ryzyka!$F$7,ryzyka!$F$8,ryzyka!$G$8)))),"")</f>
        <v/>
      </c>
      <c r="N91" s="41" t="str">
        <f>IF(wycena!B107&lt;&gt;"",IF(wycena!X107=ryzyka!$C$10,ryzyka!$C$11,ryzyka!$D$11),"")</f>
        <v/>
      </c>
      <c r="O91" s="41" t="str">
        <f>IF(wycena!B107&lt;&gt;"",(IF(wycena!DN107&lt;&gt;0,ryzyka!$D$14,ryzyka!$C$14)),"")</f>
        <v/>
      </c>
      <c r="P91" s="41" t="str">
        <f>IF(wycena!B107&lt;&gt;"",IF(wycena!G107&lt;=ryzyka!$C$17,ryzyka!$C$18,IF(wycena!G107&lt;=ryzyka!$D$17,ryzyka!$D$18,IF(wycena!G107&lt;=ryzyka!$E$17,ryzyka!$E$18,IF(wycena!G107&lt;=ryzyka!$F$17,ryzyka!$F$18,ryzyka!$G$18)))),"")</f>
        <v/>
      </c>
      <c r="Q91" s="41" t="str">
        <f>IF(wycena!B107&lt;&gt;"",IF(COUNTIF(wycena!DJ107:DT107,"&lt;&gt;0")&lt;=$C$21,$C$22,IF(COUNTIF(wycena!DJ107:DT107,"&lt;&gt;0")&lt;=$D$21,$D$22,IF(COUNTIF(wycena!DJ107:DT107,"&lt;&gt;0")&lt;=$E$21,$E$22,IF(COUNTIF(wycena!DJ107:DT107,"&lt;&gt;0")&lt;=$F$21,$F$22,$G$22)))),"")</f>
        <v/>
      </c>
      <c r="R91" s="41" t="str">
        <f>IF(wycena!B107&lt;&gt;"",IF((COUNTIF(wycena!CD107,"&lt;&gt;0")+COUNTIF(wycena!CG107,"&lt;&gt;0"))=1,$D$25,IF((COUNTIF(wycena!CD107,"&lt;&gt;0")+COUNTIF(wycena!CG107,"&lt;&gt;0"))=2,$E$25,$C$25)),"")</f>
        <v/>
      </c>
      <c r="S91" s="41" t="str">
        <f>IF(wycena!B107&lt;&gt;"",IF(COUNTIF(wycena!DL107,"&lt;&gt;0")+COUNTIF(wycena!DO107,"&lt;&gt;0")+COUNTIF(wycena!DP107,"&lt;&gt;0")+COUNTIF(wycena!DT107,"&lt;&gt;0")=$C$28,$C$29,IF(COUNTIF(wycena!DL107,"&lt;&gt;0")+COUNTIF(wycena!DO107,"&lt;&gt;0")+COUNTIF(wycena!DP107,"&lt;&gt;0")+COUNTIF(wycena!DT107,"&lt;&gt;0")=$D$28,$D$29,IF(COUNTIF(wycena!DL107,"&lt;&gt;0")+COUNTIF(wycena!DO107,"&lt;&gt;0")+COUNTIF(wycena!DP107,"&lt;&gt;0")+COUNTIF(wycena!DT107,"&lt;&gt;0")=$E$28,$E$29,$F$29))),"")</f>
        <v/>
      </c>
      <c r="T91" s="41" t="str">
        <f>IF(wycena!B107&lt;&gt;"",IFERROR(IF(MAX(wycena!$AC107:$AD107)/MIN(wycena!$AC107:$AD107)&lt;=$C$32,$C$33,IF(MAX(wycena!$AC107:$AD107)/MIN(wycena!$AC107:$AD107)&lt;=$D$32,$D$33,IF(MAX(wycena!$AC107:$AD107)/MIN(wycena!$AC107:$AD107)&lt;=$E$32,$E$33,$F$33))),0),"")</f>
        <v/>
      </c>
      <c r="U91" s="41" t="str">
        <f>IF(wycena!B107&lt;&gt;"",IF(MAX(wycena!$AC107:$AD107)&lt;=$C$36,$C$37,IF(MAX(wycena!$AC107:$AD107)&lt;=$D$36,$D$37,IF(MAX(wycena!$AC107:$AD107)&lt;=$E$36,$E$37,$F$37))),"")</f>
        <v/>
      </c>
      <c r="V91" s="41" t="str">
        <f>IF(wycena!B107&lt;&gt;"",IF(wycena!$AB107&lt;=ryzyka!$C$40,ryzyka!$C$41,IF(wycena!$AB107&lt;=ryzyka!$D$40,ryzyka!$D$41,IF(wycena!$AB107&lt;=ryzyka!$E$40,ryzyka!$E$41,ryzyka!$F$41))),"")</f>
        <v/>
      </c>
      <c r="W91" s="41">
        <f>IF(AND(wycena!B107&lt;&gt;"",wycena!O107&lt;&gt;""),IF((AND(wycena!O107=$C$43,wycena!P107&lt;&gt;"f",wycena!Q107&lt;&gt;"H"))=TRUE,$C$46,IF(AND(wycena!O107=$F$43,wycena!P107&lt;&gt;"A",wycena!Q107&lt;&gt;"E")=TRUE,$C$46,$D$46)),0)</f>
        <v>0</v>
      </c>
      <c r="X91" s="41" t="str">
        <f>IFERROR(IF(wycena!B107&lt;&gt;"",SUM(M91*$B$48,N91*$B$49,O91*$B$50,P91*$B$51,Q91*$B$52,R91*$B$53,S91*$B$54,T91*$B$55,U91*$B$56,V91*$B$57,W91*$B$58),""),0)</f>
        <v/>
      </c>
      <c r="Y91" s="42" t="str">
        <f>IF(wycena!B107&lt;&gt;"",IF(X91&lt;=$B$65,$C$65,(IF(X91&lt;=$B$66,$C$66,(IF(X91&lt;=$B$67,$C$67,$C$68))))),"")</f>
        <v/>
      </c>
    </row>
    <row r="92" spans="11:25">
      <c r="K92" s="39">
        <v>90</v>
      </c>
      <c r="L92" s="40" t="str">
        <f>IF(wycena!B108&lt;&gt;"",wycena!B108,"")</f>
        <v/>
      </c>
      <c r="M92" s="41" t="str">
        <f>IF(wycena!B108&lt;&gt;"",IF(wycena!EO108&lt;=ryzyka!$C$7,ryzyka!$C$8,IF(wycena!EO108&lt;=ryzyka!$D$7,ryzyka!$D$8,IF(wycena!EO108&lt;=ryzyka!$E$7,ryzyka!$E$8,IF(wycena!EO108&lt;=ryzyka!$F$7,ryzyka!$F$8,ryzyka!$G$8)))),"")</f>
        <v/>
      </c>
      <c r="N92" s="41" t="str">
        <f>IF(wycena!B108&lt;&gt;"",IF(wycena!X108=ryzyka!$C$10,ryzyka!$C$11,ryzyka!$D$11),"")</f>
        <v/>
      </c>
      <c r="O92" s="41" t="str">
        <f>IF(wycena!B108&lt;&gt;"",(IF(wycena!DN108&lt;&gt;0,ryzyka!$D$14,ryzyka!$C$14)),"")</f>
        <v/>
      </c>
      <c r="P92" s="41" t="str">
        <f>IF(wycena!B108&lt;&gt;"",IF(wycena!G108&lt;=ryzyka!$C$17,ryzyka!$C$18,IF(wycena!G108&lt;=ryzyka!$D$17,ryzyka!$D$18,IF(wycena!G108&lt;=ryzyka!$E$17,ryzyka!$E$18,IF(wycena!G108&lt;=ryzyka!$F$17,ryzyka!$F$18,ryzyka!$G$18)))),"")</f>
        <v/>
      </c>
      <c r="Q92" s="41" t="str">
        <f>IF(wycena!B108&lt;&gt;"",IF(COUNTIF(wycena!DJ108:DT108,"&lt;&gt;0")&lt;=$C$21,$C$22,IF(COUNTIF(wycena!DJ108:DT108,"&lt;&gt;0")&lt;=$D$21,$D$22,IF(COUNTIF(wycena!DJ108:DT108,"&lt;&gt;0")&lt;=$E$21,$E$22,IF(COUNTIF(wycena!DJ108:DT108,"&lt;&gt;0")&lt;=$F$21,$F$22,$G$22)))),"")</f>
        <v/>
      </c>
      <c r="R92" s="41" t="str">
        <f>IF(wycena!B108&lt;&gt;"",IF((COUNTIF(wycena!CD108,"&lt;&gt;0")+COUNTIF(wycena!CG108,"&lt;&gt;0"))=1,$D$25,IF((COUNTIF(wycena!CD108,"&lt;&gt;0")+COUNTIF(wycena!CG108,"&lt;&gt;0"))=2,$E$25,$C$25)),"")</f>
        <v/>
      </c>
      <c r="S92" s="41" t="str">
        <f>IF(wycena!B108&lt;&gt;"",IF(COUNTIF(wycena!DL108,"&lt;&gt;0")+COUNTIF(wycena!DO108,"&lt;&gt;0")+COUNTIF(wycena!DP108,"&lt;&gt;0")+COUNTIF(wycena!DT108,"&lt;&gt;0")=$C$28,$C$29,IF(COUNTIF(wycena!DL108,"&lt;&gt;0")+COUNTIF(wycena!DO108,"&lt;&gt;0")+COUNTIF(wycena!DP108,"&lt;&gt;0")+COUNTIF(wycena!DT108,"&lt;&gt;0")=$D$28,$D$29,IF(COUNTIF(wycena!DL108,"&lt;&gt;0")+COUNTIF(wycena!DO108,"&lt;&gt;0")+COUNTIF(wycena!DP108,"&lt;&gt;0")+COUNTIF(wycena!DT108,"&lt;&gt;0")=$E$28,$E$29,$F$29))),"")</f>
        <v/>
      </c>
      <c r="T92" s="41" t="str">
        <f>IF(wycena!B108&lt;&gt;"",IFERROR(IF(MAX(wycena!$AC108:$AD108)/MIN(wycena!$AC108:$AD108)&lt;=$C$32,$C$33,IF(MAX(wycena!$AC108:$AD108)/MIN(wycena!$AC108:$AD108)&lt;=$D$32,$D$33,IF(MAX(wycena!$AC108:$AD108)/MIN(wycena!$AC108:$AD108)&lt;=$E$32,$E$33,$F$33))),0),"")</f>
        <v/>
      </c>
      <c r="U92" s="41" t="str">
        <f>IF(wycena!B108&lt;&gt;"",IF(MAX(wycena!$AC108:$AD108)&lt;=$C$36,$C$37,IF(MAX(wycena!$AC108:$AD108)&lt;=$D$36,$D$37,IF(MAX(wycena!$AC108:$AD108)&lt;=$E$36,$E$37,$F$37))),"")</f>
        <v/>
      </c>
      <c r="V92" s="41" t="str">
        <f>IF(wycena!B108&lt;&gt;"",IF(wycena!$AB108&lt;=ryzyka!$C$40,ryzyka!$C$41,IF(wycena!$AB108&lt;=ryzyka!$D$40,ryzyka!$D$41,IF(wycena!$AB108&lt;=ryzyka!$E$40,ryzyka!$E$41,ryzyka!$F$41))),"")</f>
        <v/>
      </c>
      <c r="W92" s="41">
        <f>IF(AND(wycena!B108&lt;&gt;"",wycena!O108&lt;&gt;""),IF((AND(wycena!O108=$C$43,wycena!P108&lt;&gt;"f",wycena!Q108&lt;&gt;"H"))=TRUE,$C$46,IF(AND(wycena!O108=$F$43,wycena!P108&lt;&gt;"A",wycena!Q108&lt;&gt;"E")=TRUE,$C$46,$D$46)),0)</f>
        <v>0</v>
      </c>
      <c r="X92" s="41" t="str">
        <f>IFERROR(IF(wycena!B108&lt;&gt;"",SUM(M92*$B$48,N92*$B$49,O92*$B$50,P92*$B$51,Q92*$B$52,R92*$B$53,S92*$B$54,T92*$B$55,U92*$B$56,V92*$B$57,W92*$B$58),""),0)</f>
        <v/>
      </c>
      <c r="Y92" s="42" t="str">
        <f>IF(wycena!B108&lt;&gt;"",IF(X92&lt;=$B$65,$C$65,(IF(X92&lt;=$B$66,$C$66,(IF(X92&lt;=$B$67,$C$67,$C$68))))),"")</f>
        <v/>
      </c>
    </row>
    <row r="93" spans="11:25">
      <c r="K93" s="39">
        <v>91</v>
      </c>
      <c r="L93" s="40" t="str">
        <f>IF(wycena!B109&lt;&gt;"",wycena!B109,"")</f>
        <v/>
      </c>
      <c r="M93" s="41" t="str">
        <f>IF(wycena!B109&lt;&gt;"",IF(wycena!EO109&lt;=ryzyka!$C$7,ryzyka!$C$8,IF(wycena!EO109&lt;=ryzyka!$D$7,ryzyka!$D$8,IF(wycena!EO109&lt;=ryzyka!$E$7,ryzyka!$E$8,IF(wycena!EO109&lt;=ryzyka!$F$7,ryzyka!$F$8,ryzyka!$G$8)))),"")</f>
        <v/>
      </c>
      <c r="N93" s="41" t="str">
        <f>IF(wycena!B109&lt;&gt;"",IF(wycena!X109=ryzyka!$C$10,ryzyka!$C$11,ryzyka!$D$11),"")</f>
        <v/>
      </c>
      <c r="O93" s="41" t="str">
        <f>IF(wycena!B109&lt;&gt;"",(IF(wycena!DN109&lt;&gt;0,ryzyka!$D$14,ryzyka!$C$14)),"")</f>
        <v/>
      </c>
      <c r="P93" s="41" t="str">
        <f>IF(wycena!B109&lt;&gt;"",IF(wycena!G109&lt;=ryzyka!$C$17,ryzyka!$C$18,IF(wycena!G109&lt;=ryzyka!$D$17,ryzyka!$D$18,IF(wycena!G109&lt;=ryzyka!$E$17,ryzyka!$E$18,IF(wycena!G109&lt;=ryzyka!$F$17,ryzyka!$F$18,ryzyka!$G$18)))),"")</f>
        <v/>
      </c>
      <c r="Q93" s="41" t="str">
        <f>IF(wycena!B109&lt;&gt;"",IF(COUNTIF(wycena!DJ109:DT109,"&lt;&gt;0")&lt;=$C$21,$C$22,IF(COUNTIF(wycena!DJ109:DT109,"&lt;&gt;0")&lt;=$D$21,$D$22,IF(COUNTIF(wycena!DJ109:DT109,"&lt;&gt;0")&lt;=$E$21,$E$22,IF(COUNTIF(wycena!DJ109:DT109,"&lt;&gt;0")&lt;=$F$21,$F$22,$G$22)))),"")</f>
        <v/>
      </c>
      <c r="R93" s="41" t="str">
        <f>IF(wycena!B109&lt;&gt;"",IF((COUNTIF(wycena!CD109,"&lt;&gt;0")+COUNTIF(wycena!CG109,"&lt;&gt;0"))=1,$D$25,IF((COUNTIF(wycena!CD109,"&lt;&gt;0")+COUNTIF(wycena!CG109,"&lt;&gt;0"))=2,$E$25,$C$25)),"")</f>
        <v/>
      </c>
      <c r="S93" s="41" t="str">
        <f>IF(wycena!B109&lt;&gt;"",IF(COUNTIF(wycena!DL109,"&lt;&gt;0")+COUNTIF(wycena!DO109,"&lt;&gt;0")+COUNTIF(wycena!DP109,"&lt;&gt;0")+COUNTIF(wycena!DT109,"&lt;&gt;0")=$C$28,$C$29,IF(COUNTIF(wycena!DL109,"&lt;&gt;0")+COUNTIF(wycena!DO109,"&lt;&gt;0")+COUNTIF(wycena!DP109,"&lt;&gt;0")+COUNTIF(wycena!DT109,"&lt;&gt;0")=$D$28,$D$29,IF(COUNTIF(wycena!DL109,"&lt;&gt;0")+COUNTIF(wycena!DO109,"&lt;&gt;0")+COUNTIF(wycena!DP109,"&lt;&gt;0")+COUNTIF(wycena!DT109,"&lt;&gt;0")=$E$28,$E$29,$F$29))),"")</f>
        <v/>
      </c>
      <c r="T93" s="41" t="str">
        <f>IF(wycena!B109&lt;&gt;"",IFERROR(IF(MAX(wycena!$AC109:$AD109)/MIN(wycena!$AC109:$AD109)&lt;=$C$32,$C$33,IF(MAX(wycena!$AC109:$AD109)/MIN(wycena!$AC109:$AD109)&lt;=$D$32,$D$33,IF(MAX(wycena!$AC109:$AD109)/MIN(wycena!$AC109:$AD109)&lt;=$E$32,$E$33,$F$33))),0),"")</f>
        <v/>
      </c>
      <c r="U93" s="41" t="str">
        <f>IF(wycena!B109&lt;&gt;"",IF(MAX(wycena!$AC109:$AD109)&lt;=$C$36,$C$37,IF(MAX(wycena!$AC109:$AD109)&lt;=$D$36,$D$37,IF(MAX(wycena!$AC109:$AD109)&lt;=$E$36,$E$37,$F$37))),"")</f>
        <v/>
      </c>
      <c r="V93" s="41" t="str">
        <f>IF(wycena!B109&lt;&gt;"",IF(wycena!$AB109&lt;=ryzyka!$C$40,ryzyka!$C$41,IF(wycena!$AB109&lt;=ryzyka!$D$40,ryzyka!$D$41,IF(wycena!$AB109&lt;=ryzyka!$E$40,ryzyka!$E$41,ryzyka!$F$41))),"")</f>
        <v/>
      </c>
      <c r="W93" s="41">
        <f>IF(AND(wycena!B109&lt;&gt;"",wycena!O109&lt;&gt;""),IF((AND(wycena!O109=$C$43,wycena!P109&lt;&gt;"f",wycena!Q109&lt;&gt;"H"))=TRUE,$C$46,IF(AND(wycena!O109=$F$43,wycena!P109&lt;&gt;"A",wycena!Q109&lt;&gt;"E")=TRUE,$C$46,$D$46)),0)</f>
        <v>0</v>
      </c>
      <c r="X93" s="41" t="str">
        <f>IFERROR(IF(wycena!B109&lt;&gt;"",SUM(M93*$B$48,N93*$B$49,O93*$B$50,P93*$B$51,Q93*$B$52,R93*$B$53,S93*$B$54,T93*$B$55,U93*$B$56,V93*$B$57,W93*$B$58),""),0)</f>
        <v/>
      </c>
      <c r="Y93" s="42" t="str">
        <f>IF(wycena!B109&lt;&gt;"",IF(X93&lt;=$B$65,$C$65,(IF(X93&lt;=$B$66,$C$66,(IF(X93&lt;=$B$67,$C$67,$C$68))))),"")</f>
        <v/>
      </c>
    </row>
    <row r="94" spans="11:25">
      <c r="K94" s="39">
        <v>92</v>
      </c>
      <c r="L94" s="40" t="str">
        <f>IF(wycena!B110&lt;&gt;"",wycena!B110,"")</f>
        <v/>
      </c>
      <c r="M94" s="41" t="str">
        <f>IF(wycena!B110&lt;&gt;"",IF(wycena!EO110&lt;=ryzyka!$C$7,ryzyka!$C$8,IF(wycena!EO110&lt;=ryzyka!$D$7,ryzyka!$D$8,IF(wycena!EO110&lt;=ryzyka!$E$7,ryzyka!$E$8,IF(wycena!EO110&lt;=ryzyka!$F$7,ryzyka!$F$8,ryzyka!$G$8)))),"")</f>
        <v/>
      </c>
      <c r="N94" s="41" t="str">
        <f>IF(wycena!B110&lt;&gt;"",IF(wycena!X110=ryzyka!$C$10,ryzyka!$C$11,ryzyka!$D$11),"")</f>
        <v/>
      </c>
      <c r="O94" s="41" t="str">
        <f>IF(wycena!B110&lt;&gt;"",(IF(wycena!DN110&lt;&gt;0,ryzyka!$D$14,ryzyka!$C$14)),"")</f>
        <v/>
      </c>
      <c r="P94" s="41" t="str">
        <f>IF(wycena!B110&lt;&gt;"",IF(wycena!G110&lt;=ryzyka!$C$17,ryzyka!$C$18,IF(wycena!G110&lt;=ryzyka!$D$17,ryzyka!$D$18,IF(wycena!G110&lt;=ryzyka!$E$17,ryzyka!$E$18,IF(wycena!G110&lt;=ryzyka!$F$17,ryzyka!$F$18,ryzyka!$G$18)))),"")</f>
        <v/>
      </c>
      <c r="Q94" s="41" t="str">
        <f>IF(wycena!B110&lt;&gt;"",IF(COUNTIF(wycena!DJ110:DT110,"&lt;&gt;0")&lt;=$C$21,$C$22,IF(COUNTIF(wycena!DJ110:DT110,"&lt;&gt;0")&lt;=$D$21,$D$22,IF(COUNTIF(wycena!DJ110:DT110,"&lt;&gt;0")&lt;=$E$21,$E$22,IF(COUNTIF(wycena!DJ110:DT110,"&lt;&gt;0")&lt;=$F$21,$F$22,$G$22)))),"")</f>
        <v/>
      </c>
      <c r="R94" s="41" t="str">
        <f>IF(wycena!B110&lt;&gt;"",IF((COUNTIF(wycena!CD110,"&lt;&gt;0")+COUNTIF(wycena!CG110,"&lt;&gt;0"))=1,$D$25,IF((COUNTIF(wycena!CD110,"&lt;&gt;0")+COUNTIF(wycena!CG110,"&lt;&gt;0"))=2,$E$25,$C$25)),"")</f>
        <v/>
      </c>
      <c r="S94" s="41" t="str">
        <f>IF(wycena!B110&lt;&gt;"",IF(COUNTIF(wycena!DL110,"&lt;&gt;0")+COUNTIF(wycena!DO110,"&lt;&gt;0")+COUNTIF(wycena!DP110,"&lt;&gt;0")+COUNTIF(wycena!DT110,"&lt;&gt;0")=$C$28,$C$29,IF(COUNTIF(wycena!DL110,"&lt;&gt;0")+COUNTIF(wycena!DO110,"&lt;&gt;0")+COUNTIF(wycena!DP110,"&lt;&gt;0")+COUNTIF(wycena!DT110,"&lt;&gt;0")=$D$28,$D$29,IF(COUNTIF(wycena!DL110,"&lt;&gt;0")+COUNTIF(wycena!DO110,"&lt;&gt;0")+COUNTIF(wycena!DP110,"&lt;&gt;0")+COUNTIF(wycena!DT110,"&lt;&gt;0")=$E$28,$E$29,$F$29))),"")</f>
        <v/>
      </c>
      <c r="T94" s="41" t="str">
        <f>IF(wycena!B110&lt;&gt;"",IFERROR(IF(MAX(wycena!$AC110:$AD110)/MIN(wycena!$AC110:$AD110)&lt;=$C$32,$C$33,IF(MAX(wycena!$AC110:$AD110)/MIN(wycena!$AC110:$AD110)&lt;=$D$32,$D$33,IF(MAX(wycena!$AC110:$AD110)/MIN(wycena!$AC110:$AD110)&lt;=$E$32,$E$33,$F$33))),0),"")</f>
        <v/>
      </c>
      <c r="U94" s="41" t="str">
        <f>IF(wycena!B110&lt;&gt;"",IF(MAX(wycena!$AC110:$AD110)&lt;=$C$36,$C$37,IF(MAX(wycena!$AC110:$AD110)&lt;=$D$36,$D$37,IF(MAX(wycena!$AC110:$AD110)&lt;=$E$36,$E$37,$F$37))),"")</f>
        <v/>
      </c>
      <c r="V94" s="41" t="str">
        <f>IF(wycena!B110&lt;&gt;"",IF(wycena!$AB110&lt;=ryzyka!$C$40,ryzyka!$C$41,IF(wycena!$AB110&lt;=ryzyka!$D$40,ryzyka!$D$41,IF(wycena!$AB110&lt;=ryzyka!$E$40,ryzyka!$E$41,ryzyka!$F$41))),"")</f>
        <v/>
      </c>
      <c r="W94" s="41">
        <f>IF(AND(wycena!B110&lt;&gt;"",wycena!O110&lt;&gt;""),IF((AND(wycena!O110=$C$43,wycena!P110&lt;&gt;"f",wycena!Q110&lt;&gt;"H"))=TRUE,$C$46,IF(AND(wycena!O110=$F$43,wycena!P110&lt;&gt;"A",wycena!Q110&lt;&gt;"E")=TRUE,$C$46,$D$46)),0)</f>
        <v>0</v>
      </c>
      <c r="X94" s="41" t="str">
        <f>IFERROR(IF(wycena!B110&lt;&gt;"",SUM(M94*$B$48,N94*$B$49,O94*$B$50,P94*$B$51,Q94*$B$52,R94*$B$53,S94*$B$54,T94*$B$55,U94*$B$56,V94*$B$57,W94*$B$58),""),0)</f>
        <v/>
      </c>
      <c r="Y94" s="42" t="str">
        <f>IF(wycena!B110&lt;&gt;"",IF(X94&lt;=$B$65,$C$65,(IF(X94&lt;=$B$66,$C$66,(IF(X94&lt;=$B$67,$C$67,$C$68))))),"")</f>
        <v/>
      </c>
    </row>
    <row r="95" spans="11:25">
      <c r="K95" s="39">
        <v>93</v>
      </c>
      <c r="L95" s="40" t="str">
        <f>IF(wycena!B111&lt;&gt;"",wycena!B111,"")</f>
        <v/>
      </c>
      <c r="M95" s="41" t="str">
        <f>IF(wycena!B111&lt;&gt;"",IF(wycena!EO111&lt;=ryzyka!$C$7,ryzyka!$C$8,IF(wycena!EO111&lt;=ryzyka!$D$7,ryzyka!$D$8,IF(wycena!EO111&lt;=ryzyka!$E$7,ryzyka!$E$8,IF(wycena!EO111&lt;=ryzyka!$F$7,ryzyka!$F$8,ryzyka!$G$8)))),"")</f>
        <v/>
      </c>
      <c r="N95" s="41" t="str">
        <f>IF(wycena!B111&lt;&gt;"",IF(wycena!X111=ryzyka!$C$10,ryzyka!$C$11,ryzyka!$D$11),"")</f>
        <v/>
      </c>
      <c r="O95" s="41" t="str">
        <f>IF(wycena!B111&lt;&gt;"",(IF(wycena!DN111&lt;&gt;0,ryzyka!$D$14,ryzyka!$C$14)),"")</f>
        <v/>
      </c>
      <c r="P95" s="41" t="str">
        <f>IF(wycena!B111&lt;&gt;"",IF(wycena!G111&lt;=ryzyka!$C$17,ryzyka!$C$18,IF(wycena!G111&lt;=ryzyka!$D$17,ryzyka!$D$18,IF(wycena!G111&lt;=ryzyka!$E$17,ryzyka!$E$18,IF(wycena!G111&lt;=ryzyka!$F$17,ryzyka!$F$18,ryzyka!$G$18)))),"")</f>
        <v/>
      </c>
      <c r="Q95" s="41" t="str">
        <f>IF(wycena!B111&lt;&gt;"",IF(COUNTIF(wycena!DJ111:DT111,"&lt;&gt;0")&lt;=$C$21,$C$22,IF(COUNTIF(wycena!DJ111:DT111,"&lt;&gt;0")&lt;=$D$21,$D$22,IF(COUNTIF(wycena!DJ111:DT111,"&lt;&gt;0")&lt;=$E$21,$E$22,IF(COUNTIF(wycena!DJ111:DT111,"&lt;&gt;0")&lt;=$F$21,$F$22,$G$22)))),"")</f>
        <v/>
      </c>
      <c r="R95" s="41" t="str">
        <f>IF(wycena!B111&lt;&gt;"",IF((COUNTIF(wycena!CD111,"&lt;&gt;0")+COUNTIF(wycena!CG111,"&lt;&gt;0"))=1,$D$25,IF((COUNTIF(wycena!CD111,"&lt;&gt;0")+COUNTIF(wycena!CG111,"&lt;&gt;0"))=2,$E$25,$C$25)),"")</f>
        <v/>
      </c>
      <c r="S95" s="41" t="str">
        <f>IF(wycena!B111&lt;&gt;"",IF(COUNTIF(wycena!DL111,"&lt;&gt;0")+COUNTIF(wycena!DO111,"&lt;&gt;0")+COUNTIF(wycena!DP111,"&lt;&gt;0")+COUNTIF(wycena!DT111,"&lt;&gt;0")=$C$28,$C$29,IF(COUNTIF(wycena!DL111,"&lt;&gt;0")+COUNTIF(wycena!DO111,"&lt;&gt;0")+COUNTIF(wycena!DP111,"&lt;&gt;0")+COUNTIF(wycena!DT111,"&lt;&gt;0")=$D$28,$D$29,IF(COUNTIF(wycena!DL111,"&lt;&gt;0")+COUNTIF(wycena!DO111,"&lt;&gt;0")+COUNTIF(wycena!DP111,"&lt;&gt;0")+COUNTIF(wycena!DT111,"&lt;&gt;0")=$E$28,$E$29,$F$29))),"")</f>
        <v/>
      </c>
      <c r="T95" s="41" t="str">
        <f>IF(wycena!B111&lt;&gt;"",IFERROR(IF(MAX(wycena!$AC111:$AD111)/MIN(wycena!$AC111:$AD111)&lt;=$C$32,$C$33,IF(MAX(wycena!$AC111:$AD111)/MIN(wycena!$AC111:$AD111)&lt;=$D$32,$D$33,IF(MAX(wycena!$AC111:$AD111)/MIN(wycena!$AC111:$AD111)&lt;=$E$32,$E$33,$F$33))),0),"")</f>
        <v/>
      </c>
      <c r="U95" s="41" t="str">
        <f>IF(wycena!B111&lt;&gt;"",IF(MAX(wycena!$AC111:$AD111)&lt;=$C$36,$C$37,IF(MAX(wycena!$AC111:$AD111)&lt;=$D$36,$D$37,IF(MAX(wycena!$AC111:$AD111)&lt;=$E$36,$E$37,$F$37))),"")</f>
        <v/>
      </c>
      <c r="V95" s="41" t="str">
        <f>IF(wycena!B111&lt;&gt;"",IF(wycena!$AB111&lt;=ryzyka!$C$40,ryzyka!$C$41,IF(wycena!$AB111&lt;=ryzyka!$D$40,ryzyka!$D$41,IF(wycena!$AB111&lt;=ryzyka!$E$40,ryzyka!$E$41,ryzyka!$F$41))),"")</f>
        <v/>
      </c>
      <c r="W95" s="41">
        <f>IF(AND(wycena!B111&lt;&gt;"",wycena!O111&lt;&gt;""),IF((AND(wycena!O111=$C$43,wycena!P111&lt;&gt;"f",wycena!Q111&lt;&gt;"H"))=TRUE,$C$46,IF(AND(wycena!O111=$F$43,wycena!P111&lt;&gt;"A",wycena!Q111&lt;&gt;"E")=TRUE,$C$46,$D$46)),0)</f>
        <v>0</v>
      </c>
      <c r="X95" s="41" t="str">
        <f>IFERROR(IF(wycena!B111&lt;&gt;"",SUM(M95*$B$48,N95*$B$49,O95*$B$50,P95*$B$51,Q95*$B$52,R95*$B$53,S95*$B$54,T95*$B$55,U95*$B$56,V95*$B$57,W95*$B$58),""),0)</f>
        <v/>
      </c>
      <c r="Y95" s="42" t="str">
        <f>IF(wycena!B111&lt;&gt;"",IF(X95&lt;=$B$65,$C$65,(IF(X95&lt;=$B$66,$C$66,(IF(X95&lt;=$B$67,$C$67,$C$68))))),"")</f>
        <v/>
      </c>
    </row>
    <row r="96" spans="11:25">
      <c r="K96" s="39">
        <v>94</v>
      </c>
      <c r="L96" s="40" t="str">
        <f>IF(wycena!B112&lt;&gt;"",wycena!B112,"")</f>
        <v/>
      </c>
      <c r="M96" s="41" t="str">
        <f>IF(wycena!B112&lt;&gt;"",IF(wycena!EO112&lt;=ryzyka!$C$7,ryzyka!$C$8,IF(wycena!EO112&lt;=ryzyka!$D$7,ryzyka!$D$8,IF(wycena!EO112&lt;=ryzyka!$E$7,ryzyka!$E$8,IF(wycena!EO112&lt;=ryzyka!$F$7,ryzyka!$F$8,ryzyka!$G$8)))),"")</f>
        <v/>
      </c>
      <c r="N96" s="41" t="str">
        <f>IF(wycena!B112&lt;&gt;"",IF(wycena!X112=ryzyka!$C$10,ryzyka!$C$11,ryzyka!$D$11),"")</f>
        <v/>
      </c>
      <c r="O96" s="41" t="str">
        <f>IF(wycena!B112&lt;&gt;"",(IF(wycena!DN112&lt;&gt;0,ryzyka!$D$14,ryzyka!$C$14)),"")</f>
        <v/>
      </c>
      <c r="P96" s="41" t="str">
        <f>IF(wycena!B112&lt;&gt;"",IF(wycena!G112&lt;=ryzyka!$C$17,ryzyka!$C$18,IF(wycena!G112&lt;=ryzyka!$D$17,ryzyka!$D$18,IF(wycena!G112&lt;=ryzyka!$E$17,ryzyka!$E$18,IF(wycena!G112&lt;=ryzyka!$F$17,ryzyka!$F$18,ryzyka!$G$18)))),"")</f>
        <v/>
      </c>
      <c r="Q96" s="41" t="str">
        <f>IF(wycena!B112&lt;&gt;"",IF(COUNTIF(wycena!DJ112:DT112,"&lt;&gt;0")&lt;=$C$21,$C$22,IF(COUNTIF(wycena!DJ112:DT112,"&lt;&gt;0")&lt;=$D$21,$D$22,IF(COUNTIF(wycena!DJ112:DT112,"&lt;&gt;0")&lt;=$E$21,$E$22,IF(COUNTIF(wycena!DJ112:DT112,"&lt;&gt;0")&lt;=$F$21,$F$22,$G$22)))),"")</f>
        <v/>
      </c>
      <c r="R96" s="41" t="str">
        <f>IF(wycena!B112&lt;&gt;"",IF((COUNTIF(wycena!CD112,"&lt;&gt;0")+COUNTIF(wycena!CG112,"&lt;&gt;0"))=1,$D$25,IF((COUNTIF(wycena!CD112,"&lt;&gt;0")+COUNTIF(wycena!CG112,"&lt;&gt;0"))=2,$E$25,$C$25)),"")</f>
        <v/>
      </c>
      <c r="S96" s="41" t="str">
        <f>IF(wycena!B112&lt;&gt;"",IF(COUNTIF(wycena!DL112,"&lt;&gt;0")+COUNTIF(wycena!DO112,"&lt;&gt;0")+COUNTIF(wycena!DP112,"&lt;&gt;0")+COUNTIF(wycena!DT112,"&lt;&gt;0")=$C$28,$C$29,IF(COUNTIF(wycena!DL112,"&lt;&gt;0")+COUNTIF(wycena!DO112,"&lt;&gt;0")+COUNTIF(wycena!DP112,"&lt;&gt;0")+COUNTIF(wycena!DT112,"&lt;&gt;0")=$D$28,$D$29,IF(COUNTIF(wycena!DL112,"&lt;&gt;0")+COUNTIF(wycena!DO112,"&lt;&gt;0")+COUNTIF(wycena!DP112,"&lt;&gt;0")+COUNTIF(wycena!DT112,"&lt;&gt;0")=$E$28,$E$29,$F$29))),"")</f>
        <v/>
      </c>
      <c r="T96" s="41" t="str">
        <f>IF(wycena!B112&lt;&gt;"",IFERROR(IF(MAX(wycena!$AC112:$AD112)/MIN(wycena!$AC112:$AD112)&lt;=$C$32,$C$33,IF(MAX(wycena!$AC112:$AD112)/MIN(wycena!$AC112:$AD112)&lt;=$D$32,$D$33,IF(MAX(wycena!$AC112:$AD112)/MIN(wycena!$AC112:$AD112)&lt;=$E$32,$E$33,$F$33))),0),"")</f>
        <v/>
      </c>
      <c r="U96" s="41" t="str">
        <f>IF(wycena!B112&lt;&gt;"",IF(MAX(wycena!$AC112:$AD112)&lt;=$C$36,$C$37,IF(MAX(wycena!$AC112:$AD112)&lt;=$D$36,$D$37,IF(MAX(wycena!$AC112:$AD112)&lt;=$E$36,$E$37,$F$37))),"")</f>
        <v/>
      </c>
      <c r="V96" s="41" t="str">
        <f>IF(wycena!B112&lt;&gt;"",IF(wycena!$AB112&lt;=ryzyka!$C$40,ryzyka!$C$41,IF(wycena!$AB112&lt;=ryzyka!$D$40,ryzyka!$D$41,IF(wycena!$AB112&lt;=ryzyka!$E$40,ryzyka!$E$41,ryzyka!$F$41))),"")</f>
        <v/>
      </c>
      <c r="W96" s="41">
        <f>IF(AND(wycena!B112&lt;&gt;"",wycena!O112&lt;&gt;""),IF((AND(wycena!O112=$C$43,wycena!P112&lt;&gt;"f",wycena!Q112&lt;&gt;"H"))=TRUE,$C$46,IF(AND(wycena!O112=$F$43,wycena!P112&lt;&gt;"A",wycena!Q112&lt;&gt;"E")=TRUE,$C$46,$D$46)),0)</f>
        <v>0</v>
      </c>
      <c r="X96" s="41" t="str">
        <f>IFERROR(IF(wycena!B112&lt;&gt;"",SUM(M96*$B$48,N96*$B$49,O96*$B$50,P96*$B$51,Q96*$B$52,R96*$B$53,S96*$B$54,T96*$B$55,U96*$B$56,V96*$B$57,W96*$B$58),""),0)</f>
        <v/>
      </c>
      <c r="Y96" s="42" t="str">
        <f>IF(wycena!B112&lt;&gt;"",IF(X96&lt;=$B$65,$C$65,(IF(X96&lt;=$B$66,$C$66,(IF(X96&lt;=$B$67,$C$67,$C$68))))),"")</f>
        <v/>
      </c>
    </row>
    <row r="97" spans="11:25">
      <c r="K97" s="39">
        <v>95</v>
      </c>
      <c r="L97" s="40" t="str">
        <f>IF(wycena!B113&lt;&gt;"",wycena!B113,"")</f>
        <v/>
      </c>
      <c r="M97" s="41" t="str">
        <f>IF(wycena!B113&lt;&gt;"",IF(wycena!EO113&lt;=ryzyka!$C$7,ryzyka!$C$8,IF(wycena!EO113&lt;=ryzyka!$D$7,ryzyka!$D$8,IF(wycena!EO113&lt;=ryzyka!$E$7,ryzyka!$E$8,IF(wycena!EO113&lt;=ryzyka!$F$7,ryzyka!$F$8,ryzyka!$G$8)))),"")</f>
        <v/>
      </c>
      <c r="N97" s="41" t="str">
        <f>IF(wycena!B113&lt;&gt;"",IF(wycena!X113=ryzyka!$C$10,ryzyka!$C$11,ryzyka!$D$11),"")</f>
        <v/>
      </c>
      <c r="O97" s="41" t="str">
        <f>IF(wycena!B113&lt;&gt;"",(IF(wycena!DN113&lt;&gt;0,ryzyka!$D$14,ryzyka!$C$14)),"")</f>
        <v/>
      </c>
      <c r="P97" s="41" t="str">
        <f>IF(wycena!B113&lt;&gt;"",IF(wycena!G113&lt;=ryzyka!$C$17,ryzyka!$C$18,IF(wycena!G113&lt;=ryzyka!$D$17,ryzyka!$D$18,IF(wycena!G113&lt;=ryzyka!$E$17,ryzyka!$E$18,IF(wycena!G113&lt;=ryzyka!$F$17,ryzyka!$F$18,ryzyka!$G$18)))),"")</f>
        <v/>
      </c>
      <c r="Q97" s="41" t="str">
        <f>IF(wycena!B113&lt;&gt;"",IF(COUNTIF(wycena!DJ113:DT113,"&lt;&gt;0")&lt;=$C$21,$C$22,IF(COUNTIF(wycena!DJ113:DT113,"&lt;&gt;0")&lt;=$D$21,$D$22,IF(COUNTIF(wycena!DJ113:DT113,"&lt;&gt;0")&lt;=$E$21,$E$22,IF(COUNTIF(wycena!DJ113:DT113,"&lt;&gt;0")&lt;=$F$21,$F$22,$G$22)))),"")</f>
        <v/>
      </c>
      <c r="R97" s="41" t="str">
        <f>IF(wycena!B113&lt;&gt;"",IF((COUNTIF(wycena!CD113,"&lt;&gt;0")+COUNTIF(wycena!CG113,"&lt;&gt;0"))=1,$D$25,IF((COUNTIF(wycena!CD113,"&lt;&gt;0")+COUNTIF(wycena!CG113,"&lt;&gt;0"))=2,$E$25,$C$25)),"")</f>
        <v/>
      </c>
      <c r="S97" s="41" t="str">
        <f>IF(wycena!B113&lt;&gt;"",IF(COUNTIF(wycena!DL113,"&lt;&gt;0")+COUNTIF(wycena!DO113,"&lt;&gt;0")+COUNTIF(wycena!DP113,"&lt;&gt;0")+COUNTIF(wycena!DT113,"&lt;&gt;0")=$C$28,$C$29,IF(COUNTIF(wycena!DL113,"&lt;&gt;0")+COUNTIF(wycena!DO113,"&lt;&gt;0")+COUNTIF(wycena!DP113,"&lt;&gt;0")+COUNTIF(wycena!DT113,"&lt;&gt;0")=$D$28,$D$29,IF(COUNTIF(wycena!DL113,"&lt;&gt;0")+COUNTIF(wycena!DO113,"&lt;&gt;0")+COUNTIF(wycena!DP113,"&lt;&gt;0")+COUNTIF(wycena!DT113,"&lt;&gt;0")=$E$28,$E$29,$F$29))),"")</f>
        <v/>
      </c>
      <c r="T97" s="41" t="str">
        <f>IF(wycena!B113&lt;&gt;"",IFERROR(IF(MAX(wycena!$AC113:$AD113)/MIN(wycena!$AC113:$AD113)&lt;=$C$32,$C$33,IF(MAX(wycena!$AC113:$AD113)/MIN(wycena!$AC113:$AD113)&lt;=$D$32,$D$33,IF(MAX(wycena!$AC113:$AD113)/MIN(wycena!$AC113:$AD113)&lt;=$E$32,$E$33,$F$33))),0),"")</f>
        <v/>
      </c>
      <c r="U97" s="41" t="str">
        <f>IF(wycena!B113&lt;&gt;"",IF(MAX(wycena!$AC113:$AD113)&lt;=$C$36,$C$37,IF(MAX(wycena!$AC113:$AD113)&lt;=$D$36,$D$37,IF(MAX(wycena!$AC113:$AD113)&lt;=$E$36,$E$37,$F$37))),"")</f>
        <v/>
      </c>
      <c r="V97" s="41" t="str">
        <f>IF(wycena!B113&lt;&gt;"",IF(wycena!$AB113&lt;=ryzyka!$C$40,ryzyka!$C$41,IF(wycena!$AB113&lt;=ryzyka!$D$40,ryzyka!$D$41,IF(wycena!$AB113&lt;=ryzyka!$E$40,ryzyka!$E$41,ryzyka!$F$41))),"")</f>
        <v/>
      </c>
      <c r="W97" s="41">
        <f>IF(AND(wycena!B113&lt;&gt;"",wycena!O113&lt;&gt;""),IF((AND(wycena!O113=$C$43,wycena!P113&lt;&gt;"f",wycena!Q113&lt;&gt;"H"))=TRUE,$C$46,IF(AND(wycena!O113=$F$43,wycena!P113&lt;&gt;"A",wycena!Q113&lt;&gt;"E")=TRUE,$C$46,$D$46)),0)</f>
        <v>0</v>
      </c>
      <c r="X97" s="41" t="str">
        <f>IFERROR(IF(wycena!B113&lt;&gt;"",SUM(M97*$B$48,N97*$B$49,O97*$B$50,P97*$B$51,Q97*$B$52,R97*$B$53,S97*$B$54,T97*$B$55,U97*$B$56,V97*$B$57,W97*$B$58),""),0)</f>
        <v/>
      </c>
      <c r="Y97" s="42" t="str">
        <f>IF(wycena!B113&lt;&gt;"",IF(X97&lt;=$B$65,$C$65,(IF(X97&lt;=$B$66,$C$66,(IF(X97&lt;=$B$67,$C$67,$C$68))))),"")</f>
        <v/>
      </c>
    </row>
    <row r="98" spans="11:25">
      <c r="K98" s="39">
        <v>96</v>
      </c>
      <c r="L98" s="40" t="str">
        <f>IF(wycena!B114&lt;&gt;"",wycena!B114,"")</f>
        <v/>
      </c>
      <c r="M98" s="41" t="str">
        <f>IF(wycena!B114&lt;&gt;"",IF(wycena!EO114&lt;=ryzyka!$C$7,ryzyka!$C$8,IF(wycena!EO114&lt;=ryzyka!$D$7,ryzyka!$D$8,IF(wycena!EO114&lt;=ryzyka!$E$7,ryzyka!$E$8,IF(wycena!EO114&lt;=ryzyka!$F$7,ryzyka!$F$8,ryzyka!$G$8)))),"")</f>
        <v/>
      </c>
      <c r="N98" s="41" t="str">
        <f>IF(wycena!B114&lt;&gt;"",IF(wycena!X114=ryzyka!$C$10,ryzyka!$C$11,ryzyka!$D$11),"")</f>
        <v/>
      </c>
      <c r="O98" s="41" t="str">
        <f>IF(wycena!B114&lt;&gt;"",(IF(wycena!DN114&lt;&gt;0,ryzyka!$D$14,ryzyka!$C$14)),"")</f>
        <v/>
      </c>
      <c r="P98" s="41" t="str">
        <f>IF(wycena!B114&lt;&gt;"",IF(wycena!G114&lt;=ryzyka!$C$17,ryzyka!$C$18,IF(wycena!G114&lt;=ryzyka!$D$17,ryzyka!$D$18,IF(wycena!G114&lt;=ryzyka!$E$17,ryzyka!$E$18,IF(wycena!G114&lt;=ryzyka!$F$17,ryzyka!$F$18,ryzyka!$G$18)))),"")</f>
        <v/>
      </c>
      <c r="Q98" s="41" t="str">
        <f>IF(wycena!B114&lt;&gt;"",IF(COUNTIF(wycena!DJ114:DT114,"&lt;&gt;0")&lt;=$C$21,$C$22,IF(COUNTIF(wycena!DJ114:DT114,"&lt;&gt;0")&lt;=$D$21,$D$22,IF(COUNTIF(wycena!DJ114:DT114,"&lt;&gt;0")&lt;=$E$21,$E$22,IF(COUNTIF(wycena!DJ114:DT114,"&lt;&gt;0")&lt;=$F$21,$F$22,$G$22)))),"")</f>
        <v/>
      </c>
      <c r="R98" s="41" t="str">
        <f>IF(wycena!B114&lt;&gt;"",IF((COUNTIF(wycena!CD114,"&lt;&gt;0")+COUNTIF(wycena!CG114,"&lt;&gt;0"))=1,$D$25,IF((COUNTIF(wycena!CD114,"&lt;&gt;0")+COUNTIF(wycena!CG114,"&lt;&gt;0"))=2,$E$25,$C$25)),"")</f>
        <v/>
      </c>
      <c r="S98" s="41" t="str">
        <f>IF(wycena!B114&lt;&gt;"",IF(COUNTIF(wycena!DL114,"&lt;&gt;0")+COUNTIF(wycena!DO114,"&lt;&gt;0")+COUNTIF(wycena!DP114,"&lt;&gt;0")+COUNTIF(wycena!DT114,"&lt;&gt;0")=$C$28,$C$29,IF(COUNTIF(wycena!DL114,"&lt;&gt;0")+COUNTIF(wycena!DO114,"&lt;&gt;0")+COUNTIF(wycena!DP114,"&lt;&gt;0")+COUNTIF(wycena!DT114,"&lt;&gt;0")=$D$28,$D$29,IF(COUNTIF(wycena!DL114,"&lt;&gt;0")+COUNTIF(wycena!DO114,"&lt;&gt;0")+COUNTIF(wycena!DP114,"&lt;&gt;0")+COUNTIF(wycena!DT114,"&lt;&gt;0")=$E$28,$E$29,$F$29))),"")</f>
        <v/>
      </c>
      <c r="T98" s="41" t="str">
        <f>IF(wycena!B114&lt;&gt;"",IFERROR(IF(MAX(wycena!$AC114:$AD114)/MIN(wycena!$AC114:$AD114)&lt;=$C$32,$C$33,IF(MAX(wycena!$AC114:$AD114)/MIN(wycena!$AC114:$AD114)&lt;=$D$32,$D$33,IF(MAX(wycena!$AC114:$AD114)/MIN(wycena!$AC114:$AD114)&lt;=$E$32,$E$33,$F$33))),0),"")</f>
        <v/>
      </c>
      <c r="U98" s="41" t="str">
        <f>IF(wycena!B114&lt;&gt;"",IF(MAX(wycena!$AC114:$AD114)&lt;=$C$36,$C$37,IF(MAX(wycena!$AC114:$AD114)&lt;=$D$36,$D$37,IF(MAX(wycena!$AC114:$AD114)&lt;=$E$36,$E$37,$F$37))),"")</f>
        <v/>
      </c>
      <c r="V98" s="41" t="str">
        <f>IF(wycena!B114&lt;&gt;"",IF(wycena!$AB114&lt;=ryzyka!$C$40,ryzyka!$C$41,IF(wycena!$AB114&lt;=ryzyka!$D$40,ryzyka!$D$41,IF(wycena!$AB114&lt;=ryzyka!$E$40,ryzyka!$E$41,ryzyka!$F$41))),"")</f>
        <v/>
      </c>
      <c r="W98" s="41">
        <f>IF(AND(wycena!B114&lt;&gt;"",wycena!O114&lt;&gt;""),IF((AND(wycena!O114=$C$43,wycena!P114&lt;&gt;"f",wycena!Q114&lt;&gt;"H"))=TRUE,$C$46,IF(AND(wycena!O114=$F$43,wycena!P114&lt;&gt;"A",wycena!Q114&lt;&gt;"E")=TRUE,$C$46,$D$46)),0)</f>
        <v>0</v>
      </c>
      <c r="X98" s="41" t="str">
        <f>IFERROR(IF(wycena!B114&lt;&gt;"",SUM(M98*$B$48,N98*$B$49,O98*$B$50,P98*$B$51,Q98*$B$52,R98*$B$53,S98*$B$54,T98*$B$55,U98*$B$56,V98*$B$57,W98*$B$58),""),0)</f>
        <v/>
      </c>
      <c r="Y98" s="42" t="str">
        <f>IF(wycena!B114&lt;&gt;"",IF(X98&lt;=$B$65,$C$65,(IF(X98&lt;=$B$66,$C$66,(IF(X98&lt;=$B$67,$C$67,$C$68))))),"")</f>
        <v/>
      </c>
    </row>
    <row r="99" spans="11:25">
      <c r="K99" s="39">
        <v>97</v>
      </c>
      <c r="L99" s="40" t="str">
        <f>IF(wycena!B115&lt;&gt;"",wycena!B115,"")</f>
        <v/>
      </c>
      <c r="M99" s="41" t="str">
        <f>IF(wycena!B115&lt;&gt;"",IF(wycena!EO115&lt;=ryzyka!$C$7,ryzyka!$C$8,IF(wycena!EO115&lt;=ryzyka!$D$7,ryzyka!$D$8,IF(wycena!EO115&lt;=ryzyka!$E$7,ryzyka!$E$8,IF(wycena!EO115&lt;=ryzyka!$F$7,ryzyka!$F$8,ryzyka!$G$8)))),"")</f>
        <v/>
      </c>
      <c r="N99" s="41" t="str">
        <f>IF(wycena!B115&lt;&gt;"",IF(wycena!X115=ryzyka!$C$10,ryzyka!$C$11,ryzyka!$D$11),"")</f>
        <v/>
      </c>
      <c r="O99" s="41" t="str">
        <f>IF(wycena!B115&lt;&gt;"",(IF(wycena!DN115&lt;&gt;0,ryzyka!$D$14,ryzyka!$C$14)),"")</f>
        <v/>
      </c>
      <c r="P99" s="41" t="str">
        <f>IF(wycena!B115&lt;&gt;"",IF(wycena!G115&lt;=ryzyka!$C$17,ryzyka!$C$18,IF(wycena!G115&lt;=ryzyka!$D$17,ryzyka!$D$18,IF(wycena!G115&lt;=ryzyka!$E$17,ryzyka!$E$18,IF(wycena!G115&lt;=ryzyka!$F$17,ryzyka!$F$18,ryzyka!$G$18)))),"")</f>
        <v/>
      </c>
      <c r="Q99" s="41" t="str">
        <f>IF(wycena!B115&lt;&gt;"",IF(COUNTIF(wycena!DJ115:DT115,"&lt;&gt;0")&lt;=$C$21,$C$22,IF(COUNTIF(wycena!DJ115:DT115,"&lt;&gt;0")&lt;=$D$21,$D$22,IF(COUNTIF(wycena!DJ115:DT115,"&lt;&gt;0")&lt;=$E$21,$E$22,IF(COUNTIF(wycena!DJ115:DT115,"&lt;&gt;0")&lt;=$F$21,$F$22,$G$22)))),"")</f>
        <v/>
      </c>
      <c r="R99" s="41" t="str">
        <f>IF(wycena!B115&lt;&gt;"",IF((COUNTIF(wycena!CD115,"&lt;&gt;0")+COUNTIF(wycena!CG115,"&lt;&gt;0"))=1,$D$25,IF((COUNTIF(wycena!CD115,"&lt;&gt;0")+COUNTIF(wycena!CG115,"&lt;&gt;0"))=2,$E$25,$C$25)),"")</f>
        <v/>
      </c>
      <c r="S99" s="41" t="str">
        <f>IF(wycena!B115&lt;&gt;"",IF(COUNTIF(wycena!DL115,"&lt;&gt;0")+COUNTIF(wycena!DO115,"&lt;&gt;0")+COUNTIF(wycena!DP115,"&lt;&gt;0")+COUNTIF(wycena!DT115,"&lt;&gt;0")=$C$28,$C$29,IF(COUNTIF(wycena!DL115,"&lt;&gt;0")+COUNTIF(wycena!DO115,"&lt;&gt;0")+COUNTIF(wycena!DP115,"&lt;&gt;0")+COUNTIF(wycena!DT115,"&lt;&gt;0")=$D$28,$D$29,IF(COUNTIF(wycena!DL115,"&lt;&gt;0")+COUNTIF(wycena!DO115,"&lt;&gt;0")+COUNTIF(wycena!DP115,"&lt;&gt;0")+COUNTIF(wycena!DT115,"&lt;&gt;0")=$E$28,$E$29,$F$29))),"")</f>
        <v/>
      </c>
      <c r="T99" s="41" t="str">
        <f>IF(wycena!B115&lt;&gt;"",IFERROR(IF(MAX(wycena!$AC115:$AD115)/MIN(wycena!$AC115:$AD115)&lt;=$C$32,$C$33,IF(MAX(wycena!$AC115:$AD115)/MIN(wycena!$AC115:$AD115)&lt;=$D$32,$D$33,IF(MAX(wycena!$AC115:$AD115)/MIN(wycena!$AC115:$AD115)&lt;=$E$32,$E$33,$F$33))),0),"")</f>
        <v/>
      </c>
      <c r="U99" s="41" t="str">
        <f>IF(wycena!B115&lt;&gt;"",IF(MAX(wycena!$AC115:$AD115)&lt;=$C$36,$C$37,IF(MAX(wycena!$AC115:$AD115)&lt;=$D$36,$D$37,IF(MAX(wycena!$AC115:$AD115)&lt;=$E$36,$E$37,$F$37))),"")</f>
        <v/>
      </c>
      <c r="V99" s="41" t="str">
        <f>IF(wycena!B115&lt;&gt;"",IF(wycena!$AB115&lt;=ryzyka!$C$40,ryzyka!$C$41,IF(wycena!$AB115&lt;=ryzyka!$D$40,ryzyka!$D$41,IF(wycena!$AB115&lt;=ryzyka!$E$40,ryzyka!$E$41,ryzyka!$F$41))),"")</f>
        <v/>
      </c>
      <c r="W99" s="41">
        <f>IF(AND(wycena!B115&lt;&gt;"",wycena!O115&lt;&gt;""),IF((AND(wycena!O115=$C$43,wycena!P115&lt;&gt;"f",wycena!Q115&lt;&gt;"H"))=TRUE,$C$46,IF(AND(wycena!O115=$F$43,wycena!P115&lt;&gt;"A",wycena!Q115&lt;&gt;"E")=TRUE,$C$46,$D$46)),0)</f>
        <v>0</v>
      </c>
      <c r="X99" s="41" t="str">
        <f>IFERROR(IF(wycena!B115&lt;&gt;"",SUM(M99*$B$48,N99*$B$49,O99*$B$50,P99*$B$51,Q99*$B$52,R99*$B$53,S99*$B$54,T99*$B$55,U99*$B$56,V99*$B$57,W99*$B$58),""),0)</f>
        <v/>
      </c>
      <c r="Y99" s="42" t="str">
        <f>IF(wycena!B115&lt;&gt;"",IF(X99&lt;=$B$65,$C$65,(IF(X99&lt;=$B$66,$C$66,(IF(X99&lt;=$B$67,$C$67,$C$68))))),"")</f>
        <v/>
      </c>
    </row>
    <row r="100" spans="11:25">
      <c r="K100" s="39">
        <v>98</v>
      </c>
      <c r="L100" s="40" t="str">
        <f>IF(wycena!B116&lt;&gt;"",wycena!B116,"")</f>
        <v/>
      </c>
      <c r="M100" s="41" t="str">
        <f>IF(wycena!B116&lt;&gt;"",IF(wycena!EO116&lt;=ryzyka!$C$7,ryzyka!$C$8,IF(wycena!EO116&lt;=ryzyka!$D$7,ryzyka!$D$8,IF(wycena!EO116&lt;=ryzyka!$E$7,ryzyka!$E$8,IF(wycena!EO116&lt;=ryzyka!$F$7,ryzyka!$F$8,ryzyka!$G$8)))),"")</f>
        <v/>
      </c>
      <c r="N100" s="41" t="str">
        <f>IF(wycena!B116&lt;&gt;"",IF(wycena!X116=ryzyka!$C$10,ryzyka!$C$11,ryzyka!$D$11),"")</f>
        <v/>
      </c>
      <c r="O100" s="41" t="str">
        <f>IF(wycena!B116&lt;&gt;"",(IF(wycena!DN116&lt;&gt;0,ryzyka!$D$14,ryzyka!$C$14)),"")</f>
        <v/>
      </c>
      <c r="P100" s="41" t="str">
        <f>IF(wycena!B116&lt;&gt;"",IF(wycena!G116&lt;=ryzyka!$C$17,ryzyka!$C$18,IF(wycena!G116&lt;=ryzyka!$D$17,ryzyka!$D$18,IF(wycena!G116&lt;=ryzyka!$E$17,ryzyka!$E$18,IF(wycena!G116&lt;=ryzyka!$F$17,ryzyka!$F$18,ryzyka!$G$18)))),"")</f>
        <v/>
      </c>
      <c r="Q100" s="41" t="str">
        <f>IF(wycena!B116&lt;&gt;"",IF(COUNTIF(wycena!DJ116:DT116,"&lt;&gt;0")&lt;=$C$21,$C$22,IF(COUNTIF(wycena!DJ116:DT116,"&lt;&gt;0")&lt;=$D$21,$D$22,IF(COUNTIF(wycena!DJ116:DT116,"&lt;&gt;0")&lt;=$E$21,$E$22,IF(COUNTIF(wycena!DJ116:DT116,"&lt;&gt;0")&lt;=$F$21,$F$22,$G$22)))),"")</f>
        <v/>
      </c>
      <c r="R100" s="41" t="str">
        <f>IF(wycena!B116&lt;&gt;"",IF((COUNTIF(wycena!CD116,"&lt;&gt;0")+COUNTIF(wycena!CG116,"&lt;&gt;0"))=1,$D$25,IF((COUNTIF(wycena!CD116,"&lt;&gt;0")+COUNTIF(wycena!CG116,"&lt;&gt;0"))=2,$E$25,$C$25)),"")</f>
        <v/>
      </c>
      <c r="S100" s="41" t="str">
        <f>IF(wycena!B116&lt;&gt;"",IF(COUNTIF(wycena!DL116,"&lt;&gt;0")+COUNTIF(wycena!DO116,"&lt;&gt;0")+COUNTIF(wycena!DP116,"&lt;&gt;0")+COUNTIF(wycena!DT116,"&lt;&gt;0")=$C$28,$C$29,IF(COUNTIF(wycena!DL116,"&lt;&gt;0")+COUNTIF(wycena!DO116,"&lt;&gt;0")+COUNTIF(wycena!DP116,"&lt;&gt;0")+COUNTIF(wycena!DT116,"&lt;&gt;0")=$D$28,$D$29,IF(COUNTIF(wycena!DL116,"&lt;&gt;0")+COUNTIF(wycena!DO116,"&lt;&gt;0")+COUNTIF(wycena!DP116,"&lt;&gt;0")+COUNTIF(wycena!DT116,"&lt;&gt;0")=$E$28,$E$29,$F$29))),"")</f>
        <v/>
      </c>
      <c r="T100" s="41" t="str">
        <f>IF(wycena!B116&lt;&gt;"",IFERROR(IF(MAX(wycena!$AC116:$AD116)/MIN(wycena!$AC116:$AD116)&lt;=$C$32,$C$33,IF(MAX(wycena!$AC116:$AD116)/MIN(wycena!$AC116:$AD116)&lt;=$D$32,$D$33,IF(MAX(wycena!$AC116:$AD116)/MIN(wycena!$AC116:$AD116)&lt;=$E$32,$E$33,$F$33))),0),"")</f>
        <v/>
      </c>
      <c r="U100" s="41" t="str">
        <f>IF(wycena!B116&lt;&gt;"",IF(MAX(wycena!$AC116:$AD116)&lt;=$C$36,$C$37,IF(MAX(wycena!$AC116:$AD116)&lt;=$D$36,$D$37,IF(MAX(wycena!$AC116:$AD116)&lt;=$E$36,$E$37,$F$37))),"")</f>
        <v/>
      </c>
      <c r="V100" s="41" t="str">
        <f>IF(wycena!B116&lt;&gt;"",IF(wycena!$AB116&lt;=ryzyka!$C$40,ryzyka!$C$41,IF(wycena!$AB116&lt;=ryzyka!$D$40,ryzyka!$D$41,IF(wycena!$AB116&lt;=ryzyka!$E$40,ryzyka!$E$41,ryzyka!$F$41))),"")</f>
        <v/>
      </c>
      <c r="W100" s="41">
        <f>IF(AND(wycena!B116&lt;&gt;"",wycena!O116&lt;&gt;""),IF((AND(wycena!O116=$C$43,wycena!P116&lt;&gt;"f",wycena!Q116&lt;&gt;"H"))=TRUE,$C$46,IF(AND(wycena!O116=$F$43,wycena!P116&lt;&gt;"A",wycena!Q116&lt;&gt;"E")=TRUE,$C$46,$D$46)),0)</f>
        <v>0</v>
      </c>
      <c r="X100" s="41" t="str">
        <f>IFERROR(IF(wycena!B116&lt;&gt;"",SUM(M100*$B$48,N100*$B$49,O100*$B$50,P100*$B$51,Q100*$B$52,R100*$B$53,S100*$B$54,T100*$B$55,U100*$B$56,V100*$B$57,W100*$B$58),""),0)</f>
        <v/>
      </c>
      <c r="Y100" s="42" t="str">
        <f>IF(wycena!B116&lt;&gt;"",IF(X100&lt;=$B$65,$C$65,(IF(X100&lt;=$B$66,$C$66,(IF(X100&lt;=$B$67,$C$67,$C$68))))),"")</f>
        <v/>
      </c>
    </row>
    <row r="101" spans="11:25">
      <c r="K101" s="39">
        <v>99</v>
      </c>
      <c r="L101" s="40" t="str">
        <f>IF(wycena!B117&lt;&gt;"",wycena!B117,"")</f>
        <v/>
      </c>
      <c r="M101" s="41" t="str">
        <f>IF(wycena!B117&lt;&gt;"",IF(wycena!EO117&lt;=ryzyka!$C$7,ryzyka!$C$8,IF(wycena!EO117&lt;=ryzyka!$D$7,ryzyka!$D$8,IF(wycena!EO117&lt;=ryzyka!$E$7,ryzyka!$E$8,IF(wycena!EO117&lt;=ryzyka!$F$7,ryzyka!$F$8,ryzyka!$G$8)))),"")</f>
        <v/>
      </c>
      <c r="N101" s="41" t="str">
        <f>IF(wycena!B117&lt;&gt;"",IF(wycena!X117=ryzyka!$C$10,ryzyka!$C$11,ryzyka!$D$11),"")</f>
        <v/>
      </c>
      <c r="O101" s="41" t="str">
        <f>IF(wycena!B117&lt;&gt;"",(IF(wycena!DN117&lt;&gt;0,ryzyka!$D$14,ryzyka!$C$14)),"")</f>
        <v/>
      </c>
      <c r="P101" s="41" t="str">
        <f>IF(wycena!B117&lt;&gt;"",IF(wycena!G117&lt;=ryzyka!$C$17,ryzyka!$C$18,IF(wycena!G117&lt;=ryzyka!$D$17,ryzyka!$D$18,IF(wycena!G117&lt;=ryzyka!$E$17,ryzyka!$E$18,IF(wycena!G117&lt;=ryzyka!$F$17,ryzyka!$F$18,ryzyka!$G$18)))),"")</f>
        <v/>
      </c>
      <c r="Q101" s="41" t="str">
        <f>IF(wycena!B117&lt;&gt;"",IF(COUNTIF(wycena!DJ117:DT117,"&lt;&gt;0")&lt;=$C$21,$C$22,IF(COUNTIF(wycena!DJ117:DT117,"&lt;&gt;0")&lt;=$D$21,$D$22,IF(COUNTIF(wycena!DJ117:DT117,"&lt;&gt;0")&lt;=$E$21,$E$22,IF(COUNTIF(wycena!DJ117:DT117,"&lt;&gt;0")&lt;=$F$21,$F$22,$G$22)))),"")</f>
        <v/>
      </c>
      <c r="R101" s="41" t="str">
        <f>IF(wycena!B117&lt;&gt;"",IF((COUNTIF(wycena!CD117,"&lt;&gt;0")+COUNTIF(wycena!CG117,"&lt;&gt;0"))=1,$D$25,IF((COUNTIF(wycena!CD117,"&lt;&gt;0")+COUNTIF(wycena!CG117,"&lt;&gt;0"))=2,$E$25,$C$25)),"")</f>
        <v/>
      </c>
      <c r="S101" s="41" t="str">
        <f>IF(wycena!B117&lt;&gt;"",IF(COUNTIF(wycena!DL117,"&lt;&gt;0")+COUNTIF(wycena!DO117,"&lt;&gt;0")+COUNTIF(wycena!DP117,"&lt;&gt;0")+COUNTIF(wycena!DT117,"&lt;&gt;0")=$C$28,$C$29,IF(COUNTIF(wycena!DL117,"&lt;&gt;0")+COUNTIF(wycena!DO117,"&lt;&gt;0")+COUNTIF(wycena!DP117,"&lt;&gt;0")+COUNTIF(wycena!DT117,"&lt;&gt;0")=$D$28,$D$29,IF(COUNTIF(wycena!DL117,"&lt;&gt;0")+COUNTIF(wycena!DO117,"&lt;&gt;0")+COUNTIF(wycena!DP117,"&lt;&gt;0")+COUNTIF(wycena!DT117,"&lt;&gt;0")=$E$28,$E$29,$F$29))),"")</f>
        <v/>
      </c>
      <c r="T101" s="41" t="str">
        <f>IF(wycena!B117&lt;&gt;"",IFERROR(IF(MAX(wycena!$AC117:$AD117)/MIN(wycena!$AC117:$AD117)&lt;=$C$32,$C$33,IF(MAX(wycena!$AC117:$AD117)/MIN(wycena!$AC117:$AD117)&lt;=$D$32,$D$33,IF(MAX(wycena!$AC117:$AD117)/MIN(wycena!$AC117:$AD117)&lt;=$E$32,$E$33,$F$33))),0),"")</f>
        <v/>
      </c>
      <c r="U101" s="41" t="str">
        <f>IF(wycena!B117&lt;&gt;"",IF(MAX(wycena!$AC117:$AD117)&lt;=$C$36,$C$37,IF(MAX(wycena!$AC117:$AD117)&lt;=$D$36,$D$37,IF(MAX(wycena!$AC117:$AD117)&lt;=$E$36,$E$37,$F$37))),"")</f>
        <v/>
      </c>
      <c r="V101" s="41" t="str">
        <f>IF(wycena!B117&lt;&gt;"",IF(wycena!$AB117&lt;=ryzyka!$C$40,ryzyka!$C$41,IF(wycena!$AB117&lt;=ryzyka!$D$40,ryzyka!$D$41,IF(wycena!$AB117&lt;=ryzyka!$E$40,ryzyka!$E$41,ryzyka!$F$41))),"")</f>
        <v/>
      </c>
      <c r="W101" s="41">
        <f>IF(AND(wycena!B117&lt;&gt;"",wycena!O117&lt;&gt;""),IF((AND(wycena!O117=$C$43,wycena!P117&lt;&gt;"f",wycena!Q117&lt;&gt;"H"))=TRUE,$C$46,IF(AND(wycena!O117=$F$43,wycena!P117&lt;&gt;"A",wycena!Q117&lt;&gt;"E")=TRUE,$C$46,$D$46)),0)</f>
        <v>0</v>
      </c>
      <c r="X101" s="41" t="str">
        <f>IFERROR(IF(wycena!B117&lt;&gt;"",SUM(M101*$B$48,N101*$B$49,O101*$B$50,P101*$B$51,Q101*$B$52,R101*$B$53,S101*$B$54,T101*$B$55,U101*$B$56,V101*$B$57,W101*$B$58),""),0)</f>
        <v/>
      </c>
      <c r="Y101" s="42" t="str">
        <f>IF(wycena!B117&lt;&gt;"",IF(X101&lt;=$B$65,$C$65,(IF(X101&lt;=$B$66,$C$66,(IF(X101&lt;=$B$67,$C$67,$C$68))))),"")</f>
        <v/>
      </c>
    </row>
    <row r="102" spans="11:25">
      <c r="K102" s="39">
        <v>100</v>
      </c>
      <c r="L102" s="40" t="str">
        <f>IF(wycena!B118&lt;&gt;"",wycena!B118,"")</f>
        <v/>
      </c>
      <c r="M102" s="41" t="str">
        <f>IF(wycena!B118&lt;&gt;"",IF(wycena!EO118&lt;=ryzyka!$C$7,ryzyka!$C$8,IF(wycena!EO118&lt;=ryzyka!$D$7,ryzyka!$D$8,IF(wycena!EO118&lt;=ryzyka!$E$7,ryzyka!$E$8,IF(wycena!EO118&lt;=ryzyka!$F$7,ryzyka!$F$8,ryzyka!$G$8)))),"")</f>
        <v/>
      </c>
      <c r="N102" s="41" t="str">
        <f>IF(wycena!B118&lt;&gt;"",IF(wycena!X118=ryzyka!$C$10,ryzyka!$C$11,ryzyka!$D$11),"")</f>
        <v/>
      </c>
      <c r="O102" s="41" t="str">
        <f>IF(wycena!B118&lt;&gt;"",(IF(wycena!DN118&lt;&gt;0,ryzyka!$D$14,ryzyka!$C$14)),"")</f>
        <v/>
      </c>
      <c r="P102" s="41" t="str">
        <f>IF(wycena!B118&lt;&gt;"",IF(wycena!G118&lt;=ryzyka!$C$17,ryzyka!$C$18,IF(wycena!G118&lt;=ryzyka!$D$17,ryzyka!$D$18,IF(wycena!G118&lt;=ryzyka!$E$17,ryzyka!$E$18,IF(wycena!G118&lt;=ryzyka!$F$17,ryzyka!$F$18,ryzyka!$G$18)))),"")</f>
        <v/>
      </c>
      <c r="Q102" s="41" t="str">
        <f>IF(wycena!B118&lt;&gt;"",IF(COUNTIF(wycena!DJ118:DT118,"&lt;&gt;0")&lt;=$C$21,$C$22,IF(COUNTIF(wycena!DJ118:DT118,"&lt;&gt;0")&lt;=$D$21,$D$22,IF(COUNTIF(wycena!DJ118:DT118,"&lt;&gt;0")&lt;=$E$21,$E$22,IF(COUNTIF(wycena!DJ118:DT118,"&lt;&gt;0")&lt;=$F$21,$F$22,$G$22)))),"")</f>
        <v/>
      </c>
      <c r="R102" s="41" t="str">
        <f>IF(wycena!B118&lt;&gt;"",IF((COUNTIF(wycena!CD118,"&lt;&gt;0")+COUNTIF(wycena!CG118,"&lt;&gt;0"))=1,$D$25,IF((COUNTIF(wycena!CD118,"&lt;&gt;0")+COUNTIF(wycena!CG118,"&lt;&gt;0"))=2,$E$25,$C$25)),"")</f>
        <v/>
      </c>
      <c r="S102" s="41" t="str">
        <f>IF(wycena!B118&lt;&gt;"",IF(COUNTIF(wycena!DL118,"&lt;&gt;0")+COUNTIF(wycena!DO118,"&lt;&gt;0")+COUNTIF(wycena!DP118,"&lt;&gt;0")+COUNTIF(wycena!DT118,"&lt;&gt;0")=$C$28,$C$29,IF(COUNTIF(wycena!DL118,"&lt;&gt;0")+COUNTIF(wycena!DO118,"&lt;&gt;0")+COUNTIF(wycena!DP118,"&lt;&gt;0")+COUNTIF(wycena!DT118,"&lt;&gt;0")=$D$28,$D$29,IF(COUNTIF(wycena!DL118,"&lt;&gt;0")+COUNTIF(wycena!DO118,"&lt;&gt;0")+COUNTIF(wycena!DP118,"&lt;&gt;0")+COUNTIF(wycena!DT118,"&lt;&gt;0")=$E$28,$E$29,$F$29))),"")</f>
        <v/>
      </c>
      <c r="T102" s="41" t="str">
        <f>IF(wycena!B118&lt;&gt;"",IFERROR(IF(MAX(wycena!$AC118:$AD118)/MIN(wycena!$AC118:$AD118)&lt;=$C$32,$C$33,IF(MAX(wycena!$AC118:$AD118)/MIN(wycena!$AC118:$AD118)&lt;=$D$32,$D$33,IF(MAX(wycena!$AC118:$AD118)/MIN(wycena!$AC118:$AD118)&lt;=$E$32,$E$33,$F$33))),0),"")</f>
        <v/>
      </c>
      <c r="U102" s="41" t="str">
        <f>IF(wycena!B118&lt;&gt;"",IF(MAX(wycena!$AC118:$AD118)&lt;=$C$36,$C$37,IF(MAX(wycena!$AC118:$AD118)&lt;=$D$36,$D$37,IF(MAX(wycena!$AC118:$AD118)&lt;=$E$36,$E$37,$F$37))),"")</f>
        <v/>
      </c>
      <c r="V102" s="41" t="str">
        <f>IF(wycena!B118&lt;&gt;"",IF(wycena!$AB118&lt;=ryzyka!$C$40,ryzyka!$C$41,IF(wycena!$AB118&lt;=ryzyka!$D$40,ryzyka!$D$41,IF(wycena!$AB118&lt;=ryzyka!$E$40,ryzyka!$E$41,ryzyka!$F$41))),"")</f>
        <v/>
      </c>
      <c r="W102" s="41">
        <f>IF(AND(wycena!B118&lt;&gt;"",wycena!O118&lt;&gt;""),IF((AND(wycena!O118=$C$43,wycena!P118&lt;&gt;"f",wycena!Q118&lt;&gt;"H"))=TRUE,$C$46,IF(AND(wycena!O118=$F$43,wycena!P118&lt;&gt;"A",wycena!Q118&lt;&gt;"E")=TRUE,$C$46,$D$46)),0)</f>
        <v>0</v>
      </c>
      <c r="X102" s="41" t="str">
        <f>IFERROR(IF(wycena!B118&lt;&gt;"",SUM(M102*$B$48,N102*$B$49,O102*$B$50,P102*$B$51,Q102*$B$52,R102*$B$53,S102*$B$54,T102*$B$55,U102*$B$56,V102*$B$57,W102*$B$58),""),0)</f>
        <v/>
      </c>
      <c r="Y102" s="42" t="str">
        <f>IF(wycena!B118&lt;&gt;"",IF(X102&lt;=$B$65,$C$65,(IF(X102&lt;=$B$66,$C$66,(IF(X102&lt;=$B$67,$C$67,$C$68))))),"")</f>
        <v/>
      </c>
    </row>
    <row r="103" spans="11:25">
      <c r="K103" s="39">
        <v>101</v>
      </c>
      <c r="L103" s="40" t="str">
        <f>IF(wycena!B119&lt;&gt;"",wycena!B119,"")</f>
        <v/>
      </c>
      <c r="M103" s="41" t="str">
        <f>IF(wycena!B119&lt;&gt;"",IF(wycena!EO119&lt;=ryzyka!$C$7,ryzyka!$C$8,IF(wycena!EO119&lt;=ryzyka!$D$7,ryzyka!$D$8,IF(wycena!EO119&lt;=ryzyka!$E$7,ryzyka!$E$8,IF(wycena!EO119&lt;=ryzyka!$F$7,ryzyka!$F$8,ryzyka!$G$8)))),"")</f>
        <v/>
      </c>
      <c r="N103" s="41" t="str">
        <f>IF(wycena!B119&lt;&gt;"",IF(wycena!X119=ryzyka!$C$10,ryzyka!$C$11,ryzyka!$D$11),"")</f>
        <v/>
      </c>
      <c r="O103" s="41" t="str">
        <f>IF(wycena!B119&lt;&gt;"",(IF(wycena!DN119&lt;&gt;0,ryzyka!$D$14,ryzyka!$C$14)),"")</f>
        <v/>
      </c>
      <c r="P103" s="41" t="str">
        <f>IF(wycena!B119&lt;&gt;"",IF(wycena!G119&lt;=ryzyka!$C$17,ryzyka!$C$18,IF(wycena!G119&lt;=ryzyka!$D$17,ryzyka!$D$18,IF(wycena!G119&lt;=ryzyka!$E$17,ryzyka!$E$18,IF(wycena!G119&lt;=ryzyka!$F$17,ryzyka!$F$18,ryzyka!$G$18)))),"")</f>
        <v/>
      </c>
      <c r="Q103" s="41" t="str">
        <f>IF(wycena!B119&lt;&gt;"",IF(COUNTIF(wycena!DJ119:DT119,"&lt;&gt;0")&lt;=$C$21,$C$22,IF(COUNTIF(wycena!DJ119:DT119,"&lt;&gt;0")&lt;=$D$21,$D$22,IF(COUNTIF(wycena!DJ119:DT119,"&lt;&gt;0")&lt;=$E$21,$E$22,IF(COUNTIF(wycena!DJ119:DT119,"&lt;&gt;0")&lt;=$F$21,$F$22,$G$22)))),"")</f>
        <v/>
      </c>
      <c r="R103" s="41" t="str">
        <f>IF(wycena!B119&lt;&gt;"",IF((COUNTIF(wycena!CD119,"&lt;&gt;0")+COUNTIF(wycena!CG119,"&lt;&gt;0"))=1,$D$25,IF((COUNTIF(wycena!CD119,"&lt;&gt;0")+COUNTIF(wycena!CG119,"&lt;&gt;0"))=2,$E$25,$C$25)),"")</f>
        <v/>
      </c>
      <c r="S103" s="41" t="str">
        <f>IF(wycena!B119&lt;&gt;"",IF(COUNTIF(wycena!DL119,"&lt;&gt;0")+COUNTIF(wycena!DO119,"&lt;&gt;0")+COUNTIF(wycena!DP119,"&lt;&gt;0")+COUNTIF(wycena!DT119,"&lt;&gt;0")=$C$28,$C$29,IF(COUNTIF(wycena!DL119,"&lt;&gt;0")+COUNTIF(wycena!DO119,"&lt;&gt;0")+COUNTIF(wycena!DP119,"&lt;&gt;0")+COUNTIF(wycena!DT119,"&lt;&gt;0")=$D$28,$D$29,IF(COUNTIF(wycena!DL119,"&lt;&gt;0")+COUNTIF(wycena!DO119,"&lt;&gt;0")+COUNTIF(wycena!DP119,"&lt;&gt;0")+COUNTIF(wycena!DT119,"&lt;&gt;0")=$E$28,$E$29,$F$29))),"")</f>
        <v/>
      </c>
      <c r="T103" s="41" t="str">
        <f>IF(wycena!B119&lt;&gt;"",IFERROR(IF(MAX(wycena!$AC119:$AD119)/MIN(wycena!$AC119:$AD119)&lt;=$C$32,$C$33,IF(MAX(wycena!$AC119:$AD119)/MIN(wycena!$AC119:$AD119)&lt;=$D$32,$D$33,IF(MAX(wycena!$AC119:$AD119)/MIN(wycena!$AC119:$AD119)&lt;=$E$32,$E$33,$F$33))),0),"")</f>
        <v/>
      </c>
      <c r="U103" s="41" t="str">
        <f>IF(wycena!B119&lt;&gt;"",IF(MAX(wycena!$AC119:$AD119)&lt;=$C$36,$C$37,IF(MAX(wycena!$AC119:$AD119)&lt;=$D$36,$D$37,IF(MAX(wycena!$AC119:$AD119)&lt;=$E$36,$E$37,$F$37))),"")</f>
        <v/>
      </c>
      <c r="V103" s="41" t="str">
        <f>IF(wycena!B119&lt;&gt;"",IF(wycena!$AB119&lt;=ryzyka!$C$40,ryzyka!$C$41,IF(wycena!$AB119&lt;=ryzyka!$D$40,ryzyka!$D$41,IF(wycena!$AB119&lt;=ryzyka!$E$40,ryzyka!$E$41,ryzyka!$F$41))),"")</f>
        <v/>
      </c>
      <c r="W103" s="41">
        <f>IF(AND(wycena!B119&lt;&gt;"",wycena!O119&lt;&gt;""),IF((AND(wycena!O119=$C$43,wycena!P119&lt;&gt;"f",wycena!Q119&lt;&gt;"H"))=TRUE,$C$46,IF(AND(wycena!O119=$F$43,wycena!P119&lt;&gt;"A",wycena!Q119&lt;&gt;"E")=TRUE,$C$46,$D$46)),0)</f>
        <v>0</v>
      </c>
      <c r="X103" s="41" t="str">
        <f>IFERROR(IF(wycena!B119&lt;&gt;"",SUM(M103*$B$48,N103*$B$49,O103*$B$50,P103*$B$51,Q103*$B$52,R103*$B$53,S103*$B$54,T103*$B$55,U103*$B$56,V103*$B$57,W103*$B$58),""),0)</f>
        <v/>
      </c>
      <c r="Y103" s="42" t="str">
        <f>IF(wycena!B119&lt;&gt;"",IF(X103&lt;=$B$65,$C$65,(IF(X103&lt;=$B$66,$C$66,(IF(X103&lt;=$B$67,$C$67,$C$68))))),"")</f>
        <v/>
      </c>
    </row>
    <row r="104" spans="11:25">
      <c r="K104" s="39">
        <v>102</v>
      </c>
      <c r="L104" s="40" t="str">
        <f>IF(wycena!B120&lt;&gt;"",wycena!B120,"")</f>
        <v/>
      </c>
      <c r="M104" s="41" t="str">
        <f>IF(wycena!B120&lt;&gt;"",IF(wycena!EO120&lt;=ryzyka!$C$7,ryzyka!$C$8,IF(wycena!EO120&lt;=ryzyka!$D$7,ryzyka!$D$8,IF(wycena!EO120&lt;=ryzyka!$E$7,ryzyka!$E$8,IF(wycena!EO120&lt;=ryzyka!$F$7,ryzyka!$F$8,ryzyka!$G$8)))),"")</f>
        <v/>
      </c>
      <c r="N104" s="41" t="str">
        <f>IF(wycena!B120&lt;&gt;"",IF(wycena!X120=ryzyka!$C$10,ryzyka!$C$11,ryzyka!$D$11),"")</f>
        <v/>
      </c>
      <c r="O104" s="41" t="str">
        <f>IF(wycena!B120&lt;&gt;"",(IF(wycena!DN120&lt;&gt;0,ryzyka!$D$14,ryzyka!$C$14)),"")</f>
        <v/>
      </c>
      <c r="P104" s="41" t="str">
        <f>IF(wycena!B120&lt;&gt;"",IF(wycena!G120&lt;=ryzyka!$C$17,ryzyka!$C$18,IF(wycena!G120&lt;=ryzyka!$D$17,ryzyka!$D$18,IF(wycena!G120&lt;=ryzyka!$E$17,ryzyka!$E$18,IF(wycena!G120&lt;=ryzyka!$F$17,ryzyka!$F$18,ryzyka!$G$18)))),"")</f>
        <v/>
      </c>
      <c r="Q104" s="41" t="str">
        <f>IF(wycena!B120&lt;&gt;"",IF(COUNTIF(wycena!DJ120:DT120,"&lt;&gt;0")&lt;=$C$21,$C$22,IF(COUNTIF(wycena!DJ120:DT120,"&lt;&gt;0")&lt;=$D$21,$D$22,IF(COUNTIF(wycena!DJ120:DT120,"&lt;&gt;0")&lt;=$E$21,$E$22,IF(COUNTIF(wycena!DJ120:DT120,"&lt;&gt;0")&lt;=$F$21,$F$22,$G$22)))),"")</f>
        <v/>
      </c>
      <c r="R104" s="41" t="str">
        <f>IF(wycena!B120&lt;&gt;"",IF((COUNTIF(wycena!CD120,"&lt;&gt;0")+COUNTIF(wycena!CG120,"&lt;&gt;0"))=1,$D$25,IF((COUNTIF(wycena!CD120,"&lt;&gt;0")+COUNTIF(wycena!CG120,"&lt;&gt;0"))=2,$E$25,$C$25)),"")</f>
        <v/>
      </c>
      <c r="S104" s="41" t="str">
        <f>IF(wycena!B120&lt;&gt;"",IF(COUNTIF(wycena!DL120,"&lt;&gt;0")+COUNTIF(wycena!DO120,"&lt;&gt;0")+COUNTIF(wycena!DP120,"&lt;&gt;0")+COUNTIF(wycena!DT120,"&lt;&gt;0")=$C$28,$C$29,IF(COUNTIF(wycena!DL120,"&lt;&gt;0")+COUNTIF(wycena!DO120,"&lt;&gt;0")+COUNTIF(wycena!DP120,"&lt;&gt;0")+COUNTIF(wycena!DT120,"&lt;&gt;0")=$D$28,$D$29,IF(COUNTIF(wycena!DL120,"&lt;&gt;0")+COUNTIF(wycena!DO120,"&lt;&gt;0")+COUNTIF(wycena!DP120,"&lt;&gt;0")+COUNTIF(wycena!DT120,"&lt;&gt;0")=$E$28,$E$29,$F$29))),"")</f>
        <v/>
      </c>
      <c r="T104" s="41" t="str">
        <f>IF(wycena!B120&lt;&gt;"",IFERROR(IF(MAX(wycena!$AC120:$AD120)/MIN(wycena!$AC120:$AD120)&lt;=$C$32,$C$33,IF(MAX(wycena!$AC120:$AD120)/MIN(wycena!$AC120:$AD120)&lt;=$D$32,$D$33,IF(MAX(wycena!$AC120:$AD120)/MIN(wycena!$AC120:$AD120)&lt;=$E$32,$E$33,$F$33))),0),"")</f>
        <v/>
      </c>
      <c r="U104" s="41" t="str">
        <f>IF(wycena!B120&lt;&gt;"",IF(MAX(wycena!$AC120:$AD120)&lt;=$C$36,$C$37,IF(MAX(wycena!$AC120:$AD120)&lt;=$D$36,$D$37,IF(MAX(wycena!$AC120:$AD120)&lt;=$E$36,$E$37,$F$37))),"")</f>
        <v/>
      </c>
      <c r="V104" s="41" t="str">
        <f>IF(wycena!B120&lt;&gt;"",IF(wycena!$AB120&lt;=ryzyka!$C$40,ryzyka!$C$41,IF(wycena!$AB120&lt;=ryzyka!$D$40,ryzyka!$D$41,IF(wycena!$AB120&lt;=ryzyka!$E$40,ryzyka!$E$41,ryzyka!$F$41))),"")</f>
        <v/>
      </c>
      <c r="W104" s="41">
        <f>IF(AND(wycena!B120&lt;&gt;"",wycena!O120&lt;&gt;""),IF((AND(wycena!O120=$C$43,wycena!P120&lt;&gt;"f",wycena!Q120&lt;&gt;"H"))=TRUE,$C$46,IF(AND(wycena!O120=$F$43,wycena!P120&lt;&gt;"A",wycena!Q120&lt;&gt;"E")=TRUE,$C$46,$D$46)),0)</f>
        <v>0</v>
      </c>
      <c r="X104" s="41" t="str">
        <f>IFERROR(IF(wycena!B120&lt;&gt;"",SUM(M104*$B$48,N104*$B$49,O104*$B$50,P104*$B$51,Q104*$B$52,R104*$B$53,S104*$B$54,T104*$B$55,U104*$B$56,V104*$B$57,W104*$B$58),""),0)</f>
        <v/>
      </c>
      <c r="Y104" s="42" t="str">
        <f>IF(wycena!B120&lt;&gt;"",IF(X104&lt;=$B$65,$C$65,(IF(X104&lt;=$B$66,$C$66,(IF(X104&lt;=$B$67,$C$67,$C$68))))),"")</f>
        <v/>
      </c>
    </row>
    <row r="105" spans="11:25">
      <c r="K105" s="39">
        <v>103</v>
      </c>
      <c r="L105" s="40" t="str">
        <f>IF(wycena!B121&lt;&gt;"",wycena!B121,"")</f>
        <v/>
      </c>
      <c r="M105" s="41" t="str">
        <f>IF(wycena!B121&lt;&gt;"",IF(wycena!EO121&lt;=ryzyka!$C$7,ryzyka!$C$8,IF(wycena!EO121&lt;=ryzyka!$D$7,ryzyka!$D$8,IF(wycena!EO121&lt;=ryzyka!$E$7,ryzyka!$E$8,IF(wycena!EO121&lt;=ryzyka!$F$7,ryzyka!$F$8,ryzyka!$G$8)))),"")</f>
        <v/>
      </c>
      <c r="N105" s="41" t="str">
        <f>IF(wycena!B121&lt;&gt;"",IF(wycena!X121=ryzyka!$C$10,ryzyka!$C$11,ryzyka!$D$11),"")</f>
        <v/>
      </c>
      <c r="O105" s="41" t="str">
        <f>IF(wycena!B121&lt;&gt;"",(IF(wycena!DN121&lt;&gt;0,ryzyka!$D$14,ryzyka!$C$14)),"")</f>
        <v/>
      </c>
      <c r="P105" s="41" t="str">
        <f>IF(wycena!B121&lt;&gt;"",IF(wycena!G121&lt;=ryzyka!$C$17,ryzyka!$C$18,IF(wycena!G121&lt;=ryzyka!$D$17,ryzyka!$D$18,IF(wycena!G121&lt;=ryzyka!$E$17,ryzyka!$E$18,IF(wycena!G121&lt;=ryzyka!$F$17,ryzyka!$F$18,ryzyka!$G$18)))),"")</f>
        <v/>
      </c>
      <c r="Q105" s="41" t="str">
        <f>IF(wycena!B121&lt;&gt;"",IF(COUNTIF(wycena!DJ121:DT121,"&lt;&gt;0")&lt;=$C$21,$C$22,IF(COUNTIF(wycena!DJ121:DT121,"&lt;&gt;0")&lt;=$D$21,$D$22,IF(COUNTIF(wycena!DJ121:DT121,"&lt;&gt;0")&lt;=$E$21,$E$22,IF(COUNTIF(wycena!DJ121:DT121,"&lt;&gt;0")&lt;=$F$21,$F$22,$G$22)))),"")</f>
        <v/>
      </c>
      <c r="R105" s="41" t="str">
        <f>IF(wycena!B121&lt;&gt;"",IF((COUNTIF(wycena!CD121,"&lt;&gt;0")+COUNTIF(wycena!CG121,"&lt;&gt;0"))=1,$D$25,IF((COUNTIF(wycena!CD121,"&lt;&gt;0")+COUNTIF(wycena!CG121,"&lt;&gt;0"))=2,$E$25,$C$25)),"")</f>
        <v/>
      </c>
      <c r="S105" s="41" t="str">
        <f>IF(wycena!B121&lt;&gt;"",IF(COUNTIF(wycena!DL121,"&lt;&gt;0")+COUNTIF(wycena!DO121,"&lt;&gt;0")+COUNTIF(wycena!DP121,"&lt;&gt;0")+COUNTIF(wycena!DT121,"&lt;&gt;0")=$C$28,$C$29,IF(COUNTIF(wycena!DL121,"&lt;&gt;0")+COUNTIF(wycena!DO121,"&lt;&gt;0")+COUNTIF(wycena!DP121,"&lt;&gt;0")+COUNTIF(wycena!DT121,"&lt;&gt;0")=$D$28,$D$29,IF(COUNTIF(wycena!DL121,"&lt;&gt;0")+COUNTIF(wycena!DO121,"&lt;&gt;0")+COUNTIF(wycena!DP121,"&lt;&gt;0")+COUNTIF(wycena!DT121,"&lt;&gt;0")=$E$28,$E$29,$F$29))),"")</f>
        <v/>
      </c>
      <c r="T105" s="41" t="str">
        <f>IF(wycena!B121&lt;&gt;"",IFERROR(IF(MAX(wycena!$AC121:$AD121)/MIN(wycena!$AC121:$AD121)&lt;=$C$32,$C$33,IF(MAX(wycena!$AC121:$AD121)/MIN(wycena!$AC121:$AD121)&lt;=$D$32,$D$33,IF(MAX(wycena!$AC121:$AD121)/MIN(wycena!$AC121:$AD121)&lt;=$E$32,$E$33,$F$33))),0),"")</f>
        <v/>
      </c>
      <c r="U105" s="41" t="str">
        <f>IF(wycena!B121&lt;&gt;"",IF(MAX(wycena!$AC121:$AD121)&lt;=$C$36,$C$37,IF(MAX(wycena!$AC121:$AD121)&lt;=$D$36,$D$37,IF(MAX(wycena!$AC121:$AD121)&lt;=$E$36,$E$37,$F$37))),"")</f>
        <v/>
      </c>
      <c r="V105" s="41" t="str">
        <f>IF(wycena!B121&lt;&gt;"",IF(wycena!$AB121&lt;=ryzyka!$C$40,ryzyka!$C$41,IF(wycena!$AB121&lt;=ryzyka!$D$40,ryzyka!$D$41,IF(wycena!$AB121&lt;=ryzyka!$E$40,ryzyka!$E$41,ryzyka!$F$41))),"")</f>
        <v/>
      </c>
      <c r="W105" s="41">
        <f>IF(AND(wycena!B121&lt;&gt;"",wycena!O121&lt;&gt;""),IF((AND(wycena!O121=$C$43,wycena!P121&lt;&gt;"f",wycena!Q121&lt;&gt;"H"))=TRUE,$C$46,IF(AND(wycena!O121=$F$43,wycena!P121&lt;&gt;"A",wycena!Q121&lt;&gt;"E")=TRUE,$C$46,$D$46)),0)</f>
        <v>0</v>
      </c>
      <c r="X105" s="41" t="str">
        <f>IFERROR(IF(wycena!B121&lt;&gt;"",SUM(M105*$B$48,N105*$B$49,O105*$B$50,P105*$B$51,Q105*$B$52,R105*$B$53,S105*$B$54,T105*$B$55,U105*$B$56,V105*$B$57,W105*$B$58),""),0)</f>
        <v/>
      </c>
      <c r="Y105" s="42" t="str">
        <f>IF(wycena!B121&lt;&gt;"",IF(X105&lt;=$B$65,$C$65,(IF(X105&lt;=$B$66,$C$66,(IF(X105&lt;=$B$67,$C$67,$C$68))))),"")</f>
        <v/>
      </c>
    </row>
    <row r="106" spans="11:25">
      <c r="K106" s="39">
        <v>104</v>
      </c>
      <c r="L106" s="40" t="str">
        <f>IF(wycena!B122&lt;&gt;"",wycena!B122,"")</f>
        <v/>
      </c>
      <c r="M106" s="41" t="str">
        <f>IF(wycena!B122&lt;&gt;"",IF(wycena!EO122&lt;=ryzyka!$C$7,ryzyka!$C$8,IF(wycena!EO122&lt;=ryzyka!$D$7,ryzyka!$D$8,IF(wycena!EO122&lt;=ryzyka!$E$7,ryzyka!$E$8,IF(wycena!EO122&lt;=ryzyka!$F$7,ryzyka!$F$8,ryzyka!$G$8)))),"")</f>
        <v/>
      </c>
      <c r="N106" s="41" t="str">
        <f>IF(wycena!B122&lt;&gt;"",IF(wycena!X122=ryzyka!$C$10,ryzyka!$C$11,ryzyka!$D$11),"")</f>
        <v/>
      </c>
      <c r="O106" s="41" t="str">
        <f>IF(wycena!B122&lt;&gt;"",(IF(wycena!DN122&lt;&gt;0,ryzyka!$D$14,ryzyka!$C$14)),"")</f>
        <v/>
      </c>
      <c r="P106" s="41" t="str">
        <f>IF(wycena!B122&lt;&gt;"",IF(wycena!G122&lt;=ryzyka!$C$17,ryzyka!$C$18,IF(wycena!G122&lt;=ryzyka!$D$17,ryzyka!$D$18,IF(wycena!G122&lt;=ryzyka!$E$17,ryzyka!$E$18,IF(wycena!G122&lt;=ryzyka!$F$17,ryzyka!$F$18,ryzyka!$G$18)))),"")</f>
        <v/>
      </c>
      <c r="Q106" s="41" t="str">
        <f>IF(wycena!B122&lt;&gt;"",IF(COUNTIF(wycena!DJ122:DT122,"&lt;&gt;0")&lt;=$C$21,$C$22,IF(COUNTIF(wycena!DJ122:DT122,"&lt;&gt;0")&lt;=$D$21,$D$22,IF(COUNTIF(wycena!DJ122:DT122,"&lt;&gt;0")&lt;=$E$21,$E$22,IF(COUNTIF(wycena!DJ122:DT122,"&lt;&gt;0")&lt;=$F$21,$F$22,$G$22)))),"")</f>
        <v/>
      </c>
      <c r="R106" s="41" t="str">
        <f>IF(wycena!B122&lt;&gt;"",IF((COUNTIF(wycena!CD122,"&lt;&gt;0")+COUNTIF(wycena!CG122,"&lt;&gt;0"))=1,$D$25,IF((COUNTIF(wycena!CD122,"&lt;&gt;0")+COUNTIF(wycena!CG122,"&lt;&gt;0"))=2,$E$25,$C$25)),"")</f>
        <v/>
      </c>
      <c r="S106" s="41" t="str">
        <f>IF(wycena!B122&lt;&gt;"",IF(COUNTIF(wycena!DL122,"&lt;&gt;0")+COUNTIF(wycena!DO122,"&lt;&gt;0")+COUNTIF(wycena!DP122,"&lt;&gt;0")+COUNTIF(wycena!DT122,"&lt;&gt;0")=$C$28,$C$29,IF(COUNTIF(wycena!DL122,"&lt;&gt;0")+COUNTIF(wycena!DO122,"&lt;&gt;0")+COUNTIF(wycena!DP122,"&lt;&gt;0")+COUNTIF(wycena!DT122,"&lt;&gt;0")=$D$28,$D$29,IF(COUNTIF(wycena!DL122,"&lt;&gt;0")+COUNTIF(wycena!DO122,"&lt;&gt;0")+COUNTIF(wycena!DP122,"&lt;&gt;0")+COUNTIF(wycena!DT122,"&lt;&gt;0")=$E$28,$E$29,$F$29))),"")</f>
        <v/>
      </c>
      <c r="T106" s="41" t="str">
        <f>IF(wycena!B122&lt;&gt;"",IFERROR(IF(MAX(wycena!$AC122:$AD122)/MIN(wycena!$AC122:$AD122)&lt;=$C$32,$C$33,IF(MAX(wycena!$AC122:$AD122)/MIN(wycena!$AC122:$AD122)&lt;=$D$32,$D$33,IF(MAX(wycena!$AC122:$AD122)/MIN(wycena!$AC122:$AD122)&lt;=$E$32,$E$33,$F$33))),0),"")</f>
        <v/>
      </c>
      <c r="U106" s="41" t="str">
        <f>IF(wycena!B122&lt;&gt;"",IF(MAX(wycena!$AC122:$AD122)&lt;=$C$36,$C$37,IF(MAX(wycena!$AC122:$AD122)&lt;=$D$36,$D$37,IF(MAX(wycena!$AC122:$AD122)&lt;=$E$36,$E$37,$F$37))),"")</f>
        <v/>
      </c>
      <c r="V106" s="41" t="str">
        <f>IF(wycena!B122&lt;&gt;"",IF(wycena!$AB122&lt;=ryzyka!$C$40,ryzyka!$C$41,IF(wycena!$AB122&lt;=ryzyka!$D$40,ryzyka!$D$41,IF(wycena!$AB122&lt;=ryzyka!$E$40,ryzyka!$E$41,ryzyka!$F$41))),"")</f>
        <v/>
      </c>
      <c r="W106" s="41">
        <f>IF(AND(wycena!B122&lt;&gt;"",wycena!O122&lt;&gt;""),IF((AND(wycena!O122=$C$43,wycena!P122&lt;&gt;"f",wycena!Q122&lt;&gt;"H"))=TRUE,$C$46,IF(AND(wycena!O122=$F$43,wycena!P122&lt;&gt;"A",wycena!Q122&lt;&gt;"E")=TRUE,$C$46,$D$46)),0)</f>
        <v>0</v>
      </c>
      <c r="X106" s="41" t="str">
        <f>IFERROR(IF(wycena!B122&lt;&gt;"",SUM(M106*$B$48,N106*$B$49,O106*$B$50,P106*$B$51,Q106*$B$52,R106*$B$53,S106*$B$54,T106*$B$55,U106*$B$56,V106*$B$57,W106*$B$58),""),0)</f>
        <v/>
      </c>
      <c r="Y106" s="42" t="str">
        <f>IF(wycena!B122&lt;&gt;"",IF(X106&lt;=$B$65,$C$65,(IF(X106&lt;=$B$66,$C$66,(IF(X106&lt;=$B$67,$C$67,$C$68))))),"")</f>
        <v/>
      </c>
    </row>
    <row r="107" spans="11:25">
      <c r="K107" s="39">
        <v>105</v>
      </c>
      <c r="L107" s="40" t="str">
        <f>IF(wycena!B123&lt;&gt;"",wycena!B123,"")</f>
        <v/>
      </c>
      <c r="M107" s="41" t="str">
        <f>IF(wycena!B123&lt;&gt;"",IF(wycena!EO123&lt;=ryzyka!$C$7,ryzyka!$C$8,IF(wycena!EO123&lt;=ryzyka!$D$7,ryzyka!$D$8,IF(wycena!EO123&lt;=ryzyka!$E$7,ryzyka!$E$8,IF(wycena!EO123&lt;=ryzyka!$F$7,ryzyka!$F$8,ryzyka!$G$8)))),"")</f>
        <v/>
      </c>
      <c r="N107" s="41" t="str">
        <f>IF(wycena!B123&lt;&gt;"",IF(wycena!X123=ryzyka!$C$10,ryzyka!$C$11,ryzyka!$D$11),"")</f>
        <v/>
      </c>
      <c r="O107" s="41" t="str">
        <f>IF(wycena!B123&lt;&gt;"",(IF(wycena!DN123&lt;&gt;0,ryzyka!$D$14,ryzyka!$C$14)),"")</f>
        <v/>
      </c>
      <c r="P107" s="41" t="str">
        <f>IF(wycena!B123&lt;&gt;"",IF(wycena!G123&lt;=ryzyka!$C$17,ryzyka!$C$18,IF(wycena!G123&lt;=ryzyka!$D$17,ryzyka!$D$18,IF(wycena!G123&lt;=ryzyka!$E$17,ryzyka!$E$18,IF(wycena!G123&lt;=ryzyka!$F$17,ryzyka!$F$18,ryzyka!$G$18)))),"")</f>
        <v/>
      </c>
      <c r="Q107" s="41" t="str">
        <f>IF(wycena!B123&lt;&gt;"",IF(COUNTIF(wycena!DJ123:DT123,"&lt;&gt;0")&lt;=$C$21,$C$22,IF(COUNTIF(wycena!DJ123:DT123,"&lt;&gt;0")&lt;=$D$21,$D$22,IF(COUNTIF(wycena!DJ123:DT123,"&lt;&gt;0")&lt;=$E$21,$E$22,IF(COUNTIF(wycena!DJ123:DT123,"&lt;&gt;0")&lt;=$F$21,$F$22,$G$22)))),"")</f>
        <v/>
      </c>
      <c r="R107" s="41" t="str">
        <f>IF(wycena!B123&lt;&gt;"",IF((COUNTIF(wycena!CD123,"&lt;&gt;0")+COUNTIF(wycena!CG123,"&lt;&gt;0"))=1,$D$25,IF((COUNTIF(wycena!CD123,"&lt;&gt;0")+COUNTIF(wycena!CG123,"&lt;&gt;0"))=2,$E$25,$C$25)),"")</f>
        <v/>
      </c>
      <c r="S107" s="41" t="str">
        <f>IF(wycena!B123&lt;&gt;"",IF(COUNTIF(wycena!DL123,"&lt;&gt;0")+COUNTIF(wycena!DO123,"&lt;&gt;0")+COUNTIF(wycena!DP123,"&lt;&gt;0")+COUNTIF(wycena!DT123,"&lt;&gt;0")=$C$28,$C$29,IF(COUNTIF(wycena!DL123,"&lt;&gt;0")+COUNTIF(wycena!DO123,"&lt;&gt;0")+COUNTIF(wycena!DP123,"&lt;&gt;0")+COUNTIF(wycena!DT123,"&lt;&gt;0")=$D$28,$D$29,IF(COUNTIF(wycena!DL123,"&lt;&gt;0")+COUNTIF(wycena!DO123,"&lt;&gt;0")+COUNTIF(wycena!DP123,"&lt;&gt;0")+COUNTIF(wycena!DT123,"&lt;&gt;0")=$E$28,$E$29,$F$29))),"")</f>
        <v/>
      </c>
      <c r="T107" s="41" t="str">
        <f>IF(wycena!B123&lt;&gt;"",IFERROR(IF(MAX(wycena!$AC123:$AD123)/MIN(wycena!$AC123:$AD123)&lt;=$C$32,$C$33,IF(MAX(wycena!$AC123:$AD123)/MIN(wycena!$AC123:$AD123)&lt;=$D$32,$D$33,IF(MAX(wycena!$AC123:$AD123)/MIN(wycena!$AC123:$AD123)&lt;=$E$32,$E$33,$F$33))),0),"")</f>
        <v/>
      </c>
      <c r="U107" s="41" t="str">
        <f>IF(wycena!B123&lt;&gt;"",IF(MAX(wycena!$AC123:$AD123)&lt;=$C$36,$C$37,IF(MAX(wycena!$AC123:$AD123)&lt;=$D$36,$D$37,IF(MAX(wycena!$AC123:$AD123)&lt;=$E$36,$E$37,$F$37))),"")</f>
        <v/>
      </c>
      <c r="V107" s="41" t="str">
        <f>IF(wycena!B123&lt;&gt;"",IF(wycena!$AB123&lt;=ryzyka!$C$40,ryzyka!$C$41,IF(wycena!$AB123&lt;=ryzyka!$D$40,ryzyka!$D$41,IF(wycena!$AB123&lt;=ryzyka!$E$40,ryzyka!$E$41,ryzyka!$F$41))),"")</f>
        <v/>
      </c>
      <c r="W107" s="41">
        <f>IF(AND(wycena!B123&lt;&gt;"",wycena!O123&lt;&gt;""),IF((AND(wycena!O123=$C$43,wycena!P123&lt;&gt;"f",wycena!Q123&lt;&gt;"H"))=TRUE,$C$46,IF(AND(wycena!O123=$F$43,wycena!P123&lt;&gt;"A",wycena!Q123&lt;&gt;"E")=TRUE,$C$46,$D$46)),0)</f>
        <v>0</v>
      </c>
      <c r="X107" s="41" t="str">
        <f>IFERROR(IF(wycena!B123&lt;&gt;"",SUM(M107*$B$48,N107*$B$49,O107*$B$50,P107*$B$51,Q107*$B$52,R107*$B$53,S107*$B$54,T107*$B$55,U107*$B$56,V107*$B$57,W107*$B$58),""),0)</f>
        <v/>
      </c>
      <c r="Y107" s="42" t="str">
        <f>IF(wycena!B123&lt;&gt;"",IF(X107&lt;=$B$65,$C$65,(IF(X107&lt;=$B$66,$C$66,(IF(X107&lt;=$B$67,$C$67,$C$68))))),"")</f>
        <v/>
      </c>
    </row>
    <row r="108" spans="11:25">
      <c r="K108" s="39">
        <v>106</v>
      </c>
      <c r="L108" s="40" t="str">
        <f>IF(wycena!B124&lt;&gt;"",wycena!B124,"")</f>
        <v/>
      </c>
      <c r="M108" s="41" t="str">
        <f>IF(wycena!B124&lt;&gt;"",IF(wycena!EO124&lt;=ryzyka!$C$7,ryzyka!$C$8,IF(wycena!EO124&lt;=ryzyka!$D$7,ryzyka!$D$8,IF(wycena!EO124&lt;=ryzyka!$E$7,ryzyka!$E$8,IF(wycena!EO124&lt;=ryzyka!$F$7,ryzyka!$F$8,ryzyka!$G$8)))),"")</f>
        <v/>
      </c>
      <c r="N108" s="41" t="str">
        <f>IF(wycena!B124&lt;&gt;"",IF(wycena!X124=ryzyka!$C$10,ryzyka!$C$11,ryzyka!$D$11),"")</f>
        <v/>
      </c>
      <c r="O108" s="41" t="str">
        <f>IF(wycena!B124&lt;&gt;"",(IF(wycena!DN124&lt;&gt;0,ryzyka!$D$14,ryzyka!$C$14)),"")</f>
        <v/>
      </c>
      <c r="P108" s="41" t="str">
        <f>IF(wycena!B124&lt;&gt;"",IF(wycena!G124&lt;=ryzyka!$C$17,ryzyka!$C$18,IF(wycena!G124&lt;=ryzyka!$D$17,ryzyka!$D$18,IF(wycena!G124&lt;=ryzyka!$E$17,ryzyka!$E$18,IF(wycena!G124&lt;=ryzyka!$F$17,ryzyka!$F$18,ryzyka!$G$18)))),"")</f>
        <v/>
      </c>
      <c r="Q108" s="41" t="str">
        <f>IF(wycena!B124&lt;&gt;"",IF(COUNTIF(wycena!DJ124:DT124,"&lt;&gt;0")&lt;=$C$21,$C$22,IF(COUNTIF(wycena!DJ124:DT124,"&lt;&gt;0")&lt;=$D$21,$D$22,IF(COUNTIF(wycena!DJ124:DT124,"&lt;&gt;0")&lt;=$E$21,$E$22,IF(COUNTIF(wycena!DJ124:DT124,"&lt;&gt;0")&lt;=$F$21,$F$22,$G$22)))),"")</f>
        <v/>
      </c>
      <c r="R108" s="41" t="str">
        <f>IF(wycena!B124&lt;&gt;"",IF((COUNTIF(wycena!CD124,"&lt;&gt;0")+COUNTIF(wycena!CG124,"&lt;&gt;0"))=1,$D$25,IF((COUNTIF(wycena!CD124,"&lt;&gt;0")+COUNTIF(wycena!CG124,"&lt;&gt;0"))=2,$E$25,$C$25)),"")</f>
        <v/>
      </c>
      <c r="S108" s="41" t="str">
        <f>IF(wycena!B124&lt;&gt;"",IF(COUNTIF(wycena!DL124,"&lt;&gt;0")+COUNTIF(wycena!DO124,"&lt;&gt;0")+COUNTIF(wycena!DP124,"&lt;&gt;0")+COUNTIF(wycena!DT124,"&lt;&gt;0")=$C$28,$C$29,IF(COUNTIF(wycena!DL124,"&lt;&gt;0")+COUNTIF(wycena!DO124,"&lt;&gt;0")+COUNTIF(wycena!DP124,"&lt;&gt;0")+COUNTIF(wycena!DT124,"&lt;&gt;0")=$D$28,$D$29,IF(COUNTIF(wycena!DL124,"&lt;&gt;0")+COUNTIF(wycena!DO124,"&lt;&gt;0")+COUNTIF(wycena!DP124,"&lt;&gt;0")+COUNTIF(wycena!DT124,"&lt;&gt;0")=$E$28,$E$29,$F$29))),"")</f>
        <v/>
      </c>
      <c r="T108" s="41" t="str">
        <f>IF(wycena!B124&lt;&gt;"",IFERROR(IF(MAX(wycena!$AC124:$AD124)/MIN(wycena!$AC124:$AD124)&lt;=$C$32,$C$33,IF(MAX(wycena!$AC124:$AD124)/MIN(wycena!$AC124:$AD124)&lt;=$D$32,$D$33,IF(MAX(wycena!$AC124:$AD124)/MIN(wycena!$AC124:$AD124)&lt;=$E$32,$E$33,$F$33))),0),"")</f>
        <v/>
      </c>
      <c r="U108" s="41" t="str">
        <f>IF(wycena!B124&lt;&gt;"",IF(MAX(wycena!$AC124:$AD124)&lt;=$C$36,$C$37,IF(MAX(wycena!$AC124:$AD124)&lt;=$D$36,$D$37,IF(MAX(wycena!$AC124:$AD124)&lt;=$E$36,$E$37,$F$37))),"")</f>
        <v/>
      </c>
      <c r="V108" s="41" t="str">
        <f>IF(wycena!B124&lt;&gt;"",IF(wycena!$AB124&lt;=ryzyka!$C$40,ryzyka!$C$41,IF(wycena!$AB124&lt;=ryzyka!$D$40,ryzyka!$D$41,IF(wycena!$AB124&lt;=ryzyka!$E$40,ryzyka!$E$41,ryzyka!$F$41))),"")</f>
        <v/>
      </c>
      <c r="W108" s="41">
        <f>IF(AND(wycena!B124&lt;&gt;"",wycena!O124&lt;&gt;""),IF((AND(wycena!O124=$C$43,wycena!P124&lt;&gt;"f",wycena!Q124&lt;&gt;"H"))=TRUE,$C$46,IF(AND(wycena!O124=$F$43,wycena!P124&lt;&gt;"A",wycena!Q124&lt;&gt;"E")=TRUE,$C$46,$D$46)),0)</f>
        <v>0</v>
      </c>
      <c r="X108" s="41" t="str">
        <f>IFERROR(IF(wycena!B124&lt;&gt;"",SUM(M108*$B$48,N108*$B$49,O108*$B$50,P108*$B$51,Q108*$B$52,R108*$B$53,S108*$B$54,T108*$B$55,U108*$B$56,V108*$B$57,W108*$B$58),""),0)</f>
        <v/>
      </c>
      <c r="Y108" s="42" t="str">
        <f>IF(wycena!B124&lt;&gt;"",IF(X108&lt;=$B$65,$C$65,(IF(X108&lt;=$B$66,$C$66,(IF(X108&lt;=$B$67,$C$67,$C$68))))),"")</f>
        <v/>
      </c>
    </row>
    <row r="109" spans="11:25">
      <c r="K109" s="39">
        <v>107</v>
      </c>
      <c r="L109" s="40" t="str">
        <f>IF(wycena!B125&lt;&gt;"",wycena!B125,"")</f>
        <v/>
      </c>
      <c r="M109" s="41" t="str">
        <f>IF(wycena!B125&lt;&gt;"",IF(wycena!EO125&lt;=ryzyka!$C$7,ryzyka!$C$8,IF(wycena!EO125&lt;=ryzyka!$D$7,ryzyka!$D$8,IF(wycena!EO125&lt;=ryzyka!$E$7,ryzyka!$E$8,IF(wycena!EO125&lt;=ryzyka!$F$7,ryzyka!$F$8,ryzyka!$G$8)))),"")</f>
        <v/>
      </c>
      <c r="N109" s="41" t="str">
        <f>IF(wycena!B125&lt;&gt;"",IF(wycena!X125=ryzyka!$C$10,ryzyka!$C$11,ryzyka!$D$11),"")</f>
        <v/>
      </c>
      <c r="O109" s="41" t="str">
        <f>IF(wycena!B125&lt;&gt;"",(IF(wycena!DN125&lt;&gt;0,ryzyka!$D$14,ryzyka!$C$14)),"")</f>
        <v/>
      </c>
      <c r="P109" s="41" t="str">
        <f>IF(wycena!B125&lt;&gt;"",IF(wycena!G125&lt;=ryzyka!$C$17,ryzyka!$C$18,IF(wycena!G125&lt;=ryzyka!$D$17,ryzyka!$D$18,IF(wycena!G125&lt;=ryzyka!$E$17,ryzyka!$E$18,IF(wycena!G125&lt;=ryzyka!$F$17,ryzyka!$F$18,ryzyka!$G$18)))),"")</f>
        <v/>
      </c>
      <c r="Q109" s="41" t="str">
        <f>IF(wycena!B125&lt;&gt;"",IF(COUNTIF(wycena!DJ125:DT125,"&lt;&gt;0")&lt;=$C$21,$C$22,IF(COUNTIF(wycena!DJ125:DT125,"&lt;&gt;0")&lt;=$D$21,$D$22,IF(COUNTIF(wycena!DJ125:DT125,"&lt;&gt;0")&lt;=$E$21,$E$22,IF(COUNTIF(wycena!DJ125:DT125,"&lt;&gt;0")&lt;=$F$21,$F$22,$G$22)))),"")</f>
        <v/>
      </c>
      <c r="R109" s="41" t="str">
        <f>IF(wycena!B125&lt;&gt;"",IF((COUNTIF(wycena!CD125,"&lt;&gt;0")+COUNTIF(wycena!CG125,"&lt;&gt;0"))=1,$D$25,IF((COUNTIF(wycena!CD125,"&lt;&gt;0")+COUNTIF(wycena!CG125,"&lt;&gt;0"))=2,$E$25,$C$25)),"")</f>
        <v/>
      </c>
      <c r="S109" s="41" t="str">
        <f>IF(wycena!B125&lt;&gt;"",IF(COUNTIF(wycena!DL125,"&lt;&gt;0")+COUNTIF(wycena!DO125,"&lt;&gt;0")+COUNTIF(wycena!DP125,"&lt;&gt;0")+COUNTIF(wycena!DT125,"&lt;&gt;0")=$C$28,$C$29,IF(COUNTIF(wycena!DL125,"&lt;&gt;0")+COUNTIF(wycena!DO125,"&lt;&gt;0")+COUNTIF(wycena!DP125,"&lt;&gt;0")+COUNTIF(wycena!DT125,"&lt;&gt;0")=$D$28,$D$29,IF(COUNTIF(wycena!DL125,"&lt;&gt;0")+COUNTIF(wycena!DO125,"&lt;&gt;0")+COUNTIF(wycena!DP125,"&lt;&gt;0")+COUNTIF(wycena!DT125,"&lt;&gt;0")=$E$28,$E$29,$F$29))),"")</f>
        <v/>
      </c>
      <c r="T109" s="41" t="str">
        <f>IF(wycena!B125&lt;&gt;"",IFERROR(IF(MAX(wycena!$AC125:$AD125)/MIN(wycena!$AC125:$AD125)&lt;=$C$32,$C$33,IF(MAX(wycena!$AC125:$AD125)/MIN(wycena!$AC125:$AD125)&lt;=$D$32,$D$33,IF(MAX(wycena!$AC125:$AD125)/MIN(wycena!$AC125:$AD125)&lt;=$E$32,$E$33,$F$33))),0),"")</f>
        <v/>
      </c>
      <c r="U109" s="41" t="str">
        <f>IF(wycena!B125&lt;&gt;"",IF(MAX(wycena!$AC125:$AD125)&lt;=$C$36,$C$37,IF(MAX(wycena!$AC125:$AD125)&lt;=$D$36,$D$37,IF(MAX(wycena!$AC125:$AD125)&lt;=$E$36,$E$37,$F$37))),"")</f>
        <v/>
      </c>
      <c r="V109" s="41" t="str">
        <f>IF(wycena!B125&lt;&gt;"",IF(wycena!$AB125&lt;=ryzyka!$C$40,ryzyka!$C$41,IF(wycena!$AB125&lt;=ryzyka!$D$40,ryzyka!$D$41,IF(wycena!$AB125&lt;=ryzyka!$E$40,ryzyka!$E$41,ryzyka!$F$41))),"")</f>
        <v/>
      </c>
      <c r="W109" s="41">
        <f>IF(AND(wycena!B125&lt;&gt;"",wycena!O125&lt;&gt;""),IF((AND(wycena!O125=$C$43,wycena!P125&lt;&gt;"f",wycena!Q125&lt;&gt;"H"))=TRUE,$C$46,IF(AND(wycena!O125=$F$43,wycena!P125&lt;&gt;"A",wycena!Q125&lt;&gt;"E")=TRUE,$C$46,$D$46)),0)</f>
        <v>0</v>
      </c>
      <c r="X109" s="41" t="str">
        <f>IFERROR(IF(wycena!B125&lt;&gt;"",SUM(M109*$B$48,N109*$B$49,O109*$B$50,P109*$B$51,Q109*$B$52,R109*$B$53,S109*$B$54,T109*$B$55,U109*$B$56,V109*$B$57,W109*$B$58),""),0)</f>
        <v/>
      </c>
      <c r="Y109" s="42" t="str">
        <f>IF(wycena!B125&lt;&gt;"",IF(X109&lt;=$B$65,$C$65,(IF(X109&lt;=$B$66,$C$66,(IF(X109&lt;=$B$67,$C$67,$C$68))))),"")</f>
        <v/>
      </c>
    </row>
    <row r="110" spans="11:25">
      <c r="K110" s="39">
        <v>108</v>
      </c>
      <c r="L110" s="40" t="str">
        <f>IF(wycena!B126&lt;&gt;"",wycena!B126,"")</f>
        <v/>
      </c>
      <c r="M110" s="41" t="str">
        <f>IF(wycena!B126&lt;&gt;"",IF(wycena!EO126&lt;=ryzyka!$C$7,ryzyka!$C$8,IF(wycena!EO126&lt;=ryzyka!$D$7,ryzyka!$D$8,IF(wycena!EO126&lt;=ryzyka!$E$7,ryzyka!$E$8,IF(wycena!EO126&lt;=ryzyka!$F$7,ryzyka!$F$8,ryzyka!$G$8)))),"")</f>
        <v/>
      </c>
      <c r="N110" s="41" t="str">
        <f>IF(wycena!B126&lt;&gt;"",IF(wycena!X126=ryzyka!$C$10,ryzyka!$C$11,ryzyka!$D$11),"")</f>
        <v/>
      </c>
      <c r="O110" s="41" t="str">
        <f>IF(wycena!B126&lt;&gt;"",(IF(wycena!DN126&lt;&gt;0,ryzyka!$D$14,ryzyka!$C$14)),"")</f>
        <v/>
      </c>
      <c r="P110" s="41" t="str">
        <f>IF(wycena!B126&lt;&gt;"",IF(wycena!G126&lt;=ryzyka!$C$17,ryzyka!$C$18,IF(wycena!G126&lt;=ryzyka!$D$17,ryzyka!$D$18,IF(wycena!G126&lt;=ryzyka!$E$17,ryzyka!$E$18,IF(wycena!G126&lt;=ryzyka!$F$17,ryzyka!$F$18,ryzyka!$G$18)))),"")</f>
        <v/>
      </c>
      <c r="Q110" s="41" t="str">
        <f>IF(wycena!B126&lt;&gt;"",IF(COUNTIF(wycena!DJ126:DT126,"&lt;&gt;0")&lt;=$C$21,$C$22,IF(COUNTIF(wycena!DJ126:DT126,"&lt;&gt;0")&lt;=$D$21,$D$22,IF(COUNTIF(wycena!DJ126:DT126,"&lt;&gt;0")&lt;=$E$21,$E$22,IF(COUNTIF(wycena!DJ126:DT126,"&lt;&gt;0")&lt;=$F$21,$F$22,$G$22)))),"")</f>
        <v/>
      </c>
      <c r="R110" s="41" t="str">
        <f>IF(wycena!B126&lt;&gt;"",IF((COUNTIF(wycena!CD126,"&lt;&gt;0")+COUNTIF(wycena!CG126,"&lt;&gt;0"))=1,$D$25,IF((COUNTIF(wycena!CD126,"&lt;&gt;0")+COUNTIF(wycena!CG126,"&lt;&gt;0"))=2,$E$25,$C$25)),"")</f>
        <v/>
      </c>
      <c r="S110" s="41" t="str">
        <f>IF(wycena!B126&lt;&gt;"",IF(COUNTIF(wycena!DL126,"&lt;&gt;0")+COUNTIF(wycena!DO126,"&lt;&gt;0")+COUNTIF(wycena!DP126,"&lt;&gt;0")+COUNTIF(wycena!DT126,"&lt;&gt;0")=$C$28,$C$29,IF(COUNTIF(wycena!DL126,"&lt;&gt;0")+COUNTIF(wycena!DO126,"&lt;&gt;0")+COUNTIF(wycena!DP126,"&lt;&gt;0")+COUNTIF(wycena!DT126,"&lt;&gt;0")=$D$28,$D$29,IF(COUNTIF(wycena!DL126,"&lt;&gt;0")+COUNTIF(wycena!DO126,"&lt;&gt;0")+COUNTIF(wycena!DP126,"&lt;&gt;0")+COUNTIF(wycena!DT126,"&lt;&gt;0")=$E$28,$E$29,$F$29))),"")</f>
        <v/>
      </c>
      <c r="T110" s="41" t="str">
        <f>IF(wycena!B126&lt;&gt;"",IFERROR(IF(MAX(wycena!$AC126:$AD126)/MIN(wycena!$AC126:$AD126)&lt;=$C$32,$C$33,IF(MAX(wycena!$AC126:$AD126)/MIN(wycena!$AC126:$AD126)&lt;=$D$32,$D$33,IF(MAX(wycena!$AC126:$AD126)/MIN(wycena!$AC126:$AD126)&lt;=$E$32,$E$33,$F$33))),0),"")</f>
        <v/>
      </c>
      <c r="U110" s="41" t="str">
        <f>IF(wycena!B126&lt;&gt;"",IF(MAX(wycena!$AC126:$AD126)&lt;=$C$36,$C$37,IF(MAX(wycena!$AC126:$AD126)&lt;=$D$36,$D$37,IF(MAX(wycena!$AC126:$AD126)&lt;=$E$36,$E$37,$F$37))),"")</f>
        <v/>
      </c>
      <c r="V110" s="41" t="str">
        <f>IF(wycena!B126&lt;&gt;"",IF(wycena!$AB126&lt;=ryzyka!$C$40,ryzyka!$C$41,IF(wycena!$AB126&lt;=ryzyka!$D$40,ryzyka!$D$41,IF(wycena!$AB126&lt;=ryzyka!$E$40,ryzyka!$E$41,ryzyka!$F$41))),"")</f>
        <v/>
      </c>
      <c r="W110" s="41">
        <f>IF(AND(wycena!B126&lt;&gt;"",wycena!O126&lt;&gt;""),IF((AND(wycena!O126=$C$43,wycena!P126&lt;&gt;"f",wycena!Q126&lt;&gt;"H"))=TRUE,$C$46,IF(AND(wycena!O126=$F$43,wycena!P126&lt;&gt;"A",wycena!Q126&lt;&gt;"E")=TRUE,$C$46,$D$46)),0)</f>
        <v>0</v>
      </c>
      <c r="X110" s="41" t="str">
        <f>IFERROR(IF(wycena!B126&lt;&gt;"",SUM(M110*$B$48,N110*$B$49,O110*$B$50,P110*$B$51,Q110*$B$52,R110*$B$53,S110*$B$54,T110*$B$55,U110*$B$56,V110*$B$57,W110*$B$58),""),0)</f>
        <v/>
      </c>
      <c r="Y110" s="42" t="str">
        <f>IF(wycena!B126&lt;&gt;"",IF(X110&lt;=$B$65,$C$65,(IF(X110&lt;=$B$66,$C$66,(IF(X110&lt;=$B$67,$C$67,$C$68))))),"")</f>
        <v/>
      </c>
    </row>
    <row r="111" spans="11:25">
      <c r="K111" s="39">
        <v>109</v>
      </c>
      <c r="L111" s="40" t="str">
        <f>IF(wycena!B127&lt;&gt;"",wycena!B127,"")</f>
        <v/>
      </c>
      <c r="M111" s="41" t="str">
        <f>IF(wycena!B127&lt;&gt;"",IF(wycena!EO127&lt;=ryzyka!$C$7,ryzyka!$C$8,IF(wycena!EO127&lt;=ryzyka!$D$7,ryzyka!$D$8,IF(wycena!EO127&lt;=ryzyka!$E$7,ryzyka!$E$8,IF(wycena!EO127&lt;=ryzyka!$F$7,ryzyka!$F$8,ryzyka!$G$8)))),"")</f>
        <v/>
      </c>
      <c r="N111" s="41" t="str">
        <f>IF(wycena!B127&lt;&gt;"",IF(wycena!X127=ryzyka!$C$10,ryzyka!$C$11,ryzyka!$D$11),"")</f>
        <v/>
      </c>
      <c r="O111" s="41" t="str">
        <f>IF(wycena!B127&lt;&gt;"",(IF(wycena!DN127&lt;&gt;0,ryzyka!$D$14,ryzyka!$C$14)),"")</f>
        <v/>
      </c>
      <c r="P111" s="41" t="str">
        <f>IF(wycena!B127&lt;&gt;"",IF(wycena!G127&lt;=ryzyka!$C$17,ryzyka!$C$18,IF(wycena!G127&lt;=ryzyka!$D$17,ryzyka!$D$18,IF(wycena!G127&lt;=ryzyka!$E$17,ryzyka!$E$18,IF(wycena!G127&lt;=ryzyka!$F$17,ryzyka!$F$18,ryzyka!$G$18)))),"")</f>
        <v/>
      </c>
      <c r="Q111" s="41" t="str">
        <f>IF(wycena!B127&lt;&gt;"",IF(COUNTIF(wycena!DJ127:DT127,"&lt;&gt;0")&lt;=$C$21,$C$22,IF(COUNTIF(wycena!DJ127:DT127,"&lt;&gt;0")&lt;=$D$21,$D$22,IF(COUNTIF(wycena!DJ127:DT127,"&lt;&gt;0")&lt;=$E$21,$E$22,IF(COUNTIF(wycena!DJ127:DT127,"&lt;&gt;0")&lt;=$F$21,$F$22,$G$22)))),"")</f>
        <v/>
      </c>
      <c r="R111" s="41" t="str">
        <f>IF(wycena!B127&lt;&gt;"",IF((COUNTIF(wycena!CD127,"&lt;&gt;0")+COUNTIF(wycena!CG127,"&lt;&gt;0"))=1,$D$25,IF((COUNTIF(wycena!CD127,"&lt;&gt;0")+COUNTIF(wycena!CG127,"&lt;&gt;0"))=2,$E$25,$C$25)),"")</f>
        <v/>
      </c>
      <c r="S111" s="41" t="str">
        <f>IF(wycena!B127&lt;&gt;"",IF(COUNTIF(wycena!DL127,"&lt;&gt;0")+COUNTIF(wycena!DO127,"&lt;&gt;0")+COUNTIF(wycena!DP127,"&lt;&gt;0")+COUNTIF(wycena!DT127,"&lt;&gt;0")=$C$28,$C$29,IF(COUNTIF(wycena!DL127,"&lt;&gt;0")+COUNTIF(wycena!DO127,"&lt;&gt;0")+COUNTIF(wycena!DP127,"&lt;&gt;0")+COUNTIF(wycena!DT127,"&lt;&gt;0")=$D$28,$D$29,IF(COUNTIF(wycena!DL127,"&lt;&gt;0")+COUNTIF(wycena!DO127,"&lt;&gt;0")+COUNTIF(wycena!DP127,"&lt;&gt;0")+COUNTIF(wycena!DT127,"&lt;&gt;0")=$E$28,$E$29,$F$29))),"")</f>
        <v/>
      </c>
      <c r="T111" s="41" t="str">
        <f>IF(wycena!B127&lt;&gt;"",IFERROR(IF(MAX(wycena!$AC127:$AD127)/MIN(wycena!$AC127:$AD127)&lt;=$C$32,$C$33,IF(MAX(wycena!$AC127:$AD127)/MIN(wycena!$AC127:$AD127)&lt;=$D$32,$D$33,IF(MAX(wycena!$AC127:$AD127)/MIN(wycena!$AC127:$AD127)&lt;=$E$32,$E$33,$F$33))),0),"")</f>
        <v/>
      </c>
      <c r="U111" s="41" t="str">
        <f>IF(wycena!B127&lt;&gt;"",IF(MAX(wycena!$AC127:$AD127)&lt;=$C$36,$C$37,IF(MAX(wycena!$AC127:$AD127)&lt;=$D$36,$D$37,IF(MAX(wycena!$AC127:$AD127)&lt;=$E$36,$E$37,$F$37))),"")</f>
        <v/>
      </c>
      <c r="V111" s="41" t="str">
        <f>IF(wycena!B127&lt;&gt;"",IF(wycena!$AB127&lt;=ryzyka!$C$40,ryzyka!$C$41,IF(wycena!$AB127&lt;=ryzyka!$D$40,ryzyka!$D$41,IF(wycena!$AB127&lt;=ryzyka!$E$40,ryzyka!$E$41,ryzyka!$F$41))),"")</f>
        <v/>
      </c>
      <c r="W111" s="41">
        <f>IF(AND(wycena!B127&lt;&gt;"",wycena!O127&lt;&gt;""),IF((AND(wycena!O127=$C$43,wycena!P127&lt;&gt;"f",wycena!Q127&lt;&gt;"H"))=TRUE,$C$46,IF(AND(wycena!O127=$F$43,wycena!P127&lt;&gt;"A",wycena!Q127&lt;&gt;"E")=TRUE,$C$46,$D$46)),0)</f>
        <v>0</v>
      </c>
      <c r="X111" s="41" t="str">
        <f>IFERROR(IF(wycena!B127&lt;&gt;"",SUM(M111*$B$48,N111*$B$49,O111*$B$50,P111*$B$51,Q111*$B$52,R111*$B$53,S111*$B$54,T111*$B$55,U111*$B$56,V111*$B$57,W111*$B$58),""),0)</f>
        <v/>
      </c>
      <c r="Y111" s="42" t="str">
        <f>IF(wycena!B127&lt;&gt;"",IF(X111&lt;=$B$65,$C$65,(IF(X111&lt;=$B$66,$C$66,(IF(X111&lt;=$B$67,$C$67,$C$68))))),"")</f>
        <v/>
      </c>
    </row>
    <row r="112" spans="11:25">
      <c r="K112" s="39">
        <v>110</v>
      </c>
      <c r="L112" s="40" t="str">
        <f>IF(wycena!B128&lt;&gt;"",wycena!B128,"")</f>
        <v/>
      </c>
      <c r="M112" s="41" t="str">
        <f>IF(wycena!B128&lt;&gt;"",IF(wycena!EO128&lt;=ryzyka!$C$7,ryzyka!$C$8,IF(wycena!EO128&lt;=ryzyka!$D$7,ryzyka!$D$8,IF(wycena!EO128&lt;=ryzyka!$E$7,ryzyka!$E$8,IF(wycena!EO128&lt;=ryzyka!$F$7,ryzyka!$F$8,ryzyka!$G$8)))),"")</f>
        <v/>
      </c>
      <c r="N112" s="41" t="str">
        <f>IF(wycena!B128&lt;&gt;"",IF(wycena!X128=ryzyka!$C$10,ryzyka!$C$11,ryzyka!$D$11),"")</f>
        <v/>
      </c>
      <c r="O112" s="41" t="str">
        <f>IF(wycena!B128&lt;&gt;"",(IF(wycena!DN128&lt;&gt;0,ryzyka!$D$14,ryzyka!$C$14)),"")</f>
        <v/>
      </c>
      <c r="P112" s="41" t="str">
        <f>IF(wycena!B128&lt;&gt;"",IF(wycena!G128&lt;=ryzyka!$C$17,ryzyka!$C$18,IF(wycena!G128&lt;=ryzyka!$D$17,ryzyka!$D$18,IF(wycena!G128&lt;=ryzyka!$E$17,ryzyka!$E$18,IF(wycena!G128&lt;=ryzyka!$F$17,ryzyka!$F$18,ryzyka!$G$18)))),"")</f>
        <v/>
      </c>
      <c r="Q112" s="41" t="str">
        <f>IF(wycena!B128&lt;&gt;"",IF(COUNTIF(wycena!DJ128:DT128,"&lt;&gt;0")&lt;=$C$21,$C$22,IF(COUNTIF(wycena!DJ128:DT128,"&lt;&gt;0")&lt;=$D$21,$D$22,IF(COUNTIF(wycena!DJ128:DT128,"&lt;&gt;0")&lt;=$E$21,$E$22,IF(COUNTIF(wycena!DJ128:DT128,"&lt;&gt;0")&lt;=$F$21,$F$22,$G$22)))),"")</f>
        <v/>
      </c>
      <c r="R112" s="41" t="str">
        <f>IF(wycena!B128&lt;&gt;"",IF((COUNTIF(wycena!CD128,"&lt;&gt;0")+COUNTIF(wycena!CG128,"&lt;&gt;0"))=1,$D$25,IF((COUNTIF(wycena!CD128,"&lt;&gt;0")+COUNTIF(wycena!CG128,"&lt;&gt;0"))=2,$E$25,$C$25)),"")</f>
        <v/>
      </c>
      <c r="S112" s="41" t="str">
        <f>IF(wycena!B128&lt;&gt;"",IF(COUNTIF(wycena!DL128,"&lt;&gt;0")+COUNTIF(wycena!DO128,"&lt;&gt;0")+COUNTIF(wycena!DP128,"&lt;&gt;0")+COUNTIF(wycena!DT128,"&lt;&gt;0")=$C$28,$C$29,IF(COUNTIF(wycena!DL128,"&lt;&gt;0")+COUNTIF(wycena!DO128,"&lt;&gt;0")+COUNTIF(wycena!DP128,"&lt;&gt;0")+COUNTIF(wycena!DT128,"&lt;&gt;0")=$D$28,$D$29,IF(COUNTIF(wycena!DL128,"&lt;&gt;0")+COUNTIF(wycena!DO128,"&lt;&gt;0")+COUNTIF(wycena!DP128,"&lt;&gt;0")+COUNTIF(wycena!DT128,"&lt;&gt;0")=$E$28,$E$29,$F$29))),"")</f>
        <v/>
      </c>
      <c r="T112" s="41" t="str">
        <f>IF(wycena!B128&lt;&gt;"",IFERROR(IF(MAX(wycena!$AC128:$AD128)/MIN(wycena!$AC128:$AD128)&lt;=$C$32,$C$33,IF(MAX(wycena!$AC128:$AD128)/MIN(wycena!$AC128:$AD128)&lt;=$D$32,$D$33,IF(MAX(wycena!$AC128:$AD128)/MIN(wycena!$AC128:$AD128)&lt;=$E$32,$E$33,$F$33))),0),"")</f>
        <v/>
      </c>
      <c r="U112" s="41" t="str">
        <f>IF(wycena!B128&lt;&gt;"",IF(MAX(wycena!$AC128:$AD128)&lt;=$C$36,$C$37,IF(MAX(wycena!$AC128:$AD128)&lt;=$D$36,$D$37,IF(MAX(wycena!$AC128:$AD128)&lt;=$E$36,$E$37,$F$37))),"")</f>
        <v/>
      </c>
      <c r="V112" s="41" t="str">
        <f>IF(wycena!B128&lt;&gt;"",IF(wycena!$AB128&lt;=ryzyka!$C$40,ryzyka!$C$41,IF(wycena!$AB128&lt;=ryzyka!$D$40,ryzyka!$D$41,IF(wycena!$AB128&lt;=ryzyka!$E$40,ryzyka!$E$41,ryzyka!$F$41))),"")</f>
        <v/>
      </c>
      <c r="W112" s="41">
        <f>IF(AND(wycena!B128&lt;&gt;"",wycena!O128&lt;&gt;""),IF((AND(wycena!O128=$C$43,wycena!P128&lt;&gt;"f",wycena!Q128&lt;&gt;"H"))=TRUE,$C$46,IF(AND(wycena!O128=$F$43,wycena!P128&lt;&gt;"A",wycena!Q128&lt;&gt;"E")=TRUE,$C$46,$D$46)),0)</f>
        <v>0</v>
      </c>
      <c r="X112" s="41" t="str">
        <f>IFERROR(IF(wycena!B128&lt;&gt;"",SUM(M112*$B$48,N112*$B$49,O112*$B$50,P112*$B$51,Q112*$B$52,R112*$B$53,S112*$B$54,T112*$B$55,U112*$B$56,V112*$B$57,W112*$B$58),""),0)</f>
        <v/>
      </c>
      <c r="Y112" s="42" t="str">
        <f>IF(wycena!B128&lt;&gt;"",IF(X112&lt;=$B$65,$C$65,(IF(X112&lt;=$B$66,$C$66,(IF(X112&lt;=$B$67,$C$67,$C$68))))),"")</f>
        <v/>
      </c>
    </row>
    <row r="113" spans="11:25">
      <c r="K113" s="39">
        <v>111</v>
      </c>
      <c r="L113" s="40" t="str">
        <f>IF(wycena!B129&lt;&gt;"",wycena!B129,"")</f>
        <v/>
      </c>
      <c r="M113" s="41" t="str">
        <f>IF(wycena!B129&lt;&gt;"",IF(wycena!EO129&lt;=ryzyka!$C$7,ryzyka!$C$8,IF(wycena!EO129&lt;=ryzyka!$D$7,ryzyka!$D$8,IF(wycena!EO129&lt;=ryzyka!$E$7,ryzyka!$E$8,IF(wycena!EO129&lt;=ryzyka!$F$7,ryzyka!$F$8,ryzyka!$G$8)))),"")</f>
        <v/>
      </c>
      <c r="N113" s="41" t="str">
        <f>IF(wycena!B129&lt;&gt;"",IF(wycena!X129=ryzyka!$C$10,ryzyka!$C$11,ryzyka!$D$11),"")</f>
        <v/>
      </c>
      <c r="O113" s="41" t="str">
        <f>IF(wycena!B129&lt;&gt;"",(IF(wycena!DN129&lt;&gt;0,ryzyka!$D$14,ryzyka!$C$14)),"")</f>
        <v/>
      </c>
      <c r="P113" s="41" t="str">
        <f>IF(wycena!B129&lt;&gt;"",IF(wycena!G129&lt;=ryzyka!$C$17,ryzyka!$C$18,IF(wycena!G129&lt;=ryzyka!$D$17,ryzyka!$D$18,IF(wycena!G129&lt;=ryzyka!$E$17,ryzyka!$E$18,IF(wycena!G129&lt;=ryzyka!$F$17,ryzyka!$F$18,ryzyka!$G$18)))),"")</f>
        <v/>
      </c>
      <c r="Q113" s="41" t="str">
        <f>IF(wycena!B129&lt;&gt;"",IF(COUNTIF(wycena!DJ129:DT129,"&lt;&gt;0")&lt;=$C$21,$C$22,IF(COUNTIF(wycena!DJ129:DT129,"&lt;&gt;0")&lt;=$D$21,$D$22,IF(COUNTIF(wycena!DJ129:DT129,"&lt;&gt;0")&lt;=$E$21,$E$22,IF(COUNTIF(wycena!DJ129:DT129,"&lt;&gt;0")&lt;=$F$21,$F$22,$G$22)))),"")</f>
        <v/>
      </c>
      <c r="R113" s="41" t="str">
        <f>IF(wycena!B129&lt;&gt;"",IF((COUNTIF(wycena!CD129,"&lt;&gt;0")+COUNTIF(wycena!CG129,"&lt;&gt;0"))=1,$D$25,IF((COUNTIF(wycena!CD129,"&lt;&gt;0")+COUNTIF(wycena!CG129,"&lt;&gt;0"))=2,$E$25,$C$25)),"")</f>
        <v/>
      </c>
      <c r="S113" s="41" t="str">
        <f>IF(wycena!B129&lt;&gt;"",IF(COUNTIF(wycena!DL129,"&lt;&gt;0")+COUNTIF(wycena!DO129,"&lt;&gt;0")+COUNTIF(wycena!DP129,"&lt;&gt;0")+COUNTIF(wycena!DT129,"&lt;&gt;0")=$C$28,$C$29,IF(COUNTIF(wycena!DL129,"&lt;&gt;0")+COUNTIF(wycena!DO129,"&lt;&gt;0")+COUNTIF(wycena!DP129,"&lt;&gt;0")+COUNTIF(wycena!DT129,"&lt;&gt;0")=$D$28,$D$29,IF(COUNTIF(wycena!DL129,"&lt;&gt;0")+COUNTIF(wycena!DO129,"&lt;&gt;0")+COUNTIF(wycena!DP129,"&lt;&gt;0")+COUNTIF(wycena!DT129,"&lt;&gt;0")=$E$28,$E$29,$F$29))),"")</f>
        <v/>
      </c>
      <c r="T113" s="41" t="str">
        <f>IF(wycena!B129&lt;&gt;"",IFERROR(IF(MAX(wycena!$AC129:$AD129)/MIN(wycena!$AC129:$AD129)&lt;=$C$32,$C$33,IF(MAX(wycena!$AC129:$AD129)/MIN(wycena!$AC129:$AD129)&lt;=$D$32,$D$33,IF(MAX(wycena!$AC129:$AD129)/MIN(wycena!$AC129:$AD129)&lt;=$E$32,$E$33,$F$33))),0),"")</f>
        <v/>
      </c>
      <c r="U113" s="41" t="str">
        <f>IF(wycena!B129&lt;&gt;"",IF(MAX(wycena!$AC129:$AD129)&lt;=$C$36,$C$37,IF(MAX(wycena!$AC129:$AD129)&lt;=$D$36,$D$37,IF(MAX(wycena!$AC129:$AD129)&lt;=$E$36,$E$37,$F$37))),"")</f>
        <v/>
      </c>
      <c r="V113" s="41" t="str">
        <f>IF(wycena!B129&lt;&gt;"",IF(wycena!$AB129&lt;=ryzyka!$C$40,ryzyka!$C$41,IF(wycena!$AB129&lt;=ryzyka!$D$40,ryzyka!$D$41,IF(wycena!$AB129&lt;=ryzyka!$E$40,ryzyka!$E$41,ryzyka!$F$41))),"")</f>
        <v/>
      </c>
      <c r="W113" s="41">
        <f>IF(AND(wycena!B129&lt;&gt;"",wycena!O129&lt;&gt;""),IF((AND(wycena!O129=$C$43,wycena!P129&lt;&gt;"f",wycena!Q129&lt;&gt;"H"))=TRUE,$C$46,IF(AND(wycena!O129=$F$43,wycena!P129&lt;&gt;"A",wycena!Q129&lt;&gt;"E")=TRUE,$C$46,$D$46)),0)</f>
        <v>0</v>
      </c>
      <c r="X113" s="41" t="str">
        <f>IFERROR(IF(wycena!B129&lt;&gt;"",SUM(M113*$B$48,N113*$B$49,O113*$B$50,P113*$B$51,Q113*$B$52,R113*$B$53,S113*$B$54,T113*$B$55,U113*$B$56,V113*$B$57,W113*$B$58),""),0)</f>
        <v/>
      </c>
      <c r="Y113" s="42" t="str">
        <f>IF(wycena!B129&lt;&gt;"",IF(X113&lt;=$B$65,$C$65,(IF(X113&lt;=$B$66,$C$66,(IF(X113&lt;=$B$67,$C$67,$C$68))))),"")</f>
        <v/>
      </c>
    </row>
    <row r="114" spans="11:25">
      <c r="K114" s="39">
        <v>112</v>
      </c>
      <c r="L114" s="40" t="str">
        <f>IF(wycena!B130&lt;&gt;"",wycena!B130,"")</f>
        <v/>
      </c>
      <c r="M114" s="41" t="str">
        <f>IF(wycena!B130&lt;&gt;"",IF(wycena!EO130&lt;=ryzyka!$C$7,ryzyka!$C$8,IF(wycena!EO130&lt;=ryzyka!$D$7,ryzyka!$D$8,IF(wycena!EO130&lt;=ryzyka!$E$7,ryzyka!$E$8,IF(wycena!EO130&lt;=ryzyka!$F$7,ryzyka!$F$8,ryzyka!$G$8)))),"")</f>
        <v/>
      </c>
      <c r="N114" s="41" t="str">
        <f>IF(wycena!B130&lt;&gt;"",IF(wycena!X130=ryzyka!$C$10,ryzyka!$C$11,ryzyka!$D$11),"")</f>
        <v/>
      </c>
      <c r="O114" s="41" t="str">
        <f>IF(wycena!B130&lt;&gt;"",(IF(wycena!DN130&lt;&gt;0,ryzyka!$D$14,ryzyka!$C$14)),"")</f>
        <v/>
      </c>
      <c r="P114" s="41" t="str">
        <f>IF(wycena!B130&lt;&gt;"",IF(wycena!G130&lt;=ryzyka!$C$17,ryzyka!$C$18,IF(wycena!G130&lt;=ryzyka!$D$17,ryzyka!$D$18,IF(wycena!G130&lt;=ryzyka!$E$17,ryzyka!$E$18,IF(wycena!G130&lt;=ryzyka!$F$17,ryzyka!$F$18,ryzyka!$G$18)))),"")</f>
        <v/>
      </c>
      <c r="Q114" s="41" t="str">
        <f>IF(wycena!B130&lt;&gt;"",IF(COUNTIF(wycena!DJ130:DT130,"&lt;&gt;0")&lt;=$C$21,$C$22,IF(COUNTIF(wycena!DJ130:DT130,"&lt;&gt;0")&lt;=$D$21,$D$22,IF(COUNTIF(wycena!DJ130:DT130,"&lt;&gt;0")&lt;=$E$21,$E$22,IF(COUNTIF(wycena!DJ130:DT130,"&lt;&gt;0")&lt;=$F$21,$F$22,$G$22)))),"")</f>
        <v/>
      </c>
      <c r="R114" s="41" t="str">
        <f>IF(wycena!B130&lt;&gt;"",IF((COUNTIF(wycena!CD130,"&lt;&gt;0")+COUNTIF(wycena!CG130,"&lt;&gt;0"))=1,$D$25,IF((COUNTIF(wycena!CD130,"&lt;&gt;0")+COUNTIF(wycena!CG130,"&lt;&gt;0"))=2,$E$25,$C$25)),"")</f>
        <v/>
      </c>
      <c r="S114" s="41" t="str">
        <f>IF(wycena!B130&lt;&gt;"",IF(COUNTIF(wycena!DL130,"&lt;&gt;0")+COUNTIF(wycena!DO130,"&lt;&gt;0")+COUNTIF(wycena!DP130,"&lt;&gt;0")+COUNTIF(wycena!DT130,"&lt;&gt;0")=$C$28,$C$29,IF(COUNTIF(wycena!DL130,"&lt;&gt;0")+COUNTIF(wycena!DO130,"&lt;&gt;0")+COUNTIF(wycena!DP130,"&lt;&gt;0")+COUNTIF(wycena!DT130,"&lt;&gt;0")=$D$28,$D$29,IF(COUNTIF(wycena!DL130,"&lt;&gt;0")+COUNTIF(wycena!DO130,"&lt;&gt;0")+COUNTIF(wycena!DP130,"&lt;&gt;0")+COUNTIF(wycena!DT130,"&lt;&gt;0")=$E$28,$E$29,$F$29))),"")</f>
        <v/>
      </c>
      <c r="T114" s="41" t="str">
        <f>IF(wycena!B130&lt;&gt;"",IFERROR(IF(MAX(wycena!$AC130:$AD130)/MIN(wycena!$AC130:$AD130)&lt;=$C$32,$C$33,IF(MAX(wycena!$AC130:$AD130)/MIN(wycena!$AC130:$AD130)&lt;=$D$32,$D$33,IF(MAX(wycena!$AC130:$AD130)/MIN(wycena!$AC130:$AD130)&lt;=$E$32,$E$33,$F$33))),0),"")</f>
        <v/>
      </c>
      <c r="U114" s="41" t="str">
        <f>IF(wycena!B130&lt;&gt;"",IF(MAX(wycena!$AC130:$AD130)&lt;=$C$36,$C$37,IF(MAX(wycena!$AC130:$AD130)&lt;=$D$36,$D$37,IF(MAX(wycena!$AC130:$AD130)&lt;=$E$36,$E$37,$F$37))),"")</f>
        <v/>
      </c>
      <c r="V114" s="41" t="str">
        <f>IF(wycena!B130&lt;&gt;"",IF(wycena!$AB130&lt;=ryzyka!$C$40,ryzyka!$C$41,IF(wycena!$AB130&lt;=ryzyka!$D$40,ryzyka!$D$41,IF(wycena!$AB130&lt;=ryzyka!$E$40,ryzyka!$E$41,ryzyka!$F$41))),"")</f>
        <v/>
      </c>
      <c r="W114" s="41">
        <f>IF(AND(wycena!B130&lt;&gt;"",wycena!O130&lt;&gt;""),IF((AND(wycena!O130=$C$43,wycena!P130&lt;&gt;"f",wycena!Q130&lt;&gt;"H"))=TRUE,$C$46,IF(AND(wycena!O130=$F$43,wycena!P130&lt;&gt;"A",wycena!Q130&lt;&gt;"E")=TRUE,$C$46,$D$46)),0)</f>
        <v>0</v>
      </c>
      <c r="X114" s="41" t="str">
        <f>IFERROR(IF(wycena!B130&lt;&gt;"",SUM(M114*$B$48,N114*$B$49,O114*$B$50,P114*$B$51,Q114*$B$52,R114*$B$53,S114*$B$54,T114*$B$55,U114*$B$56,V114*$B$57,W114*$B$58),""),0)</f>
        <v/>
      </c>
      <c r="Y114" s="42" t="str">
        <f>IF(wycena!B130&lt;&gt;"",IF(X114&lt;=$B$65,$C$65,(IF(X114&lt;=$B$66,$C$66,(IF(X114&lt;=$B$67,$C$67,$C$68))))),"")</f>
        <v/>
      </c>
    </row>
    <row r="115" spans="11:25">
      <c r="K115" s="39">
        <v>113</v>
      </c>
      <c r="L115" s="40" t="str">
        <f>IF(wycena!B131&lt;&gt;"",wycena!B131,"")</f>
        <v/>
      </c>
      <c r="M115" s="41" t="str">
        <f>IF(wycena!B131&lt;&gt;"",IF(wycena!EO131&lt;=ryzyka!$C$7,ryzyka!$C$8,IF(wycena!EO131&lt;=ryzyka!$D$7,ryzyka!$D$8,IF(wycena!EO131&lt;=ryzyka!$E$7,ryzyka!$E$8,IF(wycena!EO131&lt;=ryzyka!$F$7,ryzyka!$F$8,ryzyka!$G$8)))),"")</f>
        <v/>
      </c>
      <c r="N115" s="41" t="str">
        <f>IF(wycena!B131&lt;&gt;"",IF(wycena!X131=ryzyka!$C$10,ryzyka!$C$11,ryzyka!$D$11),"")</f>
        <v/>
      </c>
      <c r="O115" s="41" t="str">
        <f>IF(wycena!B131&lt;&gt;"",(IF(wycena!DN131&lt;&gt;0,ryzyka!$D$14,ryzyka!$C$14)),"")</f>
        <v/>
      </c>
      <c r="P115" s="41" t="str">
        <f>IF(wycena!B131&lt;&gt;"",IF(wycena!G131&lt;=ryzyka!$C$17,ryzyka!$C$18,IF(wycena!G131&lt;=ryzyka!$D$17,ryzyka!$D$18,IF(wycena!G131&lt;=ryzyka!$E$17,ryzyka!$E$18,IF(wycena!G131&lt;=ryzyka!$F$17,ryzyka!$F$18,ryzyka!$G$18)))),"")</f>
        <v/>
      </c>
      <c r="Q115" s="41" t="str">
        <f>IF(wycena!B131&lt;&gt;"",IF(COUNTIF(wycena!DJ131:DT131,"&lt;&gt;0")&lt;=$C$21,$C$22,IF(COUNTIF(wycena!DJ131:DT131,"&lt;&gt;0")&lt;=$D$21,$D$22,IF(COUNTIF(wycena!DJ131:DT131,"&lt;&gt;0")&lt;=$E$21,$E$22,IF(COUNTIF(wycena!DJ131:DT131,"&lt;&gt;0")&lt;=$F$21,$F$22,$G$22)))),"")</f>
        <v/>
      </c>
      <c r="R115" s="41" t="str">
        <f>IF(wycena!B131&lt;&gt;"",IF((COUNTIF(wycena!CD131,"&lt;&gt;0")+COUNTIF(wycena!CG131,"&lt;&gt;0"))=1,$D$25,IF((COUNTIF(wycena!CD131,"&lt;&gt;0")+COUNTIF(wycena!CG131,"&lt;&gt;0"))=2,$E$25,$C$25)),"")</f>
        <v/>
      </c>
      <c r="S115" s="41" t="str">
        <f>IF(wycena!B131&lt;&gt;"",IF(COUNTIF(wycena!DL131,"&lt;&gt;0")+COUNTIF(wycena!DO131,"&lt;&gt;0")+COUNTIF(wycena!DP131,"&lt;&gt;0")+COUNTIF(wycena!DT131,"&lt;&gt;0")=$C$28,$C$29,IF(COUNTIF(wycena!DL131,"&lt;&gt;0")+COUNTIF(wycena!DO131,"&lt;&gt;0")+COUNTIF(wycena!DP131,"&lt;&gt;0")+COUNTIF(wycena!DT131,"&lt;&gt;0")=$D$28,$D$29,IF(COUNTIF(wycena!DL131,"&lt;&gt;0")+COUNTIF(wycena!DO131,"&lt;&gt;0")+COUNTIF(wycena!DP131,"&lt;&gt;0")+COUNTIF(wycena!DT131,"&lt;&gt;0")=$E$28,$E$29,$F$29))),"")</f>
        <v/>
      </c>
      <c r="T115" s="41" t="str">
        <f>IF(wycena!B131&lt;&gt;"",IFERROR(IF(MAX(wycena!$AC131:$AD131)/MIN(wycena!$AC131:$AD131)&lt;=$C$32,$C$33,IF(MAX(wycena!$AC131:$AD131)/MIN(wycena!$AC131:$AD131)&lt;=$D$32,$D$33,IF(MAX(wycena!$AC131:$AD131)/MIN(wycena!$AC131:$AD131)&lt;=$E$32,$E$33,$F$33))),0),"")</f>
        <v/>
      </c>
      <c r="U115" s="41" t="str">
        <f>IF(wycena!B131&lt;&gt;"",IF(MAX(wycena!$AC131:$AD131)&lt;=$C$36,$C$37,IF(MAX(wycena!$AC131:$AD131)&lt;=$D$36,$D$37,IF(MAX(wycena!$AC131:$AD131)&lt;=$E$36,$E$37,$F$37))),"")</f>
        <v/>
      </c>
      <c r="V115" s="41" t="str">
        <f>IF(wycena!B131&lt;&gt;"",IF(wycena!$AB131&lt;=ryzyka!$C$40,ryzyka!$C$41,IF(wycena!$AB131&lt;=ryzyka!$D$40,ryzyka!$D$41,IF(wycena!$AB131&lt;=ryzyka!$E$40,ryzyka!$E$41,ryzyka!$F$41))),"")</f>
        <v/>
      </c>
      <c r="W115" s="41">
        <f>IF(AND(wycena!B131&lt;&gt;"",wycena!O131&lt;&gt;""),IF((AND(wycena!O131=$C$43,wycena!P131&lt;&gt;"f",wycena!Q131&lt;&gt;"H"))=TRUE,$C$46,IF(AND(wycena!O131=$F$43,wycena!P131&lt;&gt;"A",wycena!Q131&lt;&gt;"E")=TRUE,$C$46,$D$46)),0)</f>
        <v>0</v>
      </c>
      <c r="X115" s="41" t="str">
        <f>IFERROR(IF(wycena!B131&lt;&gt;"",SUM(M115*$B$48,N115*$B$49,O115*$B$50,P115*$B$51,Q115*$B$52,R115*$B$53,S115*$B$54,T115*$B$55,U115*$B$56,V115*$B$57,W115*$B$58),""),0)</f>
        <v/>
      </c>
      <c r="Y115" s="42" t="str">
        <f>IF(wycena!B131&lt;&gt;"",IF(X115&lt;=$B$65,$C$65,(IF(X115&lt;=$B$66,$C$66,(IF(X115&lt;=$B$67,$C$67,$C$68))))),"")</f>
        <v/>
      </c>
    </row>
    <row r="116" spans="11:25">
      <c r="K116" s="39">
        <v>114</v>
      </c>
      <c r="L116" s="40" t="str">
        <f>IF(wycena!B132&lt;&gt;"",wycena!B132,"")</f>
        <v/>
      </c>
      <c r="M116" s="41" t="str">
        <f>IF(wycena!B132&lt;&gt;"",IF(wycena!EO132&lt;=ryzyka!$C$7,ryzyka!$C$8,IF(wycena!EO132&lt;=ryzyka!$D$7,ryzyka!$D$8,IF(wycena!EO132&lt;=ryzyka!$E$7,ryzyka!$E$8,IF(wycena!EO132&lt;=ryzyka!$F$7,ryzyka!$F$8,ryzyka!$G$8)))),"")</f>
        <v/>
      </c>
      <c r="N116" s="41" t="str">
        <f>IF(wycena!B132&lt;&gt;"",IF(wycena!X132=ryzyka!$C$10,ryzyka!$C$11,ryzyka!$D$11),"")</f>
        <v/>
      </c>
      <c r="O116" s="41" t="str">
        <f>IF(wycena!B132&lt;&gt;"",(IF(wycena!DN132&lt;&gt;0,ryzyka!$D$14,ryzyka!$C$14)),"")</f>
        <v/>
      </c>
      <c r="P116" s="41" t="str">
        <f>IF(wycena!B132&lt;&gt;"",IF(wycena!G132&lt;=ryzyka!$C$17,ryzyka!$C$18,IF(wycena!G132&lt;=ryzyka!$D$17,ryzyka!$D$18,IF(wycena!G132&lt;=ryzyka!$E$17,ryzyka!$E$18,IF(wycena!G132&lt;=ryzyka!$F$17,ryzyka!$F$18,ryzyka!$G$18)))),"")</f>
        <v/>
      </c>
      <c r="Q116" s="41" t="str">
        <f>IF(wycena!B132&lt;&gt;"",IF(COUNTIF(wycena!DJ132:DT132,"&lt;&gt;0")&lt;=$C$21,$C$22,IF(COUNTIF(wycena!DJ132:DT132,"&lt;&gt;0")&lt;=$D$21,$D$22,IF(COUNTIF(wycena!DJ132:DT132,"&lt;&gt;0")&lt;=$E$21,$E$22,IF(COUNTIF(wycena!DJ132:DT132,"&lt;&gt;0")&lt;=$F$21,$F$22,$G$22)))),"")</f>
        <v/>
      </c>
      <c r="R116" s="41" t="str">
        <f>IF(wycena!B132&lt;&gt;"",IF((COUNTIF(wycena!CD132,"&lt;&gt;0")+COUNTIF(wycena!CG132,"&lt;&gt;0"))=1,$D$25,IF((COUNTIF(wycena!CD132,"&lt;&gt;0")+COUNTIF(wycena!CG132,"&lt;&gt;0"))=2,$E$25,$C$25)),"")</f>
        <v/>
      </c>
      <c r="S116" s="41" t="str">
        <f>IF(wycena!B132&lt;&gt;"",IF(COUNTIF(wycena!DL132,"&lt;&gt;0")+COUNTIF(wycena!DO132,"&lt;&gt;0")+COUNTIF(wycena!DP132,"&lt;&gt;0")+COUNTIF(wycena!DT132,"&lt;&gt;0")=$C$28,$C$29,IF(COUNTIF(wycena!DL132,"&lt;&gt;0")+COUNTIF(wycena!DO132,"&lt;&gt;0")+COUNTIF(wycena!DP132,"&lt;&gt;0")+COUNTIF(wycena!DT132,"&lt;&gt;0")=$D$28,$D$29,IF(COUNTIF(wycena!DL132,"&lt;&gt;0")+COUNTIF(wycena!DO132,"&lt;&gt;0")+COUNTIF(wycena!DP132,"&lt;&gt;0")+COUNTIF(wycena!DT132,"&lt;&gt;0")=$E$28,$E$29,$F$29))),"")</f>
        <v/>
      </c>
      <c r="T116" s="41" t="str">
        <f>IF(wycena!B132&lt;&gt;"",IFERROR(IF(MAX(wycena!$AC132:$AD132)/MIN(wycena!$AC132:$AD132)&lt;=$C$32,$C$33,IF(MAX(wycena!$AC132:$AD132)/MIN(wycena!$AC132:$AD132)&lt;=$D$32,$D$33,IF(MAX(wycena!$AC132:$AD132)/MIN(wycena!$AC132:$AD132)&lt;=$E$32,$E$33,$F$33))),0),"")</f>
        <v/>
      </c>
      <c r="U116" s="41" t="str">
        <f>IF(wycena!B132&lt;&gt;"",IF(MAX(wycena!$AC132:$AD132)&lt;=$C$36,$C$37,IF(MAX(wycena!$AC132:$AD132)&lt;=$D$36,$D$37,IF(MAX(wycena!$AC132:$AD132)&lt;=$E$36,$E$37,$F$37))),"")</f>
        <v/>
      </c>
      <c r="V116" s="41" t="str">
        <f>IF(wycena!B132&lt;&gt;"",IF(wycena!$AB132&lt;=ryzyka!$C$40,ryzyka!$C$41,IF(wycena!$AB132&lt;=ryzyka!$D$40,ryzyka!$D$41,IF(wycena!$AB132&lt;=ryzyka!$E$40,ryzyka!$E$41,ryzyka!$F$41))),"")</f>
        <v/>
      </c>
      <c r="W116" s="41">
        <f>IF(AND(wycena!B132&lt;&gt;"",wycena!O132&lt;&gt;""),IF((AND(wycena!O132=$C$43,wycena!P132&lt;&gt;"f",wycena!Q132&lt;&gt;"H"))=TRUE,$C$46,IF(AND(wycena!O132=$F$43,wycena!P132&lt;&gt;"A",wycena!Q132&lt;&gt;"E")=TRUE,$C$46,$D$46)),0)</f>
        <v>0</v>
      </c>
      <c r="X116" s="41" t="str">
        <f>IFERROR(IF(wycena!B132&lt;&gt;"",SUM(M116*$B$48,N116*$B$49,O116*$B$50,P116*$B$51,Q116*$B$52,R116*$B$53,S116*$B$54,T116*$B$55,U116*$B$56,V116*$B$57,W116*$B$58),""),0)</f>
        <v/>
      </c>
      <c r="Y116" s="42" t="str">
        <f>IF(wycena!B132&lt;&gt;"",IF(X116&lt;=$B$65,$C$65,(IF(X116&lt;=$B$66,$C$66,(IF(X116&lt;=$B$67,$C$67,$C$68))))),"")</f>
        <v/>
      </c>
    </row>
    <row r="117" spans="11:25">
      <c r="K117" s="39">
        <v>115</v>
      </c>
      <c r="L117" s="40" t="str">
        <f>IF(wycena!B133&lt;&gt;"",wycena!B133,"")</f>
        <v/>
      </c>
      <c r="M117" s="41" t="str">
        <f>IF(wycena!B133&lt;&gt;"",IF(wycena!EO133&lt;=ryzyka!$C$7,ryzyka!$C$8,IF(wycena!EO133&lt;=ryzyka!$D$7,ryzyka!$D$8,IF(wycena!EO133&lt;=ryzyka!$E$7,ryzyka!$E$8,IF(wycena!EO133&lt;=ryzyka!$F$7,ryzyka!$F$8,ryzyka!$G$8)))),"")</f>
        <v/>
      </c>
      <c r="N117" s="41" t="str">
        <f>IF(wycena!B133&lt;&gt;"",IF(wycena!X133=ryzyka!$C$10,ryzyka!$C$11,ryzyka!$D$11),"")</f>
        <v/>
      </c>
      <c r="O117" s="41" t="str">
        <f>IF(wycena!B133&lt;&gt;"",(IF(wycena!DN133&lt;&gt;0,ryzyka!$D$14,ryzyka!$C$14)),"")</f>
        <v/>
      </c>
      <c r="P117" s="41" t="str">
        <f>IF(wycena!B133&lt;&gt;"",IF(wycena!G133&lt;=ryzyka!$C$17,ryzyka!$C$18,IF(wycena!G133&lt;=ryzyka!$D$17,ryzyka!$D$18,IF(wycena!G133&lt;=ryzyka!$E$17,ryzyka!$E$18,IF(wycena!G133&lt;=ryzyka!$F$17,ryzyka!$F$18,ryzyka!$G$18)))),"")</f>
        <v/>
      </c>
      <c r="Q117" s="41" t="str">
        <f>IF(wycena!B133&lt;&gt;"",IF(COUNTIF(wycena!DJ133:DT133,"&lt;&gt;0")&lt;=$C$21,$C$22,IF(COUNTIF(wycena!DJ133:DT133,"&lt;&gt;0")&lt;=$D$21,$D$22,IF(COUNTIF(wycena!DJ133:DT133,"&lt;&gt;0")&lt;=$E$21,$E$22,IF(COUNTIF(wycena!DJ133:DT133,"&lt;&gt;0")&lt;=$F$21,$F$22,$G$22)))),"")</f>
        <v/>
      </c>
      <c r="R117" s="41" t="str">
        <f>IF(wycena!B133&lt;&gt;"",IF((COUNTIF(wycena!CD133,"&lt;&gt;0")+COUNTIF(wycena!CG133,"&lt;&gt;0"))=1,$D$25,IF((COUNTIF(wycena!CD133,"&lt;&gt;0")+COUNTIF(wycena!CG133,"&lt;&gt;0"))=2,$E$25,$C$25)),"")</f>
        <v/>
      </c>
      <c r="S117" s="41" t="str">
        <f>IF(wycena!B133&lt;&gt;"",IF(COUNTIF(wycena!DL133,"&lt;&gt;0")+COUNTIF(wycena!DO133,"&lt;&gt;0")+COUNTIF(wycena!DP133,"&lt;&gt;0")+COUNTIF(wycena!DT133,"&lt;&gt;0")=$C$28,$C$29,IF(COUNTIF(wycena!DL133,"&lt;&gt;0")+COUNTIF(wycena!DO133,"&lt;&gt;0")+COUNTIF(wycena!DP133,"&lt;&gt;0")+COUNTIF(wycena!DT133,"&lt;&gt;0")=$D$28,$D$29,IF(COUNTIF(wycena!DL133,"&lt;&gt;0")+COUNTIF(wycena!DO133,"&lt;&gt;0")+COUNTIF(wycena!DP133,"&lt;&gt;0")+COUNTIF(wycena!DT133,"&lt;&gt;0")=$E$28,$E$29,$F$29))),"")</f>
        <v/>
      </c>
      <c r="T117" s="41" t="str">
        <f>IF(wycena!B133&lt;&gt;"",IFERROR(IF(MAX(wycena!$AC133:$AD133)/MIN(wycena!$AC133:$AD133)&lt;=$C$32,$C$33,IF(MAX(wycena!$AC133:$AD133)/MIN(wycena!$AC133:$AD133)&lt;=$D$32,$D$33,IF(MAX(wycena!$AC133:$AD133)/MIN(wycena!$AC133:$AD133)&lt;=$E$32,$E$33,$F$33))),0),"")</f>
        <v/>
      </c>
      <c r="U117" s="41" t="str">
        <f>IF(wycena!B133&lt;&gt;"",IF(MAX(wycena!$AC133:$AD133)&lt;=$C$36,$C$37,IF(MAX(wycena!$AC133:$AD133)&lt;=$D$36,$D$37,IF(MAX(wycena!$AC133:$AD133)&lt;=$E$36,$E$37,$F$37))),"")</f>
        <v/>
      </c>
      <c r="V117" s="41" t="str">
        <f>IF(wycena!B133&lt;&gt;"",IF(wycena!$AB133&lt;=ryzyka!$C$40,ryzyka!$C$41,IF(wycena!$AB133&lt;=ryzyka!$D$40,ryzyka!$D$41,IF(wycena!$AB133&lt;=ryzyka!$E$40,ryzyka!$E$41,ryzyka!$F$41))),"")</f>
        <v/>
      </c>
      <c r="W117" s="41">
        <f>IF(AND(wycena!B133&lt;&gt;"",wycena!O133&lt;&gt;""),IF((AND(wycena!O133=$C$43,wycena!P133&lt;&gt;"f",wycena!Q133&lt;&gt;"H"))=TRUE,$C$46,IF(AND(wycena!O133=$F$43,wycena!P133&lt;&gt;"A",wycena!Q133&lt;&gt;"E")=TRUE,$C$46,$D$46)),0)</f>
        <v>0</v>
      </c>
      <c r="X117" s="41" t="str">
        <f>IFERROR(IF(wycena!B133&lt;&gt;"",SUM(M117*$B$48,N117*$B$49,O117*$B$50,P117*$B$51,Q117*$B$52,R117*$B$53,S117*$B$54,T117*$B$55,U117*$B$56,V117*$B$57,W117*$B$58),""),0)</f>
        <v/>
      </c>
      <c r="Y117" s="42" t="str">
        <f>IF(wycena!B133&lt;&gt;"",IF(X117&lt;=$B$65,$C$65,(IF(X117&lt;=$B$66,$C$66,(IF(X117&lt;=$B$67,$C$67,$C$68))))),"")</f>
        <v/>
      </c>
    </row>
    <row r="118" spans="11:25">
      <c r="K118" s="39">
        <v>116</v>
      </c>
      <c r="L118" s="40" t="str">
        <f>IF(wycena!B134&lt;&gt;"",wycena!B134,"")</f>
        <v/>
      </c>
      <c r="M118" s="41" t="str">
        <f>IF(wycena!B134&lt;&gt;"",IF(wycena!EO134&lt;=ryzyka!$C$7,ryzyka!$C$8,IF(wycena!EO134&lt;=ryzyka!$D$7,ryzyka!$D$8,IF(wycena!EO134&lt;=ryzyka!$E$7,ryzyka!$E$8,IF(wycena!EO134&lt;=ryzyka!$F$7,ryzyka!$F$8,ryzyka!$G$8)))),"")</f>
        <v/>
      </c>
      <c r="N118" s="41" t="str">
        <f>IF(wycena!B134&lt;&gt;"",IF(wycena!X134=ryzyka!$C$10,ryzyka!$C$11,ryzyka!$D$11),"")</f>
        <v/>
      </c>
      <c r="O118" s="41" t="str">
        <f>IF(wycena!B134&lt;&gt;"",(IF(wycena!DN134&lt;&gt;0,ryzyka!$D$14,ryzyka!$C$14)),"")</f>
        <v/>
      </c>
      <c r="P118" s="41" t="str">
        <f>IF(wycena!B134&lt;&gt;"",IF(wycena!G134&lt;=ryzyka!$C$17,ryzyka!$C$18,IF(wycena!G134&lt;=ryzyka!$D$17,ryzyka!$D$18,IF(wycena!G134&lt;=ryzyka!$E$17,ryzyka!$E$18,IF(wycena!G134&lt;=ryzyka!$F$17,ryzyka!$F$18,ryzyka!$G$18)))),"")</f>
        <v/>
      </c>
      <c r="Q118" s="41" t="str">
        <f>IF(wycena!B134&lt;&gt;"",IF(COUNTIF(wycena!DJ134:DT134,"&lt;&gt;0")&lt;=$C$21,$C$22,IF(COUNTIF(wycena!DJ134:DT134,"&lt;&gt;0")&lt;=$D$21,$D$22,IF(COUNTIF(wycena!DJ134:DT134,"&lt;&gt;0")&lt;=$E$21,$E$22,IF(COUNTIF(wycena!DJ134:DT134,"&lt;&gt;0")&lt;=$F$21,$F$22,$G$22)))),"")</f>
        <v/>
      </c>
      <c r="R118" s="41" t="str">
        <f>IF(wycena!B134&lt;&gt;"",IF((COUNTIF(wycena!CD134,"&lt;&gt;0")+COUNTIF(wycena!CG134,"&lt;&gt;0"))=1,$D$25,IF((COUNTIF(wycena!CD134,"&lt;&gt;0")+COUNTIF(wycena!CG134,"&lt;&gt;0"))=2,$E$25,$C$25)),"")</f>
        <v/>
      </c>
      <c r="S118" s="41" t="str">
        <f>IF(wycena!B134&lt;&gt;"",IF(COUNTIF(wycena!DL134,"&lt;&gt;0")+COUNTIF(wycena!DO134,"&lt;&gt;0")+COUNTIF(wycena!DP134,"&lt;&gt;0")+COUNTIF(wycena!DT134,"&lt;&gt;0")=$C$28,$C$29,IF(COUNTIF(wycena!DL134,"&lt;&gt;0")+COUNTIF(wycena!DO134,"&lt;&gt;0")+COUNTIF(wycena!DP134,"&lt;&gt;0")+COUNTIF(wycena!DT134,"&lt;&gt;0")=$D$28,$D$29,IF(COUNTIF(wycena!DL134,"&lt;&gt;0")+COUNTIF(wycena!DO134,"&lt;&gt;0")+COUNTIF(wycena!DP134,"&lt;&gt;0")+COUNTIF(wycena!DT134,"&lt;&gt;0")=$E$28,$E$29,$F$29))),"")</f>
        <v/>
      </c>
      <c r="T118" s="41" t="str">
        <f>IF(wycena!B134&lt;&gt;"",IFERROR(IF(MAX(wycena!$AC134:$AD134)/MIN(wycena!$AC134:$AD134)&lt;=$C$32,$C$33,IF(MAX(wycena!$AC134:$AD134)/MIN(wycena!$AC134:$AD134)&lt;=$D$32,$D$33,IF(MAX(wycena!$AC134:$AD134)/MIN(wycena!$AC134:$AD134)&lt;=$E$32,$E$33,$F$33))),0),"")</f>
        <v/>
      </c>
      <c r="U118" s="41" t="str">
        <f>IF(wycena!B134&lt;&gt;"",IF(MAX(wycena!$AC134:$AD134)&lt;=$C$36,$C$37,IF(MAX(wycena!$AC134:$AD134)&lt;=$D$36,$D$37,IF(MAX(wycena!$AC134:$AD134)&lt;=$E$36,$E$37,$F$37))),"")</f>
        <v/>
      </c>
      <c r="V118" s="41" t="str">
        <f>IF(wycena!B134&lt;&gt;"",IF(wycena!$AB134&lt;=ryzyka!$C$40,ryzyka!$C$41,IF(wycena!$AB134&lt;=ryzyka!$D$40,ryzyka!$D$41,IF(wycena!$AB134&lt;=ryzyka!$E$40,ryzyka!$E$41,ryzyka!$F$41))),"")</f>
        <v/>
      </c>
      <c r="W118" s="41">
        <f>IF(AND(wycena!B134&lt;&gt;"",wycena!O134&lt;&gt;""),IF((AND(wycena!O134=$C$43,wycena!P134&lt;&gt;"f",wycena!Q134&lt;&gt;"H"))=TRUE,$C$46,IF(AND(wycena!O134=$F$43,wycena!P134&lt;&gt;"A",wycena!Q134&lt;&gt;"E")=TRUE,$C$46,$D$46)),0)</f>
        <v>0</v>
      </c>
      <c r="X118" s="41" t="str">
        <f>IFERROR(IF(wycena!B134&lt;&gt;"",SUM(M118*$B$48,N118*$B$49,O118*$B$50,P118*$B$51,Q118*$B$52,R118*$B$53,S118*$B$54,T118*$B$55,U118*$B$56,V118*$B$57,W118*$B$58),""),0)</f>
        <v/>
      </c>
      <c r="Y118" s="42" t="str">
        <f>IF(wycena!B134&lt;&gt;"",IF(X118&lt;=$B$65,$C$65,(IF(X118&lt;=$B$66,$C$66,(IF(X118&lt;=$B$67,$C$67,$C$68))))),"")</f>
        <v/>
      </c>
    </row>
    <row r="119" spans="11:25">
      <c r="K119" s="39">
        <v>117</v>
      </c>
      <c r="L119" s="40" t="str">
        <f>IF(wycena!B135&lt;&gt;"",wycena!B135,"")</f>
        <v/>
      </c>
      <c r="M119" s="41" t="str">
        <f>IF(wycena!B135&lt;&gt;"",IF(wycena!EO135&lt;=ryzyka!$C$7,ryzyka!$C$8,IF(wycena!EO135&lt;=ryzyka!$D$7,ryzyka!$D$8,IF(wycena!EO135&lt;=ryzyka!$E$7,ryzyka!$E$8,IF(wycena!EO135&lt;=ryzyka!$F$7,ryzyka!$F$8,ryzyka!$G$8)))),"")</f>
        <v/>
      </c>
      <c r="N119" s="41" t="str">
        <f>IF(wycena!B135&lt;&gt;"",IF(wycena!X135=ryzyka!$C$10,ryzyka!$C$11,ryzyka!$D$11),"")</f>
        <v/>
      </c>
      <c r="O119" s="41" t="str">
        <f>IF(wycena!B135&lt;&gt;"",(IF(wycena!DN135&lt;&gt;0,ryzyka!$D$14,ryzyka!$C$14)),"")</f>
        <v/>
      </c>
      <c r="P119" s="41" t="str">
        <f>IF(wycena!B135&lt;&gt;"",IF(wycena!G135&lt;=ryzyka!$C$17,ryzyka!$C$18,IF(wycena!G135&lt;=ryzyka!$D$17,ryzyka!$D$18,IF(wycena!G135&lt;=ryzyka!$E$17,ryzyka!$E$18,IF(wycena!G135&lt;=ryzyka!$F$17,ryzyka!$F$18,ryzyka!$G$18)))),"")</f>
        <v/>
      </c>
      <c r="Q119" s="41" t="str">
        <f>IF(wycena!B135&lt;&gt;"",IF(COUNTIF(wycena!DJ135:DT135,"&lt;&gt;0")&lt;=$C$21,$C$22,IF(COUNTIF(wycena!DJ135:DT135,"&lt;&gt;0")&lt;=$D$21,$D$22,IF(COUNTIF(wycena!DJ135:DT135,"&lt;&gt;0")&lt;=$E$21,$E$22,IF(COUNTIF(wycena!DJ135:DT135,"&lt;&gt;0")&lt;=$F$21,$F$22,$G$22)))),"")</f>
        <v/>
      </c>
      <c r="R119" s="41" t="str">
        <f>IF(wycena!B135&lt;&gt;"",IF((COUNTIF(wycena!CD135,"&lt;&gt;0")+COUNTIF(wycena!CG135,"&lt;&gt;0"))=1,$D$25,IF((COUNTIF(wycena!CD135,"&lt;&gt;0")+COUNTIF(wycena!CG135,"&lt;&gt;0"))=2,$E$25,$C$25)),"")</f>
        <v/>
      </c>
      <c r="S119" s="41" t="str">
        <f>IF(wycena!B135&lt;&gt;"",IF(COUNTIF(wycena!DL135,"&lt;&gt;0")+COUNTIF(wycena!DO135,"&lt;&gt;0")+COUNTIF(wycena!DP135,"&lt;&gt;0")+COUNTIF(wycena!DT135,"&lt;&gt;0")=$C$28,$C$29,IF(COUNTIF(wycena!DL135,"&lt;&gt;0")+COUNTIF(wycena!DO135,"&lt;&gt;0")+COUNTIF(wycena!DP135,"&lt;&gt;0")+COUNTIF(wycena!DT135,"&lt;&gt;0")=$D$28,$D$29,IF(COUNTIF(wycena!DL135,"&lt;&gt;0")+COUNTIF(wycena!DO135,"&lt;&gt;0")+COUNTIF(wycena!DP135,"&lt;&gt;0")+COUNTIF(wycena!DT135,"&lt;&gt;0")=$E$28,$E$29,$F$29))),"")</f>
        <v/>
      </c>
      <c r="T119" s="41" t="str">
        <f>IF(wycena!B135&lt;&gt;"",IFERROR(IF(MAX(wycena!$AC135:$AD135)/MIN(wycena!$AC135:$AD135)&lt;=$C$32,$C$33,IF(MAX(wycena!$AC135:$AD135)/MIN(wycena!$AC135:$AD135)&lt;=$D$32,$D$33,IF(MAX(wycena!$AC135:$AD135)/MIN(wycena!$AC135:$AD135)&lt;=$E$32,$E$33,$F$33))),0),"")</f>
        <v/>
      </c>
      <c r="U119" s="41" t="str">
        <f>IF(wycena!B135&lt;&gt;"",IF(MAX(wycena!$AC135:$AD135)&lt;=$C$36,$C$37,IF(MAX(wycena!$AC135:$AD135)&lt;=$D$36,$D$37,IF(MAX(wycena!$AC135:$AD135)&lt;=$E$36,$E$37,$F$37))),"")</f>
        <v/>
      </c>
      <c r="V119" s="41" t="str">
        <f>IF(wycena!B135&lt;&gt;"",IF(wycena!$AB135&lt;=ryzyka!$C$40,ryzyka!$C$41,IF(wycena!$AB135&lt;=ryzyka!$D$40,ryzyka!$D$41,IF(wycena!$AB135&lt;=ryzyka!$E$40,ryzyka!$E$41,ryzyka!$F$41))),"")</f>
        <v/>
      </c>
      <c r="W119" s="41">
        <f>IF(AND(wycena!B135&lt;&gt;"",wycena!O135&lt;&gt;""),IF((AND(wycena!O135=$C$43,wycena!P135&lt;&gt;"f",wycena!Q135&lt;&gt;"H"))=TRUE,$C$46,IF(AND(wycena!O135=$F$43,wycena!P135&lt;&gt;"A",wycena!Q135&lt;&gt;"E")=TRUE,$C$46,$D$46)),0)</f>
        <v>0</v>
      </c>
      <c r="X119" s="41" t="str">
        <f>IFERROR(IF(wycena!B135&lt;&gt;"",SUM(M119*$B$48,N119*$B$49,O119*$B$50,P119*$B$51,Q119*$B$52,R119*$B$53,S119*$B$54,T119*$B$55,U119*$B$56,V119*$B$57,W119*$B$58),""),0)</f>
        <v/>
      </c>
      <c r="Y119" s="42" t="str">
        <f>IF(wycena!B135&lt;&gt;"",IF(X119&lt;=$B$65,$C$65,(IF(X119&lt;=$B$66,$C$66,(IF(X119&lt;=$B$67,$C$67,$C$68))))),"")</f>
        <v/>
      </c>
    </row>
    <row r="120" spans="11:25">
      <c r="K120" s="39">
        <v>118</v>
      </c>
      <c r="L120" s="40" t="str">
        <f>IF(wycena!B136&lt;&gt;"",wycena!B136,"")</f>
        <v/>
      </c>
      <c r="M120" s="41" t="str">
        <f>IF(wycena!B136&lt;&gt;"",IF(wycena!EO136&lt;=ryzyka!$C$7,ryzyka!$C$8,IF(wycena!EO136&lt;=ryzyka!$D$7,ryzyka!$D$8,IF(wycena!EO136&lt;=ryzyka!$E$7,ryzyka!$E$8,IF(wycena!EO136&lt;=ryzyka!$F$7,ryzyka!$F$8,ryzyka!$G$8)))),"")</f>
        <v/>
      </c>
      <c r="N120" s="41" t="str">
        <f>IF(wycena!B136&lt;&gt;"",IF(wycena!X136=ryzyka!$C$10,ryzyka!$C$11,ryzyka!$D$11),"")</f>
        <v/>
      </c>
      <c r="O120" s="41" t="str">
        <f>IF(wycena!B136&lt;&gt;"",(IF(wycena!DN136&lt;&gt;0,ryzyka!$D$14,ryzyka!$C$14)),"")</f>
        <v/>
      </c>
      <c r="P120" s="41" t="str">
        <f>IF(wycena!B136&lt;&gt;"",IF(wycena!G136&lt;=ryzyka!$C$17,ryzyka!$C$18,IF(wycena!G136&lt;=ryzyka!$D$17,ryzyka!$D$18,IF(wycena!G136&lt;=ryzyka!$E$17,ryzyka!$E$18,IF(wycena!G136&lt;=ryzyka!$F$17,ryzyka!$F$18,ryzyka!$G$18)))),"")</f>
        <v/>
      </c>
      <c r="Q120" s="41" t="str">
        <f>IF(wycena!B136&lt;&gt;"",IF(COUNTIF(wycena!DJ136:DT136,"&lt;&gt;0")&lt;=$C$21,$C$22,IF(COUNTIF(wycena!DJ136:DT136,"&lt;&gt;0")&lt;=$D$21,$D$22,IF(COUNTIF(wycena!DJ136:DT136,"&lt;&gt;0")&lt;=$E$21,$E$22,IF(COUNTIF(wycena!DJ136:DT136,"&lt;&gt;0")&lt;=$F$21,$F$22,$G$22)))),"")</f>
        <v/>
      </c>
      <c r="R120" s="41" t="str">
        <f>IF(wycena!B136&lt;&gt;"",IF((COUNTIF(wycena!CD136,"&lt;&gt;0")+COUNTIF(wycena!CG136,"&lt;&gt;0"))=1,$D$25,IF((COUNTIF(wycena!CD136,"&lt;&gt;0")+COUNTIF(wycena!CG136,"&lt;&gt;0"))=2,$E$25,$C$25)),"")</f>
        <v/>
      </c>
      <c r="S120" s="41" t="str">
        <f>IF(wycena!B136&lt;&gt;"",IF(COUNTIF(wycena!DL136,"&lt;&gt;0")+COUNTIF(wycena!DO136,"&lt;&gt;0")+COUNTIF(wycena!DP136,"&lt;&gt;0")+COUNTIF(wycena!DT136,"&lt;&gt;0")=$C$28,$C$29,IF(COUNTIF(wycena!DL136,"&lt;&gt;0")+COUNTIF(wycena!DO136,"&lt;&gt;0")+COUNTIF(wycena!DP136,"&lt;&gt;0")+COUNTIF(wycena!DT136,"&lt;&gt;0")=$D$28,$D$29,IF(COUNTIF(wycena!DL136,"&lt;&gt;0")+COUNTIF(wycena!DO136,"&lt;&gt;0")+COUNTIF(wycena!DP136,"&lt;&gt;0")+COUNTIF(wycena!DT136,"&lt;&gt;0")=$E$28,$E$29,$F$29))),"")</f>
        <v/>
      </c>
      <c r="T120" s="41" t="str">
        <f>IF(wycena!B136&lt;&gt;"",IFERROR(IF(MAX(wycena!$AC136:$AD136)/MIN(wycena!$AC136:$AD136)&lt;=$C$32,$C$33,IF(MAX(wycena!$AC136:$AD136)/MIN(wycena!$AC136:$AD136)&lt;=$D$32,$D$33,IF(MAX(wycena!$AC136:$AD136)/MIN(wycena!$AC136:$AD136)&lt;=$E$32,$E$33,$F$33))),0),"")</f>
        <v/>
      </c>
      <c r="U120" s="41" t="str">
        <f>IF(wycena!B136&lt;&gt;"",IF(MAX(wycena!$AC136:$AD136)&lt;=$C$36,$C$37,IF(MAX(wycena!$AC136:$AD136)&lt;=$D$36,$D$37,IF(MAX(wycena!$AC136:$AD136)&lt;=$E$36,$E$37,$F$37))),"")</f>
        <v/>
      </c>
      <c r="V120" s="41" t="str">
        <f>IF(wycena!B136&lt;&gt;"",IF(wycena!$AB136&lt;=ryzyka!$C$40,ryzyka!$C$41,IF(wycena!$AB136&lt;=ryzyka!$D$40,ryzyka!$D$41,IF(wycena!$AB136&lt;=ryzyka!$E$40,ryzyka!$E$41,ryzyka!$F$41))),"")</f>
        <v/>
      </c>
      <c r="W120" s="41">
        <f>IF(AND(wycena!B136&lt;&gt;"",wycena!O136&lt;&gt;""),IF((AND(wycena!O136=$C$43,wycena!P136&lt;&gt;"f",wycena!Q136&lt;&gt;"H"))=TRUE,$C$46,IF(AND(wycena!O136=$F$43,wycena!P136&lt;&gt;"A",wycena!Q136&lt;&gt;"E")=TRUE,$C$46,$D$46)),0)</f>
        <v>0</v>
      </c>
      <c r="X120" s="41" t="str">
        <f>IFERROR(IF(wycena!B136&lt;&gt;"",SUM(M120*$B$48,N120*$B$49,O120*$B$50,P120*$B$51,Q120*$B$52,R120*$B$53,S120*$B$54,T120*$B$55,U120*$B$56,V120*$B$57,W120*$B$58),""),0)</f>
        <v/>
      </c>
      <c r="Y120" s="42" t="str">
        <f>IF(wycena!B136&lt;&gt;"",IF(X120&lt;=$B$65,$C$65,(IF(X120&lt;=$B$66,$C$66,(IF(X120&lt;=$B$67,$C$67,$C$68))))),"")</f>
        <v/>
      </c>
    </row>
    <row r="121" spans="11:25">
      <c r="K121" s="39">
        <v>119</v>
      </c>
      <c r="L121" s="40" t="str">
        <f>IF(wycena!B137&lt;&gt;"",wycena!B137,"")</f>
        <v/>
      </c>
      <c r="M121" s="41" t="str">
        <f>IF(wycena!B137&lt;&gt;"",IF(wycena!EO137&lt;=ryzyka!$C$7,ryzyka!$C$8,IF(wycena!EO137&lt;=ryzyka!$D$7,ryzyka!$D$8,IF(wycena!EO137&lt;=ryzyka!$E$7,ryzyka!$E$8,IF(wycena!EO137&lt;=ryzyka!$F$7,ryzyka!$F$8,ryzyka!$G$8)))),"")</f>
        <v/>
      </c>
      <c r="N121" s="41" t="str">
        <f>IF(wycena!B137&lt;&gt;"",IF(wycena!X137=ryzyka!$C$10,ryzyka!$C$11,ryzyka!$D$11),"")</f>
        <v/>
      </c>
      <c r="O121" s="41" t="str">
        <f>IF(wycena!B137&lt;&gt;"",(IF(wycena!DN137&lt;&gt;0,ryzyka!$D$14,ryzyka!$C$14)),"")</f>
        <v/>
      </c>
      <c r="P121" s="41" t="str">
        <f>IF(wycena!B137&lt;&gt;"",IF(wycena!G137&lt;=ryzyka!$C$17,ryzyka!$C$18,IF(wycena!G137&lt;=ryzyka!$D$17,ryzyka!$D$18,IF(wycena!G137&lt;=ryzyka!$E$17,ryzyka!$E$18,IF(wycena!G137&lt;=ryzyka!$F$17,ryzyka!$F$18,ryzyka!$G$18)))),"")</f>
        <v/>
      </c>
      <c r="Q121" s="41" t="str">
        <f>IF(wycena!B137&lt;&gt;"",IF(COUNTIF(wycena!DJ137:DT137,"&lt;&gt;0")&lt;=$C$21,$C$22,IF(COUNTIF(wycena!DJ137:DT137,"&lt;&gt;0")&lt;=$D$21,$D$22,IF(COUNTIF(wycena!DJ137:DT137,"&lt;&gt;0")&lt;=$E$21,$E$22,IF(COUNTIF(wycena!DJ137:DT137,"&lt;&gt;0")&lt;=$F$21,$F$22,$G$22)))),"")</f>
        <v/>
      </c>
      <c r="R121" s="41" t="str">
        <f>IF(wycena!B137&lt;&gt;"",IF((COUNTIF(wycena!CD137,"&lt;&gt;0")+COUNTIF(wycena!CG137,"&lt;&gt;0"))=1,$D$25,IF((COUNTIF(wycena!CD137,"&lt;&gt;0")+COUNTIF(wycena!CG137,"&lt;&gt;0"))=2,$E$25,$C$25)),"")</f>
        <v/>
      </c>
      <c r="S121" s="41" t="str">
        <f>IF(wycena!B137&lt;&gt;"",IF(COUNTIF(wycena!DL137,"&lt;&gt;0")+COUNTIF(wycena!DO137,"&lt;&gt;0")+COUNTIF(wycena!DP137,"&lt;&gt;0")+COUNTIF(wycena!DT137,"&lt;&gt;0")=$C$28,$C$29,IF(COUNTIF(wycena!DL137,"&lt;&gt;0")+COUNTIF(wycena!DO137,"&lt;&gt;0")+COUNTIF(wycena!DP137,"&lt;&gt;0")+COUNTIF(wycena!DT137,"&lt;&gt;0")=$D$28,$D$29,IF(COUNTIF(wycena!DL137,"&lt;&gt;0")+COUNTIF(wycena!DO137,"&lt;&gt;0")+COUNTIF(wycena!DP137,"&lt;&gt;0")+COUNTIF(wycena!DT137,"&lt;&gt;0")=$E$28,$E$29,$F$29))),"")</f>
        <v/>
      </c>
      <c r="T121" s="41" t="str">
        <f>IF(wycena!B137&lt;&gt;"",IFERROR(IF(MAX(wycena!$AC137:$AD137)/MIN(wycena!$AC137:$AD137)&lt;=$C$32,$C$33,IF(MAX(wycena!$AC137:$AD137)/MIN(wycena!$AC137:$AD137)&lt;=$D$32,$D$33,IF(MAX(wycena!$AC137:$AD137)/MIN(wycena!$AC137:$AD137)&lt;=$E$32,$E$33,$F$33))),0),"")</f>
        <v/>
      </c>
      <c r="U121" s="41" t="str">
        <f>IF(wycena!B137&lt;&gt;"",IF(MAX(wycena!$AC137:$AD137)&lt;=$C$36,$C$37,IF(MAX(wycena!$AC137:$AD137)&lt;=$D$36,$D$37,IF(MAX(wycena!$AC137:$AD137)&lt;=$E$36,$E$37,$F$37))),"")</f>
        <v/>
      </c>
      <c r="V121" s="41" t="str">
        <f>IF(wycena!B137&lt;&gt;"",IF(wycena!$AB137&lt;=ryzyka!$C$40,ryzyka!$C$41,IF(wycena!$AB137&lt;=ryzyka!$D$40,ryzyka!$D$41,IF(wycena!$AB137&lt;=ryzyka!$E$40,ryzyka!$E$41,ryzyka!$F$41))),"")</f>
        <v/>
      </c>
      <c r="W121" s="41">
        <f>IF(AND(wycena!B137&lt;&gt;"",wycena!O137&lt;&gt;""),IF((AND(wycena!O137=$C$43,wycena!P137&lt;&gt;"f",wycena!Q137&lt;&gt;"H"))=TRUE,$C$46,IF(AND(wycena!O137=$F$43,wycena!P137&lt;&gt;"A",wycena!Q137&lt;&gt;"E")=TRUE,$C$46,$D$46)),0)</f>
        <v>0</v>
      </c>
      <c r="X121" s="41" t="str">
        <f>IFERROR(IF(wycena!B137&lt;&gt;"",SUM(M121*$B$48,N121*$B$49,O121*$B$50,P121*$B$51,Q121*$B$52,R121*$B$53,S121*$B$54,T121*$B$55,U121*$B$56,V121*$B$57,W121*$B$58),""),0)</f>
        <v/>
      </c>
      <c r="Y121" s="42" t="str">
        <f>IF(wycena!B137&lt;&gt;"",IF(X121&lt;=$B$65,$C$65,(IF(X121&lt;=$B$66,$C$66,(IF(X121&lt;=$B$67,$C$67,$C$68))))),"")</f>
        <v/>
      </c>
    </row>
    <row r="122" spans="11:25">
      <c r="K122" s="39">
        <v>120</v>
      </c>
      <c r="L122" s="40" t="str">
        <f>IF(wycena!B138&lt;&gt;"",wycena!B138,"")</f>
        <v/>
      </c>
      <c r="M122" s="41" t="str">
        <f>IF(wycena!B138&lt;&gt;"",IF(wycena!EO138&lt;=ryzyka!$C$7,ryzyka!$C$8,IF(wycena!EO138&lt;=ryzyka!$D$7,ryzyka!$D$8,IF(wycena!EO138&lt;=ryzyka!$E$7,ryzyka!$E$8,IF(wycena!EO138&lt;=ryzyka!$F$7,ryzyka!$F$8,ryzyka!$G$8)))),"")</f>
        <v/>
      </c>
      <c r="N122" s="41" t="str">
        <f>IF(wycena!B138&lt;&gt;"",IF(wycena!X138=ryzyka!$C$10,ryzyka!$C$11,ryzyka!$D$11),"")</f>
        <v/>
      </c>
      <c r="O122" s="41" t="str">
        <f>IF(wycena!B138&lt;&gt;"",(IF(wycena!DN138&lt;&gt;0,ryzyka!$D$14,ryzyka!$C$14)),"")</f>
        <v/>
      </c>
      <c r="P122" s="41" t="str">
        <f>IF(wycena!B138&lt;&gt;"",IF(wycena!G138&lt;=ryzyka!$C$17,ryzyka!$C$18,IF(wycena!G138&lt;=ryzyka!$D$17,ryzyka!$D$18,IF(wycena!G138&lt;=ryzyka!$E$17,ryzyka!$E$18,IF(wycena!G138&lt;=ryzyka!$F$17,ryzyka!$F$18,ryzyka!$G$18)))),"")</f>
        <v/>
      </c>
      <c r="Q122" s="41" t="str">
        <f>IF(wycena!B138&lt;&gt;"",IF(COUNTIF(wycena!DJ138:DT138,"&lt;&gt;0")&lt;=$C$21,$C$22,IF(COUNTIF(wycena!DJ138:DT138,"&lt;&gt;0")&lt;=$D$21,$D$22,IF(COUNTIF(wycena!DJ138:DT138,"&lt;&gt;0")&lt;=$E$21,$E$22,IF(COUNTIF(wycena!DJ138:DT138,"&lt;&gt;0")&lt;=$F$21,$F$22,$G$22)))),"")</f>
        <v/>
      </c>
      <c r="R122" s="41" t="str">
        <f>IF(wycena!B138&lt;&gt;"",IF((COUNTIF(wycena!CD138,"&lt;&gt;0")+COUNTIF(wycena!CG138,"&lt;&gt;0"))=1,$D$25,IF((COUNTIF(wycena!CD138,"&lt;&gt;0")+COUNTIF(wycena!CG138,"&lt;&gt;0"))=2,$E$25,$C$25)),"")</f>
        <v/>
      </c>
      <c r="S122" s="41" t="str">
        <f>IF(wycena!B138&lt;&gt;"",IF(COUNTIF(wycena!DL138,"&lt;&gt;0")+COUNTIF(wycena!DO138,"&lt;&gt;0")+COUNTIF(wycena!DP138,"&lt;&gt;0")+COUNTIF(wycena!DT138,"&lt;&gt;0")=$C$28,$C$29,IF(COUNTIF(wycena!DL138,"&lt;&gt;0")+COUNTIF(wycena!DO138,"&lt;&gt;0")+COUNTIF(wycena!DP138,"&lt;&gt;0")+COUNTIF(wycena!DT138,"&lt;&gt;0")=$D$28,$D$29,IF(COUNTIF(wycena!DL138,"&lt;&gt;0")+COUNTIF(wycena!DO138,"&lt;&gt;0")+COUNTIF(wycena!DP138,"&lt;&gt;0")+COUNTIF(wycena!DT138,"&lt;&gt;0")=$E$28,$E$29,$F$29))),"")</f>
        <v/>
      </c>
      <c r="T122" s="41" t="str">
        <f>IF(wycena!B138&lt;&gt;"",IFERROR(IF(MAX(wycena!$AC138:$AD138)/MIN(wycena!$AC138:$AD138)&lt;=$C$32,$C$33,IF(MAX(wycena!$AC138:$AD138)/MIN(wycena!$AC138:$AD138)&lt;=$D$32,$D$33,IF(MAX(wycena!$AC138:$AD138)/MIN(wycena!$AC138:$AD138)&lt;=$E$32,$E$33,$F$33))),0),"")</f>
        <v/>
      </c>
      <c r="U122" s="41" t="str">
        <f>IF(wycena!B138&lt;&gt;"",IF(MAX(wycena!$AC138:$AD138)&lt;=$C$36,$C$37,IF(MAX(wycena!$AC138:$AD138)&lt;=$D$36,$D$37,IF(MAX(wycena!$AC138:$AD138)&lt;=$E$36,$E$37,$F$37))),"")</f>
        <v/>
      </c>
      <c r="V122" s="41" t="str">
        <f>IF(wycena!B138&lt;&gt;"",IF(wycena!$AB138&lt;=ryzyka!$C$40,ryzyka!$C$41,IF(wycena!$AB138&lt;=ryzyka!$D$40,ryzyka!$D$41,IF(wycena!$AB138&lt;=ryzyka!$E$40,ryzyka!$E$41,ryzyka!$F$41))),"")</f>
        <v/>
      </c>
      <c r="W122" s="41">
        <f>IF(AND(wycena!B138&lt;&gt;"",wycena!O138&lt;&gt;""),IF((AND(wycena!O138=$C$43,wycena!P138&lt;&gt;"f",wycena!Q138&lt;&gt;"H"))=TRUE,$C$46,IF(AND(wycena!O138=$F$43,wycena!P138&lt;&gt;"A",wycena!Q138&lt;&gt;"E")=TRUE,$C$46,$D$46)),0)</f>
        <v>0</v>
      </c>
      <c r="X122" s="41" t="str">
        <f>IFERROR(IF(wycena!B138&lt;&gt;"",SUM(M122*$B$48,N122*$B$49,O122*$B$50,P122*$B$51,Q122*$B$52,R122*$B$53,S122*$B$54,T122*$B$55,U122*$B$56,V122*$B$57,W122*$B$58),""),0)</f>
        <v/>
      </c>
      <c r="Y122" s="42" t="str">
        <f>IF(wycena!B138&lt;&gt;"",IF(X122&lt;=$B$65,$C$65,(IF(X122&lt;=$B$66,$C$66,(IF(X122&lt;=$B$67,$C$67,$C$68))))),"")</f>
        <v/>
      </c>
    </row>
    <row r="123" spans="11:25">
      <c r="K123" s="39">
        <v>121</v>
      </c>
      <c r="L123" s="40" t="str">
        <f>IF(wycena!B139&lt;&gt;"",wycena!B139,"")</f>
        <v/>
      </c>
      <c r="M123" s="41" t="str">
        <f>IF(wycena!B139&lt;&gt;"",IF(wycena!EO139&lt;=ryzyka!$C$7,ryzyka!$C$8,IF(wycena!EO139&lt;=ryzyka!$D$7,ryzyka!$D$8,IF(wycena!EO139&lt;=ryzyka!$E$7,ryzyka!$E$8,IF(wycena!EO139&lt;=ryzyka!$F$7,ryzyka!$F$8,ryzyka!$G$8)))),"")</f>
        <v/>
      </c>
      <c r="N123" s="41" t="str">
        <f>IF(wycena!B139&lt;&gt;"",IF(wycena!X139=ryzyka!$C$10,ryzyka!$C$11,ryzyka!$D$11),"")</f>
        <v/>
      </c>
      <c r="O123" s="41" t="str">
        <f>IF(wycena!B139&lt;&gt;"",(IF(wycena!DN139&lt;&gt;0,ryzyka!$D$14,ryzyka!$C$14)),"")</f>
        <v/>
      </c>
      <c r="P123" s="41" t="str">
        <f>IF(wycena!B139&lt;&gt;"",IF(wycena!G139&lt;=ryzyka!$C$17,ryzyka!$C$18,IF(wycena!G139&lt;=ryzyka!$D$17,ryzyka!$D$18,IF(wycena!G139&lt;=ryzyka!$E$17,ryzyka!$E$18,IF(wycena!G139&lt;=ryzyka!$F$17,ryzyka!$F$18,ryzyka!$G$18)))),"")</f>
        <v/>
      </c>
      <c r="Q123" s="41" t="str">
        <f>IF(wycena!B139&lt;&gt;"",IF(COUNTIF(wycena!DJ139:DT139,"&lt;&gt;0")&lt;=$C$21,$C$22,IF(COUNTIF(wycena!DJ139:DT139,"&lt;&gt;0")&lt;=$D$21,$D$22,IF(COUNTIF(wycena!DJ139:DT139,"&lt;&gt;0")&lt;=$E$21,$E$22,IF(COUNTIF(wycena!DJ139:DT139,"&lt;&gt;0")&lt;=$F$21,$F$22,$G$22)))),"")</f>
        <v/>
      </c>
      <c r="R123" s="41" t="str">
        <f>IF(wycena!B139&lt;&gt;"",IF((COUNTIF(wycena!CD139,"&lt;&gt;0")+COUNTIF(wycena!CG139,"&lt;&gt;0"))=1,$D$25,IF((COUNTIF(wycena!CD139,"&lt;&gt;0")+COUNTIF(wycena!CG139,"&lt;&gt;0"))=2,$E$25,$C$25)),"")</f>
        <v/>
      </c>
      <c r="S123" s="41" t="str">
        <f>IF(wycena!B139&lt;&gt;"",IF(COUNTIF(wycena!DL139,"&lt;&gt;0")+COUNTIF(wycena!DO139,"&lt;&gt;0")+COUNTIF(wycena!DP139,"&lt;&gt;0")+COUNTIF(wycena!DT139,"&lt;&gt;0")=$C$28,$C$29,IF(COUNTIF(wycena!DL139,"&lt;&gt;0")+COUNTIF(wycena!DO139,"&lt;&gt;0")+COUNTIF(wycena!DP139,"&lt;&gt;0")+COUNTIF(wycena!DT139,"&lt;&gt;0")=$D$28,$D$29,IF(COUNTIF(wycena!DL139,"&lt;&gt;0")+COUNTIF(wycena!DO139,"&lt;&gt;0")+COUNTIF(wycena!DP139,"&lt;&gt;0")+COUNTIF(wycena!DT139,"&lt;&gt;0")=$E$28,$E$29,$F$29))),"")</f>
        <v/>
      </c>
      <c r="T123" s="41" t="str">
        <f>IF(wycena!B139&lt;&gt;"",IFERROR(IF(MAX(wycena!$AC139:$AD139)/MIN(wycena!$AC139:$AD139)&lt;=$C$32,$C$33,IF(MAX(wycena!$AC139:$AD139)/MIN(wycena!$AC139:$AD139)&lt;=$D$32,$D$33,IF(MAX(wycena!$AC139:$AD139)/MIN(wycena!$AC139:$AD139)&lt;=$E$32,$E$33,$F$33))),0),"")</f>
        <v/>
      </c>
      <c r="U123" s="41" t="str">
        <f>IF(wycena!B139&lt;&gt;"",IF(MAX(wycena!$AC139:$AD139)&lt;=$C$36,$C$37,IF(MAX(wycena!$AC139:$AD139)&lt;=$D$36,$D$37,IF(MAX(wycena!$AC139:$AD139)&lt;=$E$36,$E$37,$F$37))),"")</f>
        <v/>
      </c>
      <c r="V123" s="41" t="str">
        <f>IF(wycena!B139&lt;&gt;"",IF(wycena!$AB139&lt;=ryzyka!$C$40,ryzyka!$C$41,IF(wycena!$AB139&lt;=ryzyka!$D$40,ryzyka!$D$41,IF(wycena!$AB139&lt;=ryzyka!$E$40,ryzyka!$E$41,ryzyka!$F$41))),"")</f>
        <v/>
      </c>
      <c r="W123" s="41">
        <f>IF(AND(wycena!B139&lt;&gt;"",wycena!O139&lt;&gt;""),IF((AND(wycena!O139=$C$43,wycena!P139&lt;&gt;"f",wycena!Q139&lt;&gt;"H"))=TRUE,$C$46,IF(AND(wycena!O139=$F$43,wycena!P139&lt;&gt;"A",wycena!Q139&lt;&gt;"E")=TRUE,$C$46,$D$46)),0)</f>
        <v>0</v>
      </c>
      <c r="X123" s="41" t="str">
        <f>IFERROR(IF(wycena!B139&lt;&gt;"",SUM(M123*$B$48,N123*$B$49,O123*$B$50,P123*$B$51,Q123*$B$52,R123*$B$53,S123*$B$54,T123*$B$55,U123*$B$56,V123*$B$57,W123*$B$58),""),0)</f>
        <v/>
      </c>
      <c r="Y123" s="42" t="str">
        <f>IF(wycena!B139&lt;&gt;"",IF(X123&lt;=$B$65,$C$65,(IF(X123&lt;=$B$66,$C$66,(IF(X123&lt;=$B$67,$C$67,$C$68))))),"")</f>
        <v/>
      </c>
    </row>
    <row r="124" spans="11:25">
      <c r="K124" s="39">
        <v>122</v>
      </c>
      <c r="L124" s="40" t="str">
        <f>IF(wycena!B140&lt;&gt;"",wycena!B140,"")</f>
        <v/>
      </c>
      <c r="M124" s="41" t="str">
        <f>IF(wycena!B140&lt;&gt;"",IF(wycena!EO140&lt;=ryzyka!$C$7,ryzyka!$C$8,IF(wycena!EO140&lt;=ryzyka!$D$7,ryzyka!$D$8,IF(wycena!EO140&lt;=ryzyka!$E$7,ryzyka!$E$8,IF(wycena!EO140&lt;=ryzyka!$F$7,ryzyka!$F$8,ryzyka!$G$8)))),"")</f>
        <v/>
      </c>
      <c r="N124" s="41" t="str">
        <f>IF(wycena!B140&lt;&gt;"",IF(wycena!X140=ryzyka!$C$10,ryzyka!$C$11,ryzyka!$D$11),"")</f>
        <v/>
      </c>
      <c r="O124" s="41" t="str">
        <f>IF(wycena!B140&lt;&gt;"",(IF(wycena!DN140&lt;&gt;0,ryzyka!$D$14,ryzyka!$C$14)),"")</f>
        <v/>
      </c>
      <c r="P124" s="41" t="str">
        <f>IF(wycena!B140&lt;&gt;"",IF(wycena!G140&lt;=ryzyka!$C$17,ryzyka!$C$18,IF(wycena!G140&lt;=ryzyka!$D$17,ryzyka!$D$18,IF(wycena!G140&lt;=ryzyka!$E$17,ryzyka!$E$18,IF(wycena!G140&lt;=ryzyka!$F$17,ryzyka!$F$18,ryzyka!$G$18)))),"")</f>
        <v/>
      </c>
      <c r="Q124" s="41" t="str">
        <f>IF(wycena!B140&lt;&gt;"",IF(COUNTIF(wycena!DJ140:DT140,"&lt;&gt;0")&lt;=$C$21,$C$22,IF(COUNTIF(wycena!DJ140:DT140,"&lt;&gt;0")&lt;=$D$21,$D$22,IF(COUNTIF(wycena!DJ140:DT140,"&lt;&gt;0")&lt;=$E$21,$E$22,IF(COUNTIF(wycena!DJ140:DT140,"&lt;&gt;0")&lt;=$F$21,$F$22,$G$22)))),"")</f>
        <v/>
      </c>
      <c r="R124" s="41" t="str">
        <f>IF(wycena!B140&lt;&gt;"",IF((COUNTIF(wycena!CD140,"&lt;&gt;0")+COUNTIF(wycena!CG140,"&lt;&gt;0"))=1,$D$25,IF((COUNTIF(wycena!CD140,"&lt;&gt;0")+COUNTIF(wycena!CG140,"&lt;&gt;0"))=2,$E$25,$C$25)),"")</f>
        <v/>
      </c>
      <c r="S124" s="41" t="str">
        <f>IF(wycena!B140&lt;&gt;"",IF(COUNTIF(wycena!DL140,"&lt;&gt;0")+COUNTIF(wycena!DO140,"&lt;&gt;0")+COUNTIF(wycena!DP140,"&lt;&gt;0")+COUNTIF(wycena!DT140,"&lt;&gt;0")=$C$28,$C$29,IF(COUNTIF(wycena!DL140,"&lt;&gt;0")+COUNTIF(wycena!DO140,"&lt;&gt;0")+COUNTIF(wycena!DP140,"&lt;&gt;0")+COUNTIF(wycena!DT140,"&lt;&gt;0")=$D$28,$D$29,IF(COUNTIF(wycena!DL140,"&lt;&gt;0")+COUNTIF(wycena!DO140,"&lt;&gt;0")+COUNTIF(wycena!DP140,"&lt;&gt;0")+COUNTIF(wycena!DT140,"&lt;&gt;0")=$E$28,$E$29,$F$29))),"")</f>
        <v/>
      </c>
      <c r="T124" s="41" t="str">
        <f>IF(wycena!B140&lt;&gt;"",IFERROR(IF(MAX(wycena!$AC140:$AD140)/MIN(wycena!$AC140:$AD140)&lt;=$C$32,$C$33,IF(MAX(wycena!$AC140:$AD140)/MIN(wycena!$AC140:$AD140)&lt;=$D$32,$D$33,IF(MAX(wycena!$AC140:$AD140)/MIN(wycena!$AC140:$AD140)&lt;=$E$32,$E$33,$F$33))),0),"")</f>
        <v/>
      </c>
      <c r="U124" s="41" t="str">
        <f>IF(wycena!B140&lt;&gt;"",IF(MAX(wycena!$AC140:$AD140)&lt;=$C$36,$C$37,IF(MAX(wycena!$AC140:$AD140)&lt;=$D$36,$D$37,IF(MAX(wycena!$AC140:$AD140)&lt;=$E$36,$E$37,$F$37))),"")</f>
        <v/>
      </c>
      <c r="V124" s="41" t="str">
        <f>IF(wycena!B140&lt;&gt;"",IF(wycena!$AB140&lt;=ryzyka!$C$40,ryzyka!$C$41,IF(wycena!$AB140&lt;=ryzyka!$D$40,ryzyka!$D$41,IF(wycena!$AB140&lt;=ryzyka!$E$40,ryzyka!$E$41,ryzyka!$F$41))),"")</f>
        <v/>
      </c>
      <c r="W124" s="41">
        <f>IF(AND(wycena!B140&lt;&gt;"",wycena!O140&lt;&gt;""),IF((AND(wycena!O140=$C$43,wycena!P140&lt;&gt;"f",wycena!Q140&lt;&gt;"H"))=TRUE,$C$46,IF(AND(wycena!O140=$F$43,wycena!P140&lt;&gt;"A",wycena!Q140&lt;&gt;"E")=TRUE,$C$46,$D$46)),0)</f>
        <v>0</v>
      </c>
      <c r="X124" s="41" t="str">
        <f>IFERROR(IF(wycena!B140&lt;&gt;"",SUM(M124*$B$48,N124*$B$49,O124*$B$50,P124*$B$51,Q124*$B$52,R124*$B$53,S124*$B$54,T124*$B$55,U124*$B$56,V124*$B$57,W124*$B$58),""),0)</f>
        <v/>
      </c>
      <c r="Y124" s="42" t="str">
        <f>IF(wycena!B140&lt;&gt;"",IF(X124&lt;=$B$65,$C$65,(IF(X124&lt;=$B$66,$C$66,(IF(X124&lt;=$B$67,$C$67,$C$68))))),"")</f>
        <v/>
      </c>
    </row>
    <row r="125" spans="11:25">
      <c r="K125" s="39">
        <v>123</v>
      </c>
      <c r="L125" s="40" t="str">
        <f>IF(wycena!B141&lt;&gt;"",wycena!B141,"")</f>
        <v/>
      </c>
      <c r="M125" s="41" t="str">
        <f>IF(wycena!B141&lt;&gt;"",IF(wycena!EO141&lt;=ryzyka!$C$7,ryzyka!$C$8,IF(wycena!EO141&lt;=ryzyka!$D$7,ryzyka!$D$8,IF(wycena!EO141&lt;=ryzyka!$E$7,ryzyka!$E$8,IF(wycena!EO141&lt;=ryzyka!$F$7,ryzyka!$F$8,ryzyka!$G$8)))),"")</f>
        <v/>
      </c>
      <c r="N125" s="41" t="str">
        <f>IF(wycena!B141&lt;&gt;"",IF(wycena!X141=ryzyka!$C$10,ryzyka!$C$11,ryzyka!$D$11),"")</f>
        <v/>
      </c>
      <c r="O125" s="41" t="str">
        <f>IF(wycena!B141&lt;&gt;"",(IF(wycena!DN141&lt;&gt;0,ryzyka!$D$14,ryzyka!$C$14)),"")</f>
        <v/>
      </c>
      <c r="P125" s="41" t="str">
        <f>IF(wycena!B141&lt;&gt;"",IF(wycena!G141&lt;=ryzyka!$C$17,ryzyka!$C$18,IF(wycena!G141&lt;=ryzyka!$D$17,ryzyka!$D$18,IF(wycena!G141&lt;=ryzyka!$E$17,ryzyka!$E$18,IF(wycena!G141&lt;=ryzyka!$F$17,ryzyka!$F$18,ryzyka!$G$18)))),"")</f>
        <v/>
      </c>
      <c r="Q125" s="41" t="str">
        <f>IF(wycena!B141&lt;&gt;"",IF(COUNTIF(wycena!DJ141:DT141,"&lt;&gt;0")&lt;=$C$21,$C$22,IF(COUNTIF(wycena!DJ141:DT141,"&lt;&gt;0")&lt;=$D$21,$D$22,IF(COUNTIF(wycena!DJ141:DT141,"&lt;&gt;0")&lt;=$E$21,$E$22,IF(COUNTIF(wycena!DJ141:DT141,"&lt;&gt;0")&lt;=$F$21,$F$22,$G$22)))),"")</f>
        <v/>
      </c>
      <c r="R125" s="41" t="str">
        <f>IF(wycena!B141&lt;&gt;"",IF((COUNTIF(wycena!CD141,"&lt;&gt;0")+COUNTIF(wycena!CG141,"&lt;&gt;0"))=1,$D$25,IF((COUNTIF(wycena!CD141,"&lt;&gt;0")+COUNTIF(wycena!CG141,"&lt;&gt;0"))=2,$E$25,$C$25)),"")</f>
        <v/>
      </c>
      <c r="S125" s="41" t="str">
        <f>IF(wycena!B141&lt;&gt;"",IF(COUNTIF(wycena!DL141,"&lt;&gt;0")+COUNTIF(wycena!DO141,"&lt;&gt;0")+COUNTIF(wycena!DP141,"&lt;&gt;0")+COUNTIF(wycena!DT141,"&lt;&gt;0")=$C$28,$C$29,IF(COUNTIF(wycena!DL141,"&lt;&gt;0")+COUNTIF(wycena!DO141,"&lt;&gt;0")+COUNTIF(wycena!DP141,"&lt;&gt;0")+COUNTIF(wycena!DT141,"&lt;&gt;0")=$D$28,$D$29,IF(COUNTIF(wycena!DL141,"&lt;&gt;0")+COUNTIF(wycena!DO141,"&lt;&gt;0")+COUNTIF(wycena!DP141,"&lt;&gt;0")+COUNTIF(wycena!DT141,"&lt;&gt;0")=$E$28,$E$29,$F$29))),"")</f>
        <v/>
      </c>
      <c r="T125" s="41" t="str">
        <f>IF(wycena!B141&lt;&gt;"",IFERROR(IF(MAX(wycena!$AC141:$AD141)/MIN(wycena!$AC141:$AD141)&lt;=$C$32,$C$33,IF(MAX(wycena!$AC141:$AD141)/MIN(wycena!$AC141:$AD141)&lt;=$D$32,$D$33,IF(MAX(wycena!$AC141:$AD141)/MIN(wycena!$AC141:$AD141)&lt;=$E$32,$E$33,$F$33))),0),"")</f>
        <v/>
      </c>
      <c r="U125" s="41" t="str">
        <f>IF(wycena!B141&lt;&gt;"",IF(MAX(wycena!$AC141:$AD141)&lt;=$C$36,$C$37,IF(MAX(wycena!$AC141:$AD141)&lt;=$D$36,$D$37,IF(MAX(wycena!$AC141:$AD141)&lt;=$E$36,$E$37,$F$37))),"")</f>
        <v/>
      </c>
      <c r="V125" s="41" t="str">
        <f>IF(wycena!B141&lt;&gt;"",IF(wycena!$AB141&lt;=ryzyka!$C$40,ryzyka!$C$41,IF(wycena!$AB141&lt;=ryzyka!$D$40,ryzyka!$D$41,IF(wycena!$AB141&lt;=ryzyka!$E$40,ryzyka!$E$41,ryzyka!$F$41))),"")</f>
        <v/>
      </c>
      <c r="W125" s="41">
        <f>IF(AND(wycena!B141&lt;&gt;"",wycena!O141&lt;&gt;""),IF((AND(wycena!O141=$C$43,wycena!P141&lt;&gt;"f",wycena!Q141&lt;&gt;"H"))=TRUE,$C$46,IF(AND(wycena!O141=$F$43,wycena!P141&lt;&gt;"A",wycena!Q141&lt;&gt;"E")=TRUE,$C$46,$D$46)),0)</f>
        <v>0</v>
      </c>
      <c r="X125" s="41" t="str">
        <f>IFERROR(IF(wycena!B141&lt;&gt;"",SUM(M125*$B$48,N125*$B$49,O125*$B$50,P125*$B$51,Q125*$B$52,R125*$B$53,S125*$B$54,T125*$B$55,U125*$B$56,V125*$B$57,W125*$B$58),""),0)</f>
        <v/>
      </c>
      <c r="Y125" s="42" t="str">
        <f>IF(wycena!B141&lt;&gt;"",IF(X125&lt;=$B$65,$C$65,(IF(X125&lt;=$B$66,$C$66,(IF(X125&lt;=$B$67,$C$67,$C$68))))),"")</f>
        <v/>
      </c>
    </row>
    <row r="126" spans="11:25">
      <c r="K126" s="39">
        <v>124</v>
      </c>
      <c r="L126" s="40" t="str">
        <f>IF(wycena!B142&lt;&gt;"",wycena!B142,"")</f>
        <v/>
      </c>
      <c r="M126" s="41" t="str">
        <f>IF(wycena!B142&lt;&gt;"",IF(wycena!EO142&lt;=ryzyka!$C$7,ryzyka!$C$8,IF(wycena!EO142&lt;=ryzyka!$D$7,ryzyka!$D$8,IF(wycena!EO142&lt;=ryzyka!$E$7,ryzyka!$E$8,IF(wycena!EO142&lt;=ryzyka!$F$7,ryzyka!$F$8,ryzyka!$G$8)))),"")</f>
        <v/>
      </c>
      <c r="N126" s="41" t="str">
        <f>IF(wycena!B142&lt;&gt;"",IF(wycena!X142=ryzyka!$C$10,ryzyka!$C$11,ryzyka!$D$11),"")</f>
        <v/>
      </c>
      <c r="O126" s="41" t="str">
        <f>IF(wycena!B142&lt;&gt;"",(IF(wycena!DN142&lt;&gt;0,ryzyka!$D$14,ryzyka!$C$14)),"")</f>
        <v/>
      </c>
      <c r="P126" s="41" t="str">
        <f>IF(wycena!B142&lt;&gt;"",IF(wycena!G142&lt;=ryzyka!$C$17,ryzyka!$C$18,IF(wycena!G142&lt;=ryzyka!$D$17,ryzyka!$D$18,IF(wycena!G142&lt;=ryzyka!$E$17,ryzyka!$E$18,IF(wycena!G142&lt;=ryzyka!$F$17,ryzyka!$F$18,ryzyka!$G$18)))),"")</f>
        <v/>
      </c>
      <c r="Q126" s="41" t="str">
        <f>IF(wycena!B142&lt;&gt;"",IF(COUNTIF(wycena!DJ142:DT142,"&lt;&gt;0")&lt;=$C$21,$C$22,IF(COUNTIF(wycena!DJ142:DT142,"&lt;&gt;0")&lt;=$D$21,$D$22,IF(COUNTIF(wycena!DJ142:DT142,"&lt;&gt;0")&lt;=$E$21,$E$22,IF(COUNTIF(wycena!DJ142:DT142,"&lt;&gt;0")&lt;=$F$21,$F$22,$G$22)))),"")</f>
        <v/>
      </c>
      <c r="R126" s="41" t="str">
        <f>IF(wycena!B142&lt;&gt;"",IF((COUNTIF(wycena!CD142,"&lt;&gt;0")+COUNTIF(wycena!CG142,"&lt;&gt;0"))=1,$D$25,IF((COUNTIF(wycena!CD142,"&lt;&gt;0")+COUNTIF(wycena!CG142,"&lt;&gt;0"))=2,$E$25,$C$25)),"")</f>
        <v/>
      </c>
      <c r="S126" s="41" t="str">
        <f>IF(wycena!B142&lt;&gt;"",IF(COUNTIF(wycena!DL142,"&lt;&gt;0")+COUNTIF(wycena!DO142,"&lt;&gt;0")+COUNTIF(wycena!DP142,"&lt;&gt;0")+COUNTIF(wycena!DT142,"&lt;&gt;0")=$C$28,$C$29,IF(COUNTIF(wycena!DL142,"&lt;&gt;0")+COUNTIF(wycena!DO142,"&lt;&gt;0")+COUNTIF(wycena!DP142,"&lt;&gt;0")+COUNTIF(wycena!DT142,"&lt;&gt;0")=$D$28,$D$29,IF(COUNTIF(wycena!DL142,"&lt;&gt;0")+COUNTIF(wycena!DO142,"&lt;&gt;0")+COUNTIF(wycena!DP142,"&lt;&gt;0")+COUNTIF(wycena!DT142,"&lt;&gt;0")=$E$28,$E$29,$F$29))),"")</f>
        <v/>
      </c>
      <c r="T126" s="41" t="str">
        <f>IF(wycena!B142&lt;&gt;"",IFERROR(IF(MAX(wycena!$AC142:$AD142)/MIN(wycena!$AC142:$AD142)&lt;=$C$32,$C$33,IF(MAX(wycena!$AC142:$AD142)/MIN(wycena!$AC142:$AD142)&lt;=$D$32,$D$33,IF(MAX(wycena!$AC142:$AD142)/MIN(wycena!$AC142:$AD142)&lt;=$E$32,$E$33,$F$33))),0),"")</f>
        <v/>
      </c>
      <c r="U126" s="41" t="str">
        <f>IF(wycena!B142&lt;&gt;"",IF(MAX(wycena!$AC142:$AD142)&lt;=$C$36,$C$37,IF(MAX(wycena!$AC142:$AD142)&lt;=$D$36,$D$37,IF(MAX(wycena!$AC142:$AD142)&lt;=$E$36,$E$37,$F$37))),"")</f>
        <v/>
      </c>
      <c r="V126" s="41" t="str">
        <f>IF(wycena!B142&lt;&gt;"",IF(wycena!$AB142&lt;=ryzyka!$C$40,ryzyka!$C$41,IF(wycena!$AB142&lt;=ryzyka!$D$40,ryzyka!$D$41,IF(wycena!$AB142&lt;=ryzyka!$E$40,ryzyka!$E$41,ryzyka!$F$41))),"")</f>
        <v/>
      </c>
      <c r="W126" s="41">
        <f>IF(AND(wycena!B142&lt;&gt;"",wycena!O142&lt;&gt;""),IF((AND(wycena!O142=$C$43,wycena!P142&lt;&gt;"f",wycena!Q142&lt;&gt;"H"))=TRUE,$C$46,IF(AND(wycena!O142=$F$43,wycena!P142&lt;&gt;"A",wycena!Q142&lt;&gt;"E")=TRUE,$C$46,$D$46)),0)</f>
        <v>0</v>
      </c>
      <c r="X126" s="41" t="str">
        <f>IFERROR(IF(wycena!B142&lt;&gt;"",SUM(M126*$B$48,N126*$B$49,O126*$B$50,P126*$B$51,Q126*$B$52,R126*$B$53,S126*$B$54,T126*$B$55,U126*$B$56,V126*$B$57,W126*$B$58),""),0)</f>
        <v/>
      </c>
      <c r="Y126" s="42" t="str">
        <f>IF(wycena!B142&lt;&gt;"",IF(X126&lt;=$B$65,$C$65,(IF(X126&lt;=$B$66,$C$66,(IF(X126&lt;=$B$67,$C$67,$C$68))))),"")</f>
        <v/>
      </c>
    </row>
    <row r="127" spans="11:25">
      <c r="K127" s="39">
        <v>125</v>
      </c>
      <c r="L127" s="40" t="str">
        <f>IF(wycena!B143&lt;&gt;"",wycena!B143,"")</f>
        <v/>
      </c>
      <c r="M127" s="41" t="str">
        <f>IF(wycena!B143&lt;&gt;"",IF(wycena!EO143&lt;=ryzyka!$C$7,ryzyka!$C$8,IF(wycena!EO143&lt;=ryzyka!$D$7,ryzyka!$D$8,IF(wycena!EO143&lt;=ryzyka!$E$7,ryzyka!$E$8,IF(wycena!EO143&lt;=ryzyka!$F$7,ryzyka!$F$8,ryzyka!$G$8)))),"")</f>
        <v/>
      </c>
      <c r="N127" s="41" t="str">
        <f>IF(wycena!B143&lt;&gt;"",IF(wycena!X143=ryzyka!$C$10,ryzyka!$C$11,ryzyka!$D$11),"")</f>
        <v/>
      </c>
      <c r="O127" s="41" t="str">
        <f>IF(wycena!B143&lt;&gt;"",(IF(wycena!DN143&lt;&gt;0,ryzyka!$D$14,ryzyka!$C$14)),"")</f>
        <v/>
      </c>
      <c r="P127" s="41" t="str">
        <f>IF(wycena!B143&lt;&gt;"",IF(wycena!G143&lt;=ryzyka!$C$17,ryzyka!$C$18,IF(wycena!G143&lt;=ryzyka!$D$17,ryzyka!$D$18,IF(wycena!G143&lt;=ryzyka!$E$17,ryzyka!$E$18,IF(wycena!G143&lt;=ryzyka!$F$17,ryzyka!$F$18,ryzyka!$G$18)))),"")</f>
        <v/>
      </c>
      <c r="Q127" s="41" t="str">
        <f>IF(wycena!B143&lt;&gt;"",IF(COUNTIF(wycena!DJ143:DT143,"&lt;&gt;0")&lt;=$C$21,$C$22,IF(COUNTIF(wycena!DJ143:DT143,"&lt;&gt;0")&lt;=$D$21,$D$22,IF(COUNTIF(wycena!DJ143:DT143,"&lt;&gt;0")&lt;=$E$21,$E$22,IF(COUNTIF(wycena!DJ143:DT143,"&lt;&gt;0")&lt;=$F$21,$F$22,$G$22)))),"")</f>
        <v/>
      </c>
      <c r="R127" s="41" t="str">
        <f>IF(wycena!B143&lt;&gt;"",IF((COUNTIF(wycena!CD143,"&lt;&gt;0")+COUNTIF(wycena!CG143,"&lt;&gt;0"))=1,$D$25,IF((COUNTIF(wycena!CD143,"&lt;&gt;0")+COUNTIF(wycena!CG143,"&lt;&gt;0"))=2,$E$25,$C$25)),"")</f>
        <v/>
      </c>
      <c r="S127" s="41" t="str">
        <f>IF(wycena!B143&lt;&gt;"",IF(COUNTIF(wycena!DL143,"&lt;&gt;0")+COUNTIF(wycena!DO143,"&lt;&gt;0")+COUNTIF(wycena!DP143,"&lt;&gt;0")+COUNTIF(wycena!DT143,"&lt;&gt;0")=$C$28,$C$29,IF(COUNTIF(wycena!DL143,"&lt;&gt;0")+COUNTIF(wycena!DO143,"&lt;&gt;0")+COUNTIF(wycena!DP143,"&lt;&gt;0")+COUNTIF(wycena!DT143,"&lt;&gt;0")=$D$28,$D$29,IF(COUNTIF(wycena!DL143,"&lt;&gt;0")+COUNTIF(wycena!DO143,"&lt;&gt;0")+COUNTIF(wycena!DP143,"&lt;&gt;0")+COUNTIF(wycena!DT143,"&lt;&gt;0")=$E$28,$E$29,$F$29))),"")</f>
        <v/>
      </c>
      <c r="T127" s="41" t="str">
        <f>IF(wycena!B143&lt;&gt;"",IFERROR(IF(MAX(wycena!$AC143:$AD143)/MIN(wycena!$AC143:$AD143)&lt;=$C$32,$C$33,IF(MAX(wycena!$AC143:$AD143)/MIN(wycena!$AC143:$AD143)&lt;=$D$32,$D$33,IF(MAX(wycena!$AC143:$AD143)/MIN(wycena!$AC143:$AD143)&lt;=$E$32,$E$33,$F$33))),0),"")</f>
        <v/>
      </c>
      <c r="U127" s="41" t="str">
        <f>IF(wycena!B143&lt;&gt;"",IF(MAX(wycena!$AC143:$AD143)&lt;=$C$36,$C$37,IF(MAX(wycena!$AC143:$AD143)&lt;=$D$36,$D$37,IF(MAX(wycena!$AC143:$AD143)&lt;=$E$36,$E$37,$F$37))),"")</f>
        <v/>
      </c>
      <c r="V127" s="41" t="str">
        <f>IF(wycena!B143&lt;&gt;"",IF(wycena!$AB143&lt;=ryzyka!$C$40,ryzyka!$C$41,IF(wycena!$AB143&lt;=ryzyka!$D$40,ryzyka!$D$41,IF(wycena!$AB143&lt;=ryzyka!$E$40,ryzyka!$E$41,ryzyka!$F$41))),"")</f>
        <v/>
      </c>
      <c r="W127" s="41">
        <f>IF(AND(wycena!B143&lt;&gt;"",wycena!O143&lt;&gt;""),IF((AND(wycena!O143=$C$43,wycena!P143&lt;&gt;"f",wycena!Q143&lt;&gt;"H"))=TRUE,$C$46,IF(AND(wycena!O143=$F$43,wycena!P143&lt;&gt;"A",wycena!Q143&lt;&gt;"E")=TRUE,$C$46,$D$46)),0)</f>
        <v>0</v>
      </c>
      <c r="X127" s="41" t="str">
        <f>IFERROR(IF(wycena!B143&lt;&gt;"",SUM(M127*$B$48,N127*$B$49,O127*$B$50,P127*$B$51,Q127*$B$52,R127*$B$53,S127*$B$54,T127*$B$55,U127*$B$56,V127*$B$57,W127*$B$58),""),0)</f>
        <v/>
      </c>
      <c r="Y127" s="42" t="str">
        <f>IF(wycena!B143&lt;&gt;"",IF(X127&lt;=$B$65,$C$65,(IF(X127&lt;=$B$66,$C$66,(IF(X127&lt;=$B$67,$C$67,$C$68))))),"")</f>
        <v/>
      </c>
    </row>
    <row r="128" spans="11:25">
      <c r="K128" s="39">
        <v>126</v>
      </c>
      <c r="L128" s="40" t="str">
        <f>IF(wycena!B144&lt;&gt;"",wycena!B144,"")</f>
        <v/>
      </c>
      <c r="M128" s="41" t="str">
        <f>IF(wycena!B144&lt;&gt;"",IF(wycena!EO144&lt;=ryzyka!$C$7,ryzyka!$C$8,IF(wycena!EO144&lt;=ryzyka!$D$7,ryzyka!$D$8,IF(wycena!EO144&lt;=ryzyka!$E$7,ryzyka!$E$8,IF(wycena!EO144&lt;=ryzyka!$F$7,ryzyka!$F$8,ryzyka!$G$8)))),"")</f>
        <v/>
      </c>
      <c r="N128" s="41" t="str">
        <f>IF(wycena!B144&lt;&gt;"",IF(wycena!X144=ryzyka!$C$10,ryzyka!$C$11,ryzyka!$D$11),"")</f>
        <v/>
      </c>
      <c r="O128" s="41" t="str">
        <f>IF(wycena!B144&lt;&gt;"",(IF(wycena!DN144&lt;&gt;0,ryzyka!$D$14,ryzyka!$C$14)),"")</f>
        <v/>
      </c>
      <c r="P128" s="41" t="str">
        <f>IF(wycena!B144&lt;&gt;"",IF(wycena!G144&lt;=ryzyka!$C$17,ryzyka!$C$18,IF(wycena!G144&lt;=ryzyka!$D$17,ryzyka!$D$18,IF(wycena!G144&lt;=ryzyka!$E$17,ryzyka!$E$18,IF(wycena!G144&lt;=ryzyka!$F$17,ryzyka!$F$18,ryzyka!$G$18)))),"")</f>
        <v/>
      </c>
      <c r="Q128" s="41" t="str">
        <f>IF(wycena!B144&lt;&gt;"",IF(COUNTIF(wycena!DJ144:DT144,"&lt;&gt;0")&lt;=$C$21,$C$22,IF(COUNTIF(wycena!DJ144:DT144,"&lt;&gt;0")&lt;=$D$21,$D$22,IF(COUNTIF(wycena!DJ144:DT144,"&lt;&gt;0")&lt;=$E$21,$E$22,IF(COUNTIF(wycena!DJ144:DT144,"&lt;&gt;0")&lt;=$F$21,$F$22,$G$22)))),"")</f>
        <v/>
      </c>
      <c r="R128" s="41" t="str">
        <f>IF(wycena!B144&lt;&gt;"",IF((COUNTIF(wycena!CD144,"&lt;&gt;0")+COUNTIF(wycena!CG144,"&lt;&gt;0"))=1,$D$25,IF((COUNTIF(wycena!CD144,"&lt;&gt;0")+COUNTIF(wycena!CG144,"&lt;&gt;0"))=2,$E$25,$C$25)),"")</f>
        <v/>
      </c>
      <c r="S128" s="41" t="str">
        <f>IF(wycena!B144&lt;&gt;"",IF(COUNTIF(wycena!DL144,"&lt;&gt;0")+COUNTIF(wycena!DO144,"&lt;&gt;0")+COUNTIF(wycena!DP144,"&lt;&gt;0")+COUNTIF(wycena!DT144,"&lt;&gt;0")=$C$28,$C$29,IF(COUNTIF(wycena!DL144,"&lt;&gt;0")+COUNTIF(wycena!DO144,"&lt;&gt;0")+COUNTIF(wycena!DP144,"&lt;&gt;0")+COUNTIF(wycena!DT144,"&lt;&gt;0")=$D$28,$D$29,IF(COUNTIF(wycena!DL144,"&lt;&gt;0")+COUNTIF(wycena!DO144,"&lt;&gt;0")+COUNTIF(wycena!DP144,"&lt;&gt;0")+COUNTIF(wycena!DT144,"&lt;&gt;0")=$E$28,$E$29,$F$29))),"")</f>
        <v/>
      </c>
      <c r="T128" s="41" t="str">
        <f>IF(wycena!B144&lt;&gt;"",IFERROR(IF(MAX(wycena!$AC144:$AD144)/MIN(wycena!$AC144:$AD144)&lt;=$C$32,$C$33,IF(MAX(wycena!$AC144:$AD144)/MIN(wycena!$AC144:$AD144)&lt;=$D$32,$D$33,IF(MAX(wycena!$AC144:$AD144)/MIN(wycena!$AC144:$AD144)&lt;=$E$32,$E$33,$F$33))),0),"")</f>
        <v/>
      </c>
      <c r="U128" s="41" t="str">
        <f>IF(wycena!B144&lt;&gt;"",IF(MAX(wycena!$AC144:$AD144)&lt;=$C$36,$C$37,IF(MAX(wycena!$AC144:$AD144)&lt;=$D$36,$D$37,IF(MAX(wycena!$AC144:$AD144)&lt;=$E$36,$E$37,$F$37))),"")</f>
        <v/>
      </c>
      <c r="V128" s="41" t="str">
        <f>IF(wycena!B144&lt;&gt;"",IF(wycena!$AB144&lt;=ryzyka!$C$40,ryzyka!$C$41,IF(wycena!$AB144&lt;=ryzyka!$D$40,ryzyka!$D$41,IF(wycena!$AB144&lt;=ryzyka!$E$40,ryzyka!$E$41,ryzyka!$F$41))),"")</f>
        <v/>
      </c>
      <c r="W128" s="41">
        <f>IF(AND(wycena!B144&lt;&gt;"",wycena!O144&lt;&gt;""),IF((AND(wycena!O144=$C$43,wycena!P144&lt;&gt;"f",wycena!Q144&lt;&gt;"H"))=TRUE,$C$46,IF(AND(wycena!O144=$F$43,wycena!P144&lt;&gt;"A",wycena!Q144&lt;&gt;"E")=TRUE,$C$46,$D$46)),0)</f>
        <v>0</v>
      </c>
      <c r="X128" s="41" t="str">
        <f>IFERROR(IF(wycena!B144&lt;&gt;"",SUM(M128*$B$48,N128*$B$49,O128*$B$50,P128*$B$51,Q128*$B$52,R128*$B$53,S128*$B$54,T128*$B$55,U128*$B$56,V128*$B$57,W128*$B$58),""),0)</f>
        <v/>
      </c>
      <c r="Y128" s="42" t="str">
        <f>IF(wycena!B144&lt;&gt;"",IF(X128&lt;=$B$65,$C$65,(IF(X128&lt;=$B$66,$C$66,(IF(X128&lt;=$B$67,$C$67,$C$68))))),"")</f>
        <v/>
      </c>
    </row>
    <row r="129" spans="11:25">
      <c r="K129" s="39">
        <v>127</v>
      </c>
      <c r="L129" s="40" t="str">
        <f>IF(wycena!B145&lt;&gt;"",wycena!B145,"")</f>
        <v/>
      </c>
      <c r="M129" s="41" t="str">
        <f>IF(wycena!B145&lt;&gt;"",IF(wycena!EO145&lt;=ryzyka!$C$7,ryzyka!$C$8,IF(wycena!EO145&lt;=ryzyka!$D$7,ryzyka!$D$8,IF(wycena!EO145&lt;=ryzyka!$E$7,ryzyka!$E$8,IF(wycena!EO145&lt;=ryzyka!$F$7,ryzyka!$F$8,ryzyka!$G$8)))),"")</f>
        <v/>
      </c>
      <c r="N129" s="41" t="str">
        <f>IF(wycena!B145&lt;&gt;"",IF(wycena!X145=ryzyka!$C$10,ryzyka!$C$11,ryzyka!$D$11),"")</f>
        <v/>
      </c>
      <c r="O129" s="41" t="str">
        <f>IF(wycena!B145&lt;&gt;"",(IF(wycena!DN145&lt;&gt;0,ryzyka!$D$14,ryzyka!$C$14)),"")</f>
        <v/>
      </c>
      <c r="P129" s="41" t="str">
        <f>IF(wycena!B145&lt;&gt;"",IF(wycena!G145&lt;=ryzyka!$C$17,ryzyka!$C$18,IF(wycena!G145&lt;=ryzyka!$D$17,ryzyka!$D$18,IF(wycena!G145&lt;=ryzyka!$E$17,ryzyka!$E$18,IF(wycena!G145&lt;=ryzyka!$F$17,ryzyka!$F$18,ryzyka!$G$18)))),"")</f>
        <v/>
      </c>
      <c r="Q129" s="41" t="str">
        <f>IF(wycena!B145&lt;&gt;"",IF(COUNTIF(wycena!DJ145:DT145,"&lt;&gt;0")&lt;=$C$21,$C$22,IF(COUNTIF(wycena!DJ145:DT145,"&lt;&gt;0")&lt;=$D$21,$D$22,IF(COUNTIF(wycena!DJ145:DT145,"&lt;&gt;0")&lt;=$E$21,$E$22,IF(COUNTIF(wycena!DJ145:DT145,"&lt;&gt;0")&lt;=$F$21,$F$22,$G$22)))),"")</f>
        <v/>
      </c>
      <c r="R129" s="41" t="str">
        <f>IF(wycena!B145&lt;&gt;"",IF((COUNTIF(wycena!CD145,"&lt;&gt;0")+COUNTIF(wycena!CG145,"&lt;&gt;0"))=1,$D$25,IF((COUNTIF(wycena!CD145,"&lt;&gt;0")+COUNTIF(wycena!CG145,"&lt;&gt;0"))=2,$E$25,$C$25)),"")</f>
        <v/>
      </c>
      <c r="S129" s="41" t="str">
        <f>IF(wycena!B145&lt;&gt;"",IF(COUNTIF(wycena!DL145,"&lt;&gt;0")+COUNTIF(wycena!DO145,"&lt;&gt;0")+COUNTIF(wycena!DP145,"&lt;&gt;0")+COUNTIF(wycena!DT145,"&lt;&gt;0")=$C$28,$C$29,IF(COUNTIF(wycena!DL145,"&lt;&gt;0")+COUNTIF(wycena!DO145,"&lt;&gt;0")+COUNTIF(wycena!DP145,"&lt;&gt;0")+COUNTIF(wycena!DT145,"&lt;&gt;0")=$D$28,$D$29,IF(COUNTIF(wycena!DL145,"&lt;&gt;0")+COUNTIF(wycena!DO145,"&lt;&gt;0")+COUNTIF(wycena!DP145,"&lt;&gt;0")+COUNTIF(wycena!DT145,"&lt;&gt;0")=$E$28,$E$29,$F$29))),"")</f>
        <v/>
      </c>
      <c r="T129" s="41" t="str">
        <f>IF(wycena!B145&lt;&gt;"",IFERROR(IF(MAX(wycena!$AC145:$AD145)/MIN(wycena!$AC145:$AD145)&lt;=$C$32,$C$33,IF(MAX(wycena!$AC145:$AD145)/MIN(wycena!$AC145:$AD145)&lt;=$D$32,$D$33,IF(MAX(wycena!$AC145:$AD145)/MIN(wycena!$AC145:$AD145)&lt;=$E$32,$E$33,$F$33))),0),"")</f>
        <v/>
      </c>
      <c r="U129" s="41" t="str">
        <f>IF(wycena!B145&lt;&gt;"",IF(MAX(wycena!$AC145:$AD145)&lt;=$C$36,$C$37,IF(MAX(wycena!$AC145:$AD145)&lt;=$D$36,$D$37,IF(MAX(wycena!$AC145:$AD145)&lt;=$E$36,$E$37,$F$37))),"")</f>
        <v/>
      </c>
      <c r="V129" s="41" t="str">
        <f>IF(wycena!B145&lt;&gt;"",IF(wycena!$AB145&lt;=ryzyka!$C$40,ryzyka!$C$41,IF(wycena!$AB145&lt;=ryzyka!$D$40,ryzyka!$D$41,IF(wycena!$AB145&lt;=ryzyka!$E$40,ryzyka!$E$41,ryzyka!$F$41))),"")</f>
        <v/>
      </c>
      <c r="W129" s="41">
        <f>IF(AND(wycena!B145&lt;&gt;"",wycena!O145&lt;&gt;""),IF((AND(wycena!O145=$C$43,wycena!P145&lt;&gt;"f",wycena!Q145&lt;&gt;"H"))=TRUE,$C$46,IF(AND(wycena!O145=$F$43,wycena!P145&lt;&gt;"A",wycena!Q145&lt;&gt;"E")=TRUE,$C$46,$D$46)),0)</f>
        <v>0</v>
      </c>
      <c r="X129" s="41" t="str">
        <f>IFERROR(IF(wycena!B145&lt;&gt;"",SUM(M129*$B$48,N129*$B$49,O129*$B$50,P129*$B$51,Q129*$B$52,R129*$B$53,S129*$B$54,T129*$B$55,U129*$B$56,V129*$B$57,W129*$B$58),""),0)</f>
        <v/>
      </c>
      <c r="Y129" s="42" t="str">
        <f>IF(wycena!B145&lt;&gt;"",IF(X129&lt;=$B$65,$C$65,(IF(X129&lt;=$B$66,$C$66,(IF(X129&lt;=$B$67,$C$67,$C$68))))),"")</f>
        <v/>
      </c>
    </row>
    <row r="130" spans="11:25">
      <c r="K130" s="39">
        <v>128</v>
      </c>
      <c r="L130" s="40" t="str">
        <f>IF(wycena!B146&lt;&gt;"",wycena!B146,"")</f>
        <v/>
      </c>
      <c r="M130" s="41" t="str">
        <f>IF(wycena!B146&lt;&gt;"",IF(wycena!EO146&lt;=ryzyka!$C$7,ryzyka!$C$8,IF(wycena!EO146&lt;=ryzyka!$D$7,ryzyka!$D$8,IF(wycena!EO146&lt;=ryzyka!$E$7,ryzyka!$E$8,IF(wycena!EO146&lt;=ryzyka!$F$7,ryzyka!$F$8,ryzyka!$G$8)))),"")</f>
        <v/>
      </c>
      <c r="N130" s="41" t="str">
        <f>IF(wycena!B146&lt;&gt;"",IF(wycena!X146=ryzyka!$C$10,ryzyka!$C$11,ryzyka!$D$11),"")</f>
        <v/>
      </c>
      <c r="O130" s="41" t="str">
        <f>IF(wycena!B146&lt;&gt;"",(IF(wycena!DN146&lt;&gt;0,ryzyka!$D$14,ryzyka!$C$14)),"")</f>
        <v/>
      </c>
      <c r="P130" s="41" t="str">
        <f>IF(wycena!B146&lt;&gt;"",IF(wycena!G146&lt;=ryzyka!$C$17,ryzyka!$C$18,IF(wycena!G146&lt;=ryzyka!$D$17,ryzyka!$D$18,IF(wycena!G146&lt;=ryzyka!$E$17,ryzyka!$E$18,IF(wycena!G146&lt;=ryzyka!$F$17,ryzyka!$F$18,ryzyka!$G$18)))),"")</f>
        <v/>
      </c>
      <c r="Q130" s="41" t="str">
        <f>IF(wycena!B146&lt;&gt;"",IF(COUNTIF(wycena!DJ146:DT146,"&lt;&gt;0")&lt;=$C$21,$C$22,IF(COUNTIF(wycena!DJ146:DT146,"&lt;&gt;0")&lt;=$D$21,$D$22,IF(COUNTIF(wycena!DJ146:DT146,"&lt;&gt;0")&lt;=$E$21,$E$22,IF(COUNTIF(wycena!DJ146:DT146,"&lt;&gt;0")&lt;=$F$21,$F$22,$G$22)))),"")</f>
        <v/>
      </c>
      <c r="R130" s="41" t="str">
        <f>IF(wycena!B146&lt;&gt;"",IF((COUNTIF(wycena!CD146,"&lt;&gt;0")+COUNTIF(wycena!CG146,"&lt;&gt;0"))=1,$D$25,IF((COUNTIF(wycena!CD146,"&lt;&gt;0")+COUNTIF(wycena!CG146,"&lt;&gt;0"))=2,$E$25,$C$25)),"")</f>
        <v/>
      </c>
      <c r="S130" s="41" t="str">
        <f>IF(wycena!B146&lt;&gt;"",IF(COUNTIF(wycena!DL146,"&lt;&gt;0")+COUNTIF(wycena!DO146,"&lt;&gt;0")+COUNTIF(wycena!DP146,"&lt;&gt;0")+COUNTIF(wycena!DT146,"&lt;&gt;0")=$C$28,$C$29,IF(COUNTIF(wycena!DL146,"&lt;&gt;0")+COUNTIF(wycena!DO146,"&lt;&gt;0")+COUNTIF(wycena!DP146,"&lt;&gt;0")+COUNTIF(wycena!DT146,"&lt;&gt;0")=$D$28,$D$29,IF(COUNTIF(wycena!DL146,"&lt;&gt;0")+COUNTIF(wycena!DO146,"&lt;&gt;0")+COUNTIF(wycena!DP146,"&lt;&gt;0")+COUNTIF(wycena!DT146,"&lt;&gt;0")=$E$28,$E$29,$F$29))),"")</f>
        <v/>
      </c>
      <c r="T130" s="41" t="str">
        <f>IF(wycena!B146&lt;&gt;"",IFERROR(IF(MAX(wycena!$AC146:$AD146)/MIN(wycena!$AC146:$AD146)&lt;=$C$32,$C$33,IF(MAX(wycena!$AC146:$AD146)/MIN(wycena!$AC146:$AD146)&lt;=$D$32,$D$33,IF(MAX(wycena!$AC146:$AD146)/MIN(wycena!$AC146:$AD146)&lt;=$E$32,$E$33,$F$33))),0),"")</f>
        <v/>
      </c>
      <c r="U130" s="41" t="str">
        <f>IF(wycena!B146&lt;&gt;"",IF(MAX(wycena!$AC146:$AD146)&lt;=$C$36,$C$37,IF(MAX(wycena!$AC146:$AD146)&lt;=$D$36,$D$37,IF(MAX(wycena!$AC146:$AD146)&lt;=$E$36,$E$37,$F$37))),"")</f>
        <v/>
      </c>
      <c r="V130" s="41" t="str">
        <f>IF(wycena!B146&lt;&gt;"",IF(wycena!$AB146&lt;=ryzyka!$C$40,ryzyka!$C$41,IF(wycena!$AB146&lt;=ryzyka!$D$40,ryzyka!$D$41,IF(wycena!$AB146&lt;=ryzyka!$E$40,ryzyka!$E$41,ryzyka!$F$41))),"")</f>
        <v/>
      </c>
      <c r="W130" s="41">
        <f>IF(AND(wycena!B146&lt;&gt;"",wycena!O146&lt;&gt;""),IF((AND(wycena!O146=$C$43,wycena!P146&lt;&gt;"f",wycena!Q146&lt;&gt;"H"))=TRUE,$C$46,IF(AND(wycena!O146=$F$43,wycena!P146&lt;&gt;"A",wycena!Q146&lt;&gt;"E")=TRUE,$C$46,$D$46)),0)</f>
        <v>0</v>
      </c>
      <c r="X130" s="41" t="str">
        <f>IFERROR(IF(wycena!B146&lt;&gt;"",SUM(M130*$B$48,N130*$B$49,O130*$B$50,P130*$B$51,Q130*$B$52,R130*$B$53,S130*$B$54,T130*$B$55,U130*$B$56,V130*$B$57,W130*$B$58),""),0)</f>
        <v/>
      </c>
      <c r="Y130" s="42" t="str">
        <f>IF(wycena!B146&lt;&gt;"",IF(X130&lt;=$B$65,$C$65,(IF(X130&lt;=$B$66,$C$66,(IF(X130&lt;=$B$67,$C$67,$C$68))))),"")</f>
        <v/>
      </c>
    </row>
    <row r="131" spans="11:25">
      <c r="K131" s="39">
        <v>129</v>
      </c>
      <c r="L131" s="40" t="str">
        <f>IF(wycena!B147&lt;&gt;"",wycena!B147,"")</f>
        <v/>
      </c>
      <c r="M131" s="41" t="str">
        <f>IF(wycena!B147&lt;&gt;"",IF(wycena!EO147&lt;=ryzyka!$C$7,ryzyka!$C$8,IF(wycena!EO147&lt;=ryzyka!$D$7,ryzyka!$D$8,IF(wycena!EO147&lt;=ryzyka!$E$7,ryzyka!$E$8,IF(wycena!EO147&lt;=ryzyka!$F$7,ryzyka!$F$8,ryzyka!$G$8)))),"")</f>
        <v/>
      </c>
      <c r="N131" s="41" t="str">
        <f>IF(wycena!B147&lt;&gt;"",IF(wycena!X147=ryzyka!$C$10,ryzyka!$C$11,ryzyka!$D$11),"")</f>
        <v/>
      </c>
      <c r="O131" s="41" t="str">
        <f>IF(wycena!B147&lt;&gt;"",(IF(wycena!DN147&lt;&gt;0,ryzyka!$D$14,ryzyka!$C$14)),"")</f>
        <v/>
      </c>
      <c r="P131" s="41" t="str">
        <f>IF(wycena!B147&lt;&gt;"",IF(wycena!G147&lt;=ryzyka!$C$17,ryzyka!$C$18,IF(wycena!G147&lt;=ryzyka!$D$17,ryzyka!$D$18,IF(wycena!G147&lt;=ryzyka!$E$17,ryzyka!$E$18,IF(wycena!G147&lt;=ryzyka!$F$17,ryzyka!$F$18,ryzyka!$G$18)))),"")</f>
        <v/>
      </c>
      <c r="Q131" s="41" t="str">
        <f>IF(wycena!B147&lt;&gt;"",IF(COUNTIF(wycena!DJ147:DT147,"&lt;&gt;0")&lt;=$C$21,$C$22,IF(COUNTIF(wycena!DJ147:DT147,"&lt;&gt;0")&lt;=$D$21,$D$22,IF(COUNTIF(wycena!DJ147:DT147,"&lt;&gt;0")&lt;=$E$21,$E$22,IF(COUNTIF(wycena!DJ147:DT147,"&lt;&gt;0")&lt;=$F$21,$F$22,$G$22)))),"")</f>
        <v/>
      </c>
      <c r="R131" s="41" t="str">
        <f>IF(wycena!B147&lt;&gt;"",IF((COUNTIF(wycena!CD147,"&lt;&gt;0")+COUNTIF(wycena!CG147,"&lt;&gt;0"))=1,$D$25,IF((COUNTIF(wycena!CD147,"&lt;&gt;0")+COUNTIF(wycena!CG147,"&lt;&gt;0"))=2,$E$25,$C$25)),"")</f>
        <v/>
      </c>
      <c r="S131" s="41" t="str">
        <f>IF(wycena!B147&lt;&gt;"",IF(COUNTIF(wycena!DL147,"&lt;&gt;0")+COUNTIF(wycena!DO147,"&lt;&gt;0")+COUNTIF(wycena!DP147,"&lt;&gt;0")+COUNTIF(wycena!DT147,"&lt;&gt;0")=$C$28,$C$29,IF(COUNTIF(wycena!DL147,"&lt;&gt;0")+COUNTIF(wycena!DO147,"&lt;&gt;0")+COUNTIF(wycena!DP147,"&lt;&gt;0")+COUNTIF(wycena!DT147,"&lt;&gt;0")=$D$28,$D$29,IF(COUNTIF(wycena!DL147,"&lt;&gt;0")+COUNTIF(wycena!DO147,"&lt;&gt;0")+COUNTIF(wycena!DP147,"&lt;&gt;0")+COUNTIF(wycena!DT147,"&lt;&gt;0")=$E$28,$E$29,$F$29))),"")</f>
        <v/>
      </c>
      <c r="T131" s="41" t="str">
        <f>IF(wycena!B147&lt;&gt;"",IFERROR(IF(MAX(wycena!$AC147:$AD147)/MIN(wycena!$AC147:$AD147)&lt;=$C$32,$C$33,IF(MAX(wycena!$AC147:$AD147)/MIN(wycena!$AC147:$AD147)&lt;=$D$32,$D$33,IF(MAX(wycena!$AC147:$AD147)/MIN(wycena!$AC147:$AD147)&lt;=$E$32,$E$33,$F$33))),0),"")</f>
        <v/>
      </c>
      <c r="U131" s="41" t="str">
        <f>IF(wycena!B147&lt;&gt;"",IF(MAX(wycena!$AC147:$AD147)&lt;=$C$36,$C$37,IF(MAX(wycena!$AC147:$AD147)&lt;=$D$36,$D$37,IF(MAX(wycena!$AC147:$AD147)&lt;=$E$36,$E$37,$F$37))),"")</f>
        <v/>
      </c>
      <c r="V131" s="41" t="str">
        <f>IF(wycena!B147&lt;&gt;"",IF(wycena!$AB147&lt;=ryzyka!$C$40,ryzyka!$C$41,IF(wycena!$AB147&lt;=ryzyka!$D$40,ryzyka!$D$41,IF(wycena!$AB147&lt;=ryzyka!$E$40,ryzyka!$E$41,ryzyka!$F$41))),"")</f>
        <v/>
      </c>
      <c r="W131" s="41">
        <f>IF(AND(wycena!B147&lt;&gt;"",wycena!O147&lt;&gt;""),IF((AND(wycena!O147=$C$43,wycena!P147&lt;&gt;"f",wycena!Q147&lt;&gt;"H"))=TRUE,$C$46,IF(AND(wycena!O147=$F$43,wycena!P147&lt;&gt;"A",wycena!Q147&lt;&gt;"E")=TRUE,$C$46,$D$46)),0)</f>
        <v>0</v>
      </c>
      <c r="X131" s="41" t="str">
        <f>IFERROR(IF(wycena!B147&lt;&gt;"",SUM(M131*$B$48,N131*$B$49,O131*$B$50,P131*$B$51,Q131*$B$52,R131*$B$53,S131*$B$54,T131*$B$55,U131*$B$56,V131*$B$57,W131*$B$58),""),0)</f>
        <v/>
      </c>
      <c r="Y131" s="42" t="str">
        <f>IF(wycena!B147&lt;&gt;"",IF(X131&lt;=$B$65,$C$65,(IF(X131&lt;=$B$66,$C$66,(IF(X131&lt;=$B$67,$C$67,$C$68))))),"")</f>
        <v/>
      </c>
    </row>
    <row r="132" spans="11:25">
      <c r="K132" s="39">
        <v>130</v>
      </c>
      <c r="L132" s="40" t="str">
        <f>IF(wycena!B148&lt;&gt;"",wycena!B148,"")</f>
        <v/>
      </c>
      <c r="M132" s="41" t="str">
        <f>IF(wycena!B148&lt;&gt;"",IF(wycena!EO148&lt;=ryzyka!$C$7,ryzyka!$C$8,IF(wycena!EO148&lt;=ryzyka!$D$7,ryzyka!$D$8,IF(wycena!EO148&lt;=ryzyka!$E$7,ryzyka!$E$8,IF(wycena!EO148&lt;=ryzyka!$F$7,ryzyka!$F$8,ryzyka!$G$8)))),"")</f>
        <v/>
      </c>
      <c r="N132" s="41" t="str">
        <f>IF(wycena!B148&lt;&gt;"",IF(wycena!X148=ryzyka!$C$10,ryzyka!$C$11,ryzyka!$D$11),"")</f>
        <v/>
      </c>
      <c r="O132" s="41" t="str">
        <f>IF(wycena!B148&lt;&gt;"",(IF(wycena!DN148&lt;&gt;0,ryzyka!$D$14,ryzyka!$C$14)),"")</f>
        <v/>
      </c>
      <c r="P132" s="41" t="str">
        <f>IF(wycena!B148&lt;&gt;"",IF(wycena!G148&lt;=ryzyka!$C$17,ryzyka!$C$18,IF(wycena!G148&lt;=ryzyka!$D$17,ryzyka!$D$18,IF(wycena!G148&lt;=ryzyka!$E$17,ryzyka!$E$18,IF(wycena!G148&lt;=ryzyka!$F$17,ryzyka!$F$18,ryzyka!$G$18)))),"")</f>
        <v/>
      </c>
      <c r="Q132" s="41" t="str">
        <f>IF(wycena!B148&lt;&gt;"",IF(COUNTIF(wycena!DJ148:DT148,"&lt;&gt;0")&lt;=$C$21,$C$22,IF(COUNTIF(wycena!DJ148:DT148,"&lt;&gt;0")&lt;=$D$21,$D$22,IF(COUNTIF(wycena!DJ148:DT148,"&lt;&gt;0")&lt;=$E$21,$E$22,IF(COUNTIF(wycena!DJ148:DT148,"&lt;&gt;0")&lt;=$F$21,$F$22,$G$22)))),"")</f>
        <v/>
      </c>
      <c r="R132" s="41" t="str">
        <f>IF(wycena!B148&lt;&gt;"",IF((COUNTIF(wycena!CD148,"&lt;&gt;0")+COUNTIF(wycena!CG148,"&lt;&gt;0"))=1,$D$25,IF((COUNTIF(wycena!CD148,"&lt;&gt;0")+COUNTIF(wycena!CG148,"&lt;&gt;0"))=2,$E$25,$C$25)),"")</f>
        <v/>
      </c>
      <c r="S132" s="41" t="str">
        <f>IF(wycena!B148&lt;&gt;"",IF(COUNTIF(wycena!DL148,"&lt;&gt;0")+COUNTIF(wycena!DO148,"&lt;&gt;0")+COUNTIF(wycena!DP148,"&lt;&gt;0")+COUNTIF(wycena!DT148,"&lt;&gt;0")=$C$28,$C$29,IF(COUNTIF(wycena!DL148,"&lt;&gt;0")+COUNTIF(wycena!DO148,"&lt;&gt;0")+COUNTIF(wycena!DP148,"&lt;&gt;0")+COUNTIF(wycena!DT148,"&lt;&gt;0")=$D$28,$D$29,IF(COUNTIF(wycena!DL148,"&lt;&gt;0")+COUNTIF(wycena!DO148,"&lt;&gt;0")+COUNTIF(wycena!DP148,"&lt;&gt;0")+COUNTIF(wycena!DT148,"&lt;&gt;0")=$E$28,$E$29,$F$29))),"")</f>
        <v/>
      </c>
      <c r="T132" s="41" t="str">
        <f>IF(wycena!B148&lt;&gt;"",IFERROR(IF(MAX(wycena!$AC148:$AD148)/MIN(wycena!$AC148:$AD148)&lt;=$C$32,$C$33,IF(MAX(wycena!$AC148:$AD148)/MIN(wycena!$AC148:$AD148)&lt;=$D$32,$D$33,IF(MAX(wycena!$AC148:$AD148)/MIN(wycena!$AC148:$AD148)&lt;=$E$32,$E$33,$F$33))),0),"")</f>
        <v/>
      </c>
      <c r="U132" s="41" t="str">
        <f>IF(wycena!B148&lt;&gt;"",IF(MAX(wycena!$AC148:$AD148)&lt;=$C$36,$C$37,IF(MAX(wycena!$AC148:$AD148)&lt;=$D$36,$D$37,IF(MAX(wycena!$AC148:$AD148)&lt;=$E$36,$E$37,$F$37))),"")</f>
        <v/>
      </c>
      <c r="V132" s="41" t="str">
        <f>IF(wycena!B148&lt;&gt;"",IF(wycena!$AB148&lt;=ryzyka!$C$40,ryzyka!$C$41,IF(wycena!$AB148&lt;=ryzyka!$D$40,ryzyka!$D$41,IF(wycena!$AB148&lt;=ryzyka!$E$40,ryzyka!$E$41,ryzyka!$F$41))),"")</f>
        <v/>
      </c>
      <c r="W132" s="41">
        <f>IF(AND(wycena!B148&lt;&gt;"",wycena!O148&lt;&gt;""),IF((AND(wycena!O148=$C$43,wycena!P148&lt;&gt;"f",wycena!Q148&lt;&gt;"H"))=TRUE,$C$46,IF(AND(wycena!O148=$F$43,wycena!P148&lt;&gt;"A",wycena!Q148&lt;&gt;"E")=TRUE,$C$46,$D$46)),0)</f>
        <v>0</v>
      </c>
      <c r="X132" s="41" t="str">
        <f>IFERROR(IF(wycena!B148&lt;&gt;"",SUM(M132*$B$48,N132*$B$49,O132*$B$50,P132*$B$51,Q132*$B$52,R132*$B$53,S132*$B$54,T132*$B$55,U132*$B$56,V132*$B$57,W132*$B$58),""),0)</f>
        <v/>
      </c>
      <c r="Y132" s="42" t="str">
        <f>IF(wycena!B148&lt;&gt;"",IF(X132&lt;=$B$65,$C$65,(IF(X132&lt;=$B$66,$C$66,(IF(X132&lt;=$B$67,$C$67,$C$68))))),"")</f>
        <v/>
      </c>
    </row>
    <row r="133" spans="11:25">
      <c r="K133" s="39">
        <v>131</v>
      </c>
      <c r="L133" s="40" t="str">
        <f>IF(wycena!B149&lt;&gt;"",wycena!B149,"")</f>
        <v/>
      </c>
      <c r="M133" s="41" t="str">
        <f>IF(wycena!B149&lt;&gt;"",IF(wycena!EO149&lt;=ryzyka!$C$7,ryzyka!$C$8,IF(wycena!EO149&lt;=ryzyka!$D$7,ryzyka!$D$8,IF(wycena!EO149&lt;=ryzyka!$E$7,ryzyka!$E$8,IF(wycena!EO149&lt;=ryzyka!$F$7,ryzyka!$F$8,ryzyka!$G$8)))),"")</f>
        <v/>
      </c>
      <c r="N133" s="41" t="str">
        <f>IF(wycena!B149&lt;&gt;"",IF(wycena!X149=ryzyka!$C$10,ryzyka!$C$11,ryzyka!$D$11),"")</f>
        <v/>
      </c>
      <c r="O133" s="41" t="str">
        <f>IF(wycena!B149&lt;&gt;"",(IF(wycena!DN149&lt;&gt;0,ryzyka!$D$14,ryzyka!$C$14)),"")</f>
        <v/>
      </c>
      <c r="P133" s="41" t="str">
        <f>IF(wycena!B149&lt;&gt;"",IF(wycena!G149&lt;=ryzyka!$C$17,ryzyka!$C$18,IF(wycena!G149&lt;=ryzyka!$D$17,ryzyka!$D$18,IF(wycena!G149&lt;=ryzyka!$E$17,ryzyka!$E$18,IF(wycena!G149&lt;=ryzyka!$F$17,ryzyka!$F$18,ryzyka!$G$18)))),"")</f>
        <v/>
      </c>
      <c r="Q133" s="41" t="str">
        <f>IF(wycena!B149&lt;&gt;"",IF(COUNTIF(wycena!DJ149:DT149,"&lt;&gt;0")&lt;=$C$21,$C$22,IF(COUNTIF(wycena!DJ149:DT149,"&lt;&gt;0")&lt;=$D$21,$D$22,IF(COUNTIF(wycena!DJ149:DT149,"&lt;&gt;0")&lt;=$E$21,$E$22,IF(COUNTIF(wycena!DJ149:DT149,"&lt;&gt;0")&lt;=$F$21,$F$22,$G$22)))),"")</f>
        <v/>
      </c>
      <c r="R133" s="41" t="str">
        <f>IF(wycena!B149&lt;&gt;"",IF((COUNTIF(wycena!CD149,"&lt;&gt;0")+COUNTIF(wycena!CG149,"&lt;&gt;0"))=1,$D$25,IF((COUNTIF(wycena!CD149,"&lt;&gt;0")+COUNTIF(wycena!CG149,"&lt;&gt;0"))=2,$E$25,$C$25)),"")</f>
        <v/>
      </c>
      <c r="S133" s="41" t="str">
        <f>IF(wycena!B149&lt;&gt;"",IF(COUNTIF(wycena!DL149,"&lt;&gt;0")+COUNTIF(wycena!DO149,"&lt;&gt;0")+COUNTIF(wycena!DP149,"&lt;&gt;0")+COUNTIF(wycena!DT149,"&lt;&gt;0")=$C$28,$C$29,IF(COUNTIF(wycena!DL149,"&lt;&gt;0")+COUNTIF(wycena!DO149,"&lt;&gt;0")+COUNTIF(wycena!DP149,"&lt;&gt;0")+COUNTIF(wycena!DT149,"&lt;&gt;0")=$D$28,$D$29,IF(COUNTIF(wycena!DL149,"&lt;&gt;0")+COUNTIF(wycena!DO149,"&lt;&gt;0")+COUNTIF(wycena!DP149,"&lt;&gt;0")+COUNTIF(wycena!DT149,"&lt;&gt;0")=$E$28,$E$29,$F$29))),"")</f>
        <v/>
      </c>
      <c r="T133" s="41" t="str">
        <f>IF(wycena!B149&lt;&gt;"",IFERROR(IF(MAX(wycena!$AC149:$AD149)/MIN(wycena!$AC149:$AD149)&lt;=$C$32,$C$33,IF(MAX(wycena!$AC149:$AD149)/MIN(wycena!$AC149:$AD149)&lt;=$D$32,$D$33,IF(MAX(wycena!$AC149:$AD149)/MIN(wycena!$AC149:$AD149)&lt;=$E$32,$E$33,$F$33))),0),"")</f>
        <v/>
      </c>
      <c r="U133" s="41" t="str">
        <f>IF(wycena!B149&lt;&gt;"",IF(MAX(wycena!$AC149:$AD149)&lt;=$C$36,$C$37,IF(MAX(wycena!$AC149:$AD149)&lt;=$D$36,$D$37,IF(MAX(wycena!$AC149:$AD149)&lt;=$E$36,$E$37,$F$37))),"")</f>
        <v/>
      </c>
      <c r="V133" s="41" t="str">
        <f>IF(wycena!B149&lt;&gt;"",IF(wycena!$AB149&lt;=ryzyka!$C$40,ryzyka!$C$41,IF(wycena!$AB149&lt;=ryzyka!$D$40,ryzyka!$D$41,IF(wycena!$AB149&lt;=ryzyka!$E$40,ryzyka!$E$41,ryzyka!$F$41))),"")</f>
        <v/>
      </c>
      <c r="W133" s="41">
        <f>IF(AND(wycena!B149&lt;&gt;"",wycena!O149&lt;&gt;""),IF((AND(wycena!O149=$C$43,wycena!P149&lt;&gt;"f",wycena!Q149&lt;&gt;"H"))=TRUE,$C$46,IF(AND(wycena!O149=$F$43,wycena!P149&lt;&gt;"A",wycena!Q149&lt;&gt;"E")=TRUE,$C$46,$D$46)),0)</f>
        <v>0</v>
      </c>
      <c r="X133" s="41" t="str">
        <f>IFERROR(IF(wycena!B149&lt;&gt;"",SUM(M133*$B$48,N133*$B$49,O133*$B$50,P133*$B$51,Q133*$B$52,R133*$B$53,S133*$B$54,T133*$B$55,U133*$B$56,V133*$B$57,W133*$B$58),""),0)</f>
        <v/>
      </c>
      <c r="Y133" s="42" t="str">
        <f>IF(wycena!B149&lt;&gt;"",IF(X133&lt;=$B$65,$C$65,(IF(X133&lt;=$B$66,$C$66,(IF(X133&lt;=$B$67,$C$67,$C$68))))),"")</f>
        <v/>
      </c>
    </row>
    <row r="134" spans="11:25">
      <c r="K134" s="39">
        <v>132</v>
      </c>
      <c r="L134" s="40" t="str">
        <f>IF(wycena!B150&lt;&gt;"",wycena!B150,"")</f>
        <v/>
      </c>
      <c r="M134" s="41" t="str">
        <f>IF(wycena!B150&lt;&gt;"",IF(wycena!EO150&lt;=ryzyka!$C$7,ryzyka!$C$8,IF(wycena!EO150&lt;=ryzyka!$D$7,ryzyka!$D$8,IF(wycena!EO150&lt;=ryzyka!$E$7,ryzyka!$E$8,IF(wycena!EO150&lt;=ryzyka!$F$7,ryzyka!$F$8,ryzyka!$G$8)))),"")</f>
        <v/>
      </c>
      <c r="N134" s="41" t="str">
        <f>IF(wycena!B150&lt;&gt;"",IF(wycena!X150=ryzyka!$C$10,ryzyka!$C$11,ryzyka!$D$11),"")</f>
        <v/>
      </c>
      <c r="O134" s="41" t="str">
        <f>IF(wycena!B150&lt;&gt;"",(IF(wycena!DN150&lt;&gt;0,ryzyka!$D$14,ryzyka!$C$14)),"")</f>
        <v/>
      </c>
      <c r="P134" s="41" t="str">
        <f>IF(wycena!B150&lt;&gt;"",IF(wycena!G150&lt;=ryzyka!$C$17,ryzyka!$C$18,IF(wycena!G150&lt;=ryzyka!$D$17,ryzyka!$D$18,IF(wycena!G150&lt;=ryzyka!$E$17,ryzyka!$E$18,IF(wycena!G150&lt;=ryzyka!$F$17,ryzyka!$F$18,ryzyka!$G$18)))),"")</f>
        <v/>
      </c>
      <c r="Q134" s="41" t="str">
        <f>IF(wycena!B150&lt;&gt;"",IF(COUNTIF(wycena!DJ150:DT150,"&lt;&gt;0")&lt;=$C$21,$C$22,IF(COUNTIF(wycena!DJ150:DT150,"&lt;&gt;0")&lt;=$D$21,$D$22,IF(COUNTIF(wycena!DJ150:DT150,"&lt;&gt;0")&lt;=$E$21,$E$22,IF(COUNTIF(wycena!DJ150:DT150,"&lt;&gt;0")&lt;=$F$21,$F$22,$G$22)))),"")</f>
        <v/>
      </c>
      <c r="R134" s="41" t="str">
        <f>IF(wycena!B150&lt;&gt;"",IF((COUNTIF(wycena!CD150,"&lt;&gt;0")+COUNTIF(wycena!CG150,"&lt;&gt;0"))=1,$D$25,IF((COUNTIF(wycena!CD150,"&lt;&gt;0")+COUNTIF(wycena!CG150,"&lt;&gt;0"))=2,$E$25,$C$25)),"")</f>
        <v/>
      </c>
      <c r="S134" s="41" t="str">
        <f>IF(wycena!B150&lt;&gt;"",IF(COUNTIF(wycena!DL150,"&lt;&gt;0")+COUNTIF(wycena!DO150,"&lt;&gt;0")+COUNTIF(wycena!DP150,"&lt;&gt;0")+COUNTIF(wycena!DT150,"&lt;&gt;0")=$C$28,$C$29,IF(COUNTIF(wycena!DL150,"&lt;&gt;0")+COUNTIF(wycena!DO150,"&lt;&gt;0")+COUNTIF(wycena!DP150,"&lt;&gt;0")+COUNTIF(wycena!DT150,"&lt;&gt;0")=$D$28,$D$29,IF(COUNTIF(wycena!DL150,"&lt;&gt;0")+COUNTIF(wycena!DO150,"&lt;&gt;0")+COUNTIF(wycena!DP150,"&lt;&gt;0")+COUNTIF(wycena!DT150,"&lt;&gt;0")=$E$28,$E$29,$F$29))),"")</f>
        <v/>
      </c>
      <c r="T134" s="41" t="str">
        <f>IF(wycena!B150&lt;&gt;"",IFERROR(IF(MAX(wycena!$AC150:$AD150)/MIN(wycena!$AC150:$AD150)&lt;=$C$32,$C$33,IF(MAX(wycena!$AC150:$AD150)/MIN(wycena!$AC150:$AD150)&lt;=$D$32,$D$33,IF(MAX(wycena!$AC150:$AD150)/MIN(wycena!$AC150:$AD150)&lt;=$E$32,$E$33,$F$33))),0),"")</f>
        <v/>
      </c>
      <c r="U134" s="41" t="str">
        <f>IF(wycena!B150&lt;&gt;"",IF(MAX(wycena!$AC150:$AD150)&lt;=$C$36,$C$37,IF(MAX(wycena!$AC150:$AD150)&lt;=$D$36,$D$37,IF(MAX(wycena!$AC150:$AD150)&lt;=$E$36,$E$37,$F$37))),"")</f>
        <v/>
      </c>
      <c r="V134" s="41" t="str">
        <f>IF(wycena!B150&lt;&gt;"",IF(wycena!$AB150&lt;=ryzyka!$C$40,ryzyka!$C$41,IF(wycena!$AB150&lt;=ryzyka!$D$40,ryzyka!$D$41,IF(wycena!$AB150&lt;=ryzyka!$E$40,ryzyka!$E$41,ryzyka!$F$41))),"")</f>
        <v/>
      </c>
      <c r="W134" s="41">
        <f>IF(AND(wycena!B150&lt;&gt;"",wycena!O150&lt;&gt;""),IF((AND(wycena!O150=$C$43,wycena!P150&lt;&gt;"f",wycena!Q150&lt;&gt;"H"))=TRUE,$C$46,IF(AND(wycena!O150=$F$43,wycena!P150&lt;&gt;"A",wycena!Q150&lt;&gt;"E")=TRUE,$C$46,$D$46)),0)</f>
        <v>0</v>
      </c>
      <c r="X134" s="41" t="str">
        <f>IFERROR(IF(wycena!B150&lt;&gt;"",SUM(M134*$B$48,N134*$B$49,O134*$B$50,P134*$B$51,Q134*$B$52,R134*$B$53,S134*$B$54,T134*$B$55,U134*$B$56,V134*$B$57,W134*$B$58),""),0)</f>
        <v/>
      </c>
      <c r="Y134" s="42" t="str">
        <f>IF(wycena!B150&lt;&gt;"",IF(X134&lt;=$B$65,$C$65,(IF(X134&lt;=$B$66,$C$66,(IF(X134&lt;=$B$67,$C$67,$C$68))))),"")</f>
        <v/>
      </c>
    </row>
    <row r="135" spans="11:25">
      <c r="K135" s="39">
        <v>133</v>
      </c>
      <c r="L135" s="40" t="str">
        <f>IF(wycena!B151&lt;&gt;"",wycena!B151,"")</f>
        <v/>
      </c>
      <c r="M135" s="41" t="str">
        <f>IF(wycena!B151&lt;&gt;"",IF(wycena!EO151&lt;=ryzyka!$C$7,ryzyka!$C$8,IF(wycena!EO151&lt;=ryzyka!$D$7,ryzyka!$D$8,IF(wycena!EO151&lt;=ryzyka!$E$7,ryzyka!$E$8,IF(wycena!EO151&lt;=ryzyka!$F$7,ryzyka!$F$8,ryzyka!$G$8)))),"")</f>
        <v/>
      </c>
      <c r="N135" s="41" t="str">
        <f>IF(wycena!B151&lt;&gt;"",IF(wycena!X151=ryzyka!$C$10,ryzyka!$C$11,ryzyka!$D$11),"")</f>
        <v/>
      </c>
      <c r="O135" s="41" t="str">
        <f>IF(wycena!B151&lt;&gt;"",(IF(wycena!DN151&lt;&gt;0,ryzyka!$D$14,ryzyka!$C$14)),"")</f>
        <v/>
      </c>
      <c r="P135" s="41" t="str">
        <f>IF(wycena!B151&lt;&gt;"",IF(wycena!G151&lt;=ryzyka!$C$17,ryzyka!$C$18,IF(wycena!G151&lt;=ryzyka!$D$17,ryzyka!$D$18,IF(wycena!G151&lt;=ryzyka!$E$17,ryzyka!$E$18,IF(wycena!G151&lt;=ryzyka!$F$17,ryzyka!$F$18,ryzyka!$G$18)))),"")</f>
        <v/>
      </c>
      <c r="Q135" s="41" t="str">
        <f>IF(wycena!B151&lt;&gt;"",IF(COUNTIF(wycena!DJ151:DT151,"&lt;&gt;0")&lt;=$C$21,$C$22,IF(COUNTIF(wycena!DJ151:DT151,"&lt;&gt;0")&lt;=$D$21,$D$22,IF(COUNTIF(wycena!DJ151:DT151,"&lt;&gt;0")&lt;=$E$21,$E$22,IF(COUNTIF(wycena!DJ151:DT151,"&lt;&gt;0")&lt;=$F$21,$F$22,$G$22)))),"")</f>
        <v/>
      </c>
      <c r="R135" s="41" t="str">
        <f>IF(wycena!B151&lt;&gt;"",IF((COUNTIF(wycena!CD151,"&lt;&gt;0")+COUNTIF(wycena!CG151,"&lt;&gt;0"))=1,$D$25,IF((COUNTIF(wycena!CD151,"&lt;&gt;0")+COUNTIF(wycena!CG151,"&lt;&gt;0"))=2,$E$25,$C$25)),"")</f>
        <v/>
      </c>
      <c r="S135" s="41" t="str">
        <f>IF(wycena!B151&lt;&gt;"",IF(COUNTIF(wycena!DL151,"&lt;&gt;0")+COUNTIF(wycena!DO151,"&lt;&gt;0")+COUNTIF(wycena!DP151,"&lt;&gt;0")+COUNTIF(wycena!DT151,"&lt;&gt;0")=$C$28,$C$29,IF(COUNTIF(wycena!DL151,"&lt;&gt;0")+COUNTIF(wycena!DO151,"&lt;&gt;0")+COUNTIF(wycena!DP151,"&lt;&gt;0")+COUNTIF(wycena!DT151,"&lt;&gt;0")=$D$28,$D$29,IF(COUNTIF(wycena!DL151,"&lt;&gt;0")+COUNTIF(wycena!DO151,"&lt;&gt;0")+COUNTIF(wycena!DP151,"&lt;&gt;0")+COUNTIF(wycena!DT151,"&lt;&gt;0")=$E$28,$E$29,$F$29))),"")</f>
        <v/>
      </c>
      <c r="T135" s="41" t="str">
        <f>IF(wycena!B151&lt;&gt;"",IFERROR(IF(MAX(wycena!$AC151:$AD151)/MIN(wycena!$AC151:$AD151)&lt;=$C$32,$C$33,IF(MAX(wycena!$AC151:$AD151)/MIN(wycena!$AC151:$AD151)&lt;=$D$32,$D$33,IF(MAX(wycena!$AC151:$AD151)/MIN(wycena!$AC151:$AD151)&lt;=$E$32,$E$33,$F$33))),0),"")</f>
        <v/>
      </c>
      <c r="U135" s="41" t="str">
        <f>IF(wycena!B151&lt;&gt;"",IF(MAX(wycena!$AC151:$AD151)&lt;=$C$36,$C$37,IF(MAX(wycena!$AC151:$AD151)&lt;=$D$36,$D$37,IF(MAX(wycena!$AC151:$AD151)&lt;=$E$36,$E$37,$F$37))),"")</f>
        <v/>
      </c>
      <c r="V135" s="41" t="str">
        <f>IF(wycena!B151&lt;&gt;"",IF(wycena!$AB151&lt;=ryzyka!$C$40,ryzyka!$C$41,IF(wycena!$AB151&lt;=ryzyka!$D$40,ryzyka!$D$41,IF(wycena!$AB151&lt;=ryzyka!$E$40,ryzyka!$E$41,ryzyka!$F$41))),"")</f>
        <v/>
      </c>
      <c r="W135" s="41">
        <f>IF(AND(wycena!B151&lt;&gt;"",wycena!O151&lt;&gt;""),IF((AND(wycena!O151=$C$43,wycena!P151&lt;&gt;"f",wycena!Q151&lt;&gt;"H"))=TRUE,$C$46,IF(AND(wycena!O151=$F$43,wycena!P151&lt;&gt;"A",wycena!Q151&lt;&gt;"E")=TRUE,$C$46,$D$46)),0)</f>
        <v>0</v>
      </c>
      <c r="X135" s="41" t="str">
        <f>IFERROR(IF(wycena!B151&lt;&gt;"",SUM(M135*$B$48,N135*$B$49,O135*$B$50,P135*$B$51,Q135*$B$52,R135*$B$53,S135*$B$54,T135*$B$55,U135*$B$56,V135*$B$57,W135*$B$58),""),0)</f>
        <v/>
      </c>
      <c r="Y135" s="42" t="str">
        <f>IF(wycena!B151&lt;&gt;"",IF(X135&lt;=$B$65,$C$65,(IF(X135&lt;=$B$66,$C$66,(IF(X135&lt;=$B$67,$C$67,$C$68))))),"")</f>
        <v/>
      </c>
    </row>
    <row r="136" spans="11:25">
      <c r="K136" s="39">
        <v>134</v>
      </c>
      <c r="L136" s="40" t="str">
        <f>IF(wycena!B152&lt;&gt;"",wycena!B152,"")</f>
        <v/>
      </c>
      <c r="M136" s="41" t="str">
        <f>IF(wycena!B152&lt;&gt;"",IF(wycena!EO152&lt;=ryzyka!$C$7,ryzyka!$C$8,IF(wycena!EO152&lt;=ryzyka!$D$7,ryzyka!$D$8,IF(wycena!EO152&lt;=ryzyka!$E$7,ryzyka!$E$8,IF(wycena!EO152&lt;=ryzyka!$F$7,ryzyka!$F$8,ryzyka!$G$8)))),"")</f>
        <v/>
      </c>
      <c r="N136" s="41" t="str">
        <f>IF(wycena!B152&lt;&gt;"",IF(wycena!X152=ryzyka!$C$10,ryzyka!$C$11,ryzyka!$D$11),"")</f>
        <v/>
      </c>
      <c r="O136" s="41" t="str">
        <f>IF(wycena!B152&lt;&gt;"",(IF(wycena!DN152&lt;&gt;0,ryzyka!$D$14,ryzyka!$C$14)),"")</f>
        <v/>
      </c>
      <c r="P136" s="41" t="str">
        <f>IF(wycena!B152&lt;&gt;"",IF(wycena!G152&lt;=ryzyka!$C$17,ryzyka!$C$18,IF(wycena!G152&lt;=ryzyka!$D$17,ryzyka!$D$18,IF(wycena!G152&lt;=ryzyka!$E$17,ryzyka!$E$18,IF(wycena!G152&lt;=ryzyka!$F$17,ryzyka!$F$18,ryzyka!$G$18)))),"")</f>
        <v/>
      </c>
      <c r="Q136" s="41" t="str">
        <f>IF(wycena!B152&lt;&gt;"",IF(COUNTIF(wycena!DJ152:DT152,"&lt;&gt;0")&lt;=$C$21,$C$22,IF(COUNTIF(wycena!DJ152:DT152,"&lt;&gt;0")&lt;=$D$21,$D$22,IF(COUNTIF(wycena!DJ152:DT152,"&lt;&gt;0")&lt;=$E$21,$E$22,IF(COUNTIF(wycena!DJ152:DT152,"&lt;&gt;0")&lt;=$F$21,$F$22,$G$22)))),"")</f>
        <v/>
      </c>
      <c r="R136" s="41" t="str">
        <f>IF(wycena!B152&lt;&gt;"",IF((COUNTIF(wycena!CD152,"&lt;&gt;0")+COUNTIF(wycena!CG152,"&lt;&gt;0"))=1,$D$25,IF((COUNTIF(wycena!CD152,"&lt;&gt;0")+COUNTIF(wycena!CG152,"&lt;&gt;0"))=2,$E$25,$C$25)),"")</f>
        <v/>
      </c>
      <c r="S136" s="41" t="str">
        <f>IF(wycena!B152&lt;&gt;"",IF(COUNTIF(wycena!DL152,"&lt;&gt;0")+COUNTIF(wycena!DO152,"&lt;&gt;0")+COUNTIF(wycena!DP152,"&lt;&gt;0")+COUNTIF(wycena!DT152,"&lt;&gt;0")=$C$28,$C$29,IF(COUNTIF(wycena!DL152,"&lt;&gt;0")+COUNTIF(wycena!DO152,"&lt;&gt;0")+COUNTIF(wycena!DP152,"&lt;&gt;0")+COUNTIF(wycena!DT152,"&lt;&gt;0")=$D$28,$D$29,IF(COUNTIF(wycena!DL152,"&lt;&gt;0")+COUNTIF(wycena!DO152,"&lt;&gt;0")+COUNTIF(wycena!DP152,"&lt;&gt;0")+COUNTIF(wycena!DT152,"&lt;&gt;0")=$E$28,$E$29,$F$29))),"")</f>
        <v/>
      </c>
      <c r="T136" s="41" t="str">
        <f>IF(wycena!B152&lt;&gt;"",IFERROR(IF(MAX(wycena!$AC152:$AD152)/MIN(wycena!$AC152:$AD152)&lt;=$C$32,$C$33,IF(MAX(wycena!$AC152:$AD152)/MIN(wycena!$AC152:$AD152)&lt;=$D$32,$D$33,IF(MAX(wycena!$AC152:$AD152)/MIN(wycena!$AC152:$AD152)&lt;=$E$32,$E$33,$F$33))),0),"")</f>
        <v/>
      </c>
      <c r="U136" s="41" t="str">
        <f>IF(wycena!B152&lt;&gt;"",IF(MAX(wycena!$AC152:$AD152)&lt;=$C$36,$C$37,IF(MAX(wycena!$AC152:$AD152)&lt;=$D$36,$D$37,IF(MAX(wycena!$AC152:$AD152)&lt;=$E$36,$E$37,$F$37))),"")</f>
        <v/>
      </c>
      <c r="V136" s="41" t="str">
        <f>IF(wycena!B152&lt;&gt;"",IF(wycena!$AB152&lt;=ryzyka!$C$40,ryzyka!$C$41,IF(wycena!$AB152&lt;=ryzyka!$D$40,ryzyka!$D$41,IF(wycena!$AB152&lt;=ryzyka!$E$40,ryzyka!$E$41,ryzyka!$F$41))),"")</f>
        <v/>
      </c>
      <c r="W136" s="41">
        <f>IF(AND(wycena!B152&lt;&gt;"",wycena!O152&lt;&gt;""),IF((AND(wycena!O152=$C$43,wycena!P152&lt;&gt;"f",wycena!Q152&lt;&gt;"H"))=TRUE,$C$46,IF(AND(wycena!O152=$F$43,wycena!P152&lt;&gt;"A",wycena!Q152&lt;&gt;"E")=TRUE,$C$46,$D$46)),0)</f>
        <v>0</v>
      </c>
      <c r="X136" s="41" t="str">
        <f>IFERROR(IF(wycena!B152&lt;&gt;"",SUM(M136*$B$48,N136*$B$49,O136*$B$50,P136*$B$51,Q136*$B$52,R136*$B$53,S136*$B$54,T136*$B$55,U136*$B$56,V136*$B$57,W136*$B$58),""),0)</f>
        <v/>
      </c>
      <c r="Y136" s="42" t="str">
        <f>IF(wycena!B152&lt;&gt;"",IF(X136&lt;=$B$65,$C$65,(IF(X136&lt;=$B$66,$C$66,(IF(X136&lt;=$B$67,$C$67,$C$68))))),"")</f>
        <v/>
      </c>
    </row>
    <row r="137" spans="11:25">
      <c r="K137" s="39">
        <v>135</v>
      </c>
      <c r="L137" s="40" t="str">
        <f>IF(wycena!B153&lt;&gt;"",wycena!B153,"")</f>
        <v/>
      </c>
      <c r="M137" s="41" t="str">
        <f>IF(wycena!B153&lt;&gt;"",IF(wycena!EO153&lt;=ryzyka!$C$7,ryzyka!$C$8,IF(wycena!EO153&lt;=ryzyka!$D$7,ryzyka!$D$8,IF(wycena!EO153&lt;=ryzyka!$E$7,ryzyka!$E$8,IF(wycena!EO153&lt;=ryzyka!$F$7,ryzyka!$F$8,ryzyka!$G$8)))),"")</f>
        <v/>
      </c>
      <c r="N137" s="41" t="str">
        <f>IF(wycena!B153&lt;&gt;"",IF(wycena!X153=ryzyka!$C$10,ryzyka!$C$11,ryzyka!$D$11),"")</f>
        <v/>
      </c>
      <c r="O137" s="41" t="str">
        <f>IF(wycena!B153&lt;&gt;"",(IF(wycena!DN153&lt;&gt;0,ryzyka!$D$14,ryzyka!$C$14)),"")</f>
        <v/>
      </c>
      <c r="P137" s="41" t="str">
        <f>IF(wycena!B153&lt;&gt;"",IF(wycena!G153&lt;=ryzyka!$C$17,ryzyka!$C$18,IF(wycena!G153&lt;=ryzyka!$D$17,ryzyka!$D$18,IF(wycena!G153&lt;=ryzyka!$E$17,ryzyka!$E$18,IF(wycena!G153&lt;=ryzyka!$F$17,ryzyka!$F$18,ryzyka!$G$18)))),"")</f>
        <v/>
      </c>
      <c r="Q137" s="41" t="str">
        <f>IF(wycena!B153&lt;&gt;"",IF(COUNTIF(wycena!DJ153:DT153,"&lt;&gt;0")&lt;=$C$21,$C$22,IF(COUNTIF(wycena!DJ153:DT153,"&lt;&gt;0")&lt;=$D$21,$D$22,IF(COUNTIF(wycena!DJ153:DT153,"&lt;&gt;0")&lt;=$E$21,$E$22,IF(COUNTIF(wycena!DJ153:DT153,"&lt;&gt;0")&lt;=$F$21,$F$22,$G$22)))),"")</f>
        <v/>
      </c>
      <c r="R137" s="41" t="str">
        <f>IF(wycena!B153&lt;&gt;"",IF((COUNTIF(wycena!CD153,"&lt;&gt;0")+COUNTIF(wycena!CG153,"&lt;&gt;0"))=1,$D$25,IF((COUNTIF(wycena!CD153,"&lt;&gt;0")+COUNTIF(wycena!CG153,"&lt;&gt;0"))=2,$E$25,$C$25)),"")</f>
        <v/>
      </c>
      <c r="S137" s="41" t="str">
        <f>IF(wycena!B153&lt;&gt;"",IF(COUNTIF(wycena!DL153,"&lt;&gt;0")+COUNTIF(wycena!DO153,"&lt;&gt;0")+COUNTIF(wycena!DP153,"&lt;&gt;0")+COUNTIF(wycena!DT153,"&lt;&gt;0")=$C$28,$C$29,IF(COUNTIF(wycena!DL153,"&lt;&gt;0")+COUNTIF(wycena!DO153,"&lt;&gt;0")+COUNTIF(wycena!DP153,"&lt;&gt;0")+COUNTIF(wycena!DT153,"&lt;&gt;0")=$D$28,$D$29,IF(COUNTIF(wycena!DL153,"&lt;&gt;0")+COUNTIF(wycena!DO153,"&lt;&gt;0")+COUNTIF(wycena!DP153,"&lt;&gt;0")+COUNTIF(wycena!DT153,"&lt;&gt;0")=$E$28,$E$29,$F$29))),"")</f>
        <v/>
      </c>
      <c r="T137" s="41" t="str">
        <f>IF(wycena!B153&lt;&gt;"",IFERROR(IF(MAX(wycena!$AC153:$AD153)/MIN(wycena!$AC153:$AD153)&lt;=$C$32,$C$33,IF(MAX(wycena!$AC153:$AD153)/MIN(wycena!$AC153:$AD153)&lt;=$D$32,$D$33,IF(MAX(wycena!$AC153:$AD153)/MIN(wycena!$AC153:$AD153)&lt;=$E$32,$E$33,$F$33))),0),"")</f>
        <v/>
      </c>
      <c r="U137" s="41" t="str">
        <f>IF(wycena!B153&lt;&gt;"",IF(MAX(wycena!$AC153:$AD153)&lt;=$C$36,$C$37,IF(MAX(wycena!$AC153:$AD153)&lt;=$D$36,$D$37,IF(MAX(wycena!$AC153:$AD153)&lt;=$E$36,$E$37,$F$37))),"")</f>
        <v/>
      </c>
      <c r="V137" s="41" t="str">
        <f>IF(wycena!B153&lt;&gt;"",IF(wycena!$AB153&lt;=ryzyka!$C$40,ryzyka!$C$41,IF(wycena!$AB153&lt;=ryzyka!$D$40,ryzyka!$D$41,IF(wycena!$AB153&lt;=ryzyka!$E$40,ryzyka!$E$41,ryzyka!$F$41))),"")</f>
        <v/>
      </c>
      <c r="W137" s="41">
        <f>IF(AND(wycena!B153&lt;&gt;"",wycena!O153&lt;&gt;""),IF((AND(wycena!O153=$C$43,wycena!P153&lt;&gt;"f",wycena!Q153&lt;&gt;"H"))=TRUE,$C$46,IF(AND(wycena!O153=$F$43,wycena!P153&lt;&gt;"A",wycena!Q153&lt;&gt;"E")=TRUE,$C$46,$D$46)),0)</f>
        <v>0</v>
      </c>
      <c r="X137" s="41" t="str">
        <f>IFERROR(IF(wycena!B153&lt;&gt;"",SUM(M137*$B$48,N137*$B$49,O137*$B$50,P137*$B$51,Q137*$B$52,R137*$B$53,S137*$B$54,T137*$B$55,U137*$B$56,V137*$B$57,W137*$B$58),""),0)</f>
        <v/>
      </c>
      <c r="Y137" s="42" t="str">
        <f>IF(wycena!B153&lt;&gt;"",IF(X137&lt;=$B$65,$C$65,(IF(X137&lt;=$B$66,$C$66,(IF(X137&lt;=$B$67,$C$67,$C$68))))),"")</f>
        <v/>
      </c>
    </row>
    <row r="138" spans="11:25">
      <c r="K138" s="39">
        <v>136</v>
      </c>
      <c r="L138" s="40" t="str">
        <f>IF(wycena!B154&lt;&gt;"",wycena!B154,"")</f>
        <v/>
      </c>
      <c r="M138" s="41" t="str">
        <f>IF(wycena!B154&lt;&gt;"",IF(wycena!EO154&lt;=ryzyka!$C$7,ryzyka!$C$8,IF(wycena!EO154&lt;=ryzyka!$D$7,ryzyka!$D$8,IF(wycena!EO154&lt;=ryzyka!$E$7,ryzyka!$E$8,IF(wycena!EO154&lt;=ryzyka!$F$7,ryzyka!$F$8,ryzyka!$G$8)))),"")</f>
        <v/>
      </c>
      <c r="N138" s="41" t="str">
        <f>IF(wycena!B154&lt;&gt;"",IF(wycena!X154=ryzyka!$C$10,ryzyka!$C$11,ryzyka!$D$11),"")</f>
        <v/>
      </c>
      <c r="O138" s="41" t="str">
        <f>IF(wycena!B154&lt;&gt;"",(IF(wycena!DN154&lt;&gt;0,ryzyka!$D$14,ryzyka!$C$14)),"")</f>
        <v/>
      </c>
      <c r="P138" s="41" t="str">
        <f>IF(wycena!B154&lt;&gt;"",IF(wycena!G154&lt;=ryzyka!$C$17,ryzyka!$C$18,IF(wycena!G154&lt;=ryzyka!$D$17,ryzyka!$D$18,IF(wycena!G154&lt;=ryzyka!$E$17,ryzyka!$E$18,IF(wycena!G154&lt;=ryzyka!$F$17,ryzyka!$F$18,ryzyka!$G$18)))),"")</f>
        <v/>
      </c>
      <c r="Q138" s="41" t="str">
        <f>IF(wycena!B154&lt;&gt;"",IF(COUNTIF(wycena!DJ154:DT154,"&lt;&gt;0")&lt;=$C$21,$C$22,IF(COUNTIF(wycena!DJ154:DT154,"&lt;&gt;0")&lt;=$D$21,$D$22,IF(COUNTIF(wycena!DJ154:DT154,"&lt;&gt;0")&lt;=$E$21,$E$22,IF(COUNTIF(wycena!DJ154:DT154,"&lt;&gt;0")&lt;=$F$21,$F$22,$G$22)))),"")</f>
        <v/>
      </c>
      <c r="R138" s="41" t="str">
        <f>IF(wycena!B154&lt;&gt;"",IF((COUNTIF(wycena!CD154,"&lt;&gt;0")+COUNTIF(wycena!CG154,"&lt;&gt;0"))=1,$D$25,IF((COUNTIF(wycena!CD154,"&lt;&gt;0")+COUNTIF(wycena!CG154,"&lt;&gt;0"))=2,$E$25,$C$25)),"")</f>
        <v/>
      </c>
      <c r="S138" s="41" t="str">
        <f>IF(wycena!B154&lt;&gt;"",IF(COUNTIF(wycena!DL154,"&lt;&gt;0")+COUNTIF(wycena!DO154,"&lt;&gt;0")+COUNTIF(wycena!DP154,"&lt;&gt;0")+COUNTIF(wycena!DT154,"&lt;&gt;0")=$C$28,$C$29,IF(COUNTIF(wycena!DL154,"&lt;&gt;0")+COUNTIF(wycena!DO154,"&lt;&gt;0")+COUNTIF(wycena!DP154,"&lt;&gt;0")+COUNTIF(wycena!DT154,"&lt;&gt;0")=$D$28,$D$29,IF(COUNTIF(wycena!DL154,"&lt;&gt;0")+COUNTIF(wycena!DO154,"&lt;&gt;0")+COUNTIF(wycena!DP154,"&lt;&gt;0")+COUNTIF(wycena!DT154,"&lt;&gt;0")=$E$28,$E$29,$F$29))),"")</f>
        <v/>
      </c>
      <c r="T138" s="41" t="str">
        <f>IF(wycena!B154&lt;&gt;"",IFERROR(IF(MAX(wycena!$AC154:$AD154)/MIN(wycena!$AC154:$AD154)&lt;=$C$32,$C$33,IF(MAX(wycena!$AC154:$AD154)/MIN(wycena!$AC154:$AD154)&lt;=$D$32,$D$33,IF(MAX(wycena!$AC154:$AD154)/MIN(wycena!$AC154:$AD154)&lt;=$E$32,$E$33,$F$33))),0),"")</f>
        <v/>
      </c>
      <c r="U138" s="41" t="str">
        <f>IF(wycena!B154&lt;&gt;"",IF(MAX(wycena!$AC154:$AD154)&lt;=$C$36,$C$37,IF(MAX(wycena!$AC154:$AD154)&lt;=$D$36,$D$37,IF(MAX(wycena!$AC154:$AD154)&lt;=$E$36,$E$37,$F$37))),"")</f>
        <v/>
      </c>
      <c r="V138" s="41" t="str">
        <f>IF(wycena!B154&lt;&gt;"",IF(wycena!$AB154&lt;=ryzyka!$C$40,ryzyka!$C$41,IF(wycena!$AB154&lt;=ryzyka!$D$40,ryzyka!$D$41,IF(wycena!$AB154&lt;=ryzyka!$E$40,ryzyka!$E$41,ryzyka!$F$41))),"")</f>
        <v/>
      </c>
      <c r="W138" s="41">
        <f>IF(AND(wycena!B154&lt;&gt;"",wycena!O154&lt;&gt;""),IF((AND(wycena!O154=$C$43,wycena!P154&lt;&gt;"f",wycena!Q154&lt;&gt;"H"))=TRUE,$C$46,IF(AND(wycena!O154=$F$43,wycena!P154&lt;&gt;"A",wycena!Q154&lt;&gt;"E")=TRUE,$C$46,$D$46)),0)</f>
        <v>0</v>
      </c>
      <c r="X138" s="41" t="str">
        <f>IFERROR(IF(wycena!B154&lt;&gt;"",SUM(M138*$B$48,N138*$B$49,O138*$B$50,P138*$B$51,Q138*$B$52,R138*$B$53,S138*$B$54,T138*$B$55,U138*$B$56,V138*$B$57,W138*$B$58),""),0)</f>
        <v/>
      </c>
      <c r="Y138" s="42" t="str">
        <f>IF(wycena!B154&lt;&gt;"",IF(X138&lt;=$B$65,$C$65,(IF(X138&lt;=$B$66,$C$66,(IF(X138&lt;=$B$67,$C$67,$C$68))))),"")</f>
        <v/>
      </c>
    </row>
    <row r="139" spans="11:25">
      <c r="K139" s="39">
        <v>137</v>
      </c>
      <c r="L139" s="40" t="str">
        <f>IF(wycena!B155&lt;&gt;"",wycena!B155,"")</f>
        <v/>
      </c>
      <c r="M139" s="41" t="str">
        <f>IF(wycena!B155&lt;&gt;"",IF(wycena!EO155&lt;=ryzyka!$C$7,ryzyka!$C$8,IF(wycena!EO155&lt;=ryzyka!$D$7,ryzyka!$D$8,IF(wycena!EO155&lt;=ryzyka!$E$7,ryzyka!$E$8,IF(wycena!EO155&lt;=ryzyka!$F$7,ryzyka!$F$8,ryzyka!$G$8)))),"")</f>
        <v/>
      </c>
      <c r="N139" s="41" t="str">
        <f>IF(wycena!B155&lt;&gt;"",IF(wycena!X155=ryzyka!$C$10,ryzyka!$C$11,ryzyka!$D$11),"")</f>
        <v/>
      </c>
      <c r="O139" s="41" t="str">
        <f>IF(wycena!B155&lt;&gt;"",(IF(wycena!DN155&lt;&gt;0,ryzyka!$D$14,ryzyka!$C$14)),"")</f>
        <v/>
      </c>
      <c r="P139" s="41" t="str">
        <f>IF(wycena!B155&lt;&gt;"",IF(wycena!G155&lt;=ryzyka!$C$17,ryzyka!$C$18,IF(wycena!G155&lt;=ryzyka!$D$17,ryzyka!$D$18,IF(wycena!G155&lt;=ryzyka!$E$17,ryzyka!$E$18,IF(wycena!G155&lt;=ryzyka!$F$17,ryzyka!$F$18,ryzyka!$G$18)))),"")</f>
        <v/>
      </c>
      <c r="Q139" s="41" t="str">
        <f>IF(wycena!B155&lt;&gt;"",IF(COUNTIF(wycena!DJ155:DT155,"&lt;&gt;0")&lt;=$C$21,$C$22,IF(COUNTIF(wycena!DJ155:DT155,"&lt;&gt;0")&lt;=$D$21,$D$22,IF(COUNTIF(wycena!DJ155:DT155,"&lt;&gt;0")&lt;=$E$21,$E$22,IF(COUNTIF(wycena!DJ155:DT155,"&lt;&gt;0")&lt;=$F$21,$F$22,$G$22)))),"")</f>
        <v/>
      </c>
      <c r="R139" s="41" t="str">
        <f>IF(wycena!B155&lt;&gt;"",IF((COUNTIF(wycena!CD155,"&lt;&gt;0")+COUNTIF(wycena!CG155,"&lt;&gt;0"))=1,$D$25,IF((COUNTIF(wycena!CD155,"&lt;&gt;0")+COUNTIF(wycena!CG155,"&lt;&gt;0"))=2,$E$25,$C$25)),"")</f>
        <v/>
      </c>
      <c r="S139" s="41" t="str">
        <f>IF(wycena!B155&lt;&gt;"",IF(COUNTIF(wycena!DL155,"&lt;&gt;0")+COUNTIF(wycena!DO155,"&lt;&gt;0")+COUNTIF(wycena!DP155,"&lt;&gt;0")+COUNTIF(wycena!DT155,"&lt;&gt;0")=$C$28,$C$29,IF(COUNTIF(wycena!DL155,"&lt;&gt;0")+COUNTIF(wycena!DO155,"&lt;&gt;0")+COUNTIF(wycena!DP155,"&lt;&gt;0")+COUNTIF(wycena!DT155,"&lt;&gt;0")=$D$28,$D$29,IF(COUNTIF(wycena!DL155,"&lt;&gt;0")+COUNTIF(wycena!DO155,"&lt;&gt;0")+COUNTIF(wycena!DP155,"&lt;&gt;0")+COUNTIF(wycena!DT155,"&lt;&gt;0")=$E$28,$E$29,$F$29))),"")</f>
        <v/>
      </c>
      <c r="T139" s="41" t="str">
        <f>IF(wycena!B155&lt;&gt;"",IFERROR(IF(MAX(wycena!$AC155:$AD155)/MIN(wycena!$AC155:$AD155)&lt;=$C$32,$C$33,IF(MAX(wycena!$AC155:$AD155)/MIN(wycena!$AC155:$AD155)&lt;=$D$32,$D$33,IF(MAX(wycena!$AC155:$AD155)/MIN(wycena!$AC155:$AD155)&lt;=$E$32,$E$33,$F$33))),0),"")</f>
        <v/>
      </c>
      <c r="U139" s="41" t="str">
        <f>IF(wycena!B155&lt;&gt;"",IF(MAX(wycena!$AC155:$AD155)&lt;=$C$36,$C$37,IF(MAX(wycena!$AC155:$AD155)&lt;=$D$36,$D$37,IF(MAX(wycena!$AC155:$AD155)&lt;=$E$36,$E$37,$F$37))),"")</f>
        <v/>
      </c>
      <c r="V139" s="41" t="str">
        <f>IF(wycena!B155&lt;&gt;"",IF(wycena!$AB155&lt;=ryzyka!$C$40,ryzyka!$C$41,IF(wycena!$AB155&lt;=ryzyka!$D$40,ryzyka!$D$41,IF(wycena!$AB155&lt;=ryzyka!$E$40,ryzyka!$E$41,ryzyka!$F$41))),"")</f>
        <v/>
      </c>
      <c r="W139" s="41">
        <f>IF(AND(wycena!B155&lt;&gt;"",wycena!O155&lt;&gt;""),IF((AND(wycena!O155=$C$43,wycena!P155&lt;&gt;"f",wycena!Q155&lt;&gt;"H"))=TRUE,$C$46,IF(AND(wycena!O155=$F$43,wycena!P155&lt;&gt;"A",wycena!Q155&lt;&gt;"E")=TRUE,$C$46,$D$46)),0)</f>
        <v>0</v>
      </c>
      <c r="X139" s="41" t="str">
        <f>IFERROR(IF(wycena!B155&lt;&gt;"",SUM(M139*$B$48,N139*$B$49,O139*$B$50,P139*$B$51,Q139*$B$52,R139*$B$53,S139*$B$54,T139*$B$55,U139*$B$56,V139*$B$57,W139*$B$58),""),0)</f>
        <v/>
      </c>
      <c r="Y139" s="42" t="str">
        <f>IF(wycena!B155&lt;&gt;"",IF(X139&lt;=$B$65,$C$65,(IF(X139&lt;=$B$66,$C$66,(IF(X139&lt;=$B$67,$C$67,$C$68))))),"")</f>
        <v/>
      </c>
    </row>
    <row r="140" spans="11:25">
      <c r="K140" s="39">
        <v>138</v>
      </c>
      <c r="L140" s="40" t="str">
        <f>IF(wycena!B156&lt;&gt;"",wycena!B156,"")</f>
        <v/>
      </c>
      <c r="M140" s="41" t="str">
        <f>IF(wycena!B156&lt;&gt;"",IF(wycena!EO156&lt;=ryzyka!$C$7,ryzyka!$C$8,IF(wycena!EO156&lt;=ryzyka!$D$7,ryzyka!$D$8,IF(wycena!EO156&lt;=ryzyka!$E$7,ryzyka!$E$8,IF(wycena!EO156&lt;=ryzyka!$F$7,ryzyka!$F$8,ryzyka!$G$8)))),"")</f>
        <v/>
      </c>
      <c r="N140" s="41" t="str">
        <f>IF(wycena!B156&lt;&gt;"",IF(wycena!X156=ryzyka!$C$10,ryzyka!$C$11,ryzyka!$D$11),"")</f>
        <v/>
      </c>
      <c r="O140" s="41" t="str">
        <f>IF(wycena!B156&lt;&gt;"",(IF(wycena!DN156&lt;&gt;0,ryzyka!$D$14,ryzyka!$C$14)),"")</f>
        <v/>
      </c>
      <c r="P140" s="41" t="str">
        <f>IF(wycena!B156&lt;&gt;"",IF(wycena!G156&lt;=ryzyka!$C$17,ryzyka!$C$18,IF(wycena!G156&lt;=ryzyka!$D$17,ryzyka!$D$18,IF(wycena!G156&lt;=ryzyka!$E$17,ryzyka!$E$18,IF(wycena!G156&lt;=ryzyka!$F$17,ryzyka!$F$18,ryzyka!$G$18)))),"")</f>
        <v/>
      </c>
      <c r="Q140" s="41" t="str">
        <f>IF(wycena!B156&lt;&gt;"",IF(COUNTIF(wycena!DJ156:DT156,"&lt;&gt;0")&lt;=$C$21,$C$22,IF(COUNTIF(wycena!DJ156:DT156,"&lt;&gt;0")&lt;=$D$21,$D$22,IF(COUNTIF(wycena!DJ156:DT156,"&lt;&gt;0")&lt;=$E$21,$E$22,IF(COUNTIF(wycena!DJ156:DT156,"&lt;&gt;0")&lt;=$F$21,$F$22,$G$22)))),"")</f>
        <v/>
      </c>
      <c r="R140" s="41" t="str">
        <f>IF(wycena!B156&lt;&gt;"",IF((COUNTIF(wycena!CD156,"&lt;&gt;0")+COUNTIF(wycena!CG156,"&lt;&gt;0"))=1,$D$25,IF((COUNTIF(wycena!CD156,"&lt;&gt;0")+COUNTIF(wycena!CG156,"&lt;&gt;0"))=2,$E$25,$C$25)),"")</f>
        <v/>
      </c>
      <c r="S140" s="41" t="str">
        <f>IF(wycena!B156&lt;&gt;"",IF(COUNTIF(wycena!DL156,"&lt;&gt;0")+COUNTIF(wycena!DO156,"&lt;&gt;0")+COUNTIF(wycena!DP156,"&lt;&gt;0")+COUNTIF(wycena!DT156,"&lt;&gt;0")=$C$28,$C$29,IF(COUNTIF(wycena!DL156,"&lt;&gt;0")+COUNTIF(wycena!DO156,"&lt;&gt;0")+COUNTIF(wycena!DP156,"&lt;&gt;0")+COUNTIF(wycena!DT156,"&lt;&gt;0")=$D$28,$D$29,IF(COUNTIF(wycena!DL156,"&lt;&gt;0")+COUNTIF(wycena!DO156,"&lt;&gt;0")+COUNTIF(wycena!DP156,"&lt;&gt;0")+COUNTIF(wycena!DT156,"&lt;&gt;0")=$E$28,$E$29,$F$29))),"")</f>
        <v/>
      </c>
      <c r="T140" s="41" t="str">
        <f>IF(wycena!B156&lt;&gt;"",IFERROR(IF(MAX(wycena!$AC156:$AD156)/MIN(wycena!$AC156:$AD156)&lt;=$C$32,$C$33,IF(MAX(wycena!$AC156:$AD156)/MIN(wycena!$AC156:$AD156)&lt;=$D$32,$D$33,IF(MAX(wycena!$AC156:$AD156)/MIN(wycena!$AC156:$AD156)&lt;=$E$32,$E$33,$F$33))),0),"")</f>
        <v/>
      </c>
      <c r="U140" s="41" t="str">
        <f>IF(wycena!B156&lt;&gt;"",IF(MAX(wycena!$AC156:$AD156)&lt;=$C$36,$C$37,IF(MAX(wycena!$AC156:$AD156)&lt;=$D$36,$D$37,IF(MAX(wycena!$AC156:$AD156)&lt;=$E$36,$E$37,$F$37))),"")</f>
        <v/>
      </c>
      <c r="V140" s="41" t="str">
        <f>IF(wycena!B156&lt;&gt;"",IF(wycena!$AB156&lt;=ryzyka!$C$40,ryzyka!$C$41,IF(wycena!$AB156&lt;=ryzyka!$D$40,ryzyka!$D$41,IF(wycena!$AB156&lt;=ryzyka!$E$40,ryzyka!$E$41,ryzyka!$F$41))),"")</f>
        <v/>
      </c>
      <c r="W140" s="41">
        <f>IF(AND(wycena!B156&lt;&gt;"",wycena!O156&lt;&gt;""),IF((AND(wycena!O156=$C$43,wycena!P156&lt;&gt;"f",wycena!Q156&lt;&gt;"H"))=TRUE,$C$46,IF(AND(wycena!O156=$F$43,wycena!P156&lt;&gt;"A",wycena!Q156&lt;&gt;"E")=TRUE,$C$46,$D$46)),0)</f>
        <v>0</v>
      </c>
      <c r="X140" s="41" t="str">
        <f>IFERROR(IF(wycena!B156&lt;&gt;"",SUM(M140*$B$48,N140*$B$49,O140*$B$50,P140*$B$51,Q140*$B$52,R140*$B$53,S140*$B$54,T140*$B$55,U140*$B$56,V140*$B$57,W140*$B$58),""),0)</f>
        <v/>
      </c>
      <c r="Y140" s="42" t="str">
        <f>IF(wycena!B156&lt;&gt;"",IF(X140&lt;=$B$65,$C$65,(IF(X140&lt;=$B$66,$C$66,(IF(X140&lt;=$B$67,$C$67,$C$68))))),"")</f>
        <v/>
      </c>
    </row>
    <row r="141" spans="11:25">
      <c r="K141" s="39">
        <v>139</v>
      </c>
      <c r="L141" s="40" t="str">
        <f>IF(wycena!B157&lt;&gt;"",wycena!B157,"")</f>
        <v/>
      </c>
      <c r="M141" s="41" t="str">
        <f>IF(wycena!B157&lt;&gt;"",IF(wycena!EO157&lt;=ryzyka!$C$7,ryzyka!$C$8,IF(wycena!EO157&lt;=ryzyka!$D$7,ryzyka!$D$8,IF(wycena!EO157&lt;=ryzyka!$E$7,ryzyka!$E$8,IF(wycena!EO157&lt;=ryzyka!$F$7,ryzyka!$F$8,ryzyka!$G$8)))),"")</f>
        <v/>
      </c>
      <c r="N141" s="41" t="str">
        <f>IF(wycena!B157&lt;&gt;"",IF(wycena!X157=ryzyka!$C$10,ryzyka!$C$11,ryzyka!$D$11),"")</f>
        <v/>
      </c>
      <c r="O141" s="41" t="str">
        <f>IF(wycena!B157&lt;&gt;"",(IF(wycena!DN157&lt;&gt;0,ryzyka!$D$14,ryzyka!$C$14)),"")</f>
        <v/>
      </c>
      <c r="P141" s="41" t="str">
        <f>IF(wycena!B157&lt;&gt;"",IF(wycena!G157&lt;=ryzyka!$C$17,ryzyka!$C$18,IF(wycena!G157&lt;=ryzyka!$D$17,ryzyka!$D$18,IF(wycena!G157&lt;=ryzyka!$E$17,ryzyka!$E$18,IF(wycena!G157&lt;=ryzyka!$F$17,ryzyka!$F$18,ryzyka!$G$18)))),"")</f>
        <v/>
      </c>
      <c r="Q141" s="41" t="str">
        <f>IF(wycena!B157&lt;&gt;"",IF(COUNTIF(wycena!DJ157:DT157,"&lt;&gt;0")&lt;=$C$21,$C$22,IF(COUNTIF(wycena!DJ157:DT157,"&lt;&gt;0")&lt;=$D$21,$D$22,IF(COUNTIF(wycena!DJ157:DT157,"&lt;&gt;0")&lt;=$E$21,$E$22,IF(COUNTIF(wycena!DJ157:DT157,"&lt;&gt;0")&lt;=$F$21,$F$22,$G$22)))),"")</f>
        <v/>
      </c>
      <c r="R141" s="41" t="str">
        <f>IF(wycena!B157&lt;&gt;"",IF((COUNTIF(wycena!CD157,"&lt;&gt;0")+COUNTIF(wycena!CG157,"&lt;&gt;0"))=1,$D$25,IF((COUNTIF(wycena!CD157,"&lt;&gt;0")+COUNTIF(wycena!CG157,"&lt;&gt;0"))=2,$E$25,$C$25)),"")</f>
        <v/>
      </c>
      <c r="S141" s="41" t="str">
        <f>IF(wycena!B157&lt;&gt;"",IF(COUNTIF(wycena!DL157,"&lt;&gt;0")+COUNTIF(wycena!DO157,"&lt;&gt;0")+COUNTIF(wycena!DP157,"&lt;&gt;0")+COUNTIF(wycena!DT157,"&lt;&gt;0")=$C$28,$C$29,IF(COUNTIF(wycena!DL157,"&lt;&gt;0")+COUNTIF(wycena!DO157,"&lt;&gt;0")+COUNTIF(wycena!DP157,"&lt;&gt;0")+COUNTIF(wycena!DT157,"&lt;&gt;0")=$D$28,$D$29,IF(COUNTIF(wycena!DL157,"&lt;&gt;0")+COUNTIF(wycena!DO157,"&lt;&gt;0")+COUNTIF(wycena!DP157,"&lt;&gt;0")+COUNTIF(wycena!DT157,"&lt;&gt;0")=$E$28,$E$29,$F$29))),"")</f>
        <v/>
      </c>
      <c r="T141" s="41" t="str">
        <f>IF(wycena!B157&lt;&gt;"",IFERROR(IF(MAX(wycena!$AC157:$AD157)/MIN(wycena!$AC157:$AD157)&lt;=$C$32,$C$33,IF(MAX(wycena!$AC157:$AD157)/MIN(wycena!$AC157:$AD157)&lt;=$D$32,$D$33,IF(MAX(wycena!$AC157:$AD157)/MIN(wycena!$AC157:$AD157)&lt;=$E$32,$E$33,$F$33))),0),"")</f>
        <v/>
      </c>
      <c r="U141" s="41" t="str">
        <f>IF(wycena!B157&lt;&gt;"",IF(MAX(wycena!$AC157:$AD157)&lt;=$C$36,$C$37,IF(MAX(wycena!$AC157:$AD157)&lt;=$D$36,$D$37,IF(MAX(wycena!$AC157:$AD157)&lt;=$E$36,$E$37,$F$37))),"")</f>
        <v/>
      </c>
      <c r="V141" s="41" t="str">
        <f>IF(wycena!B157&lt;&gt;"",IF(wycena!$AB157&lt;=ryzyka!$C$40,ryzyka!$C$41,IF(wycena!$AB157&lt;=ryzyka!$D$40,ryzyka!$D$41,IF(wycena!$AB157&lt;=ryzyka!$E$40,ryzyka!$E$41,ryzyka!$F$41))),"")</f>
        <v/>
      </c>
      <c r="W141" s="41">
        <f>IF(AND(wycena!B157&lt;&gt;"",wycena!O157&lt;&gt;""),IF((AND(wycena!O157=$C$43,wycena!P157&lt;&gt;"f",wycena!Q157&lt;&gt;"H"))=TRUE,$C$46,IF(AND(wycena!O157=$F$43,wycena!P157&lt;&gt;"A",wycena!Q157&lt;&gt;"E")=TRUE,$C$46,$D$46)),0)</f>
        <v>0</v>
      </c>
      <c r="X141" s="41" t="str">
        <f>IFERROR(IF(wycena!B157&lt;&gt;"",SUM(M141*$B$48,N141*$B$49,O141*$B$50,P141*$B$51,Q141*$B$52,R141*$B$53,S141*$B$54,T141*$B$55,U141*$B$56,V141*$B$57,W141*$B$58),""),0)</f>
        <v/>
      </c>
      <c r="Y141" s="42" t="str">
        <f>IF(wycena!B157&lt;&gt;"",IF(X141&lt;=$B$65,$C$65,(IF(X141&lt;=$B$66,$C$66,(IF(X141&lt;=$B$67,$C$67,$C$68))))),"")</f>
        <v/>
      </c>
    </row>
    <row r="142" spans="11:25">
      <c r="K142" s="39">
        <v>140</v>
      </c>
      <c r="L142" s="40" t="str">
        <f>IF(wycena!B158&lt;&gt;"",wycena!B158,"")</f>
        <v/>
      </c>
      <c r="M142" s="41" t="str">
        <f>IF(wycena!B158&lt;&gt;"",IF(wycena!EO158&lt;=ryzyka!$C$7,ryzyka!$C$8,IF(wycena!EO158&lt;=ryzyka!$D$7,ryzyka!$D$8,IF(wycena!EO158&lt;=ryzyka!$E$7,ryzyka!$E$8,IF(wycena!EO158&lt;=ryzyka!$F$7,ryzyka!$F$8,ryzyka!$G$8)))),"")</f>
        <v/>
      </c>
      <c r="N142" s="41" t="str">
        <f>IF(wycena!B158&lt;&gt;"",IF(wycena!X158=ryzyka!$C$10,ryzyka!$C$11,ryzyka!$D$11),"")</f>
        <v/>
      </c>
      <c r="O142" s="41" t="str">
        <f>IF(wycena!B158&lt;&gt;"",(IF(wycena!DN158&lt;&gt;0,ryzyka!$D$14,ryzyka!$C$14)),"")</f>
        <v/>
      </c>
      <c r="P142" s="41" t="str">
        <f>IF(wycena!B158&lt;&gt;"",IF(wycena!G158&lt;=ryzyka!$C$17,ryzyka!$C$18,IF(wycena!G158&lt;=ryzyka!$D$17,ryzyka!$D$18,IF(wycena!G158&lt;=ryzyka!$E$17,ryzyka!$E$18,IF(wycena!G158&lt;=ryzyka!$F$17,ryzyka!$F$18,ryzyka!$G$18)))),"")</f>
        <v/>
      </c>
      <c r="Q142" s="41" t="str">
        <f>IF(wycena!B158&lt;&gt;"",IF(COUNTIF(wycena!DJ158:DT158,"&lt;&gt;0")&lt;=$C$21,$C$22,IF(COUNTIF(wycena!DJ158:DT158,"&lt;&gt;0")&lt;=$D$21,$D$22,IF(COUNTIF(wycena!DJ158:DT158,"&lt;&gt;0")&lt;=$E$21,$E$22,IF(COUNTIF(wycena!DJ158:DT158,"&lt;&gt;0")&lt;=$F$21,$F$22,$G$22)))),"")</f>
        <v/>
      </c>
      <c r="R142" s="41" t="str">
        <f>IF(wycena!B158&lt;&gt;"",IF((COUNTIF(wycena!CD158,"&lt;&gt;0")+COUNTIF(wycena!CG158,"&lt;&gt;0"))=1,$D$25,IF((COUNTIF(wycena!CD158,"&lt;&gt;0")+COUNTIF(wycena!CG158,"&lt;&gt;0"))=2,$E$25,$C$25)),"")</f>
        <v/>
      </c>
      <c r="S142" s="41" t="str">
        <f>IF(wycena!B158&lt;&gt;"",IF(COUNTIF(wycena!DL158,"&lt;&gt;0")+COUNTIF(wycena!DO158,"&lt;&gt;0")+COUNTIF(wycena!DP158,"&lt;&gt;0")+COUNTIF(wycena!DT158,"&lt;&gt;0")=$C$28,$C$29,IF(COUNTIF(wycena!DL158,"&lt;&gt;0")+COUNTIF(wycena!DO158,"&lt;&gt;0")+COUNTIF(wycena!DP158,"&lt;&gt;0")+COUNTIF(wycena!DT158,"&lt;&gt;0")=$D$28,$D$29,IF(COUNTIF(wycena!DL158,"&lt;&gt;0")+COUNTIF(wycena!DO158,"&lt;&gt;0")+COUNTIF(wycena!DP158,"&lt;&gt;0")+COUNTIF(wycena!DT158,"&lt;&gt;0")=$E$28,$E$29,$F$29))),"")</f>
        <v/>
      </c>
      <c r="T142" s="41" t="str">
        <f>IF(wycena!B158&lt;&gt;"",IFERROR(IF(MAX(wycena!$AC158:$AD158)/MIN(wycena!$AC158:$AD158)&lt;=$C$32,$C$33,IF(MAX(wycena!$AC158:$AD158)/MIN(wycena!$AC158:$AD158)&lt;=$D$32,$D$33,IF(MAX(wycena!$AC158:$AD158)/MIN(wycena!$AC158:$AD158)&lt;=$E$32,$E$33,$F$33))),0),"")</f>
        <v/>
      </c>
      <c r="U142" s="41" t="str">
        <f>IF(wycena!B158&lt;&gt;"",IF(MAX(wycena!$AC158:$AD158)&lt;=$C$36,$C$37,IF(MAX(wycena!$AC158:$AD158)&lt;=$D$36,$D$37,IF(MAX(wycena!$AC158:$AD158)&lt;=$E$36,$E$37,$F$37))),"")</f>
        <v/>
      </c>
      <c r="V142" s="41" t="str">
        <f>IF(wycena!B158&lt;&gt;"",IF(wycena!$AB158&lt;=ryzyka!$C$40,ryzyka!$C$41,IF(wycena!$AB158&lt;=ryzyka!$D$40,ryzyka!$D$41,IF(wycena!$AB158&lt;=ryzyka!$E$40,ryzyka!$E$41,ryzyka!$F$41))),"")</f>
        <v/>
      </c>
      <c r="W142" s="41">
        <f>IF(AND(wycena!B158&lt;&gt;"",wycena!O158&lt;&gt;""),IF((AND(wycena!O158=$C$43,wycena!P158&lt;&gt;"f",wycena!Q158&lt;&gt;"H"))=TRUE,$C$46,IF(AND(wycena!O158=$F$43,wycena!P158&lt;&gt;"A",wycena!Q158&lt;&gt;"E")=TRUE,$C$46,$D$46)),0)</f>
        <v>0</v>
      </c>
      <c r="X142" s="41" t="str">
        <f>IFERROR(IF(wycena!B158&lt;&gt;"",SUM(M142*$B$48,N142*$B$49,O142*$B$50,P142*$B$51,Q142*$B$52,R142*$B$53,S142*$B$54,T142*$B$55,U142*$B$56,V142*$B$57,W142*$B$58),""),0)</f>
        <v/>
      </c>
      <c r="Y142" s="42" t="str">
        <f>IF(wycena!B158&lt;&gt;"",IF(X142&lt;=$B$65,$C$65,(IF(X142&lt;=$B$66,$C$66,(IF(X142&lt;=$B$67,$C$67,$C$68))))),"")</f>
        <v/>
      </c>
    </row>
    <row r="143" spans="11:25">
      <c r="K143" s="39">
        <v>141</v>
      </c>
      <c r="L143" s="40" t="str">
        <f>IF(wycena!B159&lt;&gt;"",wycena!B159,"")</f>
        <v/>
      </c>
      <c r="M143" s="41" t="str">
        <f>IF(wycena!B159&lt;&gt;"",IF(wycena!EO159&lt;=ryzyka!$C$7,ryzyka!$C$8,IF(wycena!EO159&lt;=ryzyka!$D$7,ryzyka!$D$8,IF(wycena!EO159&lt;=ryzyka!$E$7,ryzyka!$E$8,IF(wycena!EO159&lt;=ryzyka!$F$7,ryzyka!$F$8,ryzyka!$G$8)))),"")</f>
        <v/>
      </c>
      <c r="N143" s="41" t="str">
        <f>IF(wycena!B159&lt;&gt;"",IF(wycena!X159=ryzyka!$C$10,ryzyka!$C$11,ryzyka!$D$11),"")</f>
        <v/>
      </c>
      <c r="O143" s="41" t="str">
        <f>IF(wycena!B159&lt;&gt;"",(IF(wycena!DN159&lt;&gt;0,ryzyka!$D$14,ryzyka!$C$14)),"")</f>
        <v/>
      </c>
      <c r="P143" s="41" t="str">
        <f>IF(wycena!B159&lt;&gt;"",IF(wycena!G159&lt;=ryzyka!$C$17,ryzyka!$C$18,IF(wycena!G159&lt;=ryzyka!$D$17,ryzyka!$D$18,IF(wycena!G159&lt;=ryzyka!$E$17,ryzyka!$E$18,IF(wycena!G159&lt;=ryzyka!$F$17,ryzyka!$F$18,ryzyka!$G$18)))),"")</f>
        <v/>
      </c>
      <c r="Q143" s="41" t="str">
        <f>IF(wycena!B159&lt;&gt;"",IF(COUNTIF(wycena!DJ159:DT159,"&lt;&gt;0")&lt;=$C$21,$C$22,IF(COUNTIF(wycena!DJ159:DT159,"&lt;&gt;0")&lt;=$D$21,$D$22,IF(COUNTIF(wycena!DJ159:DT159,"&lt;&gt;0")&lt;=$E$21,$E$22,IF(COUNTIF(wycena!DJ159:DT159,"&lt;&gt;0")&lt;=$F$21,$F$22,$G$22)))),"")</f>
        <v/>
      </c>
      <c r="R143" s="41" t="str">
        <f>IF(wycena!B159&lt;&gt;"",IF((COUNTIF(wycena!CD159,"&lt;&gt;0")+COUNTIF(wycena!CG159,"&lt;&gt;0"))=1,$D$25,IF((COUNTIF(wycena!CD159,"&lt;&gt;0")+COUNTIF(wycena!CG159,"&lt;&gt;0"))=2,$E$25,$C$25)),"")</f>
        <v/>
      </c>
      <c r="S143" s="41" t="str">
        <f>IF(wycena!B159&lt;&gt;"",IF(COUNTIF(wycena!DL159,"&lt;&gt;0")+COUNTIF(wycena!DO159,"&lt;&gt;0")+COUNTIF(wycena!DP159,"&lt;&gt;0")+COUNTIF(wycena!DT159,"&lt;&gt;0")=$C$28,$C$29,IF(COUNTIF(wycena!DL159,"&lt;&gt;0")+COUNTIF(wycena!DO159,"&lt;&gt;0")+COUNTIF(wycena!DP159,"&lt;&gt;0")+COUNTIF(wycena!DT159,"&lt;&gt;0")=$D$28,$D$29,IF(COUNTIF(wycena!DL159,"&lt;&gt;0")+COUNTIF(wycena!DO159,"&lt;&gt;0")+COUNTIF(wycena!DP159,"&lt;&gt;0")+COUNTIF(wycena!DT159,"&lt;&gt;0")=$E$28,$E$29,$F$29))),"")</f>
        <v/>
      </c>
      <c r="T143" s="41" t="str">
        <f>IF(wycena!B159&lt;&gt;"",IFERROR(IF(MAX(wycena!$AC159:$AD159)/MIN(wycena!$AC159:$AD159)&lt;=$C$32,$C$33,IF(MAX(wycena!$AC159:$AD159)/MIN(wycena!$AC159:$AD159)&lt;=$D$32,$D$33,IF(MAX(wycena!$AC159:$AD159)/MIN(wycena!$AC159:$AD159)&lt;=$E$32,$E$33,$F$33))),0),"")</f>
        <v/>
      </c>
      <c r="U143" s="41" t="str">
        <f>IF(wycena!B159&lt;&gt;"",IF(MAX(wycena!$AC159:$AD159)&lt;=$C$36,$C$37,IF(MAX(wycena!$AC159:$AD159)&lt;=$D$36,$D$37,IF(MAX(wycena!$AC159:$AD159)&lt;=$E$36,$E$37,$F$37))),"")</f>
        <v/>
      </c>
      <c r="V143" s="41" t="str">
        <f>IF(wycena!B159&lt;&gt;"",IF(wycena!$AB159&lt;=ryzyka!$C$40,ryzyka!$C$41,IF(wycena!$AB159&lt;=ryzyka!$D$40,ryzyka!$D$41,IF(wycena!$AB159&lt;=ryzyka!$E$40,ryzyka!$E$41,ryzyka!$F$41))),"")</f>
        <v/>
      </c>
      <c r="W143" s="41">
        <f>IF(AND(wycena!B159&lt;&gt;"",wycena!O159&lt;&gt;""),IF((AND(wycena!O159=$C$43,wycena!P159&lt;&gt;"f",wycena!Q159&lt;&gt;"H"))=TRUE,$C$46,IF(AND(wycena!O159=$F$43,wycena!P159&lt;&gt;"A",wycena!Q159&lt;&gt;"E")=TRUE,$C$46,$D$46)),0)</f>
        <v>0</v>
      </c>
      <c r="X143" s="41" t="str">
        <f>IFERROR(IF(wycena!B159&lt;&gt;"",SUM(M143*$B$48,N143*$B$49,O143*$B$50,P143*$B$51,Q143*$B$52,R143*$B$53,S143*$B$54,T143*$B$55,U143*$B$56,V143*$B$57,W143*$B$58),""),0)</f>
        <v/>
      </c>
      <c r="Y143" s="42" t="str">
        <f>IF(wycena!B159&lt;&gt;"",IF(X143&lt;=$B$65,$C$65,(IF(X143&lt;=$B$66,$C$66,(IF(X143&lt;=$B$67,$C$67,$C$68))))),"")</f>
        <v/>
      </c>
    </row>
    <row r="144" spans="11:25">
      <c r="K144" s="39">
        <v>142</v>
      </c>
      <c r="L144" s="40" t="str">
        <f>IF(wycena!B160&lt;&gt;"",wycena!B160,"")</f>
        <v/>
      </c>
      <c r="M144" s="41" t="str">
        <f>IF(wycena!B160&lt;&gt;"",IF(wycena!EO160&lt;=ryzyka!$C$7,ryzyka!$C$8,IF(wycena!EO160&lt;=ryzyka!$D$7,ryzyka!$D$8,IF(wycena!EO160&lt;=ryzyka!$E$7,ryzyka!$E$8,IF(wycena!EO160&lt;=ryzyka!$F$7,ryzyka!$F$8,ryzyka!$G$8)))),"")</f>
        <v/>
      </c>
      <c r="N144" s="41" t="str">
        <f>IF(wycena!B160&lt;&gt;"",IF(wycena!X160=ryzyka!$C$10,ryzyka!$C$11,ryzyka!$D$11),"")</f>
        <v/>
      </c>
      <c r="O144" s="41" t="str">
        <f>IF(wycena!B160&lt;&gt;"",(IF(wycena!DN160&lt;&gt;0,ryzyka!$D$14,ryzyka!$C$14)),"")</f>
        <v/>
      </c>
      <c r="P144" s="41" t="str">
        <f>IF(wycena!B160&lt;&gt;"",IF(wycena!G160&lt;=ryzyka!$C$17,ryzyka!$C$18,IF(wycena!G160&lt;=ryzyka!$D$17,ryzyka!$D$18,IF(wycena!G160&lt;=ryzyka!$E$17,ryzyka!$E$18,IF(wycena!G160&lt;=ryzyka!$F$17,ryzyka!$F$18,ryzyka!$G$18)))),"")</f>
        <v/>
      </c>
      <c r="Q144" s="41" t="str">
        <f>IF(wycena!B160&lt;&gt;"",IF(COUNTIF(wycena!DJ160:DT160,"&lt;&gt;0")&lt;=$C$21,$C$22,IF(COUNTIF(wycena!DJ160:DT160,"&lt;&gt;0")&lt;=$D$21,$D$22,IF(COUNTIF(wycena!DJ160:DT160,"&lt;&gt;0")&lt;=$E$21,$E$22,IF(COUNTIF(wycena!DJ160:DT160,"&lt;&gt;0")&lt;=$F$21,$F$22,$G$22)))),"")</f>
        <v/>
      </c>
      <c r="R144" s="41" t="str">
        <f>IF(wycena!B160&lt;&gt;"",IF((COUNTIF(wycena!CD160,"&lt;&gt;0")+COUNTIF(wycena!CG160,"&lt;&gt;0"))=1,$D$25,IF((COUNTIF(wycena!CD160,"&lt;&gt;0")+COUNTIF(wycena!CG160,"&lt;&gt;0"))=2,$E$25,$C$25)),"")</f>
        <v/>
      </c>
      <c r="S144" s="41" t="str">
        <f>IF(wycena!B160&lt;&gt;"",IF(COUNTIF(wycena!DL160,"&lt;&gt;0")+COUNTIF(wycena!DO160,"&lt;&gt;0")+COUNTIF(wycena!DP160,"&lt;&gt;0")+COUNTIF(wycena!DT160,"&lt;&gt;0")=$C$28,$C$29,IF(COUNTIF(wycena!DL160,"&lt;&gt;0")+COUNTIF(wycena!DO160,"&lt;&gt;0")+COUNTIF(wycena!DP160,"&lt;&gt;0")+COUNTIF(wycena!DT160,"&lt;&gt;0")=$D$28,$D$29,IF(COUNTIF(wycena!DL160,"&lt;&gt;0")+COUNTIF(wycena!DO160,"&lt;&gt;0")+COUNTIF(wycena!DP160,"&lt;&gt;0")+COUNTIF(wycena!DT160,"&lt;&gt;0")=$E$28,$E$29,$F$29))),"")</f>
        <v/>
      </c>
      <c r="T144" s="41" t="str">
        <f>IF(wycena!B160&lt;&gt;"",IFERROR(IF(MAX(wycena!$AC160:$AD160)/MIN(wycena!$AC160:$AD160)&lt;=$C$32,$C$33,IF(MAX(wycena!$AC160:$AD160)/MIN(wycena!$AC160:$AD160)&lt;=$D$32,$D$33,IF(MAX(wycena!$AC160:$AD160)/MIN(wycena!$AC160:$AD160)&lt;=$E$32,$E$33,$F$33))),0),"")</f>
        <v/>
      </c>
      <c r="U144" s="41" t="str">
        <f>IF(wycena!B160&lt;&gt;"",IF(MAX(wycena!$AC160:$AD160)&lt;=$C$36,$C$37,IF(MAX(wycena!$AC160:$AD160)&lt;=$D$36,$D$37,IF(MAX(wycena!$AC160:$AD160)&lt;=$E$36,$E$37,$F$37))),"")</f>
        <v/>
      </c>
      <c r="V144" s="41" t="str">
        <f>IF(wycena!B160&lt;&gt;"",IF(wycena!$AB160&lt;=ryzyka!$C$40,ryzyka!$C$41,IF(wycena!$AB160&lt;=ryzyka!$D$40,ryzyka!$D$41,IF(wycena!$AB160&lt;=ryzyka!$E$40,ryzyka!$E$41,ryzyka!$F$41))),"")</f>
        <v/>
      </c>
      <c r="W144" s="41">
        <f>IF(AND(wycena!B160&lt;&gt;"",wycena!O160&lt;&gt;""),IF((AND(wycena!O160=$C$43,wycena!P160&lt;&gt;"f",wycena!Q160&lt;&gt;"H"))=TRUE,$C$46,IF(AND(wycena!O160=$F$43,wycena!P160&lt;&gt;"A",wycena!Q160&lt;&gt;"E")=TRUE,$C$46,$D$46)),0)</f>
        <v>0</v>
      </c>
      <c r="X144" s="41" t="str">
        <f>IFERROR(IF(wycena!B160&lt;&gt;"",SUM(M144*$B$48,N144*$B$49,O144*$B$50,P144*$B$51,Q144*$B$52,R144*$B$53,S144*$B$54,T144*$B$55,U144*$B$56,V144*$B$57,W144*$B$58),""),0)</f>
        <v/>
      </c>
      <c r="Y144" s="42" t="str">
        <f>IF(wycena!B160&lt;&gt;"",IF(X144&lt;=$B$65,$C$65,(IF(X144&lt;=$B$66,$C$66,(IF(X144&lt;=$B$67,$C$67,$C$68))))),"")</f>
        <v/>
      </c>
    </row>
    <row r="145" spans="11:25">
      <c r="K145" s="39">
        <v>143</v>
      </c>
      <c r="L145" s="40" t="str">
        <f>IF(wycena!B161&lt;&gt;"",wycena!B161,"")</f>
        <v/>
      </c>
      <c r="M145" s="41" t="str">
        <f>IF(wycena!B161&lt;&gt;"",IF(wycena!EO161&lt;=ryzyka!$C$7,ryzyka!$C$8,IF(wycena!EO161&lt;=ryzyka!$D$7,ryzyka!$D$8,IF(wycena!EO161&lt;=ryzyka!$E$7,ryzyka!$E$8,IF(wycena!EO161&lt;=ryzyka!$F$7,ryzyka!$F$8,ryzyka!$G$8)))),"")</f>
        <v/>
      </c>
      <c r="N145" s="41" t="str">
        <f>IF(wycena!B161&lt;&gt;"",IF(wycena!X161=ryzyka!$C$10,ryzyka!$C$11,ryzyka!$D$11),"")</f>
        <v/>
      </c>
      <c r="O145" s="41" t="str">
        <f>IF(wycena!B161&lt;&gt;"",(IF(wycena!DN161&lt;&gt;0,ryzyka!$D$14,ryzyka!$C$14)),"")</f>
        <v/>
      </c>
      <c r="P145" s="41" t="str">
        <f>IF(wycena!B161&lt;&gt;"",IF(wycena!G161&lt;=ryzyka!$C$17,ryzyka!$C$18,IF(wycena!G161&lt;=ryzyka!$D$17,ryzyka!$D$18,IF(wycena!G161&lt;=ryzyka!$E$17,ryzyka!$E$18,IF(wycena!G161&lt;=ryzyka!$F$17,ryzyka!$F$18,ryzyka!$G$18)))),"")</f>
        <v/>
      </c>
      <c r="Q145" s="41" t="str">
        <f>IF(wycena!B161&lt;&gt;"",IF(COUNTIF(wycena!DJ161:DT161,"&lt;&gt;0")&lt;=$C$21,$C$22,IF(COUNTIF(wycena!DJ161:DT161,"&lt;&gt;0")&lt;=$D$21,$D$22,IF(COUNTIF(wycena!DJ161:DT161,"&lt;&gt;0")&lt;=$E$21,$E$22,IF(COUNTIF(wycena!DJ161:DT161,"&lt;&gt;0")&lt;=$F$21,$F$22,$G$22)))),"")</f>
        <v/>
      </c>
      <c r="R145" s="41" t="str">
        <f>IF(wycena!B161&lt;&gt;"",IF((COUNTIF(wycena!CD161,"&lt;&gt;0")+COUNTIF(wycena!CG161,"&lt;&gt;0"))=1,$D$25,IF((COUNTIF(wycena!CD161,"&lt;&gt;0")+COUNTIF(wycena!CG161,"&lt;&gt;0"))=2,$E$25,$C$25)),"")</f>
        <v/>
      </c>
      <c r="S145" s="41" t="str">
        <f>IF(wycena!B161&lt;&gt;"",IF(COUNTIF(wycena!DL161,"&lt;&gt;0")+COUNTIF(wycena!DO161,"&lt;&gt;0")+COUNTIF(wycena!DP161,"&lt;&gt;0")+COUNTIF(wycena!DT161,"&lt;&gt;0")=$C$28,$C$29,IF(COUNTIF(wycena!DL161,"&lt;&gt;0")+COUNTIF(wycena!DO161,"&lt;&gt;0")+COUNTIF(wycena!DP161,"&lt;&gt;0")+COUNTIF(wycena!DT161,"&lt;&gt;0")=$D$28,$D$29,IF(COUNTIF(wycena!DL161,"&lt;&gt;0")+COUNTIF(wycena!DO161,"&lt;&gt;0")+COUNTIF(wycena!DP161,"&lt;&gt;0")+COUNTIF(wycena!DT161,"&lt;&gt;0")=$E$28,$E$29,$F$29))),"")</f>
        <v/>
      </c>
      <c r="T145" s="41" t="str">
        <f>IF(wycena!B161&lt;&gt;"",IFERROR(IF(MAX(wycena!$AC161:$AD161)/MIN(wycena!$AC161:$AD161)&lt;=$C$32,$C$33,IF(MAX(wycena!$AC161:$AD161)/MIN(wycena!$AC161:$AD161)&lt;=$D$32,$D$33,IF(MAX(wycena!$AC161:$AD161)/MIN(wycena!$AC161:$AD161)&lt;=$E$32,$E$33,$F$33))),0),"")</f>
        <v/>
      </c>
      <c r="U145" s="41" t="str">
        <f>IF(wycena!B161&lt;&gt;"",IF(MAX(wycena!$AC161:$AD161)&lt;=$C$36,$C$37,IF(MAX(wycena!$AC161:$AD161)&lt;=$D$36,$D$37,IF(MAX(wycena!$AC161:$AD161)&lt;=$E$36,$E$37,$F$37))),"")</f>
        <v/>
      </c>
      <c r="V145" s="41" t="str">
        <f>IF(wycena!B161&lt;&gt;"",IF(wycena!$AB161&lt;=ryzyka!$C$40,ryzyka!$C$41,IF(wycena!$AB161&lt;=ryzyka!$D$40,ryzyka!$D$41,IF(wycena!$AB161&lt;=ryzyka!$E$40,ryzyka!$E$41,ryzyka!$F$41))),"")</f>
        <v/>
      </c>
      <c r="W145" s="41">
        <f>IF(AND(wycena!B161&lt;&gt;"",wycena!O161&lt;&gt;""),IF((AND(wycena!O161=$C$43,wycena!P161&lt;&gt;"f",wycena!Q161&lt;&gt;"H"))=TRUE,$C$46,IF(AND(wycena!O161=$F$43,wycena!P161&lt;&gt;"A",wycena!Q161&lt;&gt;"E")=TRUE,$C$46,$D$46)),0)</f>
        <v>0</v>
      </c>
      <c r="X145" s="41" t="str">
        <f>IFERROR(IF(wycena!B161&lt;&gt;"",SUM(M145*$B$48,N145*$B$49,O145*$B$50,P145*$B$51,Q145*$B$52,R145*$B$53,S145*$B$54,T145*$B$55,U145*$B$56,V145*$B$57,W145*$B$58),""),0)</f>
        <v/>
      </c>
      <c r="Y145" s="42" t="str">
        <f>IF(wycena!B161&lt;&gt;"",IF(X145&lt;=$B$65,$C$65,(IF(X145&lt;=$B$66,$C$66,(IF(X145&lt;=$B$67,$C$67,$C$68))))),"")</f>
        <v/>
      </c>
    </row>
    <row r="146" spans="11:25">
      <c r="K146" s="39">
        <v>144</v>
      </c>
      <c r="L146" s="40" t="str">
        <f>IF(wycena!B162&lt;&gt;"",wycena!B162,"")</f>
        <v/>
      </c>
      <c r="M146" s="41" t="str">
        <f>IF(wycena!B162&lt;&gt;"",IF(wycena!EO162&lt;=ryzyka!$C$7,ryzyka!$C$8,IF(wycena!EO162&lt;=ryzyka!$D$7,ryzyka!$D$8,IF(wycena!EO162&lt;=ryzyka!$E$7,ryzyka!$E$8,IF(wycena!EO162&lt;=ryzyka!$F$7,ryzyka!$F$8,ryzyka!$G$8)))),"")</f>
        <v/>
      </c>
      <c r="N146" s="41" t="str">
        <f>IF(wycena!B162&lt;&gt;"",IF(wycena!X162=ryzyka!$C$10,ryzyka!$C$11,ryzyka!$D$11),"")</f>
        <v/>
      </c>
      <c r="O146" s="41" t="str">
        <f>IF(wycena!B162&lt;&gt;"",(IF(wycena!DN162&lt;&gt;0,ryzyka!$D$14,ryzyka!$C$14)),"")</f>
        <v/>
      </c>
      <c r="P146" s="41" t="str">
        <f>IF(wycena!B162&lt;&gt;"",IF(wycena!G162&lt;=ryzyka!$C$17,ryzyka!$C$18,IF(wycena!G162&lt;=ryzyka!$D$17,ryzyka!$D$18,IF(wycena!G162&lt;=ryzyka!$E$17,ryzyka!$E$18,IF(wycena!G162&lt;=ryzyka!$F$17,ryzyka!$F$18,ryzyka!$G$18)))),"")</f>
        <v/>
      </c>
      <c r="Q146" s="41" t="str">
        <f>IF(wycena!B162&lt;&gt;"",IF(COUNTIF(wycena!DJ162:DT162,"&lt;&gt;0")&lt;=$C$21,$C$22,IF(COUNTIF(wycena!DJ162:DT162,"&lt;&gt;0")&lt;=$D$21,$D$22,IF(COUNTIF(wycena!DJ162:DT162,"&lt;&gt;0")&lt;=$E$21,$E$22,IF(COUNTIF(wycena!DJ162:DT162,"&lt;&gt;0")&lt;=$F$21,$F$22,$G$22)))),"")</f>
        <v/>
      </c>
      <c r="R146" s="41" t="str">
        <f>IF(wycena!B162&lt;&gt;"",IF((COUNTIF(wycena!CD162,"&lt;&gt;0")+COUNTIF(wycena!CG162,"&lt;&gt;0"))=1,$D$25,IF((COUNTIF(wycena!CD162,"&lt;&gt;0")+COUNTIF(wycena!CG162,"&lt;&gt;0"))=2,$E$25,$C$25)),"")</f>
        <v/>
      </c>
      <c r="S146" s="41" t="str">
        <f>IF(wycena!B162&lt;&gt;"",IF(COUNTIF(wycena!DL162,"&lt;&gt;0")+COUNTIF(wycena!DO162,"&lt;&gt;0")+COUNTIF(wycena!DP162,"&lt;&gt;0")+COUNTIF(wycena!DT162,"&lt;&gt;0")=$C$28,$C$29,IF(COUNTIF(wycena!DL162,"&lt;&gt;0")+COUNTIF(wycena!DO162,"&lt;&gt;0")+COUNTIF(wycena!DP162,"&lt;&gt;0")+COUNTIF(wycena!DT162,"&lt;&gt;0")=$D$28,$D$29,IF(COUNTIF(wycena!DL162,"&lt;&gt;0")+COUNTIF(wycena!DO162,"&lt;&gt;0")+COUNTIF(wycena!DP162,"&lt;&gt;0")+COUNTIF(wycena!DT162,"&lt;&gt;0")=$E$28,$E$29,$F$29))),"")</f>
        <v/>
      </c>
      <c r="T146" s="41" t="str">
        <f>IF(wycena!B162&lt;&gt;"",IFERROR(IF(MAX(wycena!$AC162:$AD162)/MIN(wycena!$AC162:$AD162)&lt;=$C$32,$C$33,IF(MAX(wycena!$AC162:$AD162)/MIN(wycena!$AC162:$AD162)&lt;=$D$32,$D$33,IF(MAX(wycena!$AC162:$AD162)/MIN(wycena!$AC162:$AD162)&lt;=$E$32,$E$33,$F$33))),0),"")</f>
        <v/>
      </c>
      <c r="U146" s="41" t="str">
        <f>IF(wycena!B162&lt;&gt;"",IF(MAX(wycena!$AC162:$AD162)&lt;=$C$36,$C$37,IF(MAX(wycena!$AC162:$AD162)&lt;=$D$36,$D$37,IF(MAX(wycena!$AC162:$AD162)&lt;=$E$36,$E$37,$F$37))),"")</f>
        <v/>
      </c>
      <c r="V146" s="41" t="str">
        <f>IF(wycena!B162&lt;&gt;"",IF(wycena!$AB162&lt;=ryzyka!$C$40,ryzyka!$C$41,IF(wycena!$AB162&lt;=ryzyka!$D$40,ryzyka!$D$41,IF(wycena!$AB162&lt;=ryzyka!$E$40,ryzyka!$E$41,ryzyka!$F$41))),"")</f>
        <v/>
      </c>
      <c r="W146" s="41">
        <f>IF(AND(wycena!B162&lt;&gt;"",wycena!O162&lt;&gt;""),IF((AND(wycena!O162=$C$43,wycena!P162&lt;&gt;"f",wycena!Q162&lt;&gt;"H"))=TRUE,$C$46,IF(AND(wycena!O162=$F$43,wycena!P162&lt;&gt;"A",wycena!Q162&lt;&gt;"E")=TRUE,$C$46,$D$46)),0)</f>
        <v>0</v>
      </c>
      <c r="X146" s="41" t="str">
        <f>IFERROR(IF(wycena!B162&lt;&gt;"",SUM(M146*$B$48,N146*$B$49,O146*$B$50,P146*$B$51,Q146*$B$52,R146*$B$53,S146*$B$54,T146*$B$55,U146*$B$56,V146*$B$57,W146*$B$58),""),0)</f>
        <v/>
      </c>
      <c r="Y146" s="42" t="str">
        <f>IF(wycena!B162&lt;&gt;"",IF(X146&lt;=$B$65,$C$65,(IF(X146&lt;=$B$66,$C$66,(IF(X146&lt;=$B$67,$C$67,$C$68))))),"")</f>
        <v/>
      </c>
    </row>
    <row r="147" spans="11:25">
      <c r="K147" s="39">
        <v>145</v>
      </c>
      <c r="L147" s="40" t="str">
        <f>IF(wycena!B163&lt;&gt;"",wycena!B163,"")</f>
        <v/>
      </c>
      <c r="M147" s="41" t="str">
        <f>IF(wycena!B163&lt;&gt;"",IF(wycena!EO163&lt;=ryzyka!$C$7,ryzyka!$C$8,IF(wycena!EO163&lt;=ryzyka!$D$7,ryzyka!$D$8,IF(wycena!EO163&lt;=ryzyka!$E$7,ryzyka!$E$8,IF(wycena!EO163&lt;=ryzyka!$F$7,ryzyka!$F$8,ryzyka!$G$8)))),"")</f>
        <v/>
      </c>
      <c r="N147" s="41" t="str">
        <f>IF(wycena!B163&lt;&gt;"",IF(wycena!X163=ryzyka!$C$10,ryzyka!$C$11,ryzyka!$D$11),"")</f>
        <v/>
      </c>
      <c r="O147" s="41" t="str">
        <f>IF(wycena!B163&lt;&gt;"",(IF(wycena!DN163&lt;&gt;0,ryzyka!$D$14,ryzyka!$C$14)),"")</f>
        <v/>
      </c>
      <c r="P147" s="41" t="str">
        <f>IF(wycena!B163&lt;&gt;"",IF(wycena!G163&lt;=ryzyka!$C$17,ryzyka!$C$18,IF(wycena!G163&lt;=ryzyka!$D$17,ryzyka!$D$18,IF(wycena!G163&lt;=ryzyka!$E$17,ryzyka!$E$18,IF(wycena!G163&lt;=ryzyka!$F$17,ryzyka!$F$18,ryzyka!$G$18)))),"")</f>
        <v/>
      </c>
      <c r="Q147" s="41" t="str">
        <f>IF(wycena!B163&lt;&gt;"",IF(COUNTIF(wycena!DJ163:DT163,"&lt;&gt;0")&lt;=$C$21,$C$22,IF(COUNTIF(wycena!DJ163:DT163,"&lt;&gt;0")&lt;=$D$21,$D$22,IF(COUNTIF(wycena!DJ163:DT163,"&lt;&gt;0")&lt;=$E$21,$E$22,IF(COUNTIF(wycena!DJ163:DT163,"&lt;&gt;0")&lt;=$F$21,$F$22,$G$22)))),"")</f>
        <v/>
      </c>
      <c r="R147" s="41" t="str">
        <f>IF(wycena!B163&lt;&gt;"",IF((COUNTIF(wycena!CD163,"&lt;&gt;0")+COUNTIF(wycena!CG163,"&lt;&gt;0"))=1,$D$25,IF((COUNTIF(wycena!CD163,"&lt;&gt;0")+COUNTIF(wycena!CG163,"&lt;&gt;0"))=2,$E$25,$C$25)),"")</f>
        <v/>
      </c>
      <c r="S147" s="41" t="str">
        <f>IF(wycena!B163&lt;&gt;"",IF(COUNTIF(wycena!DL163,"&lt;&gt;0")+COUNTIF(wycena!DO163,"&lt;&gt;0")+COUNTIF(wycena!DP163,"&lt;&gt;0")+COUNTIF(wycena!DT163,"&lt;&gt;0")=$C$28,$C$29,IF(COUNTIF(wycena!DL163,"&lt;&gt;0")+COUNTIF(wycena!DO163,"&lt;&gt;0")+COUNTIF(wycena!DP163,"&lt;&gt;0")+COUNTIF(wycena!DT163,"&lt;&gt;0")=$D$28,$D$29,IF(COUNTIF(wycena!DL163,"&lt;&gt;0")+COUNTIF(wycena!DO163,"&lt;&gt;0")+COUNTIF(wycena!DP163,"&lt;&gt;0")+COUNTIF(wycena!DT163,"&lt;&gt;0")=$E$28,$E$29,$F$29))),"")</f>
        <v/>
      </c>
      <c r="T147" s="41" t="str">
        <f>IF(wycena!B163&lt;&gt;"",IFERROR(IF(MAX(wycena!$AC163:$AD163)/MIN(wycena!$AC163:$AD163)&lt;=$C$32,$C$33,IF(MAX(wycena!$AC163:$AD163)/MIN(wycena!$AC163:$AD163)&lt;=$D$32,$D$33,IF(MAX(wycena!$AC163:$AD163)/MIN(wycena!$AC163:$AD163)&lt;=$E$32,$E$33,$F$33))),0),"")</f>
        <v/>
      </c>
      <c r="U147" s="41" t="str">
        <f>IF(wycena!B163&lt;&gt;"",IF(MAX(wycena!$AC163:$AD163)&lt;=$C$36,$C$37,IF(MAX(wycena!$AC163:$AD163)&lt;=$D$36,$D$37,IF(MAX(wycena!$AC163:$AD163)&lt;=$E$36,$E$37,$F$37))),"")</f>
        <v/>
      </c>
      <c r="V147" s="41" t="str">
        <f>IF(wycena!B163&lt;&gt;"",IF(wycena!$AB163&lt;=ryzyka!$C$40,ryzyka!$C$41,IF(wycena!$AB163&lt;=ryzyka!$D$40,ryzyka!$D$41,IF(wycena!$AB163&lt;=ryzyka!$E$40,ryzyka!$E$41,ryzyka!$F$41))),"")</f>
        <v/>
      </c>
      <c r="W147" s="41">
        <f>IF(AND(wycena!B163&lt;&gt;"",wycena!O163&lt;&gt;""),IF((AND(wycena!O163=$C$43,wycena!P163&lt;&gt;"f",wycena!Q163&lt;&gt;"H"))=TRUE,$C$46,IF(AND(wycena!O163=$F$43,wycena!P163&lt;&gt;"A",wycena!Q163&lt;&gt;"E")=TRUE,$C$46,$D$46)),0)</f>
        <v>0</v>
      </c>
      <c r="X147" s="41" t="str">
        <f>IFERROR(IF(wycena!B163&lt;&gt;"",SUM(M147*$B$48,N147*$B$49,O147*$B$50,P147*$B$51,Q147*$B$52,R147*$B$53,S147*$B$54,T147*$B$55,U147*$B$56,V147*$B$57,W147*$B$58),""),0)</f>
        <v/>
      </c>
      <c r="Y147" s="42" t="str">
        <f>IF(wycena!B163&lt;&gt;"",IF(X147&lt;=$B$65,$C$65,(IF(X147&lt;=$B$66,$C$66,(IF(X147&lt;=$B$67,$C$67,$C$68))))),"")</f>
        <v/>
      </c>
    </row>
    <row r="148" spans="11:25">
      <c r="K148" s="39">
        <v>146</v>
      </c>
      <c r="L148" s="40" t="str">
        <f>IF(wycena!B164&lt;&gt;"",wycena!B164,"")</f>
        <v/>
      </c>
      <c r="M148" s="41" t="str">
        <f>IF(wycena!B164&lt;&gt;"",IF(wycena!EO164&lt;=ryzyka!$C$7,ryzyka!$C$8,IF(wycena!EO164&lt;=ryzyka!$D$7,ryzyka!$D$8,IF(wycena!EO164&lt;=ryzyka!$E$7,ryzyka!$E$8,IF(wycena!EO164&lt;=ryzyka!$F$7,ryzyka!$F$8,ryzyka!$G$8)))),"")</f>
        <v/>
      </c>
      <c r="N148" s="41" t="str">
        <f>IF(wycena!B164&lt;&gt;"",IF(wycena!X164=ryzyka!$C$10,ryzyka!$C$11,ryzyka!$D$11),"")</f>
        <v/>
      </c>
      <c r="O148" s="41" t="str">
        <f>IF(wycena!B164&lt;&gt;"",(IF(wycena!DN164&lt;&gt;0,ryzyka!$D$14,ryzyka!$C$14)),"")</f>
        <v/>
      </c>
      <c r="P148" s="41" t="str">
        <f>IF(wycena!B164&lt;&gt;"",IF(wycena!G164&lt;=ryzyka!$C$17,ryzyka!$C$18,IF(wycena!G164&lt;=ryzyka!$D$17,ryzyka!$D$18,IF(wycena!G164&lt;=ryzyka!$E$17,ryzyka!$E$18,IF(wycena!G164&lt;=ryzyka!$F$17,ryzyka!$F$18,ryzyka!$G$18)))),"")</f>
        <v/>
      </c>
      <c r="Q148" s="41" t="str">
        <f>IF(wycena!B164&lt;&gt;"",IF(COUNTIF(wycena!DJ164:DT164,"&lt;&gt;0")&lt;=$C$21,$C$22,IF(COUNTIF(wycena!DJ164:DT164,"&lt;&gt;0")&lt;=$D$21,$D$22,IF(COUNTIF(wycena!DJ164:DT164,"&lt;&gt;0")&lt;=$E$21,$E$22,IF(COUNTIF(wycena!DJ164:DT164,"&lt;&gt;0")&lt;=$F$21,$F$22,$G$22)))),"")</f>
        <v/>
      </c>
      <c r="R148" s="41" t="str">
        <f>IF(wycena!B164&lt;&gt;"",IF((COUNTIF(wycena!CD164,"&lt;&gt;0")+COUNTIF(wycena!CG164,"&lt;&gt;0"))=1,$D$25,IF((COUNTIF(wycena!CD164,"&lt;&gt;0")+COUNTIF(wycena!CG164,"&lt;&gt;0"))=2,$E$25,$C$25)),"")</f>
        <v/>
      </c>
      <c r="S148" s="41" t="str">
        <f>IF(wycena!B164&lt;&gt;"",IF(COUNTIF(wycena!DL164,"&lt;&gt;0")+COUNTIF(wycena!DO164,"&lt;&gt;0")+COUNTIF(wycena!DP164,"&lt;&gt;0")+COUNTIF(wycena!DT164,"&lt;&gt;0")=$C$28,$C$29,IF(COUNTIF(wycena!DL164,"&lt;&gt;0")+COUNTIF(wycena!DO164,"&lt;&gt;0")+COUNTIF(wycena!DP164,"&lt;&gt;0")+COUNTIF(wycena!DT164,"&lt;&gt;0")=$D$28,$D$29,IF(COUNTIF(wycena!DL164,"&lt;&gt;0")+COUNTIF(wycena!DO164,"&lt;&gt;0")+COUNTIF(wycena!DP164,"&lt;&gt;0")+COUNTIF(wycena!DT164,"&lt;&gt;0")=$E$28,$E$29,$F$29))),"")</f>
        <v/>
      </c>
      <c r="T148" s="41" t="str">
        <f>IF(wycena!B164&lt;&gt;"",IFERROR(IF(MAX(wycena!$AC164:$AD164)/MIN(wycena!$AC164:$AD164)&lt;=$C$32,$C$33,IF(MAX(wycena!$AC164:$AD164)/MIN(wycena!$AC164:$AD164)&lt;=$D$32,$D$33,IF(MAX(wycena!$AC164:$AD164)/MIN(wycena!$AC164:$AD164)&lt;=$E$32,$E$33,$F$33))),0),"")</f>
        <v/>
      </c>
      <c r="U148" s="41" t="str">
        <f>IF(wycena!B164&lt;&gt;"",IF(MAX(wycena!$AC164:$AD164)&lt;=$C$36,$C$37,IF(MAX(wycena!$AC164:$AD164)&lt;=$D$36,$D$37,IF(MAX(wycena!$AC164:$AD164)&lt;=$E$36,$E$37,$F$37))),"")</f>
        <v/>
      </c>
      <c r="V148" s="41" t="str">
        <f>IF(wycena!B164&lt;&gt;"",IF(wycena!$AB164&lt;=ryzyka!$C$40,ryzyka!$C$41,IF(wycena!$AB164&lt;=ryzyka!$D$40,ryzyka!$D$41,IF(wycena!$AB164&lt;=ryzyka!$E$40,ryzyka!$E$41,ryzyka!$F$41))),"")</f>
        <v/>
      </c>
      <c r="W148" s="41">
        <f>IF(AND(wycena!B164&lt;&gt;"",wycena!O164&lt;&gt;""),IF((AND(wycena!O164=$C$43,wycena!P164&lt;&gt;"f",wycena!Q164&lt;&gt;"H"))=TRUE,$C$46,IF(AND(wycena!O164=$F$43,wycena!P164&lt;&gt;"A",wycena!Q164&lt;&gt;"E")=TRUE,$C$46,$D$46)),0)</f>
        <v>0</v>
      </c>
      <c r="X148" s="41" t="str">
        <f>IFERROR(IF(wycena!B164&lt;&gt;"",SUM(M148*$B$48,N148*$B$49,O148*$B$50,P148*$B$51,Q148*$B$52,R148*$B$53,S148*$B$54,T148*$B$55,U148*$B$56,V148*$B$57,W148*$B$58),""),0)</f>
        <v/>
      </c>
      <c r="Y148" s="42" t="str">
        <f>IF(wycena!B164&lt;&gt;"",IF(X148&lt;=$B$65,$C$65,(IF(X148&lt;=$B$66,$C$66,(IF(X148&lt;=$B$67,$C$67,$C$68))))),"")</f>
        <v/>
      </c>
    </row>
    <row r="149" spans="11:25">
      <c r="K149" s="39">
        <v>147</v>
      </c>
      <c r="L149" s="40" t="str">
        <f>IF(wycena!B165&lt;&gt;"",wycena!B165,"")</f>
        <v/>
      </c>
      <c r="M149" s="41" t="str">
        <f>IF(wycena!B165&lt;&gt;"",IF(wycena!EO165&lt;=ryzyka!$C$7,ryzyka!$C$8,IF(wycena!EO165&lt;=ryzyka!$D$7,ryzyka!$D$8,IF(wycena!EO165&lt;=ryzyka!$E$7,ryzyka!$E$8,IF(wycena!EO165&lt;=ryzyka!$F$7,ryzyka!$F$8,ryzyka!$G$8)))),"")</f>
        <v/>
      </c>
      <c r="N149" s="41" t="str">
        <f>IF(wycena!B165&lt;&gt;"",IF(wycena!X165=ryzyka!$C$10,ryzyka!$C$11,ryzyka!$D$11),"")</f>
        <v/>
      </c>
      <c r="O149" s="41" t="str">
        <f>IF(wycena!B165&lt;&gt;"",(IF(wycena!DN165&lt;&gt;0,ryzyka!$D$14,ryzyka!$C$14)),"")</f>
        <v/>
      </c>
      <c r="P149" s="41" t="str">
        <f>IF(wycena!B165&lt;&gt;"",IF(wycena!G165&lt;=ryzyka!$C$17,ryzyka!$C$18,IF(wycena!G165&lt;=ryzyka!$D$17,ryzyka!$D$18,IF(wycena!G165&lt;=ryzyka!$E$17,ryzyka!$E$18,IF(wycena!G165&lt;=ryzyka!$F$17,ryzyka!$F$18,ryzyka!$G$18)))),"")</f>
        <v/>
      </c>
      <c r="Q149" s="41" t="str">
        <f>IF(wycena!B165&lt;&gt;"",IF(COUNTIF(wycena!DJ165:DT165,"&lt;&gt;0")&lt;=$C$21,$C$22,IF(COUNTIF(wycena!DJ165:DT165,"&lt;&gt;0")&lt;=$D$21,$D$22,IF(COUNTIF(wycena!DJ165:DT165,"&lt;&gt;0")&lt;=$E$21,$E$22,IF(COUNTIF(wycena!DJ165:DT165,"&lt;&gt;0")&lt;=$F$21,$F$22,$G$22)))),"")</f>
        <v/>
      </c>
      <c r="R149" s="41" t="str">
        <f>IF(wycena!B165&lt;&gt;"",IF((COUNTIF(wycena!CD165,"&lt;&gt;0")+COUNTIF(wycena!CG165,"&lt;&gt;0"))=1,$D$25,IF((COUNTIF(wycena!CD165,"&lt;&gt;0")+COUNTIF(wycena!CG165,"&lt;&gt;0"))=2,$E$25,$C$25)),"")</f>
        <v/>
      </c>
      <c r="S149" s="41" t="str">
        <f>IF(wycena!B165&lt;&gt;"",IF(COUNTIF(wycena!DL165,"&lt;&gt;0")+COUNTIF(wycena!DO165,"&lt;&gt;0")+COUNTIF(wycena!DP165,"&lt;&gt;0")+COUNTIF(wycena!DT165,"&lt;&gt;0")=$C$28,$C$29,IF(COUNTIF(wycena!DL165,"&lt;&gt;0")+COUNTIF(wycena!DO165,"&lt;&gt;0")+COUNTIF(wycena!DP165,"&lt;&gt;0")+COUNTIF(wycena!DT165,"&lt;&gt;0")=$D$28,$D$29,IF(COUNTIF(wycena!DL165,"&lt;&gt;0")+COUNTIF(wycena!DO165,"&lt;&gt;0")+COUNTIF(wycena!DP165,"&lt;&gt;0")+COUNTIF(wycena!DT165,"&lt;&gt;0")=$E$28,$E$29,$F$29))),"")</f>
        <v/>
      </c>
      <c r="T149" s="41" t="str">
        <f>IF(wycena!B165&lt;&gt;"",IFERROR(IF(MAX(wycena!$AC165:$AD165)/MIN(wycena!$AC165:$AD165)&lt;=$C$32,$C$33,IF(MAX(wycena!$AC165:$AD165)/MIN(wycena!$AC165:$AD165)&lt;=$D$32,$D$33,IF(MAX(wycena!$AC165:$AD165)/MIN(wycena!$AC165:$AD165)&lt;=$E$32,$E$33,$F$33))),0),"")</f>
        <v/>
      </c>
      <c r="U149" s="41" t="str">
        <f>IF(wycena!B165&lt;&gt;"",IF(MAX(wycena!$AC165:$AD165)&lt;=$C$36,$C$37,IF(MAX(wycena!$AC165:$AD165)&lt;=$D$36,$D$37,IF(MAX(wycena!$AC165:$AD165)&lt;=$E$36,$E$37,$F$37))),"")</f>
        <v/>
      </c>
      <c r="V149" s="41" t="str">
        <f>IF(wycena!B165&lt;&gt;"",IF(wycena!$AB165&lt;=ryzyka!$C$40,ryzyka!$C$41,IF(wycena!$AB165&lt;=ryzyka!$D$40,ryzyka!$D$41,IF(wycena!$AB165&lt;=ryzyka!$E$40,ryzyka!$E$41,ryzyka!$F$41))),"")</f>
        <v/>
      </c>
      <c r="W149" s="41">
        <f>IF(AND(wycena!B165&lt;&gt;"",wycena!O165&lt;&gt;""),IF((AND(wycena!O165=$C$43,wycena!P165&lt;&gt;"f",wycena!Q165&lt;&gt;"H"))=TRUE,$C$46,IF(AND(wycena!O165=$F$43,wycena!P165&lt;&gt;"A",wycena!Q165&lt;&gt;"E")=TRUE,$C$46,$D$46)),0)</f>
        <v>0</v>
      </c>
      <c r="X149" s="41" t="str">
        <f>IFERROR(IF(wycena!B165&lt;&gt;"",SUM(M149*$B$48,N149*$B$49,O149*$B$50,P149*$B$51,Q149*$B$52,R149*$B$53,S149*$B$54,T149*$B$55,U149*$B$56,V149*$B$57,W149*$B$58),""),0)</f>
        <v/>
      </c>
      <c r="Y149" s="42" t="str">
        <f>IF(wycena!B165&lt;&gt;"",IF(X149&lt;=$B$65,$C$65,(IF(X149&lt;=$B$66,$C$66,(IF(X149&lt;=$B$67,$C$67,$C$68))))),"")</f>
        <v/>
      </c>
    </row>
    <row r="150" spans="11:25">
      <c r="K150" s="39">
        <v>148</v>
      </c>
      <c r="L150" s="40" t="str">
        <f>IF(wycena!B166&lt;&gt;"",wycena!B166,"")</f>
        <v/>
      </c>
      <c r="M150" s="41" t="str">
        <f>IF(wycena!B166&lt;&gt;"",IF(wycena!EO166&lt;=ryzyka!$C$7,ryzyka!$C$8,IF(wycena!EO166&lt;=ryzyka!$D$7,ryzyka!$D$8,IF(wycena!EO166&lt;=ryzyka!$E$7,ryzyka!$E$8,IF(wycena!EO166&lt;=ryzyka!$F$7,ryzyka!$F$8,ryzyka!$G$8)))),"")</f>
        <v/>
      </c>
      <c r="N150" s="41" t="str">
        <f>IF(wycena!B166&lt;&gt;"",IF(wycena!X166=ryzyka!$C$10,ryzyka!$C$11,ryzyka!$D$11),"")</f>
        <v/>
      </c>
      <c r="O150" s="41" t="str">
        <f>IF(wycena!B166&lt;&gt;"",(IF(wycena!DN166&lt;&gt;0,ryzyka!$D$14,ryzyka!$C$14)),"")</f>
        <v/>
      </c>
      <c r="P150" s="41" t="str">
        <f>IF(wycena!B166&lt;&gt;"",IF(wycena!G166&lt;=ryzyka!$C$17,ryzyka!$C$18,IF(wycena!G166&lt;=ryzyka!$D$17,ryzyka!$D$18,IF(wycena!G166&lt;=ryzyka!$E$17,ryzyka!$E$18,IF(wycena!G166&lt;=ryzyka!$F$17,ryzyka!$F$18,ryzyka!$G$18)))),"")</f>
        <v/>
      </c>
      <c r="Q150" s="41" t="str">
        <f>IF(wycena!B166&lt;&gt;"",IF(COUNTIF(wycena!DJ166:DT166,"&lt;&gt;0")&lt;=$C$21,$C$22,IF(COUNTIF(wycena!DJ166:DT166,"&lt;&gt;0")&lt;=$D$21,$D$22,IF(COUNTIF(wycena!DJ166:DT166,"&lt;&gt;0")&lt;=$E$21,$E$22,IF(COUNTIF(wycena!DJ166:DT166,"&lt;&gt;0")&lt;=$F$21,$F$22,$G$22)))),"")</f>
        <v/>
      </c>
      <c r="R150" s="41" t="str">
        <f>IF(wycena!B166&lt;&gt;"",IF((COUNTIF(wycena!CD166,"&lt;&gt;0")+COUNTIF(wycena!CG166,"&lt;&gt;0"))=1,$D$25,IF((COUNTIF(wycena!CD166,"&lt;&gt;0")+COUNTIF(wycena!CG166,"&lt;&gt;0"))=2,$E$25,$C$25)),"")</f>
        <v/>
      </c>
      <c r="S150" s="41" t="str">
        <f>IF(wycena!B166&lt;&gt;"",IF(COUNTIF(wycena!DL166,"&lt;&gt;0")+COUNTIF(wycena!DO166,"&lt;&gt;0")+COUNTIF(wycena!DP166,"&lt;&gt;0")+COUNTIF(wycena!DT166,"&lt;&gt;0")=$C$28,$C$29,IF(COUNTIF(wycena!DL166,"&lt;&gt;0")+COUNTIF(wycena!DO166,"&lt;&gt;0")+COUNTIF(wycena!DP166,"&lt;&gt;0")+COUNTIF(wycena!DT166,"&lt;&gt;0")=$D$28,$D$29,IF(COUNTIF(wycena!DL166,"&lt;&gt;0")+COUNTIF(wycena!DO166,"&lt;&gt;0")+COUNTIF(wycena!DP166,"&lt;&gt;0")+COUNTIF(wycena!DT166,"&lt;&gt;0")=$E$28,$E$29,$F$29))),"")</f>
        <v/>
      </c>
      <c r="T150" s="41" t="str">
        <f>IF(wycena!B166&lt;&gt;"",IFERROR(IF(MAX(wycena!$AC166:$AD166)/MIN(wycena!$AC166:$AD166)&lt;=$C$32,$C$33,IF(MAX(wycena!$AC166:$AD166)/MIN(wycena!$AC166:$AD166)&lt;=$D$32,$D$33,IF(MAX(wycena!$AC166:$AD166)/MIN(wycena!$AC166:$AD166)&lt;=$E$32,$E$33,$F$33))),0),"")</f>
        <v/>
      </c>
      <c r="U150" s="41" t="str">
        <f>IF(wycena!B166&lt;&gt;"",IF(MAX(wycena!$AC166:$AD166)&lt;=$C$36,$C$37,IF(MAX(wycena!$AC166:$AD166)&lt;=$D$36,$D$37,IF(MAX(wycena!$AC166:$AD166)&lt;=$E$36,$E$37,$F$37))),"")</f>
        <v/>
      </c>
      <c r="V150" s="41" t="str">
        <f>IF(wycena!B166&lt;&gt;"",IF(wycena!$AB166&lt;=ryzyka!$C$40,ryzyka!$C$41,IF(wycena!$AB166&lt;=ryzyka!$D$40,ryzyka!$D$41,IF(wycena!$AB166&lt;=ryzyka!$E$40,ryzyka!$E$41,ryzyka!$F$41))),"")</f>
        <v/>
      </c>
      <c r="W150" s="41">
        <f>IF(AND(wycena!B166&lt;&gt;"",wycena!O166&lt;&gt;""),IF((AND(wycena!O166=$C$43,wycena!P166&lt;&gt;"f",wycena!Q166&lt;&gt;"H"))=TRUE,$C$46,IF(AND(wycena!O166=$F$43,wycena!P166&lt;&gt;"A",wycena!Q166&lt;&gt;"E")=TRUE,$C$46,$D$46)),0)</f>
        <v>0</v>
      </c>
      <c r="X150" s="41" t="str">
        <f>IFERROR(IF(wycena!B166&lt;&gt;"",SUM(M150*$B$48,N150*$B$49,O150*$B$50,P150*$B$51,Q150*$B$52,R150*$B$53,S150*$B$54,T150*$B$55,U150*$B$56,V150*$B$57,W150*$B$58),""),0)</f>
        <v/>
      </c>
      <c r="Y150" s="42" t="str">
        <f>IF(wycena!B166&lt;&gt;"",IF(X150&lt;=$B$65,$C$65,(IF(X150&lt;=$B$66,$C$66,(IF(X150&lt;=$B$67,$C$67,$C$68))))),"")</f>
        <v/>
      </c>
    </row>
    <row r="151" spans="11:25">
      <c r="K151" s="39">
        <v>149</v>
      </c>
      <c r="L151" s="40" t="str">
        <f>IF(wycena!B167&lt;&gt;"",wycena!B167,"")</f>
        <v/>
      </c>
      <c r="M151" s="41" t="str">
        <f>IF(wycena!B167&lt;&gt;"",IF(wycena!EO167&lt;=ryzyka!$C$7,ryzyka!$C$8,IF(wycena!EO167&lt;=ryzyka!$D$7,ryzyka!$D$8,IF(wycena!EO167&lt;=ryzyka!$E$7,ryzyka!$E$8,IF(wycena!EO167&lt;=ryzyka!$F$7,ryzyka!$F$8,ryzyka!$G$8)))),"")</f>
        <v/>
      </c>
      <c r="N151" s="41" t="str">
        <f>IF(wycena!B167&lt;&gt;"",IF(wycena!X167=ryzyka!$C$10,ryzyka!$C$11,ryzyka!$D$11),"")</f>
        <v/>
      </c>
      <c r="O151" s="41" t="str">
        <f>IF(wycena!B167&lt;&gt;"",(IF(wycena!DN167&lt;&gt;0,ryzyka!$D$14,ryzyka!$C$14)),"")</f>
        <v/>
      </c>
      <c r="P151" s="41" t="str">
        <f>IF(wycena!B167&lt;&gt;"",IF(wycena!G167&lt;=ryzyka!$C$17,ryzyka!$C$18,IF(wycena!G167&lt;=ryzyka!$D$17,ryzyka!$D$18,IF(wycena!G167&lt;=ryzyka!$E$17,ryzyka!$E$18,IF(wycena!G167&lt;=ryzyka!$F$17,ryzyka!$F$18,ryzyka!$G$18)))),"")</f>
        <v/>
      </c>
      <c r="Q151" s="41" t="str">
        <f>IF(wycena!B167&lt;&gt;"",IF(COUNTIF(wycena!DJ167:DT167,"&lt;&gt;0")&lt;=$C$21,$C$22,IF(COUNTIF(wycena!DJ167:DT167,"&lt;&gt;0")&lt;=$D$21,$D$22,IF(COUNTIF(wycena!DJ167:DT167,"&lt;&gt;0")&lt;=$E$21,$E$22,IF(COUNTIF(wycena!DJ167:DT167,"&lt;&gt;0")&lt;=$F$21,$F$22,$G$22)))),"")</f>
        <v/>
      </c>
      <c r="R151" s="41" t="str">
        <f>IF(wycena!B167&lt;&gt;"",IF((COUNTIF(wycena!CD167,"&lt;&gt;0")+COUNTIF(wycena!CG167,"&lt;&gt;0"))=1,$D$25,IF((COUNTIF(wycena!CD167,"&lt;&gt;0")+COUNTIF(wycena!CG167,"&lt;&gt;0"))=2,$E$25,$C$25)),"")</f>
        <v/>
      </c>
      <c r="S151" s="41" t="str">
        <f>IF(wycena!B167&lt;&gt;"",IF(COUNTIF(wycena!DL167,"&lt;&gt;0")+COUNTIF(wycena!DO167,"&lt;&gt;0")+COUNTIF(wycena!DP167,"&lt;&gt;0")+COUNTIF(wycena!DT167,"&lt;&gt;0")=$C$28,$C$29,IF(COUNTIF(wycena!DL167,"&lt;&gt;0")+COUNTIF(wycena!DO167,"&lt;&gt;0")+COUNTIF(wycena!DP167,"&lt;&gt;0")+COUNTIF(wycena!DT167,"&lt;&gt;0")=$D$28,$D$29,IF(COUNTIF(wycena!DL167,"&lt;&gt;0")+COUNTIF(wycena!DO167,"&lt;&gt;0")+COUNTIF(wycena!DP167,"&lt;&gt;0")+COUNTIF(wycena!DT167,"&lt;&gt;0")=$E$28,$E$29,$F$29))),"")</f>
        <v/>
      </c>
      <c r="T151" s="41" t="str">
        <f>IF(wycena!B167&lt;&gt;"",IFERROR(IF(MAX(wycena!$AC167:$AD167)/MIN(wycena!$AC167:$AD167)&lt;=$C$32,$C$33,IF(MAX(wycena!$AC167:$AD167)/MIN(wycena!$AC167:$AD167)&lt;=$D$32,$D$33,IF(MAX(wycena!$AC167:$AD167)/MIN(wycena!$AC167:$AD167)&lt;=$E$32,$E$33,$F$33))),0),"")</f>
        <v/>
      </c>
      <c r="U151" s="41" t="str">
        <f>IF(wycena!B167&lt;&gt;"",IF(MAX(wycena!$AC167:$AD167)&lt;=$C$36,$C$37,IF(MAX(wycena!$AC167:$AD167)&lt;=$D$36,$D$37,IF(MAX(wycena!$AC167:$AD167)&lt;=$E$36,$E$37,$F$37))),"")</f>
        <v/>
      </c>
      <c r="V151" s="41" t="str">
        <f>IF(wycena!B167&lt;&gt;"",IF(wycena!$AB167&lt;=ryzyka!$C$40,ryzyka!$C$41,IF(wycena!$AB167&lt;=ryzyka!$D$40,ryzyka!$D$41,IF(wycena!$AB167&lt;=ryzyka!$E$40,ryzyka!$E$41,ryzyka!$F$41))),"")</f>
        <v/>
      </c>
      <c r="W151" s="41">
        <f>IF(AND(wycena!B167&lt;&gt;"",wycena!O167&lt;&gt;""),IF((AND(wycena!O167=$C$43,wycena!P167&lt;&gt;"f",wycena!Q167&lt;&gt;"H"))=TRUE,$C$46,IF(AND(wycena!O167=$F$43,wycena!P167&lt;&gt;"A",wycena!Q167&lt;&gt;"E")=TRUE,$C$46,$D$46)),0)</f>
        <v>0</v>
      </c>
      <c r="X151" s="41" t="str">
        <f>IFERROR(IF(wycena!B167&lt;&gt;"",SUM(M151*$B$48,N151*$B$49,O151*$B$50,P151*$B$51,Q151*$B$52,R151*$B$53,S151*$B$54,T151*$B$55,U151*$B$56,V151*$B$57,W151*$B$58),""),0)</f>
        <v/>
      </c>
      <c r="Y151" s="42" t="str">
        <f>IF(wycena!B167&lt;&gt;"",IF(X151&lt;=$B$65,$C$65,(IF(X151&lt;=$B$66,$C$66,(IF(X151&lt;=$B$67,$C$67,$C$68))))),"")</f>
        <v/>
      </c>
    </row>
    <row r="152" spans="11:25">
      <c r="K152" s="39">
        <v>150</v>
      </c>
      <c r="L152" s="40" t="str">
        <f>IF(wycena!B168&lt;&gt;"",wycena!B168,"")</f>
        <v/>
      </c>
      <c r="M152" s="41" t="str">
        <f>IF(wycena!B168&lt;&gt;"",IF(wycena!EO168&lt;=ryzyka!$C$7,ryzyka!$C$8,IF(wycena!EO168&lt;=ryzyka!$D$7,ryzyka!$D$8,IF(wycena!EO168&lt;=ryzyka!$E$7,ryzyka!$E$8,IF(wycena!EO168&lt;=ryzyka!$F$7,ryzyka!$F$8,ryzyka!$G$8)))),"")</f>
        <v/>
      </c>
      <c r="N152" s="41" t="str">
        <f>IF(wycena!B168&lt;&gt;"",IF(wycena!X168=ryzyka!$C$10,ryzyka!$C$11,ryzyka!$D$11),"")</f>
        <v/>
      </c>
      <c r="O152" s="41" t="str">
        <f>IF(wycena!B168&lt;&gt;"",(IF(wycena!DN168&lt;&gt;0,ryzyka!$D$14,ryzyka!$C$14)),"")</f>
        <v/>
      </c>
      <c r="P152" s="41" t="str">
        <f>IF(wycena!B168&lt;&gt;"",IF(wycena!G168&lt;=ryzyka!$C$17,ryzyka!$C$18,IF(wycena!G168&lt;=ryzyka!$D$17,ryzyka!$D$18,IF(wycena!G168&lt;=ryzyka!$E$17,ryzyka!$E$18,IF(wycena!G168&lt;=ryzyka!$F$17,ryzyka!$F$18,ryzyka!$G$18)))),"")</f>
        <v/>
      </c>
      <c r="Q152" s="41" t="str">
        <f>IF(wycena!B168&lt;&gt;"",IF(COUNTIF(wycena!DJ168:DT168,"&lt;&gt;0")&lt;=$C$21,$C$22,IF(COUNTIF(wycena!DJ168:DT168,"&lt;&gt;0")&lt;=$D$21,$D$22,IF(COUNTIF(wycena!DJ168:DT168,"&lt;&gt;0")&lt;=$E$21,$E$22,IF(COUNTIF(wycena!DJ168:DT168,"&lt;&gt;0")&lt;=$F$21,$F$22,$G$22)))),"")</f>
        <v/>
      </c>
      <c r="R152" s="41" t="str">
        <f>IF(wycena!B168&lt;&gt;"",IF((COUNTIF(wycena!CD168,"&lt;&gt;0")+COUNTIF(wycena!CG168,"&lt;&gt;0"))=1,$D$25,IF((COUNTIF(wycena!CD168,"&lt;&gt;0")+COUNTIF(wycena!CG168,"&lt;&gt;0"))=2,$E$25,$C$25)),"")</f>
        <v/>
      </c>
      <c r="S152" s="41" t="str">
        <f>IF(wycena!B168&lt;&gt;"",IF(COUNTIF(wycena!DL168,"&lt;&gt;0")+COUNTIF(wycena!DO168,"&lt;&gt;0")+COUNTIF(wycena!DP168,"&lt;&gt;0")+COUNTIF(wycena!DT168,"&lt;&gt;0")=$C$28,$C$29,IF(COUNTIF(wycena!DL168,"&lt;&gt;0")+COUNTIF(wycena!DO168,"&lt;&gt;0")+COUNTIF(wycena!DP168,"&lt;&gt;0")+COUNTIF(wycena!DT168,"&lt;&gt;0")=$D$28,$D$29,IF(COUNTIF(wycena!DL168,"&lt;&gt;0")+COUNTIF(wycena!DO168,"&lt;&gt;0")+COUNTIF(wycena!DP168,"&lt;&gt;0")+COUNTIF(wycena!DT168,"&lt;&gt;0")=$E$28,$E$29,$F$29))),"")</f>
        <v/>
      </c>
      <c r="T152" s="41" t="str">
        <f>IF(wycena!B168&lt;&gt;"",IFERROR(IF(MAX(wycena!$AC168:$AD168)/MIN(wycena!$AC168:$AD168)&lt;=$C$32,$C$33,IF(MAX(wycena!$AC168:$AD168)/MIN(wycena!$AC168:$AD168)&lt;=$D$32,$D$33,IF(MAX(wycena!$AC168:$AD168)/MIN(wycena!$AC168:$AD168)&lt;=$E$32,$E$33,$F$33))),0),"")</f>
        <v/>
      </c>
      <c r="U152" s="41" t="str">
        <f>IF(wycena!B168&lt;&gt;"",IF(MAX(wycena!$AC168:$AD168)&lt;=$C$36,$C$37,IF(MAX(wycena!$AC168:$AD168)&lt;=$D$36,$D$37,IF(MAX(wycena!$AC168:$AD168)&lt;=$E$36,$E$37,$F$37))),"")</f>
        <v/>
      </c>
      <c r="V152" s="41" t="str">
        <f>IF(wycena!B168&lt;&gt;"",IF(wycena!$AB168&lt;=ryzyka!$C$40,ryzyka!$C$41,IF(wycena!$AB168&lt;=ryzyka!$D$40,ryzyka!$D$41,IF(wycena!$AB168&lt;=ryzyka!$E$40,ryzyka!$E$41,ryzyka!$F$41))),"")</f>
        <v/>
      </c>
      <c r="W152" s="41">
        <f>IF(AND(wycena!B168&lt;&gt;"",wycena!O168&lt;&gt;""),IF((AND(wycena!O168=$C$43,wycena!P168&lt;&gt;"f",wycena!Q168&lt;&gt;"H"))=TRUE,$C$46,IF(AND(wycena!O168=$F$43,wycena!P168&lt;&gt;"A",wycena!Q168&lt;&gt;"E")=TRUE,$C$46,$D$46)),0)</f>
        <v>0</v>
      </c>
      <c r="X152" s="41" t="str">
        <f>IFERROR(IF(wycena!B168&lt;&gt;"",SUM(M152*$B$48,N152*$B$49,O152*$B$50,P152*$B$51,Q152*$B$52,R152*$B$53,S152*$B$54,T152*$B$55,U152*$B$56,V152*$B$57,W152*$B$58),""),0)</f>
        <v/>
      </c>
      <c r="Y152" s="42" t="str">
        <f>IF(wycena!B168&lt;&gt;"",IF(X152&lt;=$B$65,$C$65,(IF(X152&lt;=$B$66,$C$66,(IF(X152&lt;=$B$67,$C$67,$C$68))))),"")</f>
        <v/>
      </c>
    </row>
    <row r="153" spans="11:25">
      <c r="K153" s="39">
        <v>151</v>
      </c>
      <c r="L153" s="40" t="str">
        <f>IF(wycena!B169&lt;&gt;"",wycena!B169,"")</f>
        <v/>
      </c>
      <c r="M153" s="41" t="str">
        <f>IF(wycena!B169&lt;&gt;"",IF(wycena!EO169&lt;=ryzyka!$C$7,ryzyka!$C$8,IF(wycena!EO169&lt;=ryzyka!$D$7,ryzyka!$D$8,IF(wycena!EO169&lt;=ryzyka!$E$7,ryzyka!$E$8,IF(wycena!EO169&lt;=ryzyka!$F$7,ryzyka!$F$8,ryzyka!$G$8)))),"")</f>
        <v/>
      </c>
      <c r="N153" s="41" t="str">
        <f>IF(wycena!B169&lt;&gt;"",IF(wycena!X169=ryzyka!$C$10,ryzyka!$C$11,ryzyka!$D$11),"")</f>
        <v/>
      </c>
      <c r="O153" s="41" t="str">
        <f>IF(wycena!B169&lt;&gt;"",(IF(wycena!DN169&lt;&gt;0,ryzyka!$D$14,ryzyka!$C$14)),"")</f>
        <v/>
      </c>
      <c r="P153" s="41" t="str">
        <f>IF(wycena!B169&lt;&gt;"",IF(wycena!G169&lt;=ryzyka!$C$17,ryzyka!$C$18,IF(wycena!G169&lt;=ryzyka!$D$17,ryzyka!$D$18,IF(wycena!G169&lt;=ryzyka!$E$17,ryzyka!$E$18,IF(wycena!G169&lt;=ryzyka!$F$17,ryzyka!$F$18,ryzyka!$G$18)))),"")</f>
        <v/>
      </c>
      <c r="Q153" s="41" t="str">
        <f>IF(wycena!B169&lt;&gt;"",IF(COUNTIF(wycena!DJ169:DT169,"&lt;&gt;0")&lt;=$C$21,$C$22,IF(COUNTIF(wycena!DJ169:DT169,"&lt;&gt;0")&lt;=$D$21,$D$22,IF(COUNTIF(wycena!DJ169:DT169,"&lt;&gt;0")&lt;=$E$21,$E$22,IF(COUNTIF(wycena!DJ169:DT169,"&lt;&gt;0")&lt;=$F$21,$F$22,$G$22)))),"")</f>
        <v/>
      </c>
      <c r="R153" s="41" t="str">
        <f>IF(wycena!B169&lt;&gt;"",IF((COUNTIF(wycena!CD169,"&lt;&gt;0")+COUNTIF(wycena!CG169,"&lt;&gt;0"))=1,$D$25,IF((COUNTIF(wycena!CD169,"&lt;&gt;0")+COUNTIF(wycena!CG169,"&lt;&gt;0"))=2,$E$25,$C$25)),"")</f>
        <v/>
      </c>
      <c r="S153" s="41" t="str">
        <f>IF(wycena!B169&lt;&gt;"",IF(COUNTIF(wycena!DL169,"&lt;&gt;0")+COUNTIF(wycena!DO169,"&lt;&gt;0")+COUNTIF(wycena!DP169,"&lt;&gt;0")+COUNTIF(wycena!DT169,"&lt;&gt;0")=$C$28,$C$29,IF(COUNTIF(wycena!DL169,"&lt;&gt;0")+COUNTIF(wycena!DO169,"&lt;&gt;0")+COUNTIF(wycena!DP169,"&lt;&gt;0")+COUNTIF(wycena!DT169,"&lt;&gt;0")=$D$28,$D$29,IF(COUNTIF(wycena!DL169,"&lt;&gt;0")+COUNTIF(wycena!DO169,"&lt;&gt;0")+COUNTIF(wycena!DP169,"&lt;&gt;0")+COUNTIF(wycena!DT169,"&lt;&gt;0")=$E$28,$E$29,$F$29))),"")</f>
        <v/>
      </c>
      <c r="T153" s="41" t="str">
        <f>IF(wycena!B169&lt;&gt;"",IFERROR(IF(MAX(wycena!$AC169:$AD169)/MIN(wycena!$AC169:$AD169)&lt;=$C$32,$C$33,IF(MAX(wycena!$AC169:$AD169)/MIN(wycena!$AC169:$AD169)&lt;=$D$32,$D$33,IF(MAX(wycena!$AC169:$AD169)/MIN(wycena!$AC169:$AD169)&lt;=$E$32,$E$33,$F$33))),0),"")</f>
        <v/>
      </c>
      <c r="U153" s="41" t="str">
        <f>IF(wycena!B169&lt;&gt;"",IF(MAX(wycena!$AC169:$AD169)&lt;=$C$36,$C$37,IF(MAX(wycena!$AC169:$AD169)&lt;=$D$36,$D$37,IF(MAX(wycena!$AC169:$AD169)&lt;=$E$36,$E$37,$F$37))),"")</f>
        <v/>
      </c>
      <c r="V153" s="41" t="str">
        <f>IF(wycena!B169&lt;&gt;"",IF(wycena!$AB169&lt;=ryzyka!$C$40,ryzyka!$C$41,IF(wycena!$AB169&lt;=ryzyka!$D$40,ryzyka!$D$41,IF(wycena!$AB169&lt;=ryzyka!$E$40,ryzyka!$E$41,ryzyka!$F$41))),"")</f>
        <v/>
      </c>
      <c r="W153" s="41">
        <f>IF(AND(wycena!B169&lt;&gt;"",wycena!O169&lt;&gt;""),IF((AND(wycena!O169=$C$43,wycena!P169&lt;&gt;"f",wycena!Q169&lt;&gt;"H"))=TRUE,$C$46,IF(AND(wycena!O169=$F$43,wycena!P169&lt;&gt;"A",wycena!Q169&lt;&gt;"E")=TRUE,$C$46,$D$46)),0)</f>
        <v>0</v>
      </c>
      <c r="X153" s="41" t="str">
        <f>IFERROR(IF(wycena!B169&lt;&gt;"",SUM(M153*$B$48,N153*$B$49,O153*$B$50,P153*$B$51,Q153*$B$52,R153*$B$53,S153*$B$54,T153*$B$55,U153*$B$56,V153*$B$57,W153*$B$58),""),0)</f>
        <v/>
      </c>
      <c r="Y153" s="42" t="str">
        <f>IF(wycena!B169&lt;&gt;"",IF(X153&lt;=$B$65,$C$65,(IF(X153&lt;=$B$66,$C$66,(IF(X153&lt;=$B$67,$C$67,$C$68))))),"")</f>
        <v/>
      </c>
    </row>
    <row r="154" spans="11:25">
      <c r="K154" s="39">
        <v>152</v>
      </c>
      <c r="L154" s="40" t="str">
        <f>IF(wycena!B170&lt;&gt;"",wycena!B170,"")</f>
        <v/>
      </c>
      <c r="M154" s="41" t="str">
        <f>IF(wycena!B170&lt;&gt;"",IF(wycena!EO170&lt;=ryzyka!$C$7,ryzyka!$C$8,IF(wycena!EO170&lt;=ryzyka!$D$7,ryzyka!$D$8,IF(wycena!EO170&lt;=ryzyka!$E$7,ryzyka!$E$8,IF(wycena!EO170&lt;=ryzyka!$F$7,ryzyka!$F$8,ryzyka!$G$8)))),"")</f>
        <v/>
      </c>
      <c r="N154" s="41" t="str">
        <f>IF(wycena!B170&lt;&gt;"",IF(wycena!X170=ryzyka!$C$10,ryzyka!$C$11,ryzyka!$D$11),"")</f>
        <v/>
      </c>
      <c r="O154" s="41" t="str">
        <f>IF(wycena!B170&lt;&gt;"",(IF(wycena!DN170&lt;&gt;0,ryzyka!$D$14,ryzyka!$C$14)),"")</f>
        <v/>
      </c>
      <c r="P154" s="41" t="str">
        <f>IF(wycena!B170&lt;&gt;"",IF(wycena!G170&lt;=ryzyka!$C$17,ryzyka!$C$18,IF(wycena!G170&lt;=ryzyka!$D$17,ryzyka!$D$18,IF(wycena!G170&lt;=ryzyka!$E$17,ryzyka!$E$18,IF(wycena!G170&lt;=ryzyka!$F$17,ryzyka!$F$18,ryzyka!$G$18)))),"")</f>
        <v/>
      </c>
      <c r="Q154" s="41" t="str">
        <f>IF(wycena!B170&lt;&gt;"",IF(COUNTIF(wycena!DJ170:DT170,"&lt;&gt;0")&lt;=$C$21,$C$22,IF(COUNTIF(wycena!DJ170:DT170,"&lt;&gt;0")&lt;=$D$21,$D$22,IF(COUNTIF(wycena!DJ170:DT170,"&lt;&gt;0")&lt;=$E$21,$E$22,IF(COUNTIF(wycena!DJ170:DT170,"&lt;&gt;0")&lt;=$F$21,$F$22,$G$22)))),"")</f>
        <v/>
      </c>
      <c r="R154" s="41" t="str">
        <f>IF(wycena!B170&lt;&gt;"",IF((COUNTIF(wycena!CD170,"&lt;&gt;0")+COUNTIF(wycena!CG170,"&lt;&gt;0"))=1,$D$25,IF((COUNTIF(wycena!CD170,"&lt;&gt;0")+COUNTIF(wycena!CG170,"&lt;&gt;0"))=2,$E$25,$C$25)),"")</f>
        <v/>
      </c>
      <c r="S154" s="41" t="str">
        <f>IF(wycena!B170&lt;&gt;"",IF(COUNTIF(wycena!DL170,"&lt;&gt;0")+COUNTIF(wycena!DO170,"&lt;&gt;0")+COUNTIF(wycena!DP170,"&lt;&gt;0")+COUNTIF(wycena!DT170,"&lt;&gt;0")=$C$28,$C$29,IF(COUNTIF(wycena!DL170,"&lt;&gt;0")+COUNTIF(wycena!DO170,"&lt;&gt;0")+COUNTIF(wycena!DP170,"&lt;&gt;0")+COUNTIF(wycena!DT170,"&lt;&gt;0")=$D$28,$D$29,IF(COUNTIF(wycena!DL170,"&lt;&gt;0")+COUNTIF(wycena!DO170,"&lt;&gt;0")+COUNTIF(wycena!DP170,"&lt;&gt;0")+COUNTIF(wycena!DT170,"&lt;&gt;0")=$E$28,$E$29,$F$29))),"")</f>
        <v/>
      </c>
      <c r="T154" s="41" t="str">
        <f>IF(wycena!B170&lt;&gt;"",IFERROR(IF(MAX(wycena!$AC170:$AD170)/MIN(wycena!$AC170:$AD170)&lt;=$C$32,$C$33,IF(MAX(wycena!$AC170:$AD170)/MIN(wycena!$AC170:$AD170)&lt;=$D$32,$D$33,IF(MAX(wycena!$AC170:$AD170)/MIN(wycena!$AC170:$AD170)&lt;=$E$32,$E$33,$F$33))),0),"")</f>
        <v/>
      </c>
      <c r="U154" s="41" t="str">
        <f>IF(wycena!B170&lt;&gt;"",IF(MAX(wycena!$AC170:$AD170)&lt;=$C$36,$C$37,IF(MAX(wycena!$AC170:$AD170)&lt;=$D$36,$D$37,IF(MAX(wycena!$AC170:$AD170)&lt;=$E$36,$E$37,$F$37))),"")</f>
        <v/>
      </c>
      <c r="V154" s="41" t="str">
        <f>IF(wycena!B170&lt;&gt;"",IF(wycena!$AB170&lt;=ryzyka!$C$40,ryzyka!$C$41,IF(wycena!$AB170&lt;=ryzyka!$D$40,ryzyka!$D$41,IF(wycena!$AB170&lt;=ryzyka!$E$40,ryzyka!$E$41,ryzyka!$F$41))),"")</f>
        <v/>
      </c>
      <c r="W154" s="41">
        <f>IF(AND(wycena!B170&lt;&gt;"",wycena!O170&lt;&gt;""),IF((AND(wycena!O170=$C$43,wycena!P170&lt;&gt;"f",wycena!Q170&lt;&gt;"H"))=TRUE,$C$46,IF(AND(wycena!O170=$F$43,wycena!P170&lt;&gt;"A",wycena!Q170&lt;&gt;"E")=TRUE,$C$46,$D$46)),0)</f>
        <v>0</v>
      </c>
      <c r="X154" s="41" t="str">
        <f>IFERROR(IF(wycena!B170&lt;&gt;"",SUM(M154*$B$48,N154*$B$49,O154*$B$50,P154*$B$51,Q154*$B$52,R154*$B$53,S154*$B$54,T154*$B$55,U154*$B$56,V154*$B$57,W154*$B$58),""),0)</f>
        <v/>
      </c>
      <c r="Y154" s="42" t="str">
        <f>IF(wycena!B170&lt;&gt;"",IF(X154&lt;=$B$65,$C$65,(IF(X154&lt;=$B$66,$C$66,(IF(X154&lt;=$B$67,$C$67,$C$68))))),"")</f>
        <v/>
      </c>
    </row>
    <row r="155" spans="11:25">
      <c r="K155" s="39">
        <v>153</v>
      </c>
      <c r="L155" s="40" t="str">
        <f>IF(wycena!B171&lt;&gt;"",wycena!B171,"")</f>
        <v/>
      </c>
      <c r="M155" s="41" t="str">
        <f>IF(wycena!B171&lt;&gt;"",IF(wycena!EO171&lt;=ryzyka!$C$7,ryzyka!$C$8,IF(wycena!EO171&lt;=ryzyka!$D$7,ryzyka!$D$8,IF(wycena!EO171&lt;=ryzyka!$E$7,ryzyka!$E$8,IF(wycena!EO171&lt;=ryzyka!$F$7,ryzyka!$F$8,ryzyka!$G$8)))),"")</f>
        <v/>
      </c>
      <c r="N155" s="41" t="str">
        <f>IF(wycena!B171&lt;&gt;"",IF(wycena!X171=ryzyka!$C$10,ryzyka!$C$11,ryzyka!$D$11),"")</f>
        <v/>
      </c>
      <c r="O155" s="41" t="str">
        <f>IF(wycena!B171&lt;&gt;"",(IF(wycena!DN171&lt;&gt;0,ryzyka!$D$14,ryzyka!$C$14)),"")</f>
        <v/>
      </c>
      <c r="P155" s="41" t="str">
        <f>IF(wycena!B171&lt;&gt;"",IF(wycena!G171&lt;=ryzyka!$C$17,ryzyka!$C$18,IF(wycena!G171&lt;=ryzyka!$D$17,ryzyka!$D$18,IF(wycena!G171&lt;=ryzyka!$E$17,ryzyka!$E$18,IF(wycena!G171&lt;=ryzyka!$F$17,ryzyka!$F$18,ryzyka!$G$18)))),"")</f>
        <v/>
      </c>
      <c r="Q155" s="41" t="str">
        <f>IF(wycena!B171&lt;&gt;"",IF(COUNTIF(wycena!DJ171:DT171,"&lt;&gt;0")&lt;=$C$21,$C$22,IF(COUNTIF(wycena!DJ171:DT171,"&lt;&gt;0")&lt;=$D$21,$D$22,IF(COUNTIF(wycena!DJ171:DT171,"&lt;&gt;0")&lt;=$E$21,$E$22,IF(COUNTIF(wycena!DJ171:DT171,"&lt;&gt;0")&lt;=$F$21,$F$22,$G$22)))),"")</f>
        <v/>
      </c>
      <c r="R155" s="41" t="str">
        <f>IF(wycena!B171&lt;&gt;"",IF((COUNTIF(wycena!CD171,"&lt;&gt;0")+COUNTIF(wycena!CG171,"&lt;&gt;0"))=1,$D$25,IF((COUNTIF(wycena!CD171,"&lt;&gt;0")+COUNTIF(wycena!CG171,"&lt;&gt;0"))=2,$E$25,$C$25)),"")</f>
        <v/>
      </c>
      <c r="S155" s="41" t="str">
        <f>IF(wycena!B171&lt;&gt;"",IF(COUNTIF(wycena!DL171,"&lt;&gt;0")+COUNTIF(wycena!DO171,"&lt;&gt;0")+COUNTIF(wycena!DP171,"&lt;&gt;0")+COUNTIF(wycena!DT171,"&lt;&gt;0")=$C$28,$C$29,IF(COUNTIF(wycena!DL171,"&lt;&gt;0")+COUNTIF(wycena!DO171,"&lt;&gt;0")+COUNTIF(wycena!DP171,"&lt;&gt;0")+COUNTIF(wycena!DT171,"&lt;&gt;0")=$D$28,$D$29,IF(COUNTIF(wycena!DL171,"&lt;&gt;0")+COUNTIF(wycena!DO171,"&lt;&gt;0")+COUNTIF(wycena!DP171,"&lt;&gt;0")+COUNTIF(wycena!DT171,"&lt;&gt;0")=$E$28,$E$29,$F$29))),"")</f>
        <v/>
      </c>
      <c r="T155" s="41" t="str">
        <f>IF(wycena!B171&lt;&gt;"",IFERROR(IF(MAX(wycena!$AC171:$AD171)/MIN(wycena!$AC171:$AD171)&lt;=$C$32,$C$33,IF(MAX(wycena!$AC171:$AD171)/MIN(wycena!$AC171:$AD171)&lt;=$D$32,$D$33,IF(MAX(wycena!$AC171:$AD171)/MIN(wycena!$AC171:$AD171)&lt;=$E$32,$E$33,$F$33))),0),"")</f>
        <v/>
      </c>
      <c r="U155" s="41" t="str">
        <f>IF(wycena!B171&lt;&gt;"",IF(MAX(wycena!$AC171:$AD171)&lt;=$C$36,$C$37,IF(MAX(wycena!$AC171:$AD171)&lt;=$D$36,$D$37,IF(MAX(wycena!$AC171:$AD171)&lt;=$E$36,$E$37,$F$37))),"")</f>
        <v/>
      </c>
      <c r="V155" s="41" t="str">
        <f>IF(wycena!B171&lt;&gt;"",IF(wycena!$AB171&lt;=ryzyka!$C$40,ryzyka!$C$41,IF(wycena!$AB171&lt;=ryzyka!$D$40,ryzyka!$D$41,IF(wycena!$AB171&lt;=ryzyka!$E$40,ryzyka!$E$41,ryzyka!$F$41))),"")</f>
        <v/>
      </c>
      <c r="W155" s="41">
        <f>IF(AND(wycena!B171&lt;&gt;"",wycena!O171&lt;&gt;""),IF((AND(wycena!O171=$C$43,wycena!P171&lt;&gt;"f",wycena!Q171&lt;&gt;"H"))=TRUE,$C$46,IF(AND(wycena!O171=$F$43,wycena!P171&lt;&gt;"A",wycena!Q171&lt;&gt;"E")=TRUE,$C$46,$D$46)),0)</f>
        <v>0</v>
      </c>
      <c r="X155" s="41" t="str">
        <f>IFERROR(IF(wycena!B171&lt;&gt;"",SUM(M155*$B$48,N155*$B$49,O155*$B$50,P155*$B$51,Q155*$B$52,R155*$B$53,S155*$B$54,T155*$B$55,U155*$B$56,V155*$B$57,W155*$B$58),""),0)</f>
        <v/>
      </c>
      <c r="Y155" s="42" t="str">
        <f>IF(wycena!B171&lt;&gt;"",IF(X155&lt;=$B$65,$C$65,(IF(X155&lt;=$B$66,$C$66,(IF(X155&lt;=$B$67,$C$67,$C$68))))),"")</f>
        <v/>
      </c>
    </row>
    <row r="156" spans="11:25">
      <c r="K156" s="39">
        <v>154</v>
      </c>
      <c r="L156" s="40" t="str">
        <f>IF(wycena!B172&lt;&gt;"",wycena!B172,"")</f>
        <v/>
      </c>
      <c r="M156" s="41" t="str">
        <f>IF(wycena!B172&lt;&gt;"",IF(wycena!EO172&lt;=ryzyka!$C$7,ryzyka!$C$8,IF(wycena!EO172&lt;=ryzyka!$D$7,ryzyka!$D$8,IF(wycena!EO172&lt;=ryzyka!$E$7,ryzyka!$E$8,IF(wycena!EO172&lt;=ryzyka!$F$7,ryzyka!$F$8,ryzyka!$G$8)))),"")</f>
        <v/>
      </c>
      <c r="N156" s="41" t="str">
        <f>IF(wycena!B172&lt;&gt;"",IF(wycena!X172=ryzyka!$C$10,ryzyka!$C$11,ryzyka!$D$11),"")</f>
        <v/>
      </c>
      <c r="O156" s="41" t="str">
        <f>IF(wycena!B172&lt;&gt;"",(IF(wycena!DN172&lt;&gt;0,ryzyka!$D$14,ryzyka!$C$14)),"")</f>
        <v/>
      </c>
      <c r="P156" s="41" t="str">
        <f>IF(wycena!B172&lt;&gt;"",IF(wycena!G172&lt;=ryzyka!$C$17,ryzyka!$C$18,IF(wycena!G172&lt;=ryzyka!$D$17,ryzyka!$D$18,IF(wycena!G172&lt;=ryzyka!$E$17,ryzyka!$E$18,IF(wycena!G172&lt;=ryzyka!$F$17,ryzyka!$F$18,ryzyka!$G$18)))),"")</f>
        <v/>
      </c>
      <c r="Q156" s="41" t="str">
        <f>IF(wycena!B172&lt;&gt;"",IF(COUNTIF(wycena!DJ172:DT172,"&lt;&gt;0")&lt;=$C$21,$C$22,IF(COUNTIF(wycena!DJ172:DT172,"&lt;&gt;0")&lt;=$D$21,$D$22,IF(COUNTIF(wycena!DJ172:DT172,"&lt;&gt;0")&lt;=$E$21,$E$22,IF(COUNTIF(wycena!DJ172:DT172,"&lt;&gt;0")&lt;=$F$21,$F$22,$G$22)))),"")</f>
        <v/>
      </c>
      <c r="R156" s="41" t="str">
        <f>IF(wycena!B172&lt;&gt;"",IF((COUNTIF(wycena!CD172,"&lt;&gt;0")+COUNTIF(wycena!CG172,"&lt;&gt;0"))=1,$D$25,IF((COUNTIF(wycena!CD172,"&lt;&gt;0")+COUNTIF(wycena!CG172,"&lt;&gt;0"))=2,$E$25,$C$25)),"")</f>
        <v/>
      </c>
      <c r="S156" s="41" t="str">
        <f>IF(wycena!B172&lt;&gt;"",IF(COUNTIF(wycena!DL172,"&lt;&gt;0")+COUNTIF(wycena!DO172,"&lt;&gt;0")+COUNTIF(wycena!DP172,"&lt;&gt;0")+COUNTIF(wycena!DT172,"&lt;&gt;0")=$C$28,$C$29,IF(COUNTIF(wycena!DL172,"&lt;&gt;0")+COUNTIF(wycena!DO172,"&lt;&gt;0")+COUNTIF(wycena!DP172,"&lt;&gt;0")+COUNTIF(wycena!DT172,"&lt;&gt;0")=$D$28,$D$29,IF(COUNTIF(wycena!DL172,"&lt;&gt;0")+COUNTIF(wycena!DO172,"&lt;&gt;0")+COUNTIF(wycena!DP172,"&lt;&gt;0")+COUNTIF(wycena!DT172,"&lt;&gt;0")=$E$28,$E$29,$F$29))),"")</f>
        <v/>
      </c>
      <c r="T156" s="41" t="str">
        <f>IF(wycena!B172&lt;&gt;"",IFERROR(IF(MAX(wycena!$AC172:$AD172)/MIN(wycena!$AC172:$AD172)&lt;=$C$32,$C$33,IF(MAX(wycena!$AC172:$AD172)/MIN(wycena!$AC172:$AD172)&lt;=$D$32,$D$33,IF(MAX(wycena!$AC172:$AD172)/MIN(wycena!$AC172:$AD172)&lt;=$E$32,$E$33,$F$33))),0),"")</f>
        <v/>
      </c>
      <c r="U156" s="41" t="str">
        <f>IF(wycena!B172&lt;&gt;"",IF(MAX(wycena!$AC172:$AD172)&lt;=$C$36,$C$37,IF(MAX(wycena!$AC172:$AD172)&lt;=$D$36,$D$37,IF(MAX(wycena!$AC172:$AD172)&lt;=$E$36,$E$37,$F$37))),"")</f>
        <v/>
      </c>
      <c r="V156" s="41" t="str">
        <f>IF(wycena!B172&lt;&gt;"",IF(wycena!$AB172&lt;=ryzyka!$C$40,ryzyka!$C$41,IF(wycena!$AB172&lt;=ryzyka!$D$40,ryzyka!$D$41,IF(wycena!$AB172&lt;=ryzyka!$E$40,ryzyka!$E$41,ryzyka!$F$41))),"")</f>
        <v/>
      </c>
      <c r="W156" s="41">
        <f>IF(AND(wycena!B172&lt;&gt;"",wycena!O172&lt;&gt;""),IF((AND(wycena!O172=$C$43,wycena!P172&lt;&gt;"f",wycena!Q172&lt;&gt;"H"))=TRUE,$C$46,IF(AND(wycena!O172=$F$43,wycena!P172&lt;&gt;"A",wycena!Q172&lt;&gt;"E")=TRUE,$C$46,$D$46)),0)</f>
        <v>0</v>
      </c>
      <c r="X156" s="41" t="str">
        <f>IFERROR(IF(wycena!B172&lt;&gt;"",SUM(M156*$B$48,N156*$B$49,O156*$B$50,P156*$B$51,Q156*$B$52,R156*$B$53,S156*$B$54,T156*$B$55,U156*$B$56,V156*$B$57,W156*$B$58),""),0)</f>
        <v/>
      </c>
      <c r="Y156" s="42" t="str">
        <f>IF(wycena!B172&lt;&gt;"",IF(X156&lt;=$B$65,$C$65,(IF(X156&lt;=$B$66,$C$66,(IF(X156&lt;=$B$67,$C$67,$C$68))))),"")</f>
        <v/>
      </c>
    </row>
    <row r="157" spans="11:25">
      <c r="K157" s="39">
        <v>155</v>
      </c>
      <c r="L157" s="40" t="str">
        <f>IF(wycena!B173&lt;&gt;"",wycena!B173,"")</f>
        <v/>
      </c>
      <c r="M157" s="41" t="str">
        <f>IF(wycena!B173&lt;&gt;"",IF(wycena!EO173&lt;=ryzyka!$C$7,ryzyka!$C$8,IF(wycena!EO173&lt;=ryzyka!$D$7,ryzyka!$D$8,IF(wycena!EO173&lt;=ryzyka!$E$7,ryzyka!$E$8,IF(wycena!EO173&lt;=ryzyka!$F$7,ryzyka!$F$8,ryzyka!$G$8)))),"")</f>
        <v/>
      </c>
      <c r="N157" s="41" t="str">
        <f>IF(wycena!B173&lt;&gt;"",IF(wycena!X173=ryzyka!$C$10,ryzyka!$C$11,ryzyka!$D$11),"")</f>
        <v/>
      </c>
      <c r="O157" s="41" t="str">
        <f>IF(wycena!B173&lt;&gt;"",(IF(wycena!DN173&lt;&gt;0,ryzyka!$D$14,ryzyka!$C$14)),"")</f>
        <v/>
      </c>
      <c r="P157" s="41" t="str">
        <f>IF(wycena!B173&lt;&gt;"",IF(wycena!G173&lt;=ryzyka!$C$17,ryzyka!$C$18,IF(wycena!G173&lt;=ryzyka!$D$17,ryzyka!$D$18,IF(wycena!G173&lt;=ryzyka!$E$17,ryzyka!$E$18,IF(wycena!G173&lt;=ryzyka!$F$17,ryzyka!$F$18,ryzyka!$G$18)))),"")</f>
        <v/>
      </c>
      <c r="Q157" s="41" t="str">
        <f>IF(wycena!B173&lt;&gt;"",IF(COUNTIF(wycena!DJ173:DT173,"&lt;&gt;0")&lt;=$C$21,$C$22,IF(COUNTIF(wycena!DJ173:DT173,"&lt;&gt;0")&lt;=$D$21,$D$22,IF(COUNTIF(wycena!DJ173:DT173,"&lt;&gt;0")&lt;=$E$21,$E$22,IF(COUNTIF(wycena!DJ173:DT173,"&lt;&gt;0")&lt;=$F$21,$F$22,$G$22)))),"")</f>
        <v/>
      </c>
      <c r="R157" s="41" t="str">
        <f>IF(wycena!B173&lt;&gt;"",IF((COUNTIF(wycena!CD173,"&lt;&gt;0")+COUNTIF(wycena!CG173,"&lt;&gt;0"))=1,$D$25,IF((COUNTIF(wycena!CD173,"&lt;&gt;0")+COUNTIF(wycena!CG173,"&lt;&gt;0"))=2,$E$25,$C$25)),"")</f>
        <v/>
      </c>
      <c r="S157" s="41" t="str">
        <f>IF(wycena!B173&lt;&gt;"",IF(COUNTIF(wycena!DL173,"&lt;&gt;0")+COUNTIF(wycena!DO173,"&lt;&gt;0")+COUNTIF(wycena!DP173,"&lt;&gt;0")+COUNTIF(wycena!DT173,"&lt;&gt;0")=$C$28,$C$29,IF(COUNTIF(wycena!DL173,"&lt;&gt;0")+COUNTIF(wycena!DO173,"&lt;&gt;0")+COUNTIF(wycena!DP173,"&lt;&gt;0")+COUNTIF(wycena!DT173,"&lt;&gt;0")=$D$28,$D$29,IF(COUNTIF(wycena!DL173,"&lt;&gt;0")+COUNTIF(wycena!DO173,"&lt;&gt;0")+COUNTIF(wycena!DP173,"&lt;&gt;0")+COUNTIF(wycena!DT173,"&lt;&gt;0")=$E$28,$E$29,$F$29))),"")</f>
        <v/>
      </c>
      <c r="T157" s="41" t="str">
        <f>IF(wycena!B173&lt;&gt;"",IFERROR(IF(MAX(wycena!$AC173:$AD173)/MIN(wycena!$AC173:$AD173)&lt;=$C$32,$C$33,IF(MAX(wycena!$AC173:$AD173)/MIN(wycena!$AC173:$AD173)&lt;=$D$32,$D$33,IF(MAX(wycena!$AC173:$AD173)/MIN(wycena!$AC173:$AD173)&lt;=$E$32,$E$33,$F$33))),0),"")</f>
        <v/>
      </c>
      <c r="U157" s="41" t="str">
        <f>IF(wycena!B173&lt;&gt;"",IF(MAX(wycena!$AC173:$AD173)&lt;=$C$36,$C$37,IF(MAX(wycena!$AC173:$AD173)&lt;=$D$36,$D$37,IF(MAX(wycena!$AC173:$AD173)&lt;=$E$36,$E$37,$F$37))),"")</f>
        <v/>
      </c>
      <c r="V157" s="41" t="str">
        <f>IF(wycena!B173&lt;&gt;"",IF(wycena!$AB173&lt;=ryzyka!$C$40,ryzyka!$C$41,IF(wycena!$AB173&lt;=ryzyka!$D$40,ryzyka!$D$41,IF(wycena!$AB173&lt;=ryzyka!$E$40,ryzyka!$E$41,ryzyka!$F$41))),"")</f>
        <v/>
      </c>
      <c r="W157" s="41">
        <f>IF(AND(wycena!B173&lt;&gt;"",wycena!O173&lt;&gt;""),IF((AND(wycena!O173=$C$43,wycena!P173&lt;&gt;"f",wycena!Q173&lt;&gt;"H"))=TRUE,$C$46,IF(AND(wycena!O173=$F$43,wycena!P173&lt;&gt;"A",wycena!Q173&lt;&gt;"E")=TRUE,$C$46,$D$46)),0)</f>
        <v>0</v>
      </c>
      <c r="X157" s="41" t="str">
        <f>IFERROR(IF(wycena!B173&lt;&gt;"",SUM(M157*$B$48,N157*$B$49,O157*$B$50,P157*$B$51,Q157*$B$52,R157*$B$53,S157*$B$54,T157*$B$55,U157*$B$56,V157*$B$57,W157*$B$58),""),0)</f>
        <v/>
      </c>
      <c r="Y157" s="42" t="str">
        <f>IF(wycena!B173&lt;&gt;"",IF(X157&lt;=$B$65,$C$65,(IF(X157&lt;=$B$66,$C$66,(IF(X157&lt;=$B$67,$C$67,$C$68))))),"")</f>
        <v/>
      </c>
    </row>
    <row r="158" spans="11:25">
      <c r="K158" s="39">
        <v>156</v>
      </c>
      <c r="L158" s="40" t="str">
        <f>IF(wycena!B174&lt;&gt;"",wycena!B174,"")</f>
        <v/>
      </c>
      <c r="M158" s="41" t="str">
        <f>IF(wycena!B174&lt;&gt;"",IF(wycena!EO174&lt;=ryzyka!$C$7,ryzyka!$C$8,IF(wycena!EO174&lt;=ryzyka!$D$7,ryzyka!$D$8,IF(wycena!EO174&lt;=ryzyka!$E$7,ryzyka!$E$8,IF(wycena!EO174&lt;=ryzyka!$F$7,ryzyka!$F$8,ryzyka!$G$8)))),"")</f>
        <v/>
      </c>
      <c r="N158" s="41" t="str">
        <f>IF(wycena!B174&lt;&gt;"",IF(wycena!X174=ryzyka!$C$10,ryzyka!$C$11,ryzyka!$D$11),"")</f>
        <v/>
      </c>
      <c r="O158" s="41" t="str">
        <f>IF(wycena!B174&lt;&gt;"",(IF(wycena!DN174&lt;&gt;0,ryzyka!$D$14,ryzyka!$C$14)),"")</f>
        <v/>
      </c>
      <c r="P158" s="41" t="str">
        <f>IF(wycena!B174&lt;&gt;"",IF(wycena!G174&lt;=ryzyka!$C$17,ryzyka!$C$18,IF(wycena!G174&lt;=ryzyka!$D$17,ryzyka!$D$18,IF(wycena!G174&lt;=ryzyka!$E$17,ryzyka!$E$18,IF(wycena!G174&lt;=ryzyka!$F$17,ryzyka!$F$18,ryzyka!$G$18)))),"")</f>
        <v/>
      </c>
      <c r="Q158" s="41" t="str">
        <f>IF(wycena!B174&lt;&gt;"",IF(COUNTIF(wycena!DJ174:DT174,"&lt;&gt;0")&lt;=$C$21,$C$22,IF(COUNTIF(wycena!DJ174:DT174,"&lt;&gt;0")&lt;=$D$21,$D$22,IF(COUNTIF(wycena!DJ174:DT174,"&lt;&gt;0")&lt;=$E$21,$E$22,IF(COUNTIF(wycena!DJ174:DT174,"&lt;&gt;0")&lt;=$F$21,$F$22,$G$22)))),"")</f>
        <v/>
      </c>
      <c r="R158" s="41" t="str">
        <f>IF(wycena!B174&lt;&gt;"",IF((COUNTIF(wycena!CD174,"&lt;&gt;0")+COUNTIF(wycena!CG174,"&lt;&gt;0"))=1,$D$25,IF((COUNTIF(wycena!CD174,"&lt;&gt;0")+COUNTIF(wycena!CG174,"&lt;&gt;0"))=2,$E$25,$C$25)),"")</f>
        <v/>
      </c>
      <c r="S158" s="41" t="str">
        <f>IF(wycena!B174&lt;&gt;"",IF(COUNTIF(wycena!DL174,"&lt;&gt;0")+COUNTIF(wycena!DO174,"&lt;&gt;0")+COUNTIF(wycena!DP174,"&lt;&gt;0")+COUNTIF(wycena!DT174,"&lt;&gt;0")=$C$28,$C$29,IF(COUNTIF(wycena!DL174,"&lt;&gt;0")+COUNTIF(wycena!DO174,"&lt;&gt;0")+COUNTIF(wycena!DP174,"&lt;&gt;0")+COUNTIF(wycena!DT174,"&lt;&gt;0")=$D$28,$D$29,IF(COUNTIF(wycena!DL174,"&lt;&gt;0")+COUNTIF(wycena!DO174,"&lt;&gt;0")+COUNTIF(wycena!DP174,"&lt;&gt;0")+COUNTIF(wycena!DT174,"&lt;&gt;0")=$E$28,$E$29,$F$29))),"")</f>
        <v/>
      </c>
      <c r="T158" s="41" t="str">
        <f>IF(wycena!B174&lt;&gt;"",IFERROR(IF(MAX(wycena!$AC174:$AD174)/MIN(wycena!$AC174:$AD174)&lt;=$C$32,$C$33,IF(MAX(wycena!$AC174:$AD174)/MIN(wycena!$AC174:$AD174)&lt;=$D$32,$D$33,IF(MAX(wycena!$AC174:$AD174)/MIN(wycena!$AC174:$AD174)&lt;=$E$32,$E$33,$F$33))),0),"")</f>
        <v/>
      </c>
      <c r="U158" s="41" t="str">
        <f>IF(wycena!B174&lt;&gt;"",IF(MAX(wycena!$AC174:$AD174)&lt;=$C$36,$C$37,IF(MAX(wycena!$AC174:$AD174)&lt;=$D$36,$D$37,IF(MAX(wycena!$AC174:$AD174)&lt;=$E$36,$E$37,$F$37))),"")</f>
        <v/>
      </c>
      <c r="V158" s="41" t="str">
        <f>IF(wycena!B174&lt;&gt;"",IF(wycena!$AB174&lt;=ryzyka!$C$40,ryzyka!$C$41,IF(wycena!$AB174&lt;=ryzyka!$D$40,ryzyka!$D$41,IF(wycena!$AB174&lt;=ryzyka!$E$40,ryzyka!$E$41,ryzyka!$F$41))),"")</f>
        <v/>
      </c>
      <c r="W158" s="41">
        <f>IF(AND(wycena!B174&lt;&gt;"",wycena!O174&lt;&gt;""),IF((AND(wycena!O174=$C$43,wycena!P174&lt;&gt;"f",wycena!Q174&lt;&gt;"H"))=TRUE,$C$46,IF(AND(wycena!O174=$F$43,wycena!P174&lt;&gt;"A",wycena!Q174&lt;&gt;"E")=TRUE,$C$46,$D$46)),0)</f>
        <v>0</v>
      </c>
      <c r="X158" s="41" t="str">
        <f>IFERROR(IF(wycena!B174&lt;&gt;"",SUM(M158*$B$48,N158*$B$49,O158*$B$50,P158*$B$51,Q158*$B$52,R158*$B$53,S158*$B$54,T158*$B$55,U158*$B$56,V158*$B$57,W158*$B$58),""),0)</f>
        <v/>
      </c>
      <c r="Y158" s="42" t="str">
        <f>IF(wycena!B174&lt;&gt;"",IF(X158&lt;=$B$65,$C$65,(IF(X158&lt;=$B$66,$C$66,(IF(X158&lt;=$B$67,$C$67,$C$68))))),"")</f>
        <v/>
      </c>
    </row>
    <row r="159" spans="11:25">
      <c r="K159" s="39">
        <v>157</v>
      </c>
      <c r="L159" s="40" t="str">
        <f>IF(wycena!B175&lt;&gt;"",wycena!B175,"")</f>
        <v/>
      </c>
      <c r="M159" s="41" t="str">
        <f>IF(wycena!B175&lt;&gt;"",IF(wycena!EO175&lt;=ryzyka!$C$7,ryzyka!$C$8,IF(wycena!EO175&lt;=ryzyka!$D$7,ryzyka!$D$8,IF(wycena!EO175&lt;=ryzyka!$E$7,ryzyka!$E$8,IF(wycena!EO175&lt;=ryzyka!$F$7,ryzyka!$F$8,ryzyka!$G$8)))),"")</f>
        <v/>
      </c>
      <c r="N159" s="41" t="str">
        <f>IF(wycena!B175&lt;&gt;"",IF(wycena!X175=ryzyka!$C$10,ryzyka!$C$11,ryzyka!$D$11),"")</f>
        <v/>
      </c>
      <c r="O159" s="41" t="str">
        <f>IF(wycena!B175&lt;&gt;"",(IF(wycena!DN175&lt;&gt;0,ryzyka!$D$14,ryzyka!$C$14)),"")</f>
        <v/>
      </c>
      <c r="P159" s="41" t="str">
        <f>IF(wycena!B175&lt;&gt;"",IF(wycena!G175&lt;=ryzyka!$C$17,ryzyka!$C$18,IF(wycena!G175&lt;=ryzyka!$D$17,ryzyka!$D$18,IF(wycena!G175&lt;=ryzyka!$E$17,ryzyka!$E$18,IF(wycena!G175&lt;=ryzyka!$F$17,ryzyka!$F$18,ryzyka!$G$18)))),"")</f>
        <v/>
      </c>
      <c r="Q159" s="41" t="str">
        <f>IF(wycena!B175&lt;&gt;"",IF(COUNTIF(wycena!DJ175:DT175,"&lt;&gt;0")&lt;=$C$21,$C$22,IF(COUNTIF(wycena!DJ175:DT175,"&lt;&gt;0")&lt;=$D$21,$D$22,IF(COUNTIF(wycena!DJ175:DT175,"&lt;&gt;0")&lt;=$E$21,$E$22,IF(COUNTIF(wycena!DJ175:DT175,"&lt;&gt;0")&lt;=$F$21,$F$22,$G$22)))),"")</f>
        <v/>
      </c>
      <c r="R159" s="41" t="str">
        <f>IF(wycena!B175&lt;&gt;"",IF((COUNTIF(wycena!CD175,"&lt;&gt;0")+COUNTIF(wycena!CG175,"&lt;&gt;0"))=1,$D$25,IF((COUNTIF(wycena!CD175,"&lt;&gt;0")+COUNTIF(wycena!CG175,"&lt;&gt;0"))=2,$E$25,$C$25)),"")</f>
        <v/>
      </c>
      <c r="S159" s="41" t="str">
        <f>IF(wycena!B175&lt;&gt;"",IF(COUNTIF(wycena!DL175,"&lt;&gt;0")+COUNTIF(wycena!DO175,"&lt;&gt;0")+COUNTIF(wycena!DP175,"&lt;&gt;0")+COUNTIF(wycena!DT175,"&lt;&gt;0")=$C$28,$C$29,IF(COUNTIF(wycena!DL175,"&lt;&gt;0")+COUNTIF(wycena!DO175,"&lt;&gt;0")+COUNTIF(wycena!DP175,"&lt;&gt;0")+COUNTIF(wycena!DT175,"&lt;&gt;0")=$D$28,$D$29,IF(COUNTIF(wycena!DL175,"&lt;&gt;0")+COUNTIF(wycena!DO175,"&lt;&gt;0")+COUNTIF(wycena!DP175,"&lt;&gt;0")+COUNTIF(wycena!DT175,"&lt;&gt;0")=$E$28,$E$29,$F$29))),"")</f>
        <v/>
      </c>
      <c r="T159" s="41" t="str">
        <f>IF(wycena!B175&lt;&gt;"",IFERROR(IF(MAX(wycena!$AC175:$AD175)/MIN(wycena!$AC175:$AD175)&lt;=$C$32,$C$33,IF(MAX(wycena!$AC175:$AD175)/MIN(wycena!$AC175:$AD175)&lt;=$D$32,$D$33,IF(MAX(wycena!$AC175:$AD175)/MIN(wycena!$AC175:$AD175)&lt;=$E$32,$E$33,$F$33))),0),"")</f>
        <v/>
      </c>
      <c r="U159" s="41" t="str">
        <f>IF(wycena!B175&lt;&gt;"",IF(MAX(wycena!$AC175:$AD175)&lt;=$C$36,$C$37,IF(MAX(wycena!$AC175:$AD175)&lt;=$D$36,$D$37,IF(MAX(wycena!$AC175:$AD175)&lt;=$E$36,$E$37,$F$37))),"")</f>
        <v/>
      </c>
      <c r="V159" s="41" t="str">
        <f>IF(wycena!B175&lt;&gt;"",IF(wycena!$AB175&lt;=ryzyka!$C$40,ryzyka!$C$41,IF(wycena!$AB175&lt;=ryzyka!$D$40,ryzyka!$D$41,IF(wycena!$AB175&lt;=ryzyka!$E$40,ryzyka!$E$41,ryzyka!$F$41))),"")</f>
        <v/>
      </c>
      <c r="W159" s="41">
        <f>IF(AND(wycena!B175&lt;&gt;"",wycena!O175&lt;&gt;""),IF((AND(wycena!O175=$C$43,wycena!P175&lt;&gt;"f",wycena!Q175&lt;&gt;"H"))=TRUE,$C$46,IF(AND(wycena!O175=$F$43,wycena!P175&lt;&gt;"A",wycena!Q175&lt;&gt;"E")=TRUE,$C$46,$D$46)),0)</f>
        <v>0</v>
      </c>
      <c r="X159" s="41" t="str">
        <f>IFERROR(IF(wycena!B175&lt;&gt;"",SUM(M159*$B$48,N159*$B$49,O159*$B$50,P159*$B$51,Q159*$B$52,R159*$B$53,S159*$B$54,T159*$B$55,U159*$B$56,V159*$B$57,W159*$B$58),""),0)</f>
        <v/>
      </c>
      <c r="Y159" s="42" t="str">
        <f>IF(wycena!B175&lt;&gt;"",IF(X159&lt;=$B$65,$C$65,(IF(X159&lt;=$B$66,$C$66,(IF(X159&lt;=$B$67,$C$67,$C$68))))),"")</f>
        <v/>
      </c>
    </row>
    <row r="160" spans="11:25">
      <c r="K160" s="39">
        <v>158</v>
      </c>
      <c r="L160" s="40" t="str">
        <f>IF(wycena!B176&lt;&gt;"",wycena!B176,"")</f>
        <v/>
      </c>
      <c r="M160" s="41" t="str">
        <f>IF(wycena!B176&lt;&gt;"",IF(wycena!EO176&lt;=ryzyka!$C$7,ryzyka!$C$8,IF(wycena!EO176&lt;=ryzyka!$D$7,ryzyka!$D$8,IF(wycena!EO176&lt;=ryzyka!$E$7,ryzyka!$E$8,IF(wycena!EO176&lt;=ryzyka!$F$7,ryzyka!$F$8,ryzyka!$G$8)))),"")</f>
        <v/>
      </c>
      <c r="N160" s="41" t="str">
        <f>IF(wycena!B176&lt;&gt;"",IF(wycena!X176=ryzyka!$C$10,ryzyka!$C$11,ryzyka!$D$11),"")</f>
        <v/>
      </c>
      <c r="O160" s="41" t="str">
        <f>IF(wycena!B176&lt;&gt;"",(IF(wycena!DN176&lt;&gt;0,ryzyka!$D$14,ryzyka!$C$14)),"")</f>
        <v/>
      </c>
      <c r="P160" s="41" t="str">
        <f>IF(wycena!B176&lt;&gt;"",IF(wycena!G176&lt;=ryzyka!$C$17,ryzyka!$C$18,IF(wycena!G176&lt;=ryzyka!$D$17,ryzyka!$D$18,IF(wycena!G176&lt;=ryzyka!$E$17,ryzyka!$E$18,IF(wycena!G176&lt;=ryzyka!$F$17,ryzyka!$F$18,ryzyka!$G$18)))),"")</f>
        <v/>
      </c>
      <c r="Q160" s="41" t="str">
        <f>IF(wycena!B176&lt;&gt;"",IF(COUNTIF(wycena!DJ176:DT176,"&lt;&gt;0")&lt;=$C$21,$C$22,IF(COUNTIF(wycena!DJ176:DT176,"&lt;&gt;0")&lt;=$D$21,$D$22,IF(COUNTIF(wycena!DJ176:DT176,"&lt;&gt;0")&lt;=$E$21,$E$22,IF(COUNTIF(wycena!DJ176:DT176,"&lt;&gt;0")&lt;=$F$21,$F$22,$G$22)))),"")</f>
        <v/>
      </c>
      <c r="R160" s="41" t="str">
        <f>IF(wycena!B176&lt;&gt;"",IF((COUNTIF(wycena!CD176,"&lt;&gt;0")+COUNTIF(wycena!CG176,"&lt;&gt;0"))=1,$D$25,IF((COUNTIF(wycena!CD176,"&lt;&gt;0")+COUNTIF(wycena!CG176,"&lt;&gt;0"))=2,$E$25,$C$25)),"")</f>
        <v/>
      </c>
      <c r="S160" s="41" t="str">
        <f>IF(wycena!B176&lt;&gt;"",IF(COUNTIF(wycena!DL176,"&lt;&gt;0")+COUNTIF(wycena!DO176,"&lt;&gt;0")+COUNTIF(wycena!DP176,"&lt;&gt;0")+COUNTIF(wycena!DT176,"&lt;&gt;0")=$C$28,$C$29,IF(COUNTIF(wycena!DL176,"&lt;&gt;0")+COUNTIF(wycena!DO176,"&lt;&gt;0")+COUNTIF(wycena!DP176,"&lt;&gt;0")+COUNTIF(wycena!DT176,"&lt;&gt;0")=$D$28,$D$29,IF(COUNTIF(wycena!DL176,"&lt;&gt;0")+COUNTIF(wycena!DO176,"&lt;&gt;0")+COUNTIF(wycena!DP176,"&lt;&gt;0")+COUNTIF(wycena!DT176,"&lt;&gt;0")=$E$28,$E$29,$F$29))),"")</f>
        <v/>
      </c>
      <c r="T160" s="41" t="str">
        <f>IF(wycena!B176&lt;&gt;"",IFERROR(IF(MAX(wycena!$AC176:$AD176)/MIN(wycena!$AC176:$AD176)&lt;=$C$32,$C$33,IF(MAX(wycena!$AC176:$AD176)/MIN(wycena!$AC176:$AD176)&lt;=$D$32,$D$33,IF(MAX(wycena!$AC176:$AD176)/MIN(wycena!$AC176:$AD176)&lt;=$E$32,$E$33,$F$33))),0),"")</f>
        <v/>
      </c>
      <c r="U160" s="41" t="str">
        <f>IF(wycena!B176&lt;&gt;"",IF(MAX(wycena!$AC176:$AD176)&lt;=$C$36,$C$37,IF(MAX(wycena!$AC176:$AD176)&lt;=$D$36,$D$37,IF(MAX(wycena!$AC176:$AD176)&lt;=$E$36,$E$37,$F$37))),"")</f>
        <v/>
      </c>
      <c r="V160" s="41" t="str">
        <f>IF(wycena!B176&lt;&gt;"",IF(wycena!$AB176&lt;=ryzyka!$C$40,ryzyka!$C$41,IF(wycena!$AB176&lt;=ryzyka!$D$40,ryzyka!$D$41,IF(wycena!$AB176&lt;=ryzyka!$E$40,ryzyka!$E$41,ryzyka!$F$41))),"")</f>
        <v/>
      </c>
      <c r="W160" s="41">
        <f>IF(AND(wycena!B176&lt;&gt;"",wycena!O176&lt;&gt;""),IF((AND(wycena!O176=$C$43,wycena!P176&lt;&gt;"f",wycena!Q176&lt;&gt;"H"))=TRUE,$C$46,IF(AND(wycena!O176=$F$43,wycena!P176&lt;&gt;"A",wycena!Q176&lt;&gt;"E")=TRUE,$C$46,$D$46)),0)</f>
        <v>0</v>
      </c>
      <c r="X160" s="41" t="str">
        <f>IFERROR(IF(wycena!B176&lt;&gt;"",SUM(M160*$B$48,N160*$B$49,O160*$B$50,P160*$B$51,Q160*$B$52,R160*$B$53,S160*$B$54,T160*$B$55,U160*$B$56,V160*$B$57,W160*$B$58),""),0)</f>
        <v/>
      </c>
      <c r="Y160" s="42" t="str">
        <f>IF(wycena!B176&lt;&gt;"",IF(X160&lt;=$B$65,$C$65,(IF(X160&lt;=$B$66,$C$66,(IF(X160&lt;=$B$67,$C$67,$C$68))))),"")</f>
        <v/>
      </c>
    </row>
    <row r="161" spans="11:25">
      <c r="K161" s="39">
        <v>159</v>
      </c>
      <c r="L161" s="40" t="str">
        <f>IF(wycena!B177&lt;&gt;"",wycena!B177,"")</f>
        <v/>
      </c>
      <c r="M161" s="41" t="str">
        <f>IF(wycena!B177&lt;&gt;"",IF(wycena!EO177&lt;=ryzyka!$C$7,ryzyka!$C$8,IF(wycena!EO177&lt;=ryzyka!$D$7,ryzyka!$D$8,IF(wycena!EO177&lt;=ryzyka!$E$7,ryzyka!$E$8,IF(wycena!EO177&lt;=ryzyka!$F$7,ryzyka!$F$8,ryzyka!$G$8)))),"")</f>
        <v/>
      </c>
      <c r="N161" s="41" t="str">
        <f>IF(wycena!B177&lt;&gt;"",IF(wycena!X177=ryzyka!$C$10,ryzyka!$C$11,ryzyka!$D$11),"")</f>
        <v/>
      </c>
      <c r="O161" s="41" t="str">
        <f>IF(wycena!B177&lt;&gt;"",(IF(wycena!DN177&lt;&gt;0,ryzyka!$D$14,ryzyka!$C$14)),"")</f>
        <v/>
      </c>
      <c r="P161" s="41" t="str">
        <f>IF(wycena!B177&lt;&gt;"",IF(wycena!G177&lt;=ryzyka!$C$17,ryzyka!$C$18,IF(wycena!G177&lt;=ryzyka!$D$17,ryzyka!$D$18,IF(wycena!G177&lt;=ryzyka!$E$17,ryzyka!$E$18,IF(wycena!G177&lt;=ryzyka!$F$17,ryzyka!$F$18,ryzyka!$G$18)))),"")</f>
        <v/>
      </c>
      <c r="Q161" s="41" t="str">
        <f>IF(wycena!B177&lt;&gt;"",IF(COUNTIF(wycena!DJ177:DT177,"&lt;&gt;0")&lt;=$C$21,$C$22,IF(COUNTIF(wycena!DJ177:DT177,"&lt;&gt;0")&lt;=$D$21,$D$22,IF(COUNTIF(wycena!DJ177:DT177,"&lt;&gt;0")&lt;=$E$21,$E$22,IF(COUNTIF(wycena!DJ177:DT177,"&lt;&gt;0")&lt;=$F$21,$F$22,$G$22)))),"")</f>
        <v/>
      </c>
      <c r="R161" s="41" t="str">
        <f>IF(wycena!B177&lt;&gt;"",IF((COUNTIF(wycena!CD177,"&lt;&gt;0")+COUNTIF(wycena!CG177,"&lt;&gt;0"))=1,$D$25,IF((COUNTIF(wycena!CD177,"&lt;&gt;0")+COUNTIF(wycena!CG177,"&lt;&gt;0"))=2,$E$25,$C$25)),"")</f>
        <v/>
      </c>
      <c r="S161" s="41" t="str">
        <f>IF(wycena!B177&lt;&gt;"",IF(COUNTIF(wycena!DL177,"&lt;&gt;0")+COUNTIF(wycena!DO177,"&lt;&gt;0")+COUNTIF(wycena!DP177,"&lt;&gt;0")+COUNTIF(wycena!DT177,"&lt;&gt;0")=$C$28,$C$29,IF(COUNTIF(wycena!DL177,"&lt;&gt;0")+COUNTIF(wycena!DO177,"&lt;&gt;0")+COUNTIF(wycena!DP177,"&lt;&gt;0")+COUNTIF(wycena!DT177,"&lt;&gt;0")=$D$28,$D$29,IF(COUNTIF(wycena!DL177,"&lt;&gt;0")+COUNTIF(wycena!DO177,"&lt;&gt;0")+COUNTIF(wycena!DP177,"&lt;&gt;0")+COUNTIF(wycena!DT177,"&lt;&gt;0")=$E$28,$E$29,$F$29))),"")</f>
        <v/>
      </c>
      <c r="T161" s="41" t="str">
        <f>IF(wycena!B177&lt;&gt;"",IFERROR(IF(MAX(wycena!$AC177:$AD177)/MIN(wycena!$AC177:$AD177)&lt;=$C$32,$C$33,IF(MAX(wycena!$AC177:$AD177)/MIN(wycena!$AC177:$AD177)&lt;=$D$32,$D$33,IF(MAX(wycena!$AC177:$AD177)/MIN(wycena!$AC177:$AD177)&lt;=$E$32,$E$33,$F$33))),0),"")</f>
        <v/>
      </c>
      <c r="U161" s="41" t="str">
        <f>IF(wycena!B177&lt;&gt;"",IF(MAX(wycena!$AC177:$AD177)&lt;=$C$36,$C$37,IF(MAX(wycena!$AC177:$AD177)&lt;=$D$36,$D$37,IF(MAX(wycena!$AC177:$AD177)&lt;=$E$36,$E$37,$F$37))),"")</f>
        <v/>
      </c>
      <c r="V161" s="41" t="str">
        <f>IF(wycena!B177&lt;&gt;"",IF(wycena!$AB177&lt;=ryzyka!$C$40,ryzyka!$C$41,IF(wycena!$AB177&lt;=ryzyka!$D$40,ryzyka!$D$41,IF(wycena!$AB177&lt;=ryzyka!$E$40,ryzyka!$E$41,ryzyka!$F$41))),"")</f>
        <v/>
      </c>
      <c r="W161" s="41">
        <f>IF(AND(wycena!B177&lt;&gt;"",wycena!O177&lt;&gt;""),IF((AND(wycena!O177=$C$43,wycena!P177&lt;&gt;"f",wycena!Q177&lt;&gt;"H"))=TRUE,$C$46,IF(AND(wycena!O177=$F$43,wycena!P177&lt;&gt;"A",wycena!Q177&lt;&gt;"E")=TRUE,$C$46,$D$46)),0)</f>
        <v>0</v>
      </c>
      <c r="X161" s="41" t="str">
        <f>IFERROR(IF(wycena!B177&lt;&gt;"",SUM(M161*$B$48,N161*$B$49,O161*$B$50,P161*$B$51,Q161*$B$52,R161*$B$53,S161*$B$54,T161*$B$55,U161*$B$56,V161*$B$57,W161*$B$58),""),0)</f>
        <v/>
      </c>
      <c r="Y161" s="42" t="str">
        <f>IF(wycena!B177&lt;&gt;"",IF(X161&lt;=$B$65,$C$65,(IF(X161&lt;=$B$66,$C$66,(IF(X161&lt;=$B$67,$C$67,$C$68))))),"")</f>
        <v/>
      </c>
    </row>
    <row r="162" spans="11:25">
      <c r="K162" s="39">
        <v>160</v>
      </c>
      <c r="L162" s="40" t="str">
        <f>IF(wycena!B178&lt;&gt;"",wycena!B178,"")</f>
        <v/>
      </c>
      <c r="M162" s="41" t="str">
        <f>IF(wycena!B178&lt;&gt;"",IF(wycena!EO178&lt;=ryzyka!$C$7,ryzyka!$C$8,IF(wycena!EO178&lt;=ryzyka!$D$7,ryzyka!$D$8,IF(wycena!EO178&lt;=ryzyka!$E$7,ryzyka!$E$8,IF(wycena!EO178&lt;=ryzyka!$F$7,ryzyka!$F$8,ryzyka!$G$8)))),"")</f>
        <v/>
      </c>
      <c r="N162" s="41" t="str">
        <f>IF(wycena!B178&lt;&gt;"",IF(wycena!X178=ryzyka!$C$10,ryzyka!$C$11,ryzyka!$D$11),"")</f>
        <v/>
      </c>
      <c r="O162" s="41" t="str">
        <f>IF(wycena!B178&lt;&gt;"",(IF(wycena!DN178&lt;&gt;0,ryzyka!$D$14,ryzyka!$C$14)),"")</f>
        <v/>
      </c>
      <c r="P162" s="41" t="str">
        <f>IF(wycena!B178&lt;&gt;"",IF(wycena!G178&lt;=ryzyka!$C$17,ryzyka!$C$18,IF(wycena!G178&lt;=ryzyka!$D$17,ryzyka!$D$18,IF(wycena!G178&lt;=ryzyka!$E$17,ryzyka!$E$18,IF(wycena!G178&lt;=ryzyka!$F$17,ryzyka!$F$18,ryzyka!$G$18)))),"")</f>
        <v/>
      </c>
      <c r="Q162" s="41" t="str">
        <f>IF(wycena!B178&lt;&gt;"",IF(COUNTIF(wycena!DJ178:DT178,"&lt;&gt;0")&lt;=$C$21,$C$22,IF(COUNTIF(wycena!DJ178:DT178,"&lt;&gt;0")&lt;=$D$21,$D$22,IF(COUNTIF(wycena!DJ178:DT178,"&lt;&gt;0")&lt;=$E$21,$E$22,IF(COUNTIF(wycena!DJ178:DT178,"&lt;&gt;0")&lt;=$F$21,$F$22,$G$22)))),"")</f>
        <v/>
      </c>
      <c r="R162" s="41" t="str">
        <f>IF(wycena!B178&lt;&gt;"",IF((COUNTIF(wycena!CD178,"&lt;&gt;0")+COUNTIF(wycena!CG178,"&lt;&gt;0"))=1,$D$25,IF((COUNTIF(wycena!CD178,"&lt;&gt;0")+COUNTIF(wycena!CG178,"&lt;&gt;0"))=2,$E$25,$C$25)),"")</f>
        <v/>
      </c>
      <c r="S162" s="41" t="str">
        <f>IF(wycena!B178&lt;&gt;"",IF(COUNTIF(wycena!DL178,"&lt;&gt;0")+COUNTIF(wycena!DO178,"&lt;&gt;0")+COUNTIF(wycena!DP178,"&lt;&gt;0")+COUNTIF(wycena!DT178,"&lt;&gt;0")=$C$28,$C$29,IF(COUNTIF(wycena!DL178,"&lt;&gt;0")+COUNTIF(wycena!DO178,"&lt;&gt;0")+COUNTIF(wycena!DP178,"&lt;&gt;0")+COUNTIF(wycena!DT178,"&lt;&gt;0")=$D$28,$D$29,IF(COUNTIF(wycena!DL178,"&lt;&gt;0")+COUNTIF(wycena!DO178,"&lt;&gt;0")+COUNTIF(wycena!DP178,"&lt;&gt;0")+COUNTIF(wycena!DT178,"&lt;&gt;0")=$E$28,$E$29,$F$29))),"")</f>
        <v/>
      </c>
      <c r="T162" s="41" t="str">
        <f>IF(wycena!B178&lt;&gt;"",IFERROR(IF(MAX(wycena!$AC178:$AD178)/MIN(wycena!$AC178:$AD178)&lt;=$C$32,$C$33,IF(MAX(wycena!$AC178:$AD178)/MIN(wycena!$AC178:$AD178)&lt;=$D$32,$D$33,IF(MAX(wycena!$AC178:$AD178)/MIN(wycena!$AC178:$AD178)&lt;=$E$32,$E$33,$F$33))),0),"")</f>
        <v/>
      </c>
      <c r="U162" s="41" t="str">
        <f>IF(wycena!B178&lt;&gt;"",IF(MAX(wycena!$AC178:$AD178)&lt;=$C$36,$C$37,IF(MAX(wycena!$AC178:$AD178)&lt;=$D$36,$D$37,IF(MAX(wycena!$AC178:$AD178)&lt;=$E$36,$E$37,$F$37))),"")</f>
        <v/>
      </c>
      <c r="V162" s="41" t="str">
        <f>IF(wycena!B178&lt;&gt;"",IF(wycena!$AB178&lt;=ryzyka!$C$40,ryzyka!$C$41,IF(wycena!$AB178&lt;=ryzyka!$D$40,ryzyka!$D$41,IF(wycena!$AB178&lt;=ryzyka!$E$40,ryzyka!$E$41,ryzyka!$F$41))),"")</f>
        <v/>
      </c>
      <c r="W162" s="41">
        <f>IF(AND(wycena!B178&lt;&gt;"",wycena!O178&lt;&gt;""),IF((AND(wycena!O178=$C$43,wycena!P178&lt;&gt;"f",wycena!Q178&lt;&gt;"H"))=TRUE,$C$46,IF(AND(wycena!O178=$F$43,wycena!P178&lt;&gt;"A",wycena!Q178&lt;&gt;"E")=TRUE,$C$46,$D$46)),0)</f>
        <v>0</v>
      </c>
      <c r="X162" s="41" t="str">
        <f>IFERROR(IF(wycena!B178&lt;&gt;"",SUM(M162*$B$48,N162*$B$49,O162*$B$50,P162*$B$51,Q162*$B$52,R162*$B$53,S162*$B$54,T162*$B$55,U162*$B$56,V162*$B$57,W162*$B$58),""),0)</f>
        <v/>
      </c>
      <c r="Y162" s="42" t="str">
        <f>IF(wycena!B178&lt;&gt;"",IF(X162&lt;=$B$65,$C$65,(IF(X162&lt;=$B$66,$C$66,(IF(X162&lt;=$B$67,$C$67,$C$68))))),"")</f>
        <v/>
      </c>
    </row>
    <row r="163" spans="11:25">
      <c r="K163" s="39">
        <v>161</v>
      </c>
      <c r="L163" s="40" t="str">
        <f>IF(wycena!B179&lt;&gt;"",wycena!B179,"")</f>
        <v/>
      </c>
      <c r="M163" s="41" t="str">
        <f>IF(wycena!B179&lt;&gt;"",IF(wycena!EO179&lt;=ryzyka!$C$7,ryzyka!$C$8,IF(wycena!EO179&lt;=ryzyka!$D$7,ryzyka!$D$8,IF(wycena!EO179&lt;=ryzyka!$E$7,ryzyka!$E$8,IF(wycena!EO179&lt;=ryzyka!$F$7,ryzyka!$F$8,ryzyka!$G$8)))),"")</f>
        <v/>
      </c>
      <c r="N163" s="41" t="str">
        <f>IF(wycena!B179&lt;&gt;"",IF(wycena!X179=ryzyka!$C$10,ryzyka!$C$11,ryzyka!$D$11),"")</f>
        <v/>
      </c>
      <c r="O163" s="41" t="str">
        <f>IF(wycena!B179&lt;&gt;"",(IF(wycena!DN179&lt;&gt;0,ryzyka!$D$14,ryzyka!$C$14)),"")</f>
        <v/>
      </c>
      <c r="P163" s="41" t="str">
        <f>IF(wycena!B179&lt;&gt;"",IF(wycena!G179&lt;=ryzyka!$C$17,ryzyka!$C$18,IF(wycena!G179&lt;=ryzyka!$D$17,ryzyka!$D$18,IF(wycena!G179&lt;=ryzyka!$E$17,ryzyka!$E$18,IF(wycena!G179&lt;=ryzyka!$F$17,ryzyka!$F$18,ryzyka!$G$18)))),"")</f>
        <v/>
      </c>
      <c r="Q163" s="41" t="str">
        <f>IF(wycena!B179&lt;&gt;"",IF(COUNTIF(wycena!DJ179:DT179,"&lt;&gt;0")&lt;=$C$21,$C$22,IF(COUNTIF(wycena!DJ179:DT179,"&lt;&gt;0")&lt;=$D$21,$D$22,IF(COUNTIF(wycena!DJ179:DT179,"&lt;&gt;0")&lt;=$E$21,$E$22,IF(COUNTIF(wycena!DJ179:DT179,"&lt;&gt;0")&lt;=$F$21,$F$22,$G$22)))),"")</f>
        <v/>
      </c>
      <c r="R163" s="41" t="str">
        <f>IF(wycena!B179&lt;&gt;"",IF((COUNTIF(wycena!CD179,"&lt;&gt;0")+COUNTIF(wycena!CG179,"&lt;&gt;0"))=1,$D$25,IF((COUNTIF(wycena!CD179,"&lt;&gt;0")+COUNTIF(wycena!CG179,"&lt;&gt;0"))=2,$E$25,$C$25)),"")</f>
        <v/>
      </c>
      <c r="S163" s="41" t="str">
        <f>IF(wycena!B179&lt;&gt;"",IF(COUNTIF(wycena!DL179,"&lt;&gt;0")+COUNTIF(wycena!DO179,"&lt;&gt;0")+COUNTIF(wycena!DP179,"&lt;&gt;0")+COUNTIF(wycena!DT179,"&lt;&gt;0")=$C$28,$C$29,IF(COUNTIF(wycena!DL179,"&lt;&gt;0")+COUNTIF(wycena!DO179,"&lt;&gt;0")+COUNTIF(wycena!DP179,"&lt;&gt;0")+COUNTIF(wycena!DT179,"&lt;&gt;0")=$D$28,$D$29,IF(COUNTIF(wycena!DL179,"&lt;&gt;0")+COUNTIF(wycena!DO179,"&lt;&gt;0")+COUNTIF(wycena!DP179,"&lt;&gt;0")+COUNTIF(wycena!DT179,"&lt;&gt;0")=$E$28,$E$29,$F$29))),"")</f>
        <v/>
      </c>
      <c r="T163" s="41" t="str">
        <f>IF(wycena!B179&lt;&gt;"",IFERROR(IF(MAX(wycena!$AC179:$AD179)/MIN(wycena!$AC179:$AD179)&lt;=$C$32,$C$33,IF(MAX(wycena!$AC179:$AD179)/MIN(wycena!$AC179:$AD179)&lt;=$D$32,$D$33,IF(MAX(wycena!$AC179:$AD179)/MIN(wycena!$AC179:$AD179)&lt;=$E$32,$E$33,$F$33))),0),"")</f>
        <v/>
      </c>
      <c r="U163" s="41" t="str">
        <f>IF(wycena!B179&lt;&gt;"",IF(MAX(wycena!$AC179:$AD179)&lt;=$C$36,$C$37,IF(MAX(wycena!$AC179:$AD179)&lt;=$D$36,$D$37,IF(MAX(wycena!$AC179:$AD179)&lt;=$E$36,$E$37,$F$37))),"")</f>
        <v/>
      </c>
      <c r="V163" s="41" t="str">
        <f>IF(wycena!B179&lt;&gt;"",IF(wycena!$AB179&lt;=ryzyka!$C$40,ryzyka!$C$41,IF(wycena!$AB179&lt;=ryzyka!$D$40,ryzyka!$D$41,IF(wycena!$AB179&lt;=ryzyka!$E$40,ryzyka!$E$41,ryzyka!$F$41))),"")</f>
        <v/>
      </c>
      <c r="W163" s="41">
        <f>IF(AND(wycena!B179&lt;&gt;"",wycena!O179&lt;&gt;""),IF((AND(wycena!O179=$C$43,wycena!P179&lt;&gt;"f",wycena!Q179&lt;&gt;"H"))=TRUE,$C$46,IF(AND(wycena!O179=$F$43,wycena!P179&lt;&gt;"A",wycena!Q179&lt;&gt;"E")=TRUE,$C$46,$D$46)),0)</f>
        <v>0</v>
      </c>
      <c r="X163" s="41" t="str">
        <f>IFERROR(IF(wycena!B179&lt;&gt;"",SUM(M163*$B$48,N163*$B$49,O163*$B$50,P163*$B$51,Q163*$B$52,R163*$B$53,S163*$B$54,T163*$B$55,U163*$B$56,V163*$B$57,W163*$B$58),""),0)</f>
        <v/>
      </c>
      <c r="Y163" s="42" t="str">
        <f>IF(wycena!B179&lt;&gt;"",IF(X163&lt;=$B$65,$C$65,(IF(X163&lt;=$B$66,$C$66,(IF(X163&lt;=$B$67,$C$67,$C$68))))),"")</f>
        <v/>
      </c>
    </row>
    <row r="164" spans="11:25">
      <c r="K164" s="39">
        <v>162</v>
      </c>
      <c r="L164" s="40" t="str">
        <f>IF(wycena!B180&lt;&gt;"",wycena!B180,"")</f>
        <v/>
      </c>
      <c r="M164" s="41" t="str">
        <f>IF(wycena!B180&lt;&gt;"",IF(wycena!EO180&lt;=ryzyka!$C$7,ryzyka!$C$8,IF(wycena!EO180&lt;=ryzyka!$D$7,ryzyka!$D$8,IF(wycena!EO180&lt;=ryzyka!$E$7,ryzyka!$E$8,IF(wycena!EO180&lt;=ryzyka!$F$7,ryzyka!$F$8,ryzyka!$G$8)))),"")</f>
        <v/>
      </c>
      <c r="N164" s="41" t="str">
        <f>IF(wycena!B180&lt;&gt;"",IF(wycena!X180=ryzyka!$C$10,ryzyka!$C$11,ryzyka!$D$11),"")</f>
        <v/>
      </c>
      <c r="O164" s="41" t="str">
        <f>IF(wycena!B180&lt;&gt;"",(IF(wycena!DN180&lt;&gt;0,ryzyka!$D$14,ryzyka!$C$14)),"")</f>
        <v/>
      </c>
      <c r="P164" s="41" t="str">
        <f>IF(wycena!B180&lt;&gt;"",IF(wycena!G180&lt;=ryzyka!$C$17,ryzyka!$C$18,IF(wycena!G180&lt;=ryzyka!$D$17,ryzyka!$D$18,IF(wycena!G180&lt;=ryzyka!$E$17,ryzyka!$E$18,IF(wycena!G180&lt;=ryzyka!$F$17,ryzyka!$F$18,ryzyka!$G$18)))),"")</f>
        <v/>
      </c>
      <c r="Q164" s="41" t="str">
        <f>IF(wycena!B180&lt;&gt;"",IF(COUNTIF(wycena!DJ180:DT180,"&lt;&gt;0")&lt;=$C$21,$C$22,IF(COUNTIF(wycena!DJ180:DT180,"&lt;&gt;0")&lt;=$D$21,$D$22,IF(COUNTIF(wycena!DJ180:DT180,"&lt;&gt;0")&lt;=$E$21,$E$22,IF(COUNTIF(wycena!DJ180:DT180,"&lt;&gt;0")&lt;=$F$21,$F$22,$G$22)))),"")</f>
        <v/>
      </c>
      <c r="R164" s="41" t="str">
        <f>IF(wycena!B180&lt;&gt;"",IF((COUNTIF(wycena!CD180,"&lt;&gt;0")+COUNTIF(wycena!CG180,"&lt;&gt;0"))=1,$D$25,IF((COUNTIF(wycena!CD180,"&lt;&gt;0")+COUNTIF(wycena!CG180,"&lt;&gt;0"))=2,$E$25,$C$25)),"")</f>
        <v/>
      </c>
      <c r="S164" s="41" t="str">
        <f>IF(wycena!B180&lt;&gt;"",IF(COUNTIF(wycena!DL180,"&lt;&gt;0")+COUNTIF(wycena!DO180,"&lt;&gt;0")+COUNTIF(wycena!DP180,"&lt;&gt;0")+COUNTIF(wycena!DT180,"&lt;&gt;0")=$C$28,$C$29,IF(COUNTIF(wycena!DL180,"&lt;&gt;0")+COUNTIF(wycena!DO180,"&lt;&gt;0")+COUNTIF(wycena!DP180,"&lt;&gt;0")+COUNTIF(wycena!DT180,"&lt;&gt;0")=$D$28,$D$29,IF(COUNTIF(wycena!DL180,"&lt;&gt;0")+COUNTIF(wycena!DO180,"&lt;&gt;0")+COUNTIF(wycena!DP180,"&lt;&gt;0")+COUNTIF(wycena!DT180,"&lt;&gt;0")=$E$28,$E$29,$F$29))),"")</f>
        <v/>
      </c>
      <c r="T164" s="41" t="str">
        <f>IF(wycena!B180&lt;&gt;"",IFERROR(IF(MAX(wycena!$AC180:$AD180)/MIN(wycena!$AC180:$AD180)&lt;=$C$32,$C$33,IF(MAX(wycena!$AC180:$AD180)/MIN(wycena!$AC180:$AD180)&lt;=$D$32,$D$33,IF(MAX(wycena!$AC180:$AD180)/MIN(wycena!$AC180:$AD180)&lt;=$E$32,$E$33,$F$33))),0),"")</f>
        <v/>
      </c>
      <c r="U164" s="41" t="str">
        <f>IF(wycena!B180&lt;&gt;"",IF(MAX(wycena!$AC180:$AD180)&lt;=$C$36,$C$37,IF(MAX(wycena!$AC180:$AD180)&lt;=$D$36,$D$37,IF(MAX(wycena!$AC180:$AD180)&lt;=$E$36,$E$37,$F$37))),"")</f>
        <v/>
      </c>
      <c r="V164" s="41" t="str">
        <f>IF(wycena!B180&lt;&gt;"",IF(wycena!$AB180&lt;=ryzyka!$C$40,ryzyka!$C$41,IF(wycena!$AB180&lt;=ryzyka!$D$40,ryzyka!$D$41,IF(wycena!$AB180&lt;=ryzyka!$E$40,ryzyka!$E$41,ryzyka!$F$41))),"")</f>
        <v/>
      </c>
      <c r="W164" s="41">
        <f>IF(AND(wycena!B180&lt;&gt;"",wycena!O180&lt;&gt;""),IF((AND(wycena!O180=$C$43,wycena!P180&lt;&gt;"f",wycena!Q180&lt;&gt;"H"))=TRUE,$C$46,IF(AND(wycena!O180=$F$43,wycena!P180&lt;&gt;"A",wycena!Q180&lt;&gt;"E")=TRUE,$C$46,$D$46)),0)</f>
        <v>0</v>
      </c>
      <c r="X164" s="41" t="str">
        <f>IFERROR(IF(wycena!B180&lt;&gt;"",SUM(M164*$B$48,N164*$B$49,O164*$B$50,P164*$B$51,Q164*$B$52,R164*$B$53,S164*$B$54,T164*$B$55,U164*$B$56,V164*$B$57,W164*$B$58),""),0)</f>
        <v/>
      </c>
      <c r="Y164" s="42" t="str">
        <f>IF(wycena!B180&lt;&gt;"",IF(X164&lt;=$B$65,$C$65,(IF(X164&lt;=$B$66,$C$66,(IF(X164&lt;=$B$67,$C$67,$C$68))))),"")</f>
        <v/>
      </c>
    </row>
    <row r="165" spans="11:25">
      <c r="K165" s="39">
        <v>163</v>
      </c>
      <c r="L165" s="40" t="str">
        <f>IF(wycena!B181&lt;&gt;"",wycena!B181,"")</f>
        <v/>
      </c>
      <c r="M165" s="41" t="str">
        <f>IF(wycena!B181&lt;&gt;"",IF(wycena!EO181&lt;=ryzyka!$C$7,ryzyka!$C$8,IF(wycena!EO181&lt;=ryzyka!$D$7,ryzyka!$D$8,IF(wycena!EO181&lt;=ryzyka!$E$7,ryzyka!$E$8,IF(wycena!EO181&lt;=ryzyka!$F$7,ryzyka!$F$8,ryzyka!$G$8)))),"")</f>
        <v/>
      </c>
      <c r="N165" s="41" t="str">
        <f>IF(wycena!B181&lt;&gt;"",IF(wycena!X181=ryzyka!$C$10,ryzyka!$C$11,ryzyka!$D$11),"")</f>
        <v/>
      </c>
      <c r="O165" s="41" t="str">
        <f>IF(wycena!B181&lt;&gt;"",(IF(wycena!DN181&lt;&gt;0,ryzyka!$D$14,ryzyka!$C$14)),"")</f>
        <v/>
      </c>
      <c r="P165" s="41" t="str">
        <f>IF(wycena!B181&lt;&gt;"",IF(wycena!G181&lt;=ryzyka!$C$17,ryzyka!$C$18,IF(wycena!G181&lt;=ryzyka!$D$17,ryzyka!$D$18,IF(wycena!G181&lt;=ryzyka!$E$17,ryzyka!$E$18,IF(wycena!G181&lt;=ryzyka!$F$17,ryzyka!$F$18,ryzyka!$G$18)))),"")</f>
        <v/>
      </c>
      <c r="Q165" s="41" t="str">
        <f>IF(wycena!B181&lt;&gt;"",IF(COUNTIF(wycena!DJ181:DT181,"&lt;&gt;0")&lt;=$C$21,$C$22,IF(COUNTIF(wycena!DJ181:DT181,"&lt;&gt;0")&lt;=$D$21,$D$22,IF(COUNTIF(wycena!DJ181:DT181,"&lt;&gt;0")&lt;=$E$21,$E$22,IF(COUNTIF(wycena!DJ181:DT181,"&lt;&gt;0")&lt;=$F$21,$F$22,$G$22)))),"")</f>
        <v/>
      </c>
      <c r="R165" s="41" t="str">
        <f>IF(wycena!B181&lt;&gt;"",IF((COUNTIF(wycena!CD181,"&lt;&gt;0")+COUNTIF(wycena!CG181,"&lt;&gt;0"))=1,$D$25,IF((COUNTIF(wycena!CD181,"&lt;&gt;0")+COUNTIF(wycena!CG181,"&lt;&gt;0"))=2,$E$25,$C$25)),"")</f>
        <v/>
      </c>
      <c r="S165" s="41" t="str">
        <f>IF(wycena!B181&lt;&gt;"",IF(COUNTIF(wycena!DL181,"&lt;&gt;0")+COUNTIF(wycena!DO181,"&lt;&gt;0")+COUNTIF(wycena!DP181,"&lt;&gt;0")+COUNTIF(wycena!DT181,"&lt;&gt;0")=$C$28,$C$29,IF(COUNTIF(wycena!DL181,"&lt;&gt;0")+COUNTIF(wycena!DO181,"&lt;&gt;0")+COUNTIF(wycena!DP181,"&lt;&gt;0")+COUNTIF(wycena!DT181,"&lt;&gt;0")=$D$28,$D$29,IF(COUNTIF(wycena!DL181,"&lt;&gt;0")+COUNTIF(wycena!DO181,"&lt;&gt;0")+COUNTIF(wycena!DP181,"&lt;&gt;0")+COUNTIF(wycena!DT181,"&lt;&gt;0")=$E$28,$E$29,$F$29))),"")</f>
        <v/>
      </c>
      <c r="T165" s="41" t="str">
        <f>IF(wycena!B181&lt;&gt;"",IFERROR(IF(MAX(wycena!$AC181:$AD181)/MIN(wycena!$AC181:$AD181)&lt;=$C$32,$C$33,IF(MAX(wycena!$AC181:$AD181)/MIN(wycena!$AC181:$AD181)&lt;=$D$32,$D$33,IF(MAX(wycena!$AC181:$AD181)/MIN(wycena!$AC181:$AD181)&lt;=$E$32,$E$33,$F$33))),0),"")</f>
        <v/>
      </c>
      <c r="U165" s="41" t="str">
        <f>IF(wycena!B181&lt;&gt;"",IF(MAX(wycena!$AC181:$AD181)&lt;=$C$36,$C$37,IF(MAX(wycena!$AC181:$AD181)&lt;=$D$36,$D$37,IF(MAX(wycena!$AC181:$AD181)&lt;=$E$36,$E$37,$F$37))),"")</f>
        <v/>
      </c>
      <c r="V165" s="41" t="str">
        <f>IF(wycena!B181&lt;&gt;"",IF(wycena!$AB181&lt;=ryzyka!$C$40,ryzyka!$C$41,IF(wycena!$AB181&lt;=ryzyka!$D$40,ryzyka!$D$41,IF(wycena!$AB181&lt;=ryzyka!$E$40,ryzyka!$E$41,ryzyka!$F$41))),"")</f>
        <v/>
      </c>
      <c r="W165" s="41">
        <f>IF(AND(wycena!B181&lt;&gt;"",wycena!O181&lt;&gt;""),IF((AND(wycena!O181=$C$43,wycena!P181&lt;&gt;"f",wycena!Q181&lt;&gt;"H"))=TRUE,$C$46,IF(AND(wycena!O181=$F$43,wycena!P181&lt;&gt;"A",wycena!Q181&lt;&gt;"E")=TRUE,$C$46,$D$46)),0)</f>
        <v>0</v>
      </c>
      <c r="X165" s="41" t="str">
        <f>IFERROR(IF(wycena!B181&lt;&gt;"",SUM(M165*$B$48,N165*$B$49,O165*$B$50,P165*$B$51,Q165*$B$52,R165*$B$53,S165*$B$54,T165*$B$55,U165*$B$56,V165*$B$57,W165*$B$58),""),0)</f>
        <v/>
      </c>
      <c r="Y165" s="42" t="str">
        <f>IF(wycena!B181&lt;&gt;"",IF(X165&lt;=$B$65,$C$65,(IF(X165&lt;=$B$66,$C$66,(IF(X165&lt;=$B$67,$C$67,$C$68))))),"")</f>
        <v/>
      </c>
    </row>
    <row r="166" spans="11:25">
      <c r="K166" s="39">
        <v>164</v>
      </c>
      <c r="L166" s="40" t="str">
        <f>IF(wycena!B182&lt;&gt;"",wycena!B182,"")</f>
        <v/>
      </c>
      <c r="M166" s="41" t="str">
        <f>IF(wycena!B182&lt;&gt;"",IF(wycena!EO182&lt;=ryzyka!$C$7,ryzyka!$C$8,IF(wycena!EO182&lt;=ryzyka!$D$7,ryzyka!$D$8,IF(wycena!EO182&lt;=ryzyka!$E$7,ryzyka!$E$8,IF(wycena!EO182&lt;=ryzyka!$F$7,ryzyka!$F$8,ryzyka!$G$8)))),"")</f>
        <v/>
      </c>
      <c r="N166" s="41" t="str">
        <f>IF(wycena!B182&lt;&gt;"",IF(wycena!X182=ryzyka!$C$10,ryzyka!$C$11,ryzyka!$D$11),"")</f>
        <v/>
      </c>
      <c r="O166" s="41" t="str">
        <f>IF(wycena!B182&lt;&gt;"",(IF(wycena!DN182&lt;&gt;0,ryzyka!$D$14,ryzyka!$C$14)),"")</f>
        <v/>
      </c>
      <c r="P166" s="41" t="str">
        <f>IF(wycena!B182&lt;&gt;"",IF(wycena!G182&lt;=ryzyka!$C$17,ryzyka!$C$18,IF(wycena!G182&lt;=ryzyka!$D$17,ryzyka!$D$18,IF(wycena!G182&lt;=ryzyka!$E$17,ryzyka!$E$18,IF(wycena!G182&lt;=ryzyka!$F$17,ryzyka!$F$18,ryzyka!$G$18)))),"")</f>
        <v/>
      </c>
      <c r="Q166" s="41" t="str">
        <f>IF(wycena!B182&lt;&gt;"",IF(COUNTIF(wycena!DJ182:DT182,"&lt;&gt;0")&lt;=$C$21,$C$22,IF(COUNTIF(wycena!DJ182:DT182,"&lt;&gt;0")&lt;=$D$21,$D$22,IF(COUNTIF(wycena!DJ182:DT182,"&lt;&gt;0")&lt;=$E$21,$E$22,IF(COUNTIF(wycena!DJ182:DT182,"&lt;&gt;0")&lt;=$F$21,$F$22,$G$22)))),"")</f>
        <v/>
      </c>
      <c r="R166" s="41" t="str">
        <f>IF(wycena!B182&lt;&gt;"",IF((COUNTIF(wycena!CD182,"&lt;&gt;0")+COUNTIF(wycena!CG182,"&lt;&gt;0"))=1,$D$25,IF((COUNTIF(wycena!CD182,"&lt;&gt;0")+COUNTIF(wycena!CG182,"&lt;&gt;0"))=2,$E$25,$C$25)),"")</f>
        <v/>
      </c>
      <c r="S166" s="41" t="str">
        <f>IF(wycena!B182&lt;&gt;"",IF(COUNTIF(wycena!DL182,"&lt;&gt;0")+COUNTIF(wycena!DO182,"&lt;&gt;0")+COUNTIF(wycena!DP182,"&lt;&gt;0")+COUNTIF(wycena!DT182,"&lt;&gt;0")=$C$28,$C$29,IF(COUNTIF(wycena!DL182,"&lt;&gt;0")+COUNTIF(wycena!DO182,"&lt;&gt;0")+COUNTIF(wycena!DP182,"&lt;&gt;0")+COUNTIF(wycena!DT182,"&lt;&gt;0")=$D$28,$D$29,IF(COUNTIF(wycena!DL182,"&lt;&gt;0")+COUNTIF(wycena!DO182,"&lt;&gt;0")+COUNTIF(wycena!DP182,"&lt;&gt;0")+COUNTIF(wycena!DT182,"&lt;&gt;0")=$E$28,$E$29,$F$29))),"")</f>
        <v/>
      </c>
      <c r="T166" s="41" t="str">
        <f>IF(wycena!B182&lt;&gt;"",IFERROR(IF(MAX(wycena!$AC182:$AD182)/MIN(wycena!$AC182:$AD182)&lt;=$C$32,$C$33,IF(MAX(wycena!$AC182:$AD182)/MIN(wycena!$AC182:$AD182)&lt;=$D$32,$D$33,IF(MAX(wycena!$AC182:$AD182)/MIN(wycena!$AC182:$AD182)&lt;=$E$32,$E$33,$F$33))),0),"")</f>
        <v/>
      </c>
      <c r="U166" s="41" t="str">
        <f>IF(wycena!B182&lt;&gt;"",IF(MAX(wycena!$AC182:$AD182)&lt;=$C$36,$C$37,IF(MAX(wycena!$AC182:$AD182)&lt;=$D$36,$D$37,IF(MAX(wycena!$AC182:$AD182)&lt;=$E$36,$E$37,$F$37))),"")</f>
        <v/>
      </c>
      <c r="V166" s="41" t="str">
        <f>IF(wycena!B182&lt;&gt;"",IF(wycena!$AB182&lt;=ryzyka!$C$40,ryzyka!$C$41,IF(wycena!$AB182&lt;=ryzyka!$D$40,ryzyka!$D$41,IF(wycena!$AB182&lt;=ryzyka!$E$40,ryzyka!$E$41,ryzyka!$F$41))),"")</f>
        <v/>
      </c>
      <c r="W166" s="41">
        <f>IF(AND(wycena!B182&lt;&gt;"",wycena!O182&lt;&gt;""),IF((AND(wycena!O182=$C$43,wycena!P182&lt;&gt;"f",wycena!Q182&lt;&gt;"H"))=TRUE,$C$46,IF(AND(wycena!O182=$F$43,wycena!P182&lt;&gt;"A",wycena!Q182&lt;&gt;"E")=TRUE,$C$46,$D$46)),0)</f>
        <v>0</v>
      </c>
      <c r="X166" s="41" t="str">
        <f>IFERROR(IF(wycena!B182&lt;&gt;"",SUM(M166*$B$48,N166*$B$49,O166*$B$50,P166*$B$51,Q166*$B$52,R166*$B$53,S166*$B$54,T166*$B$55,U166*$B$56,V166*$B$57,W166*$B$58),""),0)</f>
        <v/>
      </c>
      <c r="Y166" s="42" t="str">
        <f>IF(wycena!B182&lt;&gt;"",IF(X166&lt;=$B$65,$C$65,(IF(X166&lt;=$B$66,$C$66,(IF(X166&lt;=$B$67,$C$67,$C$68))))),"")</f>
        <v/>
      </c>
    </row>
    <row r="167" spans="11:25">
      <c r="K167" s="39">
        <v>165</v>
      </c>
      <c r="L167" s="40" t="str">
        <f>IF(wycena!B183&lt;&gt;"",wycena!B183,"")</f>
        <v/>
      </c>
      <c r="M167" s="41" t="str">
        <f>IF(wycena!B183&lt;&gt;"",IF(wycena!EO183&lt;=ryzyka!$C$7,ryzyka!$C$8,IF(wycena!EO183&lt;=ryzyka!$D$7,ryzyka!$D$8,IF(wycena!EO183&lt;=ryzyka!$E$7,ryzyka!$E$8,IF(wycena!EO183&lt;=ryzyka!$F$7,ryzyka!$F$8,ryzyka!$G$8)))),"")</f>
        <v/>
      </c>
      <c r="N167" s="41" t="str">
        <f>IF(wycena!B183&lt;&gt;"",IF(wycena!X183=ryzyka!$C$10,ryzyka!$C$11,ryzyka!$D$11),"")</f>
        <v/>
      </c>
      <c r="O167" s="41" t="str">
        <f>IF(wycena!B183&lt;&gt;"",(IF(wycena!DN183&lt;&gt;0,ryzyka!$D$14,ryzyka!$C$14)),"")</f>
        <v/>
      </c>
      <c r="P167" s="41" t="str">
        <f>IF(wycena!B183&lt;&gt;"",IF(wycena!G183&lt;=ryzyka!$C$17,ryzyka!$C$18,IF(wycena!G183&lt;=ryzyka!$D$17,ryzyka!$D$18,IF(wycena!G183&lt;=ryzyka!$E$17,ryzyka!$E$18,IF(wycena!G183&lt;=ryzyka!$F$17,ryzyka!$F$18,ryzyka!$G$18)))),"")</f>
        <v/>
      </c>
      <c r="Q167" s="41" t="str">
        <f>IF(wycena!B183&lt;&gt;"",IF(COUNTIF(wycena!DJ183:DT183,"&lt;&gt;0")&lt;=$C$21,$C$22,IF(COUNTIF(wycena!DJ183:DT183,"&lt;&gt;0")&lt;=$D$21,$D$22,IF(COUNTIF(wycena!DJ183:DT183,"&lt;&gt;0")&lt;=$E$21,$E$22,IF(COUNTIF(wycena!DJ183:DT183,"&lt;&gt;0")&lt;=$F$21,$F$22,$G$22)))),"")</f>
        <v/>
      </c>
      <c r="R167" s="41" t="str">
        <f>IF(wycena!B183&lt;&gt;"",IF((COUNTIF(wycena!CD183,"&lt;&gt;0")+COUNTIF(wycena!CG183,"&lt;&gt;0"))=1,$D$25,IF((COUNTIF(wycena!CD183,"&lt;&gt;0")+COUNTIF(wycena!CG183,"&lt;&gt;0"))=2,$E$25,$C$25)),"")</f>
        <v/>
      </c>
      <c r="S167" s="41" t="str">
        <f>IF(wycena!B183&lt;&gt;"",IF(COUNTIF(wycena!DL183,"&lt;&gt;0")+COUNTIF(wycena!DO183,"&lt;&gt;0")+COUNTIF(wycena!DP183,"&lt;&gt;0")+COUNTIF(wycena!DT183,"&lt;&gt;0")=$C$28,$C$29,IF(COUNTIF(wycena!DL183,"&lt;&gt;0")+COUNTIF(wycena!DO183,"&lt;&gt;0")+COUNTIF(wycena!DP183,"&lt;&gt;0")+COUNTIF(wycena!DT183,"&lt;&gt;0")=$D$28,$D$29,IF(COUNTIF(wycena!DL183,"&lt;&gt;0")+COUNTIF(wycena!DO183,"&lt;&gt;0")+COUNTIF(wycena!DP183,"&lt;&gt;0")+COUNTIF(wycena!DT183,"&lt;&gt;0")=$E$28,$E$29,$F$29))),"")</f>
        <v/>
      </c>
      <c r="T167" s="41" t="str">
        <f>IF(wycena!B183&lt;&gt;"",IFERROR(IF(MAX(wycena!$AC183:$AD183)/MIN(wycena!$AC183:$AD183)&lt;=$C$32,$C$33,IF(MAX(wycena!$AC183:$AD183)/MIN(wycena!$AC183:$AD183)&lt;=$D$32,$D$33,IF(MAX(wycena!$AC183:$AD183)/MIN(wycena!$AC183:$AD183)&lt;=$E$32,$E$33,$F$33))),0),"")</f>
        <v/>
      </c>
      <c r="U167" s="41" t="str">
        <f>IF(wycena!B183&lt;&gt;"",IF(MAX(wycena!$AC183:$AD183)&lt;=$C$36,$C$37,IF(MAX(wycena!$AC183:$AD183)&lt;=$D$36,$D$37,IF(MAX(wycena!$AC183:$AD183)&lt;=$E$36,$E$37,$F$37))),"")</f>
        <v/>
      </c>
      <c r="V167" s="41" t="str">
        <f>IF(wycena!B183&lt;&gt;"",IF(wycena!$AB183&lt;=ryzyka!$C$40,ryzyka!$C$41,IF(wycena!$AB183&lt;=ryzyka!$D$40,ryzyka!$D$41,IF(wycena!$AB183&lt;=ryzyka!$E$40,ryzyka!$E$41,ryzyka!$F$41))),"")</f>
        <v/>
      </c>
      <c r="W167" s="41">
        <f>IF(AND(wycena!B183&lt;&gt;"",wycena!O183&lt;&gt;""),IF((AND(wycena!O183=$C$43,wycena!P183&lt;&gt;"f",wycena!Q183&lt;&gt;"H"))=TRUE,$C$46,IF(AND(wycena!O183=$F$43,wycena!P183&lt;&gt;"A",wycena!Q183&lt;&gt;"E")=TRUE,$C$46,$D$46)),0)</f>
        <v>0</v>
      </c>
      <c r="X167" s="41" t="str">
        <f>IFERROR(IF(wycena!B183&lt;&gt;"",SUM(M167*$B$48,N167*$B$49,O167*$B$50,P167*$B$51,Q167*$B$52,R167*$B$53,S167*$B$54,T167*$B$55,U167*$B$56,V167*$B$57,W167*$B$58),""),0)</f>
        <v/>
      </c>
      <c r="Y167" s="42" t="str">
        <f>IF(wycena!B183&lt;&gt;"",IF(X167&lt;=$B$65,$C$65,(IF(X167&lt;=$B$66,$C$66,(IF(X167&lt;=$B$67,$C$67,$C$68))))),"")</f>
        <v/>
      </c>
    </row>
    <row r="168" spans="11:25">
      <c r="K168" s="39">
        <v>166</v>
      </c>
      <c r="L168" s="40" t="str">
        <f>IF(wycena!B184&lt;&gt;"",wycena!B184,"")</f>
        <v/>
      </c>
      <c r="M168" s="41" t="str">
        <f>IF(wycena!B184&lt;&gt;"",IF(wycena!EO184&lt;=ryzyka!$C$7,ryzyka!$C$8,IF(wycena!EO184&lt;=ryzyka!$D$7,ryzyka!$D$8,IF(wycena!EO184&lt;=ryzyka!$E$7,ryzyka!$E$8,IF(wycena!EO184&lt;=ryzyka!$F$7,ryzyka!$F$8,ryzyka!$G$8)))),"")</f>
        <v/>
      </c>
      <c r="N168" s="41" t="str">
        <f>IF(wycena!B184&lt;&gt;"",IF(wycena!X184=ryzyka!$C$10,ryzyka!$C$11,ryzyka!$D$11),"")</f>
        <v/>
      </c>
      <c r="O168" s="41" t="str">
        <f>IF(wycena!B184&lt;&gt;"",(IF(wycena!DN184&lt;&gt;0,ryzyka!$D$14,ryzyka!$C$14)),"")</f>
        <v/>
      </c>
      <c r="P168" s="41" t="str">
        <f>IF(wycena!B184&lt;&gt;"",IF(wycena!G184&lt;=ryzyka!$C$17,ryzyka!$C$18,IF(wycena!G184&lt;=ryzyka!$D$17,ryzyka!$D$18,IF(wycena!G184&lt;=ryzyka!$E$17,ryzyka!$E$18,IF(wycena!G184&lt;=ryzyka!$F$17,ryzyka!$F$18,ryzyka!$G$18)))),"")</f>
        <v/>
      </c>
      <c r="Q168" s="41" t="str">
        <f>IF(wycena!B184&lt;&gt;"",IF(COUNTIF(wycena!DJ184:DT184,"&lt;&gt;0")&lt;=$C$21,$C$22,IF(COUNTIF(wycena!DJ184:DT184,"&lt;&gt;0")&lt;=$D$21,$D$22,IF(COUNTIF(wycena!DJ184:DT184,"&lt;&gt;0")&lt;=$E$21,$E$22,IF(COUNTIF(wycena!DJ184:DT184,"&lt;&gt;0")&lt;=$F$21,$F$22,$G$22)))),"")</f>
        <v/>
      </c>
      <c r="R168" s="41" t="str">
        <f>IF(wycena!B184&lt;&gt;"",IF((COUNTIF(wycena!CD184,"&lt;&gt;0")+COUNTIF(wycena!CG184,"&lt;&gt;0"))=1,$D$25,IF((COUNTIF(wycena!CD184,"&lt;&gt;0")+COUNTIF(wycena!CG184,"&lt;&gt;0"))=2,$E$25,$C$25)),"")</f>
        <v/>
      </c>
      <c r="S168" s="41" t="str">
        <f>IF(wycena!B184&lt;&gt;"",IF(COUNTIF(wycena!DL184,"&lt;&gt;0")+COUNTIF(wycena!DO184,"&lt;&gt;0")+COUNTIF(wycena!DP184,"&lt;&gt;0")+COUNTIF(wycena!DT184,"&lt;&gt;0")=$C$28,$C$29,IF(COUNTIF(wycena!DL184,"&lt;&gt;0")+COUNTIF(wycena!DO184,"&lt;&gt;0")+COUNTIF(wycena!DP184,"&lt;&gt;0")+COUNTIF(wycena!DT184,"&lt;&gt;0")=$D$28,$D$29,IF(COUNTIF(wycena!DL184,"&lt;&gt;0")+COUNTIF(wycena!DO184,"&lt;&gt;0")+COUNTIF(wycena!DP184,"&lt;&gt;0")+COUNTIF(wycena!DT184,"&lt;&gt;0")=$E$28,$E$29,$F$29))),"")</f>
        <v/>
      </c>
      <c r="T168" s="41" t="str">
        <f>IF(wycena!B184&lt;&gt;"",IFERROR(IF(MAX(wycena!$AC184:$AD184)/MIN(wycena!$AC184:$AD184)&lt;=$C$32,$C$33,IF(MAX(wycena!$AC184:$AD184)/MIN(wycena!$AC184:$AD184)&lt;=$D$32,$D$33,IF(MAX(wycena!$AC184:$AD184)/MIN(wycena!$AC184:$AD184)&lt;=$E$32,$E$33,$F$33))),0),"")</f>
        <v/>
      </c>
      <c r="U168" s="41" t="str">
        <f>IF(wycena!B184&lt;&gt;"",IF(MAX(wycena!$AC184:$AD184)&lt;=$C$36,$C$37,IF(MAX(wycena!$AC184:$AD184)&lt;=$D$36,$D$37,IF(MAX(wycena!$AC184:$AD184)&lt;=$E$36,$E$37,$F$37))),"")</f>
        <v/>
      </c>
      <c r="V168" s="41" t="str">
        <f>IF(wycena!B184&lt;&gt;"",IF(wycena!$AB184&lt;=ryzyka!$C$40,ryzyka!$C$41,IF(wycena!$AB184&lt;=ryzyka!$D$40,ryzyka!$D$41,IF(wycena!$AB184&lt;=ryzyka!$E$40,ryzyka!$E$41,ryzyka!$F$41))),"")</f>
        <v/>
      </c>
      <c r="W168" s="41">
        <f>IF(AND(wycena!B184&lt;&gt;"",wycena!O184&lt;&gt;""),IF((AND(wycena!O184=$C$43,wycena!P184&lt;&gt;"f",wycena!Q184&lt;&gt;"H"))=TRUE,$C$46,IF(AND(wycena!O184=$F$43,wycena!P184&lt;&gt;"A",wycena!Q184&lt;&gt;"E")=TRUE,$C$46,$D$46)),0)</f>
        <v>0</v>
      </c>
      <c r="X168" s="41" t="str">
        <f>IFERROR(IF(wycena!B184&lt;&gt;"",SUM(M168*$B$48,N168*$B$49,O168*$B$50,P168*$B$51,Q168*$B$52,R168*$B$53,S168*$B$54,T168*$B$55,U168*$B$56,V168*$B$57,W168*$B$58),""),0)</f>
        <v/>
      </c>
      <c r="Y168" s="42" t="str">
        <f>IF(wycena!B184&lt;&gt;"",IF(X168&lt;=$B$65,$C$65,(IF(X168&lt;=$B$66,$C$66,(IF(X168&lt;=$B$67,$C$67,$C$68))))),"")</f>
        <v/>
      </c>
    </row>
    <row r="169" spans="11:25">
      <c r="K169" s="39">
        <v>167</v>
      </c>
      <c r="L169" s="40" t="str">
        <f>IF(wycena!B185&lt;&gt;"",wycena!B185,"")</f>
        <v/>
      </c>
      <c r="M169" s="41" t="str">
        <f>IF(wycena!B185&lt;&gt;"",IF(wycena!EO185&lt;=ryzyka!$C$7,ryzyka!$C$8,IF(wycena!EO185&lt;=ryzyka!$D$7,ryzyka!$D$8,IF(wycena!EO185&lt;=ryzyka!$E$7,ryzyka!$E$8,IF(wycena!EO185&lt;=ryzyka!$F$7,ryzyka!$F$8,ryzyka!$G$8)))),"")</f>
        <v/>
      </c>
      <c r="N169" s="41" t="str">
        <f>IF(wycena!B185&lt;&gt;"",IF(wycena!X185=ryzyka!$C$10,ryzyka!$C$11,ryzyka!$D$11),"")</f>
        <v/>
      </c>
      <c r="O169" s="41" t="str">
        <f>IF(wycena!B185&lt;&gt;"",(IF(wycena!DN185&lt;&gt;0,ryzyka!$D$14,ryzyka!$C$14)),"")</f>
        <v/>
      </c>
      <c r="P169" s="41" t="str">
        <f>IF(wycena!B185&lt;&gt;"",IF(wycena!G185&lt;=ryzyka!$C$17,ryzyka!$C$18,IF(wycena!G185&lt;=ryzyka!$D$17,ryzyka!$D$18,IF(wycena!G185&lt;=ryzyka!$E$17,ryzyka!$E$18,IF(wycena!G185&lt;=ryzyka!$F$17,ryzyka!$F$18,ryzyka!$G$18)))),"")</f>
        <v/>
      </c>
      <c r="Q169" s="41" t="str">
        <f>IF(wycena!B185&lt;&gt;"",IF(COUNTIF(wycena!DJ185:DT185,"&lt;&gt;0")&lt;=$C$21,$C$22,IF(COUNTIF(wycena!DJ185:DT185,"&lt;&gt;0")&lt;=$D$21,$D$22,IF(COUNTIF(wycena!DJ185:DT185,"&lt;&gt;0")&lt;=$E$21,$E$22,IF(COUNTIF(wycena!DJ185:DT185,"&lt;&gt;0")&lt;=$F$21,$F$22,$G$22)))),"")</f>
        <v/>
      </c>
      <c r="R169" s="41" t="str">
        <f>IF(wycena!B185&lt;&gt;"",IF((COUNTIF(wycena!CD185,"&lt;&gt;0")+COUNTIF(wycena!CG185,"&lt;&gt;0"))=1,$D$25,IF((COUNTIF(wycena!CD185,"&lt;&gt;0")+COUNTIF(wycena!CG185,"&lt;&gt;0"))=2,$E$25,$C$25)),"")</f>
        <v/>
      </c>
      <c r="S169" s="41" t="str">
        <f>IF(wycena!B185&lt;&gt;"",IF(COUNTIF(wycena!DL185,"&lt;&gt;0")+COUNTIF(wycena!DO185,"&lt;&gt;0")+COUNTIF(wycena!DP185,"&lt;&gt;0")+COUNTIF(wycena!DT185,"&lt;&gt;0")=$C$28,$C$29,IF(COUNTIF(wycena!DL185,"&lt;&gt;0")+COUNTIF(wycena!DO185,"&lt;&gt;0")+COUNTIF(wycena!DP185,"&lt;&gt;0")+COUNTIF(wycena!DT185,"&lt;&gt;0")=$D$28,$D$29,IF(COUNTIF(wycena!DL185,"&lt;&gt;0")+COUNTIF(wycena!DO185,"&lt;&gt;0")+COUNTIF(wycena!DP185,"&lt;&gt;0")+COUNTIF(wycena!DT185,"&lt;&gt;0")=$E$28,$E$29,$F$29))),"")</f>
        <v/>
      </c>
      <c r="T169" s="41" t="str">
        <f>IF(wycena!B185&lt;&gt;"",IFERROR(IF(MAX(wycena!$AC185:$AD185)/MIN(wycena!$AC185:$AD185)&lt;=$C$32,$C$33,IF(MAX(wycena!$AC185:$AD185)/MIN(wycena!$AC185:$AD185)&lt;=$D$32,$D$33,IF(MAX(wycena!$AC185:$AD185)/MIN(wycena!$AC185:$AD185)&lt;=$E$32,$E$33,$F$33))),0),"")</f>
        <v/>
      </c>
      <c r="U169" s="41" t="str">
        <f>IF(wycena!B185&lt;&gt;"",IF(MAX(wycena!$AC185:$AD185)&lt;=$C$36,$C$37,IF(MAX(wycena!$AC185:$AD185)&lt;=$D$36,$D$37,IF(MAX(wycena!$AC185:$AD185)&lt;=$E$36,$E$37,$F$37))),"")</f>
        <v/>
      </c>
      <c r="V169" s="41" t="str">
        <f>IF(wycena!B185&lt;&gt;"",IF(wycena!$AB185&lt;=ryzyka!$C$40,ryzyka!$C$41,IF(wycena!$AB185&lt;=ryzyka!$D$40,ryzyka!$D$41,IF(wycena!$AB185&lt;=ryzyka!$E$40,ryzyka!$E$41,ryzyka!$F$41))),"")</f>
        <v/>
      </c>
      <c r="W169" s="41">
        <f>IF(AND(wycena!B185&lt;&gt;"",wycena!O185&lt;&gt;""),IF((AND(wycena!O185=$C$43,wycena!P185&lt;&gt;"f",wycena!Q185&lt;&gt;"H"))=TRUE,$C$46,IF(AND(wycena!O185=$F$43,wycena!P185&lt;&gt;"A",wycena!Q185&lt;&gt;"E")=TRUE,$C$46,$D$46)),0)</f>
        <v>0</v>
      </c>
      <c r="X169" s="41" t="str">
        <f>IFERROR(IF(wycena!B185&lt;&gt;"",SUM(M169*$B$48,N169*$B$49,O169*$B$50,P169*$B$51,Q169*$B$52,R169*$B$53,S169*$B$54,T169*$B$55,U169*$B$56,V169*$B$57,W169*$B$58),""),0)</f>
        <v/>
      </c>
      <c r="Y169" s="42" t="str">
        <f>IF(wycena!B185&lt;&gt;"",IF(X169&lt;=$B$65,$C$65,(IF(X169&lt;=$B$66,$C$66,(IF(X169&lt;=$B$67,$C$67,$C$68))))),"")</f>
        <v/>
      </c>
    </row>
    <row r="170" spans="11:25">
      <c r="K170" s="39">
        <v>168</v>
      </c>
      <c r="L170" s="40" t="str">
        <f>IF(wycena!B186&lt;&gt;"",wycena!B186,"")</f>
        <v/>
      </c>
      <c r="M170" s="41" t="str">
        <f>IF(wycena!B186&lt;&gt;"",IF(wycena!EO186&lt;=ryzyka!$C$7,ryzyka!$C$8,IF(wycena!EO186&lt;=ryzyka!$D$7,ryzyka!$D$8,IF(wycena!EO186&lt;=ryzyka!$E$7,ryzyka!$E$8,IF(wycena!EO186&lt;=ryzyka!$F$7,ryzyka!$F$8,ryzyka!$G$8)))),"")</f>
        <v/>
      </c>
      <c r="N170" s="41" t="str">
        <f>IF(wycena!B186&lt;&gt;"",IF(wycena!X186=ryzyka!$C$10,ryzyka!$C$11,ryzyka!$D$11),"")</f>
        <v/>
      </c>
      <c r="O170" s="41" t="str">
        <f>IF(wycena!B186&lt;&gt;"",(IF(wycena!DN186&lt;&gt;0,ryzyka!$D$14,ryzyka!$C$14)),"")</f>
        <v/>
      </c>
      <c r="P170" s="41" t="str">
        <f>IF(wycena!B186&lt;&gt;"",IF(wycena!G186&lt;=ryzyka!$C$17,ryzyka!$C$18,IF(wycena!G186&lt;=ryzyka!$D$17,ryzyka!$D$18,IF(wycena!G186&lt;=ryzyka!$E$17,ryzyka!$E$18,IF(wycena!G186&lt;=ryzyka!$F$17,ryzyka!$F$18,ryzyka!$G$18)))),"")</f>
        <v/>
      </c>
      <c r="Q170" s="41" t="str">
        <f>IF(wycena!B186&lt;&gt;"",IF(COUNTIF(wycena!DJ186:DT186,"&lt;&gt;0")&lt;=$C$21,$C$22,IF(COUNTIF(wycena!DJ186:DT186,"&lt;&gt;0")&lt;=$D$21,$D$22,IF(COUNTIF(wycena!DJ186:DT186,"&lt;&gt;0")&lt;=$E$21,$E$22,IF(COUNTIF(wycena!DJ186:DT186,"&lt;&gt;0")&lt;=$F$21,$F$22,$G$22)))),"")</f>
        <v/>
      </c>
      <c r="R170" s="41" t="str">
        <f>IF(wycena!B186&lt;&gt;"",IF((COUNTIF(wycena!CD186,"&lt;&gt;0")+COUNTIF(wycena!CG186,"&lt;&gt;0"))=1,$D$25,IF((COUNTIF(wycena!CD186,"&lt;&gt;0")+COUNTIF(wycena!CG186,"&lt;&gt;0"))=2,$E$25,$C$25)),"")</f>
        <v/>
      </c>
      <c r="S170" s="41" t="str">
        <f>IF(wycena!B186&lt;&gt;"",IF(COUNTIF(wycena!DL186,"&lt;&gt;0")+COUNTIF(wycena!DO186,"&lt;&gt;0")+COUNTIF(wycena!DP186,"&lt;&gt;0")+COUNTIF(wycena!DT186,"&lt;&gt;0")=$C$28,$C$29,IF(COUNTIF(wycena!DL186,"&lt;&gt;0")+COUNTIF(wycena!DO186,"&lt;&gt;0")+COUNTIF(wycena!DP186,"&lt;&gt;0")+COUNTIF(wycena!DT186,"&lt;&gt;0")=$D$28,$D$29,IF(COUNTIF(wycena!DL186,"&lt;&gt;0")+COUNTIF(wycena!DO186,"&lt;&gt;0")+COUNTIF(wycena!DP186,"&lt;&gt;0")+COUNTIF(wycena!DT186,"&lt;&gt;0")=$E$28,$E$29,$F$29))),"")</f>
        <v/>
      </c>
      <c r="T170" s="41" t="str">
        <f>IF(wycena!B186&lt;&gt;"",IFERROR(IF(MAX(wycena!$AC186:$AD186)/MIN(wycena!$AC186:$AD186)&lt;=$C$32,$C$33,IF(MAX(wycena!$AC186:$AD186)/MIN(wycena!$AC186:$AD186)&lt;=$D$32,$D$33,IF(MAX(wycena!$AC186:$AD186)/MIN(wycena!$AC186:$AD186)&lt;=$E$32,$E$33,$F$33))),0),"")</f>
        <v/>
      </c>
      <c r="U170" s="41" t="str">
        <f>IF(wycena!B186&lt;&gt;"",IF(MAX(wycena!$AC186:$AD186)&lt;=$C$36,$C$37,IF(MAX(wycena!$AC186:$AD186)&lt;=$D$36,$D$37,IF(MAX(wycena!$AC186:$AD186)&lt;=$E$36,$E$37,$F$37))),"")</f>
        <v/>
      </c>
      <c r="V170" s="41" t="str">
        <f>IF(wycena!B186&lt;&gt;"",IF(wycena!$AB186&lt;=ryzyka!$C$40,ryzyka!$C$41,IF(wycena!$AB186&lt;=ryzyka!$D$40,ryzyka!$D$41,IF(wycena!$AB186&lt;=ryzyka!$E$40,ryzyka!$E$41,ryzyka!$F$41))),"")</f>
        <v/>
      </c>
      <c r="W170" s="41">
        <f>IF(AND(wycena!B186&lt;&gt;"",wycena!O186&lt;&gt;""),IF((AND(wycena!O186=$C$43,wycena!P186&lt;&gt;"f",wycena!Q186&lt;&gt;"H"))=TRUE,$C$46,IF(AND(wycena!O186=$F$43,wycena!P186&lt;&gt;"A",wycena!Q186&lt;&gt;"E")=TRUE,$C$46,$D$46)),0)</f>
        <v>0</v>
      </c>
      <c r="X170" s="41" t="str">
        <f>IFERROR(IF(wycena!B186&lt;&gt;"",SUM(M170*$B$48,N170*$B$49,O170*$B$50,P170*$B$51,Q170*$B$52,R170*$B$53,S170*$B$54,T170*$B$55,U170*$B$56,V170*$B$57,W170*$B$58),""),0)</f>
        <v/>
      </c>
      <c r="Y170" s="42" t="str">
        <f>IF(wycena!B186&lt;&gt;"",IF(X170&lt;=$B$65,$C$65,(IF(X170&lt;=$B$66,$C$66,(IF(X170&lt;=$B$67,$C$67,$C$68))))),"")</f>
        <v/>
      </c>
    </row>
    <row r="171" spans="11:25">
      <c r="K171" s="39">
        <v>169</v>
      </c>
      <c r="L171" s="40" t="str">
        <f>IF(wycena!B187&lt;&gt;"",wycena!B187,"")</f>
        <v/>
      </c>
      <c r="M171" s="41" t="str">
        <f>IF(wycena!B187&lt;&gt;"",IF(wycena!EO187&lt;=ryzyka!$C$7,ryzyka!$C$8,IF(wycena!EO187&lt;=ryzyka!$D$7,ryzyka!$D$8,IF(wycena!EO187&lt;=ryzyka!$E$7,ryzyka!$E$8,IF(wycena!EO187&lt;=ryzyka!$F$7,ryzyka!$F$8,ryzyka!$G$8)))),"")</f>
        <v/>
      </c>
      <c r="N171" s="41" t="str">
        <f>IF(wycena!B187&lt;&gt;"",IF(wycena!X187=ryzyka!$C$10,ryzyka!$C$11,ryzyka!$D$11),"")</f>
        <v/>
      </c>
      <c r="O171" s="41" t="str">
        <f>IF(wycena!B187&lt;&gt;"",(IF(wycena!DN187&lt;&gt;0,ryzyka!$D$14,ryzyka!$C$14)),"")</f>
        <v/>
      </c>
      <c r="P171" s="41" t="str">
        <f>IF(wycena!B187&lt;&gt;"",IF(wycena!G187&lt;=ryzyka!$C$17,ryzyka!$C$18,IF(wycena!G187&lt;=ryzyka!$D$17,ryzyka!$D$18,IF(wycena!G187&lt;=ryzyka!$E$17,ryzyka!$E$18,IF(wycena!G187&lt;=ryzyka!$F$17,ryzyka!$F$18,ryzyka!$G$18)))),"")</f>
        <v/>
      </c>
      <c r="Q171" s="41" t="str">
        <f>IF(wycena!B187&lt;&gt;"",IF(COUNTIF(wycena!DJ187:DT187,"&lt;&gt;0")&lt;=$C$21,$C$22,IF(COUNTIF(wycena!DJ187:DT187,"&lt;&gt;0")&lt;=$D$21,$D$22,IF(COUNTIF(wycena!DJ187:DT187,"&lt;&gt;0")&lt;=$E$21,$E$22,IF(COUNTIF(wycena!DJ187:DT187,"&lt;&gt;0")&lt;=$F$21,$F$22,$G$22)))),"")</f>
        <v/>
      </c>
      <c r="R171" s="41" t="str">
        <f>IF(wycena!B187&lt;&gt;"",IF((COUNTIF(wycena!CD187,"&lt;&gt;0")+COUNTIF(wycena!CG187,"&lt;&gt;0"))=1,$D$25,IF((COUNTIF(wycena!CD187,"&lt;&gt;0")+COUNTIF(wycena!CG187,"&lt;&gt;0"))=2,$E$25,$C$25)),"")</f>
        <v/>
      </c>
      <c r="S171" s="41" t="str">
        <f>IF(wycena!B187&lt;&gt;"",IF(COUNTIF(wycena!DL187,"&lt;&gt;0")+COUNTIF(wycena!DO187,"&lt;&gt;0")+COUNTIF(wycena!DP187,"&lt;&gt;0")+COUNTIF(wycena!DT187,"&lt;&gt;0")=$C$28,$C$29,IF(COUNTIF(wycena!DL187,"&lt;&gt;0")+COUNTIF(wycena!DO187,"&lt;&gt;0")+COUNTIF(wycena!DP187,"&lt;&gt;0")+COUNTIF(wycena!DT187,"&lt;&gt;0")=$D$28,$D$29,IF(COUNTIF(wycena!DL187,"&lt;&gt;0")+COUNTIF(wycena!DO187,"&lt;&gt;0")+COUNTIF(wycena!DP187,"&lt;&gt;0")+COUNTIF(wycena!DT187,"&lt;&gt;0")=$E$28,$E$29,$F$29))),"")</f>
        <v/>
      </c>
      <c r="T171" s="41" t="str">
        <f>IF(wycena!B187&lt;&gt;"",IFERROR(IF(MAX(wycena!$AC187:$AD187)/MIN(wycena!$AC187:$AD187)&lt;=$C$32,$C$33,IF(MAX(wycena!$AC187:$AD187)/MIN(wycena!$AC187:$AD187)&lt;=$D$32,$D$33,IF(MAX(wycena!$AC187:$AD187)/MIN(wycena!$AC187:$AD187)&lt;=$E$32,$E$33,$F$33))),0),"")</f>
        <v/>
      </c>
      <c r="U171" s="41" t="str">
        <f>IF(wycena!B187&lt;&gt;"",IF(MAX(wycena!$AC187:$AD187)&lt;=$C$36,$C$37,IF(MAX(wycena!$AC187:$AD187)&lt;=$D$36,$D$37,IF(MAX(wycena!$AC187:$AD187)&lt;=$E$36,$E$37,$F$37))),"")</f>
        <v/>
      </c>
      <c r="V171" s="41" t="str">
        <f>IF(wycena!B187&lt;&gt;"",IF(wycena!$AB187&lt;=ryzyka!$C$40,ryzyka!$C$41,IF(wycena!$AB187&lt;=ryzyka!$D$40,ryzyka!$D$41,IF(wycena!$AB187&lt;=ryzyka!$E$40,ryzyka!$E$41,ryzyka!$F$41))),"")</f>
        <v/>
      </c>
      <c r="W171" s="41">
        <f>IF(AND(wycena!B187&lt;&gt;"",wycena!O187&lt;&gt;""),IF((AND(wycena!O187=$C$43,wycena!P187&lt;&gt;"f",wycena!Q187&lt;&gt;"H"))=TRUE,$C$46,IF(AND(wycena!O187=$F$43,wycena!P187&lt;&gt;"A",wycena!Q187&lt;&gt;"E")=TRUE,$C$46,$D$46)),0)</f>
        <v>0</v>
      </c>
      <c r="X171" s="41" t="str">
        <f>IFERROR(IF(wycena!B187&lt;&gt;"",SUM(M171*$B$48,N171*$B$49,O171*$B$50,P171*$B$51,Q171*$B$52,R171*$B$53,S171*$B$54,T171*$B$55,U171*$B$56,V171*$B$57,W171*$B$58),""),0)</f>
        <v/>
      </c>
      <c r="Y171" s="42" t="str">
        <f>IF(wycena!B187&lt;&gt;"",IF(X171&lt;=$B$65,$C$65,(IF(X171&lt;=$B$66,$C$66,(IF(X171&lt;=$B$67,$C$67,$C$68))))),"")</f>
        <v/>
      </c>
    </row>
    <row r="172" spans="11:25">
      <c r="K172" s="39">
        <v>170</v>
      </c>
      <c r="L172" s="40" t="str">
        <f>IF(wycena!B188&lt;&gt;"",wycena!B188,"")</f>
        <v/>
      </c>
      <c r="M172" s="41" t="str">
        <f>IF(wycena!B188&lt;&gt;"",IF(wycena!EO188&lt;=ryzyka!$C$7,ryzyka!$C$8,IF(wycena!EO188&lt;=ryzyka!$D$7,ryzyka!$D$8,IF(wycena!EO188&lt;=ryzyka!$E$7,ryzyka!$E$8,IF(wycena!EO188&lt;=ryzyka!$F$7,ryzyka!$F$8,ryzyka!$G$8)))),"")</f>
        <v/>
      </c>
      <c r="N172" s="41" t="str">
        <f>IF(wycena!B188&lt;&gt;"",IF(wycena!X188=ryzyka!$C$10,ryzyka!$C$11,ryzyka!$D$11),"")</f>
        <v/>
      </c>
      <c r="O172" s="41" t="str">
        <f>IF(wycena!B188&lt;&gt;"",(IF(wycena!DN188&lt;&gt;0,ryzyka!$D$14,ryzyka!$C$14)),"")</f>
        <v/>
      </c>
      <c r="P172" s="41" t="str">
        <f>IF(wycena!B188&lt;&gt;"",IF(wycena!G188&lt;=ryzyka!$C$17,ryzyka!$C$18,IF(wycena!G188&lt;=ryzyka!$D$17,ryzyka!$D$18,IF(wycena!G188&lt;=ryzyka!$E$17,ryzyka!$E$18,IF(wycena!G188&lt;=ryzyka!$F$17,ryzyka!$F$18,ryzyka!$G$18)))),"")</f>
        <v/>
      </c>
      <c r="Q172" s="41" t="str">
        <f>IF(wycena!B188&lt;&gt;"",IF(COUNTIF(wycena!DJ188:DT188,"&lt;&gt;0")&lt;=$C$21,$C$22,IF(COUNTIF(wycena!DJ188:DT188,"&lt;&gt;0")&lt;=$D$21,$D$22,IF(COUNTIF(wycena!DJ188:DT188,"&lt;&gt;0")&lt;=$E$21,$E$22,IF(COUNTIF(wycena!DJ188:DT188,"&lt;&gt;0")&lt;=$F$21,$F$22,$G$22)))),"")</f>
        <v/>
      </c>
      <c r="R172" s="41" t="str">
        <f>IF(wycena!B188&lt;&gt;"",IF((COUNTIF(wycena!CD188,"&lt;&gt;0")+COUNTIF(wycena!CG188,"&lt;&gt;0"))=1,$D$25,IF((COUNTIF(wycena!CD188,"&lt;&gt;0")+COUNTIF(wycena!CG188,"&lt;&gt;0"))=2,$E$25,$C$25)),"")</f>
        <v/>
      </c>
      <c r="S172" s="41" t="str">
        <f>IF(wycena!B188&lt;&gt;"",IF(COUNTIF(wycena!DL188,"&lt;&gt;0")+COUNTIF(wycena!DO188,"&lt;&gt;0")+COUNTIF(wycena!DP188,"&lt;&gt;0")+COUNTIF(wycena!DT188,"&lt;&gt;0")=$C$28,$C$29,IF(COUNTIF(wycena!DL188,"&lt;&gt;0")+COUNTIF(wycena!DO188,"&lt;&gt;0")+COUNTIF(wycena!DP188,"&lt;&gt;0")+COUNTIF(wycena!DT188,"&lt;&gt;0")=$D$28,$D$29,IF(COUNTIF(wycena!DL188,"&lt;&gt;0")+COUNTIF(wycena!DO188,"&lt;&gt;0")+COUNTIF(wycena!DP188,"&lt;&gt;0")+COUNTIF(wycena!DT188,"&lt;&gt;0")=$E$28,$E$29,$F$29))),"")</f>
        <v/>
      </c>
      <c r="T172" s="41" t="str">
        <f>IF(wycena!B188&lt;&gt;"",IFERROR(IF(MAX(wycena!$AC188:$AD188)/MIN(wycena!$AC188:$AD188)&lt;=$C$32,$C$33,IF(MAX(wycena!$AC188:$AD188)/MIN(wycena!$AC188:$AD188)&lt;=$D$32,$D$33,IF(MAX(wycena!$AC188:$AD188)/MIN(wycena!$AC188:$AD188)&lt;=$E$32,$E$33,$F$33))),0),"")</f>
        <v/>
      </c>
      <c r="U172" s="41" t="str">
        <f>IF(wycena!B188&lt;&gt;"",IF(MAX(wycena!$AC188:$AD188)&lt;=$C$36,$C$37,IF(MAX(wycena!$AC188:$AD188)&lt;=$D$36,$D$37,IF(MAX(wycena!$AC188:$AD188)&lt;=$E$36,$E$37,$F$37))),"")</f>
        <v/>
      </c>
      <c r="V172" s="41" t="str">
        <f>IF(wycena!B188&lt;&gt;"",IF(wycena!$AB188&lt;=ryzyka!$C$40,ryzyka!$C$41,IF(wycena!$AB188&lt;=ryzyka!$D$40,ryzyka!$D$41,IF(wycena!$AB188&lt;=ryzyka!$E$40,ryzyka!$E$41,ryzyka!$F$41))),"")</f>
        <v/>
      </c>
      <c r="W172" s="41">
        <f>IF(AND(wycena!B188&lt;&gt;"",wycena!O188&lt;&gt;""),IF((AND(wycena!O188=$C$43,wycena!P188&lt;&gt;"f",wycena!Q188&lt;&gt;"H"))=TRUE,$C$46,IF(AND(wycena!O188=$F$43,wycena!P188&lt;&gt;"A",wycena!Q188&lt;&gt;"E")=TRUE,$C$46,$D$46)),0)</f>
        <v>0</v>
      </c>
      <c r="X172" s="41" t="str">
        <f>IFERROR(IF(wycena!B188&lt;&gt;"",SUM(M172*$B$48,N172*$B$49,O172*$B$50,P172*$B$51,Q172*$B$52,R172*$B$53,S172*$B$54,T172*$B$55,U172*$B$56,V172*$B$57,W172*$B$58),""),0)</f>
        <v/>
      </c>
      <c r="Y172" s="42" t="str">
        <f>IF(wycena!B188&lt;&gt;"",IF(X172&lt;=$B$65,$C$65,(IF(X172&lt;=$B$66,$C$66,(IF(X172&lt;=$B$67,$C$67,$C$68))))),"")</f>
        <v/>
      </c>
    </row>
    <row r="173" spans="11:25">
      <c r="K173" s="39">
        <v>171</v>
      </c>
      <c r="L173" s="40" t="str">
        <f>IF(wycena!B189&lt;&gt;"",wycena!B189,"")</f>
        <v/>
      </c>
      <c r="M173" s="41" t="str">
        <f>IF(wycena!B189&lt;&gt;"",IF(wycena!EO189&lt;=ryzyka!$C$7,ryzyka!$C$8,IF(wycena!EO189&lt;=ryzyka!$D$7,ryzyka!$D$8,IF(wycena!EO189&lt;=ryzyka!$E$7,ryzyka!$E$8,IF(wycena!EO189&lt;=ryzyka!$F$7,ryzyka!$F$8,ryzyka!$G$8)))),"")</f>
        <v/>
      </c>
      <c r="N173" s="41" t="str">
        <f>IF(wycena!B189&lt;&gt;"",IF(wycena!X189=ryzyka!$C$10,ryzyka!$C$11,ryzyka!$D$11),"")</f>
        <v/>
      </c>
      <c r="O173" s="41" t="str">
        <f>IF(wycena!B189&lt;&gt;"",(IF(wycena!DN189&lt;&gt;0,ryzyka!$D$14,ryzyka!$C$14)),"")</f>
        <v/>
      </c>
      <c r="P173" s="41" t="str">
        <f>IF(wycena!B189&lt;&gt;"",IF(wycena!G189&lt;=ryzyka!$C$17,ryzyka!$C$18,IF(wycena!G189&lt;=ryzyka!$D$17,ryzyka!$D$18,IF(wycena!G189&lt;=ryzyka!$E$17,ryzyka!$E$18,IF(wycena!G189&lt;=ryzyka!$F$17,ryzyka!$F$18,ryzyka!$G$18)))),"")</f>
        <v/>
      </c>
      <c r="Q173" s="41" t="str">
        <f>IF(wycena!B189&lt;&gt;"",IF(COUNTIF(wycena!DJ189:DT189,"&lt;&gt;0")&lt;=$C$21,$C$22,IF(COUNTIF(wycena!DJ189:DT189,"&lt;&gt;0")&lt;=$D$21,$D$22,IF(COUNTIF(wycena!DJ189:DT189,"&lt;&gt;0")&lt;=$E$21,$E$22,IF(COUNTIF(wycena!DJ189:DT189,"&lt;&gt;0")&lt;=$F$21,$F$22,$G$22)))),"")</f>
        <v/>
      </c>
      <c r="R173" s="41" t="str">
        <f>IF(wycena!B189&lt;&gt;"",IF((COUNTIF(wycena!CD189,"&lt;&gt;0")+COUNTIF(wycena!CG189,"&lt;&gt;0"))=1,$D$25,IF((COUNTIF(wycena!CD189,"&lt;&gt;0")+COUNTIF(wycena!CG189,"&lt;&gt;0"))=2,$E$25,$C$25)),"")</f>
        <v/>
      </c>
      <c r="S173" s="41" t="str">
        <f>IF(wycena!B189&lt;&gt;"",IF(COUNTIF(wycena!DL189,"&lt;&gt;0")+COUNTIF(wycena!DO189,"&lt;&gt;0")+COUNTIF(wycena!DP189,"&lt;&gt;0")+COUNTIF(wycena!DT189,"&lt;&gt;0")=$C$28,$C$29,IF(COUNTIF(wycena!DL189,"&lt;&gt;0")+COUNTIF(wycena!DO189,"&lt;&gt;0")+COUNTIF(wycena!DP189,"&lt;&gt;0")+COUNTIF(wycena!DT189,"&lt;&gt;0")=$D$28,$D$29,IF(COUNTIF(wycena!DL189,"&lt;&gt;0")+COUNTIF(wycena!DO189,"&lt;&gt;0")+COUNTIF(wycena!DP189,"&lt;&gt;0")+COUNTIF(wycena!DT189,"&lt;&gt;0")=$E$28,$E$29,$F$29))),"")</f>
        <v/>
      </c>
      <c r="T173" s="41" t="str">
        <f>IF(wycena!B189&lt;&gt;"",IFERROR(IF(MAX(wycena!$AC189:$AD189)/MIN(wycena!$AC189:$AD189)&lt;=$C$32,$C$33,IF(MAX(wycena!$AC189:$AD189)/MIN(wycena!$AC189:$AD189)&lt;=$D$32,$D$33,IF(MAX(wycena!$AC189:$AD189)/MIN(wycena!$AC189:$AD189)&lt;=$E$32,$E$33,$F$33))),0),"")</f>
        <v/>
      </c>
      <c r="U173" s="41" t="str">
        <f>IF(wycena!B189&lt;&gt;"",IF(MAX(wycena!$AC189:$AD189)&lt;=$C$36,$C$37,IF(MAX(wycena!$AC189:$AD189)&lt;=$D$36,$D$37,IF(MAX(wycena!$AC189:$AD189)&lt;=$E$36,$E$37,$F$37))),"")</f>
        <v/>
      </c>
      <c r="V173" s="41" t="str">
        <f>IF(wycena!B189&lt;&gt;"",IF(wycena!$AB189&lt;=ryzyka!$C$40,ryzyka!$C$41,IF(wycena!$AB189&lt;=ryzyka!$D$40,ryzyka!$D$41,IF(wycena!$AB189&lt;=ryzyka!$E$40,ryzyka!$E$41,ryzyka!$F$41))),"")</f>
        <v/>
      </c>
      <c r="W173" s="41">
        <f>IF(AND(wycena!B189&lt;&gt;"",wycena!O189&lt;&gt;""),IF((AND(wycena!O189=$C$43,wycena!P189&lt;&gt;"f",wycena!Q189&lt;&gt;"H"))=TRUE,$C$46,IF(AND(wycena!O189=$F$43,wycena!P189&lt;&gt;"A",wycena!Q189&lt;&gt;"E")=TRUE,$C$46,$D$46)),0)</f>
        <v>0</v>
      </c>
      <c r="X173" s="41" t="str">
        <f>IFERROR(IF(wycena!B189&lt;&gt;"",SUM(M173*$B$48,N173*$B$49,O173*$B$50,P173*$B$51,Q173*$B$52,R173*$B$53,S173*$B$54,T173*$B$55,U173*$B$56,V173*$B$57,W173*$B$58),""),0)</f>
        <v/>
      </c>
      <c r="Y173" s="42" t="str">
        <f>IF(wycena!B189&lt;&gt;"",IF(X173&lt;=$B$65,$C$65,(IF(X173&lt;=$B$66,$C$66,(IF(X173&lt;=$B$67,$C$67,$C$68))))),"")</f>
        <v/>
      </c>
    </row>
    <row r="174" spans="11:25">
      <c r="K174" s="39">
        <v>172</v>
      </c>
      <c r="L174" s="40" t="str">
        <f>IF(wycena!B190&lt;&gt;"",wycena!B190,"")</f>
        <v/>
      </c>
      <c r="M174" s="41" t="str">
        <f>IF(wycena!B190&lt;&gt;"",IF(wycena!EO190&lt;=ryzyka!$C$7,ryzyka!$C$8,IF(wycena!EO190&lt;=ryzyka!$D$7,ryzyka!$D$8,IF(wycena!EO190&lt;=ryzyka!$E$7,ryzyka!$E$8,IF(wycena!EO190&lt;=ryzyka!$F$7,ryzyka!$F$8,ryzyka!$G$8)))),"")</f>
        <v/>
      </c>
      <c r="N174" s="41" t="str">
        <f>IF(wycena!B190&lt;&gt;"",IF(wycena!X190=ryzyka!$C$10,ryzyka!$C$11,ryzyka!$D$11),"")</f>
        <v/>
      </c>
      <c r="O174" s="41" t="str">
        <f>IF(wycena!B190&lt;&gt;"",(IF(wycena!DN190&lt;&gt;0,ryzyka!$D$14,ryzyka!$C$14)),"")</f>
        <v/>
      </c>
      <c r="P174" s="41" t="str">
        <f>IF(wycena!B190&lt;&gt;"",IF(wycena!G190&lt;=ryzyka!$C$17,ryzyka!$C$18,IF(wycena!G190&lt;=ryzyka!$D$17,ryzyka!$D$18,IF(wycena!G190&lt;=ryzyka!$E$17,ryzyka!$E$18,IF(wycena!G190&lt;=ryzyka!$F$17,ryzyka!$F$18,ryzyka!$G$18)))),"")</f>
        <v/>
      </c>
      <c r="Q174" s="41" t="str">
        <f>IF(wycena!B190&lt;&gt;"",IF(COUNTIF(wycena!DJ190:DT190,"&lt;&gt;0")&lt;=$C$21,$C$22,IF(COUNTIF(wycena!DJ190:DT190,"&lt;&gt;0")&lt;=$D$21,$D$22,IF(COUNTIF(wycena!DJ190:DT190,"&lt;&gt;0")&lt;=$E$21,$E$22,IF(COUNTIF(wycena!DJ190:DT190,"&lt;&gt;0")&lt;=$F$21,$F$22,$G$22)))),"")</f>
        <v/>
      </c>
      <c r="R174" s="41" t="str">
        <f>IF(wycena!B190&lt;&gt;"",IF((COUNTIF(wycena!CD190,"&lt;&gt;0")+COUNTIF(wycena!CG190,"&lt;&gt;0"))=1,$D$25,IF((COUNTIF(wycena!CD190,"&lt;&gt;0")+COUNTIF(wycena!CG190,"&lt;&gt;0"))=2,$E$25,$C$25)),"")</f>
        <v/>
      </c>
      <c r="S174" s="41" t="str">
        <f>IF(wycena!B190&lt;&gt;"",IF(COUNTIF(wycena!DL190,"&lt;&gt;0")+COUNTIF(wycena!DO190,"&lt;&gt;0")+COUNTIF(wycena!DP190,"&lt;&gt;0")+COUNTIF(wycena!DT190,"&lt;&gt;0")=$C$28,$C$29,IF(COUNTIF(wycena!DL190,"&lt;&gt;0")+COUNTIF(wycena!DO190,"&lt;&gt;0")+COUNTIF(wycena!DP190,"&lt;&gt;0")+COUNTIF(wycena!DT190,"&lt;&gt;0")=$D$28,$D$29,IF(COUNTIF(wycena!DL190,"&lt;&gt;0")+COUNTIF(wycena!DO190,"&lt;&gt;0")+COUNTIF(wycena!DP190,"&lt;&gt;0")+COUNTIF(wycena!DT190,"&lt;&gt;0")=$E$28,$E$29,$F$29))),"")</f>
        <v/>
      </c>
      <c r="T174" s="41" t="str">
        <f>IF(wycena!B190&lt;&gt;"",IFERROR(IF(MAX(wycena!$AC190:$AD190)/MIN(wycena!$AC190:$AD190)&lt;=$C$32,$C$33,IF(MAX(wycena!$AC190:$AD190)/MIN(wycena!$AC190:$AD190)&lt;=$D$32,$D$33,IF(MAX(wycena!$AC190:$AD190)/MIN(wycena!$AC190:$AD190)&lt;=$E$32,$E$33,$F$33))),0),"")</f>
        <v/>
      </c>
      <c r="U174" s="41" t="str">
        <f>IF(wycena!B190&lt;&gt;"",IF(MAX(wycena!$AC190:$AD190)&lt;=$C$36,$C$37,IF(MAX(wycena!$AC190:$AD190)&lt;=$D$36,$D$37,IF(MAX(wycena!$AC190:$AD190)&lt;=$E$36,$E$37,$F$37))),"")</f>
        <v/>
      </c>
      <c r="V174" s="41" t="str">
        <f>IF(wycena!B190&lt;&gt;"",IF(wycena!$AB190&lt;=ryzyka!$C$40,ryzyka!$C$41,IF(wycena!$AB190&lt;=ryzyka!$D$40,ryzyka!$D$41,IF(wycena!$AB190&lt;=ryzyka!$E$40,ryzyka!$E$41,ryzyka!$F$41))),"")</f>
        <v/>
      </c>
      <c r="W174" s="41">
        <f>IF(AND(wycena!B190&lt;&gt;"",wycena!O190&lt;&gt;""),IF((AND(wycena!O190=$C$43,wycena!P190&lt;&gt;"f",wycena!Q190&lt;&gt;"H"))=TRUE,$C$46,IF(AND(wycena!O190=$F$43,wycena!P190&lt;&gt;"A",wycena!Q190&lt;&gt;"E")=TRUE,$C$46,$D$46)),0)</f>
        <v>0</v>
      </c>
      <c r="X174" s="41" t="str">
        <f>IFERROR(IF(wycena!B190&lt;&gt;"",SUM(M174*$B$48,N174*$B$49,O174*$B$50,P174*$B$51,Q174*$B$52,R174*$B$53,S174*$B$54,T174*$B$55,U174*$B$56,V174*$B$57,W174*$B$58),""),0)</f>
        <v/>
      </c>
      <c r="Y174" s="42" t="str">
        <f>IF(wycena!B190&lt;&gt;"",IF(X174&lt;=$B$65,$C$65,(IF(X174&lt;=$B$66,$C$66,(IF(X174&lt;=$B$67,$C$67,$C$68))))),"")</f>
        <v/>
      </c>
    </row>
    <row r="175" spans="11:25">
      <c r="K175" s="39">
        <v>173</v>
      </c>
      <c r="L175" s="40" t="str">
        <f>IF(wycena!B191&lt;&gt;"",wycena!B191,"")</f>
        <v/>
      </c>
      <c r="M175" s="41" t="str">
        <f>IF(wycena!B191&lt;&gt;"",IF(wycena!EO191&lt;=ryzyka!$C$7,ryzyka!$C$8,IF(wycena!EO191&lt;=ryzyka!$D$7,ryzyka!$D$8,IF(wycena!EO191&lt;=ryzyka!$E$7,ryzyka!$E$8,IF(wycena!EO191&lt;=ryzyka!$F$7,ryzyka!$F$8,ryzyka!$G$8)))),"")</f>
        <v/>
      </c>
      <c r="N175" s="41" t="str">
        <f>IF(wycena!B191&lt;&gt;"",IF(wycena!X191=ryzyka!$C$10,ryzyka!$C$11,ryzyka!$D$11),"")</f>
        <v/>
      </c>
      <c r="O175" s="41" t="str">
        <f>IF(wycena!B191&lt;&gt;"",(IF(wycena!DN191&lt;&gt;0,ryzyka!$D$14,ryzyka!$C$14)),"")</f>
        <v/>
      </c>
      <c r="P175" s="41" t="str">
        <f>IF(wycena!B191&lt;&gt;"",IF(wycena!G191&lt;=ryzyka!$C$17,ryzyka!$C$18,IF(wycena!G191&lt;=ryzyka!$D$17,ryzyka!$D$18,IF(wycena!G191&lt;=ryzyka!$E$17,ryzyka!$E$18,IF(wycena!G191&lt;=ryzyka!$F$17,ryzyka!$F$18,ryzyka!$G$18)))),"")</f>
        <v/>
      </c>
      <c r="Q175" s="41" t="str">
        <f>IF(wycena!B191&lt;&gt;"",IF(COUNTIF(wycena!DJ191:DT191,"&lt;&gt;0")&lt;=$C$21,$C$22,IF(COUNTIF(wycena!DJ191:DT191,"&lt;&gt;0")&lt;=$D$21,$D$22,IF(COUNTIF(wycena!DJ191:DT191,"&lt;&gt;0")&lt;=$E$21,$E$22,IF(COUNTIF(wycena!DJ191:DT191,"&lt;&gt;0")&lt;=$F$21,$F$22,$G$22)))),"")</f>
        <v/>
      </c>
      <c r="R175" s="41" t="str">
        <f>IF(wycena!B191&lt;&gt;"",IF((COUNTIF(wycena!CD191,"&lt;&gt;0")+COUNTIF(wycena!CG191,"&lt;&gt;0"))=1,$D$25,IF((COUNTIF(wycena!CD191,"&lt;&gt;0")+COUNTIF(wycena!CG191,"&lt;&gt;0"))=2,$E$25,$C$25)),"")</f>
        <v/>
      </c>
      <c r="S175" s="41" t="str">
        <f>IF(wycena!B191&lt;&gt;"",IF(COUNTIF(wycena!DL191,"&lt;&gt;0")+COUNTIF(wycena!DO191,"&lt;&gt;0")+COUNTIF(wycena!DP191,"&lt;&gt;0")+COUNTIF(wycena!DT191,"&lt;&gt;0")=$C$28,$C$29,IF(COUNTIF(wycena!DL191,"&lt;&gt;0")+COUNTIF(wycena!DO191,"&lt;&gt;0")+COUNTIF(wycena!DP191,"&lt;&gt;0")+COUNTIF(wycena!DT191,"&lt;&gt;0")=$D$28,$D$29,IF(COUNTIF(wycena!DL191,"&lt;&gt;0")+COUNTIF(wycena!DO191,"&lt;&gt;0")+COUNTIF(wycena!DP191,"&lt;&gt;0")+COUNTIF(wycena!DT191,"&lt;&gt;0")=$E$28,$E$29,$F$29))),"")</f>
        <v/>
      </c>
      <c r="T175" s="41" t="str">
        <f>IF(wycena!B191&lt;&gt;"",IFERROR(IF(MAX(wycena!$AC191:$AD191)/MIN(wycena!$AC191:$AD191)&lt;=$C$32,$C$33,IF(MAX(wycena!$AC191:$AD191)/MIN(wycena!$AC191:$AD191)&lt;=$D$32,$D$33,IF(MAX(wycena!$AC191:$AD191)/MIN(wycena!$AC191:$AD191)&lt;=$E$32,$E$33,$F$33))),0),"")</f>
        <v/>
      </c>
      <c r="U175" s="41" t="str">
        <f>IF(wycena!B191&lt;&gt;"",IF(MAX(wycena!$AC191:$AD191)&lt;=$C$36,$C$37,IF(MAX(wycena!$AC191:$AD191)&lt;=$D$36,$D$37,IF(MAX(wycena!$AC191:$AD191)&lt;=$E$36,$E$37,$F$37))),"")</f>
        <v/>
      </c>
      <c r="V175" s="41" t="str">
        <f>IF(wycena!B191&lt;&gt;"",IF(wycena!$AB191&lt;=ryzyka!$C$40,ryzyka!$C$41,IF(wycena!$AB191&lt;=ryzyka!$D$40,ryzyka!$D$41,IF(wycena!$AB191&lt;=ryzyka!$E$40,ryzyka!$E$41,ryzyka!$F$41))),"")</f>
        <v/>
      </c>
      <c r="W175" s="41">
        <f>IF(AND(wycena!B191&lt;&gt;"",wycena!O191&lt;&gt;""),IF((AND(wycena!O191=$C$43,wycena!P191&lt;&gt;"f",wycena!Q191&lt;&gt;"H"))=TRUE,$C$46,IF(AND(wycena!O191=$F$43,wycena!P191&lt;&gt;"A",wycena!Q191&lt;&gt;"E")=TRUE,$C$46,$D$46)),0)</f>
        <v>0</v>
      </c>
      <c r="X175" s="41" t="str">
        <f>IFERROR(IF(wycena!B191&lt;&gt;"",SUM(M175*$B$48,N175*$B$49,O175*$B$50,P175*$B$51,Q175*$B$52,R175*$B$53,S175*$B$54,T175*$B$55,U175*$B$56,V175*$B$57,W175*$B$58),""),0)</f>
        <v/>
      </c>
      <c r="Y175" s="42" t="str">
        <f>IF(wycena!B191&lt;&gt;"",IF(X175&lt;=$B$65,$C$65,(IF(X175&lt;=$B$66,$C$66,(IF(X175&lt;=$B$67,$C$67,$C$68))))),"")</f>
        <v/>
      </c>
    </row>
    <row r="176" spans="11:25">
      <c r="K176" s="39">
        <v>174</v>
      </c>
      <c r="L176" s="40" t="str">
        <f>IF(wycena!B192&lt;&gt;"",wycena!B192,"")</f>
        <v/>
      </c>
      <c r="M176" s="41" t="str">
        <f>IF(wycena!B192&lt;&gt;"",IF(wycena!EO192&lt;=ryzyka!$C$7,ryzyka!$C$8,IF(wycena!EO192&lt;=ryzyka!$D$7,ryzyka!$D$8,IF(wycena!EO192&lt;=ryzyka!$E$7,ryzyka!$E$8,IF(wycena!EO192&lt;=ryzyka!$F$7,ryzyka!$F$8,ryzyka!$G$8)))),"")</f>
        <v/>
      </c>
      <c r="N176" s="41" t="str">
        <f>IF(wycena!B192&lt;&gt;"",IF(wycena!X192=ryzyka!$C$10,ryzyka!$C$11,ryzyka!$D$11),"")</f>
        <v/>
      </c>
      <c r="O176" s="41" t="str">
        <f>IF(wycena!B192&lt;&gt;"",(IF(wycena!DN192&lt;&gt;0,ryzyka!$D$14,ryzyka!$C$14)),"")</f>
        <v/>
      </c>
      <c r="P176" s="41" t="str">
        <f>IF(wycena!B192&lt;&gt;"",IF(wycena!G192&lt;=ryzyka!$C$17,ryzyka!$C$18,IF(wycena!G192&lt;=ryzyka!$D$17,ryzyka!$D$18,IF(wycena!G192&lt;=ryzyka!$E$17,ryzyka!$E$18,IF(wycena!G192&lt;=ryzyka!$F$17,ryzyka!$F$18,ryzyka!$G$18)))),"")</f>
        <v/>
      </c>
      <c r="Q176" s="41" t="str">
        <f>IF(wycena!B192&lt;&gt;"",IF(COUNTIF(wycena!DJ192:DT192,"&lt;&gt;0")&lt;=$C$21,$C$22,IF(COUNTIF(wycena!DJ192:DT192,"&lt;&gt;0")&lt;=$D$21,$D$22,IF(COUNTIF(wycena!DJ192:DT192,"&lt;&gt;0")&lt;=$E$21,$E$22,IF(COUNTIF(wycena!DJ192:DT192,"&lt;&gt;0")&lt;=$F$21,$F$22,$G$22)))),"")</f>
        <v/>
      </c>
      <c r="R176" s="41" t="str">
        <f>IF(wycena!B192&lt;&gt;"",IF((COUNTIF(wycena!CD192,"&lt;&gt;0")+COUNTIF(wycena!CG192,"&lt;&gt;0"))=1,$D$25,IF((COUNTIF(wycena!CD192,"&lt;&gt;0")+COUNTIF(wycena!CG192,"&lt;&gt;0"))=2,$E$25,$C$25)),"")</f>
        <v/>
      </c>
      <c r="S176" s="41" t="str">
        <f>IF(wycena!B192&lt;&gt;"",IF(COUNTIF(wycena!DL192,"&lt;&gt;0")+COUNTIF(wycena!DO192,"&lt;&gt;0")+COUNTIF(wycena!DP192,"&lt;&gt;0")+COUNTIF(wycena!DT192,"&lt;&gt;0")=$C$28,$C$29,IF(COUNTIF(wycena!DL192,"&lt;&gt;0")+COUNTIF(wycena!DO192,"&lt;&gt;0")+COUNTIF(wycena!DP192,"&lt;&gt;0")+COUNTIF(wycena!DT192,"&lt;&gt;0")=$D$28,$D$29,IF(COUNTIF(wycena!DL192,"&lt;&gt;0")+COUNTIF(wycena!DO192,"&lt;&gt;0")+COUNTIF(wycena!DP192,"&lt;&gt;0")+COUNTIF(wycena!DT192,"&lt;&gt;0")=$E$28,$E$29,$F$29))),"")</f>
        <v/>
      </c>
      <c r="T176" s="41" t="str">
        <f>IF(wycena!B192&lt;&gt;"",IFERROR(IF(MAX(wycena!$AC192:$AD192)/MIN(wycena!$AC192:$AD192)&lt;=$C$32,$C$33,IF(MAX(wycena!$AC192:$AD192)/MIN(wycena!$AC192:$AD192)&lt;=$D$32,$D$33,IF(MAX(wycena!$AC192:$AD192)/MIN(wycena!$AC192:$AD192)&lt;=$E$32,$E$33,$F$33))),0),"")</f>
        <v/>
      </c>
      <c r="U176" s="41" t="str">
        <f>IF(wycena!B192&lt;&gt;"",IF(MAX(wycena!$AC192:$AD192)&lt;=$C$36,$C$37,IF(MAX(wycena!$AC192:$AD192)&lt;=$D$36,$D$37,IF(MAX(wycena!$AC192:$AD192)&lt;=$E$36,$E$37,$F$37))),"")</f>
        <v/>
      </c>
      <c r="V176" s="41" t="str">
        <f>IF(wycena!B192&lt;&gt;"",IF(wycena!$AB192&lt;=ryzyka!$C$40,ryzyka!$C$41,IF(wycena!$AB192&lt;=ryzyka!$D$40,ryzyka!$D$41,IF(wycena!$AB192&lt;=ryzyka!$E$40,ryzyka!$E$41,ryzyka!$F$41))),"")</f>
        <v/>
      </c>
      <c r="W176" s="41">
        <f>IF(AND(wycena!B192&lt;&gt;"",wycena!O192&lt;&gt;""),IF((AND(wycena!O192=$C$43,wycena!P192&lt;&gt;"f",wycena!Q192&lt;&gt;"H"))=TRUE,$C$46,IF(AND(wycena!O192=$F$43,wycena!P192&lt;&gt;"A",wycena!Q192&lt;&gt;"E")=TRUE,$C$46,$D$46)),0)</f>
        <v>0</v>
      </c>
      <c r="X176" s="41" t="str">
        <f>IFERROR(IF(wycena!B192&lt;&gt;"",SUM(M176*$B$48,N176*$B$49,O176*$B$50,P176*$B$51,Q176*$B$52,R176*$B$53,S176*$B$54,T176*$B$55,U176*$B$56,V176*$B$57,W176*$B$58),""),0)</f>
        <v/>
      </c>
      <c r="Y176" s="42" t="str">
        <f>IF(wycena!B192&lt;&gt;"",IF(X176&lt;=$B$65,$C$65,(IF(X176&lt;=$B$66,$C$66,(IF(X176&lt;=$B$67,$C$67,$C$68))))),"")</f>
        <v/>
      </c>
    </row>
    <row r="177" spans="11:25">
      <c r="K177" s="39">
        <v>175</v>
      </c>
      <c r="L177" s="40" t="str">
        <f>IF(wycena!B193&lt;&gt;"",wycena!B193,"")</f>
        <v/>
      </c>
      <c r="M177" s="41" t="str">
        <f>IF(wycena!B193&lt;&gt;"",IF(wycena!EO193&lt;=ryzyka!$C$7,ryzyka!$C$8,IF(wycena!EO193&lt;=ryzyka!$D$7,ryzyka!$D$8,IF(wycena!EO193&lt;=ryzyka!$E$7,ryzyka!$E$8,IF(wycena!EO193&lt;=ryzyka!$F$7,ryzyka!$F$8,ryzyka!$G$8)))),"")</f>
        <v/>
      </c>
      <c r="N177" s="41" t="str">
        <f>IF(wycena!B193&lt;&gt;"",IF(wycena!X193=ryzyka!$C$10,ryzyka!$C$11,ryzyka!$D$11),"")</f>
        <v/>
      </c>
      <c r="O177" s="41" t="str">
        <f>IF(wycena!B193&lt;&gt;"",(IF(wycena!DN193&lt;&gt;0,ryzyka!$D$14,ryzyka!$C$14)),"")</f>
        <v/>
      </c>
      <c r="P177" s="41" t="str">
        <f>IF(wycena!B193&lt;&gt;"",IF(wycena!G193&lt;=ryzyka!$C$17,ryzyka!$C$18,IF(wycena!G193&lt;=ryzyka!$D$17,ryzyka!$D$18,IF(wycena!G193&lt;=ryzyka!$E$17,ryzyka!$E$18,IF(wycena!G193&lt;=ryzyka!$F$17,ryzyka!$F$18,ryzyka!$G$18)))),"")</f>
        <v/>
      </c>
      <c r="Q177" s="41" t="str">
        <f>IF(wycena!B193&lt;&gt;"",IF(COUNTIF(wycena!DJ193:DT193,"&lt;&gt;0")&lt;=$C$21,$C$22,IF(COUNTIF(wycena!DJ193:DT193,"&lt;&gt;0")&lt;=$D$21,$D$22,IF(COUNTIF(wycena!DJ193:DT193,"&lt;&gt;0")&lt;=$E$21,$E$22,IF(COUNTIF(wycena!DJ193:DT193,"&lt;&gt;0")&lt;=$F$21,$F$22,$G$22)))),"")</f>
        <v/>
      </c>
      <c r="R177" s="41" t="str">
        <f>IF(wycena!B193&lt;&gt;"",IF((COUNTIF(wycena!CD193,"&lt;&gt;0")+COUNTIF(wycena!CG193,"&lt;&gt;0"))=1,$D$25,IF((COUNTIF(wycena!CD193,"&lt;&gt;0")+COUNTIF(wycena!CG193,"&lt;&gt;0"))=2,$E$25,$C$25)),"")</f>
        <v/>
      </c>
      <c r="S177" s="41" t="str">
        <f>IF(wycena!B193&lt;&gt;"",IF(COUNTIF(wycena!DL193,"&lt;&gt;0")+COUNTIF(wycena!DO193,"&lt;&gt;0")+COUNTIF(wycena!DP193,"&lt;&gt;0")+COUNTIF(wycena!DT193,"&lt;&gt;0")=$C$28,$C$29,IF(COUNTIF(wycena!DL193,"&lt;&gt;0")+COUNTIF(wycena!DO193,"&lt;&gt;0")+COUNTIF(wycena!DP193,"&lt;&gt;0")+COUNTIF(wycena!DT193,"&lt;&gt;0")=$D$28,$D$29,IF(COUNTIF(wycena!DL193,"&lt;&gt;0")+COUNTIF(wycena!DO193,"&lt;&gt;0")+COUNTIF(wycena!DP193,"&lt;&gt;0")+COUNTIF(wycena!DT193,"&lt;&gt;0")=$E$28,$E$29,$F$29))),"")</f>
        <v/>
      </c>
      <c r="T177" s="41" t="str">
        <f>IF(wycena!B193&lt;&gt;"",IFERROR(IF(MAX(wycena!$AC193:$AD193)/MIN(wycena!$AC193:$AD193)&lt;=$C$32,$C$33,IF(MAX(wycena!$AC193:$AD193)/MIN(wycena!$AC193:$AD193)&lt;=$D$32,$D$33,IF(MAX(wycena!$AC193:$AD193)/MIN(wycena!$AC193:$AD193)&lt;=$E$32,$E$33,$F$33))),0),"")</f>
        <v/>
      </c>
      <c r="U177" s="41" t="str">
        <f>IF(wycena!B193&lt;&gt;"",IF(MAX(wycena!$AC193:$AD193)&lt;=$C$36,$C$37,IF(MAX(wycena!$AC193:$AD193)&lt;=$D$36,$D$37,IF(MAX(wycena!$AC193:$AD193)&lt;=$E$36,$E$37,$F$37))),"")</f>
        <v/>
      </c>
      <c r="V177" s="41" t="str">
        <f>IF(wycena!B193&lt;&gt;"",IF(wycena!$AB193&lt;=ryzyka!$C$40,ryzyka!$C$41,IF(wycena!$AB193&lt;=ryzyka!$D$40,ryzyka!$D$41,IF(wycena!$AB193&lt;=ryzyka!$E$40,ryzyka!$E$41,ryzyka!$F$41))),"")</f>
        <v/>
      </c>
      <c r="W177" s="41">
        <f>IF(AND(wycena!B193&lt;&gt;"",wycena!O193&lt;&gt;""),IF((AND(wycena!O193=$C$43,wycena!P193&lt;&gt;"f",wycena!Q193&lt;&gt;"H"))=TRUE,$C$46,IF(AND(wycena!O193=$F$43,wycena!P193&lt;&gt;"A",wycena!Q193&lt;&gt;"E")=TRUE,$C$46,$D$46)),0)</f>
        <v>0</v>
      </c>
      <c r="X177" s="41" t="str">
        <f>IFERROR(IF(wycena!B193&lt;&gt;"",SUM(M177*$B$48,N177*$B$49,O177*$B$50,P177*$B$51,Q177*$B$52,R177*$B$53,S177*$B$54,T177*$B$55,U177*$B$56,V177*$B$57,W177*$B$58),""),0)</f>
        <v/>
      </c>
      <c r="Y177" s="42" t="str">
        <f>IF(wycena!B193&lt;&gt;"",IF(X177&lt;=$B$65,$C$65,(IF(X177&lt;=$B$66,$C$66,(IF(X177&lt;=$B$67,$C$67,$C$68))))),"")</f>
        <v/>
      </c>
    </row>
    <row r="178" spans="11:25">
      <c r="K178" s="39">
        <v>176</v>
      </c>
      <c r="L178" s="40" t="str">
        <f>IF(wycena!B194&lt;&gt;"",wycena!B194,"")</f>
        <v/>
      </c>
      <c r="M178" s="41" t="str">
        <f>IF(wycena!B194&lt;&gt;"",IF(wycena!EO194&lt;=ryzyka!$C$7,ryzyka!$C$8,IF(wycena!EO194&lt;=ryzyka!$D$7,ryzyka!$D$8,IF(wycena!EO194&lt;=ryzyka!$E$7,ryzyka!$E$8,IF(wycena!EO194&lt;=ryzyka!$F$7,ryzyka!$F$8,ryzyka!$G$8)))),"")</f>
        <v/>
      </c>
      <c r="N178" s="41" t="str">
        <f>IF(wycena!B194&lt;&gt;"",IF(wycena!X194=ryzyka!$C$10,ryzyka!$C$11,ryzyka!$D$11),"")</f>
        <v/>
      </c>
      <c r="O178" s="41" t="str">
        <f>IF(wycena!B194&lt;&gt;"",(IF(wycena!DN194&lt;&gt;0,ryzyka!$D$14,ryzyka!$C$14)),"")</f>
        <v/>
      </c>
      <c r="P178" s="41" t="str">
        <f>IF(wycena!B194&lt;&gt;"",IF(wycena!G194&lt;=ryzyka!$C$17,ryzyka!$C$18,IF(wycena!G194&lt;=ryzyka!$D$17,ryzyka!$D$18,IF(wycena!G194&lt;=ryzyka!$E$17,ryzyka!$E$18,IF(wycena!G194&lt;=ryzyka!$F$17,ryzyka!$F$18,ryzyka!$G$18)))),"")</f>
        <v/>
      </c>
      <c r="Q178" s="41" t="str">
        <f>IF(wycena!B194&lt;&gt;"",IF(COUNTIF(wycena!DJ194:DT194,"&lt;&gt;0")&lt;=$C$21,$C$22,IF(COUNTIF(wycena!DJ194:DT194,"&lt;&gt;0")&lt;=$D$21,$D$22,IF(COUNTIF(wycena!DJ194:DT194,"&lt;&gt;0")&lt;=$E$21,$E$22,IF(COUNTIF(wycena!DJ194:DT194,"&lt;&gt;0")&lt;=$F$21,$F$22,$G$22)))),"")</f>
        <v/>
      </c>
      <c r="R178" s="41" t="str">
        <f>IF(wycena!B194&lt;&gt;"",IF((COUNTIF(wycena!CD194,"&lt;&gt;0")+COUNTIF(wycena!CG194,"&lt;&gt;0"))=1,$D$25,IF((COUNTIF(wycena!CD194,"&lt;&gt;0")+COUNTIF(wycena!CG194,"&lt;&gt;0"))=2,$E$25,$C$25)),"")</f>
        <v/>
      </c>
      <c r="S178" s="41" t="str">
        <f>IF(wycena!B194&lt;&gt;"",IF(COUNTIF(wycena!DL194,"&lt;&gt;0")+COUNTIF(wycena!DO194,"&lt;&gt;0")+COUNTIF(wycena!DP194,"&lt;&gt;0")+COUNTIF(wycena!DT194,"&lt;&gt;0")=$C$28,$C$29,IF(COUNTIF(wycena!DL194,"&lt;&gt;0")+COUNTIF(wycena!DO194,"&lt;&gt;0")+COUNTIF(wycena!DP194,"&lt;&gt;0")+COUNTIF(wycena!DT194,"&lt;&gt;0")=$D$28,$D$29,IF(COUNTIF(wycena!DL194,"&lt;&gt;0")+COUNTIF(wycena!DO194,"&lt;&gt;0")+COUNTIF(wycena!DP194,"&lt;&gt;0")+COUNTIF(wycena!DT194,"&lt;&gt;0")=$E$28,$E$29,$F$29))),"")</f>
        <v/>
      </c>
      <c r="T178" s="41" t="str">
        <f>IF(wycena!B194&lt;&gt;"",IFERROR(IF(MAX(wycena!$AC194:$AD194)/MIN(wycena!$AC194:$AD194)&lt;=$C$32,$C$33,IF(MAX(wycena!$AC194:$AD194)/MIN(wycena!$AC194:$AD194)&lt;=$D$32,$D$33,IF(MAX(wycena!$AC194:$AD194)/MIN(wycena!$AC194:$AD194)&lt;=$E$32,$E$33,$F$33))),0),"")</f>
        <v/>
      </c>
      <c r="U178" s="41" t="str">
        <f>IF(wycena!B194&lt;&gt;"",IF(MAX(wycena!$AC194:$AD194)&lt;=$C$36,$C$37,IF(MAX(wycena!$AC194:$AD194)&lt;=$D$36,$D$37,IF(MAX(wycena!$AC194:$AD194)&lt;=$E$36,$E$37,$F$37))),"")</f>
        <v/>
      </c>
      <c r="V178" s="41" t="str">
        <f>IF(wycena!B194&lt;&gt;"",IF(wycena!$AB194&lt;=ryzyka!$C$40,ryzyka!$C$41,IF(wycena!$AB194&lt;=ryzyka!$D$40,ryzyka!$D$41,IF(wycena!$AB194&lt;=ryzyka!$E$40,ryzyka!$E$41,ryzyka!$F$41))),"")</f>
        <v/>
      </c>
      <c r="W178" s="41">
        <f>IF(AND(wycena!B194&lt;&gt;"",wycena!O194&lt;&gt;""),IF((AND(wycena!O194=$C$43,wycena!P194&lt;&gt;"f",wycena!Q194&lt;&gt;"H"))=TRUE,$C$46,IF(AND(wycena!O194=$F$43,wycena!P194&lt;&gt;"A",wycena!Q194&lt;&gt;"E")=TRUE,$C$46,$D$46)),0)</f>
        <v>0</v>
      </c>
      <c r="X178" s="41" t="str">
        <f>IFERROR(IF(wycena!B194&lt;&gt;"",SUM(M178*$B$48,N178*$B$49,O178*$B$50,P178*$B$51,Q178*$B$52,R178*$B$53,S178*$B$54,T178*$B$55,U178*$B$56,V178*$B$57,W178*$B$58),""),0)</f>
        <v/>
      </c>
      <c r="Y178" s="42" t="str">
        <f>IF(wycena!B194&lt;&gt;"",IF(X178&lt;=$B$65,$C$65,(IF(X178&lt;=$B$66,$C$66,(IF(X178&lt;=$B$67,$C$67,$C$68))))),"")</f>
        <v/>
      </c>
    </row>
    <row r="179" spans="11:25">
      <c r="K179" s="39">
        <v>177</v>
      </c>
      <c r="L179" s="40" t="str">
        <f>IF(wycena!B195&lt;&gt;"",wycena!B195,"")</f>
        <v/>
      </c>
      <c r="M179" s="41" t="str">
        <f>IF(wycena!B195&lt;&gt;"",IF(wycena!EO195&lt;=ryzyka!$C$7,ryzyka!$C$8,IF(wycena!EO195&lt;=ryzyka!$D$7,ryzyka!$D$8,IF(wycena!EO195&lt;=ryzyka!$E$7,ryzyka!$E$8,IF(wycena!EO195&lt;=ryzyka!$F$7,ryzyka!$F$8,ryzyka!$G$8)))),"")</f>
        <v/>
      </c>
      <c r="N179" s="41" t="str">
        <f>IF(wycena!B195&lt;&gt;"",IF(wycena!X195=ryzyka!$C$10,ryzyka!$C$11,ryzyka!$D$11),"")</f>
        <v/>
      </c>
      <c r="O179" s="41" t="str">
        <f>IF(wycena!B195&lt;&gt;"",(IF(wycena!DN195&lt;&gt;0,ryzyka!$D$14,ryzyka!$C$14)),"")</f>
        <v/>
      </c>
      <c r="P179" s="41" t="str">
        <f>IF(wycena!B195&lt;&gt;"",IF(wycena!G195&lt;=ryzyka!$C$17,ryzyka!$C$18,IF(wycena!G195&lt;=ryzyka!$D$17,ryzyka!$D$18,IF(wycena!G195&lt;=ryzyka!$E$17,ryzyka!$E$18,IF(wycena!G195&lt;=ryzyka!$F$17,ryzyka!$F$18,ryzyka!$G$18)))),"")</f>
        <v/>
      </c>
      <c r="Q179" s="41" t="str">
        <f>IF(wycena!B195&lt;&gt;"",IF(COUNTIF(wycena!DJ195:DT195,"&lt;&gt;0")&lt;=$C$21,$C$22,IF(COUNTIF(wycena!DJ195:DT195,"&lt;&gt;0")&lt;=$D$21,$D$22,IF(COUNTIF(wycena!DJ195:DT195,"&lt;&gt;0")&lt;=$E$21,$E$22,IF(COUNTIF(wycena!DJ195:DT195,"&lt;&gt;0")&lt;=$F$21,$F$22,$G$22)))),"")</f>
        <v/>
      </c>
      <c r="R179" s="41" t="str">
        <f>IF(wycena!B195&lt;&gt;"",IF((COUNTIF(wycena!CD195,"&lt;&gt;0")+COUNTIF(wycena!CG195,"&lt;&gt;0"))=1,$D$25,IF((COUNTIF(wycena!CD195,"&lt;&gt;0")+COUNTIF(wycena!CG195,"&lt;&gt;0"))=2,$E$25,$C$25)),"")</f>
        <v/>
      </c>
      <c r="S179" s="41" t="str">
        <f>IF(wycena!B195&lt;&gt;"",IF(COUNTIF(wycena!DL195,"&lt;&gt;0")+COUNTIF(wycena!DO195,"&lt;&gt;0")+COUNTIF(wycena!DP195,"&lt;&gt;0")+COUNTIF(wycena!DT195,"&lt;&gt;0")=$C$28,$C$29,IF(COUNTIF(wycena!DL195,"&lt;&gt;0")+COUNTIF(wycena!DO195,"&lt;&gt;0")+COUNTIF(wycena!DP195,"&lt;&gt;0")+COUNTIF(wycena!DT195,"&lt;&gt;0")=$D$28,$D$29,IF(COUNTIF(wycena!DL195,"&lt;&gt;0")+COUNTIF(wycena!DO195,"&lt;&gt;0")+COUNTIF(wycena!DP195,"&lt;&gt;0")+COUNTIF(wycena!DT195,"&lt;&gt;0")=$E$28,$E$29,$F$29))),"")</f>
        <v/>
      </c>
      <c r="T179" s="41" t="str">
        <f>IF(wycena!B195&lt;&gt;"",IFERROR(IF(MAX(wycena!$AC195:$AD195)/MIN(wycena!$AC195:$AD195)&lt;=$C$32,$C$33,IF(MAX(wycena!$AC195:$AD195)/MIN(wycena!$AC195:$AD195)&lt;=$D$32,$D$33,IF(MAX(wycena!$AC195:$AD195)/MIN(wycena!$AC195:$AD195)&lt;=$E$32,$E$33,$F$33))),0),"")</f>
        <v/>
      </c>
      <c r="U179" s="41" t="str">
        <f>IF(wycena!B195&lt;&gt;"",IF(MAX(wycena!$AC195:$AD195)&lt;=$C$36,$C$37,IF(MAX(wycena!$AC195:$AD195)&lt;=$D$36,$D$37,IF(MAX(wycena!$AC195:$AD195)&lt;=$E$36,$E$37,$F$37))),"")</f>
        <v/>
      </c>
      <c r="V179" s="41" t="str">
        <f>IF(wycena!B195&lt;&gt;"",IF(wycena!$AB195&lt;=ryzyka!$C$40,ryzyka!$C$41,IF(wycena!$AB195&lt;=ryzyka!$D$40,ryzyka!$D$41,IF(wycena!$AB195&lt;=ryzyka!$E$40,ryzyka!$E$41,ryzyka!$F$41))),"")</f>
        <v/>
      </c>
      <c r="W179" s="41">
        <f>IF(AND(wycena!B195&lt;&gt;"",wycena!O195&lt;&gt;""),IF((AND(wycena!O195=$C$43,wycena!P195&lt;&gt;"f",wycena!Q195&lt;&gt;"H"))=TRUE,$C$46,IF(AND(wycena!O195=$F$43,wycena!P195&lt;&gt;"A",wycena!Q195&lt;&gt;"E")=TRUE,$C$46,$D$46)),0)</f>
        <v>0</v>
      </c>
      <c r="X179" s="41" t="str">
        <f>IFERROR(IF(wycena!B195&lt;&gt;"",SUM(M179*$B$48,N179*$B$49,O179*$B$50,P179*$B$51,Q179*$B$52,R179*$B$53,S179*$B$54,T179*$B$55,U179*$B$56,V179*$B$57,W179*$B$58),""),0)</f>
        <v/>
      </c>
      <c r="Y179" s="42" t="str">
        <f>IF(wycena!B195&lt;&gt;"",IF(X179&lt;=$B$65,$C$65,(IF(X179&lt;=$B$66,$C$66,(IF(X179&lt;=$B$67,$C$67,$C$68))))),"")</f>
        <v/>
      </c>
    </row>
    <row r="180" spans="11:25">
      <c r="K180" s="39">
        <v>178</v>
      </c>
      <c r="L180" s="40" t="str">
        <f>IF(wycena!B196&lt;&gt;"",wycena!B196,"")</f>
        <v/>
      </c>
      <c r="M180" s="41" t="str">
        <f>IF(wycena!B196&lt;&gt;"",IF(wycena!EO196&lt;=ryzyka!$C$7,ryzyka!$C$8,IF(wycena!EO196&lt;=ryzyka!$D$7,ryzyka!$D$8,IF(wycena!EO196&lt;=ryzyka!$E$7,ryzyka!$E$8,IF(wycena!EO196&lt;=ryzyka!$F$7,ryzyka!$F$8,ryzyka!$G$8)))),"")</f>
        <v/>
      </c>
      <c r="N180" s="41" t="str">
        <f>IF(wycena!B196&lt;&gt;"",IF(wycena!X196=ryzyka!$C$10,ryzyka!$C$11,ryzyka!$D$11),"")</f>
        <v/>
      </c>
      <c r="O180" s="41" t="str">
        <f>IF(wycena!B196&lt;&gt;"",(IF(wycena!DN196&lt;&gt;0,ryzyka!$D$14,ryzyka!$C$14)),"")</f>
        <v/>
      </c>
      <c r="P180" s="41" t="str">
        <f>IF(wycena!B196&lt;&gt;"",IF(wycena!G196&lt;=ryzyka!$C$17,ryzyka!$C$18,IF(wycena!G196&lt;=ryzyka!$D$17,ryzyka!$D$18,IF(wycena!G196&lt;=ryzyka!$E$17,ryzyka!$E$18,IF(wycena!G196&lt;=ryzyka!$F$17,ryzyka!$F$18,ryzyka!$G$18)))),"")</f>
        <v/>
      </c>
      <c r="Q180" s="41" t="str">
        <f>IF(wycena!B196&lt;&gt;"",IF(COUNTIF(wycena!DJ196:DT196,"&lt;&gt;0")&lt;=$C$21,$C$22,IF(COUNTIF(wycena!DJ196:DT196,"&lt;&gt;0")&lt;=$D$21,$D$22,IF(COUNTIF(wycena!DJ196:DT196,"&lt;&gt;0")&lt;=$E$21,$E$22,IF(COUNTIF(wycena!DJ196:DT196,"&lt;&gt;0")&lt;=$F$21,$F$22,$G$22)))),"")</f>
        <v/>
      </c>
      <c r="R180" s="41" t="str">
        <f>IF(wycena!B196&lt;&gt;"",IF((COUNTIF(wycena!CD196,"&lt;&gt;0")+COUNTIF(wycena!CG196,"&lt;&gt;0"))=1,$D$25,IF((COUNTIF(wycena!CD196,"&lt;&gt;0")+COUNTIF(wycena!CG196,"&lt;&gt;0"))=2,$E$25,$C$25)),"")</f>
        <v/>
      </c>
      <c r="S180" s="41" t="str">
        <f>IF(wycena!B196&lt;&gt;"",IF(COUNTIF(wycena!DL196,"&lt;&gt;0")+COUNTIF(wycena!DO196,"&lt;&gt;0")+COUNTIF(wycena!DP196,"&lt;&gt;0")+COUNTIF(wycena!DT196,"&lt;&gt;0")=$C$28,$C$29,IF(COUNTIF(wycena!DL196,"&lt;&gt;0")+COUNTIF(wycena!DO196,"&lt;&gt;0")+COUNTIF(wycena!DP196,"&lt;&gt;0")+COUNTIF(wycena!DT196,"&lt;&gt;0")=$D$28,$D$29,IF(COUNTIF(wycena!DL196,"&lt;&gt;0")+COUNTIF(wycena!DO196,"&lt;&gt;0")+COUNTIF(wycena!DP196,"&lt;&gt;0")+COUNTIF(wycena!DT196,"&lt;&gt;0")=$E$28,$E$29,$F$29))),"")</f>
        <v/>
      </c>
      <c r="T180" s="41" t="str">
        <f>IF(wycena!B196&lt;&gt;"",IFERROR(IF(MAX(wycena!$AC196:$AD196)/MIN(wycena!$AC196:$AD196)&lt;=$C$32,$C$33,IF(MAX(wycena!$AC196:$AD196)/MIN(wycena!$AC196:$AD196)&lt;=$D$32,$D$33,IF(MAX(wycena!$AC196:$AD196)/MIN(wycena!$AC196:$AD196)&lt;=$E$32,$E$33,$F$33))),0),"")</f>
        <v/>
      </c>
      <c r="U180" s="41" t="str">
        <f>IF(wycena!B196&lt;&gt;"",IF(MAX(wycena!$AC196:$AD196)&lt;=$C$36,$C$37,IF(MAX(wycena!$AC196:$AD196)&lt;=$D$36,$D$37,IF(MAX(wycena!$AC196:$AD196)&lt;=$E$36,$E$37,$F$37))),"")</f>
        <v/>
      </c>
      <c r="V180" s="41" t="str">
        <f>IF(wycena!B196&lt;&gt;"",IF(wycena!$AB196&lt;=ryzyka!$C$40,ryzyka!$C$41,IF(wycena!$AB196&lt;=ryzyka!$D$40,ryzyka!$D$41,IF(wycena!$AB196&lt;=ryzyka!$E$40,ryzyka!$E$41,ryzyka!$F$41))),"")</f>
        <v/>
      </c>
      <c r="W180" s="41">
        <f>IF(AND(wycena!B196&lt;&gt;"",wycena!O196&lt;&gt;""),IF((AND(wycena!O196=$C$43,wycena!P196&lt;&gt;"f",wycena!Q196&lt;&gt;"H"))=TRUE,$C$46,IF(AND(wycena!O196=$F$43,wycena!P196&lt;&gt;"A",wycena!Q196&lt;&gt;"E")=TRUE,$C$46,$D$46)),0)</f>
        <v>0</v>
      </c>
      <c r="X180" s="41" t="str">
        <f>IFERROR(IF(wycena!B196&lt;&gt;"",SUM(M180*$B$48,N180*$B$49,O180*$B$50,P180*$B$51,Q180*$B$52,R180*$B$53,S180*$B$54,T180*$B$55,U180*$B$56,V180*$B$57,W180*$B$58),""),0)</f>
        <v/>
      </c>
      <c r="Y180" s="42" t="str">
        <f>IF(wycena!B196&lt;&gt;"",IF(X180&lt;=$B$65,$C$65,(IF(X180&lt;=$B$66,$C$66,(IF(X180&lt;=$B$67,$C$67,$C$68))))),"")</f>
        <v/>
      </c>
    </row>
    <row r="181" spans="11:25">
      <c r="K181" s="39">
        <v>179</v>
      </c>
      <c r="L181" s="40" t="str">
        <f>IF(wycena!B197&lt;&gt;"",wycena!B197,"")</f>
        <v/>
      </c>
      <c r="M181" s="41" t="str">
        <f>IF(wycena!B197&lt;&gt;"",IF(wycena!EO197&lt;=ryzyka!$C$7,ryzyka!$C$8,IF(wycena!EO197&lt;=ryzyka!$D$7,ryzyka!$D$8,IF(wycena!EO197&lt;=ryzyka!$E$7,ryzyka!$E$8,IF(wycena!EO197&lt;=ryzyka!$F$7,ryzyka!$F$8,ryzyka!$G$8)))),"")</f>
        <v/>
      </c>
      <c r="N181" s="41" t="str">
        <f>IF(wycena!B197&lt;&gt;"",IF(wycena!X197=ryzyka!$C$10,ryzyka!$C$11,ryzyka!$D$11),"")</f>
        <v/>
      </c>
      <c r="O181" s="41" t="str">
        <f>IF(wycena!B197&lt;&gt;"",(IF(wycena!DN197&lt;&gt;0,ryzyka!$D$14,ryzyka!$C$14)),"")</f>
        <v/>
      </c>
      <c r="P181" s="41" t="str">
        <f>IF(wycena!B197&lt;&gt;"",IF(wycena!G197&lt;=ryzyka!$C$17,ryzyka!$C$18,IF(wycena!G197&lt;=ryzyka!$D$17,ryzyka!$D$18,IF(wycena!G197&lt;=ryzyka!$E$17,ryzyka!$E$18,IF(wycena!G197&lt;=ryzyka!$F$17,ryzyka!$F$18,ryzyka!$G$18)))),"")</f>
        <v/>
      </c>
      <c r="Q181" s="41" t="str">
        <f>IF(wycena!B197&lt;&gt;"",IF(COUNTIF(wycena!DJ197:DT197,"&lt;&gt;0")&lt;=$C$21,$C$22,IF(COUNTIF(wycena!DJ197:DT197,"&lt;&gt;0")&lt;=$D$21,$D$22,IF(COUNTIF(wycena!DJ197:DT197,"&lt;&gt;0")&lt;=$E$21,$E$22,IF(COUNTIF(wycena!DJ197:DT197,"&lt;&gt;0")&lt;=$F$21,$F$22,$G$22)))),"")</f>
        <v/>
      </c>
      <c r="R181" s="41" t="str">
        <f>IF(wycena!B197&lt;&gt;"",IF((COUNTIF(wycena!CD197,"&lt;&gt;0")+COUNTIF(wycena!CG197,"&lt;&gt;0"))=1,$D$25,IF((COUNTIF(wycena!CD197,"&lt;&gt;0")+COUNTIF(wycena!CG197,"&lt;&gt;0"))=2,$E$25,$C$25)),"")</f>
        <v/>
      </c>
      <c r="S181" s="41" t="str">
        <f>IF(wycena!B197&lt;&gt;"",IF(COUNTIF(wycena!DL197,"&lt;&gt;0")+COUNTIF(wycena!DO197,"&lt;&gt;0")+COUNTIF(wycena!DP197,"&lt;&gt;0")+COUNTIF(wycena!DT197,"&lt;&gt;0")=$C$28,$C$29,IF(COUNTIF(wycena!DL197,"&lt;&gt;0")+COUNTIF(wycena!DO197,"&lt;&gt;0")+COUNTIF(wycena!DP197,"&lt;&gt;0")+COUNTIF(wycena!DT197,"&lt;&gt;0")=$D$28,$D$29,IF(COUNTIF(wycena!DL197,"&lt;&gt;0")+COUNTIF(wycena!DO197,"&lt;&gt;0")+COUNTIF(wycena!DP197,"&lt;&gt;0")+COUNTIF(wycena!DT197,"&lt;&gt;0")=$E$28,$E$29,$F$29))),"")</f>
        <v/>
      </c>
      <c r="T181" s="41" t="str">
        <f>IF(wycena!B197&lt;&gt;"",IFERROR(IF(MAX(wycena!$AC197:$AD197)/MIN(wycena!$AC197:$AD197)&lt;=$C$32,$C$33,IF(MAX(wycena!$AC197:$AD197)/MIN(wycena!$AC197:$AD197)&lt;=$D$32,$D$33,IF(MAX(wycena!$AC197:$AD197)/MIN(wycena!$AC197:$AD197)&lt;=$E$32,$E$33,$F$33))),0),"")</f>
        <v/>
      </c>
      <c r="U181" s="41" t="str">
        <f>IF(wycena!B197&lt;&gt;"",IF(MAX(wycena!$AC197:$AD197)&lt;=$C$36,$C$37,IF(MAX(wycena!$AC197:$AD197)&lt;=$D$36,$D$37,IF(MAX(wycena!$AC197:$AD197)&lt;=$E$36,$E$37,$F$37))),"")</f>
        <v/>
      </c>
      <c r="V181" s="41" t="str">
        <f>IF(wycena!B197&lt;&gt;"",IF(wycena!$AB197&lt;=ryzyka!$C$40,ryzyka!$C$41,IF(wycena!$AB197&lt;=ryzyka!$D$40,ryzyka!$D$41,IF(wycena!$AB197&lt;=ryzyka!$E$40,ryzyka!$E$41,ryzyka!$F$41))),"")</f>
        <v/>
      </c>
      <c r="W181" s="41">
        <f>IF(AND(wycena!B197&lt;&gt;"",wycena!O197&lt;&gt;""),IF((AND(wycena!O197=$C$43,wycena!P197&lt;&gt;"f",wycena!Q197&lt;&gt;"H"))=TRUE,$C$46,IF(AND(wycena!O197=$F$43,wycena!P197&lt;&gt;"A",wycena!Q197&lt;&gt;"E")=TRUE,$C$46,$D$46)),0)</f>
        <v>0</v>
      </c>
      <c r="X181" s="41" t="str">
        <f>IFERROR(IF(wycena!B197&lt;&gt;"",SUM(M181*$B$48,N181*$B$49,O181*$B$50,P181*$B$51,Q181*$B$52,R181*$B$53,S181*$B$54,T181*$B$55,U181*$B$56,V181*$B$57,W181*$B$58),""),0)</f>
        <v/>
      </c>
      <c r="Y181" s="42" t="str">
        <f>IF(wycena!B197&lt;&gt;"",IF(X181&lt;=$B$65,$C$65,(IF(X181&lt;=$B$66,$C$66,(IF(X181&lt;=$B$67,$C$67,$C$68))))),"")</f>
        <v/>
      </c>
    </row>
    <row r="182" spans="11:25">
      <c r="K182" s="39">
        <v>180</v>
      </c>
      <c r="L182" s="40" t="str">
        <f>IF(wycena!B198&lt;&gt;"",wycena!B198,"")</f>
        <v/>
      </c>
      <c r="M182" s="41" t="str">
        <f>IF(wycena!B198&lt;&gt;"",IF(wycena!EO198&lt;=ryzyka!$C$7,ryzyka!$C$8,IF(wycena!EO198&lt;=ryzyka!$D$7,ryzyka!$D$8,IF(wycena!EO198&lt;=ryzyka!$E$7,ryzyka!$E$8,IF(wycena!EO198&lt;=ryzyka!$F$7,ryzyka!$F$8,ryzyka!$G$8)))),"")</f>
        <v/>
      </c>
      <c r="N182" s="41" t="str">
        <f>IF(wycena!B198&lt;&gt;"",IF(wycena!X198=ryzyka!$C$10,ryzyka!$C$11,ryzyka!$D$11),"")</f>
        <v/>
      </c>
      <c r="O182" s="41" t="str">
        <f>IF(wycena!B198&lt;&gt;"",(IF(wycena!DN198&lt;&gt;0,ryzyka!$D$14,ryzyka!$C$14)),"")</f>
        <v/>
      </c>
      <c r="P182" s="41" t="str">
        <f>IF(wycena!B198&lt;&gt;"",IF(wycena!G198&lt;=ryzyka!$C$17,ryzyka!$C$18,IF(wycena!G198&lt;=ryzyka!$D$17,ryzyka!$D$18,IF(wycena!G198&lt;=ryzyka!$E$17,ryzyka!$E$18,IF(wycena!G198&lt;=ryzyka!$F$17,ryzyka!$F$18,ryzyka!$G$18)))),"")</f>
        <v/>
      </c>
      <c r="Q182" s="41" t="str">
        <f>IF(wycena!B198&lt;&gt;"",IF(COUNTIF(wycena!DJ198:DT198,"&lt;&gt;0")&lt;=$C$21,$C$22,IF(COUNTIF(wycena!DJ198:DT198,"&lt;&gt;0")&lt;=$D$21,$D$22,IF(COUNTIF(wycena!DJ198:DT198,"&lt;&gt;0")&lt;=$E$21,$E$22,IF(COUNTIF(wycena!DJ198:DT198,"&lt;&gt;0")&lt;=$F$21,$F$22,$G$22)))),"")</f>
        <v/>
      </c>
      <c r="R182" s="41" t="str">
        <f>IF(wycena!B198&lt;&gt;"",IF((COUNTIF(wycena!CD198,"&lt;&gt;0")+COUNTIF(wycena!CG198,"&lt;&gt;0"))=1,$D$25,IF((COUNTIF(wycena!CD198,"&lt;&gt;0")+COUNTIF(wycena!CG198,"&lt;&gt;0"))=2,$E$25,$C$25)),"")</f>
        <v/>
      </c>
      <c r="S182" s="41" t="str">
        <f>IF(wycena!B198&lt;&gt;"",IF(COUNTIF(wycena!DL198,"&lt;&gt;0")+COUNTIF(wycena!DO198,"&lt;&gt;0")+COUNTIF(wycena!DP198,"&lt;&gt;0")+COUNTIF(wycena!DT198,"&lt;&gt;0")=$C$28,$C$29,IF(COUNTIF(wycena!DL198,"&lt;&gt;0")+COUNTIF(wycena!DO198,"&lt;&gt;0")+COUNTIF(wycena!DP198,"&lt;&gt;0")+COUNTIF(wycena!DT198,"&lt;&gt;0")=$D$28,$D$29,IF(COUNTIF(wycena!DL198,"&lt;&gt;0")+COUNTIF(wycena!DO198,"&lt;&gt;0")+COUNTIF(wycena!DP198,"&lt;&gt;0")+COUNTIF(wycena!DT198,"&lt;&gt;0")=$E$28,$E$29,$F$29))),"")</f>
        <v/>
      </c>
      <c r="T182" s="41" t="str">
        <f>IF(wycena!B198&lt;&gt;"",IFERROR(IF(MAX(wycena!$AC198:$AD198)/MIN(wycena!$AC198:$AD198)&lt;=$C$32,$C$33,IF(MAX(wycena!$AC198:$AD198)/MIN(wycena!$AC198:$AD198)&lt;=$D$32,$D$33,IF(MAX(wycena!$AC198:$AD198)/MIN(wycena!$AC198:$AD198)&lt;=$E$32,$E$33,$F$33))),0),"")</f>
        <v/>
      </c>
      <c r="U182" s="41" t="str">
        <f>IF(wycena!B198&lt;&gt;"",IF(MAX(wycena!$AC198:$AD198)&lt;=$C$36,$C$37,IF(MAX(wycena!$AC198:$AD198)&lt;=$D$36,$D$37,IF(MAX(wycena!$AC198:$AD198)&lt;=$E$36,$E$37,$F$37))),"")</f>
        <v/>
      </c>
      <c r="V182" s="41" t="str">
        <f>IF(wycena!B198&lt;&gt;"",IF(wycena!$AB198&lt;=ryzyka!$C$40,ryzyka!$C$41,IF(wycena!$AB198&lt;=ryzyka!$D$40,ryzyka!$D$41,IF(wycena!$AB198&lt;=ryzyka!$E$40,ryzyka!$E$41,ryzyka!$F$41))),"")</f>
        <v/>
      </c>
      <c r="W182" s="41">
        <f>IF(AND(wycena!B198&lt;&gt;"",wycena!O198&lt;&gt;""),IF((AND(wycena!O198=$C$43,wycena!P198&lt;&gt;"f",wycena!Q198&lt;&gt;"H"))=TRUE,$C$46,IF(AND(wycena!O198=$F$43,wycena!P198&lt;&gt;"A",wycena!Q198&lt;&gt;"E")=TRUE,$C$46,$D$46)),0)</f>
        <v>0</v>
      </c>
      <c r="X182" s="41" t="str">
        <f>IFERROR(IF(wycena!B198&lt;&gt;"",SUM(M182*$B$48,N182*$B$49,O182*$B$50,P182*$B$51,Q182*$B$52,R182*$B$53,S182*$B$54,T182*$B$55,U182*$B$56,V182*$B$57,W182*$B$58),""),0)</f>
        <v/>
      </c>
      <c r="Y182" s="42" t="str">
        <f>IF(wycena!B198&lt;&gt;"",IF(X182&lt;=$B$65,$C$65,(IF(X182&lt;=$B$66,$C$66,(IF(X182&lt;=$B$67,$C$67,$C$68))))),"")</f>
        <v/>
      </c>
    </row>
    <row r="183" spans="11:25">
      <c r="K183" s="39">
        <v>181</v>
      </c>
      <c r="L183" s="40" t="str">
        <f>IF(wycena!B199&lt;&gt;"",wycena!B199,"")</f>
        <v/>
      </c>
      <c r="M183" s="41" t="str">
        <f>IF(wycena!B199&lt;&gt;"",IF(wycena!EO199&lt;=ryzyka!$C$7,ryzyka!$C$8,IF(wycena!EO199&lt;=ryzyka!$D$7,ryzyka!$D$8,IF(wycena!EO199&lt;=ryzyka!$E$7,ryzyka!$E$8,IF(wycena!EO199&lt;=ryzyka!$F$7,ryzyka!$F$8,ryzyka!$G$8)))),"")</f>
        <v/>
      </c>
      <c r="N183" s="41" t="str">
        <f>IF(wycena!B199&lt;&gt;"",IF(wycena!X199=ryzyka!$C$10,ryzyka!$C$11,ryzyka!$D$11),"")</f>
        <v/>
      </c>
      <c r="O183" s="41" t="str">
        <f>IF(wycena!B199&lt;&gt;"",(IF(wycena!DN199&lt;&gt;0,ryzyka!$D$14,ryzyka!$C$14)),"")</f>
        <v/>
      </c>
      <c r="P183" s="41" t="str">
        <f>IF(wycena!B199&lt;&gt;"",IF(wycena!G199&lt;=ryzyka!$C$17,ryzyka!$C$18,IF(wycena!G199&lt;=ryzyka!$D$17,ryzyka!$D$18,IF(wycena!G199&lt;=ryzyka!$E$17,ryzyka!$E$18,IF(wycena!G199&lt;=ryzyka!$F$17,ryzyka!$F$18,ryzyka!$G$18)))),"")</f>
        <v/>
      </c>
      <c r="Q183" s="41" t="str">
        <f>IF(wycena!B199&lt;&gt;"",IF(COUNTIF(wycena!DJ199:DT199,"&lt;&gt;0")&lt;=$C$21,$C$22,IF(COUNTIF(wycena!DJ199:DT199,"&lt;&gt;0")&lt;=$D$21,$D$22,IF(COUNTIF(wycena!DJ199:DT199,"&lt;&gt;0")&lt;=$E$21,$E$22,IF(COUNTIF(wycena!DJ199:DT199,"&lt;&gt;0")&lt;=$F$21,$F$22,$G$22)))),"")</f>
        <v/>
      </c>
      <c r="R183" s="41" t="str">
        <f>IF(wycena!B199&lt;&gt;"",IF((COUNTIF(wycena!CD199,"&lt;&gt;0")+COUNTIF(wycena!CG199,"&lt;&gt;0"))=1,$D$25,IF((COUNTIF(wycena!CD199,"&lt;&gt;0")+COUNTIF(wycena!CG199,"&lt;&gt;0"))=2,$E$25,$C$25)),"")</f>
        <v/>
      </c>
      <c r="S183" s="41" t="str">
        <f>IF(wycena!B199&lt;&gt;"",IF(COUNTIF(wycena!DL199,"&lt;&gt;0")+COUNTIF(wycena!DO199,"&lt;&gt;0")+COUNTIF(wycena!DP199,"&lt;&gt;0")+COUNTIF(wycena!DT199,"&lt;&gt;0")=$C$28,$C$29,IF(COUNTIF(wycena!DL199,"&lt;&gt;0")+COUNTIF(wycena!DO199,"&lt;&gt;0")+COUNTIF(wycena!DP199,"&lt;&gt;0")+COUNTIF(wycena!DT199,"&lt;&gt;0")=$D$28,$D$29,IF(COUNTIF(wycena!DL199,"&lt;&gt;0")+COUNTIF(wycena!DO199,"&lt;&gt;0")+COUNTIF(wycena!DP199,"&lt;&gt;0")+COUNTIF(wycena!DT199,"&lt;&gt;0")=$E$28,$E$29,$F$29))),"")</f>
        <v/>
      </c>
      <c r="T183" s="41" t="str">
        <f>IF(wycena!B199&lt;&gt;"",IFERROR(IF(MAX(wycena!$AC199:$AD199)/MIN(wycena!$AC199:$AD199)&lt;=$C$32,$C$33,IF(MAX(wycena!$AC199:$AD199)/MIN(wycena!$AC199:$AD199)&lt;=$D$32,$D$33,IF(MAX(wycena!$AC199:$AD199)/MIN(wycena!$AC199:$AD199)&lt;=$E$32,$E$33,$F$33))),0),"")</f>
        <v/>
      </c>
      <c r="U183" s="41" t="str">
        <f>IF(wycena!B199&lt;&gt;"",IF(MAX(wycena!$AC199:$AD199)&lt;=$C$36,$C$37,IF(MAX(wycena!$AC199:$AD199)&lt;=$D$36,$D$37,IF(MAX(wycena!$AC199:$AD199)&lt;=$E$36,$E$37,$F$37))),"")</f>
        <v/>
      </c>
      <c r="V183" s="41" t="str">
        <f>IF(wycena!B199&lt;&gt;"",IF(wycena!$AB199&lt;=ryzyka!$C$40,ryzyka!$C$41,IF(wycena!$AB199&lt;=ryzyka!$D$40,ryzyka!$D$41,IF(wycena!$AB199&lt;=ryzyka!$E$40,ryzyka!$E$41,ryzyka!$F$41))),"")</f>
        <v/>
      </c>
      <c r="W183" s="41">
        <f>IF(AND(wycena!B199&lt;&gt;"",wycena!O199&lt;&gt;""),IF((AND(wycena!O199=$C$43,wycena!P199&lt;&gt;"f",wycena!Q199&lt;&gt;"H"))=TRUE,$C$46,IF(AND(wycena!O199=$F$43,wycena!P199&lt;&gt;"A",wycena!Q199&lt;&gt;"E")=TRUE,$C$46,$D$46)),0)</f>
        <v>0</v>
      </c>
      <c r="X183" s="41" t="str">
        <f>IFERROR(IF(wycena!B199&lt;&gt;"",SUM(M183*$B$48,N183*$B$49,O183*$B$50,P183*$B$51,Q183*$B$52,R183*$B$53,S183*$B$54,T183*$B$55,U183*$B$56,V183*$B$57,W183*$B$58),""),0)</f>
        <v/>
      </c>
      <c r="Y183" s="42" t="str">
        <f>IF(wycena!B199&lt;&gt;"",IF(X183&lt;=$B$65,$C$65,(IF(X183&lt;=$B$66,$C$66,(IF(X183&lt;=$B$67,$C$67,$C$68))))),"")</f>
        <v/>
      </c>
    </row>
    <row r="184" spans="11:25">
      <c r="K184" s="39">
        <v>182</v>
      </c>
      <c r="L184" s="40" t="str">
        <f>IF(wycena!B200&lt;&gt;"",wycena!B200,"")</f>
        <v/>
      </c>
      <c r="M184" s="41" t="str">
        <f>IF(wycena!B200&lt;&gt;"",IF(wycena!EO200&lt;=ryzyka!$C$7,ryzyka!$C$8,IF(wycena!EO200&lt;=ryzyka!$D$7,ryzyka!$D$8,IF(wycena!EO200&lt;=ryzyka!$E$7,ryzyka!$E$8,IF(wycena!EO200&lt;=ryzyka!$F$7,ryzyka!$F$8,ryzyka!$G$8)))),"")</f>
        <v/>
      </c>
      <c r="N184" s="41" t="str">
        <f>IF(wycena!B200&lt;&gt;"",IF(wycena!X200=ryzyka!$C$10,ryzyka!$C$11,ryzyka!$D$11),"")</f>
        <v/>
      </c>
      <c r="O184" s="41" t="str">
        <f>IF(wycena!B200&lt;&gt;"",(IF(wycena!DN200&lt;&gt;0,ryzyka!$D$14,ryzyka!$C$14)),"")</f>
        <v/>
      </c>
      <c r="P184" s="41" t="str">
        <f>IF(wycena!B200&lt;&gt;"",IF(wycena!G200&lt;=ryzyka!$C$17,ryzyka!$C$18,IF(wycena!G200&lt;=ryzyka!$D$17,ryzyka!$D$18,IF(wycena!G200&lt;=ryzyka!$E$17,ryzyka!$E$18,IF(wycena!G200&lt;=ryzyka!$F$17,ryzyka!$F$18,ryzyka!$G$18)))),"")</f>
        <v/>
      </c>
      <c r="Q184" s="41" t="str">
        <f>IF(wycena!B200&lt;&gt;"",IF(COUNTIF(wycena!DJ200:DT200,"&lt;&gt;0")&lt;=$C$21,$C$22,IF(COUNTIF(wycena!DJ200:DT200,"&lt;&gt;0")&lt;=$D$21,$D$22,IF(COUNTIF(wycena!DJ200:DT200,"&lt;&gt;0")&lt;=$E$21,$E$22,IF(COUNTIF(wycena!DJ200:DT200,"&lt;&gt;0")&lt;=$F$21,$F$22,$G$22)))),"")</f>
        <v/>
      </c>
      <c r="R184" s="41" t="str">
        <f>IF(wycena!B200&lt;&gt;"",IF((COUNTIF(wycena!CD200,"&lt;&gt;0")+COUNTIF(wycena!CG200,"&lt;&gt;0"))=1,$D$25,IF((COUNTIF(wycena!CD200,"&lt;&gt;0")+COUNTIF(wycena!CG200,"&lt;&gt;0"))=2,$E$25,$C$25)),"")</f>
        <v/>
      </c>
      <c r="S184" s="41" t="str">
        <f>IF(wycena!B200&lt;&gt;"",IF(COUNTIF(wycena!DL200,"&lt;&gt;0")+COUNTIF(wycena!DO200,"&lt;&gt;0")+COUNTIF(wycena!DP200,"&lt;&gt;0")+COUNTIF(wycena!DT200,"&lt;&gt;0")=$C$28,$C$29,IF(COUNTIF(wycena!DL200,"&lt;&gt;0")+COUNTIF(wycena!DO200,"&lt;&gt;0")+COUNTIF(wycena!DP200,"&lt;&gt;0")+COUNTIF(wycena!DT200,"&lt;&gt;0")=$D$28,$D$29,IF(COUNTIF(wycena!DL200,"&lt;&gt;0")+COUNTIF(wycena!DO200,"&lt;&gt;0")+COUNTIF(wycena!DP200,"&lt;&gt;0")+COUNTIF(wycena!DT200,"&lt;&gt;0")=$E$28,$E$29,$F$29))),"")</f>
        <v/>
      </c>
      <c r="T184" s="41" t="str">
        <f>IF(wycena!B200&lt;&gt;"",IFERROR(IF(MAX(wycena!$AC200:$AD200)/MIN(wycena!$AC200:$AD200)&lt;=$C$32,$C$33,IF(MAX(wycena!$AC200:$AD200)/MIN(wycena!$AC200:$AD200)&lt;=$D$32,$D$33,IF(MAX(wycena!$AC200:$AD200)/MIN(wycena!$AC200:$AD200)&lt;=$E$32,$E$33,$F$33))),0),"")</f>
        <v/>
      </c>
      <c r="U184" s="41" t="str">
        <f>IF(wycena!B200&lt;&gt;"",IF(MAX(wycena!$AC200:$AD200)&lt;=$C$36,$C$37,IF(MAX(wycena!$AC200:$AD200)&lt;=$D$36,$D$37,IF(MAX(wycena!$AC200:$AD200)&lt;=$E$36,$E$37,$F$37))),"")</f>
        <v/>
      </c>
      <c r="V184" s="41" t="str">
        <f>IF(wycena!B200&lt;&gt;"",IF(wycena!$AB200&lt;=ryzyka!$C$40,ryzyka!$C$41,IF(wycena!$AB200&lt;=ryzyka!$D$40,ryzyka!$D$41,IF(wycena!$AB200&lt;=ryzyka!$E$40,ryzyka!$E$41,ryzyka!$F$41))),"")</f>
        <v/>
      </c>
      <c r="W184" s="41">
        <f>IF(AND(wycena!B200&lt;&gt;"",wycena!O200&lt;&gt;""),IF((AND(wycena!O200=$C$43,wycena!P200&lt;&gt;"f",wycena!Q200&lt;&gt;"H"))=TRUE,$C$46,IF(AND(wycena!O200=$F$43,wycena!P200&lt;&gt;"A",wycena!Q200&lt;&gt;"E")=TRUE,$C$46,$D$46)),0)</f>
        <v>0</v>
      </c>
      <c r="X184" s="41" t="str">
        <f>IFERROR(IF(wycena!B200&lt;&gt;"",SUM(M184*$B$48,N184*$B$49,O184*$B$50,P184*$B$51,Q184*$B$52,R184*$B$53,S184*$B$54,T184*$B$55,U184*$B$56,V184*$B$57,W184*$B$58),""),0)</f>
        <v/>
      </c>
      <c r="Y184" s="42" t="str">
        <f>IF(wycena!B200&lt;&gt;"",IF(X184&lt;=$B$65,$C$65,(IF(X184&lt;=$B$66,$C$66,(IF(X184&lt;=$B$67,$C$67,$C$68))))),"")</f>
        <v/>
      </c>
    </row>
    <row r="185" spans="11:25">
      <c r="K185" s="39">
        <v>183</v>
      </c>
      <c r="L185" s="40" t="str">
        <f>IF(wycena!B201&lt;&gt;"",wycena!B201,"")</f>
        <v/>
      </c>
      <c r="M185" s="41" t="str">
        <f>IF(wycena!B201&lt;&gt;"",IF(wycena!EO201&lt;=ryzyka!$C$7,ryzyka!$C$8,IF(wycena!EO201&lt;=ryzyka!$D$7,ryzyka!$D$8,IF(wycena!EO201&lt;=ryzyka!$E$7,ryzyka!$E$8,IF(wycena!EO201&lt;=ryzyka!$F$7,ryzyka!$F$8,ryzyka!$G$8)))),"")</f>
        <v/>
      </c>
      <c r="N185" s="41" t="str">
        <f>IF(wycena!B201&lt;&gt;"",IF(wycena!X201=ryzyka!$C$10,ryzyka!$C$11,ryzyka!$D$11),"")</f>
        <v/>
      </c>
      <c r="O185" s="41" t="str">
        <f>IF(wycena!B201&lt;&gt;"",(IF(wycena!DN201&lt;&gt;0,ryzyka!$D$14,ryzyka!$C$14)),"")</f>
        <v/>
      </c>
      <c r="P185" s="41" t="str">
        <f>IF(wycena!B201&lt;&gt;"",IF(wycena!G201&lt;=ryzyka!$C$17,ryzyka!$C$18,IF(wycena!G201&lt;=ryzyka!$D$17,ryzyka!$D$18,IF(wycena!G201&lt;=ryzyka!$E$17,ryzyka!$E$18,IF(wycena!G201&lt;=ryzyka!$F$17,ryzyka!$F$18,ryzyka!$G$18)))),"")</f>
        <v/>
      </c>
      <c r="Q185" s="41" t="str">
        <f>IF(wycena!B201&lt;&gt;"",IF(COUNTIF(wycena!DJ201:DT201,"&lt;&gt;0")&lt;=$C$21,$C$22,IF(COUNTIF(wycena!DJ201:DT201,"&lt;&gt;0")&lt;=$D$21,$D$22,IF(COUNTIF(wycena!DJ201:DT201,"&lt;&gt;0")&lt;=$E$21,$E$22,IF(COUNTIF(wycena!DJ201:DT201,"&lt;&gt;0")&lt;=$F$21,$F$22,$G$22)))),"")</f>
        <v/>
      </c>
      <c r="R185" s="41" t="str">
        <f>IF(wycena!B201&lt;&gt;"",IF((COUNTIF(wycena!CD201,"&lt;&gt;0")+COUNTIF(wycena!CG201,"&lt;&gt;0"))=1,$D$25,IF((COUNTIF(wycena!CD201,"&lt;&gt;0")+COUNTIF(wycena!CG201,"&lt;&gt;0"))=2,$E$25,$C$25)),"")</f>
        <v/>
      </c>
      <c r="S185" s="41" t="str">
        <f>IF(wycena!B201&lt;&gt;"",IF(COUNTIF(wycena!DL201,"&lt;&gt;0")+COUNTIF(wycena!DO201,"&lt;&gt;0")+COUNTIF(wycena!DP201,"&lt;&gt;0")+COUNTIF(wycena!DT201,"&lt;&gt;0")=$C$28,$C$29,IF(COUNTIF(wycena!DL201,"&lt;&gt;0")+COUNTIF(wycena!DO201,"&lt;&gt;0")+COUNTIF(wycena!DP201,"&lt;&gt;0")+COUNTIF(wycena!DT201,"&lt;&gt;0")=$D$28,$D$29,IF(COUNTIF(wycena!DL201,"&lt;&gt;0")+COUNTIF(wycena!DO201,"&lt;&gt;0")+COUNTIF(wycena!DP201,"&lt;&gt;0")+COUNTIF(wycena!DT201,"&lt;&gt;0")=$E$28,$E$29,$F$29))),"")</f>
        <v/>
      </c>
      <c r="T185" s="41" t="str">
        <f>IF(wycena!B201&lt;&gt;"",IFERROR(IF(MAX(wycena!$AC201:$AD201)/MIN(wycena!$AC201:$AD201)&lt;=$C$32,$C$33,IF(MAX(wycena!$AC201:$AD201)/MIN(wycena!$AC201:$AD201)&lt;=$D$32,$D$33,IF(MAX(wycena!$AC201:$AD201)/MIN(wycena!$AC201:$AD201)&lt;=$E$32,$E$33,$F$33))),0),"")</f>
        <v/>
      </c>
      <c r="U185" s="41" t="str">
        <f>IF(wycena!B201&lt;&gt;"",IF(MAX(wycena!$AC201:$AD201)&lt;=$C$36,$C$37,IF(MAX(wycena!$AC201:$AD201)&lt;=$D$36,$D$37,IF(MAX(wycena!$AC201:$AD201)&lt;=$E$36,$E$37,$F$37))),"")</f>
        <v/>
      </c>
      <c r="V185" s="41" t="str">
        <f>IF(wycena!B201&lt;&gt;"",IF(wycena!$AB201&lt;=ryzyka!$C$40,ryzyka!$C$41,IF(wycena!$AB201&lt;=ryzyka!$D$40,ryzyka!$D$41,IF(wycena!$AB201&lt;=ryzyka!$E$40,ryzyka!$E$41,ryzyka!$F$41))),"")</f>
        <v/>
      </c>
      <c r="W185" s="41">
        <f>IF(AND(wycena!B201&lt;&gt;"",wycena!O201&lt;&gt;""),IF((AND(wycena!O201=$C$43,wycena!P201&lt;&gt;"f",wycena!Q201&lt;&gt;"H"))=TRUE,$C$46,IF(AND(wycena!O201=$F$43,wycena!P201&lt;&gt;"A",wycena!Q201&lt;&gt;"E")=TRUE,$C$46,$D$46)),0)</f>
        <v>0</v>
      </c>
      <c r="X185" s="41" t="str">
        <f>IFERROR(IF(wycena!B201&lt;&gt;"",SUM(M185*$B$48,N185*$B$49,O185*$B$50,P185*$B$51,Q185*$B$52,R185*$B$53,S185*$B$54,T185*$B$55,U185*$B$56,V185*$B$57,W185*$B$58),""),0)</f>
        <v/>
      </c>
      <c r="Y185" s="42" t="str">
        <f>IF(wycena!B201&lt;&gt;"",IF(X185&lt;=$B$65,$C$65,(IF(X185&lt;=$B$66,$C$66,(IF(X185&lt;=$B$67,$C$67,$C$68))))),"")</f>
        <v/>
      </c>
    </row>
    <row r="186" spans="11:25">
      <c r="K186" s="39">
        <v>184</v>
      </c>
      <c r="L186" s="40" t="str">
        <f>IF(wycena!B202&lt;&gt;"",wycena!B202,"")</f>
        <v/>
      </c>
      <c r="M186" s="41" t="str">
        <f>IF(wycena!B202&lt;&gt;"",IF(wycena!EO202&lt;=ryzyka!$C$7,ryzyka!$C$8,IF(wycena!EO202&lt;=ryzyka!$D$7,ryzyka!$D$8,IF(wycena!EO202&lt;=ryzyka!$E$7,ryzyka!$E$8,IF(wycena!EO202&lt;=ryzyka!$F$7,ryzyka!$F$8,ryzyka!$G$8)))),"")</f>
        <v/>
      </c>
      <c r="N186" s="41" t="str">
        <f>IF(wycena!B202&lt;&gt;"",IF(wycena!X202=ryzyka!$C$10,ryzyka!$C$11,ryzyka!$D$11),"")</f>
        <v/>
      </c>
      <c r="O186" s="41" t="str">
        <f>IF(wycena!B202&lt;&gt;"",(IF(wycena!DN202&lt;&gt;0,ryzyka!$D$14,ryzyka!$C$14)),"")</f>
        <v/>
      </c>
      <c r="P186" s="41" t="str">
        <f>IF(wycena!B202&lt;&gt;"",IF(wycena!G202&lt;=ryzyka!$C$17,ryzyka!$C$18,IF(wycena!G202&lt;=ryzyka!$D$17,ryzyka!$D$18,IF(wycena!G202&lt;=ryzyka!$E$17,ryzyka!$E$18,IF(wycena!G202&lt;=ryzyka!$F$17,ryzyka!$F$18,ryzyka!$G$18)))),"")</f>
        <v/>
      </c>
      <c r="Q186" s="41" t="str">
        <f>IF(wycena!B202&lt;&gt;"",IF(COUNTIF(wycena!DJ202:DT202,"&lt;&gt;0")&lt;=$C$21,$C$22,IF(COUNTIF(wycena!DJ202:DT202,"&lt;&gt;0")&lt;=$D$21,$D$22,IF(COUNTIF(wycena!DJ202:DT202,"&lt;&gt;0")&lt;=$E$21,$E$22,IF(COUNTIF(wycena!DJ202:DT202,"&lt;&gt;0")&lt;=$F$21,$F$22,$G$22)))),"")</f>
        <v/>
      </c>
      <c r="R186" s="41" t="str">
        <f>IF(wycena!B202&lt;&gt;"",IF((COUNTIF(wycena!CD202,"&lt;&gt;0")+COUNTIF(wycena!CG202,"&lt;&gt;0"))=1,$D$25,IF((COUNTIF(wycena!CD202,"&lt;&gt;0")+COUNTIF(wycena!CG202,"&lt;&gt;0"))=2,$E$25,$C$25)),"")</f>
        <v/>
      </c>
      <c r="S186" s="41" t="str">
        <f>IF(wycena!B202&lt;&gt;"",IF(COUNTIF(wycena!DL202,"&lt;&gt;0")+COUNTIF(wycena!DO202,"&lt;&gt;0")+COUNTIF(wycena!DP202,"&lt;&gt;0")+COUNTIF(wycena!DT202,"&lt;&gt;0")=$C$28,$C$29,IF(COUNTIF(wycena!DL202,"&lt;&gt;0")+COUNTIF(wycena!DO202,"&lt;&gt;0")+COUNTIF(wycena!DP202,"&lt;&gt;0")+COUNTIF(wycena!DT202,"&lt;&gt;0")=$D$28,$D$29,IF(COUNTIF(wycena!DL202,"&lt;&gt;0")+COUNTIF(wycena!DO202,"&lt;&gt;0")+COUNTIF(wycena!DP202,"&lt;&gt;0")+COUNTIF(wycena!DT202,"&lt;&gt;0")=$E$28,$E$29,$F$29))),"")</f>
        <v/>
      </c>
      <c r="T186" s="41" t="str">
        <f>IF(wycena!B202&lt;&gt;"",IFERROR(IF(MAX(wycena!$AC202:$AD202)/MIN(wycena!$AC202:$AD202)&lt;=$C$32,$C$33,IF(MAX(wycena!$AC202:$AD202)/MIN(wycena!$AC202:$AD202)&lt;=$D$32,$D$33,IF(MAX(wycena!$AC202:$AD202)/MIN(wycena!$AC202:$AD202)&lt;=$E$32,$E$33,$F$33))),0),"")</f>
        <v/>
      </c>
      <c r="U186" s="41" t="str">
        <f>IF(wycena!B202&lt;&gt;"",IF(MAX(wycena!$AC202:$AD202)&lt;=$C$36,$C$37,IF(MAX(wycena!$AC202:$AD202)&lt;=$D$36,$D$37,IF(MAX(wycena!$AC202:$AD202)&lt;=$E$36,$E$37,$F$37))),"")</f>
        <v/>
      </c>
      <c r="V186" s="41" t="str">
        <f>IF(wycena!B202&lt;&gt;"",IF(wycena!$AB202&lt;=ryzyka!$C$40,ryzyka!$C$41,IF(wycena!$AB202&lt;=ryzyka!$D$40,ryzyka!$D$41,IF(wycena!$AB202&lt;=ryzyka!$E$40,ryzyka!$E$41,ryzyka!$F$41))),"")</f>
        <v/>
      </c>
      <c r="W186" s="41">
        <f>IF(AND(wycena!B202&lt;&gt;"",wycena!O202&lt;&gt;""),IF((AND(wycena!O202=$C$43,wycena!P202&lt;&gt;"f",wycena!Q202&lt;&gt;"H"))=TRUE,$C$46,IF(AND(wycena!O202=$F$43,wycena!P202&lt;&gt;"A",wycena!Q202&lt;&gt;"E")=TRUE,$C$46,$D$46)),0)</f>
        <v>0</v>
      </c>
      <c r="X186" s="41" t="str">
        <f>IFERROR(IF(wycena!B202&lt;&gt;"",SUM(M186*$B$48,N186*$B$49,O186*$B$50,P186*$B$51,Q186*$B$52,R186*$B$53,S186*$B$54,T186*$B$55,U186*$B$56,V186*$B$57,W186*$B$58),""),0)</f>
        <v/>
      </c>
      <c r="Y186" s="42" t="str">
        <f>IF(wycena!B202&lt;&gt;"",IF(X186&lt;=$B$65,$C$65,(IF(X186&lt;=$B$66,$C$66,(IF(X186&lt;=$B$67,$C$67,$C$68))))),"")</f>
        <v/>
      </c>
    </row>
    <row r="187" spans="11:25">
      <c r="K187" s="39">
        <v>185</v>
      </c>
      <c r="L187" s="40" t="str">
        <f>IF(wycena!B203&lt;&gt;"",wycena!B203,"")</f>
        <v/>
      </c>
      <c r="M187" s="41" t="str">
        <f>IF(wycena!B203&lt;&gt;"",IF(wycena!EO203&lt;=ryzyka!$C$7,ryzyka!$C$8,IF(wycena!EO203&lt;=ryzyka!$D$7,ryzyka!$D$8,IF(wycena!EO203&lt;=ryzyka!$E$7,ryzyka!$E$8,IF(wycena!EO203&lt;=ryzyka!$F$7,ryzyka!$F$8,ryzyka!$G$8)))),"")</f>
        <v/>
      </c>
      <c r="N187" s="41" t="str">
        <f>IF(wycena!B203&lt;&gt;"",IF(wycena!X203=ryzyka!$C$10,ryzyka!$C$11,ryzyka!$D$11),"")</f>
        <v/>
      </c>
      <c r="O187" s="41" t="str">
        <f>IF(wycena!B203&lt;&gt;"",(IF(wycena!DN203&lt;&gt;0,ryzyka!$D$14,ryzyka!$C$14)),"")</f>
        <v/>
      </c>
      <c r="P187" s="41" t="str">
        <f>IF(wycena!B203&lt;&gt;"",IF(wycena!G203&lt;=ryzyka!$C$17,ryzyka!$C$18,IF(wycena!G203&lt;=ryzyka!$D$17,ryzyka!$D$18,IF(wycena!G203&lt;=ryzyka!$E$17,ryzyka!$E$18,IF(wycena!G203&lt;=ryzyka!$F$17,ryzyka!$F$18,ryzyka!$G$18)))),"")</f>
        <v/>
      </c>
      <c r="Q187" s="41" t="str">
        <f>IF(wycena!B203&lt;&gt;"",IF(COUNTIF(wycena!DJ203:DT203,"&lt;&gt;0")&lt;=$C$21,$C$22,IF(COUNTIF(wycena!DJ203:DT203,"&lt;&gt;0")&lt;=$D$21,$D$22,IF(COUNTIF(wycena!DJ203:DT203,"&lt;&gt;0")&lt;=$E$21,$E$22,IF(COUNTIF(wycena!DJ203:DT203,"&lt;&gt;0")&lt;=$F$21,$F$22,$G$22)))),"")</f>
        <v/>
      </c>
      <c r="R187" s="41" t="str">
        <f>IF(wycena!B203&lt;&gt;"",IF((COUNTIF(wycena!CD203,"&lt;&gt;0")+COUNTIF(wycena!CG203,"&lt;&gt;0"))=1,$D$25,IF((COUNTIF(wycena!CD203,"&lt;&gt;0")+COUNTIF(wycena!CG203,"&lt;&gt;0"))=2,$E$25,$C$25)),"")</f>
        <v/>
      </c>
      <c r="S187" s="41" t="str">
        <f>IF(wycena!B203&lt;&gt;"",IF(COUNTIF(wycena!DL203,"&lt;&gt;0")+COUNTIF(wycena!DO203,"&lt;&gt;0")+COUNTIF(wycena!DP203,"&lt;&gt;0")+COUNTIF(wycena!DT203,"&lt;&gt;0")=$C$28,$C$29,IF(COUNTIF(wycena!DL203,"&lt;&gt;0")+COUNTIF(wycena!DO203,"&lt;&gt;0")+COUNTIF(wycena!DP203,"&lt;&gt;0")+COUNTIF(wycena!DT203,"&lt;&gt;0")=$D$28,$D$29,IF(COUNTIF(wycena!DL203,"&lt;&gt;0")+COUNTIF(wycena!DO203,"&lt;&gt;0")+COUNTIF(wycena!DP203,"&lt;&gt;0")+COUNTIF(wycena!DT203,"&lt;&gt;0")=$E$28,$E$29,$F$29))),"")</f>
        <v/>
      </c>
      <c r="T187" s="41" t="str">
        <f>IF(wycena!B203&lt;&gt;"",IFERROR(IF(MAX(wycena!$AC203:$AD203)/MIN(wycena!$AC203:$AD203)&lt;=$C$32,$C$33,IF(MAX(wycena!$AC203:$AD203)/MIN(wycena!$AC203:$AD203)&lt;=$D$32,$D$33,IF(MAX(wycena!$AC203:$AD203)/MIN(wycena!$AC203:$AD203)&lt;=$E$32,$E$33,$F$33))),0),"")</f>
        <v/>
      </c>
      <c r="U187" s="41" t="str">
        <f>IF(wycena!B203&lt;&gt;"",IF(MAX(wycena!$AC203:$AD203)&lt;=$C$36,$C$37,IF(MAX(wycena!$AC203:$AD203)&lt;=$D$36,$D$37,IF(MAX(wycena!$AC203:$AD203)&lt;=$E$36,$E$37,$F$37))),"")</f>
        <v/>
      </c>
      <c r="V187" s="41" t="str">
        <f>IF(wycena!B203&lt;&gt;"",IF(wycena!$AB203&lt;=ryzyka!$C$40,ryzyka!$C$41,IF(wycena!$AB203&lt;=ryzyka!$D$40,ryzyka!$D$41,IF(wycena!$AB203&lt;=ryzyka!$E$40,ryzyka!$E$41,ryzyka!$F$41))),"")</f>
        <v/>
      </c>
      <c r="W187" s="41">
        <f>IF(AND(wycena!B203&lt;&gt;"",wycena!O203&lt;&gt;""),IF((AND(wycena!O203=$C$43,wycena!P203&lt;&gt;"f",wycena!Q203&lt;&gt;"H"))=TRUE,$C$46,IF(AND(wycena!O203=$F$43,wycena!P203&lt;&gt;"A",wycena!Q203&lt;&gt;"E")=TRUE,$C$46,$D$46)),0)</f>
        <v>0</v>
      </c>
      <c r="X187" s="41" t="str">
        <f>IFERROR(IF(wycena!B203&lt;&gt;"",SUM(M187*$B$48,N187*$B$49,O187*$B$50,P187*$B$51,Q187*$B$52,R187*$B$53,S187*$B$54,T187*$B$55,U187*$B$56,V187*$B$57,W187*$B$58),""),0)</f>
        <v/>
      </c>
      <c r="Y187" s="42" t="str">
        <f>IF(wycena!B203&lt;&gt;"",IF(X187&lt;=$B$65,$C$65,(IF(X187&lt;=$B$66,$C$66,(IF(X187&lt;=$B$67,$C$67,$C$68))))),"")</f>
        <v/>
      </c>
    </row>
    <row r="188" spans="11:25">
      <c r="K188" s="39">
        <v>186</v>
      </c>
      <c r="L188" s="40" t="str">
        <f>IF(wycena!B204&lt;&gt;"",wycena!B204,"")</f>
        <v/>
      </c>
      <c r="M188" s="41" t="str">
        <f>IF(wycena!B204&lt;&gt;"",IF(wycena!EO204&lt;=ryzyka!$C$7,ryzyka!$C$8,IF(wycena!EO204&lt;=ryzyka!$D$7,ryzyka!$D$8,IF(wycena!EO204&lt;=ryzyka!$E$7,ryzyka!$E$8,IF(wycena!EO204&lt;=ryzyka!$F$7,ryzyka!$F$8,ryzyka!$G$8)))),"")</f>
        <v/>
      </c>
      <c r="N188" s="41" t="str">
        <f>IF(wycena!B204&lt;&gt;"",IF(wycena!X204=ryzyka!$C$10,ryzyka!$C$11,ryzyka!$D$11),"")</f>
        <v/>
      </c>
      <c r="O188" s="41" t="str">
        <f>IF(wycena!B204&lt;&gt;"",(IF(wycena!DN204&lt;&gt;0,ryzyka!$D$14,ryzyka!$C$14)),"")</f>
        <v/>
      </c>
      <c r="P188" s="41" t="str">
        <f>IF(wycena!B204&lt;&gt;"",IF(wycena!G204&lt;=ryzyka!$C$17,ryzyka!$C$18,IF(wycena!G204&lt;=ryzyka!$D$17,ryzyka!$D$18,IF(wycena!G204&lt;=ryzyka!$E$17,ryzyka!$E$18,IF(wycena!G204&lt;=ryzyka!$F$17,ryzyka!$F$18,ryzyka!$G$18)))),"")</f>
        <v/>
      </c>
      <c r="Q188" s="41" t="str">
        <f>IF(wycena!B204&lt;&gt;"",IF(COUNTIF(wycena!DJ204:DT204,"&lt;&gt;0")&lt;=$C$21,$C$22,IF(COUNTIF(wycena!DJ204:DT204,"&lt;&gt;0")&lt;=$D$21,$D$22,IF(COUNTIF(wycena!DJ204:DT204,"&lt;&gt;0")&lt;=$E$21,$E$22,IF(COUNTIF(wycena!DJ204:DT204,"&lt;&gt;0")&lt;=$F$21,$F$22,$G$22)))),"")</f>
        <v/>
      </c>
      <c r="R188" s="41" t="str">
        <f>IF(wycena!B204&lt;&gt;"",IF((COUNTIF(wycena!CD204,"&lt;&gt;0")+COUNTIF(wycena!CG204,"&lt;&gt;0"))=1,$D$25,IF((COUNTIF(wycena!CD204,"&lt;&gt;0")+COUNTIF(wycena!CG204,"&lt;&gt;0"))=2,$E$25,$C$25)),"")</f>
        <v/>
      </c>
      <c r="S188" s="41" t="str">
        <f>IF(wycena!B204&lt;&gt;"",IF(COUNTIF(wycena!DL204,"&lt;&gt;0")+COUNTIF(wycena!DO204,"&lt;&gt;0")+COUNTIF(wycena!DP204,"&lt;&gt;0")+COUNTIF(wycena!DT204,"&lt;&gt;0")=$C$28,$C$29,IF(COUNTIF(wycena!DL204,"&lt;&gt;0")+COUNTIF(wycena!DO204,"&lt;&gt;0")+COUNTIF(wycena!DP204,"&lt;&gt;0")+COUNTIF(wycena!DT204,"&lt;&gt;0")=$D$28,$D$29,IF(COUNTIF(wycena!DL204,"&lt;&gt;0")+COUNTIF(wycena!DO204,"&lt;&gt;0")+COUNTIF(wycena!DP204,"&lt;&gt;0")+COUNTIF(wycena!DT204,"&lt;&gt;0")=$E$28,$E$29,$F$29))),"")</f>
        <v/>
      </c>
      <c r="T188" s="41" t="str">
        <f>IF(wycena!B204&lt;&gt;"",IFERROR(IF(MAX(wycena!$AC204:$AD204)/MIN(wycena!$AC204:$AD204)&lt;=$C$32,$C$33,IF(MAX(wycena!$AC204:$AD204)/MIN(wycena!$AC204:$AD204)&lt;=$D$32,$D$33,IF(MAX(wycena!$AC204:$AD204)/MIN(wycena!$AC204:$AD204)&lt;=$E$32,$E$33,$F$33))),0),"")</f>
        <v/>
      </c>
      <c r="U188" s="41" t="str">
        <f>IF(wycena!B204&lt;&gt;"",IF(MAX(wycena!$AC204:$AD204)&lt;=$C$36,$C$37,IF(MAX(wycena!$AC204:$AD204)&lt;=$D$36,$D$37,IF(MAX(wycena!$AC204:$AD204)&lt;=$E$36,$E$37,$F$37))),"")</f>
        <v/>
      </c>
      <c r="V188" s="41" t="str">
        <f>IF(wycena!B204&lt;&gt;"",IF(wycena!$AB204&lt;=ryzyka!$C$40,ryzyka!$C$41,IF(wycena!$AB204&lt;=ryzyka!$D$40,ryzyka!$D$41,IF(wycena!$AB204&lt;=ryzyka!$E$40,ryzyka!$E$41,ryzyka!$F$41))),"")</f>
        <v/>
      </c>
      <c r="W188" s="41">
        <f>IF(AND(wycena!B204&lt;&gt;"",wycena!O204&lt;&gt;""),IF((AND(wycena!O204=$C$43,wycena!P204&lt;&gt;"f",wycena!Q204&lt;&gt;"H"))=TRUE,$C$46,IF(AND(wycena!O204=$F$43,wycena!P204&lt;&gt;"A",wycena!Q204&lt;&gt;"E")=TRUE,$C$46,$D$46)),0)</f>
        <v>0</v>
      </c>
      <c r="X188" s="41" t="str">
        <f>IFERROR(IF(wycena!B204&lt;&gt;"",SUM(M188*$B$48,N188*$B$49,O188*$B$50,P188*$B$51,Q188*$B$52,R188*$B$53,S188*$B$54,T188*$B$55,U188*$B$56,V188*$B$57,W188*$B$58),""),0)</f>
        <v/>
      </c>
      <c r="Y188" s="42" t="str">
        <f>IF(wycena!B204&lt;&gt;"",IF(X188&lt;=$B$65,$C$65,(IF(X188&lt;=$B$66,$C$66,(IF(X188&lt;=$B$67,$C$67,$C$68))))),"")</f>
        <v/>
      </c>
    </row>
    <row r="189" spans="11:25">
      <c r="K189" s="39">
        <v>187</v>
      </c>
      <c r="L189" s="40" t="str">
        <f>IF(wycena!B205&lt;&gt;"",wycena!B205,"")</f>
        <v/>
      </c>
      <c r="M189" s="41" t="str">
        <f>IF(wycena!B205&lt;&gt;"",IF(wycena!EO205&lt;=ryzyka!$C$7,ryzyka!$C$8,IF(wycena!EO205&lt;=ryzyka!$D$7,ryzyka!$D$8,IF(wycena!EO205&lt;=ryzyka!$E$7,ryzyka!$E$8,IF(wycena!EO205&lt;=ryzyka!$F$7,ryzyka!$F$8,ryzyka!$G$8)))),"")</f>
        <v/>
      </c>
      <c r="N189" s="41" t="str">
        <f>IF(wycena!B205&lt;&gt;"",IF(wycena!X205=ryzyka!$C$10,ryzyka!$C$11,ryzyka!$D$11),"")</f>
        <v/>
      </c>
      <c r="O189" s="41" t="str">
        <f>IF(wycena!B205&lt;&gt;"",(IF(wycena!DN205&lt;&gt;0,ryzyka!$D$14,ryzyka!$C$14)),"")</f>
        <v/>
      </c>
      <c r="P189" s="41" t="str">
        <f>IF(wycena!B205&lt;&gt;"",IF(wycena!G205&lt;=ryzyka!$C$17,ryzyka!$C$18,IF(wycena!G205&lt;=ryzyka!$D$17,ryzyka!$D$18,IF(wycena!G205&lt;=ryzyka!$E$17,ryzyka!$E$18,IF(wycena!G205&lt;=ryzyka!$F$17,ryzyka!$F$18,ryzyka!$G$18)))),"")</f>
        <v/>
      </c>
      <c r="Q189" s="41" t="str">
        <f>IF(wycena!B205&lt;&gt;"",IF(COUNTIF(wycena!DJ205:DT205,"&lt;&gt;0")&lt;=$C$21,$C$22,IF(COUNTIF(wycena!DJ205:DT205,"&lt;&gt;0")&lt;=$D$21,$D$22,IF(COUNTIF(wycena!DJ205:DT205,"&lt;&gt;0")&lt;=$E$21,$E$22,IF(COUNTIF(wycena!DJ205:DT205,"&lt;&gt;0")&lt;=$F$21,$F$22,$G$22)))),"")</f>
        <v/>
      </c>
      <c r="R189" s="41" t="str">
        <f>IF(wycena!B205&lt;&gt;"",IF((COUNTIF(wycena!CD205,"&lt;&gt;0")+COUNTIF(wycena!CG205,"&lt;&gt;0"))=1,$D$25,IF((COUNTIF(wycena!CD205,"&lt;&gt;0")+COUNTIF(wycena!CG205,"&lt;&gt;0"))=2,$E$25,$C$25)),"")</f>
        <v/>
      </c>
      <c r="S189" s="41" t="str">
        <f>IF(wycena!B205&lt;&gt;"",IF(COUNTIF(wycena!DL205,"&lt;&gt;0")+COUNTIF(wycena!DO205,"&lt;&gt;0")+COUNTIF(wycena!DP205,"&lt;&gt;0")+COUNTIF(wycena!DT205,"&lt;&gt;0")=$C$28,$C$29,IF(COUNTIF(wycena!DL205,"&lt;&gt;0")+COUNTIF(wycena!DO205,"&lt;&gt;0")+COUNTIF(wycena!DP205,"&lt;&gt;0")+COUNTIF(wycena!DT205,"&lt;&gt;0")=$D$28,$D$29,IF(COUNTIF(wycena!DL205,"&lt;&gt;0")+COUNTIF(wycena!DO205,"&lt;&gt;0")+COUNTIF(wycena!DP205,"&lt;&gt;0")+COUNTIF(wycena!DT205,"&lt;&gt;0")=$E$28,$E$29,$F$29))),"")</f>
        <v/>
      </c>
      <c r="T189" s="41" t="str">
        <f>IF(wycena!B205&lt;&gt;"",IFERROR(IF(MAX(wycena!$AC205:$AD205)/MIN(wycena!$AC205:$AD205)&lt;=$C$32,$C$33,IF(MAX(wycena!$AC205:$AD205)/MIN(wycena!$AC205:$AD205)&lt;=$D$32,$D$33,IF(MAX(wycena!$AC205:$AD205)/MIN(wycena!$AC205:$AD205)&lt;=$E$32,$E$33,$F$33))),0),"")</f>
        <v/>
      </c>
      <c r="U189" s="41" t="str">
        <f>IF(wycena!B205&lt;&gt;"",IF(MAX(wycena!$AC205:$AD205)&lt;=$C$36,$C$37,IF(MAX(wycena!$AC205:$AD205)&lt;=$D$36,$D$37,IF(MAX(wycena!$AC205:$AD205)&lt;=$E$36,$E$37,$F$37))),"")</f>
        <v/>
      </c>
      <c r="V189" s="41" t="str">
        <f>IF(wycena!B205&lt;&gt;"",IF(wycena!$AB205&lt;=ryzyka!$C$40,ryzyka!$C$41,IF(wycena!$AB205&lt;=ryzyka!$D$40,ryzyka!$D$41,IF(wycena!$AB205&lt;=ryzyka!$E$40,ryzyka!$E$41,ryzyka!$F$41))),"")</f>
        <v/>
      </c>
      <c r="W189" s="41">
        <f>IF(AND(wycena!B205&lt;&gt;"",wycena!O205&lt;&gt;""),IF((AND(wycena!O205=$C$43,wycena!P205&lt;&gt;"f",wycena!Q205&lt;&gt;"H"))=TRUE,$C$46,IF(AND(wycena!O205=$F$43,wycena!P205&lt;&gt;"A",wycena!Q205&lt;&gt;"E")=TRUE,$C$46,$D$46)),0)</f>
        <v>0</v>
      </c>
      <c r="X189" s="41" t="str">
        <f>IFERROR(IF(wycena!B205&lt;&gt;"",SUM(M189*$B$48,N189*$B$49,O189*$B$50,P189*$B$51,Q189*$B$52,R189*$B$53,S189*$B$54,T189*$B$55,U189*$B$56,V189*$B$57,W189*$B$58),""),0)</f>
        <v/>
      </c>
      <c r="Y189" s="42" t="str">
        <f>IF(wycena!B205&lt;&gt;"",IF(X189&lt;=$B$65,$C$65,(IF(X189&lt;=$B$66,$C$66,(IF(X189&lt;=$B$67,$C$67,$C$68))))),"")</f>
        <v/>
      </c>
    </row>
    <row r="190" spans="11:25">
      <c r="K190" s="39">
        <v>188</v>
      </c>
      <c r="L190" s="40" t="str">
        <f>IF(wycena!B206&lt;&gt;"",wycena!B206,"")</f>
        <v/>
      </c>
      <c r="M190" s="41" t="str">
        <f>IF(wycena!B206&lt;&gt;"",IF(wycena!EO206&lt;=ryzyka!$C$7,ryzyka!$C$8,IF(wycena!EO206&lt;=ryzyka!$D$7,ryzyka!$D$8,IF(wycena!EO206&lt;=ryzyka!$E$7,ryzyka!$E$8,IF(wycena!EO206&lt;=ryzyka!$F$7,ryzyka!$F$8,ryzyka!$G$8)))),"")</f>
        <v/>
      </c>
      <c r="N190" s="41" t="str">
        <f>IF(wycena!B206&lt;&gt;"",IF(wycena!X206=ryzyka!$C$10,ryzyka!$C$11,ryzyka!$D$11),"")</f>
        <v/>
      </c>
      <c r="O190" s="41" t="str">
        <f>IF(wycena!B206&lt;&gt;"",(IF(wycena!DN206&lt;&gt;0,ryzyka!$D$14,ryzyka!$C$14)),"")</f>
        <v/>
      </c>
      <c r="P190" s="41" t="str">
        <f>IF(wycena!B206&lt;&gt;"",IF(wycena!G206&lt;=ryzyka!$C$17,ryzyka!$C$18,IF(wycena!G206&lt;=ryzyka!$D$17,ryzyka!$D$18,IF(wycena!G206&lt;=ryzyka!$E$17,ryzyka!$E$18,IF(wycena!G206&lt;=ryzyka!$F$17,ryzyka!$F$18,ryzyka!$G$18)))),"")</f>
        <v/>
      </c>
      <c r="Q190" s="41" t="str">
        <f>IF(wycena!B206&lt;&gt;"",IF(COUNTIF(wycena!DJ206:DT206,"&lt;&gt;0")&lt;=$C$21,$C$22,IF(COUNTIF(wycena!DJ206:DT206,"&lt;&gt;0")&lt;=$D$21,$D$22,IF(COUNTIF(wycena!DJ206:DT206,"&lt;&gt;0")&lt;=$E$21,$E$22,IF(COUNTIF(wycena!DJ206:DT206,"&lt;&gt;0")&lt;=$F$21,$F$22,$G$22)))),"")</f>
        <v/>
      </c>
      <c r="R190" s="41" t="str">
        <f>IF(wycena!B206&lt;&gt;"",IF((COUNTIF(wycena!CD206,"&lt;&gt;0")+COUNTIF(wycena!CG206,"&lt;&gt;0"))=1,$D$25,IF((COUNTIF(wycena!CD206,"&lt;&gt;0")+COUNTIF(wycena!CG206,"&lt;&gt;0"))=2,$E$25,$C$25)),"")</f>
        <v/>
      </c>
      <c r="S190" s="41" t="str">
        <f>IF(wycena!B206&lt;&gt;"",IF(COUNTIF(wycena!DL206,"&lt;&gt;0")+COUNTIF(wycena!DO206,"&lt;&gt;0")+COUNTIF(wycena!DP206,"&lt;&gt;0")+COUNTIF(wycena!DT206,"&lt;&gt;0")=$C$28,$C$29,IF(COUNTIF(wycena!DL206,"&lt;&gt;0")+COUNTIF(wycena!DO206,"&lt;&gt;0")+COUNTIF(wycena!DP206,"&lt;&gt;0")+COUNTIF(wycena!DT206,"&lt;&gt;0")=$D$28,$D$29,IF(COUNTIF(wycena!DL206,"&lt;&gt;0")+COUNTIF(wycena!DO206,"&lt;&gt;0")+COUNTIF(wycena!DP206,"&lt;&gt;0")+COUNTIF(wycena!DT206,"&lt;&gt;0")=$E$28,$E$29,$F$29))),"")</f>
        <v/>
      </c>
      <c r="T190" s="41" t="str">
        <f>IF(wycena!B206&lt;&gt;"",IFERROR(IF(MAX(wycena!$AC206:$AD206)/MIN(wycena!$AC206:$AD206)&lt;=$C$32,$C$33,IF(MAX(wycena!$AC206:$AD206)/MIN(wycena!$AC206:$AD206)&lt;=$D$32,$D$33,IF(MAX(wycena!$AC206:$AD206)/MIN(wycena!$AC206:$AD206)&lt;=$E$32,$E$33,$F$33))),0),"")</f>
        <v/>
      </c>
      <c r="U190" s="41" t="str">
        <f>IF(wycena!B206&lt;&gt;"",IF(MAX(wycena!$AC206:$AD206)&lt;=$C$36,$C$37,IF(MAX(wycena!$AC206:$AD206)&lt;=$D$36,$D$37,IF(MAX(wycena!$AC206:$AD206)&lt;=$E$36,$E$37,$F$37))),"")</f>
        <v/>
      </c>
      <c r="V190" s="41" t="str">
        <f>IF(wycena!B206&lt;&gt;"",IF(wycena!$AB206&lt;=ryzyka!$C$40,ryzyka!$C$41,IF(wycena!$AB206&lt;=ryzyka!$D$40,ryzyka!$D$41,IF(wycena!$AB206&lt;=ryzyka!$E$40,ryzyka!$E$41,ryzyka!$F$41))),"")</f>
        <v/>
      </c>
      <c r="W190" s="41">
        <f>IF(AND(wycena!B206&lt;&gt;"",wycena!O206&lt;&gt;""),IF((AND(wycena!O206=$C$43,wycena!P206&lt;&gt;"f",wycena!Q206&lt;&gt;"H"))=TRUE,$C$46,IF(AND(wycena!O206=$F$43,wycena!P206&lt;&gt;"A",wycena!Q206&lt;&gt;"E")=TRUE,$C$46,$D$46)),0)</f>
        <v>0</v>
      </c>
      <c r="X190" s="41" t="str">
        <f>IFERROR(IF(wycena!B206&lt;&gt;"",SUM(M190*$B$48,N190*$B$49,O190*$B$50,P190*$B$51,Q190*$B$52,R190*$B$53,S190*$B$54,T190*$B$55,U190*$B$56,V190*$B$57,W190*$B$58),""),0)</f>
        <v/>
      </c>
      <c r="Y190" s="42" t="str">
        <f>IF(wycena!B206&lt;&gt;"",IF(X190&lt;=$B$65,$C$65,(IF(X190&lt;=$B$66,$C$66,(IF(X190&lt;=$B$67,$C$67,$C$68))))),"")</f>
        <v/>
      </c>
    </row>
    <row r="191" spans="11:25">
      <c r="K191" s="39">
        <v>189</v>
      </c>
      <c r="L191" s="40" t="str">
        <f>IF(wycena!B207&lt;&gt;"",wycena!B207,"")</f>
        <v/>
      </c>
      <c r="M191" s="41" t="str">
        <f>IF(wycena!B207&lt;&gt;"",IF(wycena!EO207&lt;=ryzyka!$C$7,ryzyka!$C$8,IF(wycena!EO207&lt;=ryzyka!$D$7,ryzyka!$D$8,IF(wycena!EO207&lt;=ryzyka!$E$7,ryzyka!$E$8,IF(wycena!EO207&lt;=ryzyka!$F$7,ryzyka!$F$8,ryzyka!$G$8)))),"")</f>
        <v/>
      </c>
      <c r="N191" s="41" t="str">
        <f>IF(wycena!B207&lt;&gt;"",IF(wycena!X207=ryzyka!$C$10,ryzyka!$C$11,ryzyka!$D$11),"")</f>
        <v/>
      </c>
      <c r="O191" s="41" t="str">
        <f>IF(wycena!B207&lt;&gt;"",(IF(wycena!DN207&lt;&gt;0,ryzyka!$D$14,ryzyka!$C$14)),"")</f>
        <v/>
      </c>
      <c r="P191" s="41" t="str">
        <f>IF(wycena!B207&lt;&gt;"",IF(wycena!G207&lt;=ryzyka!$C$17,ryzyka!$C$18,IF(wycena!G207&lt;=ryzyka!$D$17,ryzyka!$D$18,IF(wycena!G207&lt;=ryzyka!$E$17,ryzyka!$E$18,IF(wycena!G207&lt;=ryzyka!$F$17,ryzyka!$F$18,ryzyka!$G$18)))),"")</f>
        <v/>
      </c>
      <c r="Q191" s="41" t="str">
        <f>IF(wycena!B207&lt;&gt;"",IF(COUNTIF(wycena!DJ207:DT207,"&lt;&gt;0")&lt;=$C$21,$C$22,IF(COUNTIF(wycena!DJ207:DT207,"&lt;&gt;0")&lt;=$D$21,$D$22,IF(COUNTIF(wycena!DJ207:DT207,"&lt;&gt;0")&lt;=$E$21,$E$22,IF(COUNTIF(wycena!DJ207:DT207,"&lt;&gt;0")&lt;=$F$21,$F$22,$G$22)))),"")</f>
        <v/>
      </c>
      <c r="R191" s="41" t="str">
        <f>IF(wycena!B207&lt;&gt;"",IF((COUNTIF(wycena!CD207,"&lt;&gt;0")+COUNTIF(wycena!CG207,"&lt;&gt;0"))=1,$D$25,IF((COUNTIF(wycena!CD207,"&lt;&gt;0")+COUNTIF(wycena!CG207,"&lt;&gt;0"))=2,$E$25,$C$25)),"")</f>
        <v/>
      </c>
      <c r="S191" s="41" t="str">
        <f>IF(wycena!B207&lt;&gt;"",IF(COUNTIF(wycena!DL207,"&lt;&gt;0")+COUNTIF(wycena!DO207,"&lt;&gt;0")+COUNTIF(wycena!DP207,"&lt;&gt;0")+COUNTIF(wycena!DT207,"&lt;&gt;0")=$C$28,$C$29,IF(COUNTIF(wycena!DL207,"&lt;&gt;0")+COUNTIF(wycena!DO207,"&lt;&gt;0")+COUNTIF(wycena!DP207,"&lt;&gt;0")+COUNTIF(wycena!DT207,"&lt;&gt;0")=$D$28,$D$29,IF(COUNTIF(wycena!DL207,"&lt;&gt;0")+COUNTIF(wycena!DO207,"&lt;&gt;0")+COUNTIF(wycena!DP207,"&lt;&gt;0")+COUNTIF(wycena!DT207,"&lt;&gt;0")=$E$28,$E$29,$F$29))),"")</f>
        <v/>
      </c>
      <c r="T191" s="41" t="str">
        <f>IF(wycena!B207&lt;&gt;"",IFERROR(IF(MAX(wycena!$AC207:$AD207)/MIN(wycena!$AC207:$AD207)&lt;=$C$32,$C$33,IF(MAX(wycena!$AC207:$AD207)/MIN(wycena!$AC207:$AD207)&lt;=$D$32,$D$33,IF(MAX(wycena!$AC207:$AD207)/MIN(wycena!$AC207:$AD207)&lt;=$E$32,$E$33,$F$33))),0),"")</f>
        <v/>
      </c>
      <c r="U191" s="41" t="str">
        <f>IF(wycena!B207&lt;&gt;"",IF(MAX(wycena!$AC207:$AD207)&lt;=$C$36,$C$37,IF(MAX(wycena!$AC207:$AD207)&lt;=$D$36,$D$37,IF(MAX(wycena!$AC207:$AD207)&lt;=$E$36,$E$37,$F$37))),"")</f>
        <v/>
      </c>
      <c r="V191" s="41" t="str">
        <f>IF(wycena!B207&lt;&gt;"",IF(wycena!$AB207&lt;=ryzyka!$C$40,ryzyka!$C$41,IF(wycena!$AB207&lt;=ryzyka!$D$40,ryzyka!$D$41,IF(wycena!$AB207&lt;=ryzyka!$E$40,ryzyka!$E$41,ryzyka!$F$41))),"")</f>
        <v/>
      </c>
      <c r="W191" s="41">
        <f>IF(AND(wycena!B207&lt;&gt;"",wycena!O207&lt;&gt;""),IF((AND(wycena!O207=$C$43,wycena!P207&lt;&gt;"f",wycena!Q207&lt;&gt;"H"))=TRUE,$C$46,IF(AND(wycena!O207=$F$43,wycena!P207&lt;&gt;"A",wycena!Q207&lt;&gt;"E")=TRUE,$C$46,$D$46)),0)</f>
        <v>0</v>
      </c>
      <c r="X191" s="41" t="str">
        <f>IFERROR(IF(wycena!B207&lt;&gt;"",SUM(M191*$B$48,N191*$B$49,O191*$B$50,P191*$B$51,Q191*$B$52,R191*$B$53,S191*$B$54,T191*$B$55,U191*$B$56,V191*$B$57,W191*$B$58),""),0)</f>
        <v/>
      </c>
      <c r="Y191" s="42" t="str">
        <f>IF(wycena!B207&lt;&gt;"",IF(X191&lt;=$B$65,$C$65,(IF(X191&lt;=$B$66,$C$66,(IF(X191&lt;=$B$67,$C$67,$C$68))))),"")</f>
        <v/>
      </c>
    </row>
    <row r="192" spans="11:25">
      <c r="K192" s="39">
        <v>190</v>
      </c>
      <c r="L192" s="40" t="str">
        <f>IF(wycena!B208&lt;&gt;"",wycena!B208,"")</f>
        <v/>
      </c>
      <c r="M192" s="41" t="str">
        <f>IF(wycena!B208&lt;&gt;"",IF(wycena!EO208&lt;=ryzyka!$C$7,ryzyka!$C$8,IF(wycena!EO208&lt;=ryzyka!$D$7,ryzyka!$D$8,IF(wycena!EO208&lt;=ryzyka!$E$7,ryzyka!$E$8,IF(wycena!EO208&lt;=ryzyka!$F$7,ryzyka!$F$8,ryzyka!$G$8)))),"")</f>
        <v/>
      </c>
      <c r="N192" s="41" t="str">
        <f>IF(wycena!B208&lt;&gt;"",IF(wycena!X208=ryzyka!$C$10,ryzyka!$C$11,ryzyka!$D$11),"")</f>
        <v/>
      </c>
      <c r="O192" s="41" t="str">
        <f>IF(wycena!B208&lt;&gt;"",(IF(wycena!DN208&lt;&gt;0,ryzyka!$D$14,ryzyka!$C$14)),"")</f>
        <v/>
      </c>
      <c r="P192" s="41" t="str">
        <f>IF(wycena!B208&lt;&gt;"",IF(wycena!G208&lt;=ryzyka!$C$17,ryzyka!$C$18,IF(wycena!G208&lt;=ryzyka!$D$17,ryzyka!$D$18,IF(wycena!G208&lt;=ryzyka!$E$17,ryzyka!$E$18,IF(wycena!G208&lt;=ryzyka!$F$17,ryzyka!$F$18,ryzyka!$G$18)))),"")</f>
        <v/>
      </c>
      <c r="Q192" s="41" t="str">
        <f>IF(wycena!B208&lt;&gt;"",IF(COUNTIF(wycena!DJ208:DT208,"&lt;&gt;0")&lt;=$C$21,$C$22,IF(COUNTIF(wycena!DJ208:DT208,"&lt;&gt;0")&lt;=$D$21,$D$22,IF(COUNTIF(wycena!DJ208:DT208,"&lt;&gt;0")&lt;=$E$21,$E$22,IF(COUNTIF(wycena!DJ208:DT208,"&lt;&gt;0")&lt;=$F$21,$F$22,$G$22)))),"")</f>
        <v/>
      </c>
      <c r="R192" s="41" t="str">
        <f>IF(wycena!B208&lt;&gt;"",IF((COUNTIF(wycena!CD208,"&lt;&gt;0")+COUNTIF(wycena!CG208,"&lt;&gt;0"))=1,$D$25,IF((COUNTIF(wycena!CD208,"&lt;&gt;0")+COUNTIF(wycena!CG208,"&lt;&gt;0"))=2,$E$25,$C$25)),"")</f>
        <v/>
      </c>
      <c r="S192" s="41" t="str">
        <f>IF(wycena!B208&lt;&gt;"",IF(COUNTIF(wycena!DL208,"&lt;&gt;0")+COUNTIF(wycena!DO208,"&lt;&gt;0")+COUNTIF(wycena!DP208,"&lt;&gt;0")+COUNTIF(wycena!DT208,"&lt;&gt;0")=$C$28,$C$29,IF(COUNTIF(wycena!DL208,"&lt;&gt;0")+COUNTIF(wycena!DO208,"&lt;&gt;0")+COUNTIF(wycena!DP208,"&lt;&gt;0")+COUNTIF(wycena!DT208,"&lt;&gt;0")=$D$28,$D$29,IF(COUNTIF(wycena!DL208,"&lt;&gt;0")+COUNTIF(wycena!DO208,"&lt;&gt;0")+COUNTIF(wycena!DP208,"&lt;&gt;0")+COUNTIF(wycena!DT208,"&lt;&gt;0")=$E$28,$E$29,$F$29))),"")</f>
        <v/>
      </c>
      <c r="T192" s="41" t="str">
        <f>IF(wycena!B208&lt;&gt;"",IFERROR(IF(MAX(wycena!$AC208:$AD208)/MIN(wycena!$AC208:$AD208)&lt;=$C$32,$C$33,IF(MAX(wycena!$AC208:$AD208)/MIN(wycena!$AC208:$AD208)&lt;=$D$32,$D$33,IF(MAX(wycena!$AC208:$AD208)/MIN(wycena!$AC208:$AD208)&lt;=$E$32,$E$33,$F$33))),0),"")</f>
        <v/>
      </c>
      <c r="U192" s="41" t="str">
        <f>IF(wycena!B208&lt;&gt;"",IF(MAX(wycena!$AC208:$AD208)&lt;=$C$36,$C$37,IF(MAX(wycena!$AC208:$AD208)&lt;=$D$36,$D$37,IF(MAX(wycena!$AC208:$AD208)&lt;=$E$36,$E$37,$F$37))),"")</f>
        <v/>
      </c>
      <c r="V192" s="41" t="str">
        <f>IF(wycena!B208&lt;&gt;"",IF(wycena!$AB208&lt;=ryzyka!$C$40,ryzyka!$C$41,IF(wycena!$AB208&lt;=ryzyka!$D$40,ryzyka!$D$41,IF(wycena!$AB208&lt;=ryzyka!$E$40,ryzyka!$E$41,ryzyka!$F$41))),"")</f>
        <v/>
      </c>
      <c r="W192" s="41">
        <f>IF(AND(wycena!B208&lt;&gt;"",wycena!O208&lt;&gt;""),IF((AND(wycena!O208=$C$43,wycena!P208&lt;&gt;"f",wycena!Q208&lt;&gt;"H"))=TRUE,$C$46,IF(AND(wycena!O208=$F$43,wycena!P208&lt;&gt;"A",wycena!Q208&lt;&gt;"E")=TRUE,$C$46,$D$46)),0)</f>
        <v>0</v>
      </c>
      <c r="X192" s="41" t="str">
        <f>IFERROR(IF(wycena!B208&lt;&gt;"",SUM(M192*$B$48,N192*$B$49,O192*$B$50,P192*$B$51,Q192*$B$52,R192*$B$53,S192*$B$54,T192*$B$55,U192*$B$56,V192*$B$57,W192*$B$58),""),0)</f>
        <v/>
      </c>
      <c r="Y192" s="42" t="str">
        <f>IF(wycena!B208&lt;&gt;"",IF(X192&lt;=$B$65,$C$65,(IF(X192&lt;=$B$66,$C$66,(IF(X192&lt;=$B$67,$C$67,$C$68))))),"")</f>
        <v/>
      </c>
    </row>
    <row r="193" spans="11:25">
      <c r="K193" s="39">
        <v>191</v>
      </c>
      <c r="L193" s="40" t="str">
        <f>IF(wycena!B209&lt;&gt;"",wycena!B209,"")</f>
        <v/>
      </c>
      <c r="M193" s="41" t="str">
        <f>IF(wycena!B209&lt;&gt;"",IF(wycena!EO209&lt;=ryzyka!$C$7,ryzyka!$C$8,IF(wycena!EO209&lt;=ryzyka!$D$7,ryzyka!$D$8,IF(wycena!EO209&lt;=ryzyka!$E$7,ryzyka!$E$8,IF(wycena!EO209&lt;=ryzyka!$F$7,ryzyka!$F$8,ryzyka!$G$8)))),"")</f>
        <v/>
      </c>
      <c r="N193" s="41" t="str">
        <f>IF(wycena!B209&lt;&gt;"",IF(wycena!X209=ryzyka!$C$10,ryzyka!$C$11,ryzyka!$D$11),"")</f>
        <v/>
      </c>
      <c r="O193" s="41" t="str">
        <f>IF(wycena!B209&lt;&gt;"",(IF(wycena!DN209&lt;&gt;0,ryzyka!$D$14,ryzyka!$C$14)),"")</f>
        <v/>
      </c>
      <c r="P193" s="41" t="str">
        <f>IF(wycena!B209&lt;&gt;"",IF(wycena!G209&lt;=ryzyka!$C$17,ryzyka!$C$18,IF(wycena!G209&lt;=ryzyka!$D$17,ryzyka!$D$18,IF(wycena!G209&lt;=ryzyka!$E$17,ryzyka!$E$18,IF(wycena!G209&lt;=ryzyka!$F$17,ryzyka!$F$18,ryzyka!$G$18)))),"")</f>
        <v/>
      </c>
      <c r="Q193" s="41" t="str">
        <f>IF(wycena!B209&lt;&gt;"",IF(COUNTIF(wycena!DJ209:DT209,"&lt;&gt;0")&lt;=$C$21,$C$22,IF(COUNTIF(wycena!DJ209:DT209,"&lt;&gt;0")&lt;=$D$21,$D$22,IF(COUNTIF(wycena!DJ209:DT209,"&lt;&gt;0")&lt;=$E$21,$E$22,IF(COUNTIF(wycena!DJ209:DT209,"&lt;&gt;0")&lt;=$F$21,$F$22,$G$22)))),"")</f>
        <v/>
      </c>
      <c r="R193" s="41" t="str">
        <f>IF(wycena!B209&lt;&gt;"",IF((COUNTIF(wycena!CD209,"&lt;&gt;0")+COUNTIF(wycena!CG209,"&lt;&gt;0"))=1,$D$25,IF((COUNTIF(wycena!CD209,"&lt;&gt;0")+COUNTIF(wycena!CG209,"&lt;&gt;0"))=2,$E$25,$C$25)),"")</f>
        <v/>
      </c>
      <c r="S193" s="41" t="str">
        <f>IF(wycena!B209&lt;&gt;"",IF(COUNTIF(wycena!DL209,"&lt;&gt;0")+COUNTIF(wycena!DO209,"&lt;&gt;0")+COUNTIF(wycena!DP209,"&lt;&gt;0")+COUNTIF(wycena!DT209,"&lt;&gt;0")=$C$28,$C$29,IF(COUNTIF(wycena!DL209,"&lt;&gt;0")+COUNTIF(wycena!DO209,"&lt;&gt;0")+COUNTIF(wycena!DP209,"&lt;&gt;0")+COUNTIF(wycena!DT209,"&lt;&gt;0")=$D$28,$D$29,IF(COUNTIF(wycena!DL209,"&lt;&gt;0")+COUNTIF(wycena!DO209,"&lt;&gt;0")+COUNTIF(wycena!DP209,"&lt;&gt;0")+COUNTIF(wycena!DT209,"&lt;&gt;0")=$E$28,$E$29,$F$29))),"")</f>
        <v/>
      </c>
      <c r="T193" s="41" t="str">
        <f>IF(wycena!B209&lt;&gt;"",IFERROR(IF(MAX(wycena!$AC209:$AD209)/MIN(wycena!$AC209:$AD209)&lt;=$C$32,$C$33,IF(MAX(wycena!$AC209:$AD209)/MIN(wycena!$AC209:$AD209)&lt;=$D$32,$D$33,IF(MAX(wycena!$AC209:$AD209)/MIN(wycena!$AC209:$AD209)&lt;=$E$32,$E$33,$F$33))),0),"")</f>
        <v/>
      </c>
      <c r="U193" s="41" t="str">
        <f>IF(wycena!B209&lt;&gt;"",IF(MAX(wycena!$AC209:$AD209)&lt;=$C$36,$C$37,IF(MAX(wycena!$AC209:$AD209)&lt;=$D$36,$D$37,IF(MAX(wycena!$AC209:$AD209)&lt;=$E$36,$E$37,$F$37))),"")</f>
        <v/>
      </c>
      <c r="V193" s="41" t="str">
        <f>IF(wycena!B209&lt;&gt;"",IF(wycena!$AB209&lt;=ryzyka!$C$40,ryzyka!$C$41,IF(wycena!$AB209&lt;=ryzyka!$D$40,ryzyka!$D$41,IF(wycena!$AB209&lt;=ryzyka!$E$40,ryzyka!$E$41,ryzyka!$F$41))),"")</f>
        <v/>
      </c>
      <c r="W193" s="41">
        <f>IF(AND(wycena!B209&lt;&gt;"",wycena!O209&lt;&gt;""),IF((AND(wycena!O209=$C$43,wycena!P209&lt;&gt;"f",wycena!Q209&lt;&gt;"H"))=TRUE,$C$46,IF(AND(wycena!O209=$F$43,wycena!P209&lt;&gt;"A",wycena!Q209&lt;&gt;"E")=TRUE,$C$46,$D$46)),0)</f>
        <v>0</v>
      </c>
      <c r="X193" s="41" t="str">
        <f>IFERROR(IF(wycena!B209&lt;&gt;"",SUM(M193*$B$48,N193*$B$49,O193*$B$50,P193*$B$51,Q193*$B$52,R193*$B$53,S193*$B$54,T193*$B$55,U193*$B$56,V193*$B$57,W193*$B$58),""),0)</f>
        <v/>
      </c>
      <c r="Y193" s="42" t="str">
        <f>IF(wycena!B209&lt;&gt;"",IF(X193&lt;=$B$65,$C$65,(IF(X193&lt;=$B$66,$C$66,(IF(X193&lt;=$B$67,$C$67,$C$68))))),"")</f>
        <v/>
      </c>
    </row>
    <row r="194" spans="11:25">
      <c r="K194" s="39">
        <v>192</v>
      </c>
      <c r="L194" s="40" t="str">
        <f>IF(wycena!B210&lt;&gt;"",wycena!B210,"")</f>
        <v/>
      </c>
      <c r="M194" s="41" t="str">
        <f>IF(wycena!B210&lt;&gt;"",IF(wycena!EO210&lt;=ryzyka!$C$7,ryzyka!$C$8,IF(wycena!EO210&lt;=ryzyka!$D$7,ryzyka!$D$8,IF(wycena!EO210&lt;=ryzyka!$E$7,ryzyka!$E$8,IF(wycena!EO210&lt;=ryzyka!$F$7,ryzyka!$F$8,ryzyka!$G$8)))),"")</f>
        <v/>
      </c>
      <c r="N194" s="41" t="str">
        <f>IF(wycena!B210&lt;&gt;"",IF(wycena!X210=ryzyka!$C$10,ryzyka!$C$11,ryzyka!$D$11),"")</f>
        <v/>
      </c>
      <c r="O194" s="41" t="str">
        <f>IF(wycena!B210&lt;&gt;"",(IF(wycena!DN210&lt;&gt;0,ryzyka!$D$14,ryzyka!$C$14)),"")</f>
        <v/>
      </c>
      <c r="P194" s="41" t="str">
        <f>IF(wycena!B210&lt;&gt;"",IF(wycena!G210&lt;=ryzyka!$C$17,ryzyka!$C$18,IF(wycena!G210&lt;=ryzyka!$D$17,ryzyka!$D$18,IF(wycena!G210&lt;=ryzyka!$E$17,ryzyka!$E$18,IF(wycena!G210&lt;=ryzyka!$F$17,ryzyka!$F$18,ryzyka!$G$18)))),"")</f>
        <v/>
      </c>
      <c r="Q194" s="41" t="str">
        <f>IF(wycena!B210&lt;&gt;"",IF(COUNTIF(wycena!DJ210:DT210,"&lt;&gt;0")&lt;=$C$21,$C$22,IF(COUNTIF(wycena!DJ210:DT210,"&lt;&gt;0")&lt;=$D$21,$D$22,IF(COUNTIF(wycena!DJ210:DT210,"&lt;&gt;0")&lt;=$E$21,$E$22,IF(COUNTIF(wycena!DJ210:DT210,"&lt;&gt;0")&lt;=$F$21,$F$22,$G$22)))),"")</f>
        <v/>
      </c>
      <c r="R194" s="41" t="str">
        <f>IF(wycena!B210&lt;&gt;"",IF((COUNTIF(wycena!CD210,"&lt;&gt;0")+COUNTIF(wycena!CG210,"&lt;&gt;0"))=1,$D$25,IF((COUNTIF(wycena!CD210,"&lt;&gt;0")+COUNTIF(wycena!CG210,"&lt;&gt;0"))=2,$E$25,$C$25)),"")</f>
        <v/>
      </c>
      <c r="S194" s="41" t="str">
        <f>IF(wycena!B210&lt;&gt;"",IF(COUNTIF(wycena!DL210,"&lt;&gt;0")+COUNTIF(wycena!DO210,"&lt;&gt;0")+COUNTIF(wycena!DP210,"&lt;&gt;0")+COUNTIF(wycena!DT210,"&lt;&gt;0")=$C$28,$C$29,IF(COUNTIF(wycena!DL210,"&lt;&gt;0")+COUNTIF(wycena!DO210,"&lt;&gt;0")+COUNTIF(wycena!DP210,"&lt;&gt;0")+COUNTIF(wycena!DT210,"&lt;&gt;0")=$D$28,$D$29,IF(COUNTIF(wycena!DL210,"&lt;&gt;0")+COUNTIF(wycena!DO210,"&lt;&gt;0")+COUNTIF(wycena!DP210,"&lt;&gt;0")+COUNTIF(wycena!DT210,"&lt;&gt;0")=$E$28,$E$29,$F$29))),"")</f>
        <v/>
      </c>
      <c r="T194" s="41" t="str">
        <f>IF(wycena!B210&lt;&gt;"",IFERROR(IF(MAX(wycena!$AC210:$AD210)/MIN(wycena!$AC210:$AD210)&lt;=$C$32,$C$33,IF(MAX(wycena!$AC210:$AD210)/MIN(wycena!$AC210:$AD210)&lt;=$D$32,$D$33,IF(MAX(wycena!$AC210:$AD210)/MIN(wycena!$AC210:$AD210)&lt;=$E$32,$E$33,$F$33))),0),"")</f>
        <v/>
      </c>
      <c r="U194" s="41" t="str">
        <f>IF(wycena!B210&lt;&gt;"",IF(MAX(wycena!$AC210:$AD210)&lt;=$C$36,$C$37,IF(MAX(wycena!$AC210:$AD210)&lt;=$D$36,$D$37,IF(MAX(wycena!$AC210:$AD210)&lt;=$E$36,$E$37,$F$37))),"")</f>
        <v/>
      </c>
      <c r="V194" s="41" t="str">
        <f>IF(wycena!B210&lt;&gt;"",IF(wycena!$AB210&lt;=ryzyka!$C$40,ryzyka!$C$41,IF(wycena!$AB210&lt;=ryzyka!$D$40,ryzyka!$D$41,IF(wycena!$AB210&lt;=ryzyka!$E$40,ryzyka!$E$41,ryzyka!$F$41))),"")</f>
        <v/>
      </c>
      <c r="W194" s="41">
        <f>IF(AND(wycena!B210&lt;&gt;"",wycena!O210&lt;&gt;""),IF((AND(wycena!O210=$C$43,wycena!P210&lt;&gt;"f",wycena!Q210&lt;&gt;"H"))=TRUE,$C$46,IF(AND(wycena!O210=$F$43,wycena!P210&lt;&gt;"A",wycena!Q210&lt;&gt;"E")=TRUE,$C$46,$D$46)),0)</f>
        <v>0</v>
      </c>
      <c r="X194" s="41" t="str">
        <f>IFERROR(IF(wycena!B210&lt;&gt;"",SUM(M194*$B$48,N194*$B$49,O194*$B$50,P194*$B$51,Q194*$B$52,R194*$B$53,S194*$B$54,T194*$B$55,U194*$B$56,V194*$B$57,W194*$B$58),""),0)</f>
        <v/>
      </c>
      <c r="Y194" s="42" t="str">
        <f>IF(wycena!B210&lt;&gt;"",IF(X194&lt;=$B$65,$C$65,(IF(X194&lt;=$B$66,$C$66,(IF(X194&lt;=$B$67,$C$67,$C$68))))),"")</f>
        <v/>
      </c>
    </row>
    <row r="195" spans="11:25">
      <c r="K195" s="39">
        <v>193</v>
      </c>
      <c r="L195" s="40" t="str">
        <f>IF(wycena!B211&lt;&gt;"",wycena!B211,"")</f>
        <v/>
      </c>
      <c r="M195" s="41" t="str">
        <f>IF(wycena!B211&lt;&gt;"",IF(wycena!EO211&lt;=ryzyka!$C$7,ryzyka!$C$8,IF(wycena!EO211&lt;=ryzyka!$D$7,ryzyka!$D$8,IF(wycena!EO211&lt;=ryzyka!$E$7,ryzyka!$E$8,IF(wycena!EO211&lt;=ryzyka!$F$7,ryzyka!$F$8,ryzyka!$G$8)))),"")</f>
        <v/>
      </c>
      <c r="N195" s="41" t="str">
        <f>IF(wycena!B211&lt;&gt;"",IF(wycena!X211=ryzyka!$C$10,ryzyka!$C$11,ryzyka!$D$11),"")</f>
        <v/>
      </c>
      <c r="O195" s="41" t="str">
        <f>IF(wycena!B211&lt;&gt;"",(IF(wycena!DN211&lt;&gt;0,ryzyka!$D$14,ryzyka!$C$14)),"")</f>
        <v/>
      </c>
      <c r="P195" s="41" t="str">
        <f>IF(wycena!B211&lt;&gt;"",IF(wycena!G211&lt;=ryzyka!$C$17,ryzyka!$C$18,IF(wycena!G211&lt;=ryzyka!$D$17,ryzyka!$D$18,IF(wycena!G211&lt;=ryzyka!$E$17,ryzyka!$E$18,IF(wycena!G211&lt;=ryzyka!$F$17,ryzyka!$F$18,ryzyka!$G$18)))),"")</f>
        <v/>
      </c>
      <c r="Q195" s="41" t="str">
        <f>IF(wycena!B211&lt;&gt;"",IF(COUNTIF(wycena!DJ211:DT211,"&lt;&gt;0")&lt;=$C$21,$C$22,IF(COUNTIF(wycena!DJ211:DT211,"&lt;&gt;0")&lt;=$D$21,$D$22,IF(COUNTIF(wycena!DJ211:DT211,"&lt;&gt;0")&lt;=$E$21,$E$22,IF(COUNTIF(wycena!DJ211:DT211,"&lt;&gt;0")&lt;=$F$21,$F$22,$G$22)))),"")</f>
        <v/>
      </c>
      <c r="R195" s="41" t="str">
        <f>IF(wycena!B211&lt;&gt;"",IF((COUNTIF(wycena!CD211,"&lt;&gt;0")+COUNTIF(wycena!CG211,"&lt;&gt;0"))=1,$D$25,IF((COUNTIF(wycena!CD211,"&lt;&gt;0")+COUNTIF(wycena!CG211,"&lt;&gt;0"))=2,$E$25,$C$25)),"")</f>
        <v/>
      </c>
      <c r="S195" s="41" t="str">
        <f>IF(wycena!B211&lt;&gt;"",IF(COUNTIF(wycena!DL211,"&lt;&gt;0")+COUNTIF(wycena!DO211,"&lt;&gt;0")+COUNTIF(wycena!DP211,"&lt;&gt;0")+COUNTIF(wycena!DT211,"&lt;&gt;0")=$C$28,$C$29,IF(COUNTIF(wycena!DL211,"&lt;&gt;0")+COUNTIF(wycena!DO211,"&lt;&gt;0")+COUNTIF(wycena!DP211,"&lt;&gt;0")+COUNTIF(wycena!DT211,"&lt;&gt;0")=$D$28,$D$29,IF(COUNTIF(wycena!DL211,"&lt;&gt;0")+COUNTIF(wycena!DO211,"&lt;&gt;0")+COUNTIF(wycena!DP211,"&lt;&gt;0")+COUNTIF(wycena!DT211,"&lt;&gt;0")=$E$28,$E$29,$F$29))),"")</f>
        <v/>
      </c>
      <c r="T195" s="41" t="str">
        <f>IF(wycena!B211&lt;&gt;"",IFERROR(IF(MAX(wycena!$AC211:$AD211)/MIN(wycena!$AC211:$AD211)&lt;=$C$32,$C$33,IF(MAX(wycena!$AC211:$AD211)/MIN(wycena!$AC211:$AD211)&lt;=$D$32,$D$33,IF(MAX(wycena!$AC211:$AD211)/MIN(wycena!$AC211:$AD211)&lt;=$E$32,$E$33,$F$33))),0),"")</f>
        <v/>
      </c>
      <c r="U195" s="41" t="str">
        <f>IF(wycena!B211&lt;&gt;"",IF(MAX(wycena!$AC211:$AD211)&lt;=$C$36,$C$37,IF(MAX(wycena!$AC211:$AD211)&lt;=$D$36,$D$37,IF(MAX(wycena!$AC211:$AD211)&lt;=$E$36,$E$37,$F$37))),"")</f>
        <v/>
      </c>
      <c r="V195" s="41" t="str">
        <f>IF(wycena!B211&lt;&gt;"",IF(wycena!$AB211&lt;=ryzyka!$C$40,ryzyka!$C$41,IF(wycena!$AB211&lt;=ryzyka!$D$40,ryzyka!$D$41,IF(wycena!$AB211&lt;=ryzyka!$E$40,ryzyka!$E$41,ryzyka!$F$41))),"")</f>
        <v/>
      </c>
      <c r="W195" s="41">
        <f>IF(AND(wycena!B211&lt;&gt;"",wycena!O211&lt;&gt;""),IF((AND(wycena!O211=$C$43,wycena!P211&lt;&gt;"f",wycena!Q211&lt;&gt;"H"))=TRUE,$C$46,IF(AND(wycena!O211=$F$43,wycena!P211&lt;&gt;"A",wycena!Q211&lt;&gt;"E")=TRUE,$C$46,$D$46)),0)</f>
        <v>0</v>
      </c>
      <c r="X195" s="41" t="str">
        <f>IFERROR(IF(wycena!B211&lt;&gt;"",SUM(M195*$B$48,N195*$B$49,O195*$B$50,P195*$B$51,Q195*$B$52,R195*$B$53,S195*$B$54,T195*$B$55,U195*$B$56,V195*$B$57,W195*$B$58),""),0)</f>
        <v/>
      </c>
      <c r="Y195" s="42" t="str">
        <f>IF(wycena!B211&lt;&gt;"",IF(X195&lt;=$B$65,$C$65,(IF(X195&lt;=$B$66,$C$66,(IF(X195&lt;=$B$67,$C$67,$C$68))))),"")</f>
        <v/>
      </c>
    </row>
    <row r="196" spans="11:25">
      <c r="K196" s="39">
        <v>194</v>
      </c>
      <c r="L196" s="40" t="str">
        <f>IF(wycena!B212&lt;&gt;"",wycena!B212,"")</f>
        <v/>
      </c>
      <c r="M196" s="41" t="str">
        <f>IF(wycena!B212&lt;&gt;"",IF(wycena!EO212&lt;=ryzyka!$C$7,ryzyka!$C$8,IF(wycena!EO212&lt;=ryzyka!$D$7,ryzyka!$D$8,IF(wycena!EO212&lt;=ryzyka!$E$7,ryzyka!$E$8,IF(wycena!EO212&lt;=ryzyka!$F$7,ryzyka!$F$8,ryzyka!$G$8)))),"")</f>
        <v/>
      </c>
      <c r="N196" s="41" t="str">
        <f>IF(wycena!B212&lt;&gt;"",IF(wycena!X212=ryzyka!$C$10,ryzyka!$C$11,ryzyka!$D$11),"")</f>
        <v/>
      </c>
      <c r="O196" s="41" t="str">
        <f>IF(wycena!B212&lt;&gt;"",(IF(wycena!DN212&lt;&gt;0,ryzyka!$D$14,ryzyka!$C$14)),"")</f>
        <v/>
      </c>
      <c r="P196" s="41" t="str">
        <f>IF(wycena!B212&lt;&gt;"",IF(wycena!G212&lt;=ryzyka!$C$17,ryzyka!$C$18,IF(wycena!G212&lt;=ryzyka!$D$17,ryzyka!$D$18,IF(wycena!G212&lt;=ryzyka!$E$17,ryzyka!$E$18,IF(wycena!G212&lt;=ryzyka!$F$17,ryzyka!$F$18,ryzyka!$G$18)))),"")</f>
        <v/>
      </c>
      <c r="Q196" s="41" t="str">
        <f>IF(wycena!B212&lt;&gt;"",IF(COUNTIF(wycena!DJ212:DT212,"&lt;&gt;0")&lt;=$C$21,$C$22,IF(COUNTIF(wycena!DJ212:DT212,"&lt;&gt;0")&lt;=$D$21,$D$22,IF(COUNTIF(wycena!DJ212:DT212,"&lt;&gt;0")&lt;=$E$21,$E$22,IF(COUNTIF(wycena!DJ212:DT212,"&lt;&gt;0")&lt;=$F$21,$F$22,$G$22)))),"")</f>
        <v/>
      </c>
      <c r="R196" s="41" t="str">
        <f>IF(wycena!B212&lt;&gt;"",IF((COUNTIF(wycena!CD212,"&lt;&gt;0")+COUNTIF(wycena!CG212,"&lt;&gt;0"))=1,$D$25,IF((COUNTIF(wycena!CD212,"&lt;&gt;0")+COUNTIF(wycena!CG212,"&lt;&gt;0"))=2,$E$25,$C$25)),"")</f>
        <v/>
      </c>
      <c r="S196" s="41" t="str">
        <f>IF(wycena!B212&lt;&gt;"",IF(COUNTIF(wycena!DL212,"&lt;&gt;0")+COUNTIF(wycena!DO212,"&lt;&gt;0")+COUNTIF(wycena!DP212,"&lt;&gt;0")+COUNTIF(wycena!DT212,"&lt;&gt;0")=$C$28,$C$29,IF(COUNTIF(wycena!DL212,"&lt;&gt;0")+COUNTIF(wycena!DO212,"&lt;&gt;0")+COUNTIF(wycena!DP212,"&lt;&gt;0")+COUNTIF(wycena!DT212,"&lt;&gt;0")=$D$28,$D$29,IF(COUNTIF(wycena!DL212,"&lt;&gt;0")+COUNTIF(wycena!DO212,"&lt;&gt;0")+COUNTIF(wycena!DP212,"&lt;&gt;0")+COUNTIF(wycena!DT212,"&lt;&gt;0")=$E$28,$E$29,$F$29))),"")</f>
        <v/>
      </c>
      <c r="T196" s="41" t="str">
        <f>IF(wycena!B212&lt;&gt;"",IFERROR(IF(MAX(wycena!$AC212:$AD212)/MIN(wycena!$AC212:$AD212)&lt;=$C$32,$C$33,IF(MAX(wycena!$AC212:$AD212)/MIN(wycena!$AC212:$AD212)&lt;=$D$32,$D$33,IF(MAX(wycena!$AC212:$AD212)/MIN(wycena!$AC212:$AD212)&lt;=$E$32,$E$33,$F$33))),0),"")</f>
        <v/>
      </c>
      <c r="U196" s="41" t="str">
        <f>IF(wycena!B212&lt;&gt;"",IF(MAX(wycena!$AC212:$AD212)&lt;=$C$36,$C$37,IF(MAX(wycena!$AC212:$AD212)&lt;=$D$36,$D$37,IF(MAX(wycena!$AC212:$AD212)&lt;=$E$36,$E$37,$F$37))),"")</f>
        <v/>
      </c>
      <c r="V196" s="41" t="str">
        <f>IF(wycena!B212&lt;&gt;"",IF(wycena!$AB212&lt;=ryzyka!$C$40,ryzyka!$C$41,IF(wycena!$AB212&lt;=ryzyka!$D$40,ryzyka!$D$41,IF(wycena!$AB212&lt;=ryzyka!$E$40,ryzyka!$E$41,ryzyka!$F$41))),"")</f>
        <v/>
      </c>
      <c r="W196" s="41">
        <f>IF(AND(wycena!B212&lt;&gt;"",wycena!O212&lt;&gt;""),IF((AND(wycena!O212=$C$43,wycena!P212&lt;&gt;"f",wycena!Q212&lt;&gt;"H"))=TRUE,$C$46,IF(AND(wycena!O212=$F$43,wycena!P212&lt;&gt;"A",wycena!Q212&lt;&gt;"E")=TRUE,$C$46,$D$46)),0)</f>
        <v>0</v>
      </c>
      <c r="X196" s="41" t="str">
        <f>IFERROR(IF(wycena!B212&lt;&gt;"",SUM(M196*$B$48,N196*$B$49,O196*$B$50,P196*$B$51,Q196*$B$52,R196*$B$53,S196*$B$54,T196*$B$55,U196*$B$56,V196*$B$57,W196*$B$58),""),0)</f>
        <v/>
      </c>
      <c r="Y196" s="42" t="str">
        <f>IF(wycena!B212&lt;&gt;"",IF(X196&lt;=$B$65,$C$65,(IF(X196&lt;=$B$66,$C$66,(IF(X196&lt;=$B$67,$C$67,$C$68))))),"")</f>
        <v/>
      </c>
    </row>
    <row r="197" spans="11:25">
      <c r="K197" s="39">
        <v>195</v>
      </c>
      <c r="L197" s="40" t="str">
        <f>IF(wycena!B213&lt;&gt;"",wycena!B213,"")</f>
        <v/>
      </c>
      <c r="M197" s="41" t="str">
        <f>IF(wycena!B213&lt;&gt;"",IF(wycena!EO213&lt;=ryzyka!$C$7,ryzyka!$C$8,IF(wycena!EO213&lt;=ryzyka!$D$7,ryzyka!$D$8,IF(wycena!EO213&lt;=ryzyka!$E$7,ryzyka!$E$8,IF(wycena!EO213&lt;=ryzyka!$F$7,ryzyka!$F$8,ryzyka!$G$8)))),"")</f>
        <v/>
      </c>
      <c r="N197" s="41" t="str">
        <f>IF(wycena!B213&lt;&gt;"",IF(wycena!X213=ryzyka!$C$10,ryzyka!$C$11,ryzyka!$D$11),"")</f>
        <v/>
      </c>
      <c r="O197" s="41" t="str">
        <f>IF(wycena!B213&lt;&gt;"",(IF(wycena!DN213&lt;&gt;0,ryzyka!$D$14,ryzyka!$C$14)),"")</f>
        <v/>
      </c>
      <c r="P197" s="41" t="str">
        <f>IF(wycena!B213&lt;&gt;"",IF(wycena!G213&lt;=ryzyka!$C$17,ryzyka!$C$18,IF(wycena!G213&lt;=ryzyka!$D$17,ryzyka!$D$18,IF(wycena!G213&lt;=ryzyka!$E$17,ryzyka!$E$18,IF(wycena!G213&lt;=ryzyka!$F$17,ryzyka!$F$18,ryzyka!$G$18)))),"")</f>
        <v/>
      </c>
      <c r="Q197" s="41" t="str">
        <f>IF(wycena!B213&lt;&gt;"",IF(COUNTIF(wycena!DJ213:DT213,"&lt;&gt;0")&lt;=$C$21,$C$22,IF(COUNTIF(wycena!DJ213:DT213,"&lt;&gt;0")&lt;=$D$21,$D$22,IF(COUNTIF(wycena!DJ213:DT213,"&lt;&gt;0")&lt;=$E$21,$E$22,IF(COUNTIF(wycena!DJ213:DT213,"&lt;&gt;0")&lt;=$F$21,$F$22,$G$22)))),"")</f>
        <v/>
      </c>
      <c r="R197" s="41" t="str">
        <f>IF(wycena!B213&lt;&gt;"",IF((COUNTIF(wycena!CD213,"&lt;&gt;0")+COUNTIF(wycena!CG213,"&lt;&gt;0"))=1,$D$25,IF((COUNTIF(wycena!CD213,"&lt;&gt;0")+COUNTIF(wycena!CG213,"&lt;&gt;0"))=2,$E$25,$C$25)),"")</f>
        <v/>
      </c>
      <c r="S197" s="41" t="str">
        <f>IF(wycena!B213&lt;&gt;"",IF(COUNTIF(wycena!DL213,"&lt;&gt;0")+COUNTIF(wycena!DO213,"&lt;&gt;0")+COUNTIF(wycena!DP213,"&lt;&gt;0")+COUNTIF(wycena!DT213,"&lt;&gt;0")=$C$28,$C$29,IF(COUNTIF(wycena!DL213,"&lt;&gt;0")+COUNTIF(wycena!DO213,"&lt;&gt;0")+COUNTIF(wycena!DP213,"&lt;&gt;0")+COUNTIF(wycena!DT213,"&lt;&gt;0")=$D$28,$D$29,IF(COUNTIF(wycena!DL213,"&lt;&gt;0")+COUNTIF(wycena!DO213,"&lt;&gt;0")+COUNTIF(wycena!DP213,"&lt;&gt;0")+COUNTIF(wycena!DT213,"&lt;&gt;0")=$E$28,$E$29,$F$29))),"")</f>
        <v/>
      </c>
      <c r="T197" s="41" t="str">
        <f>IF(wycena!B213&lt;&gt;"",IFERROR(IF(MAX(wycena!$AC213:$AD213)/MIN(wycena!$AC213:$AD213)&lt;=$C$32,$C$33,IF(MAX(wycena!$AC213:$AD213)/MIN(wycena!$AC213:$AD213)&lt;=$D$32,$D$33,IF(MAX(wycena!$AC213:$AD213)/MIN(wycena!$AC213:$AD213)&lt;=$E$32,$E$33,$F$33))),0),"")</f>
        <v/>
      </c>
      <c r="U197" s="41" t="str">
        <f>IF(wycena!B213&lt;&gt;"",IF(MAX(wycena!$AC213:$AD213)&lt;=$C$36,$C$37,IF(MAX(wycena!$AC213:$AD213)&lt;=$D$36,$D$37,IF(MAX(wycena!$AC213:$AD213)&lt;=$E$36,$E$37,$F$37))),"")</f>
        <v/>
      </c>
      <c r="V197" s="41" t="str">
        <f>IF(wycena!B213&lt;&gt;"",IF(wycena!$AB213&lt;=ryzyka!$C$40,ryzyka!$C$41,IF(wycena!$AB213&lt;=ryzyka!$D$40,ryzyka!$D$41,IF(wycena!$AB213&lt;=ryzyka!$E$40,ryzyka!$E$41,ryzyka!$F$41))),"")</f>
        <v/>
      </c>
      <c r="W197" s="41">
        <f>IF(AND(wycena!B213&lt;&gt;"",wycena!O213&lt;&gt;""),IF((AND(wycena!O213=$C$43,wycena!P213&lt;&gt;"f",wycena!Q213&lt;&gt;"H"))=TRUE,$C$46,IF(AND(wycena!O213=$F$43,wycena!P213&lt;&gt;"A",wycena!Q213&lt;&gt;"E")=TRUE,$C$46,$D$46)),0)</f>
        <v>0</v>
      </c>
      <c r="X197" s="41" t="str">
        <f>IFERROR(IF(wycena!B213&lt;&gt;"",SUM(M197*$B$48,N197*$B$49,O197*$B$50,P197*$B$51,Q197*$B$52,R197*$B$53,S197*$B$54,T197*$B$55,U197*$B$56,V197*$B$57,W197*$B$58),""),0)</f>
        <v/>
      </c>
      <c r="Y197" s="42" t="str">
        <f>IF(wycena!B213&lt;&gt;"",IF(X197&lt;=$B$65,$C$65,(IF(X197&lt;=$B$66,$C$66,(IF(X197&lt;=$B$67,$C$67,$C$68))))),"")</f>
        <v/>
      </c>
    </row>
    <row r="198" spans="11:25">
      <c r="K198" s="39">
        <v>196</v>
      </c>
      <c r="L198" s="40" t="str">
        <f>IF(wycena!B214&lt;&gt;"",wycena!B214,"")</f>
        <v/>
      </c>
      <c r="M198" s="41" t="str">
        <f>IF(wycena!B214&lt;&gt;"",IF(wycena!EO214&lt;=ryzyka!$C$7,ryzyka!$C$8,IF(wycena!EO214&lt;=ryzyka!$D$7,ryzyka!$D$8,IF(wycena!EO214&lt;=ryzyka!$E$7,ryzyka!$E$8,IF(wycena!EO214&lt;=ryzyka!$F$7,ryzyka!$F$8,ryzyka!$G$8)))),"")</f>
        <v/>
      </c>
      <c r="N198" s="41" t="str">
        <f>IF(wycena!B214&lt;&gt;"",IF(wycena!X214=ryzyka!$C$10,ryzyka!$C$11,ryzyka!$D$11),"")</f>
        <v/>
      </c>
      <c r="O198" s="41" t="str">
        <f>IF(wycena!B214&lt;&gt;"",(IF(wycena!DN214&lt;&gt;0,ryzyka!$D$14,ryzyka!$C$14)),"")</f>
        <v/>
      </c>
      <c r="P198" s="41" t="str">
        <f>IF(wycena!B214&lt;&gt;"",IF(wycena!G214&lt;=ryzyka!$C$17,ryzyka!$C$18,IF(wycena!G214&lt;=ryzyka!$D$17,ryzyka!$D$18,IF(wycena!G214&lt;=ryzyka!$E$17,ryzyka!$E$18,IF(wycena!G214&lt;=ryzyka!$F$17,ryzyka!$F$18,ryzyka!$G$18)))),"")</f>
        <v/>
      </c>
      <c r="Q198" s="41" t="str">
        <f>IF(wycena!B214&lt;&gt;"",IF(COUNTIF(wycena!DJ214:DT214,"&lt;&gt;0")&lt;=$C$21,$C$22,IF(COUNTIF(wycena!DJ214:DT214,"&lt;&gt;0")&lt;=$D$21,$D$22,IF(COUNTIF(wycena!DJ214:DT214,"&lt;&gt;0")&lt;=$E$21,$E$22,IF(COUNTIF(wycena!DJ214:DT214,"&lt;&gt;0")&lt;=$F$21,$F$22,$G$22)))),"")</f>
        <v/>
      </c>
      <c r="R198" s="41" t="str">
        <f>IF(wycena!B214&lt;&gt;"",IF((COUNTIF(wycena!CD214,"&lt;&gt;0")+COUNTIF(wycena!CG214,"&lt;&gt;0"))=1,$D$25,IF((COUNTIF(wycena!CD214,"&lt;&gt;0")+COUNTIF(wycena!CG214,"&lt;&gt;0"))=2,$E$25,$C$25)),"")</f>
        <v/>
      </c>
      <c r="S198" s="41" t="str">
        <f>IF(wycena!B214&lt;&gt;"",IF(COUNTIF(wycena!DL214,"&lt;&gt;0")+COUNTIF(wycena!DO214,"&lt;&gt;0")+COUNTIF(wycena!DP214,"&lt;&gt;0")+COUNTIF(wycena!DT214,"&lt;&gt;0")=$C$28,$C$29,IF(COUNTIF(wycena!DL214,"&lt;&gt;0")+COUNTIF(wycena!DO214,"&lt;&gt;0")+COUNTIF(wycena!DP214,"&lt;&gt;0")+COUNTIF(wycena!DT214,"&lt;&gt;0")=$D$28,$D$29,IF(COUNTIF(wycena!DL214,"&lt;&gt;0")+COUNTIF(wycena!DO214,"&lt;&gt;0")+COUNTIF(wycena!DP214,"&lt;&gt;0")+COUNTIF(wycena!DT214,"&lt;&gt;0")=$E$28,$E$29,$F$29))),"")</f>
        <v/>
      </c>
      <c r="T198" s="41" t="str">
        <f>IF(wycena!B214&lt;&gt;"",IFERROR(IF(MAX(wycena!$AC214:$AD214)/MIN(wycena!$AC214:$AD214)&lt;=$C$32,$C$33,IF(MAX(wycena!$AC214:$AD214)/MIN(wycena!$AC214:$AD214)&lt;=$D$32,$D$33,IF(MAX(wycena!$AC214:$AD214)/MIN(wycena!$AC214:$AD214)&lt;=$E$32,$E$33,$F$33))),0),"")</f>
        <v/>
      </c>
      <c r="U198" s="41" t="str">
        <f>IF(wycena!B214&lt;&gt;"",IF(MAX(wycena!$AC214:$AD214)&lt;=$C$36,$C$37,IF(MAX(wycena!$AC214:$AD214)&lt;=$D$36,$D$37,IF(MAX(wycena!$AC214:$AD214)&lt;=$E$36,$E$37,$F$37))),"")</f>
        <v/>
      </c>
      <c r="V198" s="41" t="str">
        <f>IF(wycena!B214&lt;&gt;"",IF(wycena!$AB214&lt;=ryzyka!$C$40,ryzyka!$C$41,IF(wycena!$AB214&lt;=ryzyka!$D$40,ryzyka!$D$41,IF(wycena!$AB214&lt;=ryzyka!$E$40,ryzyka!$E$41,ryzyka!$F$41))),"")</f>
        <v/>
      </c>
      <c r="W198" s="41">
        <f>IF(AND(wycena!B214&lt;&gt;"",wycena!O214&lt;&gt;""),IF((AND(wycena!O214=$C$43,wycena!P214&lt;&gt;"f",wycena!Q214&lt;&gt;"H"))=TRUE,$C$46,IF(AND(wycena!O214=$F$43,wycena!P214&lt;&gt;"A",wycena!Q214&lt;&gt;"E")=TRUE,$C$46,$D$46)),0)</f>
        <v>0</v>
      </c>
      <c r="X198" s="41" t="str">
        <f>IFERROR(IF(wycena!B214&lt;&gt;"",SUM(M198*$B$48,N198*$B$49,O198*$B$50,P198*$B$51,Q198*$B$52,R198*$B$53,S198*$B$54,T198*$B$55,U198*$B$56,V198*$B$57,W198*$B$58),""),0)</f>
        <v/>
      </c>
      <c r="Y198" s="42" t="str">
        <f>IF(wycena!B214&lt;&gt;"",IF(X198&lt;=$B$65,$C$65,(IF(X198&lt;=$B$66,$C$66,(IF(X198&lt;=$B$67,$C$67,$C$68))))),"")</f>
        <v/>
      </c>
    </row>
    <row r="199" spans="11:25">
      <c r="K199" s="39">
        <v>197</v>
      </c>
      <c r="L199" s="40" t="str">
        <f>IF(wycena!B215&lt;&gt;"",wycena!B215,"")</f>
        <v/>
      </c>
      <c r="M199" s="41" t="str">
        <f>IF(wycena!B215&lt;&gt;"",IF(wycena!EO215&lt;=ryzyka!$C$7,ryzyka!$C$8,IF(wycena!EO215&lt;=ryzyka!$D$7,ryzyka!$D$8,IF(wycena!EO215&lt;=ryzyka!$E$7,ryzyka!$E$8,IF(wycena!EO215&lt;=ryzyka!$F$7,ryzyka!$F$8,ryzyka!$G$8)))),"")</f>
        <v/>
      </c>
      <c r="N199" s="41" t="str">
        <f>IF(wycena!B215&lt;&gt;"",IF(wycena!X215=ryzyka!$C$10,ryzyka!$C$11,ryzyka!$D$11),"")</f>
        <v/>
      </c>
      <c r="O199" s="41" t="str">
        <f>IF(wycena!B215&lt;&gt;"",(IF(wycena!DN215&lt;&gt;0,ryzyka!$D$14,ryzyka!$C$14)),"")</f>
        <v/>
      </c>
      <c r="P199" s="41" t="str">
        <f>IF(wycena!B215&lt;&gt;"",IF(wycena!G215&lt;=ryzyka!$C$17,ryzyka!$C$18,IF(wycena!G215&lt;=ryzyka!$D$17,ryzyka!$D$18,IF(wycena!G215&lt;=ryzyka!$E$17,ryzyka!$E$18,IF(wycena!G215&lt;=ryzyka!$F$17,ryzyka!$F$18,ryzyka!$G$18)))),"")</f>
        <v/>
      </c>
      <c r="Q199" s="41" t="str">
        <f>IF(wycena!B215&lt;&gt;"",IF(COUNTIF(wycena!DJ215:DT215,"&lt;&gt;0")&lt;=$C$21,$C$22,IF(COUNTIF(wycena!DJ215:DT215,"&lt;&gt;0")&lt;=$D$21,$D$22,IF(COUNTIF(wycena!DJ215:DT215,"&lt;&gt;0")&lt;=$E$21,$E$22,IF(COUNTIF(wycena!DJ215:DT215,"&lt;&gt;0")&lt;=$F$21,$F$22,$G$22)))),"")</f>
        <v/>
      </c>
      <c r="R199" s="41" t="str">
        <f>IF(wycena!B215&lt;&gt;"",IF((COUNTIF(wycena!CD215,"&lt;&gt;0")+COUNTIF(wycena!CG215,"&lt;&gt;0"))=1,$D$25,IF((COUNTIF(wycena!CD215,"&lt;&gt;0")+COUNTIF(wycena!CG215,"&lt;&gt;0"))=2,$E$25,$C$25)),"")</f>
        <v/>
      </c>
      <c r="S199" s="41" t="str">
        <f>IF(wycena!B215&lt;&gt;"",IF(COUNTIF(wycena!DL215,"&lt;&gt;0")+COUNTIF(wycena!DO215,"&lt;&gt;0")+COUNTIF(wycena!DP215,"&lt;&gt;0")+COUNTIF(wycena!DT215,"&lt;&gt;0")=$C$28,$C$29,IF(COUNTIF(wycena!DL215,"&lt;&gt;0")+COUNTIF(wycena!DO215,"&lt;&gt;0")+COUNTIF(wycena!DP215,"&lt;&gt;0")+COUNTIF(wycena!DT215,"&lt;&gt;0")=$D$28,$D$29,IF(COUNTIF(wycena!DL215,"&lt;&gt;0")+COUNTIF(wycena!DO215,"&lt;&gt;0")+COUNTIF(wycena!DP215,"&lt;&gt;0")+COUNTIF(wycena!DT215,"&lt;&gt;0")=$E$28,$E$29,$F$29))),"")</f>
        <v/>
      </c>
      <c r="T199" s="41" t="str">
        <f>IF(wycena!B215&lt;&gt;"",IFERROR(IF(MAX(wycena!$AC215:$AD215)/MIN(wycena!$AC215:$AD215)&lt;=$C$32,$C$33,IF(MAX(wycena!$AC215:$AD215)/MIN(wycena!$AC215:$AD215)&lt;=$D$32,$D$33,IF(MAX(wycena!$AC215:$AD215)/MIN(wycena!$AC215:$AD215)&lt;=$E$32,$E$33,$F$33))),0),"")</f>
        <v/>
      </c>
      <c r="U199" s="41" t="str">
        <f>IF(wycena!B215&lt;&gt;"",IF(MAX(wycena!$AC215:$AD215)&lt;=$C$36,$C$37,IF(MAX(wycena!$AC215:$AD215)&lt;=$D$36,$D$37,IF(MAX(wycena!$AC215:$AD215)&lt;=$E$36,$E$37,$F$37))),"")</f>
        <v/>
      </c>
      <c r="V199" s="41" t="str">
        <f>IF(wycena!B215&lt;&gt;"",IF(wycena!$AB215&lt;=ryzyka!$C$40,ryzyka!$C$41,IF(wycena!$AB215&lt;=ryzyka!$D$40,ryzyka!$D$41,IF(wycena!$AB215&lt;=ryzyka!$E$40,ryzyka!$E$41,ryzyka!$F$41))),"")</f>
        <v/>
      </c>
      <c r="W199" s="41">
        <f>IF(AND(wycena!B215&lt;&gt;"",wycena!O215&lt;&gt;""),IF((AND(wycena!O215=$C$43,wycena!P215&lt;&gt;"f",wycena!Q215&lt;&gt;"H"))=TRUE,$C$46,IF(AND(wycena!O215=$F$43,wycena!P215&lt;&gt;"A",wycena!Q215&lt;&gt;"E")=TRUE,$C$46,$D$46)),0)</f>
        <v>0</v>
      </c>
      <c r="X199" s="41" t="str">
        <f>IFERROR(IF(wycena!B215&lt;&gt;"",SUM(M199*$B$48,N199*$B$49,O199*$B$50,P199*$B$51,Q199*$B$52,R199*$B$53,S199*$B$54,T199*$B$55,U199*$B$56,V199*$B$57,W199*$B$58),""),0)</f>
        <v/>
      </c>
      <c r="Y199" s="42" t="str">
        <f>IF(wycena!B215&lt;&gt;"",IF(X199&lt;=$B$65,$C$65,(IF(X199&lt;=$B$66,$C$66,(IF(X199&lt;=$B$67,$C$67,$C$68))))),"")</f>
        <v/>
      </c>
    </row>
    <row r="200" spans="11:25">
      <c r="K200" s="39">
        <v>198</v>
      </c>
      <c r="L200" s="40" t="str">
        <f>IF(wycena!B216&lt;&gt;"",wycena!B216,"")</f>
        <v/>
      </c>
      <c r="M200" s="41" t="str">
        <f>IF(wycena!B216&lt;&gt;"",IF(wycena!EO216&lt;=ryzyka!$C$7,ryzyka!$C$8,IF(wycena!EO216&lt;=ryzyka!$D$7,ryzyka!$D$8,IF(wycena!EO216&lt;=ryzyka!$E$7,ryzyka!$E$8,IF(wycena!EO216&lt;=ryzyka!$F$7,ryzyka!$F$8,ryzyka!$G$8)))),"")</f>
        <v/>
      </c>
      <c r="N200" s="41" t="str">
        <f>IF(wycena!B216&lt;&gt;"",IF(wycena!X216=ryzyka!$C$10,ryzyka!$C$11,ryzyka!$D$11),"")</f>
        <v/>
      </c>
      <c r="O200" s="41" t="str">
        <f>IF(wycena!B216&lt;&gt;"",(IF(wycena!DN216&lt;&gt;0,ryzyka!$D$14,ryzyka!$C$14)),"")</f>
        <v/>
      </c>
      <c r="P200" s="41" t="str">
        <f>IF(wycena!B216&lt;&gt;"",IF(wycena!G216&lt;=ryzyka!$C$17,ryzyka!$C$18,IF(wycena!G216&lt;=ryzyka!$D$17,ryzyka!$D$18,IF(wycena!G216&lt;=ryzyka!$E$17,ryzyka!$E$18,IF(wycena!G216&lt;=ryzyka!$F$17,ryzyka!$F$18,ryzyka!$G$18)))),"")</f>
        <v/>
      </c>
      <c r="Q200" s="41" t="str">
        <f>IF(wycena!B216&lt;&gt;"",IF(COUNTIF(wycena!DJ216:DT216,"&lt;&gt;0")&lt;=$C$21,$C$22,IF(COUNTIF(wycena!DJ216:DT216,"&lt;&gt;0")&lt;=$D$21,$D$22,IF(COUNTIF(wycena!DJ216:DT216,"&lt;&gt;0")&lt;=$E$21,$E$22,IF(COUNTIF(wycena!DJ216:DT216,"&lt;&gt;0")&lt;=$F$21,$F$22,$G$22)))),"")</f>
        <v/>
      </c>
      <c r="R200" s="41" t="str">
        <f>IF(wycena!B216&lt;&gt;"",IF((COUNTIF(wycena!CD216,"&lt;&gt;0")+COUNTIF(wycena!CG216,"&lt;&gt;0"))=1,$D$25,IF((COUNTIF(wycena!CD216,"&lt;&gt;0")+COUNTIF(wycena!CG216,"&lt;&gt;0"))=2,$E$25,$C$25)),"")</f>
        <v/>
      </c>
      <c r="S200" s="41" t="str">
        <f>IF(wycena!B216&lt;&gt;"",IF(COUNTIF(wycena!DL216,"&lt;&gt;0")+COUNTIF(wycena!DO216,"&lt;&gt;0")+COUNTIF(wycena!DP216,"&lt;&gt;0")+COUNTIF(wycena!DT216,"&lt;&gt;0")=$C$28,$C$29,IF(COUNTIF(wycena!DL216,"&lt;&gt;0")+COUNTIF(wycena!DO216,"&lt;&gt;0")+COUNTIF(wycena!DP216,"&lt;&gt;0")+COUNTIF(wycena!DT216,"&lt;&gt;0")=$D$28,$D$29,IF(COUNTIF(wycena!DL216,"&lt;&gt;0")+COUNTIF(wycena!DO216,"&lt;&gt;0")+COUNTIF(wycena!DP216,"&lt;&gt;0")+COUNTIF(wycena!DT216,"&lt;&gt;0")=$E$28,$E$29,$F$29))),"")</f>
        <v/>
      </c>
      <c r="T200" s="41" t="str">
        <f>IF(wycena!B216&lt;&gt;"",IFERROR(IF(MAX(wycena!$AC216:$AD216)/MIN(wycena!$AC216:$AD216)&lt;=$C$32,$C$33,IF(MAX(wycena!$AC216:$AD216)/MIN(wycena!$AC216:$AD216)&lt;=$D$32,$D$33,IF(MAX(wycena!$AC216:$AD216)/MIN(wycena!$AC216:$AD216)&lt;=$E$32,$E$33,$F$33))),0),"")</f>
        <v/>
      </c>
      <c r="U200" s="41" t="str">
        <f>IF(wycena!B216&lt;&gt;"",IF(MAX(wycena!$AC216:$AD216)&lt;=$C$36,$C$37,IF(MAX(wycena!$AC216:$AD216)&lt;=$D$36,$D$37,IF(MAX(wycena!$AC216:$AD216)&lt;=$E$36,$E$37,$F$37))),"")</f>
        <v/>
      </c>
      <c r="V200" s="41" t="str">
        <f>IF(wycena!B216&lt;&gt;"",IF(wycena!$AB216&lt;=ryzyka!$C$40,ryzyka!$C$41,IF(wycena!$AB216&lt;=ryzyka!$D$40,ryzyka!$D$41,IF(wycena!$AB216&lt;=ryzyka!$E$40,ryzyka!$E$41,ryzyka!$F$41))),"")</f>
        <v/>
      </c>
      <c r="W200" s="41">
        <f>IF(AND(wycena!B216&lt;&gt;"",wycena!O216&lt;&gt;""),IF((AND(wycena!O216=$C$43,wycena!P216&lt;&gt;"f",wycena!Q216&lt;&gt;"H"))=TRUE,$C$46,IF(AND(wycena!O216=$F$43,wycena!P216&lt;&gt;"A",wycena!Q216&lt;&gt;"E")=TRUE,$C$46,$D$46)),0)</f>
        <v>0</v>
      </c>
      <c r="X200" s="41" t="str">
        <f>IFERROR(IF(wycena!B216&lt;&gt;"",SUM(M200*$B$48,N200*$B$49,O200*$B$50,P200*$B$51,Q200*$B$52,R200*$B$53,S200*$B$54,T200*$B$55,U200*$B$56,V200*$B$57,W200*$B$58),""),0)</f>
        <v/>
      </c>
      <c r="Y200" s="42" t="str">
        <f>IF(wycena!B216&lt;&gt;"",IF(X200&lt;=$B$65,$C$65,(IF(X200&lt;=$B$66,$C$66,(IF(X200&lt;=$B$67,$C$67,$C$68))))),"")</f>
        <v/>
      </c>
    </row>
    <row r="201" spans="11:25">
      <c r="K201" s="39">
        <v>199</v>
      </c>
      <c r="L201" s="40" t="str">
        <f>IF(wycena!B217&lt;&gt;"",wycena!B217,"")</f>
        <v/>
      </c>
      <c r="M201" s="41" t="str">
        <f>IF(wycena!B217&lt;&gt;"",IF(wycena!EO217&lt;=ryzyka!$C$7,ryzyka!$C$8,IF(wycena!EO217&lt;=ryzyka!$D$7,ryzyka!$D$8,IF(wycena!EO217&lt;=ryzyka!$E$7,ryzyka!$E$8,IF(wycena!EO217&lt;=ryzyka!$F$7,ryzyka!$F$8,ryzyka!$G$8)))),"")</f>
        <v/>
      </c>
      <c r="N201" s="41" t="str">
        <f>IF(wycena!B217&lt;&gt;"",IF(wycena!X217=ryzyka!$C$10,ryzyka!$C$11,ryzyka!$D$11),"")</f>
        <v/>
      </c>
      <c r="O201" s="41" t="str">
        <f>IF(wycena!B217&lt;&gt;"",(IF(wycena!DN217&lt;&gt;0,ryzyka!$D$14,ryzyka!$C$14)),"")</f>
        <v/>
      </c>
      <c r="P201" s="41" t="str">
        <f>IF(wycena!B217&lt;&gt;"",IF(wycena!G217&lt;=ryzyka!$C$17,ryzyka!$C$18,IF(wycena!G217&lt;=ryzyka!$D$17,ryzyka!$D$18,IF(wycena!G217&lt;=ryzyka!$E$17,ryzyka!$E$18,IF(wycena!G217&lt;=ryzyka!$F$17,ryzyka!$F$18,ryzyka!$G$18)))),"")</f>
        <v/>
      </c>
      <c r="Q201" s="41" t="str">
        <f>IF(wycena!B217&lt;&gt;"",IF(COUNTIF(wycena!DJ217:DT217,"&lt;&gt;0")&lt;=$C$21,$C$22,IF(COUNTIF(wycena!DJ217:DT217,"&lt;&gt;0")&lt;=$D$21,$D$22,IF(COUNTIF(wycena!DJ217:DT217,"&lt;&gt;0")&lt;=$E$21,$E$22,IF(COUNTIF(wycena!DJ217:DT217,"&lt;&gt;0")&lt;=$F$21,$F$22,$G$22)))),"")</f>
        <v/>
      </c>
      <c r="R201" s="41" t="str">
        <f>IF(wycena!B217&lt;&gt;"",IF((COUNTIF(wycena!CD217,"&lt;&gt;0")+COUNTIF(wycena!CG217,"&lt;&gt;0"))=1,$D$25,IF((COUNTIF(wycena!CD217,"&lt;&gt;0")+COUNTIF(wycena!CG217,"&lt;&gt;0"))=2,$E$25,$C$25)),"")</f>
        <v/>
      </c>
      <c r="S201" s="41" t="str">
        <f>IF(wycena!B217&lt;&gt;"",IF(COUNTIF(wycena!DL217,"&lt;&gt;0")+COUNTIF(wycena!DO217,"&lt;&gt;0")+COUNTIF(wycena!DP217,"&lt;&gt;0")+COUNTIF(wycena!DT217,"&lt;&gt;0")=$C$28,$C$29,IF(COUNTIF(wycena!DL217,"&lt;&gt;0")+COUNTIF(wycena!DO217,"&lt;&gt;0")+COUNTIF(wycena!DP217,"&lt;&gt;0")+COUNTIF(wycena!DT217,"&lt;&gt;0")=$D$28,$D$29,IF(COUNTIF(wycena!DL217,"&lt;&gt;0")+COUNTIF(wycena!DO217,"&lt;&gt;0")+COUNTIF(wycena!DP217,"&lt;&gt;0")+COUNTIF(wycena!DT217,"&lt;&gt;0")=$E$28,$E$29,$F$29))),"")</f>
        <v/>
      </c>
      <c r="T201" s="41" t="str">
        <f>IF(wycena!B217&lt;&gt;"",IFERROR(IF(MAX(wycena!$AC217:$AD217)/MIN(wycena!$AC217:$AD217)&lt;=$C$32,$C$33,IF(MAX(wycena!$AC217:$AD217)/MIN(wycena!$AC217:$AD217)&lt;=$D$32,$D$33,IF(MAX(wycena!$AC217:$AD217)/MIN(wycena!$AC217:$AD217)&lt;=$E$32,$E$33,$F$33))),0),"")</f>
        <v/>
      </c>
      <c r="U201" s="41" t="str">
        <f>IF(wycena!B217&lt;&gt;"",IF(MAX(wycena!$AC217:$AD217)&lt;=$C$36,$C$37,IF(MAX(wycena!$AC217:$AD217)&lt;=$D$36,$D$37,IF(MAX(wycena!$AC217:$AD217)&lt;=$E$36,$E$37,$F$37))),"")</f>
        <v/>
      </c>
      <c r="V201" s="41" t="str">
        <f>IF(wycena!B217&lt;&gt;"",IF(wycena!$AB217&lt;=ryzyka!$C$40,ryzyka!$C$41,IF(wycena!$AB217&lt;=ryzyka!$D$40,ryzyka!$D$41,IF(wycena!$AB217&lt;=ryzyka!$E$40,ryzyka!$E$41,ryzyka!$F$41))),"")</f>
        <v/>
      </c>
      <c r="W201" s="41">
        <f>IF(AND(wycena!B217&lt;&gt;"",wycena!O217&lt;&gt;""),IF((AND(wycena!O217=$C$43,wycena!P217&lt;&gt;"f",wycena!Q217&lt;&gt;"H"))=TRUE,$C$46,IF(AND(wycena!O217=$F$43,wycena!P217&lt;&gt;"A",wycena!Q217&lt;&gt;"E")=TRUE,$C$46,$D$46)),0)</f>
        <v>0</v>
      </c>
      <c r="X201" s="41" t="str">
        <f>IFERROR(IF(wycena!B217&lt;&gt;"",SUM(M201*$B$48,N201*$B$49,O201*$B$50,P201*$B$51,Q201*$B$52,R201*$B$53,S201*$B$54,T201*$B$55,U201*$B$56,V201*$B$57,W201*$B$58),""),0)</f>
        <v/>
      </c>
      <c r="Y201" s="42" t="str">
        <f>IF(wycena!B217&lt;&gt;"",IF(X201&lt;=$B$65,$C$65,(IF(X201&lt;=$B$66,$C$66,(IF(X201&lt;=$B$67,$C$67,$C$68))))),"")</f>
        <v/>
      </c>
    </row>
    <row r="202" spans="11:25">
      <c r="K202" s="39">
        <v>200</v>
      </c>
      <c r="L202" s="40" t="str">
        <f>IF(wycena!B218&lt;&gt;"",wycena!B218,"")</f>
        <v/>
      </c>
      <c r="M202" s="41" t="str">
        <f>IF(wycena!B218&lt;&gt;"",IF(wycena!EO218&lt;=ryzyka!$C$7,ryzyka!$C$8,IF(wycena!EO218&lt;=ryzyka!$D$7,ryzyka!$D$8,IF(wycena!EO218&lt;=ryzyka!$E$7,ryzyka!$E$8,IF(wycena!EO218&lt;=ryzyka!$F$7,ryzyka!$F$8,ryzyka!$G$8)))),"")</f>
        <v/>
      </c>
      <c r="N202" s="41" t="str">
        <f>IF(wycena!B218&lt;&gt;"",IF(wycena!X218=ryzyka!$C$10,ryzyka!$C$11,ryzyka!$D$11),"")</f>
        <v/>
      </c>
      <c r="O202" s="41" t="str">
        <f>IF(wycena!B218&lt;&gt;"",(IF(wycena!DN218&lt;&gt;0,ryzyka!$D$14,ryzyka!$C$14)),"")</f>
        <v/>
      </c>
      <c r="P202" s="41" t="str">
        <f>IF(wycena!B218&lt;&gt;"",IF(wycena!G218&lt;=ryzyka!$C$17,ryzyka!$C$18,IF(wycena!G218&lt;=ryzyka!$D$17,ryzyka!$D$18,IF(wycena!G218&lt;=ryzyka!$E$17,ryzyka!$E$18,IF(wycena!G218&lt;=ryzyka!$F$17,ryzyka!$F$18,ryzyka!$G$18)))),"")</f>
        <v/>
      </c>
      <c r="Q202" s="41" t="str">
        <f>IF(wycena!B218&lt;&gt;"",IF(COUNTIF(wycena!DJ218:DT218,"&lt;&gt;0")&lt;=$C$21,$C$22,IF(COUNTIF(wycena!DJ218:DT218,"&lt;&gt;0")&lt;=$D$21,$D$22,IF(COUNTIF(wycena!DJ218:DT218,"&lt;&gt;0")&lt;=$E$21,$E$22,IF(COUNTIF(wycena!DJ218:DT218,"&lt;&gt;0")&lt;=$F$21,$F$22,$G$22)))),"")</f>
        <v/>
      </c>
      <c r="R202" s="41" t="str">
        <f>IF(wycena!B218&lt;&gt;"",IF((COUNTIF(wycena!CD218,"&lt;&gt;0")+COUNTIF(wycena!CG218,"&lt;&gt;0"))=1,$D$25,IF((COUNTIF(wycena!CD218,"&lt;&gt;0")+COUNTIF(wycena!CG218,"&lt;&gt;0"))=2,$E$25,$C$25)),"")</f>
        <v/>
      </c>
      <c r="S202" s="41" t="str">
        <f>IF(wycena!B218&lt;&gt;"",IF(COUNTIF(wycena!DL218,"&lt;&gt;0")+COUNTIF(wycena!DO218,"&lt;&gt;0")+COUNTIF(wycena!DP218,"&lt;&gt;0")+COUNTIF(wycena!DT218,"&lt;&gt;0")=$C$28,$C$29,IF(COUNTIF(wycena!DL218,"&lt;&gt;0")+COUNTIF(wycena!DO218,"&lt;&gt;0")+COUNTIF(wycena!DP218,"&lt;&gt;0")+COUNTIF(wycena!DT218,"&lt;&gt;0")=$D$28,$D$29,IF(COUNTIF(wycena!DL218,"&lt;&gt;0")+COUNTIF(wycena!DO218,"&lt;&gt;0")+COUNTIF(wycena!DP218,"&lt;&gt;0")+COUNTIF(wycena!DT218,"&lt;&gt;0")=$E$28,$E$29,$F$29))),"")</f>
        <v/>
      </c>
      <c r="T202" s="41" t="str">
        <f>IF(wycena!B218&lt;&gt;"",IFERROR(IF(MAX(wycena!$AC218:$AD218)/MIN(wycena!$AC218:$AD218)&lt;=$C$32,$C$33,IF(MAX(wycena!$AC218:$AD218)/MIN(wycena!$AC218:$AD218)&lt;=$D$32,$D$33,IF(MAX(wycena!$AC218:$AD218)/MIN(wycena!$AC218:$AD218)&lt;=$E$32,$E$33,$F$33))),0),"")</f>
        <v/>
      </c>
      <c r="U202" s="41" t="str">
        <f>IF(wycena!B218&lt;&gt;"",IF(MAX(wycena!$AC218:$AD218)&lt;=$C$36,$C$37,IF(MAX(wycena!$AC218:$AD218)&lt;=$D$36,$D$37,IF(MAX(wycena!$AC218:$AD218)&lt;=$E$36,$E$37,$F$37))),"")</f>
        <v/>
      </c>
      <c r="V202" s="41" t="str">
        <f>IF(wycena!B218&lt;&gt;"",IF(wycena!$AB218&lt;=ryzyka!$C$40,ryzyka!$C$41,IF(wycena!$AB218&lt;=ryzyka!$D$40,ryzyka!$D$41,IF(wycena!$AB218&lt;=ryzyka!$E$40,ryzyka!$E$41,ryzyka!$F$41))),"")</f>
        <v/>
      </c>
      <c r="W202" s="41">
        <f>IF(AND(wycena!B218&lt;&gt;"",wycena!O218&lt;&gt;""),IF((AND(wycena!O218=$C$43,wycena!P218&lt;&gt;"f",wycena!Q218&lt;&gt;"H"))=TRUE,$C$46,IF(AND(wycena!O218=$F$43,wycena!P218&lt;&gt;"A",wycena!Q218&lt;&gt;"E")=TRUE,$C$46,$D$46)),0)</f>
        <v>0</v>
      </c>
      <c r="X202" s="41" t="str">
        <f>IFERROR(IF(wycena!B218&lt;&gt;"",SUM(M202*$B$48,N202*$B$49,O202*$B$50,P202*$B$51,Q202*$B$52,R202*$B$53,S202*$B$54,T202*$B$55,U202*$B$56,V202*$B$57,W202*$B$58),""),0)</f>
        <v/>
      </c>
      <c r="Y202" s="42" t="str">
        <f>IF(wycena!B218&lt;&gt;"",IF(X202&lt;=$B$65,$C$65,(IF(X202&lt;=$B$66,$C$66,(IF(X202&lt;=$B$67,$C$67,$C$68))))),"")</f>
        <v/>
      </c>
    </row>
    <row r="203" spans="11:25">
      <c r="K203" s="39">
        <v>201</v>
      </c>
      <c r="L203" s="40" t="str">
        <f>IF(wycena!B219&lt;&gt;"",wycena!B219,"")</f>
        <v/>
      </c>
      <c r="M203" s="41" t="str">
        <f>IF(wycena!B219&lt;&gt;"",IF(wycena!EO219&lt;=ryzyka!$C$7,ryzyka!$C$8,IF(wycena!EO219&lt;=ryzyka!$D$7,ryzyka!$D$8,IF(wycena!EO219&lt;=ryzyka!$E$7,ryzyka!$E$8,IF(wycena!EO219&lt;=ryzyka!$F$7,ryzyka!$F$8,ryzyka!$G$8)))),"")</f>
        <v/>
      </c>
      <c r="N203" s="41" t="str">
        <f>IF(wycena!B219&lt;&gt;"",IF(wycena!X219=ryzyka!$C$10,ryzyka!$C$11,ryzyka!$D$11),"")</f>
        <v/>
      </c>
      <c r="O203" s="41" t="str">
        <f>IF(wycena!B219&lt;&gt;"",(IF(wycena!DN219&lt;&gt;0,ryzyka!$D$14,ryzyka!$C$14)),"")</f>
        <v/>
      </c>
      <c r="P203" s="41" t="str">
        <f>IF(wycena!B219&lt;&gt;"",IF(wycena!G219&lt;=ryzyka!$C$17,ryzyka!$C$18,IF(wycena!G219&lt;=ryzyka!$D$17,ryzyka!$D$18,IF(wycena!G219&lt;=ryzyka!$E$17,ryzyka!$E$18,IF(wycena!G219&lt;=ryzyka!$F$17,ryzyka!$F$18,ryzyka!$G$18)))),"")</f>
        <v/>
      </c>
      <c r="Q203" s="41" t="str">
        <f>IF(wycena!B219&lt;&gt;"",IF(COUNTIF(wycena!DJ219:DT219,"&lt;&gt;0")&lt;=$C$21,$C$22,IF(COUNTIF(wycena!DJ219:DT219,"&lt;&gt;0")&lt;=$D$21,$D$22,IF(COUNTIF(wycena!DJ219:DT219,"&lt;&gt;0")&lt;=$E$21,$E$22,IF(COUNTIF(wycena!DJ219:DT219,"&lt;&gt;0")&lt;=$F$21,$F$22,$G$22)))),"")</f>
        <v/>
      </c>
      <c r="R203" s="41" t="str">
        <f>IF(wycena!B219&lt;&gt;"",IF((COUNTIF(wycena!CD219,"&lt;&gt;0")+COUNTIF(wycena!CG219,"&lt;&gt;0"))=1,$D$25,IF((COUNTIF(wycena!CD219,"&lt;&gt;0")+COUNTIF(wycena!CG219,"&lt;&gt;0"))=2,$E$25,$C$25)),"")</f>
        <v/>
      </c>
      <c r="S203" s="41" t="str">
        <f>IF(wycena!B219&lt;&gt;"",IF(COUNTIF(wycena!DL219,"&lt;&gt;0")+COUNTIF(wycena!DO219,"&lt;&gt;0")+COUNTIF(wycena!DP219,"&lt;&gt;0")+COUNTIF(wycena!DT219,"&lt;&gt;0")=$C$28,$C$29,IF(COUNTIF(wycena!DL219,"&lt;&gt;0")+COUNTIF(wycena!DO219,"&lt;&gt;0")+COUNTIF(wycena!DP219,"&lt;&gt;0")+COUNTIF(wycena!DT219,"&lt;&gt;0")=$D$28,$D$29,IF(COUNTIF(wycena!DL219,"&lt;&gt;0")+COUNTIF(wycena!DO219,"&lt;&gt;0")+COUNTIF(wycena!DP219,"&lt;&gt;0")+COUNTIF(wycena!DT219,"&lt;&gt;0")=$E$28,$E$29,$F$29))),"")</f>
        <v/>
      </c>
      <c r="T203" s="41" t="str">
        <f>IF(wycena!B219&lt;&gt;"",IFERROR(IF(MAX(wycena!$AC219:$AD219)/MIN(wycena!$AC219:$AD219)&lt;=$C$32,$C$33,IF(MAX(wycena!$AC219:$AD219)/MIN(wycena!$AC219:$AD219)&lt;=$D$32,$D$33,IF(MAX(wycena!$AC219:$AD219)/MIN(wycena!$AC219:$AD219)&lt;=$E$32,$E$33,$F$33))),0),"")</f>
        <v/>
      </c>
      <c r="U203" s="41" t="str">
        <f>IF(wycena!B219&lt;&gt;"",IF(MAX(wycena!$AC219:$AD219)&lt;=$C$36,$C$37,IF(MAX(wycena!$AC219:$AD219)&lt;=$D$36,$D$37,IF(MAX(wycena!$AC219:$AD219)&lt;=$E$36,$E$37,$F$37))),"")</f>
        <v/>
      </c>
      <c r="V203" s="41" t="str">
        <f>IF(wycena!B219&lt;&gt;"",IF(wycena!$AB219&lt;=ryzyka!$C$40,ryzyka!$C$41,IF(wycena!$AB219&lt;=ryzyka!$D$40,ryzyka!$D$41,IF(wycena!$AB219&lt;=ryzyka!$E$40,ryzyka!$E$41,ryzyka!$F$41))),"")</f>
        <v/>
      </c>
      <c r="W203" s="41">
        <f>IF(AND(wycena!B219&lt;&gt;"",wycena!O219&lt;&gt;""),IF((AND(wycena!O219=$C$43,wycena!P219&lt;&gt;"f",wycena!Q219&lt;&gt;"H"))=TRUE,$C$46,IF(AND(wycena!O219=$F$43,wycena!P219&lt;&gt;"A",wycena!Q219&lt;&gt;"E")=TRUE,$C$46,$D$46)),0)</f>
        <v>0</v>
      </c>
      <c r="X203" s="41" t="str">
        <f>IFERROR(IF(wycena!B219&lt;&gt;"",SUM(M203*$B$48,N203*$B$49,O203*$B$50,P203*$B$51,Q203*$B$52,R203*$B$53,S203*$B$54,T203*$B$55,U203*$B$56,V203*$B$57,W203*$B$58),""),0)</f>
        <v/>
      </c>
      <c r="Y203" s="42" t="str">
        <f>IF(wycena!B219&lt;&gt;"",IF(X203&lt;=$B$65,$C$65,(IF(X203&lt;=$B$66,$C$66,(IF(X203&lt;=$B$67,$C$67,$C$68))))),"")</f>
        <v/>
      </c>
    </row>
    <row r="204" spans="11:25">
      <c r="K204" s="39">
        <v>202</v>
      </c>
      <c r="L204" s="40" t="str">
        <f>IF(wycena!B220&lt;&gt;"",wycena!B220,"")</f>
        <v/>
      </c>
      <c r="M204" s="41" t="str">
        <f>IF(wycena!B220&lt;&gt;"",IF(wycena!EO220&lt;=ryzyka!$C$7,ryzyka!$C$8,IF(wycena!EO220&lt;=ryzyka!$D$7,ryzyka!$D$8,IF(wycena!EO220&lt;=ryzyka!$E$7,ryzyka!$E$8,IF(wycena!EO220&lt;=ryzyka!$F$7,ryzyka!$F$8,ryzyka!$G$8)))),"")</f>
        <v/>
      </c>
      <c r="N204" s="41" t="str">
        <f>IF(wycena!B220&lt;&gt;"",IF(wycena!X220=ryzyka!$C$10,ryzyka!$C$11,ryzyka!$D$11),"")</f>
        <v/>
      </c>
      <c r="O204" s="41" t="str">
        <f>IF(wycena!B220&lt;&gt;"",(IF(wycena!DN220&lt;&gt;0,ryzyka!$D$14,ryzyka!$C$14)),"")</f>
        <v/>
      </c>
      <c r="P204" s="41" t="str">
        <f>IF(wycena!B220&lt;&gt;"",IF(wycena!G220&lt;=ryzyka!$C$17,ryzyka!$C$18,IF(wycena!G220&lt;=ryzyka!$D$17,ryzyka!$D$18,IF(wycena!G220&lt;=ryzyka!$E$17,ryzyka!$E$18,IF(wycena!G220&lt;=ryzyka!$F$17,ryzyka!$F$18,ryzyka!$G$18)))),"")</f>
        <v/>
      </c>
      <c r="Q204" s="41" t="str">
        <f>IF(wycena!B220&lt;&gt;"",IF(COUNTIF(wycena!DJ220:DT220,"&lt;&gt;0")&lt;=$C$21,$C$22,IF(COUNTIF(wycena!DJ220:DT220,"&lt;&gt;0")&lt;=$D$21,$D$22,IF(COUNTIF(wycena!DJ220:DT220,"&lt;&gt;0")&lt;=$E$21,$E$22,IF(COUNTIF(wycena!DJ220:DT220,"&lt;&gt;0")&lt;=$F$21,$F$22,$G$22)))),"")</f>
        <v/>
      </c>
      <c r="R204" s="41" t="str">
        <f>IF(wycena!B220&lt;&gt;"",IF((COUNTIF(wycena!CD220,"&lt;&gt;0")+COUNTIF(wycena!CG220,"&lt;&gt;0"))=1,$D$25,IF((COUNTIF(wycena!CD220,"&lt;&gt;0")+COUNTIF(wycena!CG220,"&lt;&gt;0"))=2,$E$25,$C$25)),"")</f>
        <v/>
      </c>
      <c r="S204" s="41" t="str">
        <f>IF(wycena!B220&lt;&gt;"",IF(COUNTIF(wycena!DL220,"&lt;&gt;0")+COUNTIF(wycena!DO220,"&lt;&gt;0")+COUNTIF(wycena!DP220,"&lt;&gt;0")+COUNTIF(wycena!DT220,"&lt;&gt;0")=$C$28,$C$29,IF(COUNTIF(wycena!DL220,"&lt;&gt;0")+COUNTIF(wycena!DO220,"&lt;&gt;0")+COUNTIF(wycena!DP220,"&lt;&gt;0")+COUNTIF(wycena!DT220,"&lt;&gt;0")=$D$28,$D$29,IF(COUNTIF(wycena!DL220,"&lt;&gt;0")+COUNTIF(wycena!DO220,"&lt;&gt;0")+COUNTIF(wycena!DP220,"&lt;&gt;0")+COUNTIF(wycena!DT220,"&lt;&gt;0")=$E$28,$E$29,$F$29))),"")</f>
        <v/>
      </c>
      <c r="T204" s="41" t="str">
        <f>IF(wycena!B220&lt;&gt;"",IFERROR(IF(MAX(wycena!$AC220:$AD220)/MIN(wycena!$AC220:$AD220)&lt;=$C$32,$C$33,IF(MAX(wycena!$AC220:$AD220)/MIN(wycena!$AC220:$AD220)&lt;=$D$32,$D$33,IF(MAX(wycena!$AC220:$AD220)/MIN(wycena!$AC220:$AD220)&lt;=$E$32,$E$33,$F$33))),0),"")</f>
        <v/>
      </c>
      <c r="U204" s="41" t="str">
        <f>IF(wycena!B220&lt;&gt;"",IF(MAX(wycena!$AC220:$AD220)&lt;=$C$36,$C$37,IF(MAX(wycena!$AC220:$AD220)&lt;=$D$36,$D$37,IF(MAX(wycena!$AC220:$AD220)&lt;=$E$36,$E$37,$F$37))),"")</f>
        <v/>
      </c>
      <c r="V204" s="41" t="str">
        <f>IF(wycena!B220&lt;&gt;"",IF(wycena!$AB220&lt;=ryzyka!$C$40,ryzyka!$C$41,IF(wycena!$AB220&lt;=ryzyka!$D$40,ryzyka!$D$41,IF(wycena!$AB220&lt;=ryzyka!$E$40,ryzyka!$E$41,ryzyka!$F$41))),"")</f>
        <v/>
      </c>
      <c r="W204" s="41">
        <f>IF(AND(wycena!B220&lt;&gt;"",wycena!O220&lt;&gt;""),IF((AND(wycena!O220=$C$43,wycena!P220&lt;&gt;"f",wycena!Q220&lt;&gt;"H"))=TRUE,$C$46,IF(AND(wycena!O220=$F$43,wycena!P220&lt;&gt;"A",wycena!Q220&lt;&gt;"E")=TRUE,$C$46,$D$46)),0)</f>
        <v>0</v>
      </c>
      <c r="X204" s="41" t="str">
        <f>IFERROR(IF(wycena!B220&lt;&gt;"",SUM(M204*$B$48,N204*$B$49,O204*$B$50,P204*$B$51,Q204*$B$52,R204*$B$53,S204*$B$54,T204*$B$55,U204*$B$56,V204*$B$57,W204*$B$58),""),0)</f>
        <v/>
      </c>
      <c r="Y204" s="42" t="str">
        <f>IF(wycena!B220&lt;&gt;"",IF(X204&lt;=$B$65,$C$65,(IF(X204&lt;=$B$66,$C$66,(IF(X204&lt;=$B$67,$C$67,$C$68))))),"")</f>
        <v/>
      </c>
    </row>
    <row r="205" spans="11:25">
      <c r="K205" s="39">
        <v>203</v>
      </c>
      <c r="L205" s="40" t="str">
        <f>IF(wycena!B221&lt;&gt;"",wycena!B221,"")</f>
        <v/>
      </c>
      <c r="M205" s="41" t="str">
        <f>IF(wycena!B221&lt;&gt;"",IF(wycena!EO221&lt;=ryzyka!$C$7,ryzyka!$C$8,IF(wycena!EO221&lt;=ryzyka!$D$7,ryzyka!$D$8,IF(wycena!EO221&lt;=ryzyka!$E$7,ryzyka!$E$8,IF(wycena!EO221&lt;=ryzyka!$F$7,ryzyka!$F$8,ryzyka!$G$8)))),"")</f>
        <v/>
      </c>
      <c r="N205" s="41" t="str">
        <f>IF(wycena!B221&lt;&gt;"",IF(wycena!X221=ryzyka!$C$10,ryzyka!$C$11,ryzyka!$D$11),"")</f>
        <v/>
      </c>
      <c r="O205" s="41" t="str">
        <f>IF(wycena!B221&lt;&gt;"",(IF(wycena!DN221&lt;&gt;0,ryzyka!$D$14,ryzyka!$C$14)),"")</f>
        <v/>
      </c>
      <c r="P205" s="41" t="str">
        <f>IF(wycena!B221&lt;&gt;"",IF(wycena!G221&lt;=ryzyka!$C$17,ryzyka!$C$18,IF(wycena!G221&lt;=ryzyka!$D$17,ryzyka!$D$18,IF(wycena!G221&lt;=ryzyka!$E$17,ryzyka!$E$18,IF(wycena!G221&lt;=ryzyka!$F$17,ryzyka!$F$18,ryzyka!$G$18)))),"")</f>
        <v/>
      </c>
      <c r="Q205" s="41" t="str">
        <f>IF(wycena!B221&lt;&gt;"",IF(COUNTIF(wycena!DJ221:DT221,"&lt;&gt;0")&lt;=$C$21,$C$22,IF(COUNTIF(wycena!DJ221:DT221,"&lt;&gt;0")&lt;=$D$21,$D$22,IF(COUNTIF(wycena!DJ221:DT221,"&lt;&gt;0")&lt;=$E$21,$E$22,IF(COUNTIF(wycena!DJ221:DT221,"&lt;&gt;0")&lt;=$F$21,$F$22,$G$22)))),"")</f>
        <v/>
      </c>
      <c r="R205" s="41" t="str">
        <f>IF(wycena!B221&lt;&gt;"",IF((COUNTIF(wycena!CD221,"&lt;&gt;0")+COUNTIF(wycena!CG221,"&lt;&gt;0"))=1,$D$25,IF((COUNTIF(wycena!CD221,"&lt;&gt;0")+COUNTIF(wycena!CG221,"&lt;&gt;0"))=2,$E$25,$C$25)),"")</f>
        <v/>
      </c>
      <c r="S205" s="41" t="str">
        <f>IF(wycena!B221&lt;&gt;"",IF(COUNTIF(wycena!DL221,"&lt;&gt;0")+COUNTIF(wycena!DO221,"&lt;&gt;0")+COUNTIF(wycena!DP221,"&lt;&gt;0")+COUNTIF(wycena!DT221,"&lt;&gt;0")=$C$28,$C$29,IF(COUNTIF(wycena!DL221,"&lt;&gt;0")+COUNTIF(wycena!DO221,"&lt;&gt;0")+COUNTIF(wycena!DP221,"&lt;&gt;0")+COUNTIF(wycena!DT221,"&lt;&gt;0")=$D$28,$D$29,IF(COUNTIF(wycena!DL221,"&lt;&gt;0")+COUNTIF(wycena!DO221,"&lt;&gt;0")+COUNTIF(wycena!DP221,"&lt;&gt;0")+COUNTIF(wycena!DT221,"&lt;&gt;0")=$E$28,$E$29,$F$29))),"")</f>
        <v/>
      </c>
      <c r="T205" s="41" t="str">
        <f>IF(wycena!B221&lt;&gt;"",IFERROR(IF(MAX(wycena!$AC221:$AD221)/MIN(wycena!$AC221:$AD221)&lt;=$C$32,$C$33,IF(MAX(wycena!$AC221:$AD221)/MIN(wycena!$AC221:$AD221)&lt;=$D$32,$D$33,IF(MAX(wycena!$AC221:$AD221)/MIN(wycena!$AC221:$AD221)&lt;=$E$32,$E$33,$F$33))),0),"")</f>
        <v/>
      </c>
      <c r="U205" s="41" t="str">
        <f>IF(wycena!B221&lt;&gt;"",IF(MAX(wycena!$AC221:$AD221)&lt;=$C$36,$C$37,IF(MAX(wycena!$AC221:$AD221)&lt;=$D$36,$D$37,IF(MAX(wycena!$AC221:$AD221)&lt;=$E$36,$E$37,$F$37))),"")</f>
        <v/>
      </c>
      <c r="V205" s="41" t="str">
        <f>IF(wycena!B221&lt;&gt;"",IF(wycena!$AB221&lt;=ryzyka!$C$40,ryzyka!$C$41,IF(wycena!$AB221&lt;=ryzyka!$D$40,ryzyka!$D$41,IF(wycena!$AB221&lt;=ryzyka!$E$40,ryzyka!$E$41,ryzyka!$F$41))),"")</f>
        <v/>
      </c>
      <c r="W205" s="41">
        <f>IF(AND(wycena!B221&lt;&gt;"",wycena!O221&lt;&gt;""),IF((AND(wycena!O221=$C$43,wycena!P221&lt;&gt;"f",wycena!Q221&lt;&gt;"H"))=TRUE,$C$46,IF(AND(wycena!O221=$F$43,wycena!P221&lt;&gt;"A",wycena!Q221&lt;&gt;"E")=TRUE,$C$46,$D$46)),0)</f>
        <v>0</v>
      </c>
      <c r="X205" s="41" t="str">
        <f>IFERROR(IF(wycena!B221&lt;&gt;"",SUM(M205*$B$48,N205*$B$49,O205*$B$50,P205*$B$51,Q205*$B$52,R205*$B$53,S205*$B$54,T205*$B$55,U205*$B$56,V205*$B$57,W205*$B$58),""),0)</f>
        <v/>
      </c>
      <c r="Y205" s="42" t="str">
        <f>IF(wycena!B221&lt;&gt;"",IF(X205&lt;=$B$65,$C$65,(IF(X205&lt;=$B$66,$C$66,(IF(X205&lt;=$B$67,$C$67,$C$68))))),"")</f>
        <v/>
      </c>
    </row>
    <row r="206" spans="11:25">
      <c r="K206" s="39">
        <v>204</v>
      </c>
      <c r="L206" s="40" t="str">
        <f>IF(wycena!B222&lt;&gt;"",wycena!B222,"")</f>
        <v/>
      </c>
      <c r="M206" s="41" t="str">
        <f>IF(wycena!B222&lt;&gt;"",IF(wycena!EO222&lt;=ryzyka!$C$7,ryzyka!$C$8,IF(wycena!EO222&lt;=ryzyka!$D$7,ryzyka!$D$8,IF(wycena!EO222&lt;=ryzyka!$E$7,ryzyka!$E$8,IF(wycena!EO222&lt;=ryzyka!$F$7,ryzyka!$F$8,ryzyka!$G$8)))),"")</f>
        <v/>
      </c>
      <c r="N206" s="41" t="str">
        <f>IF(wycena!B222&lt;&gt;"",IF(wycena!X222=ryzyka!$C$10,ryzyka!$C$11,ryzyka!$D$11),"")</f>
        <v/>
      </c>
      <c r="O206" s="41" t="str">
        <f>IF(wycena!B222&lt;&gt;"",(IF(wycena!DN222&lt;&gt;0,ryzyka!$D$14,ryzyka!$C$14)),"")</f>
        <v/>
      </c>
      <c r="P206" s="41" t="str">
        <f>IF(wycena!B222&lt;&gt;"",IF(wycena!G222&lt;=ryzyka!$C$17,ryzyka!$C$18,IF(wycena!G222&lt;=ryzyka!$D$17,ryzyka!$D$18,IF(wycena!G222&lt;=ryzyka!$E$17,ryzyka!$E$18,IF(wycena!G222&lt;=ryzyka!$F$17,ryzyka!$F$18,ryzyka!$G$18)))),"")</f>
        <v/>
      </c>
      <c r="Q206" s="41" t="str">
        <f>IF(wycena!B222&lt;&gt;"",IF(COUNTIF(wycena!DJ222:DT222,"&lt;&gt;0")&lt;=$C$21,$C$22,IF(COUNTIF(wycena!DJ222:DT222,"&lt;&gt;0")&lt;=$D$21,$D$22,IF(COUNTIF(wycena!DJ222:DT222,"&lt;&gt;0")&lt;=$E$21,$E$22,IF(COUNTIF(wycena!DJ222:DT222,"&lt;&gt;0")&lt;=$F$21,$F$22,$G$22)))),"")</f>
        <v/>
      </c>
      <c r="R206" s="41" t="str">
        <f>IF(wycena!B222&lt;&gt;"",IF((COUNTIF(wycena!CD222,"&lt;&gt;0")+COUNTIF(wycena!CG222,"&lt;&gt;0"))=1,$D$25,IF((COUNTIF(wycena!CD222,"&lt;&gt;0")+COUNTIF(wycena!CG222,"&lt;&gt;0"))=2,$E$25,$C$25)),"")</f>
        <v/>
      </c>
      <c r="S206" s="41" t="str">
        <f>IF(wycena!B222&lt;&gt;"",IF(COUNTIF(wycena!DL222,"&lt;&gt;0")+COUNTIF(wycena!DO222,"&lt;&gt;0")+COUNTIF(wycena!DP222,"&lt;&gt;0")+COUNTIF(wycena!DT222,"&lt;&gt;0")=$C$28,$C$29,IF(COUNTIF(wycena!DL222,"&lt;&gt;0")+COUNTIF(wycena!DO222,"&lt;&gt;0")+COUNTIF(wycena!DP222,"&lt;&gt;0")+COUNTIF(wycena!DT222,"&lt;&gt;0")=$D$28,$D$29,IF(COUNTIF(wycena!DL222,"&lt;&gt;0")+COUNTIF(wycena!DO222,"&lt;&gt;0")+COUNTIF(wycena!DP222,"&lt;&gt;0")+COUNTIF(wycena!DT222,"&lt;&gt;0")=$E$28,$E$29,$F$29))),"")</f>
        <v/>
      </c>
      <c r="T206" s="41" t="str">
        <f>IF(wycena!B222&lt;&gt;"",IFERROR(IF(MAX(wycena!$AC222:$AD222)/MIN(wycena!$AC222:$AD222)&lt;=$C$32,$C$33,IF(MAX(wycena!$AC222:$AD222)/MIN(wycena!$AC222:$AD222)&lt;=$D$32,$D$33,IF(MAX(wycena!$AC222:$AD222)/MIN(wycena!$AC222:$AD222)&lt;=$E$32,$E$33,$F$33))),0),"")</f>
        <v/>
      </c>
      <c r="U206" s="41" t="str">
        <f>IF(wycena!B222&lt;&gt;"",IF(MAX(wycena!$AC222:$AD222)&lt;=$C$36,$C$37,IF(MAX(wycena!$AC222:$AD222)&lt;=$D$36,$D$37,IF(MAX(wycena!$AC222:$AD222)&lt;=$E$36,$E$37,$F$37))),"")</f>
        <v/>
      </c>
      <c r="V206" s="41" t="str">
        <f>IF(wycena!B222&lt;&gt;"",IF(wycena!$AB222&lt;=ryzyka!$C$40,ryzyka!$C$41,IF(wycena!$AB222&lt;=ryzyka!$D$40,ryzyka!$D$41,IF(wycena!$AB222&lt;=ryzyka!$E$40,ryzyka!$E$41,ryzyka!$F$41))),"")</f>
        <v/>
      </c>
      <c r="W206" s="41">
        <f>IF(AND(wycena!B222&lt;&gt;"",wycena!O222&lt;&gt;""),IF((AND(wycena!O222=$C$43,wycena!P222&lt;&gt;"f",wycena!Q222&lt;&gt;"H"))=TRUE,$C$46,IF(AND(wycena!O222=$F$43,wycena!P222&lt;&gt;"A",wycena!Q222&lt;&gt;"E")=TRUE,$C$46,$D$46)),0)</f>
        <v>0</v>
      </c>
      <c r="X206" s="41" t="str">
        <f>IFERROR(IF(wycena!B222&lt;&gt;"",SUM(M206*$B$48,N206*$B$49,O206*$B$50,P206*$B$51,Q206*$B$52,R206*$B$53,S206*$B$54,T206*$B$55,U206*$B$56,V206*$B$57,W206*$B$58),""),0)</f>
        <v/>
      </c>
      <c r="Y206" s="42" t="str">
        <f>IF(wycena!B222&lt;&gt;"",IF(X206&lt;=$B$65,$C$65,(IF(X206&lt;=$B$66,$C$66,(IF(X206&lt;=$B$67,$C$67,$C$68))))),"")</f>
        <v/>
      </c>
    </row>
    <row r="207" spans="11:25">
      <c r="K207" s="39">
        <v>205</v>
      </c>
      <c r="L207" s="40" t="str">
        <f>IF(wycena!B223&lt;&gt;"",wycena!B223,"")</f>
        <v/>
      </c>
      <c r="M207" s="41" t="str">
        <f>IF(wycena!B223&lt;&gt;"",IF(wycena!EO223&lt;=ryzyka!$C$7,ryzyka!$C$8,IF(wycena!EO223&lt;=ryzyka!$D$7,ryzyka!$D$8,IF(wycena!EO223&lt;=ryzyka!$E$7,ryzyka!$E$8,IF(wycena!EO223&lt;=ryzyka!$F$7,ryzyka!$F$8,ryzyka!$G$8)))),"")</f>
        <v/>
      </c>
      <c r="N207" s="41" t="str">
        <f>IF(wycena!B223&lt;&gt;"",IF(wycena!X223=ryzyka!$C$10,ryzyka!$C$11,ryzyka!$D$11),"")</f>
        <v/>
      </c>
      <c r="O207" s="41" t="str">
        <f>IF(wycena!B223&lt;&gt;"",(IF(wycena!DN223&lt;&gt;0,ryzyka!$D$14,ryzyka!$C$14)),"")</f>
        <v/>
      </c>
      <c r="P207" s="41" t="str">
        <f>IF(wycena!B223&lt;&gt;"",IF(wycena!G223&lt;=ryzyka!$C$17,ryzyka!$C$18,IF(wycena!G223&lt;=ryzyka!$D$17,ryzyka!$D$18,IF(wycena!G223&lt;=ryzyka!$E$17,ryzyka!$E$18,IF(wycena!G223&lt;=ryzyka!$F$17,ryzyka!$F$18,ryzyka!$G$18)))),"")</f>
        <v/>
      </c>
      <c r="Q207" s="41" t="str">
        <f>IF(wycena!B223&lt;&gt;"",IF(COUNTIF(wycena!DJ223:DT223,"&lt;&gt;0")&lt;=$C$21,$C$22,IF(COUNTIF(wycena!DJ223:DT223,"&lt;&gt;0")&lt;=$D$21,$D$22,IF(COUNTIF(wycena!DJ223:DT223,"&lt;&gt;0")&lt;=$E$21,$E$22,IF(COUNTIF(wycena!DJ223:DT223,"&lt;&gt;0")&lt;=$F$21,$F$22,$G$22)))),"")</f>
        <v/>
      </c>
      <c r="R207" s="41" t="str">
        <f>IF(wycena!B223&lt;&gt;"",IF((COUNTIF(wycena!CD223,"&lt;&gt;0")+COUNTIF(wycena!CG223,"&lt;&gt;0"))=1,$D$25,IF((COUNTIF(wycena!CD223,"&lt;&gt;0")+COUNTIF(wycena!CG223,"&lt;&gt;0"))=2,$E$25,$C$25)),"")</f>
        <v/>
      </c>
      <c r="S207" s="41" t="str">
        <f>IF(wycena!B223&lt;&gt;"",IF(COUNTIF(wycena!DL223,"&lt;&gt;0")+COUNTIF(wycena!DO223,"&lt;&gt;0")+COUNTIF(wycena!DP223,"&lt;&gt;0")+COUNTIF(wycena!DT223,"&lt;&gt;0")=$C$28,$C$29,IF(COUNTIF(wycena!DL223,"&lt;&gt;0")+COUNTIF(wycena!DO223,"&lt;&gt;0")+COUNTIF(wycena!DP223,"&lt;&gt;0")+COUNTIF(wycena!DT223,"&lt;&gt;0")=$D$28,$D$29,IF(COUNTIF(wycena!DL223,"&lt;&gt;0")+COUNTIF(wycena!DO223,"&lt;&gt;0")+COUNTIF(wycena!DP223,"&lt;&gt;0")+COUNTIF(wycena!DT223,"&lt;&gt;0")=$E$28,$E$29,$F$29))),"")</f>
        <v/>
      </c>
      <c r="T207" s="41" t="str">
        <f>IF(wycena!B223&lt;&gt;"",IFERROR(IF(MAX(wycena!$AC223:$AD223)/MIN(wycena!$AC223:$AD223)&lt;=$C$32,$C$33,IF(MAX(wycena!$AC223:$AD223)/MIN(wycena!$AC223:$AD223)&lt;=$D$32,$D$33,IF(MAX(wycena!$AC223:$AD223)/MIN(wycena!$AC223:$AD223)&lt;=$E$32,$E$33,$F$33))),0),"")</f>
        <v/>
      </c>
      <c r="U207" s="41" t="str">
        <f>IF(wycena!B223&lt;&gt;"",IF(MAX(wycena!$AC223:$AD223)&lt;=$C$36,$C$37,IF(MAX(wycena!$AC223:$AD223)&lt;=$D$36,$D$37,IF(MAX(wycena!$AC223:$AD223)&lt;=$E$36,$E$37,$F$37))),"")</f>
        <v/>
      </c>
      <c r="V207" s="41" t="str">
        <f>IF(wycena!B223&lt;&gt;"",IF(wycena!$AB223&lt;=ryzyka!$C$40,ryzyka!$C$41,IF(wycena!$AB223&lt;=ryzyka!$D$40,ryzyka!$D$41,IF(wycena!$AB223&lt;=ryzyka!$E$40,ryzyka!$E$41,ryzyka!$F$41))),"")</f>
        <v/>
      </c>
      <c r="W207" s="41">
        <f>IF(AND(wycena!B223&lt;&gt;"",wycena!O223&lt;&gt;""),IF((AND(wycena!O223=$C$43,wycena!P223&lt;&gt;"f",wycena!Q223&lt;&gt;"H"))=TRUE,$C$46,IF(AND(wycena!O223=$F$43,wycena!P223&lt;&gt;"A",wycena!Q223&lt;&gt;"E")=TRUE,$C$46,$D$46)),0)</f>
        <v>0</v>
      </c>
      <c r="X207" s="41" t="str">
        <f>IFERROR(IF(wycena!B223&lt;&gt;"",SUM(M207*$B$48,N207*$B$49,O207*$B$50,P207*$B$51,Q207*$B$52,R207*$B$53,S207*$B$54,T207*$B$55,U207*$B$56,V207*$B$57,W207*$B$58),""),0)</f>
        <v/>
      </c>
      <c r="Y207" s="42" t="str">
        <f>IF(wycena!B223&lt;&gt;"",IF(X207&lt;=$B$65,$C$65,(IF(X207&lt;=$B$66,$C$66,(IF(X207&lt;=$B$67,$C$67,$C$68))))),"")</f>
        <v/>
      </c>
    </row>
    <row r="208" spans="11:25">
      <c r="K208" s="39">
        <v>206</v>
      </c>
      <c r="L208" s="40" t="str">
        <f>IF(wycena!B224&lt;&gt;"",wycena!B224,"")</f>
        <v/>
      </c>
      <c r="M208" s="41" t="str">
        <f>IF(wycena!B224&lt;&gt;"",IF(wycena!EO224&lt;=ryzyka!$C$7,ryzyka!$C$8,IF(wycena!EO224&lt;=ryzyka!$D$7,ryzyka!$D$8,IF(wycena!EO224&lt;=ryzyka!$E$7,ryzyka!$E$8,IF(wycena!EO224&lt;=ryzyka!$F$7,ryzyka!$F$8,ryzyka!$G$8)))),"")</f>
        <v/>
      </c>
      <c r="N208" s="41" t="str">
        <f>IF(wycena!B224&lt;&gt;"",IF(wycena!X224=ryzyka!$C$10,ryzyka!$C$11,ryzyka!$D$11),"")</f>
        <v/>
      </c>
      <c r="O208" s="41" t="str">
        <f>IF(wycena!B224&lt;&gt;"",(IF(wycena!DN224&lt;&gt;0,ryzyka!$D$14,ryzyka!$C$14)),"")</f>
        <v/>
      </c>
      <c r="P208" s="41" t="str">
        <f>IF(wycena!B224&lt;&gt;"",IF(wycena!G224&lt;=ryzyka!$C$17,ryzyka!$C$18,IF(wycena!G224&lt;=ryzyka!$D$17,ryzyka!$D$18,IF(wycena!G224&lt;=ryzyka!$E$17,ryzyka!$E$18,IF(wycena!G224&lt;=ryzyka!$F$17,ryzyka!$F$18,ryzyka!$G$18)))),"")</f>
        <v/>
      </c>
      <c r="Q208" s="41" t="str">
        <f>IF(wycena!B224&lt;&gt;"",IF(COUNTIF(wycena!DJ224:DT224,"&lt;&gt;0")&lt;=$C$21,$C$22,IF(COUNTIF(wycena!DJ224:DT224,"&lt;&gt;0")&lt;=$D$21,$D$22,IF(COUNTIF(wycena!DJ224:DT224,"&lt;&gt;0")&lt;=$E$21,$E$22,IF(COUNTIF(wycena!DJ224:DT224,"&lt;&gt;0")&lt;=$F$21,$F$22,$G$22)))),"")</f>
        <v/>
      </c>
      <c r="R208" s="41" t="str">
        <f>IF(wycena!B224&lt;&gt;"",IF((COUNTIF(wycena!CD224,"&lt;&gt;0")+COUNTIF(wycena!CG224,"&lt;&gt;0"))=1,$D$25,IF((COUNTIF(wycena!CD224,"&lt;&gt;0")+COUNTIF(wycena!CG224,"&lt;&gt;0"))=2,$E$25,$C$25)),"")</f>
        <v/>
      </c>
      <c r="S208" s="41" t="str">
        <f>IF(wycena!B224&lt;&gt;"",IF(COUNTIF(wycena!DL224,"&lt;&gt;0")+COUNTIF(wycena!DO224,"&lt;&gt;0")+COUNTIF(wycena!DP224,"&lt;&gt;0")+COUNTIF(wycena!DT224,"&lt;&gt;0")=$C$28,$C$29,IF(COUNTIF(wycena!DL224,"&lt;&gt;0")+COUNTIF(wycena!DO224,"&lt;&gt;0")+COUNTIF(wycena!DP224,"&lt;&gt;0")+COUNTIF(wycena!DT224,"&lt;&gt;0")=$D$28,$D$29,IF(COUNTIF(wycena!DL224,"&lt;&gt;0")+COUNTIF(wycena!DO224,"&lt;&gt;0")+COUNTIF(wycena!DP224,"&lt;&gt;0")+COUNTIF(wycena!DT224,"&lt;&gt;0")=$E$28,$E$29,$F$29))),"")</f>
        <v/>
      </c>
      <c r="T208" s="41" t="str">
        <f>IF(wycena!B224&lt;&gt;"",IFERROR(IF(MAX(wycena!$AC224:$AD224)/MIN(wycena!$AC224:$AD224)&lt;=$C$32,$C$33,IF(MAX(wycena!$AC224:$AD224)/MIN(wycena!$AC224:$AD224)&lt;=$D$32,$D$33,IF(MAX(wycena!$AC224:$AD224)/MIN(wycena!$AC224:$AD224)&lt;=$E$32,$E$33,$F$33))),0),"")</f>
        <v/>
      </c>
      <c r="U208" s="41" t="str">
        <f>IF(wycena!B224&lt;&gt;"",IF(MAX(wycena!$AC224:$AD224)&lt;=$C$36,$C$37,IF(MAX(wycena!$AC224:$AD224)&lt;=$D$36,$D$37,IF(MAX(wycena!$AC224:$AD224)&lt;=$E$36,$E$37,$F$37))),"")</f>
        <v/>
      </c>
      <c r="V208" s="41" t="str">
        <f>IF(wycena!B224&lt;&gt;"",IF(wycena!$AB224&lt;=ryzyka!$C$40,ryzyka!$C$41,IF(wycena!$AB224&lt;=ryzyka!$D$40,ryzyka!$D$41,IF(wycena!$AB224&lt;=ryzyka!$E$40,ryzyka!$E$41,ryzyka!$F$41))),"")</f>
        <v/>
      </c>
      <c r="W208" s="41">
        <f>IF(AND(wycena!B224&lt;&gt;"",wycena!O224&lt;&gt;""),IF((AND(wycena!O224=$C$43,wycena!P224&lt;&gt;"f",wycena!Q224&lt;&gt;"H"))=TRUE,$C$46,IF(AND(wycena!O224=$F$43,wycena!P224&lt;&gt;"A",wycena!Q224&lt;&gt;"E")=TRUE,$C$46,$D$46)),0)</f>
        <v>0</v>
      </c>
      <c r="X208" s="41" t="str">
        <f>IFERROR(IF(wycena!B224&lt;&gt;"",SUM(M208*$B$48,N208*$B$49,O208*$B$50,P208*$B$51,Q208*$B$52,R208*$B$53,S208*$B$54,T208*$B$55,U208*$B$56,V208*$B$57,W208*$B$58),""),0)</f>
        <v/>
      </c>
      <c r="Y208" s="42" t="str">
        <f>IF(wycena!B224&lt;&gt;"",IF(X208&lt;=$B$65,$C$65,(IF(X208&lt;=$B$66,$C$66,(IF(X208&lt;=$B$67,$C$67,$C$68))))),"")</f>
        <v/>
      </c>
    </row>
    <row r="209" spans="11:25">
      <c r="K209" s="39">
        <v>207</v>
      </c>
      <c r="L209" s="40" t="str">
        <f>IF(wycena!B225&lt;&gt;"",wycena!B225,"")</f>
        <v/>
      </c>
      <c r="M209" s="41" t="str">
        <f>IF(wycena!B225&lt;&gt;"",IF(wycena!EO225&lt;=ryzyka!$C$7,ryzyka!$C$8,IF(wycena!EO225&lt;=ryzyka!$D$7,ryzyka!$D$8,IF(wycena!EO225&lt;=ryzyka!$E$7,ryzyka!$E$8,IF(wycena!EO225&lt;=ryzyka!$F$7,ryzyka!$F$8,ryzyka!$G$8)))),"")</f>
        <v/>
      </c>
      <c r="N209" s="41" t="str">
        <f>IF(wycena!B225&lt;&gt;"",IF(wycena!X225=ryzyka!$C$10,ryzyka!$C$11,ryzyka!$D$11),"")</f>
        <v/>
      </c>
      <c r="O209" s="41" t="str">
        <f>IF(wycena!B225&lt;&gt;"",(IF(wycena!DN225&lt;&gt;0,ryzyka!$D$14,ryzyka!$C$14)),"")</f>
        <v/>
      </c>
      <c r="P209" s="41" t="str">
        <f>IF(wycena!B225&lt;&gt;"",IF(wycena!G225&lt;=ryzyka!$C$17,ryzyka!$C$18,IF(wycena!G225&lt;=ryzyka!$D$17,ryzyka!$D$18,IF(wycena!G225&lt;=ryzyka!$E$17,ryzyka!$E$18,IF(wycena!G225&lt;=ryzyka!$F$17,ryzyka!$F$18,ryzyka!$G$18)))),"")</f>
        <v/>
      </c>
      <c r="Q209" s="41" t="str">
        <f>IF(wycena!B225&lt;&gt;"",IF(COUNTIF(wycena!DJ225:DT225,"&lt;&gt;0")&lt;=$C$21,$C$22,IF(COUNTIF(wycena!DJ225:DT225,"&lt;&gt;0")&lt;=$D$21,$D$22,IF(COUNTIF(wycena!DJ225:DT225,"&lt;&gt;0")&lt;=$E$21,$E$22,IF(COUNTIF(wycena!DJ225:DT225,"&lt;&gt;0")&lt;=$F$21,$F$22,$G$22)))),"")</f>
        <v/>
      </c>
      <c r="R209" s="41" t="str">
        <f>IF(wycena!B225&lt;&gt;"",IF((COUNTIF(wycena!CD225,"&lt;&gt;0")+COUNTIF(wycena!CG225,"&lt;&gt;0"))=1,$D$25,IF((COUNTIF(wycena!CD225,"&lt;&gt;0")+COUNTIF(wycena!CG225,"&lt;&gt;0"))=2,$E$25,$C$25)),"")</f>
        <v/>
      </c>
      <c r="S209" s="41" t="str">
        <f>IF(wycena!B225&lt;&gt;"",IF(COUNTIF(wycena!DL225,"&lt;&gt;0")+COUNTIF(wycena!DO225,"&lt;&gt;0")+COUNTIF(wycena!DP225,"&lt;&gt;0")+COUNTIF(wycena!DT225,"&lt;&gt;0")=$C$28,$C$29,IF(COUNTIF(wycena!DL225,"&lt;&gt;0")+COUNTIF(wycena!DO225,"&lt;&gt;0")+COUNTIF(wycena!DP225,"&lt;&gt;0")+COUNTIF(wycena!DT225,"&lt;&gt;0")=$D$28,$D$29,IF(COUNTIF(wycena!DL225,"&lt;&gt;0")+COUNTIF(wycena!DO225,"&lt;&gt;0")+COUNTIF(wycena!DP225,"&lt;&gt;0")+COUNTIF(wycena!DT225,"&lt;&gt;0")=$E$28,$E$29,$F$29))),"")</f>
        <v/>
      </c>
      <c r="T209" s="41" t="str">
        <f>IF(wycena!B225&lt;&gt;"",IFERROR(IF(MAX(wycena!$AC225:$AD225)/MIN(wycena!$AC225:$AD225)&lt;=$C$32,$C$33,IF(MAX(wycena!$AC225:$AD225)/MIN(wycena!$AC225:$AD225)&lt;=$D$32,$D$33,IF(MAX(wycena!$AC225:$AD225)/MIN(wycena!$AC225:$AD225)&lt;=$E$32,$E$33,$F$33))),0),"")</f>
        <v/>
      </c>
      <c r="U209" s="41" t="str">
        <f>IF(wycena!B225&lt;&gt;"",IF(MAX(wycena!$AC225:$AD225)&lt;=$C$36,$C$37,IF(MAX(wycena!$AC225:$AD225)&lt;=$D$36,$D$37,IF(MAX(wycena!$AC225:$AD225)&lt;=$E$36,$E$37,$F$37))),"")</f>
        <v/>
      </c>
      <c r="V209" s="41" t="str">
        <f>IF(wycena!B225&lt;&gt;"",IF(wycena!$AB225&lt;=ryzyka!$C$40,ryzyka!$C$41,IF(wycena!$AB225&lt;=ryzyka!$D$40,ryzyka!$D$41,IF(wycena!$AB225&lt;=ryzyka!$E$40,ryzyka!$E$41,ryzyka!$F$41))),"")</f>
        <v/>
      </c>
      <c r="W209" s="41">
        <f>IF(AND(wycena!B225&lt;&gt;"",wycena!O225&lt;&gt;""),IF((AND(wycena!O225=$C$43,wycena!P225&lt;&gt;"f",wycena!Q225&lt;&gt;"H"))=TRUE,$C$46,IF(AND(wycena!O225=$F$43,wycena!P225&lt;&gt;"A",wycena!Q225&lt;&gt;"E")=TRUE,$C$46,$D$46)),0)</f>
        <v>0</v>
      </c>
      <c r="X209" s="41" t="str">
        <f>IFERROR(IF(wycena!B225&lt;&gt;"",SUM(M209*$B$48,N209*$B$49,O209*$B$50,P209*$B$51,Q209*$B$52,R209*$B$53,S209*$B$54,T209*$B$55,U209*$B$56,V209*$B$57,W209*$B$58),""),0)</f>
        <v/>
      </c>
      <c r="Y209" s="42" t="str">
        <f>IF(wycena!B225&lt;&gt;"",IF(X209&lt;=$B$65,$C$65,(IF(X209&lt;=$B$66,$C$66,(IF(X209&lt;=$B$67,$C$67,$C$68))))),"")</f>
        <v/>
      </c>
    </row>
    <row r="210" spans="11:25">
      <c r="K210" s="39">
        <v>208</v>
      </c>
      <c r="L210" s="40" t="str">
        <f>IF(wycena!B226&lt;&gt;"",wycena!B226,"")</f>
        <v/>
      </c>
      <c r="M210" s="41" t="str">
        <f>IF(wycena!B226&lt;&gt;"",IF(wycena!EO226&lt;=ryzyka!$C$7,ryzyka!$C$8,IF(wycena!EO226&lt;=ryzyka!$D$7,ryzyka!$D$8,IF(wycena!EO226&lt;=ryzyka!$E$7,ryzyka!$E$8,IF(wycena!EO226&lt;=ryzyka!$F$7,ryzyka!$F$8,ryzyka!$G$8)))),"")</f>
        <v/>
      </c>
      <c r="N210" s="41" t="str">
        <f>IF(wycena!B226&lt;&gt;"",IF(wycena!X226=ryzyka!$C$10,ryzyka!$C$11,ryzyka!$D$11),"")</f>
        <v/>
      </c>
      <c r="O210" s="41" t="str">
        <f>IF(wycena!B226&lt;&gt;"",(IF(wycena!DN226&lt;&gt;0,ryzyka!$D$14,ryzyka!$C$14)),"")</f>
        <v/>
      </c>
      <c r="P210" s="41" t="str">
        <f>IF(wycena!B226&lt;&gt;"",IF(wycena!G226&lt;=ryzyka!$C$17,ryzyka!$C$18,IF(wycena!G226&lt;=ryzyka!$D$17,ryzyka!$D$18,IF(wycena!G226&lt;=ryzyka!$E$17,ryzyka!$E$18,IF(wycena!G226&lt;=ryzyka!$F$17,ryzyka!$F$18,ryzyka!$G$18)))),"")</f>
        <v/>
      </c>
      <c r="Q210" s="41" t="str">
        <f>IF(wycena!B226&lt;&gt;"",IF(COUNTIF(wycena!DJ226:DT226,"&lt;&gt;0")&lt;=$C$21,$C$22,IF(COUNTIF(wycena!DJ226:DT226,"&lt;&gt;0")&lt;=$D$21,$D$22,IF(COUNTIF(wycena!DJ226:DT226,"&lt;&gt;0")&lt;=$E$21,$E$22,IF(COUNTIF(wycena!DJ226:DT226,"&lt;&gt;0")&lt;=$F$21,$F$22,$G$22)))),"")</f>
        <v/>
      </c>
      <c r="R210" s="41" t="str">
        <f>IF(wycena!B226&lt;&gt;"",IF((COUNTIF(wycena!CD226,"&lt;&gt;0")+COUNTIF(wycena!CG226,"&lt;&gt;0"))=1,$D$25,IF((COUNTIF(wycena!CD226,"&lt;&gt;0")+COUNTIF(wycena!CG226,"&lt;&gt;0"))=2,$E$25,$C$25)),"")</f>
        <v/>
      </c>
      <c r="S210" s="41" t="str">
        <f>IF(wycena!B226&lt;&gt;"",IF(COUNTIF(wycena!DL226,"&lt;&gt;0")+COUNTIF(wycena!DO226,"&lt;&gt;0")+COUNTIF(wycena!DP226,"&lt;&gt;0")+COUNTIF(wycena!DT226,"&lt;&gt;0")=$C$28,$C$29,IF(COUNTIF(wycena!DL226,"&lt;&gt;0")+COUNTIF(wycena!DO226,"&lt;&gt;0")+COUNTIF(wycena!DP226,"&lt;&gt;0")+COUNTIF(wycena!DT226,"&lt;&gt;0")=$D$28,$D$29,IF(COUNTIF(wycena!DL226,"&lt;&gt;0")+COUNTIF(wycena!DO226,"&lt;&gt;0")+COUNTIF(wycena!DP226,"&lt;&gt;0")+COUNTIF(wycena!DT226,"&lt;&gt;0")=$E$28,$E$29,$F$29))),"")</f>
        <v/>
      </c>
      <c r="T210" s="41" t="str">
        <f>IF(wycena!B226&lt;&gt;"",IFERROR(IF(MAX(wycena!$AC226:$AD226)/MIN(wycena!$AC226:$AD226)&lt;=$C$32,$C$33,IF(MAX(wycena!$AC226:$AD226)/MIN(wycena!$AC226:$AD226)&lt;=$D$32,$D$33,IF(MAX(wycena!$AC226:$AD226)/MIN(wycena!$AC226:$AD226)&lt;=$E$32,$E$33,$F$33))),0),"")</f>
        <v/>
      </c>
      <c r="U210" s="41" t="str">
        <f>IF(wycena!B226&lt;&gt;"",IF(MAX(wycena!$AC226:$AD226)&lt;=$C$36,$C$37,IF(MAX(wycena!$AC226:$AD226)&lt;=$D$36,$D$37,IF(MAX(wycena!$AC226:$AD226)&lt;=$E$36,$E$37,$F$37))),"")</f>
        <v/>
      </c>
      <c r="V210" s="41" t="str">
        <f>IF(wycena!B226&lt;&gt;"",IF(wycena!$AB226&lt;=ryzyka!$C$40,ryzyka!$C$41,IF(wycena!$AB226&lt;=ryzyka!$D$40,ryzyka!$D$41,IF(wycena!$AB226&lt;=ryzyka!$E$40,ryzyka!$E$41,ryzyka!$F$41))),"")</f>
        <v/>
      </c>
      <c r="W210" s="41">
        <f>IF(AND(wycena!B226&lt;&gt;"",wycena!O226&lt;&gt;""),IF((AND(wycena!O226=$C$43,wycena!P226&lt;&gt;"f",wycena!Q226&lt;&gt;"H"))=TRUE,$C$46,IF(AND(wycena!O226=$F$43,wycena!P226&lt;&gt;"A",wycena!Q226&lt;&gt;"E")=TRUE,$C$46,$D$46)),0)</f>
        <v>0</v>
      </c>
      <c r="X210" s="41" t="str">
        <f>IFERROR(IF(wycena!B226&lt;&gt;"",SUM(M210*$B$48,N210*$B$49,O210*$B$50,P210*$B$51,Q210*$B$52,R210*$B$53,S210*$B$54,T210*$B$55,U210*$B$56,V210*$B$57,W210*$B$58),""),0)</f>
        <v/>
      </c>
      <c r="Y210" s="42" t="str">
        <f>IF(wycena!B226&lt;&gt;"",IF(X210&lt;=$B$65,$C$65,(IF(X210&lt;=$B$66,$C$66,(IF(X210&lt;=$B$67,$C$67,$C$68))))),"")</f>
        <v/>
      </c>
    </row>
    <row r="211" spans="11:25">
      <c r="K211" s="39">
        <v>209</v>
      </c>
      <c r="L211" s="40" t="str">
        <f>IF(wycena!B227&lt;&gt;"",wycena!B227,"")</f>
        <v/>
      </c>
      <c r="M211" s="41" t="str">
        <f>IF(wycena!B227&lt;&gt;"",IF(wycena!EO227&lt;=ryzyka!$C$7,ryzyka!$C$8,IF(wycena!EO227&lt;=ryzyka!$D$7,ryzyka!$D$8,IF(wycena!EO227&lt;=ryzyka!$E$7,ryzyka!$E$8,IF(wycena!EO227&lt;=ryzyka!$F$7,ryzyka!$F$8,ryzyka!$G$8)))),"")</f>
        <v/>
      </c>
      <c r="N211" s="41" t="str">
        <f>IF(wycena!B227&lt;&gt;"",IF(wycena!X227=ryzyka!$C$10,ryzyka!$C$11,ryzyka!$D$11),"")</f>
        <v/>
      </c>
      <c r="O211" s="41" t="str">
        <f>IF(wycena!B227&lt;&gt;"",(IF(wycena!DN227&lt;&gt;0,ryzyka!$D$14,ryzyka!$C$14)),"")</f>
        <v/>
      </c>
      <c r="P211" s="41" t="str">
        <f>IF(wycena!B227&lt;&gt;"",IF(wycena!G227&lt;=ryzyka!$C$17,ryzyka!$C$18,IF(wycena!G227&lt;=ryzyka!$D$17,ryzyka!$D$18,IF(wycena!G227&lt;=ryzyka!$E$17,ryzyka!$E$18,IF(wycena!G227&lt;=ryzyka!$F$17,ryzyka!$F$18,ryzyka!$G$18)))),"")</f>
        <v/>
      </c>
      <c r="Q211" s="41" t="str">
        <f>IF(wycena!B227&lt;&gt;"",IF(COUNTIF(wycena!DJ227:DT227,"&lt;&gt;0")&lt;=$C$21,$C$22,IF(COUNTIF(wycena!DJ227:DT227,"&lt;&gt;0")&lt;=$D$21,$D$22,IF(COUNTIF(wycena!DJ227:DT227,"&lt;&gt;0")&lt;=$E$21,$E$22,IF(COUNTIF(wycena!DJ227:DT227,"&lt;&gt;0")&lt;=$F$21,$F$22,$G$22)))),"")</f>
        <v/>
      </c>
      <c r="R211" s="41" t="str">
        <f>IF(wycena!B227&lt;&gt;"",IF((COUNTIF(wycena!CD227,"&lt;&gt;0")+COUNTIF(wycena!CG227,"&lt;&gt;0"))=1,$D$25,IF((COUNTIF(wycena!CD227,"&lt;&gt;0")+COUNTIF(wycena!CG227,"&lt;&gt;0"))=2,$E$25,$C$25)),"")</f>
        <v/>
      </c>
      <c r="S211" s="41" t="str">
        <f>IF(wycena!B227&lt;&gt;"",IF(COUNTIF(wycena!DL227,"&lt;&gt;0")+COUNTIF(wycena!DO227,"&lt;&gt;0")+COUNTIF(wycena!DP227,"&lt;&gt;0")+COUNTIF(wycena!DT227,"&lt;&gt;0")=$C$28,$C$29,IF(COUNTIF(wycena!DL227,"&lt;&gt;0")+COUNTIF(wycena!DO227,"&lt;&gt;0")+COUNTIF(wycena!DP227,"&lt;&gt;0")+COUNTIF(wycena!DT227,"&lt;&gt;0")=$D$28,$D$29,IF(COUNTIF(wycena!DL227,"&lt;&gt;0")+COUNTIF(wycena!DO227,"&lt;&gt;0")+COUNTIF(wycena!DP227,"&lt;&gt;0")+COUNTIF(wycena!DT227,"&lt;&gt;0")=$E$28,$E$29,$F$29))),"")</f>
        <v/>
      </c>
      <c r="T211" s="41" t="str">
        <f>IF(wycena!B227&lt;&gt;"",IFERROR(IF(MAX(wycena!$AC227:$AD227)/MIN(wycena!$AC227:$AD227)&lt;=$C$32,$C$33,IF(MAX(wycena!$AC227:$AD227)/MIN(wycena!$AC227:$AD227)&lt;=$D$32,$D$33,IF(MAX(wycena!$AC227:$AD227)/MIN(wycena!$AC227:$AD227)&lt;=$E$32,$E$33,$F$33))),0),"")</f>
        <v/>
      </c>
      <c r="U211" s="41" t="str">
        <f>IF(wycena!B227&lt;&gt;"",IF(MAX(wycena!$AC227:$AD227)&lt;=$C$36,$C$37,IF(MAX(wycena!$AC227:$AD227)&lt;=$D$36,$D$37,IF(MAX(wycena!$AC227:$AD227)&lt;=$E$36,$E$37,$F$37))),"")</f>
        <v/>
      </c>
      <c r="V211" s="41" t="str">
        <f>IF(wycena!B227&lt;&gt;"",IF(wycena!$AB227&lt;=ryzyka!$C$40,ryzyka!$C$41,IF(wycena!$AB227&lt;=ryzyka!$D$40,ryzyka!$D$41,IF(wycena!$AB227&lt;=ryzyka!$E$40,ryzyka!$E$41,ryzyka!$F$41))),"")</f>
        <v/>
      </c>
      <c r="W211" s="41">
        <f>IF(AND(wycena!B227&lt;&gt;"",wycena!O227&lt;&gt;""),IF((AND(wycena!O227=$C$43,wycena!P227&lt;&gt;"f",wycena!Q227&lt;&gt;"H"))=TRUE,$C$46,IF(AND(wycena!O227=$F$43,wycena!P227&lt;&gt;"A",wycena!Q227&lt;&gt;"E")=TRUE,$C$46,$D$46)),0)</f>
        <v>0</v>
      </c>
      <c r="X211" s="41" t="str">
        <f>IFERROR(IF(wycena!B227&lt;&gt;"",SUM(M211*$B$48,N211*$B$49,O211*$B$50,P211*$B$51,Q211*$B$52,R211*$B$53,S211*$B$54,T211*$B$55,U211*$B$56,V211*$B$57,W211*$B$58),""),0)</f>
        <v/>
      </c>
      <c r="Y211" s="42" t="str">
        <f>IF(wycena!B227&lt;&gt;"",IF(X211&lt;=$B$65,$C$65,(IF(X211&lt;=$B$66,$C$66,(IF(X211&lt;=$B$67,$C$67,$C$68))))),"")</f>
        <v/>
      </c>
    </row>
    <row r="212" spans="11:25">
      <c r="K212" s="39">
        <v>210</v>
      </c>
      <c r="L212" s="40" t="str">
        <f>IF(wycena!B228&lt;&gt;"",wycena!B228,"")</f>
        <v/>
      </c>
      <c r="M212" s="41" t="str">
        <f>IF(wycena!B228&lt;&gt;"",IF(wycena!EO228&lt;=ryzyka!$C$7,ryzyka!$C$8,IF(wycena!EO228&lt;=ryzyka!$D$7,ryzyka!$D$8,IF(wycena!EO228&lt;=ryzyka!$E$7,ryzyka!$E$8,IF(wycena!EO228&lt;=ryzyka!$F$7,ryzyka!$F$8,ryzyka!$G$8)))),"")</f>
        <v/>
      </c>
      <c r="N212" s="41" t="str">
        <f>IF(wycena!B228&lt;&gt;"",IF(wycena!X228=ryzyka!$C$10,ryzyka!$C$11,ryzyka!$D$11),"")</f>
        <v/>
      </c>
      <c r="O212" s="41" t="str">
        <f>IF(wycena!B228&lt;&gt;"",(IF(wycena!DN228&lt;&gt;0,ryzyka!$D$14,ryzyka!$C$14)),"")</f>
        <v/>
      </c>
      <c r="P212" s="41" t="str">
        <f>IF(wycena!B228&lt;&gt;"",IF(wycena!G228&lt;=ryzyka!$C$17,ryzyka!$C$18,IF(wycena!G228&lt;=ryzyka!$D$17,ryzyka!$D$18,IF(wycena!G228&lt;=ryzyka!$E$17,ryzyka!$E$18,IF(wycena!G228&lt;=ryzyka!$F$17,ryzyka!$F$18,ryzyka!$G$18)))),"")</f>
        <v/>
      </c>
      <c r="Q212" s="41" t="str">
        <f>IF(wycena!B228&lt;&gt;"",IF(COUNTIF(wycena!DJ228:DT228,"&lt;&gt;0")&lt;=$C$21,$C$22,IF(COUNTIF(wycena!DJ228:DT228,"&lt;&gt;0")&lt;=$D$21,$D$22,IF(COUNTIF(wycena!DJ228:DT228,"&lt;&gt;0")&lt;=$E$21,$E$22,IF(COUNTIF(wycena!DJ228:DT228,"&lt;&gt;0")&lt;=$F$21,$F$22,$G$22)))),"")</f>
        <v/>
      </c>
      <c r="R212" s="41" t="str">
        <f>IF(wycena!B228&lt;&gt;"",IF((COUNTIF(wycena!CD228,"&lt;&gt;0")+COUNTIF(wycena!CG228,"&lt;&gt;0"))=1,$D$25,IF((COUNTIF(wycena!CD228,"&lt;&gt;0")+COUNTIF(wycena!CG228,"&lt;&gt;0"))=2,$E$25,$C$25)),"")</f>
        <v/>
      </c>
      <c r="S212" s="41" t="str">
        <f>IF(wycena!B228&lt;&gt;"",IF(COUNTIF(wycena!DL228,"&lt;&gt;0")+COUNTIF(wycena!DO228,"&lt;&gt;0")+COUNTIF(wycena!DP228,"&lt;&gt;0")+COUNTIF(wycena!DT228,"&lt;&gt;0")=$C$28,$C$29,IF(COUNTIF(wycena!DL228,"&lt;&gt;0")+COUNTIF(wycena!DO228,"&lt;&gt;0")+COUNTIF(wycena!DP228,"&lt;&gt;0")+COUNTIF(wycena!DT228,"&lt;&gt;0")=$D$28,$D$29,IF(COUNTIF(wycena!DL228,"&lt;&gt;0")+COUNTIF(wycena!DO228,"&lt;&gt;0")+COUNTIF(wycena!DP228,"&lt;&gt;0")+COUNTIF(wycena!DT228,"&lt;&gt;0")=$E$28,$E$29,$F$29))),"")</f>
        <v/>
      </c>
      <c r="T212" s="41" t="str">
        <f>IF(wycena!B228&lt;&gt;"",IFERROR(IF(MAX(wycena!$AC228:$AD228)/MIN(wycena!$AC228:$AD228)&lt;=$C$32,$C$33,IF(MAX(wycena!$AC228:$AD228)/MIN(wycena!$AC228:$AD228)&lt;=$D$32,$D$33,IF(MAX(wycena!$AC228:$AD228)/MIN(wycena!$AC228:$AD228)&lt;=$E$32,$E$33,$F$33))),0),"")</f>
        <v/>
      </c>
      <c r="U212" s="41" t="str">
        <f>IF(wycena!B228&lt;&gt;"",IF(MAX(wycena!$AC228:$AD228)&lt;=$C$36,$C$37,IF(MAX(wycena!$AC228:$AD228)&lt;=$D$36,$D$37,IF(MAX(wycena!$AC228:$AD228)&lt;=$E$36,$E$37,$F$37))),"")</f>
        <v/>
      </c>
      <c r="V212" s="41" t="str">
        <f>IF(wycena!B228&lt;&gt;"",IF(wycena!$AB228&lt;=ryzyka!$C$40,ryzyka!$C$41,IF(wycena!$AB228&lt;=ryzyka!$D$40,ryzyka!$D$41,IF(wycena!$AB228&lt;=ryzyka!$E$40,ryzyka!$E$41,ryzyka!$F$41))),"")</f>
        <v/>
      </c>
      <c r="W212" s="41">
        <f>IF(AND(wycena!B228&lt;&gt;"",wycena!O228&lt;&gt;""),IF((AND(wycena!O228=$C$43,wycena!P228&lt;&gt;"f",wycena!Q228&lt;&gt;"H"))=TRUE,$C$46,IF(AND(wycena!O228=$F$43,wycena!P228&lt;&gt;"A",wycena!Q228&lt;&gt;"E")=TRUE,$C$46,$D$46)),0)</f>
        <v>0</v>
      </c>
      <c r="X212" s="41" t="str">
        <f>IFERROR(IF(wycena!B228&lt;&gt;"",SUM(M212*$B$48,N212*$B$49,O212*$B$50,P212*$B$51,Q212*$B$52,R212*$B$53,S212*$B$54,T212*$B$55,U212*$B$56,V212*$B$57,W212*$B$58),""),0)</f>
        <v/>
      </c>
      <c r="Y212" s="42" t="str">
        <f>IF(wycena!B228&lt;&gt;"",IF(X212&lt;=$B$65,$C$65,(IF(X212&lt;=$B$66,$C$66,(IF(X212&lt;=$B$67,$C$67,$C$68))))),"")</f>
        <v/>
      </c>
    </row>
    <row r="213" spans="11:25">
      <c r="K213" s="39">
        <v>211</v>
      </c>
      <c r="L213" s="40" t="str">
        <f>IF(wycena!B229&lt;&gt;"",wycena!B229,"")</f>
        <v/>
      </c>
      <c r="M213" s="41" t="str">
        <f>IF(wycena!B229&lt;&gt;"",IF(wycena!EO229&lt;=ryzyka!$C$7,ryzyka!$C$8,IF(wycena!EO229&lt;=ryzyka!$D$7,ryzyka!$D$8,IF(wycena!EO229&lt;=ryzyka!$E$7,ryzyka!$E$8,IF(wycena!EO229&lt;=ryzyka!$F$7,ryzyka!$F$8,ryzyka!$G$8)))),"")</f>
        <v/>
      </c>
      <c r="N213" s="41" t="str">
        <f>IF(wycena!B229&lt;&gt;"",IF(wycena!X229=ryzyka!$C$10,ryzyka!$C$11,ryzyka!$D$11),"")</f>
        <v/>
      </c>
      <c r="O213" s="41" t="str">
        <f>IF(wycena!B229&lt;&gt;"",(IF(wycena!DN229&lt;&gt;0,ryzyka!$D$14,ryzyka!$C$14)),"")</f>
        <v/>
      </c>
      <c r="P213" s="41" t="str">
        <f>IF(wycena!B229&lt;&gt;"",IF(wycena!G229&lt;=ryzyka!$C$17,ryzyka!$C$18,IF(wycena!G229&lt;=ryzyka!$D$17,ryzyka!$D$18,IF(wycena!G229&lt;=ryzyka!$E$17,ryzyka!$E$18,IF(wycena!G229&lt;=ryzyka!$F$17,ryzyka!$F$18,ryzyka!$G$18)))),"")</f>
        <v/>
      </c>
      <c r="Q213" s="41" t="str">
        <f>IF(wycena!B229&lt;&gt;"",IF(COUNTIF(wycena!DJ229:DT229,"&lt;&gt;0")&lt;=$C$21,$C$22,IF(COUNTIF(wycena!DJ229:DT229,"&lt;&gt;0")&lt;=$D$21,$D$22,IF(COUNTIF(wycena!DJ229:DT229,"&lt;&gt;0")&lt;=$E$21,$E$22,IF(COUNTIF(wycena!DJ229:DT229,"&lt;&gt;0")&lt;=$F$21,$F$22,$G$22)))),"")</f>
        <v/>
      </c>
      <c r="R213" s="41" t="str">
        <f>IF(wycena!B229&lt;&gt;"",IF((COUNTIF(wycena!CD229,"&lt;&gt;0")+COUNTIF(wycena!CG229,"&lt;&gt;0"))=1,$D$25,IF((COUNTIF(wycena!CD229,"&lt;&gt;0")+COUNTIF(wycena!CG229,"&lt;&gt;0"))=2,$E$25,$C$25)),"")</f>
        <v/>
      </c>
      <c r="S213" s="41" t="str">
        <f>IF(wycena!B229&lt;&gt;"",IF(COUNTIF(wycena!DL229,"&lt;&gt;0")+COUNTIF(wycena!DO229,"&lt;&gt;0")+COUNTIF(wycena!DP229,"&lt;&gt;0")+COUNTIF(wycena!DT229,"&lt;&gt;0")=$C$28,$C$29,IF(COUNTIF(wycena!DL229,"&lt;&gt;0")+COUNTIF(wycena!DO229,"&lt;&gt;0")+COUNTIF(wycena!DP229,"&lt;&gt;0")+COUNTIF(wycena!DT229,"&lt;&gt;0")=$D$28,$D$29,IF(COUNTIF(wycena!DL229,"&lt;&gt;0")+COUNTIF(wycena!DO229,"&lt;&gt;0")+COUNTIF(wycena!DP229,"&lt;&gt;0")+COUNTIF(wycena!DT229,"&lt;&gt;0")=$E$28,$E$29,$F$29))),"")</f>
        <v/>
      </c>
      <c r="T213" s="41" t="str">
        <f>IF(wycena!B229&lt;&gt;"",IFERROR(IF(MAX(wycena!$AC229:$AD229)/MIN(wycena!$AC229:$AD229)&lt;=$C$32,$C$33,IF(MAX(wycena!$AC229:$AD229)/MIN(wycena!$AC229:$AD229)&lt;=$D$32,$D$33,IF(MAX(wycena!$AC229:$AD229)/MIN(wycena!$AC229:$AD229)&lt;=$E$32,$E$33,$F$33))),0),"")</f>
        <v/>
      </c>
      <c r="U213" s="41" t="str">
        <f>IF(wycena!B229&lt;&gt;"",IF(MAX(wycena!$AC229:$AD229)&lt;=$C$36,$C$37,IF(MAX(wycena!$AC229:$AD229)&lt;=$D$36,$D$37,IF(MAX(wycena!$AC229:$AD229)&lt;=$E$36,$E$37,$F$37))),"")</f>
        <v/>
      </c>
      <c r="V213" s="41" t="str">
        <f>IF(wycena!B229&lt;&gt;"",IF(wycena!$AB229&lt;=ryzyka!$C$40,ryzyka!$C$41,IF(wycena!$AB229&lt;=ryzyka!$D$40,ryzyka!$D$41,IF(wycena!$AB229&lt;=ryzyka!$E$40,ryzyka!$E$41,ryzyka!$F$41))),"")</f>
        <v/>
      </c>
      <c r="W213" s="41">
        <f>IF(AND(wycena!B229&lt;&gt;"",wycena!O229&lt;&gt;""),IF((AND(wycena!O229=$C$43,wycena!P229&lt;&gt;"f",wycena!Q229&lt;&gt;"H"))=TRUE,$C$46,IF(AND(wycena!O229=$F$43,wycena!P229&lt;&gt;"A",wycena!Q229&lt;&gt;"E")=TRUE,$C$46,$D$46)),0)</f>
        <v>0</v>
      </c>
      <c r="X213" s="41" t="str">
        <f>IFERROR(IF(wycena!B229&lt;&gt;"",SUM(M213*$B$48,N213*$B$49,O213*$B$50,P213*$B$51,Q213*$B$52,R213*$B$53,S213*$B$54,T213*$B$55,U213*$B$56,V213*$B$57,W213*$B$58),""),0)</f>
        <v/>
      </c>
      <c r="Y213" s="42" t="str">
        <f>IF(wycena!B229&lt;&gt;"",IF(X213&lt;=$B$65,$C$65,(IF(X213&lt;=$B$66,$C$66,(IF(X213&lt;=$B$67,$C$67,$C$68))))),"")</f>
        <v/>
      </c>
    </row>
    <row r="214" spans="11:25">
      <c r="K214" s="39">
        <v>212</v>
      </c>
      <c r="L214" s="40" t="str">
        <f>IF(wycena!B230&lt;&gt;"",wycena!B230,"")</f>
        <v/>
      </c>
      <c r="M214" s="41" t="str">
        <f>IF(wycena!B230&lt;&gt;"",IF(wycena!EO230&lt;=ryzyka!$C$7,ryzyka!$C$8,IF(wycena!EO230&lt;=ryzyka!$D$7,ryzyka!$D$8,IF(wycena!EO230&lt;=ryzyka!$E$7,ryzyka!$E$8,IF(wycena!EO230&lt;=ryzyka!$F$7,ryzyka!$F$8,ryzyka!$G$8)))),"")</f>
        <v/>
      </c>
      <c r="N214" s="41" t="str">
        <f>IF(wycena!B230&lt;&gt;"",IF(wycena!X230=ryzyka!$C$10,ryzyka!$C$11,ryzyka!$D$11),"")</f>
        <v/>
      </c>
      <c r="O214" s="41" t="str">
        <f>IF(wycena!B230&lt;&gt;"",(IF(wycena!DN230&lt;&gt;0,ryzyka!$D$14,ryzyka!$C$14)),"")</f>
        <v/>
      </c>
      <c r="P214" s="41" t="str">
        <f>IF(wycena!B230&lt;&gt;"",IF(wycena!G230&lt;=ryzyka!$C$17,ryzyka!$C$18,IF(wycena!G230&lt;=ryzyka!$D$17,ryzyka!$D$18,IF(wycena!G230&lt;=ryzyka!$E$17,ryzyka!$E$18,IF(wycena!G230&lt;=ryzyka!$F$17,ryzyka!$F$18,ryzyka!$G$18)))),"")</f>
        <v/>
      </c>
      <c r="Q214" s="41" t="str">
        <f>IF(wycena!B230&lt;&gt;"",IF(COUNTIF(wycena!DJ230:DT230,"&lt;&gt;0")&lt;=$C$21,$C$22,IF(COUNTIF(wycena!DJ230:DT230,"&lt;&gt;0")&lt;=$D$21,$D$22,IF(COUNTIF(wycena!DJ230:DT230,"&lt;&gt;0")&lt;=$E$21,$E$22,IF(COUNTIF(wycena!DJ230:DT230,"&lt;&gt;0")&lt;=$F$21,$F$22,$G$22)))),"")</f>
        <v/>
      </c>
      <c r="R214" s="41" t="str">
        <f>IF(wycena!B230&lt;&gt;"",IF((COUNTIF(wycena!CD230,"&lt;&gt;0")+COUNTIF(wycena!CG230,"&lt;&gt;0"))=1,$D$25,IF((COUNTIF(wycena!CD230,"&lt;&gt;0")+COUNTIF(wycena!CG230,"&lt;&gt;0"))=2,$E$25,$C$25)),"")</f>
        <v/>
      </c>
      <c r="S214" s="41" t="str">
        <f>IF(wycena!B230&lt;&gt;"",IF(COUNTIF(wycena!DL230,"&lt;&gt;0")+COUNTIF(wycena!DO230,"&lt;&gt;0")+COUNTIF(wycena!DP230,"&lt;&gt;0")+COUNTIF(wycena!DT230,"&lt;&gt;0")=$C$28,$C$29,IF(COUNTIF(wycena!DL230,"&lt;&gt;0")+COUNTIF(wycena!DO230,"&lt;&gt;0")+COUNTIF(wycena!DP230,"&lt;&gt;0")+COUNTIF(wycena!DT230,"&lt;&gt;0")=$D$28,$D$29,IF(COUNTIF(wycena!DL230,"&lt;&gt;0")+COUNTIF(wycena!DO230,"&lt;&gt;0")+COUNTIF(wycena!DP230,"&lt;&gt;0")+COUNTIF(wycena!DT230,"&lt;&gt;0")=$E$28,$E$29,$F$29))),"")</f>
        <v/>
      </c>
      <c r="T214" s="41" t="str">
        <f>IF(wycena!B230&lt;&gt;"",IFERROR(IF(MAX(wycena!$AC230:$AD230)/MIN(wycena!$AC230:$AD230)&lt;=$C$32,$C$33,IF(MAX(wycena!$AC230:$AD230)/MIN(wycena!$AC230:$AD230)&lt;=$D$32,$D$33,IF(MAX(wycena!$AC230:$AD230)/MIN(wycena!$AC230:$AD230)&lt;=$E$32,$E$33,$F$33))),0),"")</f>
        <v/>
      </c>
      <c r="U214" s="41" t="str">
        <f>IF(wycena!B230&lt;&gt;"",IF(MAX(wycena!$AC230:$AD230)&lt;=$C$36,$C$37,IF(MAX(wycena!$AC230:$AD230)&lt;=$D$36,$D$37,IF(MAX(wycena!$AC230:$AD230)&lt;=$E$36,$E$37,$F$37))),"")</f>
        <v/>
      </c>
      <c r="V214" s="41" t="str">
        <f>IF(wycena!B230&lt;&gt;"",IF(wycena!$AB230&lt;=ryzyka!$C$40,ryzyka!$C$41,IF(wycena!$AB230&lt;=ryzyka!$D$40,ryzyka!$D$41,IF(wycena!$AB230&lt;=ryzyka!$E$40,ryzyka!$E$41,ryzyka!$F$41))),"")</f>
        <v/>
      </c>
      <c r="W214" s="41">
        <f>IF(AND(wycena!B230&lt;&gt;"",wycena!O230&lt;&gt;""),IF((AND(wycena!O230=$C$43,wycena!P230&lt;&gt;"f",wycena!Q230&lt;&gt;"H"))=TRUE,$C$46,IF(AND(wycena!O230=$F$43,wycena!P230&lt;&gt;"A",wycena!Q230&lt;&gt;"E")=TRUE,$C$46,$D$46)),0)</f>
        <v>0</v>
      </c>
      <c r="X214" s="41" t="str">
        <f>IFERROR(IF(wycena!B230&lt;&gt;"",SUM(M214*$B$48,N214*$B$49,O214*$B$50,P214*$B$51,Q214*$B$52,R214*$B$53,S214*$B$54,T214*$B$55,U214*$B$56,V214*$B$57,W214*$B$58),""),0)</f>
        <v/>
      </c>
      <c r="Y214" s="42" t="str">
        <f>IF(wycena!B230&lt;&gt;"",IF(X214&lt;=$B$65,$C$65,(IF(X214&lt;=$B$66,$C$66,(IF(X214&lt;=$B$67,$C$67,$C$68))))),"")</f>
        <v/>
      </c>
    </row>
    <row r="215" spans="11:25">
      <c r="K215" s="39">
        <v>213</v>
      </c>
      <c r="L215" s="40" t="str">
        <f>IF(wycena!B231&lt;&gt;"",wycena!B231,"")</f>
        <v/>
      </c>
      <c r="M215" s="41" t="str">
        <f>IF(wycena!B231&lt;&gt;"",IF(wycena!EO231&lt;=ryzyka!$C$7,ryzyka!$C$8,IF(wycena!EO231&lt;=ryzyka!$D$7,ryzyka!$D$8,IF(wycena!EO231&lt;=ryzyka!$E$7,ryzyka!$E$8,IF(wycena!EO231&lt;=ryzyka!$F$7,ryzyka!$F$8,ryzyka!$G$8)))),"")</f>
        <v/>
      </c>
      <c r="N215" s="41" t="str">
        <f>IF(wycena!B231&lt;&gt;"",IF(wycena!X231=ryzyka!$C$10,ryzyka!$C$11,ryzyka!$D$11),"")</f>
        <v/>
      </c>
      <c r="O215" s="41" t="str">
        <f>IF(wycena!B231&lt;&gt;"",(IF(wycena!DN231&lt;&gt;0,ryzyka!$D$14,ryzyka!$C$14)),"")</f>
        <v/>
      </c>
      <c r="P215" s="41" t="str">
        <f>IF(wycena!B231&lt;&gt;"",IF(wycena!G231&lt;=ryzyka!$C$17,ryzyka!$C$18,IF(wycena!G231&lt;=ryzyka!$D$17,ryzyka!$D$18,IF(wycena!G231&lt;=ryzyka!$E$17,ryzyka!$E$18,IF(wycena!G231&lt;=ryzyka!$F$17,ryzyka!$F$18,ryzyka!$G$18)))),"")</f>
        <v/>
      </c>
      <c r="Q215" s="41" t="str">
        <f>IF(wycena!B231&lt;&gt;"",IF(COUNTIF(wycena!DJ231:DT231,"&lt;&gt;0")&lt;=$C$21,$C$22,IF(COUNTIF(wycena!DJ231:DT231,"&lt;&gt;0")&lt;=$D$21,$D$22,IF(COUNTIF(wycena!DJ231:DT231,"&lt;&gt;0")&lt;=$E$21,$E$22,IF(COUNTIF(wycena!DJ231:DT231,"&lt;&gt;0")&lt;=$F$21,$F$22,$G$22)))),"")</f>
        <v/>
      </c>
      <c r="R215" s="41" t="str">
        <f>IF(wycena!B231&lt;&gt;"",IF((COUNTIF(wycena!CD231,"&lt;&gt;0")+COUNTIF(wycena!CG231,"&lt;&gt;0"))=1,$D$25,IF((COUNTIF(wycena!CD231,"&lt;&gt;0")+COUNTIF(wycena!CG231,"&lt;&gt;0"))=2,$E$25,$C$25)),"")</f>
        <v/>
      </c>
      <c r="S215" s="41" t="str">
        <f>IF(wycena!B231&lt;&gt;"",IF(COUNTIF(wycena!DL231,"&lt;&gt;0")+COUNTIF(wycena!DO231,"&lt;&gt;0")+COUNTIF(wycena!DP231,"&lt;&gt;0")+COUNTIF(wycena!DT231,"&lt;&gt;0")=$C$28,$C$29,IF(COUNTIF(wycena!DL231,"&lt;&gt;0")+COUNTIF(wycena!DO231,"&lt;&gt;0")+COUNTIF(wycena!DP231,"&lt;&gt;0")+COUNTIF(wycena!DT231,"&lt;&gt;0")=$D$28,$D$29,IF(COUNTIF(wycena!DL231,"&lt;&gt;0")+COUNTIF(wycena!DO231,"&lt;&gt;0")+COUNTIF(wycena!DP231,"&lt;&gt;0")+COUNTIF(wycena!DT231,"&lt;&gt;0")=$E$28,$E$29,$F$29))),"")</f>
        <v/>
      </c>
      <c r="T215" s="41" t="str">
        <f>IF(wycena!B231&lt;&gt;"",IFERROR(IF(MAX(wycena!$AC231:$AD231)/MIN(wycena!$AC231:$AD231)&lt;=$C$32,$C$33,IF(MAX(wycena!$AC231:$AD231)/MIN(wycena!$AC231:$AD231)&lt;=$D$32,$D$33,IF(MAX(wycena!$AC231:$AD231)/MIN(wycena!$AC231:$AD231)&lt;=$E$32,$E$33,$F$33))),0),"")</f>
        <v/>
      </c>
      <c r="U215" s="41" t="str">
        <f>IF(wycena!B231&lt;&gt;"",IF(MAX(wycena!$AC231:$AD231)&lt;=$C$36,$C$37,IF(MAX(wycena!$AC231:$AD231)&lt;=$D$36,$D$37,IF(MAX(wycena!$AC231:$AD231)&lt;=$E$36,$E$37,$F$37))),"")</f>
        <v/>
      </c>
      <c r="V215" s="41" t="str">
        <f>IF(wycena!B231&lt;&gt;"",IF(wycena!$AB231&lt;=ryzyka!$C$40,ryzyka!$C$41,IF(wycena!$AB231&lt;=ryzyka!$D$40,ryzyka!$D$41,IF(wycena!$AB231&lt;=ryzyka!$E$40,ryzyka!$E$41,ryzyka!$F$41))),"")</f>
        <v/>
      </c>
      <c r="W215" s="41">
        <f>IF(AND(wycena!B231&lt;&gt;"",wycena!O231&lt;&gt;""),IF((AND(wycena!O231=$C$43,wycena!P231&lt;&gt;"f",wycena!Q231&lt;&gt;"H"))=TRUE,$C$46,IF(AND(wycena!O231=$F$43,wycena!P231&lt;&gt;"A",wycena!Q231&lt;&gt;"E")=TRUE,$C$46,$D$46)),0)</f>
        <v>0</v>
      </c>
      <c r="X215" s="41" t="str">
        <f>IFERROR(IF(wycena!B231&lt;&gt;"",SUM(M215*$B$48,N215*$B$49,O215*$B$50,P215*$B$51,Q215*$B$52,R215*$B$53,S215*$B$54,T215*$B$55,U215*$B$56,V215*$B$57,W215*$B$58),""),0)</f>
        <v/>
      </c>
      <c r="Y215" s="42" t="str">
        <f>IF(wycena!B231&lt;&gt;"",IF(X215&lt;=$B$65,$C$65,(IF(X215&lt;=$B$66,$C$66,(IF(X215&lt;=$B$67,$C$67,$C$68))))),"")</f>
        <v/>
      </c>
    </row>
    <row r="216" spans="11:25">
      <c r="K216" s="39">
        <v>214</v>
      </c>
      <c r="L216" s="40" t="str">
        <f>IF(wycena!B232&lt;&gt;"",wycena!B232,"")</f>
        <v/>
      </c>
      <c r="M216" s="41" t="str">
        <f>IF(wycena!B232&lt;&gt;"",IF(wycena!EO232&lt;=ryzyka!$C$7,ryzyka!$C$8,IF(wycena!EO232&lt;=ryzyka!$D$7,ryzyka!$D$8,IF(wycena!EO232&lt;=ryzyka!$E$7,ryzyka!$E$8,IF(wycena!EO232&lt;=ryzyka!$F$7,ryzyka!$F$8,ryzyka!$G$8)))),"")</f>
        <v/>
      </c>
      <c r="N216" s="41" t="str">
        <f>IF(wycena!B232&lt;&gt;"",IF(wycena!X232=ryzyka!$C$10,ryzyka!$C$11,ryzyka!$D$11),"")</f>
        <v/>
      </c>
      <c r="O216" s="41" t="str">
        <f>IF(wycena!B232&lt;&gt;"",(IF(wycena!DN232&lt;&gt;0,ryzyka!$D$14,ryzyka!$C$14)),"")</f>
        <v/>
      </c>
      <c r="P216" s="41" t="str">
        <f>IF(wycena!B232&lt;&gt;"",IF(wycena!G232&lt;=ryzyka!$C$17,ryzyka!$C$18,IF(wycena!G232&lt;=ryzyka!$D$17,ryzyka!$D$18,IF(wycena!G232&lt;=ryzyka!$E$17,ryzyka!$E$18,IF(wycena!G232&lt;=ryzyka!$F$17,ryzyka!$F$18,ryzyka!$G$18)))),"")</f>
        <v/>
      </c>
      <c r="Q216" s="41" t="str">
        <f>IF(wycena!B232&lt;&gt;"",IF(COUNTIF(wycena!DJ232:DT232,"&lt;&gt;0")&lt;=$C$21,$C$22,IF(COUNTIF(wycena!DJ232:DT232,"&lt;&gt;0")&lt;=$D$21,$D$22,IF(COUNTIF(wycena!DJ232:DT232,"&lt;&gt;0")&lt;=$E$21,$E$22,IF(COUNTIF(wycena!DJ232:DT232,"&lt;&gt;0")&lt;=$F$21,$F$22,$G$22)))),"")</f>
        <v/>
      </c>
      <c r="R216" s="41" t="str">
        <f>IF(wycena!B232&lt;&gt;"",IF((COUNTIF(wycena!CD232,"&lt;&gt;0")+COUNTIF(wycena!CG232,"&lt;&gt;0"))=1,$D$25,IF((COUNTIF(wycena!CD232,"&lt;&gt;0")+COUNTIF(wycena!CG232,"&lt;&gt;0"))=2,$E$25,$C$25)),"")</f>
        <v/>
      </c>
      <c r="S216" s="41" t="str">
        <f>IF(wycena!B232&lt;&gt;"",IF(COUNTIF(wycena!DL232,"&lt;&gt;0")+COUNTIF(wycena!DO232,"&lt;&gt;0")+COUNTIF(wycena!DP232,"&lt;&gt;0")+COUNTIF(wycena!DT232,"&lt;&gt;0")=$C$28,$C$29,IF(COUNTIF(wycena!DL232,"&lt;&gt;0")+COUNTIF(wycena!DO232,"&lt;&gt;0")+COUNTIF(wycena!DP232,"&lt;&gt;0")+COUNTIF(wycena!DT232,"&lt;&gt;0")=$D$28,$D$29,IF(COUNTIF(wycena!DL232,"&lt;&gt;0")+COUNTIF(wycena!DO232,"&lt;&gt;0")+COUNTIF(wycena!DP232,"&lt;&gt;0")+COUNTIF(wycena!DT232,"&lt;&gt;0")=$E$28,$E$29,$F$29))),"")</f>
        <v/>
      </c>
      <c r="T216" s="41" t="str">
        <f>IF(wycena!B232&lt;&gt;"",IFERROR(IF(MAX(wycena!$AC232:$AD232)/MIN(wycena!$AC232:$AD232)&lt;=$C$32,$C$33,IF(MAX(wycena!$AC232:$AD232)/MIN(wycena!$AC232:$AD232)&lt;=$D$32,$D$33,IF(MAX(wycena!$AC232:$AD232)/MIN(wycena!$AC232:$AD232)&lt;=$E$32,$E$33,$F$33))),0),"")</f>
        <v/>
      </c>
      <c r="U216" s="41" t="str">
        <f>IF(wycena!B232&lt;&gt;"",IF(MAX(wycena!$AC232:$AD232)&lt;=$C$36,$C$37,IF(MAX(wycena!$AC232:$AD232)&lt;=$D$36,$D$37,IF(MAX(wycena!$AC232:$AD232)&lt;=$E$36,$E$37,$F$37))),"")</f>
        <v/>
      </c>
      <c r="V216" s="41" t="str">
        <f>IF(wycena!B232&lt;&gt;"",IF(wycena!$AB232&lt;=ryzyka!$C$40,ryzyka!$C$41,IF(wycena!$AB232&lt;=ryzyka!$D$40,ryzyka!$D$41,IF(wycena!$AB232&lt;=ryzyka!$E$40,ryzyka!$E$41,ryzyka!$F$41))),"")</f>
        <v/>
      </c>
      <c r="W216" s="41">
        <f>IF(AND(wycena!B232&lt;&gt;"",wycena!O232&lt;&gt;""),IF((AND(wycena!O232=$C$43,wycena!P232&lt;&gt;"f",wycena!Q232&lt;&gt;"H"))=TRUE,$C$46,IF(AND(wycena!O232=$F$43,wycena!P232&lt;&gt;"A",wycena!Q232&lt;&gt;"E")=TRUE,$C$46,$D$46)),0)</f>
        <v>0</v>
      </c>
      <c r="X216" s="41" t="str">
        <f>IFERROR(IF(wycena!B232&lt;&gt;"",SUM(M216*$B$48,N216*$B$49,O216*$B$50,P216*$B$51,Q216*$B$52,R216*$B$53,S216*$B$54,T216*$B$55,U216*$B$56,V216*$B$57,W216*$B$58),""),0)</f>
        <v/>
      </c>
      <c r="Y216" s="42" t="str">
        <f>IF(wycena!B232&lt;&gt;"",IF(X216&lt;=$B$65,$C$65,(IF(X216&lt;=$B$66,$C$66,(IF(X216&lt;=$B$67,$C$67,$C$68))))),"")</f>
        <v/>
      </c>
    </row>
    <row r="217" spans="11:25">
      <c r="K217" s="39">
        <v>215</v>
      </c>
      <c r="L217" s="40" t="str">
        <f>IF(wycena!B233&lt;&gt;"",wycena!B233,"")</f>
        <v/>
      </c>
      <c r="M217" s="41" t="str">
        <f>IF(wycena!B233&lt;&gt;"",IF(wycena!EO233&lt;=ryzyka!$C$7,ryzyka!$C$8,IF(wycena!EO233&lt;=ryzyka!$D$7,ryzyka!$D$8,IF(wycena!EO233&lt;=ryzyka!$E$7,ryzyka!$E$8,IF(wycena!EO233&lt;=ryzyka!$F$7,ryzyka!$F$8,ryzyka!$G$8)))),"")</f>
        <v/>
      </c>
      <c r="N217" s="41" t="str">
        <f>IF(wycena!B233&lt;&gt;"",IF(wycena!X233=ryzyka!$C$10,ryzyka!$C$11,ryzyka!$D$11),"")</f>
        <v/>
      </c>
      <c r="O217" s="41" t="str">
        <f>IF(wycena!B233&lt;&gt;"",(IF(wycena!DN233&lt;&gt;0,ryzyka!$D$14,ryzyka!$C$14)),"")</f>
        <v/>
      </c>
      <c r="P217" s="41" t="str">
        <f>IF(wycena!B233&lt;&gt;"",IF(wycena!G233&lt;=ryzyka!$C$17,ryzyka!$C$18,IF(wycena!G233&lt;=ryzyka!$D$17,ryzyka!$D$18,IF(wycena!G233&lt;=ryzyka!$E$17,ryzyka!$E$18,IF(wycena!G233&lt;=ryzyka!$F$17,ryzyka!$F$18,ryzyka!$G$18)))),"")</f>
        <v/>
      </c>
      <c r="Q217" s="41" t="str">
        <f>IF(wycena!B233&lt;&gt;"",IF(COUNTIF(wycena!DJ233:DT233,"&lt;&gt;0")&lt;=$C$21,$C$22,IF(COUNTIF(wycena!DJ233:DT233,"&lt;&gt;0")&lt;=$D$21,$D$22,IF(COUNTIF(wycena!DJ233:DT233,"&lt;&gt;0")&lt;=$E$21,$E$22,IF(COUNTIF(wycena!DJ233:DT233,"&lt;&gt;0")&lt;=$F$21,$F$22,$G$22)))),"")</f>
        <v/>
      </c>
      <c r="R217" s="41" t="str">
        <f>IF(wycena!B233&lt;&gt;"",IF((COUNTIF(wycena!CD233,"&lt;&gt;0")+COUNTIF(wycena!CG233,"&lt;&gt;0"))=1,$D$25,IF((COUNTIF(wycena!CD233,"&lt;&gt;0")+COUNTIF(wycena!CG233,"&lt;&gt;0"))=2,$E$25,$C$25)),"")</f>
        <v/>
      </c>
      <c r="S217" s="41" t="str">
        <f>IF(wycena!B233&lt;&gt;"",IF(COUNTIF(wycena!DL233,"&lt;&gt;0")+COUNTIF(wycena!DO233,"&lt;&gt;0")+COUNTIF(wycena!DP233,"&lt;&gt;0")+COUNTIF(wycena!DT233,"&lt;&gt;0")=$C$28,$C$29,IF(COUNTIF(wycena!DL233,"&lt;&gt;0")+COUNTIF(wycena!DO233,"&lt;&gt;0")+COUNTIF(wycena!DP233,"&lt;&gt;0")+COUNTIF(wycena!DT233,"&lt;&gt;0")=$D$28,$D$29,IF(COUNTIF(wycena!DL233,"&lt;&gt;0")+COUNTIF(wycena!DO233,"&lt;&gt;0")+COUNTIF(wycena!DP233,"&lt;&gt;0")+COUNTIF(wycena!DT233,"&lt;&gt;0")=$E$28,$E$29,$F$29))),"")</f>
        <v/>
      </c>
      <c r="T217" s="41" t="str">
        <f>IF(wycena!B233&lt;&gt;"",IFERROR(IF(MAX(wycena!$AC233:$AD233)/MIN(wycena!$AC233:$AD233)&lt;=$C$32,$C$33,IF(MAX(wycena!$AC233:$AD233)/MIN(wycena!$AC233:$AD233)&lt;=$D$32,$D$33,IF(MAX(wycena!$AC233:$AD233)/MIN(wycena!$AC233:$AD233)&lt;=$E$32,$E$33,$F$33))),0),"")</f>
        <v/>
      </c>
      <c r="U217" s="41" t="str">
        <f>IF(wycena!B233&lt;&gt;"",IF(MAX(wycena!$AC233:$AD233)&lt;=$C$36,$C$37,IF(MAX(wycena!$AC233:$AD233)&lt;=$D$36,$D$37,IF(MAX(wycena!$AC233:$AD233)&lt;=$E$36,$E$37,$F$37))),"")</f>
        <v/>
      </c>
      <c r="V217" s="41" t="str">
        <f>IF(wycena!B233&lt;&gt;"",IF(wycena!$AB233&lt;=ryzyka!$C$40,ryzyka!$C$41,IF(wycena!$AB233&lt;=ryzyka!$D$40,ryzyka!$D$41,IF(wycena!$AB233&lt;=ryzyka!$E$40,ryzyka!$E$41,ryzyka!$F$41))),"")</f>
        <v/>
      </c>
      <c r="W217" s="41">
        <f>IF(AND(wycena!B233&lt;&gt;"",wycena!O233&lt;&gt;""),IF((AND(wycena!O233=$C$43,wycena!P233&lt;&gt;"f",wycena!Q233&lt;&gt;"H"))=TRUE,$C$46,IF(AND(wycena!O233=$F$43,wycena!P233&lt;&gt;"A",wycena!Q233&lt;&gt;"E")=TRUE,$C$46,$D$46)),0)</f>
        <v>0</v>
      </c>
      <c r="X217" s="41" t="str">
        <f>IFERROR(IF(wycena!B233&lt;&gt;"",SUM(M217*$B$48,N217*$B$49,O217*$B$50,P217*$B$51,Q217*$B$52,R217*$B$53,S217*$B$54,T217*$B$55,U217*$B$56,V217*$B$57,W217*$B$58),""),0)</f>
        <v/>
      </c>
      <c r="Y217" s="42" t="str">
        <f>IF(wycena!B233&lt;&gt;"",IF(X217&lt;=$B$65,$C$65,(IF(X217&lt;=$B$66,$C$66,(IF(X217&lt;=$B$67,$C$67,$C$68))))),"")</f>
        <v/>
      </c>
    </row>
    <row r="218" spans="11:25">
      <c r="K218" s="39">
        <v>216</v>
      </c>
      <c r="L218" s="40" t="str">
        <f>IF(wycena!B234&lt;&gt;"",wycena!B234,"")</f>
        <v/>
      </c>
      <c r="M218" s="41" t="str">
        <f>IF(wycena!B234&lt;&gt;"",IF(wycena!EO234&lt;=ryzyka!$C$7,ryzyka!$C$8,IF(wycena!EO234&lt;=ryzyka!$D$7,ryzyka!$D$8,IF(wycena!EO234&lt;=ryzyka!$E$7,ryzyka!$E$8,IF(wycena!EO234&lt;=ryzyka!$F$7,ryzyka!$F$8,ryzyka!$G$8)))),"")</f>
        <v/>
      </c>
      <c r="N218" s="41" t="str">
        <f>IF(wycena!B234&lt;&gt;"",IF(wycena!X234=ryzyka!$C$10,ryzyka!$C$11,ryzyka!$D$11),"")</f>
        <v/>
      </c>
      <c r="O218" s="41" t="str">
        <f>IF(wycena!B234&lt;&gt;"",(IF(wycena!DN234&lt;&gt;0,ryzyka!$D$14,ryzyka!$C$14)),"")</f>
        <v/>
      </c>
      <c r="P218" s="41" t="str">
        <f>IF(wycena!B234&lt;&gt;"",IF(wycena!G234&lt;=ryzyka!$C$17,ryzyka!$C$18,IF(wycena!G234&lt;=ryzyka!$D$17,ryzyka!$D$18,IF(wycena!G234&lt;=ryzyka!$E$17,ryzyka!$E$18,IF(wycena!G234&lt;=ryzyka!$F$17,ryzyka!$F$18,ryzyka!$G$18)))),"")</f>
        <v/>
      </c>
      <c r="Q218" s="41" t="str">
        <f>IF(wycena!B234&lt;&gt;"",IF(COUNTIF(wycena!DJ234:DT234,"&lt;&gt;0")&lt;=$C$21,$C$22,IF(COUNTIF(wycena!DJ234:DT234,"&lt;&gt;0")&lt;=$D$21,$D$22,IF(COUNTIF(wycena!DJ234:DT234,"&lt;&gt;0")&lt;=$E$21,$E$22,IF(COUNTIF(wycena!DJ234:DT234,"&lt;&gt;0")&lt;=$F$21,$F$22,$G$22)))),"")</f>
        <v/>
      </c>
      <c r="R218" s="41" t="str">
        <f>IF(wycena!B234&lt;&gt;"",IF((COUNTIF(wycena!CD234,"&lt;&gt;0")+COUNTIF(wycena!CG234,"&lt;&gt;0"))=1,$D$25,IF((COUNTIF(wycena!CD234,"&lt;&gt;0")+COUNTIF(wycena!CG234,"&lt;&gt;0"))=2,$E$25,$C$25)),"")</f>
        <v/>
      </c>
      <c r="S218" s="41" t="str">
        <f>IF(wycena!B234&lt;&gt;"",IF(COUNTIF(wycena!DL234,"&lt;&gt;0")+COUNTIF(wycena!DO234,"&lt;&gt;0")+COUNTIF(wycena!DP234,"&lt;&gt;0")+COUNTIF(wycena!DT234,"&lt;&gt;0")=$C$28,$C$29,IF(COUNTIF(wycena!DL234,"&lt;&gt;0")+COUNTIF(wycena!DO234,"&lt;&gt;0")+COUNTIF(wycena!DP234,"&lt;&gt;0")+COUNTIF(wycena!DT234,"&lt;&gt;0")=$D$28,$D$29,IF(COUNTIF(wycena!DL234,"&lt;&gt;0")+COUNTIF(wycena!DO234,"&lt;&gt;0")+COUNTIF(wycena!DP234,"&lt;&gt;0")+COUNTIF(wycena!DT234,"&lt;&gt;0")=$E$28,$E$29,$F$29))),"")</f>
        <v/>
      </c>
      <c r="T218" s="41" t="str">
        <f>IF(wycena!B234&lt;&gt;"",IFERROR(IF(MAX(wycena!$AC234:$AD234)/MIN(wycena!$AC234:$AD234)&lt;=$C$32,$C$33,IF(MAX(wycena!$AC234:$AD234)/MIN(wycena!$AC234:$AD234)&lt;=$D$32,$D$33,IF(MAX(wycena!$AC234:$AD234)/MIN(wycena!$AC234:$AD234)&lt;=$E$32,$E$33,$F$33))),0),"")</f>
        <v/>
      </c>
      <c r="U218" s="41" t="str">
        <f>IF(wycena!B234&lt;&gt;"",IF(MAX(wycena!$AC234:$AD234)&lt;=$C$36,$C$37,IF(MAX(wycena!$AC234:$AD234)&lt;=$D$36,$D$37,IF(MAX(wycena!$AC234:$AD234)&lt;=$E$36,$E$37,$F$37))),"")</f>
        <v/>
      </c>
      <c r="V218" s="41" t="str">
        <f>IF(wycena!B234&lt;&gt;"",IF(wycena!$AB234&lt;=ryzyka!$C$40,ryzyka!$C$41,IF(wycena!$AB234&lt;=ryzyka!$D$40,ryzyka!$D$41,IF(wycena!$AB234&lt;=ryzyka!$E$40,ryzyka!$E$41,ryzyka!$F$41))),"")</f>
        <v/>
      </c>
      <c r="W218" s="41">
        <f>IF(AND(wycena!B234&lt;&gt;"",wycena!O234&lt;&gt;""),IF((AND(wycena!O234=$C$43,wycena!P234&lt;&gt;"f",wycena!Q234&lt;&gt;"H"))=TRUE,$C$46,IF(AND(wycena!O234=$F$43,wycena!P234&lt;&gt;"A",wycena!Q234&lt;&gt;"E")=TRUE,$C$46,$D$46)),0)</f>
        <v>0</v>
      </c>
      <c r="X218" s="41" t="str">
        <f>IFERROR(IF(wycena!B234&lt;&gt;"",SUM(M218*$B$48,N218*$B$49,O218*$B$50,P218*$B$51,Q218*$B$52,R218*$B$53,S218*$B$54,T218*$B$55,U218*$B$56,V218*$B$57,W218*$B$58),""),0)</f>
        <v/>
      </c>
      <c r="Y218" s="42" t="str">
        <f>IF(wycena!B234&lt;&gt;"",IF(X218&lt;=$B$65,$C$65,(IF(X218&lt;=$B$66,$C$66,(IF(X218&lt;=$B$67,$C$67,$C$68))))),"")</f>
        <v/>
      </c>
    </row>
    <row r="219" spans="11:25">
      <c r="K219" s="39">
        <v>217</v>
      </c>
      <c r="L219" s="40" t="str">
        <f>IF(wycena!B235&lt;&gt;"",wycena!B235,"")</f>
        <v/>
      </c>
      <c r="M219" s="41" t="str">
        <f>IF(wycena!B235&lt;&gt;"",IF(wycena!EO235&lt;=ryzyka!$C$7,ryzyka!$C$8,IF(wycena!EO235&lt;=ryzyka!$D$7,ryzyka!$D$8,IF(wycena!EO235&lt;=ryzyka!$E$7,ryzyka!$E$8,IF(wycena!EO235&lt;=ryzyka!$F$7,ryzyka!$F$8,ryzyka!$G$8)))),"")</f>
        <v/>
      </c>
      <c r="N219" s="41" t="str">
        <f>IF(wycena!B235&lt;&gt;"",IF(wycena!X235=ryzyka!$C$10,ryzyka!$C$11,ryzyka!$D$11),"")</f>
        <v/>
      </c>
      <c r="O219" s="41" t="str">
        <f>IF(wycena!B235&lt;&gt;"",(IF(wycena!DN235&lt;&gt;0,ryzyka!$D$14,ryzyka!$C$14)),"")</f>
        <v/>
      </c>
      <c r="P219" s="41" t="str">
        <f>IF(wycena!B235&lt;&gt;"",IF(wycena!G235&lt;=ryzyka!$C$17,ryzyka!$C$18,IF(wycena!G235&lt;=ryzyka!$D$17,ryzyka!$D$18,IF(wycena!G235&lt;=ryzyka!$E$17,ryzyka!$E$18,IF(wycena!G235&lt;=ryzyka!$F$17,ryzyka!$F$18,ryzyka!$G$18)))),"")</f>
        <v/>
      </c>
      <c r="Q219" s="41" t="str">
        <f>IF(wycena!B235&lt;&gt;"",IF(COUNTIF(wycena!DJ235:DT235,"&lt;&gt;0")&lt;=$C$21,$C$22,IF(COUNTIF(wycena!DJ235:DT235,"&lt;&gt;0")&lt;=$D$21,$D$22,IF(COUNTIF(wycena!DJ235:DT235,"&lt;&gt;0")&lt;=$E$21,$E$22,IF(COUNTIF(wycena!DJ235:DT235,"&lt;&gt;0")&lt;=$F$21,$F$22,$G$22)))),"")</f>
        <v/>
      </c>
      <c r="R219" s="41" t="str">
        <f>IF(wycena!B235&lt;&gt;"",IF((COUNTIF(wycena!CD235,"&lt;&gt;0")+COUNTIF(wycena!CG235,"&lt;&gt;0"))=1,$D$25,IF((COUNTIF(wycena!CD235,"&lt;&gt;0")+COUNTIF(wycena!CG235,"&lt;&gt;0"))=2,$E$25,$C$25)),"")</f>
        <v/>
      </c>
      <c r="S219" s="41" t="str">
        <f>IF(wycena!B235&lt;&gt;"",IF(COUNTIF(wycena!DL235,"&lt;&gt;0")+COUNTIF(wycena!DO235,"&lt;&gt;0")+COUNTIF(wycena!DP235,"&lt;&gt;0")+COUNTIF(wycena!DT235,"&lt;&gt;0")=$C$28,$C$29,IF(COUNTIF(wycena!DL235,"&lt;&gt;0")+COUNTIF(wycena!DO235,"&lt;&gt;0")+COUNTIF(wycena!DP235,"&lt;&gt;0")+COUNTIF(wycena!DT235,"&lt;&gt;0")=$D$28,$D$29,IF(COUNTIF(wycena!DL235,"&lt;&gt;0")+COUNTIF(wycena!DO235,"&lt;&gt;0")+COUNTIF(wycena!DP235,"&lt;&gt;0")+COUNTIF(wycena!DT235,"&lt;&gt;0")=$E$28,$E$29,$F$29))),"")</f>
        <v/>
      </c>
      <c r="T219" s="41" t="str">
        <f>IF(wycena!B235&lt;&gt;"",IFERROR(IF(MAX(wycena!$AC235:$AD235)/MIN(wycena!$AC235:$AD235)&lt;=$C$32,$C$33,IF(MAX(wycena!$AC235:$AD235)/MIN(wycena!$AC235:$AD235)&lt;=$D$32,$D$33,IF(MAX(wycena!$AC235:$AD235)/MIN(wycena!$AC235:$AD235)&lt;=$E$32,$E$33,$F$33))),0),"")</f>
        <v/>
      </c>
      <c r="U219" s="41" t="str">
        <f>IF(wycena!B235&lt;&gt;"",IF(MAX(wycena!$AC235:$AD235)&lt;=$C$36,$C$37,IF(MAX(wycena!$AC235:$AD235)&lt;=$D$36,$D$37,IF(MAX(wycena!$AC235:$AD235)&lt;=$E$36,$E$37,$F$37))),"")</f>
        <v/>
      </c>
      <c r="V219" s="41" t="str">
        <f>IF(wycena!B235&lt;&gt;"",IF(wycena!$AB235&lt;=ryzyka!$C$40,ryzyka!$C$41,IF(wycena!$AB235&lt;=ryzyka!$D$40,ryzyka!$D$41,IF(wycena!$AB235&lt;=ryzyka!$E$40,ryzyka!$E$41,ryzyka!$F$41))),"")</f>
        <v/>
      </c>
      <c r="W219" s="41">
        <f>IF(AND(wycena!B235&lt;&gt;"",wycena!O235&lt;&gt;""),IF((AND(wycena!O235=$C$43,wycena!P235&lt;&gt;"f",wycena!Q235&lt;&gt;"H"))=TRUE,$C$46,IF(AND(wycena!O235=$F$43,wycena!P235&lt;&gt;"A",wycena!Q235&lt;&gt;"E")=TRUE,$C$46,$D$46)),0)</f>
        <v>0</v>
      </c>
      <c r="X219" s="41" t="str">
        <f>IFERROR(IF(wycena!B235&lt;&gt;"",SUM(M219*$B$48,N219*$B$49,O219*$B$50,P219*$B$51,Q219*$B$52,R219*$B$53,S219*$B$54,T219*$B$55,U219*$B$56,V219*$B$57,W219*$B$58),""),0)</f>
        <v/>
      </c>
      <c r="Y219" s="42" t="str">
        <f>IF(wycena!B235&lt;&gt;"",IF(X219&lt;=$B$65,$C$65,(IF(X219&lt;=$B$66,$C$66,(IF(X219&lt;=$B$67,$C$67,$C$68))))),"")</f>
        <v/>
      </c>
    </row>
    <row r="220" spans="11:25">
      <c r="K220" s="39">
        <v>218</v>
      </c>
      <c r="L220" s="40" t="str">
        <f>IF(wycena!B236&lt;&gt;"",wycena!B236,"")</f>
        <v/>
      </c>
      <c r="M220" s="41" t="str">
        <f>IF(wycena!B236&lt;&gt;"",IF(wycena!EO236&lt;=ryzyka!$C$7,ryzyka!$C$8,IF(wycena!EO236&lt;=ryzyka!$D$7,ryzyka!$D$8,IF(wycena!EO236&lt;=ryzyka!$E$7,ryzyka!$E$8,IF(wycena!EO236&lt;=ryzyka!$F$7,ryzyka!$F$8,ryzyka!$G$8)))),"")</f>
        <v/>
      </c>
      <c r="N220" s="41" t="str">
        <f>IF(wycena!B236&lt;&gt;"",IF(wycena!X236=ryzyka!$C$10,ryzyka!$C$11,ryzyka!$D$11),"")</f>
        <v/>
      </c>
      <c r="O220" s="41" t="str">
        <f>IF(wycena!B236&lt;&gt;"",(IF(wycena!DN236&lt;&gt;0,ryzyka!$D$14,ryzyka!$C$14)),"")</f>
        <v/>
      </c>
      <c r="P220" s="41" t="str">
        <f>IF(wycena!B236&lt;&gt;"",IF(wycena!G236&lt;=ryzyka!$C$17,ryzyka!$C$18,IF(wycena!G236&lt;=ryzyka!$D$17,ryzyka!$D$18,IF(wycena!G236&lt;=ryzyka!$E$17,ryzyka!$E$18,IF(wycena!G236&lt;=ryzyka!$F$17,ryzyka!$F$18,ryzyka!$G$18)))),"")</f>
        <v/>
      </c>
      <c r="Q220" s="41" t="str">
        <f>IF(wycena!B236&lt;&gt;"",IF(COUNTIF(wycena!DJ236:DT236,"&lt;&gt;0")&lt;=$C$21,$C$22,IF(COUNTIF(wycena!DJ236:DT236,"&lt;&gt;0")&lt;=$D$21,$D$22,IF(COUNTIF(wycena!DJ236:DT236,"&lt;&gt;0")&lt;=$E$21,$E$22,IF(COUNTIF(wycena!DJ236:DT236,"&lt;&gt;0")&lt;=$F$21,$F$22,$G$22)))),"")</f>
        <v/>
      </c>
      <c r="R220" s="41" t="str">
        <f>IF(wycena!B236&lt;&gt;"",IF((COUNTIF(wycena!CD236,"&lt;&gt;0")+COUNTIF(wycena!CG236,"&lt;&gt;0"))=1,$D$25,IF((COUNTIF(wycena!CD236,"&lt;&gt;0")+COUNTIF(wycena!CG236,"&lt;&gt;0"))=2,$E$25,$C$25)),"")</f>
        <v/>
      </c>
      <c r="S220" s="41" t="str">
        <f>IF(wycena!B236&lt;&gt;"",IF(COUNTIF(wycena!DL236,"&lt;&gt;0")+COUNTIF(wycena!DO236,"&lt;&gt;0")+COUNTIF(wycena!DP236,"&lt;&gt;0")+COUNTIF(wycena!DT236,"&lt;&gt;0")=$C$28,$C$29,IF(COUNTIF(wycena!DL236,"&lt;&gt;0")+COUNTIF(wycena!DO236,"&lt;&gt;0")+COUNTIF(wycena!DP236,"&lt;&gt;0")+COUNTIF(wycena!DT236,"&lt;&gt;0")=$D$28,$D$29,IF(COUNTIF(wycena!DL236,"&lt;&gt;0")+COUNTIF(wycena!DO236,"&lt;&gt;0")+COUNTIF(wycena!DP236,"&lt;&gt;0")+COUNTIF(wycena!DT236,"&lt;&gt;0")=$E$28,$E$29,$F$29))),"")</f>
        <v/>
      </c>
      <c r="T220" s="41" t="str">
        <f>IF(wycena!B236&lt;&gt;"",IFERROR(IF(MAX(wycena!$AC236:$AD236)/MIN(wycena!$AC236:$AD236)&lt;=$C$32,$C$33,IF(MAX(wycena!$AC236:$AD236)/MIN(wycena!$AC236:$AD236)&lt;=$D$32,$D$33,IF(MAX(wycena!$AC236:$AD236)/MIN(wycena!$AC236:$AD236)&lt;=$E$32,$E$33,$F$33))),0),"")</f>
        <v/>
      </c>
      <c r="U220" s="41" t="str">
        <f>IF(wycena!B236&lt;&gt;"",IF(MAX(wycena!$AC236:$AD236)&lt;=$C$36,$C$37,IF(MAX(wycena!$AC236:$AD236)&lt;=$D$36,$D$37,IF(MAX(wycena!$AC236:$AD236)&lt;=$E$36,$E$37,$F$37))),"")</f>
        <v/>
      </c>
      <c r="V220" s="41" t="str">
        <f>IF(wycena!B236&lt;&gt;"",IF(wycena!$AB236&lt;=ryzyka!$C$40,ryzyka!$C$41,IF(wycena!$AB236&lt;=ryzyka!$D$40,ryzyka!$D$41,IF(wycena!$AB236&lt;=ryzyka!$E$40,ryzyka!$E$41,ryzyka!$F$41))),"")</f>
        <v/>
      </c>
      <c r="W220" s="41">
        <f>IF(AND(wycena!B236&lt;&gt;"",wycena!O236&lt;&gt;""),IF((AND(wycena!O236=$C$43,wycena!P236&lt;&gt;"f",wycena!Q236&lt;&gt;"H"))=TRUE,$C$46,IF(AND(wycena!O236=$F$43,wycena!P236&lt;&gt;"A",wycena!Q236&lt;&gt;"E")=TRUE,$C$46,$D$46)),0)</f>
        <v>0</v>
      </c>
      <c r="X220" s="41" t="str">
        <f>IFERROR(IF(wycena!B236&lt;&gt;"",SUM(M220*$B$48,N220*$B$49,O220*$B$50,P220*$B$51,Q220*$B$52,R220*$B$53,S220*$B$54,T220*$B$55,U220*$B$56,V220*$B$57,W220*$B$58),""),0)</f>
        <v/>
      </c>
      <c r="Y220" s="42" t="str">
        <f>IF(wycena!B236&lt;&gt;"",IF(X220&lt;=$B$65,$C$65,(IF(X220&lt;=$B$66,$C$66,(IF(X220&lt;=$B$67,$C$67,$C$68))))),"")</f>
        <v/>
      </c>
    </row>
    <row r="221" spans="11:25">
      <c r="K221" s="39">
        <v>219</v>
      </c>
      <c r="L221" s="40" t="str">
        <f>IF(wycena!B237&lt;&gt;"",wycena!B237,"")</f>
        <v/>
      </c>
      <c r="M221" s="41" t="str">
        <f>IF(wycena!B237&lt;&gt;"",IF(wycena!EO237&lt;=ryzyka!$C$7,ryzyka!$C$8,IF(wycena!EO237&lt;=ryzyka!$D$7,ryzyka!$D$8,IF(wycena!EO237&lt;=ryzyka!$E$7,ryzyka!$E$8,IF(wycena!EO237&lt;=ryzyka!$F$7,ryzyka!$F$8,ryzyka!$G$8)))),"")</f>
        <v/>
      </c>
      <c r="N221" s="41" t="str">
        <f>IF(wycena!B237&lt;&gt;"",IF(wycena!X237=ryzyka!$C$10,ryzyka!$C$11,ryzyka!$D$11),"")</f>
        <v/>
      </c>
      <c r="O221" s="41" t="str">
        <f>IF(wycena!B237&lt;&gt;"",(IF(wycena!DN237&lt;&gt;0,ryzyka!$D$14,ryzyka!$C$14)),"")</f>
        <v/>
      </c>
      <c r="P221" s="41" t="str">
        <f>IF(wycena!B237&lt;&gt;"",IF(wycena!G237&lt;=ryzyka!$C$17,ryzyka!$C$18,IF(wycena!G237&lt;=ryzyka!$D$17,ryzyka!$D$18,IF(wycena!G237&lt;=ryzyka!$E$17,ryzyka!$E$18,IF(wycena!G237&lt;=ryzyka!$F$17,ryzyka!$F$18,ryzyka!$G$18)))),"")</f>
        <v/>
      </c>
      <c r="Q221" s="41" t="str">
        <f>IF(wycena!B237&lt;&gt;"",IF(COUNTIF(wycena!DJ237:DT237,"&lt;&gt;0")&lt;=$C$21,$C$22,IF(COUNTIF(wycena!DJ237:DT237,"&lt;&gt;0")&lt;=$D$21,$D$22,IF(COUNTIF(wycena!DJ237:DT237,"&lt;&gt;0")&lt;=$E$21,$E$22,IF(COUNTIF(wycena!DJ237:DT237,"&lt;&gt;0")&lt;=$F$21,$F$22,$G$22)))),"")</f>
        <v/>
      </c>
      <c r="R221" s="41" t="str">
        <f>IF(wycena!B237&lt;&gt;"",IF((COUNTIF(wycena!CD237,"&lt;&gt;0")+COUNTIF(wycena!CG237,"&lt;&gt;0"))=1,$D$25,IF((COUNTIF(wycena!CD237,"&lt;&gt;0")+COUNTIF(wycena!CG237,"&lt;&gt;0"))=2,$E$25,$C$25)),"")</f>
        <v/>
      </c>
      <c r="S221" s="41" t="str">
        <f>IF(wycena!B237&lt;&gt;"",IF(COUNTIF(wycena!DL237,"&lt;&gt;0")+COUNTIF(wycena!DO237,"&lt;&gt;0")+COUNTIF(wycena!DP237,"&lt;&gt;0")+COUNTIF(wycena!DT237,"&lt;&gt;0")=$C$28,$C$29,IF(COUNTIF(wycena!DL237,"&lt;&gt;0")+COUNTIF(wycena!DO237,"&lt;&gt;0")+COUNTIF(wycena!DP237,"&lt;&gt;0")+COUNTIF(wycena!DT237,"&lt;&gt;0")=$D$28,$D$29,IF(COUNTIF(wycena!DL237,"&lt;&gt;0")+COUNTIF(wycena!DO237,"&lt;&gt;0")+COUNTIF(wycena!DP237,"&lt;&gt;0")+COUNTIF(wycena!DT237,"&lt;&gt;0")=$E$28,$E$29,$F$29))),"")</f>
        <v/>
      </c>
      <c r="T221" s="41" t="str">
        <f>IF(wycena!B237&lt;&gt;"",IFERROR(IF(MAX(wycena!$AC237:$AD237)/MIN(wycena!$AC237:$AD237)&lt;=$C$32,$C$33,IF(MAX(wycena!$AC237:$AD237)/MIN(wycena!$AC237:$AD237)&lt;=$D$32,$D$33,IF(MAX(wycena!$AC237:$AD237)/MIN(wycena!$AC237:$AD237)&lt;=$E$32,$E$33,$F$33))),0),"")</f>
        <v/>
      </c>
      <c r="U221" s="41" t="str">
        <f>IF(wycena!B237&lt;&gt;"",IF(MAX(wycena!$AC237:$AD237)&lt;=$C$36,$C$37,IF(MAX(wycena!$AC237:$AD237)&lt;=$D$36,$D$37,IF(MAX(wycena!$AC237:$AD237)&lt;=$E$36,$E$37,$F$37))),"")</f>
        <v/>
      </c>
      <c r="V221" s="41" t="str">
        <f>IF(wycena!B237&lt;&gt;"",IF(wycena!$AB237&lt;=ryzyka!$C$40,ryzyka!$C$41,IF(wycena!$AB237&lt;=ryzyka!$D$40,ryzyka!$D$41,IF(wycena!$AB237&lt;=ryzyka!$E$40,ryzyka!$E$41,ryzyka!$F$41))),"")</f>
        <v/>
      </c>
      <c r="W221" s="41">
        <f>IF(AND(wycena!B237&lt;&gt;"",wycena!O237&lt;&gt;""),IF((AND(wycena!O237=$C$43,wycena!P237&lt;&gt;"f",wycena!Q237&lt;&gt;"H"))=TRUE,$C$46,IF(AND(wycena!O237=$F$43,wycena!P237&lt;&gt;"A",wycena!Q237&lt;&gt;"E")=TRUE,$C$46,$D$46)),0)</f>
        <v>0</v>
      </c>
      <c r="X221" s="41" t="str">
        <f>IFERROR(IF(wycena!B237&lt;&gt;"",SUM(M221*$B$48,N221*$B$49,O221*$B$50,P221*$B$51,Q221*$B$52,R221*$B$53,S221*$B$54,T221*$B$55,U221*$B$56,V221*$B$57,W221*$B$58),""),0)</f>
        <v/>
      </c>
      <c r="Y221" s="42" t="str">
        <f>IF(wycena!B237&lt;&gt;"",IF(X221&lt;=$B$65,$C$65,(IF(X221&lt;=$B$66,$C$66,(IF(X221&lt;=$B$67,$C$67,$C$68))))),"")</f>
        <v/>
      </c>
    </row>
    <row r="222" spans="11:25">
      <c r="K222" s="39">
        <v>220</v>
      </c>
      <c r="L222" s="40" t="str">
        <f>IF(wycena!B238&lt;&gt;"",wycena!B238,"")</f>
        <v/>
      </c>
      <c r="M222" s="41" t="str">
        <f>IF(wycena!B238&lt;&gt;"",IF(wycena!EO238&lt;=ryzyka!$C$7,ryzyka!$C$8,IF(wycena!EO238&lt;=ryzyka!$D$7,ryzyka!$D$8,IF(wycena!EO238&lt;=ryzyka!$E$7,ryzyka!$E$8,IF(wycena!EO238&lt;=ryzyka!$F$7,ryzyka!$F$8,ryzyka!$G$8)))),"")</f>
        <v/>
      </c>
      <c r="N222" s="41" t="str">
        <f>IF(wycena!B238&lt;&gt;"",IF(wycena!X238=ryzyka!$C$10,ryzyka!$C$11,ryzyka!$D$11),"")</f>
        <v/>
      </c>
      <c r="O222" s="41" t="str">
        <f>IF(wycena!B238&lt;&gt;"",(IF(wycena!DN238&lt;&gt;0,ryzyka!$D$14,ryzyka!$C$14)),"")</f>
        <v/>
      </c>
      <c r="P222" s="41" t="str">
        <f>IF(wycena!B238&lt;&gt;"",IF(wycena!G238&lt;=ryzyka!$C$17,ryzyka!$C$18,IF(wycena!G238&lt;=ryzyka!$D$17,ryzyka!$D$18,IF(wycena!G238&lt;=ryzyka!$E$17,ryzyka!$E$18,IF(wycena!G238&lt;=ryzyka!$F$17,ryzyka!$F$18,ryzyka!$G$18)))),"")</f>
        <v/>
      </c>
      <c r="Q222" s="41" t="str">
        <f>IF(wycena!B238&lt;&gt;"",IF(COUNTIF(wycena!DJ238:DT238,"&lt;&gt;0")&lt;=$C$21,$C$22,IF(COUNTIF(wycena!DJ238:DT238,"&lt;&gt;0")&lt;=$D$21,$D$22,IF(COUNTIF(wycena!DJ238:DT238,"&lt;&gt;0")&lt;=$E$21,$E$22,IF(COUNTIF(wycena!DJ238:DT238,"&lt;&gt;0")&lt;=$F$21,$F$22,$G$22)))),"")</f>
        <v/>
      </c>
      <c r="R222" s="41" t="str">
        <f>IF(wycena!B238&lt;&gt;"",IF((COUNTIF(wycena!CD238,"&lt;&gt;0")+COUNTIF(wycena!CG238,"&lt;&gt;0"))=1,$D$25,IF((COUNTIF(wycena!CD238,"&lt;&gt;0")+COUNTIF(wycena!CG238,"&lt;&gt;0"))=2,$E$25,$C$25)),"")</f>
        <v/>
      </c>
      <c r="S222" s="41" t="str">
        <f>IF(wycena!B238&lt;&gt;"",IF(COUNTIF(wycena!DL238,"&lt;&gt;0")+COUNTIF(wycena!DO238,"&lt;&gt;0")+COUNTIF(wycena!DP238,"&lt;&gt;0")+COUNTIF(wycena!DT238,"&lt;&gt;0")=$C$28,$C$29,IF(COUNTIF(wycena!DL238,"&lt;&gt;0")+COUNTIF(wycena!DO238,"&lt;&gt;0")+COUNTIF(wycena!DP238,"&lt;&gt;0")+COUNTIF(wycena!DT238,"&lt;&gt;0")=$D$28,$D$29,IF(COUNTIF(wycena!DL238,"&lt;&gt;0")+COUNTIF(wycena!DO238,"&lt;&gt;0")+COUNTIF(wycena!DP238,"&lt;&gt;0")+COUNTIF(wycena!DT238,"&lt;&gt;0")=$E$28,$E$29,$F$29))),"")</f>
        <v/>
      </c>
      <c r="T222" s="41" t="str">
        <f>IF(wycena!B238&lt;&gt;"",IFERROR(IF(MAX(wycena!$AC238:$AD238)/MIN(wycena!$AC238:$AD238)&lt;=$C$32,$C$33,IF(MAX(wycena!$AC238:$AD238)/MIN(wycena!$AC238:$AD238)&lt;=$D$32,$D$33,IF(MAX(wycena!$AC238:$AD238)/MIN(wycena!$AC238:$AD238)&lt;=$E$32,$E$33,$F$33))),0),"")</f>
        <v/>
      </c>
      <c r="U222" s="41" t="str">
        <f>IF(wycena!B238&lt;&gt;"",IF(MAX(wycena!$AC238:$AD238)&lt;=$C$36,$C$37,IF(MAX(wycena!$AC238:$AD238)&lt;=$D$36,$D$37,IF(MAX(wycena!$AC238:$AD238)&lt;=$E$36,$E$37,$F$37))),"")</f>
        <v/>
      </c>
      <c r="V222" s="41" t="str">
        <f>IF(wycena!B238&lt;&gt;"",IF(wycena!$AB238&lt;=ryzyka!$C$40,ryzyka!$C$41,IF(wycena!$AB238&lt;=ryzyka!$D$40,ryzyka!$D$41,IF(wycena!$AB238&lt;=ryzyka!$E$40,ryzyka!$E$41,ryzyka!$F$41))),"")</f>
        <v/>
      </c>
      <c r="W222" s="41">
        <f>IF(AND(wycena!B238&lt;&gt;"",wycena!O238&lt;&gt;""),IF((AND(wycena!O238=$C$43,wycena!P238&lt;&gt;"f",wycena!Q238&lt;&gt;"H"))=TRUE,$C$46,IF(AND(wycena!O238=$F$43,wycena!P238&lt;&gt;"A",wycena!Q238&lt;&gt;"E")=TRUE,$C$46,$D$46)),0)</f>
        <v>0</v>
      </c>
      <c r="X222" s="41" t="str">
        <f>IFERROR(IF(wycena!B238&lt;&gt;"",SUM(M222*$B$48,N222*$B$49,O222*$B$50,P222*$B$51,Q222*$B$52,R222*$B$53,S222*$B$54,T222*$B$55,U222*$B$56,V222*$B$57,W222*$B$58),""),0)</f>
        <v/>
      </c>
      <c r="Y222" s="42" t="str">
        <f>IF(wycena!B238&lt;&gt;"",IF(X222&lt;=$B$65,$C$65,(IF(X222&lt;=$B$66,$C$66,(IF(X222&lt;=$B$67,$C$67,$C$68))))),"")</f>
        <v/>
      </c>
    </row>
    <row r="223" spans="11:25">
      <c r="K223" s="39">
        <v>221</v>
      </c>
      <c r="L223" s="40" t="str">
        <f>IF(wycena!B239&lt;&gt;"",wycena!B239,"")</f>
        <v/>
      </c>
      <c r="M223" s="41" t="str">
        <f>IF(wycena!B239&lt;&gt;"",IF(wycena!EO239&lt;=ryzyka!$C$7,ryzyka!$C$8,IF(wycena!EO239&lt;=ryzyka!$D$7,ryzyka!$D$8,IF(wycena!EO239&lt;=ryzyka!$E$7,ryzyka!$E$8,IF(wycena!EO239&lt;=ryzyka!$F$7,ryzyka!$F$8,ryzyka!$G$8)))),"")</f>
        <v/>
      </c>
      <c r="N223" s="41" t="str">
        <f>IF(wycena!B239&lt;&gt;"",IF(wycena!X239=ryzyka!$C$10,ryzyka!$C$11,ryzyka!$D$11),"")</f>
        <v/>
      </c>
      <c r="O223" s="41" t="str">
        <f>IF(wycena!B239&lt;&gt;"",(IF(wycena!DN239&lt;&gt;0,ryzyka!$D$14,ryzyka!$C$14)),"")</f>
        <v/>
      </c>
      <c r="P223" s="41" t="str">
        <f>IF(wycena!B239&lt;&gt;"",IF(wycena!G239&lt;=ryzyka!$C$17,ryzyka!$C$18,IF(wycena!G239&lt;=ryzyka!$D$17,ryzyka!$D$18,IF(wycena!G239&lt;=ryzyka!$E$17,ryzyka!$E$18,IF(wycena!G239&lt;=ryzyka!$F$17,ryzyka!$F$18,ryzyka!$G$18)))),"")</f>
        <v/>
      </c>
      <c r="Q223" s="41" t="str">
        <f>IF(wycena!B239&lt;&gt;"",IF(COUNTIF(wycena!DJ239:DT239,"&lt;&gt;0")&lt;=$C$21,$C$22,IF(COUNTIF(wycena!DJ239:DT239,"&lt;&gt;0")&lt;=$D$21,$D$22,IF(COUNTIF(wycena!DJ239:DT239,"&lt;&gt;0")&lt;=$E$21,$E$22,IF(COUNTIF(wycena!DJ239:DT239,"&lt;&gt;0")&lt;=$F$21,$F$22,$G$22)))),"")</f>
        <v/>
      </c>
      <c r="R223" s="41" t="str">
        <f>IF(wycena!B239&lt;&gt;"",IF((COUNTIF(wycena!CD239,"&lt;&gt;0")+COUNTIF(wycena!CG239,"&lt;&gt;0"))=1,$D$25,IF((COUNTIF(wycena!CD239,"&lt;&gt;0")+COUNTIF(wycena!CG239,"&lt;&gt;0"))=2,$E$25,$C$25)),"")</f>
        <v/>
      </c>
      <c r="S223" s="41" t="str">
        <f>IF(wycena!B239&lt;&gt;"",IF(COUNTIF(wycena!DL239,"&lt;&gt;0")+COUNTIF(wycena!DO239,"&lt;&gt;0")+COUNTIF(wycena!DP239,"&lt;&gt;0")+COUNTIF(wycena!DT239,"&lt;&gt;0")=$C$28,$C$29,IF(COUNTIF(wycena!DL239,"&lt;&gt;0")+COUNTIF(wycena!DO239,"&lt;&gt;0")+COUNTIF(wycena!DP239,"&lt;&gt;0")+COUNTIF(wycena!DT239,"&lt;&gt;0")=$D$28,$D$29,IF(COUNTIF(wycena!DL239,"&lt;&gt;0")+COUNTIF(wycena!DO239,"&lt;&gt;0")+COUNTIF(wycena!DP239,"&lt;&gt;0")+COUNTIF(wycena!DT239,"&lt;&gt;0")=$E$28,$E$29,$F$29))),"")</f>
        <v/>
      </c>
      <c r="T223" s="41" t="str">
        <f>IF(wycena!B239&lt;&gt;"",IFERROR(IF(MAX(wycena!$AC239:$AD239)/MIN(wycena!$AC239:$AD239)&lt;=$C$32,$C$33,IF(MAX(wycena!$AC239:$AD239)/MIN(wycena!$AC239:$AD239)&lt;=$D$32,$D$33,IF(MAX(wycena!$AC239:$AD239)/MIN(wycena!$AC239:$AD239)&lt;=$E$32,$E$33,$F$33))),0),"")</f>
        <v/>
      </c>
      <c r="U223" s="41" t="str">
        <f>IF(wycena!B239&lt;&gt;"",IF(MAX(wycena!$AC239:$AD239)&lt;=$C$36,$C$37,IF(MAX(wycena!$AC239:$AD239)&lt;=$D$36,$D$37,IF(MAX(wycena!$AC239:$AD239)&lt;=$E$36,$E$37,$F$37))),"")</f>
        <v/>
      </c>
      <c r="V223" s="41" t="str">
        <f>IF(wycena!B239&lt;&gt;"",IF(wycena!$AB239&lt;=ryzyka!$C$40,ryzyka!$C$41,IF(wycena!$AB239&lt;=ryzyka!$D$40,ryzyka!$D$41,IF(wycena!$AB239&lt;=ryzyka!$E$40,ryzyka!$E$41,ryzyka!$F$41))),"")</f>
        <v/>
      </c>
      <c r="W223" s="41">
        <f>IF(AND(wycena!B239&lt;&gt;"",wycena!O239&lt;&gt;""),IF((AND(wycena!O239=$C$43,wycena!P239&lt;&gt;"f",wycena!Q239&lt;&gt;"H"))=TRUE,$C$46,IF(AND(wycena!O239=$F$43,wycena!P239&lt;&gt;"A",wycena!Q239&lt;&gt;"E")=TRUE,$C$46,$D$46)),0)</f>
        <v>0</v>
      </c>
      <c r="X223" s="41" t="str">
        <f>IFERROR(IF(wycena!B239&lt;&gt;"",SUM(M223*$B$48,N223*$B$49,O223*$B$50,P223*$B$51,Q223*$B$52,R223*$B$53,S223*$B$54,T223*$B$55,U223*$B$56,V223*$B$57,W223*$B$58),""),0)</f>
        <v/>
      </c>
      <c r="Y223" s="42" t="str">
        <f>IF(wycena!B239&lt;&gt;"",IF(X223&lt;=$B$65,$C$65,(IF(X223&lt;=$B$66,$C$66,(IF(X223&lt;=$B$67,$C$67,$C$68))))),"")</f>
        <v/>
      </c>
    </row>
    <row r="224" spans="11:25">
      <c r="K224" s="39">
        <v>222</v>
      </c>
      <c r="L224" s="40" t="str">
        <f>IF(wycena!B240&lt;&gt;"",wycena!B240,"")</f>
        <v/>
      </c>
      <c r="M224" s="41" t="str">
        <f>IF(wycena!B240&lt;&gt;"",IF(wycena!EO240&lt;=ryzyka!$C$7,ryzyka!$C$8,IF(wycena!EO240&lt;=ryzyka!$D$7,ryzyka!$D$8,IF(wycena!EO240&lt;=ryzyka!$E$7,ryzyka!$E$8,IF(wycena!EO240&lt;=ryzyka!$F$7,ryzyka!$F$8,ryzyka!$G$8)))),"")</f>
        <v/>
      </c>
      <c r="N224" s="41" t="str">
        <f>IF(wycena!B240&lt;&gt;"",IF(wycena!X240=ryzyka!$C$10,ryzyka!$C$11,ryzyka!$D$11),"")</f>
        <v/>
      </c>
      <c r="O224" s="41" t="str">
        <f>IF(wycena!B240&lt;&gt;"",(IF(wycena!DN240&lt;&gt;0,ryzyka!$D$14,ryzyka!$C$14)),"")</f>
        <v/>
      </c>
      <c r="P224" s="41" t="str">
        <f>IF(wycena!B240&lt;&gt;"",IF(wycena!G240&lt;=ryzyka!$C$17,ryzyka!$C$18,IF(wycena!G240&lt;=ryzyka!$D$17,ryzyka!$D$18,IF(wycena!G240&lt;=ryzyka!$E$17,ryzyka!$E$18,IF(wycena!G240&lt;=ryzyka!$F$17,ryzyka!$F$18,ryzyka!$G$18)))),"")</f>
        <v/>
      </c>
      <c r="Q224" s="41" t="str">
        <f>IF(wycena!B240&lt;&gt;"",IF(COUNTIF(wycena!DJ240:DT240,"&lt;&gt;0")&lt;=$C$21,$C$22,IF(COUNTIF(wycena!DJ240:DT240,"&lt;&gt;0")&lt;=$D$21,$D$22,IF(COUNTIF(wycena!DJ240:DT240,"&lt;&gt;0")&lt;=$E$21,$E$22,IF(COUNTIF(wycena!DJ240:DT240,"&lt;&gt;0")&lt;=$F$21,$F$22,$G$22)))),"")</f>
        <v/>
      </c>
      <c r="R224" s="41" t="str">
        <f>IF(wycena!B240&lt;&gt;"",IF((COUNTIF(wycena!CD240,"&lt;&gt;0")+COUNTIF(wycena!CG240,"&lt;&gt;0"))=1,$D$25,IF((COUNTIF(wycena!CD240,"&lt;&gt;0")+COUNTIF(wycena!CG240,"&lt;&gt;0"))=2,$E$25,$C$25)),"")</f>
        <v/>
      </c>
      <c r="S224" s="41" t="str">
        <f>IF(wycena!B240&lt;&gt;"",IF(COUNTIF(wycena!DL240,"&lt;&gt;0")+COUNTIF(wycena!DO240,"&lt;&gt;0")+COUNTIF(wycena!DP240,"&lt;&gt;0")+COUNTIF(wycena!DT240,"&lt;&gt;0")=$C$28,$C$29,IF(COUNTIF(wycena!DL240,"&lt;&gt;0")+COUNTIF(wycena!DO240,"&lt;&gt;0")+COUNTIF(wycena!DP240,"&lt;&gt;0")+COUNTIF(wycena!DT240,"&lt;&gt;0")=$D$28,$D$29,IF(COUNTIF(wycena!DL240,"&lt;&gt;0")+COUNTIF(wycena!DO240,"&lt;&gt;0")+COUNTIF(wycena!DP240,"&lt;&gt;0")+COUNTIF(wycena!DT240,"&lt;&gt;0")=$E$28,$E$29,$F$29))),"")</f>
        <v/>
      </c>
      <c r="T224" s="41" t="str">
        <f>IF(wycena!B240&lt;&gt;"",IFERROR(IF(MAX(wycena!$AC240:$AD240)/MIN(wycena!$AC240:$AD240)&lt;=$C$32,$C$33,IF(MAX(wycena!$AC240:$AD240)/MIN(wycena!$AC240:$AD240)&lt;=$D$32,$D$33,IF(MAX(wycena!$AC240:$AD240)/MIN(wycena!$AC240:$AD240)&lt;=$E$32,$E$33,$F$33))),0),"")</f>
        <v/>
      </c>
      <c r="U224" s="41" t="str">
        <f>IF(wycena!B240&lt;&gt;"",IF(MAX(wycena!$AC240:$AD240)&lt;=$C$36,$C$37,IF(MAX(wycena!$AC240:$AD240)&lt;=$D$36,$D$37,IF(MAX(wycena!$AC240:$AD240)&lt;=$E$36,$E$37,$F$37))),"")</f>
        <v/>
      </c>
      <c r="V224" s="41" t="str">
        <f>IF(wycena!B240&lt;&gt;"",IF(wycena!$AB240&lt;=ryzyka!$C$40,ryzyka!$C$41,IF(wycena!$AB240&lt;=ryzyka!$D$40,ryzyka!$D$41,IF(wycena!$AB240&lt;=ryzyka!$E$40,ryzyka!$E$41,ryzyka!$F$41))),"")</f>
        <v/>
      </c>
      <c r="W224" s="41">
        <f>IF(AND(wycena!B240&lt;&gt;"",wycena!O240&lt;&gt;""),IF((AND(wycena!O240=$C$43,wycena!P240&lt;&gt;"f",wycena!Q240&lt;&gt;"H"))=TRUE,$C$46,IF(AND(wycena!O240=$F$43,wycena!P240&lt;&gt;"A",wycena!Q240&lt;&gt;"E")=TRUE,$C$46,$D$46)),0)</f>
        <v>0</v>
      </c>
      <c r="X224" s="41" t="str">
        <f>IFERROR(IF(wycena!B240&lt;&gt;"",SUM(M224*$B$48,N224*$B$49,O224*$B$50,P224*$B$51,Q224*$B$52,R224*$B$53,S224*$B$54,T224*$B$55,U224*$B$56,V224*$B$57,W224*$B$58),""),0)</f>
        <v/>
      </c>
      <c r="Y224" s="42" t="str">
        <f>IF(wycena!B240&lt;&gt;"",IF(X224&lt;=$B$65,$C$65,(IF(X224&lt;=$B$66,$C$66,(IF(X224&lt;=$B$67,$C$67,$C$68))))),"")</f>
        <v/>
      </c>
    </row>
    <row r="225" spans="11:25">
      <c r="K225" s="39">
        <v>223</v>
      </c>
      <c r="L225" s="40" t="str">
        <f>IF(wycena!B241&lt;&gt;"",wycena!B241,"")</f>
        <v/>
      </c>
      <c r="M225" s="41" t="str">
        <f>IF(wycena!B241&lt;&gt;"",IF(wycena!EO241&lt;=ryzyka!$C$7,ryzyka!$C$8,IF(wycena!EO241&lt;=ryzyka!$D$7,ryzyka!$D$8,IF(wycena!EO241&lt;=ryzyka!$E$7,ryzyka!$E$8,IF(wycena!EO241&lt;=ryzyka!$F$7,ryzyka!$F$8,ryzyka!$G$8)))),"")</f>
        <v/>
      </c>
      <c r="N225" s="41" t="str">
        <f>IF(wycena!B241&lt;&gt;"",IF(wycena!X241=ryzyka!$C$10,ryzyka!$C$11,ryzyka!$D$11),"")</f>
        <v/>
      </c>
      <c r="O225" s="41" t="str">
        <f>IF(wycena!B241&lt;&gt;"",(IF(wycena!DN241&lt;&gt;0,ryzyka!$D$14,ryzyka!$C$14)),"")</f>
        <v/>
      </c>
      <c r="P225" s="41" t="str">
        <f>IF(wycena!B241&lt;&gt;"",IF(wycena!G241&lt;=ryzyka!$C$17,ryzyka!$C$18,IF(wycena!G241&lt;=ryzyka!$D$17,ryzyka!$D$18,IF(wycena!G241&lt;=ryzyka!$E$17,ryzyka!$E$18,IF(wycena!G241&lt;=ryzyka!$F$17,ryzyka!$F$18,ryzyka!$G$18)))),"")</f>
        <v/>
      </c>
      <c r="Q225" s="41" t="str">
        <f>IF(wycena!B241&lt;&gt;"",IF(COUNTIF(wycena!DJ241:DT241,"&lt;&gt;0")&lt;=$C$21,$C$22,IF(COUNTIF(wycena!DJ241:DT241,"&lt;&gt;0")&lt;=$D$21,$D$22,IF(COUNTIF(wycena!DJ241:DT241,"&lt;&gt;0")&lt;=$E$21,$E$22,IF(COUNTIF(wycena!DJ241:DT241,"&lt;&gt;0")&lt;=$F$21,$F$22,$G$22)))),"")</f>
        <v/>
      </c>
      <c r="R225" s="41" t="str">
        <f>IF(wycena!B241&lt;&gt;"",IF((COUNTIF(wycena!CD241,"&lt;&gt;0")+COUNTIF(wycena!CG241,"&lt;&gt;0"))=1,$D$25,IF((COUNTIF(wycena!CD241,"&lt;&gt;0")+COUNTIF(wycena!CG241,"&lt;&gt;0"))=2,$E$25,$C$25)),"")</f>
        <v/>
      </c>
      <c r="S225" s="41" t="str">
        <f>IF(wycena!B241&lt;&gt;"",IF(COUNTIF(wycena!DL241,"&lt;&gt;0")+COUNTIF(wycena!DO241,"&lt;&gt;0")+COUNTIF(wycena!DP241,"&lt;&gt;0")+COUNTIF(wycena!DT241,"&lt;&gt;0")=$C$28,$C$29,IF(COUNTIF(wycena!DL241,"&lt;&gt;0")+COUNTIF(wycena!DO241,"&lt;&gt;0")+COUNTIF(wycena!DP241,"&lt;&gt;0")+COUNTIF(wycena!DT241,"&lt;&gt;0")=$D$28,$D$29,IF(COUNTIF(wycena!DL241,"&lt;&gt;0")+COUNTIF(wycena!DO241,"&lt;&gt;0")+COUNTIF(wycena!DP241,"&lt;&gt;0")+COUNTIF(wycena!DT241,"&lt;&gt;0")=$E$28,$E$29,$F$29))),"")</f>
        <v/>
      </c>
      <c r="T225" s="41" t="str">
        <f>IF(wycena!B241&lt;&gt;"",IFERROR(IF(MAX(wycena!$AC241:$AD241)/MIN(wycena!$AC241:$AD241)&lt;=$C$32,$C$33,IF(MAX(wycena!$AC241:$AD241)/MIN(wycena!$AC241:$AD241)&lt;=$D$32,$D$33,IF(MAX(wycena!$AC241:$AD241)/MIN(wycena!$AC241:$AD241)&lt;=$E$32,$E$33,$F$33))),0),"")</f>
        <v/>
      </c>
      <c r="U225" s="41" t="str">
        <f>IF(wycena!B241&lt;&gt;"",IF(MAX(wycena!$AC241:$AD241)&lt;=$C$36,$C$37,IF(MAX(wycena!$AC241:$AD241)&lt;=$D$36,$D$37,IF(MAX(wycena!$AC241:$AD241)&lt;=$E$36,$E$37,$F$37))),"")</f>
        <v/>
      </c>
      <c r="V225" s="41" t="str">
        <f>IF(wycena!B241&lt;&gt;"",IF(wycena!$AB241&lt;=ryzyka!$C$40,ryzyka!$C$41,IF(wycena!$AB241&lt;=ryzyka!$D$40,ryzyka!$D$41,IF(wycena!$AB241&lt;=ryzyka!$E$40,ryzyka!$E$41,ryzyka!$F$41))),"")</f>
        <v/>
      </c>
      <c r="W225" s="41">
        <f>IF(AND(wycena!B241&lt;&gt;"",wycena!O241&lt;&gt;""),IF((AND(wycena!O241=$C$43,wycena!P241&lt;&gt;"f",wycena!Q241&lt;&gt;"H"))=TRUE,$C$46,IF(AND(wycena!O241=$F$43,wycena!P241&lt;&gt;"A",wycena!Q241&lt;&gt;"E")=TRUE,$C$46,$D$46)),0)</f>
        <v>0</v>
      </c>
      <c r="X225" s="41" t="str">
        <f>IFERROR(IF(wycena!B241&lt;&gt;"",SUM(M225*$B$48,N225*$B$49,O225*$B$50,P225*$B$51,Q225*$B$52,R225*$B$53,S225*$B$54,T225*$B$55,U225*$B$56,V225*$B$57,W225*$B$58),""),0)</f>
        <v/>
      </c>
      <c r="Y225" s="42" t="str">
        <f>IF(wycena!B241&lt;&gt;"",IF(X225&lt;=$B$65,$C$65,(IF(X225&lt;=$B$66,$C$66,(IF(X225&lt;=$B$67,$C$67,$C$68))))),"")</f>
        <v/>
      </c>
    </row>
    <row r="226" spans="11:25">
      <c r="K226" s="39">
        <v>224</v>
      </c>
      <c r="L226" s="40" t="str">
        <f>IF(wycena!B242&lt;&gt;"",wycena!B242,"")</f>
        <v/>
      </c>
      <c r="M226" s="41" t="str">
        <f>IF(wycena!B242&lt;&gt;"",IF(wycena!EO242&lt;=ryzyka!$C$7,ryzyka!$C$8,IF(wycena!EO242&lt;=ryzyka!$D$7,ryzyka!$D$8,IF(wycena!EO242&lt;=ryzyka!$E$7,ryzyka!$E$8,IF(wycena!EO242&lt;=ryzyka!$F$7,ryzyka!$F$8,ryzyka!$G$8)))),"")</f>
        <v/>
      </c>
      <c r="N226" s="41" t="str">
        <f>IF(wycena!B242&lt;&gt;"",IF(wycena!X242=ryzyka!$C$10,ryzyka!$C$11,ryzyka!$D$11),"")</f>
        <v/>
      </c>
      <c r="O226" s="41" t="str">
        <f>IF(wycena!B242&lt;&gt;"",(IF(wycena!DN242&lt;&gt;0,ryzyka!$D$14,ryzyka!$C$14)),"")</f>
        <v/>
      </c>
      <c r="P226" s="41" t="str">
        <f>IF(wycena!B242&lt;&gt;"",IF(wycena!G242&lt;=ryzyka!$C$17,ryzyka!$C$18,IF(wycena!G242&lt;=ryzyka!$D$17,ryzyka!$D$18,IF(wycena!G242&lt;=ryzyka!$E$17,ryzyka!$E$18,IF(wycena!G242&lt;=ryzyka!$F$17,ryzyka!$F$18,ryzyka!$G$18)))),"")</f>
        <v/>
      </c>
      <c r="Q226" s="41" t="str">
        <f>IF(wycena!B242&lt;&gt;"",IF(COUNTIF(wycena!DJ242:DT242,"&lt;&gt;0")&lt;=$C$21,$C$22,IF(COUNTIF(wycena!DJ242:DT242,"&lt;&gt;0")&lt;=$D$21,$D$22,IF(COUNTIF(wycena!DJ242:DT242,"&lt;&gt;0")&lt;=$E$21,$E$22,IF(COUNTIF(wycena!DJ242:DT242,"&lt;&gt;0")&lt;=$F$21,$F$22,$G$22)))),"")</f>
        <v/>
      </c>
      <c r="R226" s="41" t="str">
        <f>IF(wycena!B242&lt;&gt;"",IF((COUNTIF(wycena!CD242,"&lt;&gt;0")+COUNTIF(wycena!CG242,"&lt;&gt;0"))=1,$D$25,IF((COUNTIF(wycena!CD242,"&lt;&gt;0")+COUNTIF(wycena!CG242,"&lt;&gt;0"))=2,$E$25,$C$25)),"")</f>
        <v/>
      </c>
      <c r="S226" s="41" t="str">
        <f>IF(wycena!B242&lt;&gt;"",IF(COUNTIF(wycena!DL242,"&lt;&gt;0")+COUNTIF(wycena!DO242,"&lt;&gt;0")+COUNTIF(wycena!DP242,"&lt;&gt;0")+COUNTIF(wycena!DT242,"&lt;&gt;0")=$C$28,$C$29,IF(COUNTIF(wycena!DL242,"&lt;&gt;0")+COUNTIF(wycena!DO242,"&lt;&gt;0")+COUNTIF(wycena!DP242,"&lt;&gt;0")+COUNTIF(wycena!DT242,"&lt;&gt;0")=$D$28,$D$29,IF(COUNTIF(wycena!DL242,"&lt;&gt;0")+COUNTIF(wycena!DO242,"&lt;&gt;0")+COUNTIF(wycena!DP242,"&lt;&gt;0")+COUNTIF(wycena!DT242,"&lt;&gt;0")=$E$28,$E$29,$F$29))),"")</f>
        <v/>
      </c>
      <c r="T226" s="41" t="str">
        <f>IF(wycena!B242&lt;&gt;"",IFERROR(IF(MAX(wycena!$AC242:$AD242)/MIN(wycena!$AC242:$AD242)&lt;=$C$32,$C$33,IF(MAX(wycena!$AC242:$AD242)/MIN(wycena!$AC242:$AD242)&lt;=$D$32,$D$33,IF(MAX(wycena!$AC242:$AD242)/MIN(wycena!$AC242:$AD242)&lt;=$E$32,$E$33,$F$33))),0),"")</f>
        <v/>
      </c>
      <c r="U226" s="41" t="str">
        <f>IF(wycena!B242&lt;&gt;"",IF(MAX(wycena!$AC242:$AD242)&lt;=$C$36,$C$37,IF(MAX(wycena!$AC242:$AD242)&lt;=$D$36,$D$37,IF(MAX(wycena!$AC242:$AD242)&lt;=$E$36,$E$37,$F$37))),"")</f>
        <v/>
      </c>
      <c r="V226" s="41" t="str">
        <f>IF(wycena!B242&lt;&gt;"",IF(wycena!$AB242&lt;=ryzyka!$C$40,ryzyka!$C$41,IF(wycena!$AB242&lt;=ryzyka!$D$40,ryzyka!$D$41,IF(wycena!$AB242&lt;=ryzyka!$E$40,ryzyka!$E$41,ryzyka!$F$41))),"")</f>
        <v/>
      </c>
      <c r="W226" s="41">
        <f>IF(AND(wycena!B242&lt;&gt;"",wycena!O242&lt;&gt;""),IF((AND(wycena!O242=$C$43,wycena!P242&lt;&gt;"f",wycena!Q242&lt;&gt;"H"))=TRUE,$C$46,IF(AND(wycena!O242=$F$43,wycena!P242&lt;&gt;"A",wycena!Q242&lt;&gt;"E")=TRUE,$C$46,$D$46)),0)</f>
        <v>0</v>
      </c>
      <c r="X226" s="41" t="str">
        <f>IFERROR(IF(wycena!B242&lt;&gt;"",SUM(M226*$B$48,N226*$B$49,O226*$B$50,P226*$B$51,Q226*$B$52,R226*$B$53,S226*$B$54,T226*$B$55,U226*$B$56,V226*$B$57,W226*$B$58),""),0)</f>
        <v/>
      </c>
      <c r="Y226" s="42" t="str">
        <f>IF(wycena!B242&lt;&gt;"",IF(X226&lt;=$B$65,$C$65,(IF(X226&lt;=$B$66,$C$66,(IF(X226&lt;=$B$67,$C$67,$C$68))))),"")</f>
        <v/>
      </c>
    </row>
    <row r="227" spans="11:25">
      <c r="K227" s="39">
        <v>225</v>
      </c>
      <c r="L227" s="40" t="str">
        <f>IF(wycena!B243&lt;&gt;"",wycena!B243,"")</f>
        <v/>
      </c>
      <c r="M227" s="41" t="str">
        <f>IF(wycena!B243&lt;&gt;"",IF(wycena!EO243&lt;=ryzyka!$C$7,ryzyka!$C$8,IF(wycena!EO243&lt;=ryzyka!$D$7,ryzyka!$D$8,IF(wycena!EO243&lt;=ryzyka!$E$7,ryzyka!$E$8,IF(wycena!EO243&lt;=ryzyka!$F$7,ryzyka!$F$8,ryzyka!$G$8)))),"")</f>
        <v/>
      </c>
      <c r="N227" s="41" t="str">
        <f>IF(wycena!B243&lt;&gt;"",IF(wycena!X243=ryzyka!$C$10,ryzyka!$C$11,ryzyka!$D$11),"")</f>
        <v/>
      </c>
      <c r="O227" s="41" t="str">
        <f>IF(wycena!B243&lt;&gt;"",(IF(wycena!DN243&lt;&gt;0,ryzyka!$D$14,ryzyka!$C$14)),"")</f>
        <v/>
      </c>
      <c r="P227" s="41" t="str">
        <f>IF(wycena!B243&lt;&gt;"",IF(wycena!G243&lt;=ryzyka!$C$17,ryzyka!$C$18,IF(wycena!G243&lt;=ryzyka!$D$17,ryzyka!$D$18,IF(wycena!G243&lt;=ryzyka!$E$17,ryzyka!$E$18,IF(wycena!G243&lt;=ryzyka!$F$17,ryzyka!$F$18,ryzyka!$G$18)))),"")</f>
        <v/>
      </c>
      <c r="Q227" s="41" t="str">
        <f>IF(wycena!B243&lt;&gt;"",IF(COUNTIF(wycena!DJ243:DT243,"&lt;&gt;0")&lt;=$C$21,$C$22,IF(COUNTIF(wycena!DJ243:DT243,"&lt;&gt;0")&lt;=$D$21,$D$22,IF(COUNTIF(wycena!DJ243:DT243,"&lt;&gt;0")&lt;=$E$21,$E$22,IF(COUNTIF(wycena!DJ243:DT243,"&lt;&gt;0")&lt;=$F$21,$F$22,$G$22)))),"")</f>
        <v/>
      </c>
      <c r="R227" s="41" t="str">
        <f>IF(wycena!B243&lt;&gt;"",IF((COUNTIF(wycena!CD243,"&lt;&gt;0")+COUNTIF(wycena!CG243,"&lt;&gt;0"))=1,$D$25,IF((COUNTIF(wycena!CD243,"&lt;&gt;0")+COUNTIF(wycena!CG243,"&lt;&gt;0"))=2,$E$25,$C$25)),"")</f>
        <v/>
      </c>
      <c r="S227" s="41" t="str">
        <f>IF(wycena!B243&lt;&gt;"",IF(COUNTIF(wycena!DL243,"&lt;&gt;0")+COUNTIF(wycena!DO243,"&lt;&gt;0")+COUNTIF(wycena!DP243,"&lt;&gt;0")+COUNTIF(wycena!DT243,"&lt;&gt;0")=$C$28,$C$29,IF(COUNTIF(wycena!DL243,"&lt;&gt;0")+COUNTIF(wycena!DO243,"&lt;&gt;0")+COUNTIF(wycena!DP243,"&lt;&gt;0")+COUNTIF(wycena!DT243,"&lt;&gt;0")=$D$28,$D$29,IF(COUNTIF(wycena!DL243,"&lt;&gt;0")+COUNTIF(wycena!DO243,"&lt;&gt;0")+COUNTIF(wycena!DP243,"&lt;&gt;0")+COUNTIF(wycena!DT243,"&lt;&gt;0")=$E$28,$E$29,$F$29))),"")</f>
        <v/>
      </c>
      <c r="T227" s="41" t="str">
        <f>IF(wycena!B243&lt;&gt;"",IFERROR(IF(MAX(wycena!$AC243:$AD243)/MIN(wycena!$AC243:$AD243)&lt;=$C$32,$C$33,IF(MAX(wycena!$AC243:$AD243)/MIN(wycena!$AC243:$AD243)&lt;=$D$32,$D$33,IF(MAX(wycena!$AC243:$AD243)/MIN(wycena!$AC243:$AD243)&lt;=$E$32,$E$33,$F$33))),0),"")</f>
        <v/>
      </c>
      <c r="U227" s="41" t="str">
        <f>IF(wycena!B243&lt;&gt;"",IF(MAX(wycena!$AC243:$AD243)&lt;=$C$36,$C$37,IF(MAX(wycena!$AC243:$AD243)&lt;=$D$36,$D$37,IF(MAX(wycena!$AC243:$AD243)&lt;=$E$36,$E$37,$F$37))),"")</f>
        <v/>
      </c>
      <c r="V227" s="41" t="str">
        <f>IF(wycena!B243&lt;&gt;"",IF(wycena!$AB243&lt;=ryzyka!$C$40,ryzyka!$C$41,IF(wycena!$AB243&lt;=ryzyka!$D$40,ryzyka!$D$41,IF(wycena!$AB243&lt;=ryzyka!$E$40,ryzyka!$E$41,ryzyka!$F$41))),"")</f>
        <v/>
      </c>
      <c r="W227" s="41">
        <f>IF(AND(wycena!B243&lt;&gt;"",wycena!O243&lt;&gt;""),IF((AND(wycena!O243=$C$43,wycena!P243&lt;&gt;"f",wycena!Q243&lt;&gt;"H"))=TRUE,$C$46,IF(AND(wycena!O243=$F$43,wycena!P243&lt;&gt;"A",wycena!Q243&lt;&gt;"E")=TRUE,$C$46,$D$46)),0)</f>
        <v>0</v>
      </c>
      <c r="X227" s="41" t="str">
        <f>IFERROR(IF(wycena!B243&lt;&gt;"",SUM(M227*$B$48,N227*$B$49,O227*$B$50,P227*$B$51,Q227*$B$52,R227*$B$53,S227*$B$54,T227*$B$55,U227*$B$56,V227*$B$57,W227*$B$58),""),0)</f>
        <v/>
      </c>
      <c r="Y227" s="42" t="str">
        <f>IF(wycena!B243&lt;&gt;"",IF(X227&lt;=$B$65,$C$65,(IF(X227&lt;=$B$66,$C$66,(IF(X227&lt;=$B$67,$C$67,$C$68))))),"")</f>
        <v/>
      </c>
    </row>
    <row r="228" spans="11:25">
      <c r="K228" s="39">
        <v>226</v>
      </c>
      <c r="L228" s="40" t="str">
        <f>IF(wycena!B244&lt;&gt;"",wycena!B244,"")</f>
        <v/>
      </c>
      <c r="M228" s="41" t="str">
        <f>IF(wycena!B244&lt;&gt;"",IF(wycena!EO244&lt;=ryzyka!$C$7,ryzyka!$C$8,IF(wycena!EO244&lt;=ryzyka!$D$7,ryzyka!$D$8,IF(wycena!EO244&lt;=ryzyka!$E$7,ryzyka!$E$8,IF(wycena!EO244&lt;=ryzyka!$F$7,ryzyka!$F$8,ryzyka!$G$8)))),"")</f>
        <v/>
      </c>
      <c r="N228" s="41" t="str">
        <f>IF(wycena!B244&lt;&gt;"",IF(wycena!X244=ryzyka!$C$10,ryzyka!$C$11,ryzyka!$D$11),"")</f>
        <v/>
      </c>
      <c r="O228" s="41" t="str">
        <f>IF(wycena!B244&lt;&gt;"",(IF(wycena!DN244&lt;&gt;0,ryzyka!$D$14,ryzyka!$C$14)),"")</f>
        <v/>
      </c>
      <c r="P228" s="41" t="str">
        <f>IF(wycena!B244&lt;&gt;"",IF(wycena!G244&lt;=ryzyka!$C$17,ryzyka!$C$18,IF(wycena!G244&lt;=ryzyka!$D$17,ryzyka!$D$18,IF(wycena!G244&lt;=ryzyka!$E$17,ryzyka!$E$18,IF(wycena!G244&lt;=ryzyka!$F$17,ryzyka!$F$18,ryzyka!$G$18)))),"")</f>
        <v/>
      </c>
      <c r="Q228" s="41" t="str">
        <f>IF(wycena!B244&lt;&gt;"",IF(COUNTIF(wycena!DJ244:DT244,"&lt;&gt;0")&lt;=$C$21,$C$22,IF(COUNTIF(wycena!DJ244:DT244,"&lt;&gt;0")&lt;=$D$21,$D$22,IF(COUNTIF(wycena!DJ244:DT244,"&lt;&gt;0")&lt;=$E$21,$E$22,IF(COUNTIF(wycena!DJ244:DT244,"&lt;&gt;0")&lt;=$F$21,$F$22,$G$22)))),"")</f>
        <v/>
      </c>
      <c r="R228" s="41" t="str">
        <f>IF(wycena!B244&lt;&gt;"",IF((COUNTIF(wycena!CD244,"&lt;&gt;0")+COUNTIF(wycena!CG244,"&lt;&gt;0"))=1,$D$25,IF((COUNTIF(wycena!CD244,"&lt;&gt;0")+COUNTIF(wycena!CG244,"&lt;&gt;0"))=2,$E$25,$C$25)),"")</f>
        <v/>
      </c>
      <c r="S228" s="41" t="str">
        <f>IF(wycena!B244&lt;&gt;"",IF(COUNTIF(wycena!DL244,"&lt;&gt;0")+COUNTIF(wycena!DO244,"&lt;&gt;0")+COUNTIF(wycena!DP244,"&lt;&gt;0")+COUNTIF(wycena!DT244,"&lt;&gt;0")=$C$28,$C$29,IF(COUNTIF(wycena!DL244,"&lt;&gt;0")+COUNTIF(wycena!DO244,"&lt;&gt;0")+COUNTIF(wycena!DP244,"&lt;&gt;0")+COUNTIF(wycena!DT244,"&lt;&gt;0")=$D$28,$D$29,IF(COUNTIF(wycena!DL244,"&lt;&gt;0")+COUNTIF(wycena!DO244,"&lt;&gt;0")+COUNTIF(wycena!DP244,"&lt;&gt;0")+COUNTIF(wycena!DT244,"&lt;&gt;0")=$E$28,$E$29,$F$29))),"")</f>
        <v/>
      </c>
      <c r="T228" s="41" t="str">
        <f>IF(wycena!B244&lt;&gt;"",IFERROR(IF(MAX(wycena!$AC244:$AD244)/MIN(wycena!$AC244:$AD244)&lt;=$C$32,$C$33,IF(MAX(wycena!$AC244:$AD244)/MIN(wycena!$AC244:$AD244)&lt;=$D$32,$D$33,IF(MAX(wycena!$AC244:$AD244)/MIN(wycena!$AC244:$AD244)&lt;=$E$32,$E$33,$F$33))),0),"")</f>
        <v/>
      </c>
      <c r="U228" s="41" t="str">
        <f>IF(wycena!B244&lt;&gt;"",IF(MAX(wycena!$AC244:$AD244)&lt;=$C$36,$C$37,IF(MAX(wycena!$AC244:$AD244)&lt;=$D$36,$D$37,IF(MAX(wycena!$AC244:$AD244)&lt;=$E$36,$E$37,$F$37))),"")</f>
        <v/>
      </c>
      <c r="V228" s="41" t="str">
        <f>IF(wycena!B244&lt;&gt;"",IF(wycena!$AB244&lt;=ryzyka!$C$40,ryzyka!$C$41,IF(wycena!$AB244&lt;=ryzyka!$D$40,ryzyka!$D$41,IF(wycena!$AB244&lt;=ryzyka!$E$40,ryzyka!$E$41,ryzyka!$F$41))),"")</f>
        <v/>
      </c>
      <c r="W228" s="41">
        <f>IF(AND(wycena!B244&lt;&gt;"",wycena!O244&lt;&gt;""),IF((AND(wycena!O244=$C$43,wycena!P244&lt;&gt;"f",wycena!Q244&lt;&gt;"H"))=TRUE,$C$46,IF(AND(wycena!O244=$F$43,wycena!P244&lt;&gt;"A",wycena!Q244&lt;&gt;"E")=TRUE,$C$46,$D$46)),0)</f>
        <v>0</v>
      </c>
      <c r="X228" s="41" t="str">
        <f>IFERROR(IF(wycena!B244&lt;&gt;"",SUM(M228*$B$48,N228*$B$49,O228*$B$50,P228*$B$51,Q228*$B$52,R228*$B$53,S228*$B$54,T228*$B$55,U228*$B$56,V228*$B$57,W228*$B$58),""),0)</f>
        <v/>
      </c>
      <c r="Y228" s="42" t="str">
        <f>IF(wycena!B244&lt;&gt;"",IF(X228&lt;=$B$65,$C$65,(IF(X228&lt;=$B$66,$C$66,(IF(X228&lt;=$B$67,$C$67,$C$68))))),"")</f>
        <v/>
      </c>
    </row>
    <row r="229" spans="11:25">
      <c r="K229" s="39">
        <v>227</v>
      </c>
      <c r="L229" s="40" t="str">
        <f>IF(wycena!B245&lt;&gt;"",wycena!B245,"")</f>
        <v/>
      </c>
      <c r="M229" s="41" t="str">
        <f>IF(wycena!B245&lt;&gt;"",IF(wycena!EO245&lt;=ryzyka!$C$7,ryzyka!$C$8,IF(wycena!EO245&lt;=ryzyka!$D$7,ryzyka!$D$8,IF(wycena!EO245&lt;=ryzyka!$E$7,ryzyka!$E$8,IF(wycena!EO245&lt;=ryzyka!$F$7,ryzyka!$F$8,ryzyka!$G$8)))),"")</f>
        <v/>
      </c>
      <c r="N229" s="41" t="str">
        <f>IF(wycena!B245&lt;&gt;"",IF(wycena!X245=ryzyka!$C$10,ryzyka!$C$11,ryzyka!$D$11),"")</f>
        <v/>
      </c>
      <c r="O229" s="41" t="str">
        <f>IF(wycena!B245&lt;&gt;"",(IF(wycena!DN245&lt;&gt;0,ryzyka!$D$14,ryzyka!$C$14)),"")</f>
        <v/>
      </c>
      <c r="P229" s="41" t="str">
        <f>IF(wycena!B245&lt;&gt;"",IF(wycena!G245&lt;=ryzyka!$C$17,ryzyka!$C$18,IF(wycena!G245&lt;=ryzyka!$D$17,ryzyka!$D$18,IF(wycena!G245&lt;=ryzyka!$E$17,ryzyka!$E$18,IF(wycena!G245&lt;=ryzyka!$F$17,ryzyka!$F$18,ryzyka!$G$18)))),"")</f>
        <v/>
      </c>
      <c r="Q229" s="41" t="str">
        <f>IF(wycena!B245&lt;&gt;"",IF(COUNTIF(wycena!DJ245:DT245,"&lt;&gt;0")&lt;=$C$21,$C$22,IF(COUNTIF(wycena!DJ245:DT245,"&lt;&gt;0")&lt;=$D$21,$D$22,IF(COUNTIF(wycena!DJ245:DT245,"&lt;&gt;0")&lt;=$E$21,$E$22,IF(COUNTIF(wycena!DJ245:DT245,"&lt;&gt;0")&lt;=$F$21,$F$22,$G$22)))),"")</f>
        <v/>
      </c>
      <c r="R229" s="41" t="str">
        <f>IF(wycena!B245&lt;&gt;"",IF((COUNTIF(wycena!CD245,"&lt;&gt;0")+COUNTIF(wycena!CG245,"&lt;&gt;0"))=1,$D$25,IF((COUNTIF(wycena!CD245,"&lt;&gt;0")+COUNTIF(wycena!CG245,"&lt;&gt;0"))=2,$E$25,$C$25)),"")</f>
        <v/>
      </c>
      <c r="S229" s="41" t="str">
        <f>IF(wycena!B245&lt;&gt;"",IF(COUNTIF(wycena!DL245,"&lt;&gt;0")+COUNTIF(wycena!DO245,"&lt;&gt;0")+COUNTIF(wycena!DP245,"&lt;&gt;0")+COUNTIF(wycena!DT245,"&lt;&gt;0")=$C$28,$C$29,IF(COUNTIF(wycena!DL245,"&lt;&gt;0")+COUNTIF(wycena!DO245,"&lt;&gt;0")+COUNTIF(wycena!DP245,"&lt;&gt;0")+COUNTIF(wycena!DT245,"&lt;&gt;0")=$D$28,$D$29,IF(COUNTIF(wycena!DL245,"&lt;&gt;0")+COUNTIF(wycena!DO245,"&lt;&gt;0")+COUNTIF(wycena!DP245,"&lt;&gt;0")+COUNTIF(wycena!DT245,"&lt;&gt;0")=$E$28,$E$29,$F$29))),"")</f>
        <v/>
      </c>
      <c r="T229" s="41" t="str">
        <f>IF(wycena!B245&lt;&gt;"",IFERROR(IF(MAX(wycena!$AC245:$AD245)/MIN(wycena!$AC245:$AD245)&lt;=$C$32,$C$33,IF(MAX(wycena!$AC245:$AD245)/MIN(wycena!$AC245:$AD245)&lt;=$D$32,$D$33,IF(MAX(wycena!$AC245:$AD245)/MIN(wycena!$AC245:$AD245)&lt;=$E$32,$E$33,$F$33))),0),"")</f>
        <v/>
      </c>
      <c r="U229" s="41" t="str">
        <f>IF(wycena!B245&lt;&gt;"",IF(MAX(wycena!$AC245:$AD245)&lt;=$C$36,$C$37,IF(MAX(wycena!$AC245:$AD245)&lt;=$D$36,$D$37,IF(MAX(wycena!$AC245:$AD245)&lt;=$E$36,$E$37,$F$37))),"")</f>
        <v/>
      </c>
      <c r="V229" s="41" t="str">
        <f>IF(wycena!B245&lt;&gt;"",IF(wycena!$AB245&lt;=ryzyka!$C$40,ryzyka!$C$41,IF(wycena!$AB245&lt;=ryzyka!$D$40,ryzyka!$D$41,IF(wycena!$AB245&lt;=ryzyka!$E$40,ryzyka!$E$41,ryzyka!$F$41))),"")</f>
        <v/>
      </c>
      <c r="W229" s="41">
        <f>IF(AND(wycena!B245&lt;&gt;"",wycena!O245&lt;&gt;""),IF((AND(wycena!O245=$C$43,wycena!P245&lt;&gt;"f",wycena!Q245&lt;&gt;"H"))=TRUE,$C$46,IF(AND(wycena!O245=$F$43,wycena!P245&lt;&gt;"A",wycena!Q245&lt;&gt;"E")=TRUE,$C$46,$D$46)),0)</f>
        <v>0</v>
      </c>
      <c r="X229" s="41" t="str">
        <f>IFERROR(IF(wycena!B245&lt;&gt;"",SUM(M229*$B$48,N229*$B$49,O229*$B$50,P229*$B$51,Q229*$B$52,R229*$B$53,S229*$B$54,T229*$B$55,U229*$B$56,V229*$B$57,W229*$B$58),""),0)</f>
        <v/>
      </c>
      <c r="Y229" s="42" t="str">
        <f>IF(wycena!B245&lt;&gt;"",IF(X229&lt;=$B$65,$C$65,(IF(X229&lt;=$B$66,$C$66,(IF(X229&lt;=$B$67,$C$67,$C$68))))),"")</f>
        <v/>
      </c>
    </row>
    <row r="230" spans="11:25">
      <c r="K230" s="39">
        <v>228</v>
      </c>
      <c r="L230" s="40" t="str">
        <f>IF(wycena!B246&lt;&gt;"",wycena!B246,"")</f>
        <v/>
      </c>
      <c r="M230" s="41" t="str">
        <f>IF(wycena!B246&lt;&gt;"",IF(wycena!EO246&lt;=ryzyka!$C$7,ryzyka!$C$8,IF(wycena!EO246&lt;=ryzyka!$D$7,ryzyka!$D$8,IF(wycena!EO246&lt;=ryzyka!$E$7,ryzyka!$E$8,IF(wycena!EO246&lt;=ryzyka!$F$7,ryzyka!$F$8,ryzyka!$G$8)))),"")</f>
        <v/>
      </c>
      <c r="N230" s="41" t="str">
        <f>IF(wycena!B246&lt;&gt;"",IF(wycena!X246=ryzyka!$C$10,ryzyka!$C$11,ryzyka!$D$11),"")</f>
        <v/>
      </c>
      <c r="O230" s="41" t="str">
        <f>IF(wycena!B246&lt;&gt;"",(IF(wycena!DN246&lt;&gt;0,ryzyka!$D$14,ryzyka!$C$14)),"")</f>
        <v/>
      </c>
      <c r="P230" s="41" t="str">
        <f>IF(wycena!B246&lt;&gt;"",IF(wycena!G246&lt;=ryzyka!$C$17,ryzyka!$C$18,IF(wycena!G246&lt;=ryzyka!$D$17,ryzyka!$D$18,IF(wycena!G246&lt;=ryzyka!$E$17,ryzyka!$E$18,IF(wycena!G246&lt;=ryzyka!$F$17,ryzyka!$F$18,ryzyka!$G$18)))),"")</f>
        <v/>
      </c>
      <c r="Q230" s="41" t="str">
        <f>IF(wycena!B246&lt;&gt;"",IF(COUNTIF(wycena!DJ246:DT246,"&lt;&gt;0")&lt;=$C$21,$C$22,IF(COUNTIF(wycena!DJ246:DT246,"&lt;&gt;0")&lt;=$D$21,$D$22,IF(COUNTIF(wycena!DJ246:DT246,"&lt;&gt;0")&lt;=$E$21,$E$22,IF(COUNTIF(wycena!DJ246:DT246,"&lt;&gt;0")&lt;=$F$21,$F$22,$G$22)))),"")</f>
        <v/>
      </c>
      <c r="R230" s="41" t="str">
        <f>IF(wycena!B246&lt;&gt;"",IF((COUNTIF(wycena!CD246,"&lt;&gt;0")+COUNTIF(wycena!CG246,"&lt;&gt;0"))=1,$D$25,IF((COUNTIF(wycena!CD246,"&lt;&gt;0")+COUNTIF(wycena!CG246,"&lt;&gt;0"))=2,$E$25,$C$25)),"")</f>
        <v/>
      </c>
      <c r="S230" s="41" t="str">
        <f>IF(wycena!B246&lt;&gt;"",IF(COUNTIF(wycena!DL246,"&lt;&gt;0")+COUNTIF(wycena!DO246,"&lt;&gt;0")+COUNTIF(wycena!DP246,"&lt;&gt;0")+COUNTIF(wycena!DT246,"&lt;&gt;0")=$C$28,$C$29,IF(COUNTIF(wycena!DL246,"&lt;&gt;0")+COUNTIF(wycena!DO246,"&lt;&gt;0")+COUNTIF(wycena!DP246,"&lt;&gt;0")+COUNTIF(wycena!DT246,"&lt;&gt;0")=$D$28,$D$29,IF(COUNTIF(wycena!DL246,"&lt;&gt;0")+COUNTIF(wycena!DO246,"&lt;&gt;0")+COUNTIF(wycena!DP246,"&lt;&gt;0")+COUNTIF(wycena!DT246,"&lt;&gt;0")=$E$28,$E$29,$F$29))),"")</f>
        <v/>
      </c>
      <c r="T230" s="41" t="str">
        <f>IF(wycena!B246&lt;&gt;"",IFERROR(IF(MAX(wycena!$AC246:$AD246)/MIN(wycena!$AC246:$AD246)&lt;=$C$32,$C$33,IF(MAX(wycena!$AC246:$AD246)/MIN(wycena!$AC246:$AD246)&lt;=$D$32,$D$33,IF(MAX(wycena!$AC246:$AD246)/MIN(wycena!$AC246:$AD246)&lt;=$E$32,$E$33,$F$33))),0),"")</f>
        <v/>
      </c>
      <c r="U230" s="41" t="str">
        <f>IF(wycena!B246&lt;&gt;"",IF(MAX(wycena!$AC246:$AD246)&lt;=$C$36,$C$37,IF(MAX(wycena!$AC246:$AD246)&lt;=$D$36,$D$37,IF(MAX(wycena!$AC246:$AD246)&lt;=$E$36,$E$37,$F$37))),"")</f>
        <v/>
      </c>
      <c r="V230" s="41" t="str">
        <f>IF(wycena!B246&lt;&gt;"",IF(wycena!$AB246&lt;=ryzyka!$C$40,ryzyka!$C$41,IF(wycena!$AB246&lt;=ryzyka!$D$40,ryzyka!$D$41,IF(wycena!$AB246&lt;=ryzyka!$E$40,ryzyka!$E$41,ryzyka!$F$41))),"")</f>
        <v/>
      </c>
      <c r="W230" s="41">
        <f>IF(AND(wycena!B246&lt;&gt;"",wycena!O246&lt;&gt;""),IF((AND(wycena!O246=$C$43,wycena!P246&lt;&gt;"f",wycena!Q246&lt;&gt;"H"))=TRUE,$C$46,IF(AND(wycena!O246=$F$43,wycena!P246&lt;&gt;"A",wycena!Q246&lt;&gt;"E")=TRUE,$C$46,$D$46)),0)</f>
        <v>0</v>
      </c>
      <c r="X230" s="41" t="str">
        <f>IFERROR(IF(wycena!B246&lt;&gt;"",SUM(M230*$B$48,N230*$B$49,O230*$B$50,P230*$B$51,Q230*$B$52,R230*$B$53,S230*$B$54,T230*$B$55,U230*$B$56,V230*$B$57,W230*$B$58),""),0)</f>
        <v/>
      </c>
      <c r="Y230" s="42" t="str">
        <f>IF(wycena!B246&lt;&gt;"",IF(X230&lt;=$B$65,$C$65,(IF(X230&lt;=$B$66,$C$66,(IF(X230&lt;=$B$67,$C$67,$C$68))))),"")</f>
        <v/>
      </c>
    </row>
    <row r="231" spans="11:25">
      <c r="K231" s="39">
        <v>229</v>
      </c>
      <c r="L231" s="40" t="str">
        <f>IF(wycena!B247&lt;&gt;"",wycena!B247,"")</f>
        <v/>
      </c>
      <c r="M231" s="41" t="str">
        <f>IF(wycena!B247&lt;&gt;"",IF(wycena!EO247&lt;=ryzyka!$C$7,ryzyka!$C$8,IF(wycena!EO247&lt;=ryzyka!$D$7,ryzyka!$D$8,IF(wycena!EO247&lt;=ryzyka!$E$7,ryzyka!$E$8,IF(wycena!EO247&lt;=ryzyka!$F$7,ryzyka!$F$8,ryzyka!$G$8)))),"")</f>
        <v/>
      </c>
      <c r="N231" s="41" t="str">
        <f>IF(wycena!B247&lt;&gt;"",IF(wycena!X247=ryzyka!$C$10,ryzyka!$C$11,ryzyka!$D$11),"")</f>
        <v/>
      </c>
      <c r="O231" s="41" t="str">
        <f>IF(wycena!B247&lt;&gt;"",(IF(wycena!DN247&lt;&gt;0,ryzyka!$D$14,ryzyka!$C$14)),"")</f>
        <v/>
      </c>
      <c r="P231" s="41" t="str">
        <f>IF(wycena!B247&lt;&gt;"",IF(wycena!G247&lt;=ryzyka!$C$17,ryzyka!$C$18,IF(wycena!G247&lt;=ryzyka!$D$17,ryzyka!$D$18,IF(wycena!G247&lt;=ryzyka!$E$17,ryzyka!$E$18,IF(wycena!G247&lt;=ryzyka!$F$17,ryzyka!$F$18,ryzyka!$G$18)))),"")</f>
        <v/>
      </c>
      <c r="Q231" s="41" t="str">
        <f>IF(wycena!B247&lt;&gt;"",IF(COUNTIF(wycena!DJ247:DT247,"&lt;&gt;0")&lt;=$C$21,$C$22,IF(COUNTIF(wycena!DJ247:DT247,"&lt;&gt;0")&lt;=$D$21,$D$22,IF(COUNTIF(wycena!DJ247:DT247,"&lt;&gt;0")&lt;=$E$21,$E$22,IF(COUNTIF(wycena!DJ247:DT247,"&lt;&gt;0")&lt;=$F$21,$F$22,$G$22)))),"")</f>
        <v/>
      </c>
      <c r="R231" s="41" t="str">
        <f>IF(wycena!B247&lt;&gt;"",IF((COUNTIF(wycena!CD247,"&lt;&gt;0")+COUNTIF(wycena!CG247,"&lt;&gt;0"))=1,$D$25,IF((COUNTIF(wycena!CD247,"&lt;&gt;0")+COUNTIF(wycena!CG247,"&lt;&gt;0"))=2,$E$25,$C$25)),"")</f>
        <v/>
      </c>
      <c r="S231" s="41" t="str">
        <f>IF(wycena!B247&lt;&gt;"",IF(COUNTIF(wycena!DL247,"&lt;&gt;0")+COUNTIF(wycena!DO247,"&lt;&gt;0")+COUNTIF(wycena!DP247,"&lt;&gt;0")+COUNTIF(wycena!DT247,"&lt;&gt;0")=$C$28,$C$29,IF(COUNTIF(wycena!DL247,"&lt;&gt;0")+COUNTIF(wycena!DO247,"&lt;&gt;0")+COUNTIF(wycena!DP247,"&lt;&gt;0")+COUNTIF(wycena!DT247,"&lt;&gt;0")=$D$28,$D$29,IF(COUNTIF(wycena!DL247,"&lt;&gt;0")+COUNTIF(wycena!DO247,"&lt;&gt;0")+COUNTIF(wycena!DP247,"&lt;&gt;0")+COUNTIF(wycena!DT247,"&lt;&gt;0")=$E$28,$E$29,$F$29))),"")</f>
        <v/>
      </c>
      <c r="T231" s="41" t="str">
        <f>IF(wycena!B247&lt;&gt;"",IFERROR(IF(MAX(wycena!$AC247:$AD247)/MIN(wycena!$AC247:$AD247)&lt;=$C$32,$C$33,IF(MAX(wycena!$AC247:$AD247)/MIN(wycena!$AC247:$AD247)&lt;=$D$32,$D$33,IF(MAX(wycena!$AC247:$AD247)/MIN(wycena!$AC247:$AD247)&lt;=$E$32,$E$33,$F$33))),0),"")</f>
        <v/>
      </c>
      <c r="U231" s="41" t="str">
        <f>IF(wycena!B247&lt;&gt;"",IF(MAX(wycena!$AC247:$AD247)&lt;=$C$36,$C$37,IF(MAX(wycena!$AC247:$AD247)&lt;=$D$36,$D$37,IF(MAX(wycena!$AC247:$AD247)&lt;=$E$36,$E$37,$F$37))),"")</f>
        <v/>
      </c>
      <c r="V231" s="41" t="str">
        <f>IF(wycena!B247&lt;&gt;"",IF(wycena!$AB247&lt;=ryzyka!$C$40,ryzyka!$C$41,IF(wycena!$AB247&lt;=ryzyka!$D$40,ryzyka!$D$41,IF(wycena!$AB247&lt;=ryzyka!$E$40,ryzyka!$E$41,ryzyka!$F$41))),"")</f>
        <v/>
      </c>
      <c r="W231" s="41">
        <f>IF(AND(wycena!B247&lt;&gt;"",wycena!O247&lt;&gt;""),IF((AND(wycena!O247=$C$43,wycena!P247&lt;&gt;"f",wycena!Q247&lt;&gt;"H"))=TRUE,$C$46,IF(AND(wycena!O247=$F$43,wycena!P247&lt;&gt;"A",wycena!Q247&lt;&gt;"E")=TRUE,$C$46,$D$46)),0)</f>
        <v>0</v>
      </c>
      <c r="X231" s="41" t="str">
        <f>IFERROR(IF(wycena!B247&lt;&gt;"",SUM(M231*$B$48,N231*$B$49,O231*$B$50,P231*$B$51,Q231*$B$52,R231*$B$53,S231*$B$54,T231*$B$55,U231*$B$56,V231*$B$57,W231*$B$58),""),0)</f>
        <v/>
      </c>
      <c r="Y231" s="42" t="str">
        <f>IF(wycena!B247&lt;&gt;"",IF(X231&lt;=$B$65,$C$65,(IF(X231&lt;=$B$66,$C$66,(IF(X231&lt;=$B$67,$C$67,$C$68))))),"")</f>
        <v/>
      </c>
    </row>
    <row r="232" spans="11:25">
      <c r="K232" s="39">
        <v>230</v>
      </c>
      <c r="L232" s="40" t="str">
        <f>IF(wycena!B248&lt;&gt;"",wycena!B248,"")</f>
        <v/>
      </c>
      <c r="M232" s="41" t="str">
        <f>IF(wycena!B248&lt;&gt;"",IF(wycena!EO248&lt;=ryzyka!$C$7,ryzyka!$C$8,IF(wycena!EO248&lt;=ryzyka!$D$7,ryzyka!$D$8,IF(wycena!EO248&lt;=ryzyka!$E$7,ryzyka!$E$8,IF(wycena!EO248&lt;=ryzyka!$F$7,ryzyka!$F$8,ryzyka!$G$8)))),"")</f>
        <v/>
      </c>
      <c r="N232" s="41" t="str">
        <f>IF(wycena!B248&lt;&gt;"",IF(wycena!X248=ryzyka!$C$10,ryzyka!$C$11,ryzyka!$D$11),"")</f>
        <v/>
      </c>
      <c r="O232" s="41" t="str">
        <f>IF(wycena!B248&lt;&gt;"",(IF(wycena!DN248&lt;&gt;0,ryzyka!$D$14,ryzyka!$C$14)),"")</f>
        <v/>
      </c>
      <c r="P232" s="41" t="str">
        <f>IF(wycena!B248&lt;&gt;"",IF(wycena!G248&lt;=ryzyka!$C$17,ryzyka!$C$18,IF(wycena!G248&lt;=ryzyka!$D$17,ryzyka!$D$18,IF(wycena!G248&lt;=ryzyka!$E$17,ryzyka!$E$18,IF(wycena!G248&lt;=ryzyka!$F$17,ryzyka!$F$18,ryzyka!$G$18)))),"")</f>
        <v/>
      </c>
      <c r="Q232" s="41" t="str">
        <f>IF(wycena!B248&lt;&gt;"",IF(COUNTIF(wycena!DJ248:DT248,"&lt;&gt;0")&lt;=$C$21,$C$22,IF(COUNTIF(wycena!DJ248:DT248,"&lt;&gt;0")&lt;=$D$21,$D$22,IF(COUNTIF(wycena!DJ248:DT248,"&lt;&gt;0")&lt;=$E$21,$E$22,IF(COUNTIF(wycena!DJ248:DT248,"&lt;&gt;0")&lt;=$F$21,$F$22,$G$22)))),"")</f>
        <v/>
      </c>
      <c r="R232" s="41" t="str">
        <f>IF(wycena!B248&lt;&gt;"",IF((COUNTIF(wycena!CD248,"&lt;&gt;0")+COUNTIF(wycena!CG248,"&lt;&gt;0"))=1,$D$25,IF((COUNTIF(wycena!CD248,"&lt;&gt;0")+COUNTIF(wycena!CG248,"&lt;&gt;0"))=2,$E$25,$C$25)),"")</f>
        <v/>
      </c>
      <c r="S232" s="41" t="str">
        <f>IF(wycena!B248&lt;&gt;"",IF(COUNTIF(wycena!DL248,"&lt;&gt;0")+COUNTIF(wycena!DO248,"&lt;&gt;0")+COUNTIF(wycena!DP248,"&lt;&gt;0")+COUNTIF(wycena!DT248,"&lt;&gt;0")=$C$28,$C$29,IF(COUNTIF(wycena!DL248,"&lt;&gt;0")+COUNTIF(wycena!DO248,"&lt;&gt;0")+COUNTIF(wycena!DP248,"&lt;&gt;0")+COUNTIF(wycena!DT248,"&lt;&gt;0")=$D$28,$D$29,IF(COUNTIF(wycena!DL248,"&lt;&gt;0")+COUNTIF(wycena!DO248,"&lt;&gt;0")+COUNTIF(wycena!DP248,"&lt;&gt;0")+COUNTIF(wycena!DT248,"&lt;&gt;0")=$E$28,$E$29,$F$29))),"")</f>
        <v/>
      </c>
      <c r="T232" s="41" t="str">
        <f>IF(wycena!B248&lt;&gt;"",IFERROR(IF(MAX(wycena!$AC248:$AD248)/MIN(wycena!$AC248:$AD248)&lt;=$C$32,$C$33,IF(MAX(wycena!$AC248:$AD248)/MIN(wycena!$AC248:$AD248)&lt;=$D$32,$D$33,IF(MAX(wycena!$AC248:$AD248)/MIN(wycena!$AC248:$AD248)&lt;=$E$32,$E$33,$F$33))),0),"")</f>
        <v/>
      </c>
      <c r="U232" s="41" t="str">
        <f>IF(wycena!B248&lt;&gt;"",IF(MAX(wycena!$AC248:$AD248)&lt;=$C$36,$C$37,IF(MAX(wycena!$AC248:$AD248)&lt;=$D$36,$D$37,IF(MAX(wycena!$AC248:$AD248)&lt;=$E$36,$E$37,$F$37))),"")</f>
        <v/>
      </c>
      <c r="V232" s="41" t="str">
        <f>IF(wycena!B248&lt;&gt;"",IF(wycena!$AB248&lt;=ryzyka!$C$40,ryzyka!$C$41,IF(wycena!$AB248&lt;=ryzyka!$D$40,ryzyka!$D$41,IF(wycena!$AB248&lt;=ryzyka!$E$40,ryzyka!$E$41,ryzyka!$F$41))),"")</f>
        <v/>
      </c>
      <c r="W232" s="41">
        <f>IF(AND(wycena!B248&lt;&gt;"",wycena!O248&lt;&gt;""),IF((AND(wycena!O248=$C$43,wycena!P248&lt;&gt;"f",wycena!Q248&lt;&gt;"H"))=TRUE,$C$46,IF(AND(wycena!O248=$F$43,wycena!P248&lt;&gt;"A",wycena!Q248&lt;&gt;"E")=TRUE,$C$46,$D$46)),0)</f>
        <v>0</v>
      </c>
      <c r="X232" s="41" t="str">
        <f>IFERROR(IF(wycena!B248&lt;&gt;"",SUM(M232*$B$48,N232*$B$49,O232*$B$50,P232*$B$51,Q232*$B$52,R232*$B$53,S232*$B$54,T232*$B$55,U232*$B$56,V232*$B$57,W232*$B$58),""),0)</f>
        <v/>
      </c>
      <c r="Y232" s="42" t="str">
        <f>IF(wycena!B248&lt;&gt;"",IF(X232&lt;=$B$65,$C$65,(IF(X232&lt;=$B$66,$C$66,(IF(X232&lt;=$B$67,$C$67,$C$68))))),"")</f>
        <v/>
      </c>
    </row>
    <row r="233" spans="11:25">
      <c r="K233" s="39">
        <v>231</v>
      </c>
      <c r="L233" s="40" t="str">
        <f>IF(wycena!B249&lt;&gt;"",wycena!B249,"")</f>
        <v/>
      </c>
      <c r="M233" s="41" t="str">
        <f>IF(wycena!B249&lt;&gt;"",IF(wycena!EO249&lt;=ryzyka!$C$7,ryzyka!$C$8,IF(wycena!EO249&lt;=ryzyka!$D$7,ryzyka!$D$8,IF(wycena!EO249&lt;=ryzyka!$E$7,ryzyka!$E$8,IF(wycena!EO249&lt;=ryzyka!$F$7,ryzyka!$F$8,ryzyka!$G$8)))),"")</f>
        <v/>
      </c>
      <c r="N233" s="41" t="str">
        <f>IF(wycena!B249&lt;&gt;"",IF(wycena!X249=ryzyka!$C$10,ryzyka!$C$11,ryzyka!$D$11),"")</f>
        <v/>
      </c>
      <c r="O233" s="41" t="str">
        <f>IF(wycena!B249&lt;&gt;"",(IF(wycena!DN249&lt;&gt;0,ryzyka!$D$14,ryzyka!$C$14)),"")</f>
        <v/>
      </c>
      <c r="P233" s="41" t="str">
        <f>IF(wycena!B249&lt;&gt;"",IF(wycena!G249&lt;=ryzyka!$C$17,ryzyka!$C$18,IF(wycena!G249&lt;=ryzyka!$D$17,ryzyka!$D$18,IF(wycena!G249&lt;=ryzyka!$E$17,ryzyka!$E$18,IF(wycena!G249&lt;=ryzyka!$F$17,ryzyka!$F$18,ryzyka!$G$18)))),"")</f>
        <v/>
      </c>
      <c r="Q233" s="41" t="str">
        <f>IF(wycena!B249&lt;&gt;"",IF(COUNTIF(wycena!DJ249:DT249,"&lt;&gt;0")&lt;=$C$21,$C$22,IF(COUNTIF(wycena!DJ249:DT249,"&lt;&gt;0")&lt;=$D$21,$D$22,IF(COUNTIF(wycena!DJ249:DT249,"&lt;&gt;0")&lt;=$E$21,$E$22,IF(COUNTIF(wycena!DJ249:DT249,"&lt;&gt;0")&lt;=$F$21,$F$22,$G$22)))),"")</f>
        <v/>
      </c>
      <c r="R233" s="41" t="str">
        <f>IF(wycena!B249&lt;&gt;"",IF((COUNTIF(wycena!CD249,"&lt;&gt;0")+COUNTIF(wycena!CG249,"&lt;&gt;0"))=1,$D$25,IF((COUNTIF(wycena!CD249,"&lt;&gt;0")+COUNTIF(wycena!CG249,"&lt;&gt;0"))=2,$E$25,$C$25)),"")</f>
        <v/>
      </c>
      <c r="S233" s="41" t="str">
        <f>IF(wycena!B249&lt;&gt;"",IF(COUNTIF(wycena!DL249,"&lt;&gt;0")+COUNTIF(wycena!DO249,"&lt;&gt;0")+COUNTIF(wycena!DP249,"&lt;&gt;0")+COUNTIF(wycena!DT249,"&lt;&gt;0")=$C$28,$C$29,IF(COUNTIF(wycena!DL249,"&lt;&gt;0")+COUNTIF(wycena!DO249,"&lt;&gt;0")+COUNTIF(wycena!DP249,"&lt;&gt;0")+COUNTIF(wycena!DT249,"&lt;&gt;0")=$D$28,$D$29,IF(COUNTIF(wycena!DL249,"&lt;&gt;0")+COUNTIF(wycena!DO249,"&lt;&gt;0")+COUNTIF(wycena!DP249,"&lt;&gt;0")+COUNTIF(wycena!DT249,"&lt;&gt;0")=$E$28,$E$29,$F$29))),"")</f>
        <v/>
      </c>
      <c r="T233" s="41" t="str">
        <f>IF(wycena!B249&lt;&gt;"",IFERROR(IF(MAX(wycena!$AC249:$AD249)/MIN(wycena!$AC249:$AD249)&lt;=$C$32,$C$33,IF(MAX(wycena!$AC249:$AD249)/MIN(wycena!$AC249:$AD249)&lt;=$D$32,$D$33,IF(MAX(wycena!$AC249:$AD249)/MIN(wycena!$AC249:$AD249)&lt;=$E$32,$E$33,$F$33))),0),"")</f>
        <v/>
      </c>
      <c r="U233" s="41" t="str">
        <f>IF(wycena!B249&lt;&gt;"",IF(MAX(wycena!$AC249:$AD249)&lt;=$C$36,$C$37,IF(MAX(wycena!$AC249:$AD249)&lt;=$D$36,$D$37,IF(MAX(wycena!$AC249:$AD249)&lt;=$E$36,$E$37,$F$37))),"")</f>
        <v/>
      </c>
      <c r="V233" s="41" t="str">
        <f>IF(wycena!B249&lt;&gt;"",IF(wycena!$AB249&lt;=ryzyka!$C$40,ryzyka!$C$41,IF(wycena!$AB249&lt;=ryzyka!$D$40,ryzyka!$D$41,IF(wycena!$AB249&lt;=ryzyka!$E$40,ryzyka!$E$41,ryzyka!$F$41))),"")</f>
        <v/>
      </c>
      <c r="W233" s="41">
        <f>IF(AND(wycena!B249&lt;&gt;"",wycena!O249&lt;&gt;""),IF((AND(wycena!O249=$C$43,wycena!P249&lt;&gt;"f",wycena!Q249&lt;&gt;"H"))=TRUE,$C$46,IF(AND(wycena!O249=$F$43,wycena!P249&lt;&gt;"A",wycena!Q249&lt;&gt;"E")=TRUE,$C$46,$D$46)),0)</f>
        <v>0</v>
      </c>
      <c r="X233" s="41" t="str">
        <f>IFERROR(IF(wycena!B249&lt;&gt;"",SUM(M233*$B$48,N233*$B$49,O233*$B$50,P233*$B$51,Q233*$B$52,R233*$B$53,S233*$B$54,T233*$B$55,U233*$B$56,V233*$B$57,W233*$B$58),""),0)</f>
        <v/>
      </c>
      <c r="Y233" s="42" t="str">
        <f>IF(wycena!B249&lt;&gt;"",IF(X233&lt;=$B$65,$C$65,(IF(X233&lt;=$B$66,$C$66,(IF(X233&lt;=$B$67,$C$67,$C$68))))),"")</f>
        <v/>
      </c>
    </row>
    <row r="234" spans="11:25">
      <c r="K234" s="39">
        <v>232</v>
      </c>
      <c r="L234" s="40" t="str">
        <f>IF(wycena!B250&lt;&gt;"",wycena!B250,"")</f>
        <v/>
      </c>
      <c r="M234" s="41" t="str">
        <f>IF(wycena!B250&lt;&gt;"",IF(wycena!EO250&lt;=ryzyka!$C$7,ryzyka!$C$8,IF(wycena!EO250&lt;=ryzyka!$D$7,ryzyka!$D$8,IF(wycena!EO250&lt;=ryzyka!$E$7,ryzyka!$E$8,IF(wycena!EO250&lt;=ryzyka!$F$7,ryzyka!$F$8,ryzyka!$G$8)))),"")</f>
        <v/>
      </c>
      <c r="N234" s="41" t="str">
        <f>IF(wycena!B250&lt;&gt;"",IF(wycena!X250=ryzyka!$C$10,ryzyka!$C$11,ryzyka!$D$11),"")</f>
        <v/>
      </c>
      <c r="O234" s="41" t="str">
        <f>IF(wycena!B250&lt;&gt;"",(IF(wycena!DN250&lt;&gt;0,ryzyka!$D$14,ryzyka!$C$14)),"")</f>
        <v/>
      </c>
      <c r="P234" s="41" t="str">
        <f>IF(wycena!B250&lt;&gt;"",IF(wycena!G250&lt;=ryzyka!$C$17,ryzyka!$C$18,IF(wycena!G250&lt;=ryzyka!$D$17,ryzyka!$D$18,IF(wycena!G250&lt;=ryzyka!$E$17,ryzyka!$E$18,IF(wycena!G250&lt;=ryzyka!$F$17,ryzyka!$F$18,ryzyka!$G$18)))),"")</f>
        <v/>
      </c>
      <c r="Q234" s="41" t="str">
        <f>IF(wycena!B250&lt;&gt;"",IF(COUNTIF(wycena!DJ250:DT250,"&lt;&gt;0")&lt;=$C$21,$C$22,IF(COUNTIF(wycena!DJ250:DT250,"&lt;&gt;0")&lt;=$D$21,$D$22,IF(COUNTIF(wycena!DJ250:DT250,"&lt;&gt;0")&lt;=$E$21,$E$22,IF(COUNTIF(wycena!DJ250:DT250,"&lt;&gt;0")&lt;=$F$21,$F$22,$G$22)))),"")</f>
        <v/>
      </c>
      <c r="R234" s="41" t="str">
        <f>IF(wycena!B250&lt;&gt;"",IF((COUNTIF(wycena!CD250,"&lt;&gt;0")+COUNTIF(wycena!CG250,"&lt;&gt;0"))=1,$D$25,IF((COUNTIF(wycena!CD250,"&lt;&gt;0")+COUNTIF(wycena!CG250,"&lt;&gt;0"))=2,$E$25,$C$25)),"")</f>
        <v/>
      </c>
      <c r="S234" s="41" t="str">
        <f>IF(wycena!B250&lt;&gt;"",IF(COUNTIF(wycena!DL250,"&lt;&gt;0")+COUNTIF(wycena!DO250,"&lt;&gt;0")+COUNTIF(wycena!DP250,"&lt;&gt;0")+COUNTIF(wycena!DT250,"&lt;&gt;0")=$C$28,$C$29,IF(COUNTIF(wycena!DL250,"&lt;&gt;0")+COUNTIF(wycena!DO250,"&lt;&gt;0")+COUNTIF(wycena!DP250,"&lt;&gt;0")+COUNTIF(wycena!DT250,"&lt;&gt;0")=$D$28,$D$29,IF(COUNTIF(wycena!DL250,"&lt;&gt;0")+COUNTIF(wycena!DO250,"&lt;&gt;0")+COUNTIF(wycena!DP250,"&lt;&gt;0")+COUNTIF(wycena!DT250,"&lt;&gt;0")=$E$28,$E$29,$F$29))),"")</f>
        <v/>
      </c>
      <c r="T234" s="41" t="str">
        <f>IF(wycena!B250&lt;&gt;"",IFERROR(IF(MAX(wycena!$AC250:$AD250)/MIN(wycena!$AC250:$AD250)&lt;=$C$32,$C$33,IF(MAX(wycena!$AC250:$AD250)/MIN(wycena!$AC250:$AD250)&lt;=$D$32,$D$33,IF(MAX(wycena!$AC250:$AD250)/MIN(wycena!$AC250:$AD250)&lt;=$E$32,$E$33,$F$33))),0),"")</f>
        <v/>
      </c>
      <c r="U234" s="41" t="str">
        <f>IF(wycena!B250&lt;&gt;"",IF(MAX(wycena!$AC250:$AD250)&lt;=$C$36,$C$37,IF(MAX(wycena!$AC250:$AD250)&lt;=$D$36,$D$37,IF(MAX(wycena!$AC250:$AD250)&lt;=$E$36,$E$37,$F$37))),"")</f>
        <v/>
      </c>
      <c r="V234" s="41" t="str">
        <f>IF(wycena!B250&lt;&gt;"",IF(wycena!$AB250&lt;=ryzyka!$C$40,ryzyka!$C$41,IF(wycena!$AB250&lt;=ryzyka!$D$40,ryzyka!$D$41,IF(wycena!$AB250&lt;=ryzyka!$E$40,ryzyka!$E$41,ryzyka!$F$41))),"")</f>
        <v/>
      </c>
      <c r="W234" s="41">
        <f>IF(AND(wycena!B250&lt;&gt;"",wycena!O250&lt;&gt;""),IF((AND(wycena!O250=$C$43,wycena!P250&lt;&gt;"f",wycena!Q250&lt;&gt;"H"))=TRUE,$C$46,IF(AND(wycena!O250=$F$43,wycena!P250&lt;&gt;"A",wycena!Q250&lt;&gt;"E")=TRUE,$C$46,$D$46)),0)</f>
        <v>0</v>
      </c>
      <c r="X234" s="41" t="str">
        <f>IFERROR(IF(wycena!B250&lt;&gt;"",SUM(M234*$B$48,N234*$B$49,O234*$B$50,P234*$B$51,Q234*$B$52,R234*$B$53,S234*$B$54,T234*$B$55,U234*$B$56,V234*$B$57,W234*$B$58),""),0)</f>
        <v/>
      </c>
      <c r="Y234" s="42" t="str">
        <f>IF(wycena!B250&lt;&gt;"",IF(X234&lt;=$B$65,$C$65,(IF(X234&lt;=$B$66,$C$66,(IF(X234&lt;=$B$67,$C$67,$C$68))))),"")</f>
        <v/>
      </c>
    </row>
    <row r="235" spans="11:25">
      <c r="K235" s="39">
        <v>233</v>
      </c>
      <c r="L235" s="40" t="str">
        <f>IF(wycena!B251&lt;&gt;"",wycena!B251,"")</f>
        <v/>
      </c>
      <c r="M235" s="41" t="str">
        <f>IF(wycena!B251&lt;&gt;"",IF(wycena!EO251&lt;=ryzyka!$C$7,ryzyka!$C$8,IF(wycena!EO251&lt;=ryzyka!$D$7,ryzyka!$D$8,IF(wycena!EO251&lt;=ryzyka!$E$7,ryzyka!$E$8,IF(wycena!EO251&lt;=ryzyka!$F$7,ryzyka!$F$8,ryzyka!$G$8)))),"")</f>
        <v/>
      </c>
      <c r="N235" s="41" t="str">
        <f>IF(wycena!B251&lt;&gt;"",IF(wycena!X251=ryzyka!$C$10,ryzyka!$C$11,ryzyka!$D$11),"")</f>
        <v/>
      </c>
      <c r="O235" s="41" t="str">
        <f>IF(wycena!B251&lt;&gt;"",(IF(wycena!DN251&lt;&gt;0,ryzyka!$D$14,ryzyka!$C$14)),"")</f>
        <v/>
      </c>
      <c r="P235" s="41" t="str">
        <f>IF(wycena!B251&lt;&gt;"",IF(wycena!G251&lt;=ryzyka!$C$17,ryzyka!$C$18,IF(wycena!G251&lt;=ryzyka!$D$17,ryzyka!$D$18,IF(wycena!G251&lt;=ryzyka!$E$17,ryzyka!$E$18,IF(wycena!G251&lt;=ryzyka!$F$17,ryzyka!$F$18,ryzyka!$G$18)))),"")</f>
        <v/>
      </c>
      <c r="Q235" s="41" t="str">
        <f>IF(wycena!B251&lt;&gt;"",IF(COUNTIF(wycena!DJ251:DT251,"&lt;&gt;0")&lt;=$C$21,$C$22,IF(COUNTIF(wycena!DJ251:DT251,"&lt;&gt;0")&lt;=$D$21,$D$22,IF(COUNTIF(wycena!DJ251:DT251,"&lt;&gt;0")&lt;=$E$21,$E$22,IF(COUNTIF(wycena!DJ251:DT251,"&lt;&gt;0")&lt;=$F$21,$F$22,$G$22)))),"")</f>
        <v/>
      </c>
      <c r="R235" s="41" t="str">
        <f>IF(wycena!B251&lt;&gt;"",IF((COUNTIF(wycena!CD251,"&lt;&gt;0")+COUNTIF(wycena!CG251,"&lt;&gt;0"))=1,$D$25,IF((COUNTIF(wycena!CD251,"&lt;&gt;0")+COUNTIF(wycena!CG251,"&lt;&gt;0"))=2,$E$25,$C$25)),"")</f>
        <v/>
      </c>
      <c r="S235" s="41" t="str">
        <f>IF(wycena!B251&lt;&gt;"",IF(COUNTIF(wycena!DL251,"&lt;&gt;0")+COUNTIF(wycena!DO251,"&lt;&gt;0")+COUNTIF(wycena!DP251,"&lt;&gt;0")+COUNTIF(wycena!DT251,"&lt;&gt;0")=$C$28,$C$29,IF(COUNTIF(wycena!DL251,"&lt;&gt;0")+COUNTIF(wycena!DO251,"&lt;&gt;0")+COUNTIF(wycena!DP251,"&lt;&gt;0")+COUNTIF(wycena!DT251,"&lt;&gt;0")=$D$28,$D$29,IF(COUNTIF(wycena!DL251,"&lt;&gt;0")+COUNTIF(wycena!DO251,"&lt;&gt;0")+COUNTIF(wycena!DP251,"&lt;&gt;0")+COUNTIF(wycena!DT251,"&lt;&gt;0")=$E$28,$E$29,$F$29))),"")</f>
        <v/>
      </c>
      <c r="T235" s="41" t="str">
        <f>IF(wycena!B251&lt;&gt;"",IFERROR(IF(MAX(wycena!$AC251:$AD251)/MIN(wycena!$AC251:$AD251)&lt;=$C$32,$C$33,IF(MAX(wycena!$AC251:$AD251)/MIN(wycena!$AC251:$AD251)&lt;=$D$32,$D$33,IF(MAX(wycena!$AC251:$AD251)/MIN(wycena!$AC251:$AD251)&lt;=$E$32,$E$33,$F$33))),0),"")</f>
        <v/>
      </c>
      <c r="U235" s="41" t="str">
        <f>IF(wycena!B251&lt;&gt;"",IF(MAX(wycena!$AC251:$AD251)&lt;=$C$36,$C$37,IF(MAX(wycena!$AC251:$AD251)&lt;=$D$36,$D$37,IF(MAX(wycena!$AC251:$AD251)&lt;=$E$36,$E$37,$F$37))),"")</f>
        <v/>
      </c>
      <c r="V235" s="41" t="str">
        <f>IF(wycena!B251&lt;&gt;"",IF(wycena!$AB251&lt;=ryzyka!$C$40,ryzyka!$C$41,IF(wycena!$AB251&lt;=ryzyka!$D$40,ryzyka!$D$41,IF(wycena!$AB251&lt;=ryzyka!$E$40,ryzyka!$E$41,ryzyka!$F$41))),"")</f>
        <v/>
      </c>
      <c r="W235" s="41">
        <f>IF(AND(wycena!B251&lt;&gt;"",wycena!O251&lt;&gt;""),IF((AND(wycena!O251=$C$43,wycena!P251&lt;&gt;"f",wycena!Q251&lt;&gt;"H"))=TRUE,$C$46,IF(AND(wycena!O251=$F$43,wycena!P251&lt;&gt;"A",wycena!Q251&lt;&gt;"E")=TRUE,$C$46,$D$46)),0)</f>
        <v>0</v>
      </c>
      <c r="X235" s="41" t="str">
        <f>IFERROR(IF(wycena!B251&lt;&gt;"",SUM(M235*$B$48,N235*$B$49,O235*$B$50,P235*$B$51,Q235*$B$52,R235*$B$53,S235*$B$54,T235*$B$55,U235*$B$56,V235*$B$57,W235*$B$58),""),0)</f>
        <v/>
      </c>
      <c r="Y235" s="42" t="str">
        <f>IF(wycena!B251&lt;&gt;"",IF(X235&lt;=$B$65,$C$65,(IF(X235&lt;=$B$66,$C$66,(IF(X235&lt;=$B$67,$C$67,$C$68))))),"")</f>
        <v/>
      </c>
    </row>
    <row r="236" spans="11:25">
      <c r="K236" s="39">
        <v>234</v>
      </c>
      <c r="L236" s="40" t="str">
        <f>IF(wycena!B252&lt;&gt;"",wycena!B252,"")</f>
        <v/>
      </c>
      <c r="M236" s="41" t="str">
        <f>IF(wycena!B252&lt;&gt;"",IF(wycena!EO252&lt;=ryzyka!$C$7,ryzyka!$C$8,IF(wycena!EO252&lt;=ryzyka!$D$7,ryzyka!$D$8,IF(wycena!EO252&lt;=ryzyka!$E$7,ryzyka!$E$8,IF(wycena!EO252&lt;=ryzyka!$F$7,ryzyka!$F$8,ryzyka!$G$8)))),"")</f>
        <v/>
      </c>
      <c r="N236" s="41" t="str">
        <f>IF(wycena!B252&lt;&gt;"",IF(wycena!X252=ryzyka!$C$10,ryzyka!$C$11,ryzyka!$D$11),"")</f>
        <v/>
      </c>
      <c r="O236" s="41" t="str">
        <f>IF(wycena!B252&lt;&gt;"",(IF(wycena!DN252&lt;&gt;0,ryzyka!$D$14,ryzyka!$C$14)),"")</f>
        <v/>
      </c>
      <c r="P236" s="41" t="str">
        <f>IF(wycena!B252&lt;&gt;"",IF(wycena!G252&lt;=ryzyka!$C$17,ryzyka!$C$18,IF(wycena!G252&lt;=ryzyka!$D$17,ryzyka!$D$18,IF(wycena!G252&lt;=ryzyka!$E$17,ryzyka!$E$18,IF(wycena!G252&lt;=ryzyka!$F$17,ryzyka!$F$18,ryzyka!$G$18)))),"")</f>
        <v/>
      </c>
      <c r="Q236" s="41" t="str">
        <f>IF(wycena!B252&lt;&gt;"",IF(COUNTIF(wycena!DJ252:DT252,"&lt;&gt;0")&lt;=$C$21,$C$22,IF(COUNTIF(wycena!DJ252:DT252,"&lt;&gt;0")&lt;=$D$21,$D$22,IF(COUNTIF(wycena!DJ252:DT252,"&lt;&gt;0")&lt;=$E$21,$E$22,IF(COUNTIF(wycena!DJ252:DT252,"&lt;&gt;0")&lt;=$F$21,$F$22,$G$22)))),"")</f>
        <v/>
      </c>
      <c r="R236" s="41" t="str">
        <f>IF(wycena!B252&lt;&gt;"",IF((COUNTIF(wycena!CD252,"&lt;&gt;0")+COUNTIF(wycena!CG252,"&lt;&gt;0"))=1,$D$25,IF((COUNTIF(wycena!CD252,"&lt;&gt;0")+COUNTIF(wycena!CG252,"&lt;&gt;0"))=2,$E$25,$C$25)),"")</f>
        <v/>
      </c>
      <c r="S236" s="41" t="str">
        <f>IF(wycena!B252&lt;&gt;"",IF(COUNTIF(wycena!DL252,"&lt;&gt;0")+COUNTIF(wycena!DO252,"&lt;&gt;0")+COUNTIF(wycena!DP252,"&lt;&gt;0")+COUNTIF(wycena!DT252,"&lt;&gt;0")=$C$28,$C$29,IF(COUNTIF(wycena!DL252,"&lt;&gt;0")+COUNTIF(wycena!DO252,"&lt;&gt;0")+COUNTIF(wycena!DP252,"&lt;&gt;0")+COUNTIF(wycena!DT252,"&lt;&gt;0")=$D$28,$D$29,IF(COUNTIF(wycena!DL252,"&lt;&gt;0")+COUNTIF(wycena!DO252,"&lt;&gt;0")+COUNTIF(wycena!DP252,"&lt;&gt;0")+COUNTIF(wycena!DT252,"&lt;&gt;0")=$E$28,$E$29,$F$29))),"")</f>
        <v/>
      </c>
      <c r="T236" s="41" t="str">
        <f>IF(wycena!B252&lt;&gt;"",IFERROR(IF(MAX(wycena!$AC252:$AD252)/MIN(wycena!$AC252:$AD252)&lt;=$C$32,$C$33,IF(MAX(wycena!$AC252:$AD252)/MIN(wycena!$AC252:$AD252)&lt;=$D$32,$D$33,IF(MAX(wycena!$AC252:$AD252)/MIN(wycena!$AC252:$AD252)&lt;=$E$32,$E$33,$F$33))),0),"")</f>
        <v/>
      </c>
      <c r="U236" s="41" t="str">
        <f>IF(wycena!B252&lt;&gt;"",IF(MAX(wycena!$AC252:$AD252)&lt;=$C$36,$C$37,IF(MAX(wycena!$AC252:$AD252)&lt;=$D$36,$D$37,IF(MAX(wycena!$AC252:$AD252)&lt;=$E$36,$E$37,$F$37))),"")</f>
        <v/>
      </c>
      <c r="V236" s="41" t="str">
        <f>IF(wycena!B252&lt;&gt;"",IF(wycena!$AB252&lt;=ryzyka!$C$40,ryzyka!$C$41,IF(wycena!$AB252&lt;=ryzyka!$D$40,ryzyka!$D$41,IF(wycena!$AB252&lt;=ryzyka!$E$40,ryzyka!$E$41,ryzyka!$F$41))),"")</f>
        <v/>
      </c>
      <c r="W236" s="41">
        <f>IF(AND(wycena!B252&lt;&gt;"",wycena!O252&lt;&gt;""),IF((AND(wycena!O252=$C$43,wycena!P252&lt;&gt;"f",wycena!Q252&lt;&gt;"H"))=TRUE,$C$46,IF(AND(wycena!O252=$F$43,wycena!P252&lt;&gt;"A",wycena!Q252&lt;&gt;"E")=TRUE,$C$46,$D$46)),0)</f>
        <v>0</v>
      </c>
      <c r="X236" s="41" t="str">
        <f>IFERROR(IF(wycena!B252&lt;&gt;"",SUM(M236*$B$48,N236*$B$49,O236*$B$50,P236*$B$51,Q236*$B$52,R236*$B$53,S236*$B$54,T236*$B$55,U236*$B$56,V236*$B$57,W236*$B$58),""),0)</f>
        <v/>
      </c>
      <c r="Y236" s="42" t="str">
        <f>IF(wycena!B252&lt;&gt;"",IF(X236&lt;=$B$65,$C$65,(IF(X236&lt;=$B$66,$C$66,(IF(X236&lt;=$B$67,$C$67,$C$68))))),"")</f>
        <v/>
      </c>
    </row>
    <row r="237" spans="11:25">
      <c r="K237" s="39">
        <v>235</v>
      </c>
      <c r="L237" s="40" t="str">
        <f>IF(wycena!B253&lt;&gt;"",wycena!B253,"")</f>
        <v/>
      </c>
      <c r="M237" s="41" t="str">
        <f>IF(wycena!B253&lt;&gt;"",IF(wycena!EO253&lt;=ryzyka!$C$7,ryzyka!$C$8,IF(wycena!EO253&lt;=ryzyka!$D$7,ryzyka!$D$8,IF(wycena!EO253&lt;=ryzyka!$E$7,ryzyka!$E$8,IF(wycena!EO253&lt;=ryzyka!$F$7,ryzyka!$F$8,ryzyka!$G$8)))),"")</f>
        <v/>
      </c>
      <c r="N237" s="41" t="str">
        <f>IF(wycena!B253&lt;&gt;"",IF(wycena!X253=ryzyka!$C$10,ryzyka!$C$11,ryzyka!$D$11),"")</f>
        <v/>
      </c>
      <c r="O237" s="41" t="str">
        <f>IF(wycena!B253&lt;&gt;"",(IF(wycena!DN253&lt;&gt;0,ryzyka!$D$14,ryzyka!$C$14)),"")</f>
        <v/>
      </c>
      <c r="P237" s="41" t="str">
        <f>IF(wycena!B253&lt;&gt;"",IF(wycena!G253&lt;=ryzyka!$C$17,ryzyka!$C$18,IF(wycena!G253&lt;=ryzyka!$D$17,ryzyka!$D$18,IF(wycena!G253&lt;=ryzyka!$E$17,ryzyka!$E$18,IF(wycena!G253&lt;=ryzyka!$F$17,ryzyka!$F$18,ryzyka!$G$18)))),"")</f>
        <v/>
      </c>
      <c r="Q237" s="41" t="str">
        <f>IF(wycena!B253&lt;&gt;"",IF(COUNTIF(wycena!DJ253:DT253,"&lt;&gt;0")&lt;=$C$21,$C$22,IF(COUNTIF(wycena!DJ253:DT253,"&lt;&gt;0")&lt;=$D$21,$D$22,IF(COUNTIF(wycena!DJ253:DT253,"&lt;&gt;0")&lt;=$E$21,$E$22,IF(COUNTIF(wycena!DJ253:DT253,"&lt;&gt;0")&lt;=$F$21,$F$22,$G$22)))),"")</f>
        <v/>
      </c>
      <c r="R237" s="41" t="str">
        <f>IF(wycena!B253&lt;&gt;"",IF((COUNTIF(wycena!CD253,"&lt;&gt;0")+COUNTIF(wycena!CG253,"&lt;&gt;0"))=1,$D$25,IF((COUNTIF(wycena!CD253,"&lt;&gt;0")+COUNTIF(wycena!CG253,"&lt;&gt;0"))=2,$E$25,$C$25)),"")</f>
        <v/>
      </c>
      <c r="S237" s="41" t="str">
        <f>IF(wycena!B253&lt;&gt;"",IF(COUNTIF(wycena!DL253,"&lt;&gt;0")+COUNTIF(wycena!DO253,"&lt;&gt;0")+COUNTIF(wycena!DP253,"&lt;&gt;0")+COUNTIF(wycena!DT253,"&lt;&gt;0")=$C$28,$C$29,IF(COUNTIF(wycena!DL253,"&lt;&gt;0")+COUNTIF(wycena!DO253,"&lt;&gt;0")+COUNTIF(wycena!DP253,"&lt;&gt;0")+COUNTIF(wycena!DT253,"&lt;&gt;0")=$D$28,$D$29,IF(COUNTIF(wycena!DL253,"&lt;&gt;0")+COUNTIF(wycena!DO253,"&lt;&gt;0")+COUNTIF(wycena!DP253,"&lt;&gt;0")+COUNTIF(wycena!DT253,"&lt;&gt;0")=$E$28,$E$29,$F$29))),"")</f>
        <v/>
      </c>
      <c r="T237" s="41" t="str">
        <f>IF(wycena!B253&lt;&gt;"",IFERROR(IF(MAX(wycena!$AC253:$AD253)/MIN(wycena!$AC253:$AD253)&lt;=$C$32,$C$33,IF(MAX(wycena!$AC253:$AD253)/MIN(wycena!$AC253:$AD253)&lt;=$D$32,$D$33,IF(MAX(wycena!$AC253:$AD253)/MIN(wycena!$AC253:$AD253)&lt;=$E$32,$E$33,$F$33))),0),"")</f>
        <v/>
      </c>
      <c r="U237" s="41" t="str">
        <f>IF(wycena!B253&lt;&gt;"",IF(MAX(wycena!$AC253:$AD253)&lt;=$C$36,$C$37,IF(MAX(wycena!$AC253:$AD253)&lt;=$D$36,$D$37,IF(MAX(wycena!$AC253:$AD253)&lt;=$E$36,$E$37,$F$37))),"")</f>
        <v/>
      </c>
      <c r="V237" s="41" t="str">
        <f>IF(wycena!B253&lt;&gt;"",IF(wycena!$AB253&lt;=ryzyka!$C$40,ryzyka!$C$41,IF(wycena!$AB253&lt;=ryzyka!$D$40,ryzyka!$D$41,IF(wycena!$AB253&lt;=ryzyka!$E$40,ryzyka!$E$41,ryzyka!$F$41))),"")</f>
        <v/>
      </c>
      <c r="W237" s="41">
        <f>IF(AND(wycena!B253&lt;&gt;"",wycena!O253&lt;&gt;""),IF((AND(wycena!O253=$C$43,wycena!P253&lt;&gt;"f",wycena!Q253&lt;&gt;"H"))=TRUE,$C$46,IF(AND(wycena!O253=$F$43,wycena!P253&lt;&gt;"A",wycena!Q253&lt;&gt;"E")=TRUE,$C$46,$D$46)),0)</f>
        <v>0</v>
      </c>
      <c r="X237" s="41" t="str">
        <f>IFERROR(IF(wycena!B253&lt;&gt;"",SUM(M237*$B$48,N237*$B$49,O237*$B$50,P237*$B$51,Q237*$B$52,R237*$B$53,S237*$B$54,T237*$B$55,U237*$B$56,V237*$B$57,W237*$B$58),""),0)</f>
        <v/>
      </c>
      <c r="Y237" s="42" t="str">
        <f>IF(wycena!B253&lt;&gt;"",IF(X237&lt;=$B$65,$C$65,(IF(X237&lt;=$B$66,$C$66,(IF(X237&lt;=$B$67,$C$67,$C$68))))),"")</f>
        <v/>
      </c>
    </row>
    <row r="238" spans="11:25">
      <c r="K238" s="39">
        <v>236</v>
      </c>
      <c r="L238" s="40" t="str">
        <f>IF(wycena!B254&lt;&gt;"",wycena!B254,"")</f>
        <v/>
      </c>
      <c r="M238" s="41" t="str">
        <f>IF(wycena!B254&lt;&gt;"",IF(wycena!EO254&lt;=ryzyka!$C$7,ryzyka!$C$8,IF(wycena!EO254&lt;=ryzyka!$D$7,ryzyka!$D$8,IF(wycena!EO254&lt;=ryzyka!$E$7,ryzyka!$E$8,IF(wycena!EO254&lt;=ryzyka!$F$7,ryzyka!$F$8,ryzyka!$G$8)))),"")</f>
        <v/>
      </c>
      <c r="N238" s="41" t="str">
        <f>IF(wycena!B254&lt;&gt;"",IF(wycena!X254=ryzyka!$C$10,ryzyka!$C$11,ryzyka!$D$11),"")</f>
        <v/>
      </c>
      <c r="O238" s="41" t="str">
        <f>IF(wycena!B254&lt;&gt;"",(IF(wycena!DN254&lt;&gt;0,ryzyka!$D$14,ryzyka!$C$14)),"")</f>
        <v/>
      </c>
      <c r="P238" s="41" t="str">
        <f>IF(wycena!B254&lt;&gt;"",IF(wycena!G254&lt;=ryzyka!$C$17,ryzyka!$C$18,IF(wycena!G254&lt;=ryzyka!$D$17,ryzyka!$D$18,IF(wycena!G254&lt;=ryzyka!$E$17,ryzyka!$E$18,IF(wycena!G254&lt;=ryzyka!$F$17,ryzyka!$F$18,ryzyka!$G$18)))),"")</f>
        <v/>
      </c>
      <c r="Q238" s="41" t="str">
        <f>IF(wycena!B254&lt;&gt;"",IF(COUNTIF(wycena!DJ254:DT254,"&lt;&gt;0")&lt;=$C$21,$C$22,IF(COUNTIF(wycena!DJ254:DT254,"&lt;&gt;0")&lt;=$D$21,$D$22,IF(COUNTIF(wycena!DJ254:DT254,"&lt;&gt;0")&lt;=$E$21,$E$22,IF(COUNTIF(wycena!DJ254:DT254,"&lt;&gt;0")&lt;=$F$21,$F$22,$G$22)))),"")</f>
        <v/>
      </c>
      <c r="R238" s="41" t="str">
        <f>IF(wycena!B254&lt;&gt;"",IF((COUNTIF(wycena!CD254,"&lt;&gt;0")+COUNTIF(wycena!CG254,"&lt;&gt;0"))=1,$D$25,IF((COUNTIF(wycena!CD254,"&lt;&gt;0")+COUNTIF(wycena!CG254,"&lt;&gt;0"))=2,$E$25,$C$25)),"")</f>
        <v/>
      </c>
      <c r="S238" s="41" t="str">
        <f>IF(wycena!B254&lt;&gt;"",IF(COUNTIF(wycena!DL254,"&lt;&gt;0")+COUNTIF(wycena!DO254,"&lt;&gt;0")+COUNTIF(wycena!DP254,"&lt;&gt;0")+COUNTIF(wycena!DT254,"&lt;&gt;0")=$C$28,$C$29,IF(COUNTIF(wycena!DL254,"&lt;&gt;0")+COUNTIF(wycena!DO254,"&lt;&gt;0")+COUNTIF(wycena!DP254,"&lt;&gt;0")+COUNTIF(wycena!DT254,"&lt;&gt;0")=$D$28,$D$29,IF(COUNTIF(wycena!DL254,"&lt;&gt;0")+COUNTIF(wycena!DO254,"&lt;&gt;0")+COUNTIF(wycena!DP254,"&lt;&gt;0")+COUNTIF(wycena!DT254,"&lt;&gt;0")=$E$28,$E$29,$F$29))),"")</f>
        <v/>
      </c>
      <c r="T238" s="41" t="str">
        <f>IF(wycena!B254&lt;&gt;"",IFERROR(IF(MAX(wycena!$AC254:$AD254)/MIN(wycena!$AC254:$AD254)&lt;=$C$32,$C$33,IF(MAX(wycena!$AC254:$AD254)/MIN(wycena!$AC254:$AD254)&lt;=$D$32,$D$33,IF(MAX(wycena!$AC254:$AD254)/MIN(wycena!$AC254:$AD254)&lt;=$E$32,$E$33,$F$33))),0),"")</f>
        <v/>
      </c>
      <c r="U238" s="41" t="str">
        <f>IF(wycena!B254&lt;&gt;"",IF(MAX(wycena!$AC254:$AD254)&lt;=$C$36,$C$37,IF(MAX(wycena!$AC254:$AD254)&lt;=$D$36,$D$37,IF(MAX(wycena!$AC254:$AD254)&lt;=$E$36,$E$37,$F$37))),"")</f>
        <v/>
      </c>
      <c r="V238" s="41" t="str">
        <f>IF(wycena!B254&lt;&gt;"",IF(wycena!$AB254&lt;=ryzyka!$C$40,ryzyka!$C$41,IF(wycena!$AB254&lt;=ryzyka!$D$40,ryzyka!$D$41,IF(wycena!$AB254&lt;=ryzyka!$E$40,ryzyka!$E$41,ryzyka!$F$41))),"")</f>
        <v/>
      </c>
      <c r="W238" s="41">
        <f>IF(AND(wycena!B254&lt;&gt;"",wycena!O254&lt;&gt;""),IF((AND(wycena!O254=$C$43,wycena!P254&lt;&gt;"f",wycena!Q254&lt;&gt;"H"))=TRUE,$C$46,IF(AND(wycena!O254=$F$43,wycena!P254&lt;&gt;"A",wycena!Q254&lt;&gt;"E")=TRUE,$C$46,$D$46)),0)</f>
        <v>0</v>
      </c>
      <c r="X238" s="41" t="str">
        <f>IFERROR(IF(wycena!B254&lt;&gt;"",SUM(M238*$B$48,N238*$B$49,O238*$B$50,P238*$B$51,Q238*$B$52,R238*$B$53,S238*$B$54,T238*$B$55,U238*$B$56,V238*$B$57,W238*$B$58),""),0)</f>
        <v/>
      </c>
      <c r="Y238" s="42" t="str">
        <f>IF(wycena!B254&lt;&gt;"",IF(X238&lt;=$B$65,$C$65,(IF(X238&lt;=$B$66,$C$66,(IF(X238&lt;=$B$67,$C$67,$C$68))))),"")</f>
        <v/>
      </c>
    </row>
    <row r="239" spans="11:25">
      <c r="K239" s="39">
        <v>237</v>
      </c>
      <c r="L239" s="40" t="str">
        <f>IF(wycena!B255&lt;&gt;"",wycena!B255,"")</f>
        <v/>
      </c>
      <c r="M239" s="41" t="str">
        <f>IF(wycena!B255&lt;&gt;"",IF(wycena!EO255&lt;=ryzyka!$C$7,ryzyka!$C$8,IF(wycena!EO255&lt;=ryzyka!$D$7,ryzyka!$D$8,IF(wycena!EO255&lt;=ryzyka!$E$7,ryzyka!$E$8,IF(wycena!EO255&lt;=ryzyka!$F$7,ryzyka!$F$8,ryzyka!$G$8)))),"")</f>
        <v/>
      </c>
      <c r="N239" s="41" t="str">
        <f>IF(wycena!B255&lt;&gt;"",IF(wycena!X255=ryzyka!$C$10,ryzyka!$C$11,ryzyka!$D$11),"")</f>
        <v/>
      </c>
      <c r="O239" s="41" t="str">
        <f>IF(wycena!B255&lt;&gt;"",(IF(wycena!DN255&lt;&gt;0,ryzyka!$D$14,ryzyka!$C$14)),"")</f>
        <v/>
      </c>
      <c r="P239" s="41" t="str">
        <f>IF(wycena!B255&lt;&gt;"",IF(wycena!G255&lt;=ryzyka!$C$17,ryzyka!$C$18,IF(wycena!G255&lt;=ryzyka!$D$17,ryzyka!$D$18,IF(wycena!G255&lt;=ryzyka!$E$17,ryzyka!$E$18,IF(wycena!G255&lt;=ryzyka!$F$17,ryzyka!$F$18,ryzyka!$G$18)))),"")</f>
        <v/>
      </c>
      <c r="Q239" s="41" t="str">
        <f>IF(wycena!B255&lt;&gt;"",IF(COUNTIF(wycena!DJ255:DT255,"&lt;&gt;0")&lt;=$C$21,$C$22,IF(COUNTIF(wycena!DJ255:DT255,"&lt;&gt;0")&lt;=$D$21,$D$22,IF(COUNTIF(wycena!DJ255:DT255,"&lt;&gt;0")&lt;=$E$21,$E$22,IF(COUNTIF(wycena!DJ255:DT255,"&lt;&gt;0")&lt;=$F$21,$F$22,$G$22)))),"")</f>
        <v/>
      </c>
      <c r="R239" s="41" t="str">
        <f>IF(wycena!B255&lt;&gt;"",IF((COUNTIF(wycena!CD255,"&lt;&gt;0")+COUNTIF(wycena!CG255,"&lt;&gt;0"))=1,$D$25,IF((COUNTIF(wycena!CD255,"&lt;&gt;0")+COUNTIF(wycena!CG255,"&lt;&gt;0"))=2,$E$25,$C$25)),"")</f>
        <v/>
      </c>
      <c r="S239" s="41" t="str">
        <f>IF(wycena!B255&lt;&gt;"",IF(COUNTIF(wycena!DL255,"&lt;&gt;0")+COUNTIF(wycena!DO255,"&lt;&gt;0")+COUNTIF(wycena!DP255,"&lt;&gt;0")+COUNTIF(wycena!DT255,"&lt;&gt;0")=$C$28,$C$29,IF(COUNTIF(wycena!DL255,"&lt;&gt;0")+COUNTIF(wycena!DO255,"&lt;&gt;0")+COUNTIF(wycena!DP255,"&lt;&gt;0")+COUNTIF(wycena!DT255,"&lt;&gt;0")=$D$28,$D$29,IF(COUNTIF(wycena!DL255,"&lt;&gt;0")+COUNTIF(wycena!DO255,"&lt;&gt;0")+COUNTIF(wycena!DP255,"&lt;&gt;0")+COUNTIF(wycena!DT255,"&lt;&gt;0")=$E$28,$E$29,$F$29))),"")</f>
        <v/>
      </c>
      <c r="T239" s="41" t="str">
        <f>IF(wycena!B255&lt;&gt;"",IFERROR(IF(MAX(wycena!$AC255:$AD255)/MIN(wycena!$AC255:$AD255)&lt;=$C$32,$C$33,IF(MAX(wycena!$AC255:$AD255)/MIN(wycena!$AC255:$AD255)&lt;=$D$32,$D$33,IF(MAX(wycena!$AC255:$AD255)/MIN(wycena!$AC255:$AD255)&lt;=$E$32,$E$33,$F$33))),0),"")</f>
        <v/>
      </c>
      <c r="U239" s="41" t="str">
        <f>IF(wycena!B255&lt;&gt;"",IF(MAX(wycena!$AC255:$AD255)&lt;=$C$36,$C$37,IF(MAX(wycena!$AC255:$AD255)&lt;=$D$36,$D$37,IF(MAX(wycena!$AC255:$AD255)&lt;=$E$36,$E$37,$F$37))),"")</f>
        <v/>
      </c>
      <c r="V239" s="41" t="str">
        <f>IF(wycena!B255&lt;&gt;"",IF(wycena!$AB255&lt;=ryzyka!$C$40,ryzyka!$C$41,IF(wycena!$AB255&lt;=ryzyka!$D$40,ryzyka!$D$41,IF(wycena!$AB255&lt;=ryzyka!$E$40,ryzyka!$E$41,ryzyka!$F$41))),"")</f>
        <v/>
      </c>
      <c r="W239" s="41">
        <f>IF(AND(wycena!B255&lt;&gt;"",wycena!O255&lt;&gt;""),IF((AND(wycena!O255=$C$43,wycena!P255&lt;&gt;"f",wycena!Q255&lt;&gt;"H"))=TRUE,$C$46,IF(AND(wycena!O255=$F$43,wycena!P255&lt;&gt;"A",wycena!Q255&lt;&gt;"E")=TRUE,$C$46,$D$46)),0)</f>
        <v>0</v>
      </c>
      <c r="X239" s="41" t="str">
        <f>IFERROR(IF(wycena!B255&lt;&gt;"",SUM(M239*$B$48,N239*$B$49,O239*$B$50,P239*$B$51,Q239*$B$52,R239*$B$53,S239*$B$54,T239*$B$55,U239*$B$56,V239*$B$57,W239*$B$58),""),0)</f>
        <v/>
      </c>
      <c r="Y239" s="42" t="str">
        <f>IF(wycena!B255&lt;&gt;"",IF(X239&lt;=$B$65,$C$65,(IF(X239&lt;=$B$66,$C$66,(IF(X239&lt;=$B$67,$C$67,$C$68))))),"")</f>
        <v/>
      </c>
    </row>
    <row r="240" spans="11:25">
      <c r="K240" s="39">
        <v>238</v>
      </c>
      <c r="L240" s="40" t="str">
        <f>IF(wycena!B256&lt;&gt;"",wycena!B256,"")</f>
        <v/>
      </c>
      <c r="M240" s="41" t="str">
        <f>IF(wycena!B256&lt;&gt;"",IF(wycena!EO256&lt;=ryzyka!$C$7,ryzyka!$C$8,IF(wycena!EO256&lt;=ryzyka!$D$7,ryzyka!$D$8,IF(wycena!EO256&lt;=ryzyka!$E$7,ryzyka!$E$8,IF(wycena!EO256&lt;=ryzyka!$F$7,ryzyka!$F$8,ryzyka!$G$8)))),"")</f>
        <v/>
      </c>
      <c r="N240" s="41" t="str">
        <f>IF(wycena!B256&lt;&gt;"",IF(wycena!X256=ryzyka!$C$10,ryzyka!$C$11,ryzyka!$D$11),"")</f>
        <v/>
      </c>
      <c r="O240" s="41" t="str">
        <f>IF(wycena!B256&lt;&gt;"",(IF(wycena!DN256&lt;&gt;0,ryzyka!$D$14,ryzyka!$C$14)),"")</f>
        <v/>
      </c>
      <c r="P240" s="41" t="str">
        <f>IF(wycena!B256&lt;&gt;"",IF(wycena!G256&lt;=ryzyka!$C$17,ryzyka!$C$18,IF(wycena!G256&lt;=ryzyka!$D$17,ryzyka!$D$18,IF(wycena!G256&lt;=ryzyka!$E$17,ryzyka!$E$18,IF(wycena!G256&lt;=ryzyka!$F$17,ryzyka!$F$18,ryzyka!$G$18)))),"")</f>
        <v/>
      </c>
      <c r="Q240" s="41" t="str">
        <f>IF(wycena!B256&lt;&gt;"",IF(COUNTIF(wycena!DJ256:DT256,"&lt;&gt;0")&lt;=$C$21,$C$22,IF(COUNTIF(wycena!DJ256:DT256,"&lt;&gt;0")&lt;=$D$21,$D$22,IF(COUNTIF(wycena!DJ256:DT256,"&lt;&gt;0")&lt;=$E$21,$E$22,IF(COUNTIF(wycena!DJ256:DT256,"&lt;&gt;0")&lt;=$F$21,$F$22,$G$22)))),"")</f>
        <v/>
      </c>
      <c r="R240" s="41" t="str">
        <f>IF(wycena!B256&lt;&gt;"",IF((COUNTIF(wycena!CD256,"&lt;&gt;0")+COUNTIF(wycena!CG256,"&lt;&gt;0"))=1,$D$25,IF((COUNTIF(wycena!CD256,"&lt;&gt;0")+COUNTIF(wycena!CG256,"&lt;&gt;0"))=2,$E$25,$C$25)),"")</f>
        <v/>
      </c>
      <c r="S240" s="41" t="str">
        <f>IF(wycena!B256&lt;&gt;"",IF(COUNTIF(wycena!DL256,"&lt;&gt;0")+COUNTIF(wycena!DO256,"&lt;&gt;0")+COUNTIF(wycena!DP256,"&lt;&gt;0")+COUNTIF(wycena!DT256,"&lt;&gt;0")=$C$28,$C$29,IF(COUNTIF(wycena!DL256,"&lt;&gt;0")+COUNTIF(wycena!DO256,"&lt;&gt;0")+COUNTIF(wycena!DP256,"&lt;&gt;0")+COUNTIF(wycena!DT256,"&lt;&gt;0")=$D$28,$D$29,IF(COUNTIF(wycena!DL256,"&lt;&gt;0")+COUNTIF(wycena!DO256,"&lt;&gt;0")+COUNTIF(wycena!DP256,"&lt;&gt;0")+COUNTIF(wycena!DT256,"&lt;&gt;0")=$E$28,$E$29,$F$29))),"")</f>
        <v/>
      </c>
      <c r="T240" s="41" t="str">
        <f>IF(wycena!B256&lt;&gt;"",IFERROR(IF(MAX(wycena!$AC256:$AD256)/MIN(wycena!$AC256:$AD256)&lt;=$C$32,$C$33,IF(MAX(wycena!$AC256:$AD256)/MIN(wycena!$AC256:$AD256)&lt;=$D$32,$D$33,IF(MAX(wycena!$AC256:$AD256)/MIN(wycena!$AC256:$AD256)&lt;=$E$32,$E$33,$F$33))),0),"")</f>
        <v/>
      </c>
      <c r="U240" s="41" t="str">
        <f>IF(wycena!B256&lt;&gt;"",IF(MAX(wycena!$AC256:$AD256)&lt;=$C$36,$C$37,IF(MAX(wycena!$AC256:$AD256)&lt;=$D$36,$D$37,IF(MAX(wycena!$AC256:$AD256)&lt;=$E$36,$E$37,$F$37))),"")</f>
        <v/>
      </c>
      <c r="V240" s="41" t="str">
        <f>IF(wycena!B256&lt;&gt;"",IF(wycena!$AB256&lt;=ryzyka!$C$40,ryzyka!$C$41,IF(wycena!$AB256&lt;=ryzyka!$D$40,ryzyka!$D$41,IF(wycena!$AB256&lt;=ryzyka!$E$40,ryzyka!$E$41,ryzyka!$F$41))),"")</f>
        <v/>
      </c>
      <c r="W240" s="41">
        <f>IF(AND(wycena!B256&lt;&gt;"",wycena!O256&lt;&gt;""),IF((AND(wycena!O256=$C$43,wycena!P256&lt;&gt;"f",wycena!Q256&lt;&gt;"H"))=TRUE,$C$46,IF(AND(wycena!O256=$F$43,wycena!P256&lt;&gt;"A",wycena!Q256&lt;&gt;"E")=TRUE,$C$46,$D$46)),0)</f>
        <v>0</v>
      </c>
      <c r="X240" s="41" t="str">
        <f>IFERROR(IF(wycena!B256&lt;&gt;"",SUM(M240*$B$48,N240*$B$49,O240*$B$50,P240*$B$51,Q240*$B$52,R240*$B$53,S240*$B$54,T240*$B$55,U240*$B$56,V240*$B$57,W240*$B$58),""),0)</f>
        <v/>
      </c>
      <c r="Y240" s="42" t="str">
        <f>IF(wycena!B256&lt;&gt;"",IF(X240&lt;=$B$65,$C$65,(IF(X240&lt;=$B$66,$C$66,(IF(X240&lt;=$B$67,$C$67,$C$68))))),"")</f>
        <v/>
      </c>
    </row>
    <row r="241" spans="11:25">
      <c r="K241" s="39">
        <v>239</v>
      </c>
      <c r="L241" s="40" t="str">
        <f>IF(wycena!B257&lt;&gt;"",wycena!B257,"")</f>
        <v/>
      </c>
      <c r="M241" s="41" t="str">
        <f>IF(wycena!B257&lt;&gt;"",IF(wycena!EO257&lt;=ryzyka!$C$7,ryzyka!$C$8,IF(wycena!EO257&lt;=ryzyka!$D$7,ryzyka!$D$8,IF(wycena!EO257&lt;=ryzyka!$E$7,ryzyka!$E$8,IF(wycena!EO257&lt;=ryzyka!$F$7,ryzyka!$F$8,ryzyka!$G$8)))),"")</f>
        <v/>
      </c>
      <c r="N241" s="41" t="str">
        <f>IF(wycena!B257&lt;&gt;"",IF(wycena!X257=ryzyka!$C$10,ryzyka!$C$11,ryzyka!$D$11),"")</f>
        <v/>
      </c>
      <c r="O241" s="41" t="str">
        <f>IF(wycena!B257&lt;&gt;"",(IF(wycena!DN257&lt;&gt;0,ryzyka!$D$14,ryzyka!$C$14)),"")</f>
        <v/>
      </c>
      <c r="P241" s="41" t="str">
        <f>IF(wycena!B257&lt;&gt;"",IF(wycena!G257&lt;=ryzyka!$C$17,ryzyka!$C$18,IF(wycena!G257&lt;=ryzyka!$D$17,ryzyka!$D$18,IF(wycena!G257&lt;=ryzyka!$E$17,ryzyka!$E$18,IF(wycena!G257&lt;=ryzyka!$F$17,ryzyka!$F$18,ryzyka!$G$18)))),"")</f>
        <v/>
      </c>
      <c r="Q241" s="41" t="str">
        <f>IF(wycena!B257&lt;&gt;"",IF(COUNTIF(wycena!DJ257:DT257,"&lt;&gt;0")&lt;=$C$21,$C$22,IF(COUNTIF(wycena!DJ257:DT257,"&lt;&gt;0")&lt;=$D$21,$D$22,IF(COUNTIF(wycena!DJ257:DT257,"&lt;&gt;0")&lt;=$E$21,$E$22,IF(COUNTIF(wycena!DJ257:DT257,"&lt;&gt;0")&lt;=$F$21,$F$22,$G$22)))),"")</f>
        <v/>
      </c>
      <c r="R241" s="41" t="str">
        <f>IF(wycena!B257&lt;&gt;"",IF((COUNTIF(wycena!CD257,"&lt;&gt;0")+COUNTIF(wycena!CG257,"&lt;&gt;0"))=1,$D$25,IF((COUNTIF(wycena!CD257,"&lt;&gt;0")+COUNTIF(wycena!CG257,"&lt;&gt;0"))=2,$E$25,$C$25)),"")</f>
        <v/>
      </c>
      <c r="S241" s="41" t="str">
        <f>IF(wycena!B257&lt;&gt;"",IF(COUNTIF(wycena!DL257,"&lt;&gt;0")+COUNTIF(wycena!DO257,"&lt;&gt;0")+COUNTIF(wycena!DP257,"&lt;&gt;0")+COUNTIF(wycena!DT257,"&lt;&gt;0")=$C$28,$C$29,IF(COUNTIF(wycena!DL257,"&lt;&gt;0")+COUNTIF(wycena!DO257,"&lt;&gt;0")+COUNTIF(wycena!DP257,"&lt;&gt;0")+COUNTIF(wycena!DT257,"&lt;&gt;0")=$D$28,$D$29,IF(COUNTIF(wycena!DL257,"&lt;&gt;0")+COUNTIF(wycena!DO257,"&lt;&gt;0")+COUNTIF(wycena!DP257,"&lt;&gt;0")+COUNTIF(wycena!DT257,"&lt;&gt;0")=$E$28,$E$29,$F$29))),"")</f>
        <v/>
      </c>
      <c r="T241" s="41" t="str">
        <f>IF(wycena!B257&lt;&gt;"",IFERROR(IF(MAX(wycena!$AC257:$AD257)/MIN(wycena!$AC257:$AD257)&lt;=$C$32,$C$33,IF(MAX(wycena!$AC257:$AD257)/MIN(wycena!$AC257:$AD257)&lt;=$D$32,$D$33,IF(MAX(wycena!$AC257:$AD257)/MIN(wycena!$AC257:$AD257)&lt;=$E$32,$E$33,$F$33))),0),"")</f>
        <v/>
      </c>
      <c r="U241" s="41" t="str">
        <f>IF(wycena!B257&lt;&gt;"",IF(MAX(wycena!$AC257:$AD257)&lt;=$C$36,$C$37,IF(MAX(wycena!$AC257:$AD257)&lt;=$D$36,$D$37,IF(MAX(wycena!$AC257:$AD257)&lt;=$E$36,$E$37,$F$37))),"")</f>
        <v/>
      </c>
      <c r="V241" s="41" t="str">
        <f>IF(wycena!B257&lt;&gt;"",IF(wycena!$AB257&lt;=ryzyka!$C$40,ryzyka!$C$41,IF(wycena!$AB257&lt;=ryzyka!$D$40,ryzyka!$D$41,IF(wycena!$AB257&lt;=ryzyka!$E$40,ryzyka!$E$41,ryzyka!$F$41))),"")</f>
        <v/>
      </c>
      <c r="W241" s="41">
        <f>IF(AND(wycena!B257&lt;&gt;"",wycena!O257&lt;&gt;""),IF((AND(wycena!O257=$C$43,wycena!P257&lt;&gt;"f",wycena!Q257&lt;&gt;"H"))=TRUE,$C$46,IF(AND(wycena!O257=$F$43,wycena!P257&lt;&gt;"A",wycena!Q257&lt;&gt;"E")=TRUE,$C$46,$D$46)),0)</f>
        <v>0</v>
      </c>
      <c r="X241" s="41" t="str">
        <f>IFERROR(IF(wycena!B257&lt;&gt;"",SUM(M241*$B$48,N241*$B$49,O241*$B$50,P241*$B$51,Q241*$B$52,R241*$B$53,S241*$B$54,T241*$B$55,U241*$B$56,V241*$B$57,W241*$B$58),""),0)</f>
        <v/>
      </c>
      <c r="Y241" s="42" t="str">
        <f>IF(wycena!B257&lt;&gt;"",IF(X241&lt;=$B$65,$C$65,(IF(X241&lt;=$B$66,$C$66,(IF(X241&lt;=$B$67,$C$67,$C$68))))),"")</f>
        <v/>
      </c>
    </row>
    <row r="242" spans="11:25">
      <c r="K242" s="39">
        <v>240</v>
      </c>
      <c r="L242" s="40" t="str">
        <f>IF(wycena!B258&lt;&gt;"",wycena!B258,"")</f>
        <v/>
      </c>
      <c r="M242" s="41" t="str">
        <f>IF(wycena!B258&lt;&gt;"",IF(wycena!EO258&lt;=ryzyka!$C$7,ryzyka!$C$8,IF(wycena!EO258&lt;=ryzyka!$D$7,ryzyka!$D$8,IF(wycena!EO258&lt;=ryzyka!$E$7,ryzyka!$E$8,IF(wycena!EO258&lt;=ryzyka!$F$7,ryzyka!$F$8,ryzyka!$G$8)))),"")</f>
        <v/>
      </c>
      <c r="N242" s="41" t="str">
        <f>IF(wycena!B258&lt;&gt;"",IF(wycena!X258=ryzyka!$C$10,ryzyka!$C$11,ryzyka!$D$11),"")</f>
        <v/>
      </c>
      <c r="O242" s="41" t="str">
        <f>IF(wycena!B258&lt;&gt;"",(IF(wycena!DN258&lt;&gt;0,ryzyka!$D$14,ryzyka!$C$14)),"")</f>
        <v/>
      </c>
      <c r="P242" s="41" t="str">
        <f>IF(wycena!B258&lt;&gt;"",IF(wycena!G258&lt;=ryzyka!$C$17,ryzyka!$C$18,IF(wycena!G258&lt;=ryzyka!$D$17,ryzyka!$D$18,IF(wycena!G258&lt;=ryzyka!$E$17,ryzyka!$E$18,IF(wycena!G258&lt;=ryzyka!$F$17,ryzyka!$F$18,ryzyka!$G$18)))),"")</f>
        <v/>
      </c>
      <c r="Q242" s="41" t="str">
        <f>IF(wycena!B258&lt;&gt;"",IF(COUNTIF(wycena!DJ258:DT258,"&lt;&gt;0")&lt;=$C$21,$C$22,IF(COUNTIF(wycena!DJ258:DT258,"&lt;&gt;0")&lt;=$D$21,$D$22,IF(COUNTIF(wycena!DJ258:DT258,"&lt;&gt;0")&lt;=$E$21,$E$22,IF(COUNTIF(wycena!DJ258:DT258,"&lt;&gt;0")&lt;=$F$21,$F$22,$G$22)))),"")</f>
        <v/>
      </c>
      <c r="R242" s="41" t="str">
        <f>IF(wycena!B258&lt;&gt;"",IF((COUNTIF(wycena!CD258,"&lt;&gt;0")+COUNTIF(wycena!CG258,"&lt;&gt;0"))=1,$D$25,IF((COUNTIF(wycena!CD258,"&lt;&gt;0")+COUNTIF(wycena!CG258,"&lt;&gt;0"))=2,$E$25,$C$25)),"")</f>
        <v/>
      </c>
      <c r="S242" s="41" t="str">
        <f>IF(wycena!B258&lt;&gt;"",IF(COUNTIF(wycena!DL258,"&lt;&gt;0")+COUNTIF(wycena!DO258,"&lt;&gt;0")+COUNTIF(wycena!DP258,"&lt;&gt;0")+COUNTIF(wycena!DT258,"&lt;&gt;0")=$C$28,$C$29,IF(COUNTIF(wycena!DL258,"&lt;&gt;0")+COUNTIF(wycena!DO258,"&lt;&gt;0")+COUNTIF(wycena!DP258,"&lt;&gt;0")+COUNTIF(wycena!DT258,"&lt;&gt;0")=$D$28,$D$29,IF(COUNTIF(wycena!DL258,"&lt;&gt;0")+COUNTIF(wycena!DO258,"&lt;&gt;0")+COUNTIF(wycena!DP258,"&lt;&gt;0")+COUNTIF(wycena!DT258,"&lt;&gt;0")=$E$28,$E$29,$F$29))),"")</f>
        <v/>
      </c>
      <c r="T242" s="41" t="str">
        <f>IF(wycena!B258&lt;&gt;"",IFERROR(IF(MAX(wycena!$AC258:$AD258)/MIN(wycena!$AC258:$AD258)&lt;=$C$32,$C$33,IF(MAX(wycena!$AC258:$AD258)/MIN(wycena!$AC258:$AD258)&lt;=$D$32,$D$33,IF(MAX(wycena!$AC258:$AD258)/MIN(wycena!$AC258:$AD258)&lt;=$E$32,$E$33,$F$33))),0),"")</f>
        <v/>
      </c>
      <c r="U242" s="41" t="str">
        <f>IF(wycena!B258&lt;&gt;"",IF(MAX(wycena!$AC258:$AD258)&lt;=$C$36,$C$37,IF(MAX(wycena!$AC258:$AD258)&lt;=$D$36,$D$37,IF(MAX(wycena!$AC258:$AD258)&lt;=$E$36,$E$37,$F$37))),"")</f>
        <v/>
      </c>
      <c r="V242" s="41" t="str">
        <f>IF(wycena!B258&lt;&gt;"",IF(wycena!$AB258&lt;=ryzyka!$C$40,ryzyka!$C$41,IF(wycena!$AB258&lt;=ryzyka!$D$40,ryzyka!$D$41,IF(wycena!$AB258&lt;=ryzyka!$E$40,ryzyka!$E$41,ryzyka!$F$41))),"")</f>
        <v/>
      </c>
      <c r="W242" s="41">
        <f>IF(AND(wycena!B258&lt;&gt;"",wycena!O258&lt;&gt;""),IF((AND(wycena!O258=$C$43,wycena!P258&lt;&gt;"f",wycena!Q258&lt;&gt;"H"))=TRUE,$C$46,IF(AND(wycena!O258=$F$43,wycena!P258&lt;&gt;"A",wycena!Q258&lt;&gt;"E")=TRUE,$C$46,$D$46)),0)</f>
        <v>0</v>
      </c>
      <c r="X242" s="41" t="str">
        <f>IFERROR(IF(wycena!B258&lt;&gt;"",SUM(M242*$B$48,N242*$B$49,O242*$B$50,P242*$B$51,Q242*$B$52,R242*$B$53,S242*$B$54,T242*$B$55,U242*$B$56,V242*$B$57,W242*$B$58),""),0)</f>
        <v/>
      </c>
      <c r="Y242" s="42" t="str">
        <f>IF(wycena!B258&lt;&gt;"",IF(X242&lt;=$B$65,$C$65,(IF(X242&lt;=$B$66,$C$66,(IF(X242&lt;=$B$67,$C$67,$C$68))))),"")</f>
        <v/>
      </c>
    </row>
    <row r="243" spans="11:25">
      <c r="K243" s="39">
        <v>241</v>
      </c>
      <c r="L243" s="40" t="str">
        <f>IF(wycena!B259&lt;&gt;"",wycena!B259,"")</f>
        <v/>
      </c>
      <c r="M243" s="41" t="str">
        <f>IF(wycena!B259&lt;&gt;"",IF(wycena!EO259&lt;=ryzyka!$C$7,ryzyka!$C$8,IF(wycena!EO259&lt;=ryzyka!$D$7,ryzyka!$D$8,IF(wycena!EO259&lt;=ryzyka!$E$7,ryzyka!$E$8,IF(wycena!EO259&lt;=ryzyka!$F$7,ryzyka!$F$8,ryzyka!$G$8)))),"")</f>
        <v/>
      </c>
      <c r="N243" s="41" t="str">
        <f>IF(wycena!B259&lt;&gt;"",IF(wycena!X259=ryzyka!$C$10,ryzyka!$C$11,ryzyka!$D$11),"")</f>
        <v/>
      </c>
      <c r="O243" s="41" t="str">
        <f>IF(wycena!B259&lt;&gt;"",(IF(wycena!DN259&lt;&gt;0,ryzyka!$D$14,ryzyka!$C$14)),"")</f>
        <v/>
      </c>
      <c r="P243" s="41" t="str">
        <f>IF(wycena!B259&lt;&gt;"",IF(wycena!G259&lt;=ryzyka!$C$17,ryzyka!$C$18,IF(wycena!G259&lt;=ryzyka!$D$17,ryzyka!$D$18,IF(wycena!G259&lt;=ryzyka!$E$17,ryzyka!$E$18,IF(wycena!G259&lt;=ryzyka!$F$17,ryzyka!$F$18,ryzyka!$G$18)))),"")</f>
        <v/>
      </c>
      <c r="Q243" s="41" t="str">
        <f>IF(wycena!B259&lt;&gt;"",IF(COUNTIF(wycena!DJ259:DT259,"&lt;&gt;0")&lt;=$C$21,$C$22,IF(COUNTIF(wycena!DJ259:DT259,"&lt;&gt;0")&lt;=$D$21,$D$22,IF(COUNTIF(wycena!DJ259:DT259,"&lt;&gt;0")&lt;=$E$21,$E$22,IF(COUNTIF(wycena!DJ259:DT259,"&lt;&gt;0")&lt;=$F$21,$F$22,$G$22)))),"")</f>
        <v/>
      </c>
      <c r="R243" s="41" t="str">
        <f>IF(wycena!B259&lt;&gt;"",IF((COUNTIF(wycena!CD259,"&lt;&gt;0")+COUNTIF(wycena!CG259,"&lt;&gt;0"))=1,$D$25,IF((COUNTIF(wycena!CD259,"&lt;&gt;0")+COUNTIF(wycena!CG259,"&lt;&gt;0"))=2,$E$25,$C$25)),"")</f>
        <v/>
      </c>
      <c r="S243" s="41" t="str">
        <f>IF(wycena!B259&lt;&gt;"",IF(COUNTIF(wycena!DL259,"&lt;&gt;0")+COUNTIF(wycena!DO259,"&lt;&gt;0")+COUNTIF(wycena!DP259,"&lt;&gt;0")+COUNTIF(wycena!DT259,"&lt;&gt;0")=$C$28,$C$29,IF(COUNTIF(wycena!DL259,"&lt;&gt;0")+COUNTIF(wycena!DO259,"&lt;&gt;0")+COUNTIF(wycena!DP259,"&lt;&gt;0")+COUNTIF(wycena!DT259,"&lt;&gt;0")=$D$28,$D$29,IF(COUNTIF(wycena!DL259,"&lt;&gt;0")+COUNTIF(wycena!DO259,"&lt;&gt;0")+COUNTIF(wycena!DP259,"&lt;&gt;0")+COUNTIF(wycena!DT259,"&lt;&gt;0")=$E$28,$E$29,$F$29))),"")</f>
        <v/>
      </c>
      <c r="T243" s="41" t="str">
        <f>IF(wycena!B259&lt;&gt;"",IFERROR(IF(MAX(wycena!$AC259:$AD259)/MIN(wycena!$AC259:$AD259)&lt;=$C$32,$C$33,IF(MAX(wycena!$AC259:$AD259)/MIN(wycena!$AC259:$AD259)&lt;=$D$32,$D$33,IF(MAX(wycena!$AC259:$AD259)/MIN(wycena!$AC259:$AD259)&lt;=$E$32,$E$33,$F$33))),0),"")</f>
        <v/>
      </c>
      <c r="U243" s="41" t="str">
        <f>IF(wycena!B259&lt;&gt;"",IF(MAX(wycena!$AC259:$AD259)&lt;=$C$36,$C$37,IF(MAX(wycena!$AC259:$AD259)&lt;=$D$36,$D$37,IF(MAX(wycena!$AC259:$AD259)&lt;=$E$36,$E$37,$F$37))),"")</f>
        <v/>
      </c>
      <c r="V243" s="41" t="str">
        <f>IF(wycena!B259&lt;&gt;"",IF(wycena!$AB259&lt;=ryzyka!$C$40,ryzyka!$C$41,IF(wycena!$AB259&lt;=ryzyka!$D$40,ryzyka!$D$41,IF(wycena!$AB259&lt;=ryzyka!$E$40,ryzyka!$E$41,ryzyka!$F$41))),"")</f>
        <v/>
      </c>
      <c r="W243" s="41">
        <f>IF(AND(wycena!B259&lt;&gt;"",wycena!O259&lt;&gt;""),IF((AND(wycena!O259=$C$43,wycena!P259&lt;&gt;"f",wycena!Q259&lt;&gt;"H"))=TRUE,$C$46,IF(AND(wycena!O259=$F$43,wycena!P259&lt;&gt;"A",wycena!Q259&lt;&gt;"E")=TRUE,$C$46,$D$46)),0)</f>
        <v>0</v>
      </c>
      <c r="X243" s="41" t="str">
        <f>IFERROR(IF(wycena!B259&lt;&gt;"",SUM(M243*$B$48,N243*$B$49,O243*$B$50,P243*$B$51,Q243*$B$52,R243*$B$53,S243*$B$54,T243*$B$55,U243*$B$56,V243*$B$57,W243*$B$58),""),0)</f>
        <v/>
      </c>
      <c r="Y243" s="42" t="str">
        <f>IF(wycena!B259&lt;&gt;"",IF(X243&lt;=$B$65,$C$65,(IF(X243&lt;=$B$66,$C$66,(IF(X243&lt;=$B$67,$C$67,$C$68))))),"")</f>
        <v/>
      </c>
    </row>
    <row r="244" spans="11:25">
      <c r="K244" s="39">
        <v>242</v>
      </c>
      <c r="L244" s="40" t="str">
        <f>IF(wycena!B260&lt;&gt;"",wycena!B260,"")</f>
        <v/>
      </c>
      <c r="M244" s="41" t="str">
        <f>IF(wycena!B260&lt;&gt;"",IF(wycena!EO260&lt;=ryzyka!$C$7,ryzyka!$C$8,IF(wycena!EO260&lt;=ryzyka!$D$7,ryzyka!$D$8,IF(wycena!EO260&lt;=ryzyka!$E$7,ryzyka!$E$8,IF(wycena!EO260&lt;=ryzyka!$F$7,ryzyka!$F$8,ryzyka!$G$8)))),"")</f>
        <v/>
      </c>
      <c r="N244" s="41" t="str">
        <f>IF(wycena!B260&lt;&gt;"",IF(wycena!X260=ryzyka!$C$10,ryzyka!$C$11,ryzyka!$D$11),"")</f>
        <v/>
      </c>
      <c r="O244" s="41" t="str">
        <f>IF(wycena!B260&lt;&gt;"",(IF(wycena!DN260&lt;&gt;0,ryzyka!$D$14,ryzyka!$C$14)),"")</f>
        <v/>
      </c>
      <c r="P244" s="41" t="str">
        <f>IF(wycena!B260&lt;&gt;"",IF(wycena!G260&lt;=ryzyka!$C$17,ryzyka!$C$18,IF(wycena!G260&lt;=ryzyka!$D$17,ryzyka!$D$18,IF(wycena!G260&lt;=ryzyka!$E$17,ryzyka!$E$18,IF(wycena!G260&lt;=ryzyka!$F$17,ryzyka!$F$18,ryzyka!$G$18)))),"")</f>
        <v/>
      </c>
      <c r="Q244" s="41" t="str">
        <f>IF(wycena!B260&lt;&gt;"",IF(COUNTIF(wycena!DJ260:DT260,"&lt;&gt;0")&lt;=$C$21,$C$22,IF(COUNTIF(wycena!DJ260:DT260,"&lt;&gt;0")&lt;=$D$21,$D$22,IF(COUNTIF(wycena!DJ260:DT260,"&lt;&gt;0")&lt;=$E$21,$E$22,IF(COUNTIF(wycena!DJ260:DT260,"&lt;&gt;0")&lt;=$F$21,$F$22,$G$22)))),"")</f>
        <v/>
      </c>
      <c r="R244" s="41" t="str">
        <f>IF(wycena!B260&lt;&gt;"",IF((COUNTIF(wycena!CD260,"&lt;&gt;0")+COUNTIF(wycena!CG260,"&lt;&gt;0"))=1,$D$25,IF((COUNTIF(wycena!CD260,"&lt;&gt;0")+COUNTIF(wycena!CG260,"&lt;&gt;0"))=2,$E$25,$C$25)),"")</f>
        <v/>
      </c>
      <c r="S244" s="41" t="str">
        <f>IF(wycena!B260&lt;&gt;"",IF(COUNTIF(wycena!DL260,"&lt;&gt;0")+COUNTIF(wycena!DO260,"&lt;&gt;0")+COUNTIF(wycena!DP260,"&lt;&gt;0")+COUNTIF(wycena!DT260,"&lt;&gt;0")=$C$28,$C$29,IF(COUNTIF(wycena!DL260,"&lt;&gt;0")+COUNTIF(wycena!DO260,"&lt;&gt;0")+COUNTIF(wycena!DP260,"&lt;&gt;0")+COUNTIF(wycena!DT260,"&lt;&gt;0")=$D$28,$D$29,IF(COUNTIF(wycena!DL260,"&lt;&gt;0")+COUNTIF(wycena!DO260,"&lt;&gt;0")+COUNTIF(wycena!DP260,"&lt;&gt;0")+COUNTIF(wycena!DT260,"&lt;&gt;0")=$E$28,$E$29,$F$29))),"")</f>
        <v/>
      </c>
      <c r="T244" s="41" t="str">
        <f>IF(wycena!B260&lt;&gt;"",IFERROR(IF(MAX(wycena!$AC260:$AD260)/MIN(wycena!$AC260:$AD260)&lt;=$C$32,$C$33,IF(MAX(wycena!$AC260:$AD260)/MIN(wycena!$AC260:$AD260)&lt;=$D$32,$D$33,IF(MAX(wycena!$AC260:$AD260)/MIN(wycena!$AC260:$AD260)&lt;=$E$32,$E$33,$F$33))),0),"")</f>
        <v/>
      </c>
      <c r="U244" s="41" t="str">
        <f>IF(wycena!B260&lt;&gt;"",IF(MAX(wycena!$AC260:$AD260)&lt;=$C$36,$C$37,IF(MAX(wycena!$AC260:$AD260)&lt;=$D$36,$D$37,IF(MAX(wycena!$AC260:$AD260)&lt;=$E$36,$E$37,$F$37))),"")</f>
        <v/>
      </c>
      <c r="V244" s="41" t="str">
        <f>IF(wycena!B260&lt;&gt;"",IF(wycena!$AB260&lt;=ryzyka!$C$40,ryzyka!$C$41,IF(wycena!$AB260&lt;=ryzyka!$D$40,ryzyka!$D$41,IF(wycena!$AB260&lt;=ryzyka!$E$40,ryzyka!$E$41,ryzyka!$F$41))),"")</f>
        <v/>
      </c>
      <c r="W244" s="41">
        <f>IF(AND(wycena!B260&lt;&gt;"",wycena!O260&lt;&gt;""),IF((AND(wycena!O260=$C$43,wycena!P260&lt;&gt;"f",wycena!Q260&lt;&gt;"H"))=TRUE,$C$46,IF(AND(wycena!O260=$F$43,wycena!P260&lt;&gt;"A",wycena!Q260&lt;&gt;"E")=TRUE,$C$46,$D$46)),0)</f>
        <v>0</v>
      </c>
      <c r="X244" s="41" t="str">
        <f>IFERROR(IF(wycena!B260&lt;&gt;"",SUM(M244*$B$48,N244*$B$49,O244*$B$50,P244*$B$51,Q244*$B$52,R244*$B$53,S244*$B$54,T244*$B$55,U244*$B$56,V244*$B$57,W244*$B$58),""),0)</f>
        <v/>
      </c>
      <c r="Y244" s="42" t="str">
        <f>IF(wycena!B260&lt;&gt;"",IF(X244&lt;=$B$65,$C$65,(IF(X244&lt;=$B$66,$C$66,(IF(X244&lt;=$B$67,$C$67,$C$68))))),"")</f>
        <v/>
      </c>
    </row>
    <row r="245" spans="11:25">
      <c r="K245" s="39">
        <v>243</v>
      </c>
      <c r="L245" s="40" t="str">
        <f>IF(wycena!B261&lt;&gt;"",wycena!B261,"")</f>
        <v/>
      </c>
      <c r="M245" s="41" t="str">
        <f>IF(wycena!B261&lt;&gt;"",IF(wycena!EO261&lt;=ryzyka!$C$7,ryzyka!$C$8,IF(wycena!EO261&lt;=ryzyka!$D$7,ryzyka!$D$8,IF(wycena!EO261&lt;=ryzyka!$E$7,ryzyka!$E$8,IF(wycena!EO261&lt;=ryzyka!$F$7,ryzyka!$F$8,ryzyka!$G$8)))),"")</f>
        <v/>
      </c>
      <c r="N245" s="41" t="str">
        <f>IF(wycena!B261&lt;&gt;"",IF(wycena!X261=ryzyka!$C$10,ryzyka!$C$11,ryzyka!$D$11),"")</f>
        <v/>
      </c>
      <c r="O245" s="41" t="str">
        <f>IF(wycena!B261&lt;&gt;"",(IF(wycena!DN261&lt;&gt;0,ryzyka!$D$14,ryzyka!$C$14)),"")</f>
        <v/>
      </c>
      <c r="P245" s="41" t="str">
        <f>IF(wycena!B261&lt;&gt;"",IF(wycena!G261&lt;=ryzyka!$C$17,ryzyka!$C$18,IF(wycena!G261&lt;=ryzyka!$D$17,ryzyka!$D$18,IF(wycena!G261&lt;=ryzyka!$E$17,ryzyka!$E$18,IF(wycena!G261&lt;=ryzyka!$F$17,ryzyka!$F$18,ryzyka!$G$18)))),"")</f>
        <v/>
      </c>
      <c r="Q245" s="41" t="str">
        <f>IF(wycena!B261&lt;&gt;"",IF(COUNTIF(wycena!DJ261:DT261,"&lt;&gt;0")&lt;=$C$21,$C$22,IF(COUNTIF(wycena!DJ261:DT261,"&lt;&gt;0")&lt;=$D$21,$D$22,IF(COUNTIF(wycena!DJ261:DT261,"&lt;&gt;0")&lt;=$E$21,$E$22,IF(COUNTIF(wycena!DJ261:DT261,"&lt;&gt;0")&lt;=$F$21,$F$22,$G$22)))),"")</f>
        <v/>
      </c>
      <c r="R245" s="41" t="str">
        <f>IF(wycena!B261&lt;&gt;"",IF((COUNTIF(wycena!CD261,"&lt;&gt;0")+COUNTIF(wycena!CG261,"&lt;&gt;0"))=1,$D$25,IF((COUNTIF(wycena!CD261,"&lt;&gt;0")+COUNTIF(wycena!CG261,"&lt;&gt;0"))=2,$E$25,$C$25)),"")</f>
        <v/>
      </c>
      <c r="S245" s="41" t="str">
        <f>IF(wycena!B261&lt;&gt;"",IF(COUNTIF(wycena!DL261,"&lt;&gt;0")+COUNTIF(wycena!DO261,"&lt;&gt;0")+COUNTIF(wycena!DP261,"&lt;&gt;0")+COUNTIF(wycena!DT261,"&lt;&gt;0")=$C$28,$C$29,IF(COUNTIF(wycena!DL261,"&lt;&gt;0")+COUNTIF(wycena!DO261,"&lt;&gt;0")+COUNTIF(wycena!DP261,"&lt;&gt;0")+COUNTIF(wycena!DT261,"&lt;&gt;0")=$D$28,$D$29,IF(COUNTIF(wycena!DL261,"&lt;&gt;0")+COUNTIF(wycena!DO261,"&lt;&gt;0")+COUNTIF(wycena!DP261,"&lt;&gt;0")+COUNTIF(wycena!DT261,"&lt;&gt;0")=$E$28,$E$29,$F$29))),"")</f>
        <v/>
      </c>
      <c r="T245" s="41" t="str">
        <f>IF(wycena!B261&lt;&gt;"",IFERROR(IF(MAX(wycena!$AC261:$AD261)/MIN(wycena!$AC261:$AD261)&lt;=$C$32,$C$33,IF(MAX(wycena!$AC261:$AD261)/MIN(wycena!$AC261:$AD261)&lt;=$D$32,$D$33,IF(MAX(wycena!$AC261:$AD261)/MIN(wycena!$AC261:$AD261)&lt;=$E$32,$E$33,$F$33))),0),"")</f>
        <v/>
      </c>
      <c r="U245" s="41" t="str">
        <f>IF(wycena!B261&lt;&gt;"",IF(MAX(wycena!$AC261:$AD261)&lt;=$C$36,$C$37,IF(MAX(wycena!$AC261:$AD261)&lt;=$D$36,$D$37,IF(MAX(wycena!$AC261:$AD261)&lt;=$E$36,$E$37,$F$37))),"")</f>
        <v/>
      </c>
      <c r="V245" s="41" t="str">
        <f>IF(wycena!B261&lt;&gt;"",IF(wycena!$AB261&lt;=ryzyka!$C$40,ryzyka!$C$41,IF(wycena!$AB261&lt;=ryzyka!$D$40,ryzyka!$D$41,IF(wycena!$AB261&lt;=ryzyka!$E$40,ryzyka!$E$41,ryzyka!$F$41))),"")</f>
        <v/>
      </c>
      <c r="W245" s="41">
        <f>IF(AND(wycena!B261&lt;&gt;"",wycena!O261&lt;&gt;""),IF((AND(wycena!O261=$C$43,wycena!P261&lt;&gt;"f",wycena!Q261&lt;&gt;"H"))=TRUE,$C$46,IF(AND(wycena!O261=$F$43,wycena!P261&lt;&gt;"A",wycena!Q261&lt;&gt;"E")=TRUE,$C$46,$D$46)),0)</f>
        <v>0</v>
      </c>
      <c r="X245" s="41" t="str">
        <f>IFERROR(IF(wycena!B261&lt;&gt;"",SUM(M245*$B$48,N245*$B$49,O245*$B$50,P245*$B$51,Q245*$B$52,R245*$B$53,S245*$B$54,T245*$B$55,U245*$B$56,V245*$B$57,W245*$B$58),""),0)</f>
        <v/>
      </c>
      <c r="Y245" s="42" t="str">
        <f>IF(wycena!B261&lt;&gt;"",IF(X245&lt;=$B$65,$C$65,(IF(X245&lt;=$B$66,$C$66,(IF(X245&lt;=$B$67,$C$67,$C$68))))),"")</f>
        <v/>
      </c>
    </row>
    <row r="246" spans="11:25">
      <c r="K246" s="39">
        <v>244</v>
      </c>
      <c r="L246" s="40" t="str">
        <f>IF(wycena!B262&lt;&gt;"",wycena!B262,"")</f>
        <v/>
      </c>
      <c r="M246" s="41" t="str">
        <f>IF(wycena!B262&lt;&gt;"",IF(wycena!EO262&lt;=ryzyka!$C$7,ryzyka!$C$8,IF(wycena!EO262&lt;=ryzyka!$D$7,ryzyka!$D$8,IF(wycena!EO262&lt;=ryzyka!$E$7,ryzyka!$E$8,IF(wycena!EO262&lt;=ryzyka!$F$7,ryzyka!$F$8,ryzyka!$G$8)))),"")</f>
        <v/>
      </c>
      <c r="N246" s="41" t="str">
        <f>IF(wycena!B262&lt;&gt;"",IF(wycena!X262=ryzyka!$C$10,ryzyka!$C$11,ryzyka!$D$11),"")</f>
        <v/>
      </c>
      <c r="O246" s="41" t="str">
        <f>IF(wycena!B262&lt;&gt;"",(IF(wycena!DN262&lt;&gt;0,ryzyka!$D$14,ryzyka!$C$14)),"")</f>
        <v/>
      </c>
      <c r="P246" s="41" t="str">
        <f>IF(wycena!B262&lt;&gt;"",IF(wycena!G262&lt;=ryzyka!$C$17,ryzyka!$C$18,IF(wycena!G262&lt;=ryzyka!$D$17,ryzyka!$D$18,IF(wycena!G262&lt;=ryzyka!$E$17,ryzyka!$E$18,IF(wycena!G262&lt;=ryzyka!$F$17,ryzyka!$F$18,ryzyka!$G$18)))),"")</f>
        <v/>
      </c>
      <c r="Q246" s="41" t="str">
        <f>IF(wycena!B262&lt;&gt;"",IF(COUNTIF(wycena!DJ262:DT262,"&lt;&gt;0")&lt;=$C$21,$C$22,IF(COUNTIF(wycena!DJ262:DT262,"&lt;&gt;0")&lt;=$D$21,$D$22,IF(COUNTIF(wycena!DJ262:DT262,"&lt;&gt;0")&lt;=$E$21,$E$22,IF(COUNTIF(wycena!DJ262:DT262,"&lt;&gt;0")&lt;=$F$21,$F$22,$G$22)))),"")</f>
        <v/>
      </c>
      <c r="R246" s="41" t="str">
        <f>IF(wycena!B262&lt;&gt;"",IF((COUNTIF(wycena!CD262,"&lt;&gt;0")+COUNTIF(wycena!CG262,"&lt;&gt;0"))=1,$D$25,IF((COUNTIF(wycena!CD262,"&lt;&gt;0")+COUNTIF(wycena!CG262,"&lt;&gt;0"))=2,$E$25,$C$25)),"")</f>
        <v/>
      </c>
      <c r="S246" s="41" t="str">
        <f>IF(wycena!B262&lt;&gt;"",IF(COUNTIF(wycena!DL262,"&lt;&gt;0")+COUNTIF(wycena!DO262,"&lt;&gt;0")+COUNTIF(wycena!DP262,"&lt;&gt;0")+COUNTIF(wycena!DT262,"&lt;&gt;0")=$C$28,$C$29,IF(COUNTIF(wycena!DL262,"&lt;&gt;0")+COUNTIF(wycena!DO262,"&lt;&gt;0")+COUNTIF(wycena!DP262,"&lt;&gt;0")+COUNTIF(wycena!DT262,"&lt;&gt;0")=$D$28,$D$29,IF(COUNTIF(wycena!DL262,"&lt;&gt;0")+COUNTIF(wycena!DO262,"&lt;&gt;0")+COUNTIF(wycena!DP262,"&lt;&gt;0")+COUNTIF(wycena!DT262,"&lt;&gt;0")=$E$28,$E$29,$F$29))),"")</f>
        <v/>
      </c>
      <c r="T246" s="41" t="str">
        <f>IF(wycena!B262&lt;&gt;"",IFERROR(IF(MAX(wycena!$AC262:$AD262)/MIN(wycena!$AC262:$AD262)&lt;=$C$32,$C$33,IF(MAX(wycena!$AC262:$AD262)/MIN(wycena!$AC262:$AD262)&lt;=$D$32,$D$33,IF(MAX(wycena!$AC262:$AD262)/MIN(wycena!$AC262:$AD262)&lt;=$E$32,$E$33,$F$33))),0),"")</f>
        <v/>
      </c>
      <c r="U246" s="41" t="str">
        <f>IF(wycena!B262&lt;&gt;"",IF(MAX(wycena!$AC262:$AD262)&lt;=$C$36,$C$37,IF(MAX(wycena!$AC262:$AD262)&lt;=$D$36,$D$37,IF(MAX(wycena!$AC262:$AD262)&lt;=$E$36,$E$37,$F$37))),"")</f>
        <v/>
      </c>
      <c r="V246" s="41" t="str">
        <f>IF(wycena!B262&lt;&gt;"",IF(wycena!$AB262&lt;=ryzyka!$C$40,ryzyka!$C$41,IF(wycena!$AB262&lt;=ryzyka!$D$40,ryzyka!$D$41,IF(wycena!$AB262&lt;=ryzyka!$E$40,ryzyka!$E$41,ryzyka!$F$41))),"")</f>
        <v/>
      </c>
      <c r="W246" s="41">
        <f>IF(AND(wycena!B262&lt;&gt;"",wycena!O262&lt;&gt;""),IF((AND(wycena!O262=$C$43,wycena!P262&lt;&gt;"f",wycena!Q262&lt;&gt;"H"))=TRUE,$C$46,IF(AND(wycena!O262=$F$43,wycena!P262&lt;&gt;"A",wycena!Q262&lt;&gt;"E")=TRUE,$C$46,$D$46)),0)</f>
        <v>0</v>
      </c>
      <c r="X246" s="41" t="str">
        <f>IFERROR(IF(wycena!B262&lt;&gt;"",SUM(M246*$B$48,N246*$B$49,O246*$B$50,P246*$B$51,Q246*$B$52,R246*$B$53,S246*$B$54,T246*$B$55,U246*$B$56,V246*$B$57,W246*$B$58),""),0)</f>
        <v/>
      </c>
      <c r="Y246" s="42" t="str">
        <f>IF(wycena!B262&lt;&gt;"",IF(X246&lt;=$B$65,$C$65,(IF(X246&lt;=$B$66,$C$66,(IF(X246&lt;=$B$67,$C$67,$C$68))))),"")</f>
        <v/>
      </c>
    </row>
    <row r="247" spans="11:25">
      <c r="K247" s="39">
        <v>245</v>
      </c>
      <c r="L247" s="40" t="str">
        <f>IF(wycena!B263&lt;&gt;"",wycena!B263,"")</f>
        <v/>
      </c>
      <c r="M247" s="41" t="str">
        <f>IF(wycena!B263&lt;&gt;"",IF(wycena!EO263&lt;=ryzyka!$C$7,ryzyka!$C$8,IF(wycena!EO263&lt;=ryzyka!$D$7,ryzyka!$D$8,IF(wycena!EO263&lt;=ryzyka!$E$7,ryzyka!$E$8,IF(wycena!EO263&lt;=ryzyka!$F$7,ryzyka!$F$8,ryzyka!$G$8)))),"")</f>
        <v/>
      </c>
      <c r="N247" s="41" t="str">
        <f>IF(wycena!B263&lt;&gt;"",IF(wycena!X263=ryzyka!$C$10,ryzyka!$C$11,ryzyka!$D$11),"")</f>
        <v/>
      </c>
      <c r="O247" s="41" t="str">
        <f>IF(wycena!B263&lt;&gt;"",(IF(wycena!DN263&lt;&gt;0,ryzyka!$D$14,ryzyka!$C$14)),"")</f>
        <v/>
      </c>
      <c r="P247" s="41" t="str">
        <f>IF(wycena!B263&lt;&gt;"",IF(wycena!G263&lt;=ryzyka!$C$17,ryzyka!$C$18,IF(wycena!G263&lt;=ryzyka!$D$17,ryzyka!$D$18,IF(wycena!G263&lt;=ryzyka!$E$17,ryzyka!$E$18,IF(wycena!G263&lt;=ryzyka!$F$17,ryzyka!$F$18,ryzyka!$G$18)))),"")</f>
        <v/>
      </c>
      <c r="Q247" s="41" t="str">
        <f>IF(wycena!B263&lt;&gt;"",IF(COUNTIF(wycena!DJ263:DT263,"&lt;&gt;0")&lt;=$C$21,$C$22,IF(COUNTIF(wycena!DJ263:DT263,"&lt;&gt;0")&lt;=$D$21,$D$22,IF(COUNTIF(wycena!DJ263:DT263,"&lt;&gt;0")&lt;=$E$21,$E$22,IF(COUNTIF(wycena!DJ263:DT263,"&lt;&gt;0")&lt;=$F$21,$F$22,$G$22)))),"")</f>
        <v/>
      </c>
      <c r="R247" s="41" t="str">
        <f>IF(wycena!B263&lt;&gt;"",IF((COUNTIF(wycena!CD263,"&lt;&gt;0")+COUNTIF(wycena!CG263,"&lt;&gt;0"))=1,$D$25,IF((COUNTIF(wycena!CD263,"&lt;&gt;0")+COUNTIF(wycena!CG263,"&lt;&gt;0"))=2,$E$25,$C$25)),"")</f>
        <v/>
      </c>
      <c r="S247" s="41" t="str">
        <f>IF(wycena!B263&lt;&gt;"",IF(COUNTIF(wycena!DL263,"&lt;&gt;0")+COUNTIF(wycena!DO263,"&lt;&gt;0")+COUNTIF(wycena!DP263,"&lt;&gt;0")+COUNTIF(wycena!DT263,"&lt;&gt;0")=$C$28,$C$29,IF(COUNTIF(wycena!DL263,"&lt;&gt;0")+COUNTIF(wycena!DO263,"&lt;&gt;0")+COUNTIF(wycena!DP263,"&lt;&gt;0")+COUNTIF(wycena!DT263,"&lt;&gt;0")=$D$28,$D$29,IF(COUNTIF(wycena!DL263,"&lt;&gt;0")+COUNTIF(wycena!DO263,"&lt;&gt;0")+COUNTIF(wycena!DP263,"&lt;&gt;0")+COUNTIF(wycena!DT263,"&lt;&gt;0")=$E$28,$E$29,$F$29))),"")</f>
        <v/>
      </c>
      <c r="T247" s="41" t="str">
        <f>IF(wycena!B263&lt;&gt;"",IFERROR(IF(MAX(wycena!$AC263:$AD263)/MIN(wycena!$AC263:$AD263)&lt;=$C$32,$C$33,IF(MAX(wycena!$AC263:$AD263)/MIN(wycena!$AC263:$AD263)&lt;=$D$32,$D$33,IF(MAX(wycena!$AC263:$AD263)/MIN(wycena!$AC263:$AD263)&lt;=$E$32,$E$33,$F$33))),0),"")</f>
        <v/>
      </c>
      <c r="U247" s="41" t="str">
        <f>IF(wycena!B263&lt;&gt;"",IF(MAX(wycena!$AC263:$AD263)&lt;=$C$36,$C$37,IF(MAX(wycena!$AC263:$AD263)&lt;=$D$36,$D$37,IF(MAX(wycena!$AC263:$AD263)&lt;=$E$36,$E$37,$F$37))),"")</f>
        <v/>
      </c>
      <c r="V247" s="41" t="str">
        <f>IF(wycena!B263&lt;&gt;"",IF(wycena!$AB263&lt;=ryzyka!$C$40,ryzyka!$C$41,IF(wycena!$AB263&lt;=ryzyka!$D$40,ryzyka!$D$41,IF(wycena!$AB263&lt;=ryzyka!$E$40,ryzyka!$E$41,ryzyka!$F$41))),"")</f>
        <v/>
      </c>
      <c r="W247" s="41">
        <f>IF(AND(wycena!B263&lt;&gt;"",wycena!O263&lt;&gt;""),IF((AND(wycena!O263=$C$43,wycena!P263&lt;&gt;"f",wycena!Q263&lt;&gt;"H"))=TRUE,$C$46,IF(AND(wycena!O263=$F$43,wycena!P263&lt;&gt;"A",wycena!Q263&lt;&gt;"E")=TRUE,$C$46,$D$46)),0)</f>
        <v>0</v>
      </c>
      <c r="X247" s="41" t="str">
        <f>IFERROR(IF(wycena!B263&lt;&gt;"",SUM(M247*$B$48,N247*$B$49,O247*$B$50,P247*$B$51,Q247*$B$52,R247*$B$53,S247*$B$54,T247*$B$55,U247*$B$56,V247*$B$57,W247*$B$58),""),0)</f>
        <v/>
      </c>
      <c r="Y247" s="42" t="str">
        <f>IF(wycena!B263&lt;&gt;"",IF(X247&lt;=$B$65,$C$65,(IF(X247&lt;=$B$66,$C$66,(IF(X247&lt;=$B$67,$C$67,$C$68))))),"")</f>
        <v/>
      </c>
    </row>
    <row r="248" spans="11:25">
      <c r="K248" s="39">
        <v>246</v>
      </c>
      <c r="L248" s="40" t="str">
        <f>IF(wycena!B264&lt;&gt;"",wycena!B264,"")</f>
        <v/>
      </c>
      <c r="M248" s="41" t="str">
        <f>IF(wycena!B264&lt;&gt;"",IF(wycena!EO264&lt;=ryzyka!$C$7,ryzyka!$C$8,IF(wycena!EO264&lt;=ryzyka!$D$7,ryzyka!$D$8,IF(wycena!EO264&lt;=ryzyka!$E$7,ryzyka!$E$8,IF(wycena!EO264&lt;=ryzyka!$F$7,ryzyka!$F$8,ryzyka!$G$8)))),"")</f>
        <v/>
      </c>
      <c r="N248" s="41" t="str">
        <f>IF(wycena!B264&lt;&gt;"",IF(wycena!X264=ryzyka!$C$10,ryzyka!$C$11,ryzyka!$D$11),"")</f>
        <v/>
      </c>
      <c r="O248" s="41" t="str">
        <f>IF(wycena!B264&lt;&gt;"",(IF(wycena!DN264&lt;&gt;0,ryzyka!$D$14,ryzyka!$C$14)),"")</f>
        <v/>
      </c>
      <c r="P248" s="41" t="str">
        <f>IF(wycena!B264&lt;&gt;"",IF(wycena!G264&lt;=ryzyka!$C$17,ryzyka!$C$18,IF(wycena!G264&lt;=ryzyka!$D$17,ryzyka!$D$18,IF(wycena!G264&lt;=ryzyka!$E$17,ryzyka!$E$18,IF(wycena!G264&lt;=ryzyka!$F$17,ryzyka!$F$18,ryzyka!$G$18)))),"")</f>
        <v/>
      </c>
      <c r="Q248" s="41" t="str">
        <f>IF(wycena!B264&lt;&gt;"",IF(COUNTIF(wycena!DJ264:DT264,"&lt;&gt;0")&lt;=$C$21,$C$22,IF(COUNTIF(wycena!DJ264:DT264,"&lt;&gt;0")&lt;=$D$21,$D$22,IF(COUNTIF(wycena!DJ264:DT264,"&lt;&gt;0")&lt;=$E$21,$E$22,IF(COUNTIF(wycena!DJ264:DT264,"&lt;&gt;0")&lt;=$F$21,$F$22,$G$22)))),"")</f>
        <v/>
      </c>
      <c r="R248" s="41" t="str">
        <f>IF(wycena!B264&lt;&gt;"",IF((COUNTIF(wycena!CD264,"&lt;&gt;0")+COUNTIF(wycena!CG264,"&lt;&gt;0"))=1,$D$25,IF((COUNTIF(wycena!CD264,"&lt;&gt;0")+COUNTIF(wycena!CG264,"&lt;&gt;0"))=2,$E$25,$C$25)),"")</f>
        <v/>
      </c>
      <c r="S248" s="41" t="str">
        <f>IF(wycena!B264&lt;&gt;"",IF(COUNTIF(wycena!DL264,"&lt;&gt;0")+COUNTIF(wycena!DO264,"&lt;&gt;0")+COUNTIF(wycena!DP264,"&lt;&gt;0")+COUNTIF(wycena!DT264,"&lt;&gt;0")=$C$28,$C$29,IF(COUNTIF(wycena!DL264,"&lt;&gt;0")+COUNTIF(wycena!DO264,"&lt;&gt;0")+COUNTIF(wycena!DP264,"&lt;&gt;0")+COUNTIF(wycena!DT264,"&lt;&gt;0")=$D$28,$D$29,IF(COUNTIF(wycena!DL264,"&lt;&gt;0")+COUNTIF(wycena!DO264,"&lt;&gt;0")+COUNTIF(wycena!DP264,"&lt;&gt;0")+COUNTIF(wycena!DT264,"&lt;&gt;0")=$E$28,$E$29,$F$29))),"")</f>
        <v/>
      </c>
      <c r="T248" s="41" t="str">
        <f>IF(wycena!B264&lt;&gt;"",IFERROR(IF(MAX(wycena!$AC264:$AD264)/MIN(wycena!$AC264:$AD264)&lt;=$C$32,$C$33,IF(MAX(wycena!$AC264:$AD264)/MIN(wycena!$AC264:$AD264)&lt;=$D$32,$D$33,IF(MAX(wycena!$AC264:$AD264)/MIN(wycena!$AC264:$AD264)&lt;=$E$32,$E$33,$F$33))),0),"")</f>
        <v/>
      </c>
      <c r="U248" s="41" t="str">
        <f>IF(wycena!B264&lt;&gt;"",IF(MAX(wycena!$AC264:$AD264)&lt;=$C$36,$C$37,IF(MAX(wycena!$AC264:$AD264)&lt;=$D$36,$D$37,IF(MAX(wycena!$AC264:$AD264)&lt;=$E$36,$E$37,$F$37))),"")</f>
        <v/>
      </c>
      <c r="V248" s="41" t="str">
        <f>IF(wycena!B264&lt;&gt;"",IF(wycena!$AB264&lt;=ryzyka!$C$40,ryzyka!$C$41,IF(wycena!$AB264&lt;=ryzyka!$D$40,ryzyka!$D$41,IF(wycena!$AB264&lt;=ryzyka!$E$40,ryzyka!$E$41,ryzyka!$F$41))),"")</f>
        <v/>
      </c>
      <c r="W248" s="41">
        <f>IF(AND(wycena!B264&lt;&gt;"",wycena!O264&lt;&gt;""),IF((AND(wycena!O264=$C$43,wycena!P264&lt;&gt;"f",wycena!Q264&lt;&gt;"H"))=TRUE,$C$46,IF(AND(wycena!O264=$F$43,wycena!P264&lt;&gt;"A",wycena!Q264&lt;&gt;"E")=TRUE,$C$46,$D$46)),0)</f>
        <v>0</v>
      </c>
      <c r="X248" s="41" t="str">
        <f>IFERROR(IF(wycena!B264&lt;&gt;"",SUM(M248*$B$48,N248*$B$49,O248*$B$50,P248*$B$51,Q248*$B$52,R248*$B$53,S248*$B$54,T248*$B$55,U248*$B$56,V248*$B$57,W248*$B$58),""),0)</f>
        <v/>
      </c>
      <c r="Y248" s="42" t="str">
        <f>IF(wycena!B264&lt;&gt;"",IF(X248&lt;=$B$65,$C$65,(IF(X248&lt;=$B$66,$C$66,(IF(X248&lt;=$B$67,$C$67,$C$68))))),"")</f>
        <v/>
      </c>
    </row>
    <row r="249" spans="11:25">
      <c r="K249" s="39">
        <v>247</v>
      </c>
      <c r="L249" s="40" t="str">
        <f>IF(wycena!B265&lt;&gt;"",wycena!B265,"")</f>
        <v/>
      </c>
      <c r="M249" s="41" t="str">
        <f>IF(wycena!B265&lt;&gt;"",IF(wycena!EO265&lt;=ryzyka!$C$7,ryzyka!$C$8,IF(wycena!EO265&lt;=ryzyka!$D$7,ryzyka!$D$8,IF(wycena!EO265&lt;=ryzyka!$E$7,ryzyka!$E$8,IF(wycena!EO265&lt;=ryzyka!$F$7,ryzyka!$F$8,ryzyka!$G$8)))),"")</f>
        <v/>
      </c>
      <c r="N249" s="41" t="str">
        <f>IF(wycena!B265&lt;&gt;"",IF(wycena!X265=ryzyka!$C$10,ryzyka!$C$11,ryzyka!$D$11),"")</f>
        <v/>
      </c>
      <c r="O249" s="41" t="str">
        <f>IF(wycena!B265&lt;&gt;"",(IF(wycena!DN265&lt;&gt;0,ryzyka!$D$14,ryzyka!$C$14)),"")</f>
        <v/>
      </c>
      <c r="P249" s="41" t="str">
        <f>IF(wycena!B265&lt;&gt;"",IF(wycena!G265&lt;=ryzyka!$C$17,ryzyka!$C$18,IF(wycena!G265&lt;=ryzyka!$D$17,ryzyka!$D$18,IF(wycena!G265&lt;=ryzyka!$E$17,ryzyka!$E$18,IF(wycena!G265&lt;=ryzyka!$F$17,ryzyka!$F$18,ryzyka!$G$18)))),"")</f>
        <v/>
      </c>
      <c r="Q249" s="41" t="str">
        <f>IF(wycena!B265&lt;&gt;"",IF(COUNTIF(wycena!DJ265:DT265,"&lt;&gt;0")&lt;=$C$21,$C$22,IF(COUNTIF(wycena!DJ265:DT265,"&lt;&gt;0")&lt;=$D$21,$D$22,IF(COUNTIF(wycena!DJ265:DT265,"&lt;&gt;0")&lt;=$E$21,$E$22,IF(COUNTIF(wycena!DJ265:DT265,"&lt;&gt;0")&lt;=$F$21,$F$22,$G$22)))),"")</f>
        <v/>
      </c>
      <c r="R249" s="41" t="str">
        <f>IF(wycena!B265&lt;&gt;"",IF((COUNTIF(wycena!CD265,"&lt;&gt;0")+COUNTIF(wycena!CG265,"&lt;&gt;0"))=1,$D$25,IF((COUNTIF(wycena!CD265,"&lt;&gt;0")+COUNTIF(wycena!CG265,"&lt;&gt;0"))=2,$E$25,$C$25)),"")</f>
        <v/>
      </c>
      <c r="S249" s="41" t="str">
        <f>IF(wycena!B265&lt;&gt;"",IF(COUNTIF(wycena!DL265,"&lt;&gt;0")+COUNTIF(wycena!DO265,"&lt;&gt;0")+COUNTIF(wycena!DP265,"&lt;&gt;0")+COUNTIF(wycena!DT265,"&lt;&gt;0")=$C$28,$C$29,IF(COUNTIF(wycena!DL265,"&lt;&gt;0")+COUNTIF(wycena!DO265,"&lt;&gt;0")+COUNTIF(wycena!DP265,"&lt;&gt;0")+COUNTIF(wycena!DT265,"&lt;&gt;0")=$D$28,$D$29,IF(COUNTIF(wycena!DL265,"&lt;&gt;0")+COUNTIF(wycena!DO265,"&lt;&gt;0")+COUNTIF(wycena!DP265,"&lt;&gt;0")+COUNTIF(wycena!DT265,"&lt;&gt;0")=$E$28,$E$29,$F$29))),"")</f>
        <v/>
      </c>
      <c r="T249" s="41" t="str">
        <f>IF(wycena!B265&lt;&gt;"",IFERROR(IF(MAX(wycena!$AC265:$AD265)/MIN(wycena!$AC265:$AD265)&lt;=$C$32,$C$33,IF(MAX(wycena!$AC265:$AD265)/MIN(wycena!$AC265:$AD265)&lt;=$D$32,$D$33,IF(MAX(wycena!$AC265:$AD265)/MIN(wycena!$AC265:$AD265)&lt;=$E$32,$E$33,$F$33))),0),"")</f>
        <v/>
      </c>
      <c r="U249" s="41" t="str">
        <f>IF(wycena!B265&lt;&gt;"",IF(MAX(wycena!$AC265:$AD265)&lt;=$C$36,$C$37,IF(MAX(wycena!$AC265:$AD265)&lt;=$D$36,$D$37,IF(MAX(wycena!$AC265:$AD265)&lt;=$E$36,$E$37,$F$37))),"")</f>
        <v/>
      </c>
      <c r="V249" s="41" t="str">
        <f>IF(wycena!B265&lt;&gt;"",IF(wycena!$AB265&lt;=ryzyka!$C$40,ryzyka!$C$41,IF(wycena!$AB265&lt;=ryzyka!$D$40,ryzyka!$D$41,IF(wycena!$AB265&lt;=ryzyka!$E$40,ryzyka!$E$41,ryzyka!$F$41))),"")</f>
        <v/>
      </c>
      <c r="W249" s="41">
        <f>IF(AND(wycena!B265&lt;&gt;"",wycena!O265&lt;&gt;""),IF((AND(wycena!O265=$C$43,wycena!P265&lt;&gt;"f",wycena!Q265&lt;&gt;"H"))=TRUE,$C$46,IF(AND(wycena!O265=$F$43,wycena!P265&lt;&gt;"A",wycena!Q265&lt;&gt;"E")=TRUE,$C$46,$D$46)),0)</f>
        <v>0</v>
      </c>
      <c r="X249" s="41" t="str">
        <f>IFERROR(IF(wycena!B265&lt;&gt;"",SUM(M249*$B$48,N249*$B$49,O249*$B$50,P249*$B$51,Q249*$B$52,R249*$B$53,S249*$B$54,T249*$B$55,U249*$B$56,V249*$B$57,W249*$B$58),""),0)</f>
        <v/>
      </c>
      <c r="Y249" s="42" t="str">
        <f>IF(wycena!B265&lt;&gt;"",IF(X249&lt;=$B$65,$C$65,(IF(X249&lt;=$B$66,$C$66,(IF(X249&lt;=$B$67,$C$67,$C$68))))),"")</f>
        <v/>
      </c>
    </row>
    <row r="250" spans="11:25">
      <c r="K250" s="39">
        <v>248</v>
      </c>
      <c r="L250" s="40" t="str">
        <f>IF(wycena!B266&lt;&gt;"",wycena!B266,"")</f>
        <v/>
      </c>
      <c r="M250" s="41" t="str">
        <f>IF(wycena!B266&lt;&gt;"",IF(wycena!EO266&lt;=ryzyka!$C$7,ryzyka!$C$8,IF(wycena!EO266&lt;=ryzyka!$D$7,ryzyka!$D$8,IF(wycena!EO266&lt;=ryzyka!$E$7,ryzyka!$E$8,IF(wycena!EO266&lt;=ryzyka!$F$7,ryzyka!$F$8,ryzyka!$G$8)))),"")</f>
        <v/>
      </c>
      <c r="N250" s="41" t="str">
        <f>IF(wycena!B266&lt;&gt;"",IF(wycena!X266=ryzyka!$C$10,ryzyka!$C$11,ryzyka!$D$11),"")</f>
        <v/>
      </c>
      <c r="O250" s="41" t="str">
        <f>IF(wycena!B266&lt;&gt;"",(IF(wycena!DN266&lt;&gt;0,ryzyka!$D$14,ryzyka!$C$14)),"")</f>
        <v/>
      </c>
      <c r="P250" s="41" t="str">
        <f>IF(wycena!B266&lt;&gt;"",IF(wycena!G266&lt;=ryzyka!$C$17,ryzyka!$C$18,IF(wycena!G266&lt;=ryzyka!$D$17,ryzyka!$D$18,IF(wycena!G266&lt;=ryzyka!$E$17,ryzyka!$E$18,IF(wycena!G266&lt;=ryzyka!$F$17,ryzyka!$F$18,ryzyka!$G$18)))),"")</f>
        <v/>
      </c>
      <c r="Q250" s="41" t="str">
        <f>IF(wycena!B266&lt;&gt;"",IF(COUNTIF(wycena!DJ266:DT266,"&lt;&gt;0")&lt;=$C$21,$C$22,IF(COUNTIF(wycena!DJ266:DT266,"&lt;&gt;0")&lt;=$D$21,$D$22,IF(COUNTIF(wycena!DJ266:DT266,"&lt;&gt;0")&lt;=$E$21,$E$22,IF(COUNTIF(wycena!DJ266:DT266,"&lt;&gt;0")&lt;=$F$21,$F$22,$G$22)))),"")</f>
        <v/>
      </c>
      <c r="R250" s="41" t="str">
        <f>IF(wycena!B266&lt;&gt;"",IF((COUNTIF(wycena!CD266,"&lt;&gt;0")+COUNTIF(wycena!CG266,"&lt;&gt;0"))=1,$D$25,IF((COUNTIF(wycena!CD266,"&lt;&gt;0")+COUNTIF(wycena!CG266,"&lt;&gt;0"))=2,$E$25,$C$25)),"")</f>
        <v/>
      </c>
      <c r="S250" s="41" t="str">
        <f>IF(wycena!B266&lt;&gt;"",IF(COUNTIF(wycena!DL266,"&lt;&gt;0")+COUNTIF(wycena!DO266,"&lt;&gt;0")+COUNTIF(wycena!DP266,"&lt;&gt;0")+COUNTIF(wycena!DT266,"&lt;&gt;0")=$C$28,$C$29,IF(COUNTIF(wycena!DL266,"&lt;&gt;0")+COUNTIF(wycena!DO266,"&lt;&gt;0")+COUNTIF(wycena!DP266,"&lt;&gt;0")+COUNTIF(wycena!DT266,"&lt;&gt;0")=$D$28,$D$29,IF(COUNTIF(wycena!DL266,"&lt;&gt;0")+COUNTIF(wycena!DO266,"&lt;&gt;0")+COUNTIF(wycena!DP266,"&lt;&gt;0")+COUNTIF(wycena!DT266,"&lt;&gt;0")=$E$28,$E$29,$F$29))),"")</f>
        <v/>
      </c>
      <c r="T250" s="41" t="str">
        <f>IF(wycena!B266&lt;&gt;"",IFERROR(IF(MAX(wycena!$AC266:$AD266)/MIN(wycena!$AC266:$AD266)&lt;=$C$32,$C$33,IF(MAX(wycena!$AC266:$AD266)/MIN(wycena!$AC266:$AD266)&lt;=$D$32,$D$33,IF(MAX(wycena!$AC266:$AD266)/MIN(wycena!$AC266:$AD266)&lt;=$E$32,$E$33,$F$33))),0),"")</f>
        <v/>
      </c>
      <c r="U250" s="41" t="str">
        <f>IF(wycena!B266&lt;&gt;"",IF(MAX(wycena!$AC266:$AD266)&lt;=$C$36,$C$37,IF(MAX(wycena!$AC266:$AD266)&lt;=$D$36,$D$37,IF(MAX(wycena!$AC266:$AD266)&lt;=$E$36,$E$37,$F$37))),"")</f>
        <v/>
      </c>
      <c r="V250" s="41" t="str">
        <f>IF(wycena!B266&lt;&gt;"",IF(wycena!$AB266&lt;=ryzyka!$C$40,ryzyka!$C$41,IF(wycena!$AB266&lt;=ryzyka!$D$40,ryzyka!$D$41,IF(wycena!$AB266&lt;=ryzyka!$E$40,ryzyka!$E$41,ryzyka!$F$41))),"")</f>
        <v/>
      </c>
      <c r="W250" s="41">
        <f>IF(AND(wycena!B266&lt;&gt;"",wycena!O266&lt;&gt;""),IF((AND(wycena!O266=$C$43,wycena!P266&lt;&gt;"f",wycena!Q266&lt;&gt;"H"))=TRUE,$C$46,IF(AND(wycena!O266=$F$43,wycena!P266&lt;&gt;"A",wycena!Q266&lt;&gt;"E")=TRUE,$C$46,$D$46)),0)</f>
        <v>0</v>
      </c>
      <c r="X250" s="41" t="str">
        <f>IFERROR(IF(wycena!B266&lt;&gt;"",SUM(M250*$B$48,N250*$B$49,O250*$B$50,P250*$B$51,Q250*$B$52,R250*$B$53,S250*$B$54,T250*$B$55,U250*$B$56,V250*$B$57,W250*$B$58),""),0)</f>
        <v/>
      </c>
      <c r="Y250" s="42" t="str">
        <f>IF(wycena!B266&lt;&gt;"",IF(X250&lt;=$B$65,$C$65,(IF(X250&lt;=$B$66,$C$66,(IF(X250&lt;=$B$67,$C$67,$C$68))))),"")</f>
        <v/>
      </c>
    </row>
    <row r="251" spans="11:25">
      <c r="K251" s="39">
        <v>249</v>
      </c>
      <c r="L251" s="40" t="str">
        <f>IF(wycena!B267&lt;&gt;"",wycena!B267,"")</f>
        <v/>
      </c>
      <c r="M251" s="41" t="str">
        <f>IF(wycena!B267&lt;&gt;"",IF(wycena!EO267&lt;=ryzyka!$C$7,ryzyka!$C$8,IF(wycena!EO267&lt;=ryzyka!$D$7,ryzyka!$D$8,IF(wycena!EO267&lt;=ryzyka!$E$7,ryzyka!$E$8,IF(wycena!EO267&lt;=ryzyka!$F$7,ryzyka!$F$8,ryzyka!$G$8)))),"")</f>
        <v/>
      </c>
      <c r="N251" s="41" t="str">
        <f>IF(wycena!B267&lt;&gt;"",IF(wycena!X267=ryzyka!$C$10,ryzyka!$C$11,ryzyka!$D$11),"")</f>
        <v/>
      </c>
      <c r="O251" s="41" t="str">
        <f>IF(wycena!B267&lt;&gt;"",(IF(wycena!DN267&lt;&gt;0,ryzyka!$D$14,ryzyka!$C$14)),"")</f>
        <v/>
      </c>
      <c r="P251" s="41" t="str">
        <f>IF(wycena!B267&lt;&gt;"",IF(wycena!G267&lt;=ryzyka!$C$17,ryzyka!$C$18,IF(wycena!G267&lt;=ryzyka!$D$17,ryzyka!$D$18,IF(wycena!G267&lt;=ryzyka!$E$17,ryzyka!$E$18,IF(wycena!G267&lt;=ryzyka!$F$17,ryzyka!$F$18,ryzyka!$G$18)))),"")</f>
        <v/>
      </c>
      <c r="Q251" s="41" t="str">
        <f>IF(wycena!B267&lt;&gt;"",IF(COUNTIF(wycena!DJ267:DT267,"&lt;&gt;0")&lt;=$C$21,$C$22,IF(COUNTIF(wycena!DJ267:DT267,"&lt;&gt;0")&lt;=$D$21,$D$22,IF(COUNTIF(wycena!DJ267:DT267,"&lt;&gt;0")&lt;=$E$21,$E$22,IF(COUNTIF(wycena!DJ267:DT267,"&lt;&gt;0")&lt;=$F$21,$F$22,$G$22)))),"")</f>
        <v/>
      </c>
      <c r="R251" s="41" t="str">
        <f>IF(wycena!B267&lt;&gt;"",IF((COUNTIF(wycena!CD267,"&lt;&gt;0")+COUNTIF(wycena!CG267,"&lt;&gt;0"))=1,$D$25,IF((COUNTIF(wycena!CD267,"&lt;&gt;0")+COUNTIF(wycena!CG267,"&lt;&gt;0"))=2,$E$25,$C$25)),"")</f>
        <v/>
      </c>
      <c r="S251" s="41" t="str">
        <f>IF(wycena!B267&lt;&gt;"",IF(COUNTIF(wycena!DL267,"&lt;&gt;0")+COUNTIF(wycena!DO267,"&lt;&gt;0")+COUNTIF(wycena!DP267,"&lt;&gt;0")+COUNTIF(wycena!DT267,"&lt;&gt;0")=$C$28,$C$29,IF(COUNTIF(wycena!DL267,"&lt;&gt;0")+COUNTIF(wycena!DO267,"&lt;&gt;0")+COUNTIF(wycena!DP267,"&lt;&gt;0")+COUNTIF(wycena!DT267,"&lt;&gt;0")=$D$28,$D$29,IF(COUNTIF(wycena!DL267,"&lt;&gt;0")+COUNTIF(wycena!DO267,"&lt;&gt;0")+COUNTIF(wycena!DP267,"&lt;&gt;0")+COUNTIF(wycena!DT267,"&lt;&gt;0")=$E$28,$E$29,$F$29))),"")</f>
        <v/>
      </c>
      <c r="T251" s="41" t="str">
        <f>IF(wycena!B267&lt;&gt;"",IFERROR(IF(MAX(wycena!$AC267:$AD267)/MIN(wycena!$AC267:$AD267)&lt;=$C$32,$C$33,IF(MAX(wycena!$AC267:$AD267)/MIN(wycena!$AC267:$AD267)&lt;=$D$32,$D$33,IF(MAX(wycena!$AC267:$AD267)/MIN(wycena!$AC267:$AD267)&lt;=$E$32,$E$33,$F$33))),0),"")</f>
        <v/>
      </c>
      <c r="U251" s="41" t="str">
        <f>IF(wycena!B267&lt;&gt;"",IF(MAX(wycena!$AC267:$AD267)&lt;=$C$36,$C$37,IF(MAX(wycena!$AC267:$AD267)&lt;=$D$36,$D$37,IF(MAX(wycena!$AC267:$AD267)&lt;=$E$36,$E$37,$F$37))),"")</f>
        <v/>
      </c>
      <c r="V251" s="41" t="str">
        <f>IF(wycena!B267&lt;&gt;"",IF(wycena!$AB267&lt;=ryzyka!$C$40,ryzyka!$C$41,IF(wycena!$AB267&lt;=ryzyka!$D$40,ryzyka!$D$41,IF(wycena!$AB267&lt;=ryzyka!$E$40,ryzyka!$E$41,ryzyka!$F$41))),"")</f>
        <v/>
      </c>
      <c r="W251" s="41">
        <f>IF(AND(wycena!B267&lt;&gt;"",wycena!O267&lt;&gt;""),IF((AND(wycena!O267=$C$43,wycena!P267&lt;&gt;"f",wycena!Q267&lt;&gt;"H"))=TRUE,$C$46,IF(AND(wycena!O267=$F$43,wycena!P267&lt;&gt;"A",wycena!Q267&lt;&gt;"E")=TRUE,$C$46,$D$46)),0)</f>
        <v>0</v>
      </c>
      <c r="X251" s="41" t="str">
        <f>IFERROR(IF(wycena!B267&lt;&gt;"",SUM(M251*$B$48,N251*$B$49,O251*$B$50,P251*$B$51,Q251*$B$52,R251*$B$53,S251*$B$54,T251*$B$55,U251*$B$56,V251*$B$57,W251*$B$58),""),0)</f>
        <v/>
      </c>
      <c r="Y251" s="42" t="str">
        <f>IF(wycena!B267&lt;&gt;"",IF(X251&lt;=$B$65,$C$65,(IF(X251&lt;=$B$66,$C$66,(IF(X251&lt;=$B$67,$C$67,$C$68))))),"")</f>
        <v/>
      </c>
    </row>
    <row r="252" spans="11:25">
      <c r="K252" s="39">
        <v>250</v>
      </c>
      <c r="L252" s="40" t="str">
        <f>IF(wycena!B268&lt;&gt;"",wycena!B268,"")</f>
        <v/>
      </c>
      <c r="M252" s="41" t="str">
        <f>IF(wycena!B268&lt;&gt;"",IF(wycena!EO268&lt;=ryzyka!$C$7,ryzyka!$C$8,IF(wycena!EO268&lt;=ryzyka!$D$7,ryzyka!$D$8,IF(wycena!EO268&lt;=ryzyka!$E$7,ryzyka!$E$8,IF(wycena!EO268&lt;=ryzyka!$F$7,ryzyka!$F$8,ryzyka!$G$8)))),"")</f>
        <v/>
      </c>
      <c r="N252" s="41" t="str">
        <f>IF(wycena!B268&lt;&gt;"",IF(wycena!X268=ryzyka!$C$10,ryzyka!$C$11,ryzyka!$D$11),"")</f>
        <v/>
      </c>
      <c r="O252" s="41" t="str">
        <f>IF(wycena!B268&lt;&gt;"",(IF(wycena!DN268&lt;&gt;0,ryzyka!$D$14,ryzyka!$C$14)),"")</f>
        <v/>
      </c>
      <c r="P252" s="41" t="str">
        <f>IF(wycena!B268&lt;&gt;"",IF(wycena!G268&lt;=ryzyka!$C$17,ryzyka!$C$18,IF(wycena!G268&lt;=ryzyka!$D$17,ryzyka!$D$18,IF(wycena!G268&lt;=ryzyka!$E$17,ryzyka!$E$18,IF(wycena!G268&lt;=ryzyka!$F$17,ryzyka!$F$18,ryzyka!$G$18)))),"")</f>
        <v/>
      </c>
      <c r="Q252" s="41" t="str">
        <f>IF(wycena!B268&lt;&gt;"",IF(COUNTIF(wycena!DJ268:DT268,"&lt;&gt;0")&lt;=$C$21,$C$22,IF(COUNTIF(wycena!DJ268:DT268,"&lt;&gt;0")&lt;=$D$21,$D$22,IF(COUNTIF(wycena!DJ268:DT268,"&lt;&gt;0")&lt;=$E$21,$E$22,IF(COUNTIF(wycena!DJ268:DT268,"&lt;&gt;0")&lt;=$F$21,$F$22,$G$22)))),"")</f>
        <v/>
      </c>
      <c r="R252" s="41" t="str">
        <f>IF(wycena!B268&lt;&gt;"",IF((COUNTIF(wycena!CD268,"&lt;&gt;0")+COUNTIF(wycena!CG268,"&lt;&gt;0"))=1,$D$25,IF((COUNTIF(wycena!CD268,"&lt;&gt;0")+COUNTIF(wycena!CG268,"&lt;&gt;0"))=2,$E$25,$C$25)),"")</f>
        <v/>
      </c>
      <c r="S252" s="41" t="str">
        <f>IF(wycena!B268&lt;&gt;"",IF(COUNTIF(wycena!DL268,"&lt;&gt;0")+COUNTIF(wycena!DO268,"&lt;&gt;0")+COUNTIF(wycena!DP268,"&lt;&gt;0")+COUNTIF(wycena!DT268,"&lt;&gt;0")=$C$28,$C$29,IF(COUNTIF(wycena!DL268,"&lt;&gt;0")+COUNTIF(wycena!DO268,"&lt;&gt;0")+COUNTIF(wycena!DP268,"&lt;&gt;0")+COUNTIF(wycena!DT268,"&lt;&gt;0")=$D$28,$D$29,IF(COUNTIF(wycena!DL268,"&lt;&gt;0")+COUNTIF(wycena!DO268,"&lt;&gt;0")+COUNTIF(wycena!DP268,"&lt;&gt;0")+COUNTIF(wycena!DT268,"&lt;&gt;0")=$E$28,$E$29,$F$29))),"")</f>
        <v/>
      </c>
      <c r="T252" s="41" t="str">
        <f>IF(wycena!B268&lt;&gt;"",IFERROR(IF(MAX(wycena!$AC268:$AD268)/MIN(wycena!$AC268:$AD268)&lt;=$C$32,$C$33,IF(MAX(wycena!$AC268:$AD268)/MIN(wycena!$AC268:$AD268)&lt;=$D$32,$D$33,IF(MAX(wycena!$AC268:$AD268)/MIN(wycena!$AC268:$AD268)&lt;=$E$32,$E$33,$F$33))),0),"")</f>
        <v/>
      </c>
      <c r="U252" s="41" t="str">
        <f>IF(wycena!B268&lt;&gt;"",IF(MAX(wycena!$AC268:$AD268)&lt;=$C$36,$C$37,IF(MAX(wycena!$AC268:$AD268)&lt;=$D$36,$D$37,IF(MAX(wycena!$AC268:$AD268)&lt;=$E$36,$E$37,$F$37))),"")</f>
        <v/>
      </c>
      <c r="V252" s="41" t="str">
        <f>IF(wycena!B268&lt;&gt;"",IF(wycena!$AB268&lt;=ryzyka!$C$40,ryzyka!$C$41,IF(wycena!$AB268&lt;=ryzyka!$D$40,ryzyka!$D$41,IF(wycena!$AB268&lt;=ryzyka!$E$40,ryzyka!$E$41,ryzyka!$F$41))),"")</f>
        <v/>
      </c>
      <c r="W252" s="41">
        <f>IF(AND(wycena!B268&lt;&gt;"",wycena!O268&lt;&gt;""),IF((AND(wycena!O268=$C$43,wycena!P268&lt;&gt;"f",wycena!Q268&lt;&gt;"H"))=TRUE,$C$46,IF(AND(wycena!O268=$F$43,wycena!P268&lt;&gt;"A",wycena!Q268&lt;&gt;"E")=TRUE,$C$46,$D$46)),0)</f>
        <v>0</v>
      </c>
      <c r="X252" s="41" t="str">
        <f>IFERROR(IF(wycena!B268&lt;&gt;"",SUM(M252*$B$48,N252*$B$49,O252*$B$50,P252*$B$51,Q252*$B$52,R252*$B$53,S252*$B$54,T252*$B$55,U252*$B$56,V252*$B$57,W252*$B$58),""),0)</f>
        <v/>
      </c>
      <c r="Y252" s="42" t="str">
        <f>IF(wycena!B268&lt;&gt;"",IF(X252&lt;=$B$65,$C$65,(IF(X252&lt;=$B$66,$C$66,(IF(X252&lt;=$B$67,$C$67,$C$68))))),"")</f>
        <v/>
      </c>
    </row>
    <row r="253" spans="11:25">
      <c r="K253" s="39">
        <v>251</v>
      </c>
      <c r="L253" s="40" t="str">
        <f>IF(wycena!B269&lt;&gt;"",wycena!B269,"")</f>
        <v/>
      </c>
      <c r="M253" s="41" t="str">
        <f>IF(wycena!B269&lt;&gt;"",IF(wycena!EO269&lt;=ryzyka!$C$7,ryzyka!$C$8,IF(wycena!EO269&lt;=ryzyka!$D$7,ryzyka!$D$8,IF(wycena!EO269&lt;=ryzyka!$E$7,ryzyka!$E$8,IF(wycena!EO269&lt;=ryzyka!$F$7,ryzyka!$F$8,ryzyka!$G$8)))),"")</f>
        <v/>
      </c>
      <c r="N253" s="41" t="str">
        <f>IF(wycena!B269&lt;&gt;"",IF(wycena!X269=ryzyka!$C$10,ryzyka!$C$11,ryzyka!$D$11),"")</f>
        <v/>
      </c>
      <c r="O253" s="41" t="str">
        <f>IF(wycena!B269&lt;&gt;"",(IF(wycena!DN269&lt;&gt;0,ryzyka!$D$14,ryzyka!$C$14)),"")</f>
        <v/>
      </c>
      <c r="P253" s="41" t="str">
        <f>IF(wycena!B269&lt;&gt;"",IF(wycena!G269&lt;=ryzyka!$C$17,ryzyka!$C$18,IF(wycena!G269&lt;=ryzyka!$D$17,ryzyka!$D$18,IF(wycena!G269&lt;=ryzyka!$E$17,ryzyka!$E$18,IF(wycena!G269&lt;=ryzyka!$F$17,ryzyka!$F$18,ryzyka!$G$18)))),"")</f>
        <v/>
      </c>
      <c r="Q253" s="41" t="str">
        <f>IF(wycena!B269&lt;&gt;"",IF(COUNTIF(wycena!DJ269:DT269,"&lt;&gt;0")&lt;=$C$21,$C$22,IF(COUNTIF(wycena!DJ269:DT269,"&lt;&gt;0")&lt;=$D$21,$D$22,IF(COUNTIF(wycena!DJ269:DT269,"&lt;&gt;0")&lt;=$E$21,$E$22,IF(COUNTIF(wycena!DJ269:DT269,"&lt;&gt;0")&lt;=$F$21,$F$22,$G$22)))),"")</f>
        <v/>
      </c>
      <c r="R253" s="41" t="str">
        <f>IF(wycena!B269&lt;&gt;"",IF((COUNTIF(wycena!CD269,"&lt;&gt;0")+COUNTIF(wycena!CG269,"&lt;&gt;0"))=1,$D$25,IF((COUNTIF(wycena!CD269,"&lt;&gt;0")+COUNTIF(wycena!CG269,"&lt;&gt;0"))=2,$E$25,$C$25)),"")</f>
        <v/>
      </c>
      <c r="S253" s="41" t="str">
        <f>IF(wycena!B269&lt;&gt;"",IF(COUNTIF(wycena!DL269,"&lt;&gt;0")+COUNTIF(wycena!DO269,"&lt;&gt;0")+COUNTIF(wycena!DP269,"&lt;&gt;0")+COUNTIF(wycena!DT269,"&lt;&gt;0")=$C$28,$C$29,IF(COUNTIF(wycena!DL269,"&lt;&gt;0")+COUNTIF(wycena!DO269,"&lt;&gt;0")+COUNTIF(wycena!DP269,"&lt;&gt;0")+COUNTIF(wycena!DT269,"&lt;&gt;0")=$D$28,$D$29,IF(COUNTIF(wycena!DL269,"&lt;&gt;0")+COUNTIF(wycena!DO269,"&lt;&gt;0")+COUNTIF(wycena!DP269,"&lt;&gt;0")+COUNTIF(wycena!DT269,"&lt;&gt;0")=$E$28,$E$29,$F$29))),"")</f>
        <v/>
      </c>
      <c r="T253" s="41" t="str">
        <f>IF(wycena!B269&lt;&gt;"",IFERROR(IF(MAX(wycena!$AC269:$AD269)/MIN(wycena!$AC269:$AD269)&lt;=$C$32,$C$33,IF(MAX(wycena!$AC269:$AD269)/MIN(wycena!$AC269:$AD269)&lt;=$D$32,$D$33,IF(MAX(wycena!$AC269:$AD269)/MIN(wycena!$AC269:$AD269)&lt;=$E$32,$E$33,$F$33))),0),"")</f>
        <v/>
      </c>
      <c r="U253" s="41" t="str">
        <f>IF(wycena!B269&lt;&gt;"",IF(MAX(wycena!$AC269:$AD269)&lt;=$C$36,$C$37,IF(MAX(wycena!$AC269:$AD269)&lt;=$D$36,$D$37,IF(MAX(wycena!$AC269:$AD269)&lt;=$E$36,$E$37,$F$37))),"")</f>
        <v/>
      </c>
      <c r="V253" s="41" t="str">
        <f>IF(wycena!B269&lt;&gt;"",IF(wycena!$AB269&lt;=ryzyka!$C$40,ryzyka!$C$41,IF(wycena!$AB269&lt;=ryzyka!$D$40,ryzyka!$D$41,IF(wycena!$AB269&lt;=ryzyka!$E$40,ryzyka!$E$41,ryzyka!$F$41))),"")</f>
        <v/>
      </c>
      <c r="W253" s="41">
        <f>IF(AND(wycena!B269&lt;&gt;"",wycena!O269&lt;&gt;""),IF((AND(wycena!O269=$C$43,wycena!P269&lt;&gt;"f",wycena!Q269&lt;&gt;"H"))=TRUE,$C$46,IF(AND(wycena!O269=$F$43,wycena!P269&lt;&gt;"A",wycena!Q269&lt;&gt;"E")=TRUE,$C$46,$D$46)),0)</f>
        <v>0</v>
      </c>
      <c r="X253" s="41" t="str">
        <f>IFERROR(IF(wycena!B269&lt;&gt;"",SUM(M253*$B$48,N253*$B$49,O253*$B$50,P253*$B$51,Q253*$B$52,R253*$B$53,S253*$B$54,T253*$B$55,U253*$B$56,V253*$B$57,W253*$B$58),""),0)</f>
        <v/>
      </c>
      <c r="Y253" s="42" t="str">
        <f>IF(wycena!B269&lt;&gt;"",IF(X253&lt;=$B$65,$C$65,(IF(X253&lt;=$B$66,$C$66,(IF(X253&lt;=$B$67,$C$67,$C$68))))),"")</f>
        <v/>
      </c>
    </row>
    <row r="254" spans="11:25">
      <c r="K254" s="39">
        <v>252</v>
      </c>
      <c r="L254" s="40" t="str">
        <f>IF(wycena!B270&lt;&gt;"",wycena!B270,"")</f>
        <v/>
      </c>
      <c r="M254" s="41" t="str">
        <f>IF(wycena!B270&lt;&gt;"",IF(wycena!EO270&lt;=ryzyka!$C$7,ryzyka!$C$8,IF(wycena!EO270&lt;=ryzyka!$D$7,ryzyka!$D$8,IF(wycena!EO270&lt;=ryzyka!$E$7,ryzyka!$E$8,IF(wycena!EO270&lt;=ryzyka!$F$7,ryzyka!$F$8,ryzyka!$G$8)))),"")</f>
        <v/>
      </c>
      <c r="N254" s="41" t="str">
        <f>IF(wycena!B270&lt;&gt;"",IF(wycena!X270=ryzyka!$C$10,ryzyka!$C$11,ryzyka!$D$11),"")</f>
        <v/>
      </c>
      <c r="O254" s="41" t="str">
        <f>IF(wycena!B270&lt;&gt;"",(IF(wycena!DN270&lt;&gt;0,ryzyka!$D$14,ryzyka!$C$14)),"")</f>
        <v/>
      </c>
      <c r="P254" s="41" t="str">
        <f>IF(wycena!B270&lt;&gt;"",IF(wycena!G270&lt;=ryzyka!$C$17,ryzyka!$C$18,IF(wycena!G270&lt;=ryzyka!$D$17,ryzyka!$D$18,IF(wycena!G270&lt;=ryzyka!$E$17,ryzyka!$E$18,IF(wycena!G270&lt;=ryzyka!$F$17,ryzyka!$F$18,ryzyka!$G$18)))),"")</f>
        <v/>
      </c>
      <c r="Q254" s="41" t="str">
        <f>IF(wycena!B270&lt;&gt;"",IF(COUNTIF(wycena!DJ270:DT270,"&lt;&gt;0")&lt;=$C$21,$C$22,IF(COUNTIF(wycena!DJ270:DT270,"&lt;&gt;0")&lt;=$D$21,$D$22,IF(COUNTIF(wycena!DJ270:DT270,"&lt;&gt;0")&lt;=$E$21,$E$22,IF(COUNTIF(wycena!DJ270:DT270,"&lt;&gt;0")&lt;=$F$21,$F$22,$G$22)))),"")</f>
        <v/>
      </c>
      <c r="R254" s="41" t="str">
        <f>IF(wycena!B270&lt;&gt;"",IF((COUNTIF(wycena!CD270,"&lt;&gt;0")+COUNTIF(wycena!CG270,"&lt;&gt;0"))=1,$D$25,IF((COUNTIF(wycena!CD270,"&lt;&gt;0")+COUNTIF(wycena!CG270,"&lt;&gt;0"))=2,$E$25,$C$25)),"")</f>
        <v/>
      </c>
      <c r="S254" s="41" t="str">
        <f>IF(wycena!B270&lt;&gt;"",IF(COUNTIF(wycena!DL270,"&lt;&gt;0")+COUNTIF(wycena!DO270,"&lt;&gt;0")+COUNTIF(wycena!DP270,"&lt;&gt;0")+COUNTIF(wycena!DT270,"&lt;&gt;0")=$C$28,$C$29,IF(COUNTIF(wycena!DL270,"&lt;&gt;0")+COUNTIF(wycena!DO270,"&lt;&gt;0")+COUNTIF(wycena!DP270,"&lt;&gt;0")+COUNTIF(wycena!DT270,"&lt;&gt;0")=$D$28,$D$29,IF(COUNTIF(wycena!DL270,"&lt;&gt;0")+COUNTIF(wycena!DO270,"&lt;&gt;0")+COUNTIF(wycena!DP270,"&lt;&gt;0")+COUNTIF(wycena!DT270,"&lt;&gt;0")=$E$28,$E$29,$F$29))),"")</f>
        <v/>
      </c>
      <c r="T254" s="41" t="str">
        <f>IF(wycena!B270&lt;&gt;"",IFERROR(IF(MAX(wycena!$AC270:$AD270)/MIN(wycena!$AC270:$AD270)&lt;=$C$32,$C$33,IF(MAX(wycena!$AC270:$AD270)/MIN(wycena!$AC270:$AD270)&lt;=$D$32,$D$33,IF(MAX(wycena!$AC270:$AD270)/MIN(wycena!$AC270:$AD270)&lt;=$E$32,$E$33,$F$33))),0),"")</f>
        <v/>
      </c>
      <c r="U254" s="41" t="str">
        <f>IF(wycena!B270&lt;&gt;"",IF(MAX(wycena!$AC270:$AD270)&lt;=$C$36,$C$37,IF(MAX(wycena!$AC270:$AD270)&lt;=$D$36,$D$37,IF(MAX(wycena!$AC270:$AD270)&lt;=$E$36,$E$37,$F$37))),"")</f>
        <v/>
      </c>
      <c r="V254" s="41" t="str">
        <f>IF(wycena!B270&lt;&gt;"",IF(wycena!$AB270&lt;=ryzyka!$C$40,ryzyka!$C$41,IF(wycena!$AB270&lt;=ryzyka!$D$40,ryzyka!$D$41,IF(wycena!$AB270&lt;=ryzyka!$E$40,ryzyka!$E$41,ryzyka!$F$41))),"")</f>
        <v/>
      </c>
      <c r="W254" s="41">
        <f>IF(AND(wycena!B270&lt;&gt;"",wycena!O270&lt;&gt;""),IF((AND(wycena!O270=$C$43,wycena!P270&lt;&gt;"f",wycena!Q270&lt;&gt;"H"))=TRUE,$C$46,IF(AND(wycena!O270=$F$43,wycena!P270&lt;&gt;"A",wycena!Q270&lt;&gt;"E")=TRUE,$C$46,$D$46)),0)</f>
        <v>0</v>
      </c>
      <c r="X254" s="41" t="str">
        <f>IFERROR(IF(wycena!B270&lt;&gt;"",SUM(M254*$B$48,N254*$B$49,O254*$B$50,P254*$B$51,Q254*$B$52,R254*$B$53,S254*$B$54,T254*$B$55,U254*$B$56,V254*$B$57,W254*$B$58),""),0)</f>
        <v/>
      </c>
      <c r="Y254" s="42" t="str">
        <f>IF(wycena!B270&lt;&gt;"",IF(X254&lt;=$B$65,$C$65,(IF(X254&lt;=$B$66,$C$66,(IF(X254&lt;=$B$67,$C$67,$C$68))))),"")</f>
        <v/>
      </c>
    </row>
    <row r="255" spans="11:25">
      <c r="K255" s="39">
        <v>253</v>
      </c>
      <c r="L255" s="40" t="str">
        <f>IF(wycena!B271&lt;&gt;"",wycena!B271,"")</f>
        <v/>
      </c>
      <c r="M255" s="41" t="str">
        <f>IF(wycena!B271&lt;&gt;"",IF(wycena!EO271&lt;=ryzyka!$C$7,ryzyka!$C$8,IF(wycena!EO271&lt;=ryzyka!$D$7,ryzyka!$D$8,IF(wycena!EO271&lt;=ryzyka!$E$7,ryzyka!$E$8,IF(wycena!EO271&lt;=ryzyka!$F$7,ryzyka!$F$8,ryzyka!$G$8)))),"")</f>
        <v/>
      </c>
      <c r="N255" s="41" t="str">
        <f>IF(wycena!B271&lt;&gt;"",IF(wycena!X271=ryzyka!$C$10,ryzyka!$C$11,ryzyka!$D$11),"")</f>
        <v/>
      </c>
      <c r="O255" s="41" t="str">
        <f>IF(wycena!B271&lt;&gt;"",(IF(wycena!DN271&lt;&gt;0,ryzyka!$D$14,ryzyka!$C$14)),"")</f>
        <v/>
      </c>
      <c r="P255" s="41" t="str">
        <f>IF(wycena!B271&lt;&gt;"",IF(wycena!G271&lt;=ryzyka!$C$17,ryzyka!$C$18,IF(wycena!G271&lt;=ryzyka!$D$17,ryzyka!$D$18,IF(wycena!G271&lt;=ryzyka!$E$17,ryzyka!$E$18,IF(wycena!G271&lt;=ryzyka!$F$17,ryzyka!$F$18,ryzyka!$G$18)))),"")</f>
        <v/>
      </c>
      <c r="Q255" s="41" t="str">
        <f>IF(wycena!B271&lt;&gt;"",IF(COUNTIF(wycena!DJ271:DT271,"&lt;&gt;0")&lt;=$C$21,$C$22,IF(COUNTIF(wycena!DJ271:DT271,"&lt;&gt;0")&lt;=$D$21,$D$22,IF(COUNTIF(wycena!DJ271:DT271,"&lt;&gt;0")&lt;=$E$21,$E$22,IF(COUNTIF(wycena!DJ271:DT271,"&lt;&gt;0")&lt;=$F$21,$F$22,$G$22)))),"")</f>
        <v/>
      </c>
      <c r="R255" s="41" t="str">
        <f>IF(wycena!B271&lt;&gt;"",IF((COUNTIF(wycena!CD271,"&lt;&gt;0")+COUNTIF(wycena!CG271,"&lt;&gt;0"))=1,$D$25,IF((COUNTIF(wycena!CD271,"&lt;&gt;0")+COUNTIF(wycena!CG271,"&lt;&gt;0"))=2,$E$25,$C$25)),"")</f>
        <v/>
      </c>
      <c r="S255" s="41" t="str">
        <f>IF(wycena!B271&lt;&gt;"",IF(COUNTIF(wycena!DL271,"&lt;&gt;0")+COUNTIF(wycena!DO271,"&lt;&gt;0")+COUNTIF(wycena!DP271,"&lt;&gt;0")+COUNTIF(wycena!DT271,"&lt;&gt;0")=$C$28,$C$29,IF(COUNTIF(wycena!DL271,"&lt;&gt;0")+COUNTIF(wycena!DO271,"&lt;&gt;0")+COUNTIF(wycena!DP271,"&lt;&gt;0")+COUNTIF(wycena!DT271,"&lt;&gt;0")=$D$28,$D$29,IF(COUNTIF(wycena!DL271,"&lt;&gt;0")+COUNTIF(wycena!DO271,"&lt;&gt;0")+COUNTIF(wycena!DP271,"&lt;&gt;0")+COUNTIF(wycena!DT271,"&lt;&gt;0")=$E$28,$E$29,$F$29))),"")</f>
        <v/>
      </c>
      <c r="T255" s="41" t="str">
        <f>IF(wycena!B271&lt;&gt;"",IFERROR(IF(MAX(wycena!$AC271:$AD271)/MIN(wycena!$AC271:$AD271)&lt;=$C$32,$C$33,IF(MAX(wycena!$AC271:$AD271)/MIN(wycena!$AC271:$AD271)&lt;=$D$32,$D$33,IF(MAX(wycena!$AC271:$AD271)/MIN(wycena!$AC271:$AD271)&lt;=$E$32,$E$33,$F$33))),0),"")</f>
        <v/>
      </c>
      <c r="U255" s="41" t="str">
        <f>IF(wycena!B271&lt;&gt;"",IF(MAX(wycena!$AC271:$AD271)&lt;=$C$36,$C$37,IF(MAX(wycena!$AC271:$AD271)&lt;=$D$36,$D$37,IF(MAX(wycena!$AC271:$AD271)&lt;=$E$36,$E$37,$F$37))),"")</f>
        <v/>
      </c>
      <c r="V255" s="41" t="str">
        <f>IF(wycena!B271&lt;&gt;"",IF(wycena!$AB271&lt;=ryzyka!$C$40,ryzyka!$C$41,IF(wycena!$AB271&lt;=ryzyka!$D$40,ryzyka!$D$41,IF(wycena!$AB271&lt;=ryzyka!$E$40,ryzyka!$E$41,ryzyka!$F$41))),"")</f>
        <v/>
      </c>
      <c r="W255" s="41">
        <f>IF(AND(wycena!B271&lt;&gt;"",wycena!O271&lt;&gt;""),IF((AND(wycena!O271=$C$43,wycena!P271&lt;&gt;"f",wycena!Q271&lt;&gt;"H"))=TRUE,$C$46,IF(AND(wycena!O271=$F$43,wycena!P271&lt;&gt;"A",wycena!Q271&lt;&gt;"E")=TRUE,$C$46,$D$46)),0)</f>
        <v>0</v>
      </c>
      <c r="X255" s="41" t="str">
        <f>IFERROR(IF(wycena!B271&lt;&gt;"",SUM(M255*$B$48,N255*$B$49,O255*$B$50,P255*$B$51,Q255*$B$52,R255*$B$53,S255*$B$54,T255*$B$55,U255*$B$56,V255*$B$57,W255*$B$58),""),0)</f>
        <v/>
      </c>
      <c r="Y255" s="42" t="str">
        <f>IF(wycena!B271&lt;&gt;"",IF(X255&lt;=$B$65,$C$65,(IF(X255&lt;=$B$66,$C$66,(IF(X255&lt;=$B$67,$C$67,$C$68))))),"")</f>
        <v/>
      </c>
    </row>
    <row r="256" spans="11:25">
      <c r="K256" s="39">
        <v>254</v>
      </c>
      <c r="L256" s="40" t="str">
        <f>IF(wycena!B272&lt;&gt;"",wycena!B272,"")</f>
        <v/>
      </c>
      <c r="M256" s="41" t="str">
        <f>IF(wycena!B272&lt;&gt;"",IF(wycena!EO272&lt;=ryzyka!$C$7,ryzyka!$C$8,IF(wycena!EO272&lt;=ryzyka!$D$7,ryzyka!$D$8,IF(wycena!EO272&lt;=ryzyka!$E$7,ryzyka!$E$8,IF(wycena!EO272&lt;=ryzyka!$F$7,ryzyka!$F$8,ryzyka!$G$8)))),"")</f>
        <v/>
      </c>
      <c r="N256" s="41" t="str">
        <f>IF(wycena!B272&lt;&gt;"",IF(wycena!X272=ryzyka!$C$10,ryzyka!$C$11,ryzyka!$D$11),"")</f>
        <v/>
      </c>
      <c r="O256" s="41" t="str">
        <f>IF(wycena!B272&lt;&gt;"",(IF(wycena!DN272&lt;&gt;0,ryzyka!$D$14,ryzyka!$C$14)),"")</f>
        <v/>
      </c>
      <c r="P256" s="41" t="str">
        <f>IF(wycena!B272&lt;&gt;"",IF(wycena!G272&lt;=ryzyka!$C$17,ryzyka!$C$18,IF(wycena!G272&lt;=ryzyka!$D$17,ryzyka!$D$18,IF(wycena!G272&lt;=ryzyka!$E$17,ryzyka!$E$18,IF(wycena!G272&lt;=ryzyka!$F$17,ryzyka!$F$18,ryzyka!$G$18)))),"")</f>
        <v/>
      </c>
      <c r="Q256" s="41" t="str">
        <f>IF(wycena!B272&lt;&gt;"",IF(COUNTIF(wycena!DJ272:DT272,"&lt;&gt;0")&lt;=$C$21,$C$22,IF(COUNTIF(wycena!DJ272:DT272,"&lt;&gt;0")&lt;=$D$21,$D$22,IF(COUNTIF(wycena!DJ272:DT272,"&lt;&gt;0")&lt;=$E$21,$E$22,IF(COUNTIF(wycena!DJ272:DT272,"&lt;&gt;0")&lt;=$F$21,$F$22,$G$22)))),"")</f>
        <v/>
      </c>
      <c r="R256" s="41" t="str">
        <f>IF(wycena!B272&lt;&gt;"",IF((COUNTIF(wycena!CD272,"&lt;&gt;0")+COUNTIF(wycena!CG272,"&lt;&gt;0"))=1,$D$25,IF((COUNTIF(wycena!CD272,"&lt;&gt;0")+COUNTIF(wycena!CG272,"&lt;&gt;0"))=2,$E$25,$C$25)),"")</f>
        <v/>
      </c>
      <c r="S256" s="41" t="str">
        <f>IF(wycena!B272&lt;&gt;"",IF(COUNTIF(wycena!DL272,"&lt;&gt;0")+COUNTIF(wycena!DO272,"&lt;&gt;0")+COUNTIF(wycena!DP272,"&lt;&gt;0")+COUNTIF(wycena!DT272,"&lt;&gt;0")=$C$28,$C$29,IF(COUNTIF(wycena!DL272,"&lt;&gt;0")+COUNTIF(wycena!DO272,"&lt;&gt;0")+COUNTIF(wycena!DP272,"&lt;&gt;0")+COUNTIF(wycena!DT272,"&lt;&gt;0")=$D$28,$D$29,IF(COUNTIF(wycena!DL272,"&lt;&gt;0")+COUNTIF(wycena!DO272,"&lt;&gt;0")+COUNTIF(wycena!DP272,"&lt;&gt;0")+COUNTIF(wycena!DT272,"&lt;&gt;0")=$E$28,$E$29,$F$29))),"")</f>
        <v/>
      </c>
      <c r="T256" s="41" t="str">
        <f>IF(wycena!B272&lt;&gt;"",IFERROR(IF(MAX(wycena!$AC272:$AD272)/MIN(wycena!$AC272:$AD272)&lt;=$C$32,$C$33,IF(MAX(wycena!$AC272:$AD272)/MIN(wycena!$AC272:$AD272)&lt;=$D$32,$D$33,IF(MAX(wycena!$AC272:$AD272)/MIN(wycena!$AC272:$AD272)&lt;=$E$32,$E$33,$F$33))),0),"")</f>
        <v/>
      </c>
      <c r="U256" s="41" t="str">
        <f>IF(wycena!B272&lt;&gt;"",IF(MAX(wycena!$AC272:$AD272)&lt;=$C$36,$C$37,IF(MAX(wycena!$AC272:$AD272)&lt;=$D$36,$D$37,IF(MAX(wycena!$AC272:$AD272)&lt;=$E$36,$E$37,$F$37))),"")</f>
        <v/>
      </c>
      <c r="V256" s="41" t="str">
        <f>IF(wycena!B272&lt;&gt;"",IF(wycena!$AB272&lt;=ryzyka!$C$40,ryzyka!$C$41,IF(wycena!$AB272&lt;=ryzyka!$D$40,ryzyka!$D$41,IF(wycena!$AB272&lt;=ryzyka!$E$40,ryzyka!$E$41,ryzyka!$F$41))),"")</f>
        <v/>
      </c>
      <c r="W256" s="41">
        <f>IF(AND(wycena!B272&lt;&gt;"",wycena!O272&lt;&gt;""),IF((AND(wycena!O272=$C$43,wycena!P272&lt;&gt;"f",wycena!Q272&lt;&gt;"H"))=TRUE,$C$46,IF(AND(wycena!O272=$F$43,wycena!P272&lt;&gt;"A",wycena!Q272&lt;&gt;"E")=TRUE,$C$46,$D$46)),0)</f>
        <v>0</v>
      </c>
      <c r="X256" s="41" t="str">
        <f>IFERROR(IF(wycena!B272&lt;&gt;"",SUM(M256*$B$48,N256*$B$49,O256*$B$50,P256*$B$51,Q256*$B$52,R256*$B$53,S256*$B$54,T256*$B$55,U256*$B$56,V256*$B$57,W256*$B$58),""),0)</f>
        <v/>
      </c>
      <c r="Y256" s="42" t="str">
        <f>IF(wycena!B272&lt;&gt;"",IF(X256&lt;=$B$65,$C$65,(IF(X256&lt;=$B$66,$C$66,(IF(X256&lt;=$B$67,$C$67,$C$68))))),"")</f>
        <v/>
      </c>
    </row>
    <row r="257" spans="11:25">
      <c r="K257" s="39">
        <v>255</v>
      </c>
      <c r="L257" s="40" t="str">
        <f>IF(wycena!B273&lt;&gt;"",wycena!B273,"")</f>
        <v/>
      </c>
      <c r="M257" s="41" t="str">
        <f>IF(wycena!B273&lt;&gt;"",IF(wycena!EO273&lt;=ryzyka!$C$7,ryzyka!$C$8,IF(wycena!EO273&lt;=ryzyka!$D$7,ryzyka!$D$8,IF(wycena!EO273&lt;=ryzyka!$E$7,ryzyka!$E$8,IF(wycena!EO273&lt;=ryzyka!$F$7,ryzyka!$F$8,ryzyka!$G$8)))),"")</f>
        <v/>
      </c>
      <c r="N257" s="41" t="str">
        <f>IF(wycena!B273&lt;&gt;"",IF(wycena!X273=ryzyka!$C$10,ryzyka!$C$11,ryzyka!$D$11),"")</f>
        <v/>
      </c>
      <c r="O257" s="41" t="str">
        <f>IF(wycena!B273&lt;&gt;"",(IF(wycena!DN273&lt;&gt;0,ryzyka!$D$14,ryzyka!$C$14)),"")</f>
        <v/>
      </c>
      <c r="P257" s="41" t="str">
        <f>IF(wycena!B273&lt;&gt;"",IF(wycena!G273&lt;=ryzyka!$C$17,ryzyka!$C$18,IF(wycena!G273&lt;=ryzyka!$D$17,ryzyka!$D$18,IF(wycena!G273&lt;=ryzyka!$E$17,ryzyka!$E$18,IF(wycena!G273&lt;=ryzyka!$F$17,ryzyka!$F$18,ryzyka!$G$18)))),"")</f>
        <v/>
      </c>
      <c r="Q257" s="41" t="str">
        <f>IF(wycena!B273&lt;&gt;"",IF(COUNTIF(wycena!DJ273:DT273,"&lt;&gt;0")&lt;=$C$21,$C$22,IF(COUNTIF(wycena!DJ273:DT273,"&lt;&gt;0")&lt;=$D$21,$D$22,IF(COUNTIF(wycena!DJ273:DT273,"&lt;&gt;0")&lt;=$E$21,$E$22,IF(COUNTIF(wycena!DJ273:DT273,"&lt;&gt;0")&lt;=$F$21,$F$22,$G$22)))),"")</f>
        <v/>
      </c>
      <c r="R257" s="41" t="str">
        <f>IF(wycena!B273&lt;&gt;"",IF((COUNTIF(wycena!CD273,"&lt;&gt;0")+COUNTIF(wycena!CG273,"&lt;&gt;0"))=1,$D$25,IF((COUNTIF(wycena!CD273,"&lt;&gt;0")+COUNTIF(wycena!CG273,"&lt;&gt;0"))=2,$E$25,$C$25)),"")</f>
        <v/>
      </c>
      <c r="S257" s="41" t="str">
        <f>IF(wycena!B273&lt;&gt;"",IF(COUNTIF(wycena!DL273,"&lt;&gt;0")+COUNTIF(wycena!DO273,"&lt;&gt;0")+COUNTIF(wycena!DP273,"&lt;&gt;0")+COUNTIF(wycena!DT273,"&lt;&gt;0")=$C$28,$C$29,IF(COUNTIF(wycena!DL273,"&lt;&gt;0")+COUNTIF(wycena!DO273,"&lt;&gt;0")+COUNTIF(wycena!DP273,"&lt;&gt;0")+COUNTIF(wycena!DT273,"&lt;&gt;0")=$D$28,$D$29,IF(COUNTIF(wycena!DL273,"&lt;&gt;0")+COUNTIF(wycena!DO273,"&lt;&gt;0")+COUNTIF(wycena!DP273,"&lt;&gt;0")+COUNTIF(wycena!DT273,"&lt;&gt;0")=$E$28,$E$29,$F$29))),"")</f>
        <v/>
      </c>
      <c r="T257" s="41" t="str">
        <f>IF(wycena!B273&lt;&gt;"",IFERROR(IF(MAX(wycena!$AC273:$AD273)/MIN(wycena!$AC273:$AD273)&lt;=$C$32,$C$33,IF(MAX(wycena!$AC273:$AD273)/MIN(wycena!$AC273:$AD273)&lt;=$D$32,$D$33,IF(MAX(wycena!$AC273:$AD273)/MIN(wycena!$AC273:$AD273)&lt;=$E$32,$E$33,$F$33))),0),"")</f>
        <v/>
      </c>
      <c r="U257" s="41" t="str">
        <f>IF(wycena!B273&lt;&gt;"",IF(MAX(wycena!$AC273:$AD273)&lt;=$C$36,$C$37,IF(MAX(wycena!$AC273:$AD273)&lt;=$D$36,$D$37,IF(MAX(wycena!$AC273:$AD273)&lt;=$E$36,$E$37,$F$37))),"")</f>
        <v/>
      </c>
      <c r="V257" s="41" t="str">
        <f>IF(wycena!B273&lt;&gt;"",IF(wycena!$AB273&lt;=ryzyka!$C$40,ryzyka!$C$41,IF(wycena!$AB273&lt;=ryzyka!$D$40,ryzyka!$D$41,IF(wycena!$AB273&lt;=ryzyka!$E$40,ryzyka!$E$41,ryzyka!$F$41))),"")</f>
        <v/>
      </c>
      <c r="W257" s="41">
        <f>IF(AND(wycena!B273&lt;&gt;"",wycena!O273&lt;&gt;""),IF((AND(wycena!O273=$C$43,wycena!P273&lt;&gt;"f",wycena!Q273&lt;&gt;"H"))=TRUE,$C$46,IF(AND(wycena!O273=$F$43,wycena!P273&lt;&gt;"A",wycena!Q273&lt;&gt;"E")=TRUE,$C$46,$D$46)),0)</f>
        <v>0</v>
      </c>
      <c r="X257" s="41" t="str">
        <f>IFERROR(IF(wycena!B273&lt;&gt;"",SUM(M257*$B$48,N257*$B$49,O257*$B$50,P257*$B$51,Q257*$B$52,R257*$B$53,S257*$B$54,T257*$B$55,U257*$B$56,V257*$B$57,W257*$B$58),""),0)</f>
        <v/>
      </c>
      <c r="Y257" s="42" t="str">
        <f>IF(wycena!B273&lt;&gt;"",IF(X257&lt;=$B$65,$C$65,(IF(X257&lt;=$B$66,$C$66,(IF(X257&lt;=$B$67,$C$67,$C$68))))),"")</f>
        <v/>
      </c>
    </row>
    <row r="258" spans="11:25">
      <c r="K258" s="39">
        <v>256</v>
      </c>
      <c r="L258" s="40" t="str">
        <f>IF(wycena!B274&lt;&gt;"",wycena!B274,"")</f>
        <v/>
      </c>
      <c r="M258" s="41" t="str">
        <f>IF(wycena!B274&lt;&gt;"",IF(wycena!EO274&lt;=ryzyka!$C$7,ryzyka!$C$8,IF(wycena!EO274&lt;=ryzyka!$D$7,ryzyka!$D$8,IF(wycena!EO274&lt;=ryzyka!$E$7,ryzyka!$E$8,IF(wycena!EO274&lt;=ryzyka!$F$7,ryzyka!$F$8,ryzyka!$G$8)))),"")</f>
        <v/>
      </c>
      <c r="N258" s="41" t="str">
        <f>IF(wycena!B274&lt;&gt;"",IF(wycena!X274=ryzyka!$C$10,ryzyka!$C$11,ryzyka!$D$11),"")</f>
        <v/>
      </c>
      <c r="O258" s="41" t="str">
        <f>IF(wycena!B274&lt;&gt;"",(IF(wycena!DN274&lt;&gt;0,ryzyka!$D$14,ryzyka!$C$14)),"")</f>
        <v/>
      </c>
      <c r="P258" s="41" t="str">
        <f>IF(wycena!B274&lt;&gt;"",IF(wycena!G274&lt;=ryzyka!$C$17,ryzyka!$C$18,IF(wycena!G274&lt;=ryzyka!$D$17,ryzyka!$D$18,IF(wycena!G274&lt;=ryzyka!$E$17,ryzyka!$E$18,IF(wycena!G274&lt;=ryzyka!$F$17,ryzyka!$F$18,ryzyka!$G$18)))),"")</f>
        <v/>
      </c>
      <c r="Q258" s="41" t="str">
        <f>IF(wycena!B274&lt;&gt;"",IF(COUNTIF(wycena!DJ274:DT274,"&lt;&gt;0")&lt;=$C$21,$C$22,IF(COUNTIF(wycena!DJ274:DT274,"&lt;&gt;0")&lt;=$D$21,$D$22,IF(COUNTIF(wycena!DJ274:DT274,"&lt;&gt;0")&lt;=$E$21,$E$22,IF(COUNTIF(wycena!DJ274:DT274,"&lt;&gt;0")&lt;=$F$21,$F$22,$G$22)))),"")</f>
        <v/>
      </c>
      <c r="R258" s="41" t="str">
        <f>IF(wycena!B274&lt;&gt;"",IF((COUNTIF(wycena!CD274,"&lt;&gt;0")+COUNTIF(wycena!CG274,"&lt;&gt;0"))=1,$D$25,IF((COUNTIF(wycena!CD274,"&lt;&gt;0")+COUNTIF(wycena!CG274,"&lt;&gt;0"))=2,$E$25,$C$25)),"")</f>
        <v/>
      </c>
      <c r="S258" s="41" t="str">
        <f>IF(wycena!B274&lt;&gt;"",IF(COUNTIF(wycena!DL274,"&lt;&gt;0")+COUNTIF(wycena!DO274,"&lt;&gt;0")+COUNTIF(wycena!DP274,"&lt;&gt;0")+COUNTIF(wycena!DT274,"&lt;&gt;0")=$C$28,$C$29,IF(COUNTIF(wycena!DL274,"&lt;&gt;0")+COUNTIF(wycena!DO274,"&lt;&gt;0")+COUNTIF(wycena!DP274,"&lt;&gt;0")+COUNTIF(wycena!DT274,"&lt;&gt;0")=$D$28,$D$29,IF(COUNTIF(wycena!DL274,"&lt;&gt;0")+COUNTIF(wycena!DO274,"&lt;&gt;0")+COUNTIF(wycena!DP274,"&lt;&gt;0")+COUNTIF(wycena!DT274,"&lt;&gt;0")=$E$28,$E$29,$F$29))),"")</f>
        <v/>
      </c>
      <c r="T258" s="41" t="str">
        <f>IF(wycena!B274&lt;&gt;"",IFERROR(IF(MAX(wycena!$AC274:$AD274)/MIN(wycena!$AC274:$AD274)&lt;=$C$32,$C$33,IF(MAX(wycena!$AC274:$AD274)/MIN(wycena!$AC274:$AD274)&lt;=$D$32,$D$33,IF(MAX(wycena!$AC274:$AD274)/MIN(wycena!$AC274:$AD274)&lt;=$E$32,$E$33,$F$33))),0),"")</f>
        <v/>
      </c>
      <c r="U258" s="41" t="str">
        <f>IF(wycena!B274&lt;&gt;"",IF(MAX(wycena!$AC274:$AD274)&lt;=$C$36,$C$37,IF(MAX(wycena!$AC274:$AD274)&lt;=$D$36,$D$37,IF(MAX(wycena!$AC274:$AD274)&lt;=$E$36,$E$37,$F$37))),"")</f>
        <v/>
      </c>
      <c r="V258" s="41" t="str">
        <f>IF(wycena!B274&lt;&gt;"",IF(wycena!$AB274&lt;=ryzyka!$C$40,ryzyka!$C$41,IF(wycena!$AB274&lt;=ryzyka!$D$40,ryzyka!$D$41,IF(wycena!$AB274&lt;=ryzyka!$E$40,ryzyka!$E$41,ryzyka!$F$41))),"")</f>
        <v/>
      </c>
      <c r="W258" s="41">
        <f>IF(AND(wycena!B274&lt;&gt;"",wycena!O274&lt;&gt;""),IF((AND(wycena!O274=$C$43,wycena!P274&lt;&gt;"f",wycena!Q274&lt;&gt;"H"))=TRUE,$C$46,IF(AND(wycena!O274=$F$43,wycena!P274&lt;&gt;"A",wycena!Q274&lt;&gt;"E")=TRUE,$C$46,$D$46)),0)</f>
        <v>0</v>
      </c>
      <c r="X258" s="41" t="str">
        <f>IFERROR(IF(wycena!B274&lt;&gt;"",SUM(M258*$B$48,N258*$B$49,O258*$B$50,P258*$B$51,Q258*$B$52,R258*$B$53,S258*$B$54,T258*$B$55,U258*$B$56,V258*$B$57,W258*$B$58),""),0)</f>
        <v/>
      </c>
      <c r="Y258" s="42" t="str">
        <f>IF(wycena!B274&lt;&gt;"",IF(X258&lt;=$B$65,$C$65,(IF(X258&lt;=$B$66,$C$66,(IF(X258&lt;=$B$67,$C$67,$C$68))))),"")</f>
        <v/>
      </c>
    </row>
    <row r="259" spans="11:25">
      <c r="K259" s="39">
        <v>257</v>
      </c>
      <c r="L259" s="40" t="str">
        <f>IF(wycena!B275&lt;&gt;"",wycena!B275,"")</f>
        <v/>
      </c>
      <c r="M259" s="41" t="str">
        <f>IF(wycena!B275&lt;&gt;"",IF(wycena!EO275&lt;=ryzyka!$C$7,ryzyka!$C$8,IF(wycena!EO275&lt;=ryzyka!$D$7,ryzyka!$D$8,IF(wycena!EO275&lt;=ryzyka!$E$7,ryzyka!$E$8,IF(wycena!EO275&lt;=ryzyka!$F$7,ryzyka!$F$8,ryzyka!$G$8)))),"")</f>
        <v/>
      </c>
      <c r="N259" s="41" t="str">
        <f>IF(wycena!B275&lt;&gt;"",IF(wycena!X275=ryzyka!$C$10,ryzyka!$C$11,ryzyka!$D$11),"")</f>
        <v/>
      </c>
      <c r="O259" s="41" t="str">
        <f>IF(wycena!B275&lt;&gt;"",(IF(wycena!DN275&lt;&gt;0,ryzyka!$D$14,ryzyka!$C$14)),"")</f>
        <v/>
      </c>
      <c r="P259" s="41" t="str">
        <f>IF(wycena!B275&lt;&gt;"",IF(wycena!G275&lt;=ryzyka!$C$17,ryzyka!$C$18,IF(wycena!G275&lt;=ryzyka!$D$17,ryzyka!$D$18,IF(wycena!G275&lt;=ryzyka!$E$17,ryzyka!$E$18,IF(wycena!G275&lt;=ryzyka!$F$17,ryzyka!$F$18,ryzyka!$G$18)))),"")</f>
        <v/>
      </c>
      <c r="Q259" s="41" t="str">
        <f>IF(wycena!B275&lt;&gt;"",IF(COUNTIF(wycena!DJ275:DT275,"&lt;&gt;0")&lt;=$C$21,$C$22,IF(COUNTIF(wycena!DJ275:DT275,"&lt;&gt;0")&lt;=$D$21,$D$22,IF(COUNTIF(wycena!DJ275:DT275,"&lt;&gt;0")&lt;=$E$21,$E$22,IF(COUNTIF(wycena!DJ275:DT275,"&lt;&gt;0")&lt;=$F$21,$F$22,$G$22)))),"")</f>
        <v/>
      </c>
      <c r="R259" s="41" t="str">
        <f>IF(wycena!B275&lt;&gt;"",IF((COUNTIF(wycena!CD275,"&lt;&gt;0")+COUNTIF(wycena!CG275,"&lt;&gt;0"))=1,$D$25,IF((COUNTIF(wycena!CD275,"&lt;&gt;0")+COUNTIF(wycena!CG275,"&lt;&gt;0"))=2,$E$25,$C$25)),"")</f>
        <v/>
      </c>
      <c r="S259" s="41" t="str">
        <f>IF(wycena!B275&lt;&gt;"",IF(COUNTIF(wycena!DL275,"&lt;&gt;0")+COUNTIF(wycena!DO275,"&lt;&gt;0")+COUNTIF(wycena!DP275,"&lt;&gt;0")+COUNTIF(wycena!DT275,"&lt;&gt;0")=$C$28,$C$29,IF(COUNTIF(wycena!DL275,"&lt;&gt;0")+COUNTIF(wycena!DO275,"&lt;&gt;0")+COUNTIF(wycena!DP275,"&lt;&gt;0")+COUNTIF(wycena!DT275,"&lt;&gt;0")=$D$28,$D$29,IF(COUNTIF(wycena!DL275,"&lt;&gt;0")+COUNTIF(wycena!DO275,"&lt;&gt;0")+COUNTIF(wycena!DP275,"&lt;&gt;0")+COUNTIF(wycena!DT275,"&lt;&gt;0")=$E$28,$E$29,$F$29))),"")</f>
        <v/>
      </c>
      <c r="T259" s="41" t="str">
        <f>IF(wycena!B275&lt;&gt;"",IFERROR(IF(MAX(wycena!$AC275:$AD275)/MIN(wycena!$AC275:$AD275)&lt;=$C$32,$C$33,IF(MAX(wycena!$AC275:$AD275)/MIN(wycena!$AC275:$AD275)&lt;=$D$32,$D$33,IF(MAX(wycena!$AC275:$AD275)/MIN(wycena!$AC275:$AD275)&lt;=$E$32,$E$33,$F$33))),0),"")</f>
        <v/>
      </c>
      <c r="U259" s="41" t="str">
        <f>IF(wycena!B275&lt;&gt;"",IF(MAX(wycena!$AC275:$AD275)&lt;=$C$36,$C$37,IF(MAX(wycena!$AC275:$AD275)&lt;=$D$36,$D$37,IF(MAX(wycena!$AC275:$AD275)&lt;=$E$36,$E$37,$F$37))),"")</f>
        <v/>
      </c>
      <c r="V259" s="41" t="str">
        <f>IF(wycena!B275&lt;&gt;"",IF(wycena!$AB275&lt;=ryzyka!$C$40,ryzyka!$C$41,IF(wycena!$AB275&lt;=ryzyka!$D$40,ryzyka!$D$41,IF(wycena!$AB275&lt;=ryzyka!$E$40,ryzyka!$E$41,ryzyka!$F$41))),"")</f>
        <v/>
      </c>
      <c r="W259" s="41">
        <f>IF(AND(wycena!B275&lt;&gt;"",wycena!O275&lt;&gt;""),IF((AND(wycena!O275=$C$43,wycena!P275&lt;&gt;"f",wycena!Q275&lt;&gt;"H"))=TRUE,$C$46,IF(AND(wycena!O275=$F$43,wycena!P275&lt;&gt;"A",wycena!Q275&lt;&gt;"E")=TRUE,$C$46,$D$46)),0)</f>
        <v>0</v>
      </c>
      <c r="X259" s="41" t="str">
        <f>IFERROR(IF(wycena!B275&lt;&gt;"",SUM(M259*$B$48,N259*$B$49,O259*$B$50,P259*$B$51,Q259*$B$52,R259*$B$53,S259*$B$54,T259*$B$55,U259*$B$56,V259*$B$57,W259*$B$58),""),0)</f>
        <v/>
      </c>
      <c r="Y259" s="42" t="str">
        <f>IF(wycena!B275&lt;&gt;"",IF(X259&lt;=$B$65,$C$65,(IF(X259&lt;=$B$66,$C$66,(IF(X259&lt;=$B$67,$C$67,$C$68))))),"")</f>
        <v/>
      </c>
    </row>
    <row r="260" spans="11:25">
      <c r="K260" s="39">
        <v>258</v>
      </c>
      <c r="L260" s="40" t="str">
        <f>IF(wycena!B276&lt;&gt;"",wycena!B276,"")</f>
        <v/>
      </c>
      <c r="M260" s="41" t="str">
        <f>IF(wycena!B276&lt;&gt;"",IF(wycena!EO276&lt;=ryzyka!$C$7,ryzyka!$C$8,IF(wycena!EO276&lt;=ryzyka!$D$7,ryzyka!$D$8,IF(wycena!EO276&lt;=ryzyka!$E$7,ryzyka!$E$8,IF(wycena!EO276&lt;=ryzyka!$F$7,ryzyka!$F$8,ryzyka!$G$8)))),"")</f>
        <v/>
      </c>
      <c r="N260" s="41" t="str">
        <f>IF(wycena!B276&lt;&gt;"",IF(wycena!X276=ryzyka!$C$10,ryzyka!$C$11,ryzyka!$D$11),"")</f>
        <v/>
      </c>
      <c r="O260" s="41" t="str">
        <f>IF(wycena!B276&lt;&gt;"",(IF(wycena!DN276&lt;&gt;0,ryzyka!$D$14,ryzyka!$C$14)),"")</f>
        <v/>
      </c>
      <c r="P260" s="41" t="str">
        <f>IF(wycena!B276&lt;&gt;"",IF(wycena!G276&lt;=ryzyka!$C$17,ryzyka!$C$18,IF(wycena!G276&lt;=ryzyka!$D$17,ryzyka!$D$18,IF(wycena!G276&lt;=ryzyka!$E$17,ryzyka!$E$18,IF(wycena!G276&lt;=ryzyka!$F$17,ryzyka!$F$18,ryzyka!$G$18)))),"")</f>
        <v/>
      </c>
      <c r="Q260" s="41" t="str">
        <f>IF(wycena!B276&lt;&gt;"",IF(COUNTIF(wycena!DJ276:DT276,"&lt;&gt;0")&lt;=$C$21,$C$22,IF(COUNTIF(wycena!DJ276:DT276,"&lt;&gt;0")&lt;=$D$21,$D$22,IF(COUNTIF(wycena!DJ276:DT276,"&lt;&gt;0")&lt;=$E$21,$E$22,IF(COUNTIF(wycena!DJ276:DT276,"&lt;&gt;0")&lt;=$F$21,$F$22,$G$22)))),"")</f>
        <v/>
      </c>
      <c r="R260" s="41" t="str">
        <f>IF(wycena!B276&lt;&gt;"",IF((COUNTIF(wycena!CD276,"&lt;&gt;0")+COUNTIF(wycena!CG276,"&lt;&gt;0"))=1,$D$25,IF((COUNTIF(wycena!CD276,"&lt;&gt;0")+COUNTIF(wycena!CG276,"&lt;&gt;0"))=2,$E$25,$C$25)),"")</f>
        <v/>
      </c>
      <c r="S260" s="41" t="str">
        <f>IF(wycena!B276&lt;&gt;"",IF(COUNTIF(wycena!DL276,"&lt;&gt;0")+COUNTIF(wycena!DO276,"&lt;&gt;0")+COUNTIF(wycena!DP276,"&lt;&gt;0")+COUNTIF(wycena!DT276,"&lt;&gt;0")=$C$28,$C$29,IF(COUNTIF(wycena!DL276,"&lt;&gt;0")+COUNTIF(wycena!DO276,"&lt;&gt;0")+COUNTIF(wycena!DP276,"&lt;&gt;0")+COUNTIF(wycena!DT276,"&lt;&gt;0")=$D$28,$D$29,IF(COUNTIF(wycena!DL276,"&lt;&gt;0")+COUNTIF(wycena!DO276,"&lt;&gt;0")+COUNTIF(wycena!DP276,"&lt;&gt;0")+COUNTIF(wycena!DT276,"&lt;&gt;0")=$E$28,$E$29,$F$29))),"")</f>
        <v/>
      </c>
      <c r="T260" s="41" t="str">
        <f>IF(wycena!B276&lt;&gt;"",IFERROR(IF(MAX(wycena!$AC276:$AD276)/MIN(wycena!$AC276:$AD276)&lt;=$C$32,$C$33,IF(MAX(wycena!$AC276:$AD276)/MIN(wycena!$AC276:$AD276)&lt;=$D$32,$D$33,IF(MAX(wycena!$AC276:$AD276)/MIN(wycena!$AC276:$AD276)&lt;=$E$32,$E$33,$F$33))),0),"")</f>
        <v/>
      </c>
      <c r="U260" s="41" t="str">
        <f>IF(wycena!B276&lt;&gt;"",IF(MAX(wycena!$AC276:$AD276)&lt;=$C$36,$C$37,IF(MAX(wycena!$AC276:$AD276)&lt;=$D$36,$D$37,IF(MAX(wycena!$AC276:$AD276)&lt;=$E$36,$E$37,$F$37))),"")</f>
        <v/>
      </c>
      <c r="V260" s="41" t="str">
        <f>IF(wycena!B276&lt;&gt;"",IF(wycena!$AB276&lt;=ryzyka!$C$40,ryzyka!$C$41,IF(wycena!$AB276&lt;=ryzyka!$D$40,ryzyka!$D$41,IF(wycena!$AB276&lt;=ryzyka!$E$40,ryzyka!$E$41,ryzyka!$F$41))),"")</f>
        <v/>
      </c>
      <c r="W260" s="41">
        <f>IF(AND(wycena!B276&lt;&gt;"",wycena!O276&lt;&gt;""),IF((AND(wycena!O276=$C$43,wycena!P276&lt;&gt;"f",wycena!Q276&lt;&gt;"H"))=TRUE,$C$46,IF(AND(wycena!O276=$F$43,wycena!P276&lt;&gt;"A",wycena!Q276&lt;&gt;"E")=TRUE,$C$46,$D$46)),0)</f>
        <v>0</v>
      </c>
      <c r="X260" s="41" t="str">
        <f>IFERROR(IF(wycena!B276&lt;&gt;"",SUM(M260*$B$48,N260*$B$49,O260*$B$50,P260*$B$51,Q260*$B$52,R260*$B$53,S260*$B$54,T260*$B$55,U260*$B$56,V260*$B$57,W260*$B$58),""),0)</f>
        <v/>
      </c>
      <c r="Y260" s="42" t="str">
        <f>IF(wycena!B276&lt;&gt;"",IF(X260&lt;=$B$65,$C$65,(IF(X260&lt;=$B$66,$C$66,(IF(X260&lt;=$B$67,$C$67,$C$68))))),"")</f>
        <v/>
      </c>
    </row>
    <row r="261" spans="11:25">
      <c r="K261" s="39">
        <v>259</v>
      </c>
      <c r="L261" s="40" t="str">
        <f>IF(wycena!B277&lt;&gt;"",wycena!B277,"")</f>
        <v/>
      </c>
      <c r="M261" s="41" t="str">
        <f>IF(wycena!B277&lt;&gt;"",IF(wycena!EO277&lt;=ryzyka!$C$7,ryzyka!$C$8,IF(wycena!EO277&lt;=ryzyka!$D$7,ryzyka!$D$8,IF(wycena!EO277&lt;=ryzyka!$E$7,ryzyka!$E$8,IF(wycena!EO277&lt;=ryzyka!$F$7,ryzyka!$F$8,ryzyka!$G$8)))),"")</f>
        <v/>
      </c>
      <c r="N261" s="41" t="str">
        <f>IF(wycena!B277&lt;&gt;"",IF(wycena!X277=ryzyka!$C$10,ryzyka!$C$11,ryzyka!$D$11),"")</f>
        <v/>
      </c>
      <c r="O261" s="41" t="str">
        <f>IF(wycena!B277&lt;&gt;"",(IF(wycena!DN277&lt;&gt;0,ryzyka!$D$14,ryzyka!$C$14)),"")</f>
        <v/>
      </c>
      <c r="P261" s="41" t="str">
        <f>IF(wycena!B277&lt;&gt;"",IF(wycena!G277&lt;=ryzyka!$C$17,ryzyka!$C$18,IF(wycena!G277&lt;=ryzyka!$D$17,ryzyka!$D$18,IF(wycena!G277&lt;=ryzyka!$E$17,ryzyka!$E$18,IF(wycena!G277&lt;=ryzyka!$F$17,ryzyka!$F$18,ryzyka!$G$18)))),"")</f>
        <v/>
      </c>
      <c r="Q261" s="41" t="str">
        <f>IF(wycena!B277&lt;&gt;"",IF(COUNTIF(wycena!DJ277:DT277,"&lt;&gt;0")&lt;=$C$21,$C$22,IF(COUNTIF(wycena!DJ277:DT277,"&lt;&gt;0")&lt;=$D$21,$D$22,IF(COUNTIF(wycena!DJ277:DT277,"&lt;&gt;0")&lt;=$E$21,$E$22,IF(COUNTIF(wycena!DJ277:DT277,"&lt;&gt;0")&lt;=$F$21,$F$22,$G$22)))),"")</f>
        <v/>
      </c>
      <c r="R261" s="41" t="str">
        <f>IF(wycena!B277&lt;&gt;"",IF((COUNTIF(wycena!CD277,"&lt;&gt;0")+COUNTIF(wycena!CG277,"&lt;&gt;0"))=1,$D$25,IF((COUNTIF(wycena!CD277,"&lt;&gt;0")+COUNTIF(wycena!CG277,"&lt;&gt;0"))=2,$E$25,$C$25)),"")</f>
        <v/>
      </c>
      <c r="S261" s="41" t="str">
        <f>IF(wycena!B277&lt;&gt;"",IF(COUNTIF(wycena!DL277,"&lt;&gt;0")+COUNTIF(wycena!DO277,"&lt;&gt;0")+COUNTIF(wycena!DP277,"&lt;&gt;0")+COUNTIF(wycena!DT277,"&lt;&gt;0")=$C$28,$C$29,IF(COUNTIF(wycena!DL277,"&lt;&gt;0")+COUNTIF(wycena!DO277,"&lt;&gt;0")+COUNTIF(wycena!DP277,"&lt;&gt;0")+COUNTIF(wycena!DT277,"&lt;&gt;0")=$D$28,$D$29,IF(COUNTIF(wycena!DL277,"&lt;&gt;0")+COUNTIF(wycena!DO277,"&lt;&gt;0")+COUNTIF(wycena!DP277,"&lt;&gt;0")+COUNTIF(wycena!DT277,"&lt;&gt;0")=$E$28,$E$29,$F$29))),"")</f>
        <v/>
      </c>
      <c r="T261" s="41" t="str">
        <f>IF(wycena!B277&lt;&gt;"",IFERROR(IF(MAX(wycena!$AC277:$AD277)/MIN(wycena!$AC277:$AD277)&lt;=$C$32,$C$33,IF(MAX(wycena!$AC277:$AD277)/MIN(wycena!$AC277:$AD277)&lt;=$D$32,$D$33,IF(MAX(wycena!$AC277:$AD277)/MIN(wycena!$AC277:$AD277)&lt;=$E$32,$E$33,$F$33))),0),"")</f>
        <v/>
      </c>
      <c r="U261" s="41" t="str">
        <f>IF(wycena!B277&lt;&gt;"",IF(MAX(wycena!$AC277:$AD277)&lt;=$C$36,$C$37,IF(MAX(wycena!$AC277:$AD277)&lt;=$D$36,$D$37,IF(MAX(wycena!$AC277:$AD277)&lt;=$E$36,$E$37,$F$37))),"")</f>
        <v/>
      </c>
      <c r="V261" s="41" t="str">
        <f>IF(wycena!B277&lt;&gt;"",IF(wycena!$AB277&lt;=ryzyka!$C$40,ryzyka!$C$41,IF(wycena!$AB277&lt;=ryzyka!$D$40,ryzyka!$D$41,IF(wycena!$AB277&lt;=ryzyka!$E$40,ryzyka!$E$41,ryzyka!$F$41))),"")</f>
        <v/>
      </c>
      <c r="W261" s="41">
        <f>IF(AND(wycena!B277&lt;&gt;"",wycena!O277&lt;&gt;""),IF((AND(wycena!O277=$C$43,wycena!P277&lt;&gt;"f",wycena!Q277&lt;&gt;"H"))=TRUE,$C$46,IF(AND(wycena!O277=$F$43,wycena!P277&lt;&gt;"A",wycena!Q277&lt;&gt;"E")=TRUE,$C$46,$D$46)),0)</f>
        <v>0</v>
      </c>
      <c r="X261" s="41" t="str">
        <f>IFERROR(IF(wycena!B277&lt;&gt;"",SUM(M261*$B$48,N261*$B$49,O261*$B$50,P261*$B$51,Q261*$B$52,R261*$B$53,S261*$B$54,T261*$B$55,U261*$B$56,V261*$B$57,W261*$B$58),""),0)</f>
        <v/>
      </c>
      <c r="Y261" s="42" t="str">
        <f>IF(wycena!B277&lt;&gt;"",IF(X261&lt;=$B$65,$C$65,(IF(X261&lt;=$B$66,$C$66,(IF(X261&lt;=$B$67,$C$67,$C$68))))),"")</f>
        <v/>
      </c>
    </row>
    <row r="262" spans="11:25">
      <c r="K262" s="39">
        <v>260</v>
      </c>
      <c r="L262" s="40" t="str">
        <f>IF(wycena!B278&lt;&gt;"",wycena!B278,"")</f>
        <v/>
      </c>
      <c r="M262" s="41" t="str">
        <f>IF(wycena!B278&lt;&gt;"",IF(wycena!EO278&lt;=ryzyka!$C$7,ryzyka!$C$8,IF(wycena!EO278&lt;=ryzyka!$D$7,ryzyka!$D$8,IF(wycena!EO278&lt;=ryzyka!$E$7,ryzyka!$E$8,IF(wycena!EO278&lt;=ryzyka!$F$7,ryzyka!$F$8,ryzyka!$G$8)))),"")</f>
        <v/>
      </c>
      <c r="N262" s="41" t="str">
        <f>IF(wycena!B278&lt;&gt;"",IF(wycena!X278=ryzyka!$C$10,ryzyka!$C$11,ryzyka!$D$11),"")</f>
        <v/>
      </c>
      <c r="O262" s="41" t="str">
        <f>IF(wycena!B278&lt;&gt;"",(IF(wycena!DN278&lt;&gt;0,ryzyka!$D$14,ryzyka!$C$14)),"")</f>
        <v/>
      </c>
      <c r="P262" s="41" t="str">
        <f>IF(wycena!B278&lt;&gt;"",IF(wycena!G278&lt;=ryzyka!$C$17,ryzyka!$C$18,IF(wycena!G278&lt;=ryzyka!$D$17,ryzyka!$D$18,IF(wycena!G278&lt;=ryzyka!$E$17,ryzyka!$E$18,IF(wycena!G278&lt;=ryzyka!$F$17,ryzyka!$F$18,ryzyka!$G$18)))),"")</f>
        <v/>
      </c>
      <c r="Q262" s="41" t="str">
        <f>IF(wycena!B278&lt;&gt;"",IF(COUNTIF(wycena!DJ278:DT278,"&lt;&gt;0")&lt;=$C$21,$C$22,IF(COUNTIF(wycena!DJ278:DT278,"&lt;&gt;0")&lt;=$D$21,$D$22,IF(COUNTIF(wycena!DJ278:DT278,"&lt;&gt;0")&lt;=$E$21,$E$22,IF(COUNTIF(wycena!DJ278:DT278,"&lt;&gt;0")&lt;=$F$21,$F$22,$G$22)))),"")</f>
        <v/>
      </c>
      <c r="R262" s="41" t="str">
        <f>IF(wycena!B278&lt;&gt;"",IF((COUNTIF(wycena!CD278,"&lt;&gt;0")+COUNTIF(wycena!CG278,"&lt;&gt;0"))=1,$D$25,IF((COUNTIF(wycena!CD278,"&lt;&gt;0")+COUNTIF(wycena!CG278,"&lt;&gt;0"))=2,$E$25,$C$25)),"")</f>
        <v/>
      </c>
      <c r="S262" s="41" t="str">
        <f>IF(wycena!B278&lt;&gt;"",IF(COUNTIF(wycena!DL278,"&lt;&gt;0")+COUNTIF(wycena!DO278,"&lt;&gt;0")+COUNTIF(wycena!DP278,"&lt;&gt;0")+COUNTIF(wycena!DT278,"&lt;&gt;0")=$C$28,$C$29,IF(COUNTIF(wycena!DL278,"&lt;&gt;0")+COUNTIF(wycena!DO278,"&lt;&gt;0")+COUNTIF(wycena!DP278,"&lt;&gt;0")+COUNTIF(wycena!DT278,"&lt;&gt;0")=$D$28,$D$29,IF(COUNTIF(wycena!DL278,"&lt;&gt;0")+COUNTIF(wycena!DO278,"&lt;&gt;0")+COUNTIF(wycena!DP278,"&lt;&gt;0")+COUNTIF(wycena!DT278,"&lt;&gt;0")=$E$28,$E$29,$F$29))),"")</f>
        <v/>
      </c>
      <c r="T262" s="41" t="str">
        <f>IF(wycena!B278&lt;&gt;"",IFERROR(IF(MAX(wycena!$AC278:$AD278)/MIN(wycena!$AC278:$AD278)&lt;=$C$32,$C$33,IF(MAX(wycena!$AC278:$AD278)/MIN(wycena!$AC278:$AD278)&lt;=$D$32,$D$33,IF(MAX(wycena!$AC278:$AD278)/MIN(wycena!$AC278:$AD278)&lt;=$E$32,$E$33,$F$33))),0),"")</f>
        <v/>
      </c>
      <c r="U262" s="41" t="str">
        <f>IF(wycena!B278&lt;&gt;"",IF(MAX(wycena!$AC278:$AD278)&lt;=$C$36,$C$37,IF(MAX(wycena!$AC278:$AD278)&lt;=$D$36,$D$37,IF(MAX(wycena!$AC278:$AD278)&lt;=$E$36,$E$37,$F$37))),"")</f>
        <v/>
      </c>
      <c r="V262" s="41" t="str">
        <f>IF(wycena!B278&lt;&gt;"",IF(wycena!$AB278&lt;=ryzyka!$C$40,ryzyka!$C$41,IF(wycena!$AB278&lt;=ryzyka!$D$40,ryzyka!$D$41,IF(wycena!$AB278&lt;=ryzyka!$E$40,ryzyka!$E$41,ryzyka!$F$41))),"")</f>
        <v/>
      </c>
      <c r="W262" s="41">
        <f>IF(AND(wycena!B278&lt;&gt;"",wycena!O278&lt;&gt;""),IF((AND(wycena!O278=$C$43,wycena!P278&lt;&gt;"f",wycena!Q278&lt;&gt;"H"))=TRUE,$C$46,IF(AND(wycena!O278=$F$43,wycena!P278&lt;&gt;"A",wycena!Q278&lt;&gt;"E")=TRUE,$C$46,$D$46)),0)</f>
        <v>0</v>
      </c>
      <c r="X262" s="41" t="str">
        <f>IFERROR(IF(wycena!B278&lt;&gt;"",SUM(M262*$B$48,N262*$B$49,O262*$B$50,P262*$B$51,Q262*$B$52,R262*$B$53,S262*$B$54,T262*$B$55,U262*$B$56,V262*$B$57,W262*$B$58),""),0)</f>
        <v/>
      </c>
      <c r="Y262" s="42" t="str">
        <f>IF(wycena!B278&lt;&gt;"",IF(X262&lt;=$B$65,$C$65,(IF(X262&lt;=$B$66,$C$66,(IF(X262&lt;=$B$67,$C$67,$C$68))))),"")</f>
        <v/>
      </c>
    </row>
    <row r="263" spans="11:25">
      <c r="K263" s="39">
        <v>261</v>
      </c>
      <c r="L263" s="40" t="str">
        <f>IF(wycena!B279&lt;&gt;"",wycena!B279,"")</f>
        <v/>
      </c>
      <c r="M263" s="41" t="str">
        <f>IF(wycena!B279&lt;&gt;"",IF(wycena!EO279&lt;=ryzyka!$C$7,ryzyka!$C$8,IF(wycena!EO279&lt;=ryzyka!$D$7,ryzyka!$D$8,IF(wycena!EO279&lt;=ryzyka!$E$7,ryzyka!$E$8,IF(wycena!EO279&lt;=ryzyka!$F$7,ryzyka!$F$8,ryzyka!$G$8)))),"")</f>
        <v/>
      </c>
      <c r="N263" s="41" t="str">
        <f>IF(wycena!B279&lt;&gt;"",IF(wycena!X279=ryzyka!$C$10,ryzyka!$C$11,ryzyka!$D$11),"")</f>
        <v/>
      </c>
      <c r="O263" s="41" t="str">
        <f>IF(wycena!B279&lt;&gt;"",(IF(wycena!DN279&lt;&gt;0,ryzyka!$D$14,ryzyka!$C$14)),"")</f>
        <v/>
      </c>
      <c r="P263" s="41" t="str">
        <f>IF(wycena!B279&lt;&gt;"",IF(wycena!G279&lt;=ryzyka!$C$17,ryzyka!$C$18,IF(wycena!G279&lt;=ryzyka!$D$17,ryzyka!$D$18,IF(wycena!G279&lt;=ryzyka!$E$17,ryzyka!$E$18,IF(wycena!G279&lt;=ryzyka!$F$17,ryzyka!$F$18,ryzyka!$G$18)))),"")</f>
        <v/>
      </c>
      <c r="Q263" s="41" t="str">
        <f>IF(wycena!B279&lt;&gt;"",IF(COUNTIF(wycena!DJ279:DT279,"&lt;&gt;0")&lt;=$C$21,$C$22,IF(COUNTIF(wycena!DJ279:DT279,"&lt;&gt;0")&lt;=$D$21,$D$22,IF(COUNTIF(wycena!DJ279:DT279,"&lt;&gt;0")&lt;=$E$21,$E$22,IF(COUNTIF(wycena!DJ279:DT279,"&lt;&gt;0")&lt;=$F$21,$F$22,$G$22)))),"")</f>
        <v/>
      </c>
      <c r="R263" s="41" t="str">
        <f>IF(wycena!B279&lt;&gt;"",IF((COUNTIF(wycena!CD279,"&lt;&gt;0")+COUNTIF(wycena!CG279,"&lt;&gt;0"))=1,$D$25,IF((COUNTIF(wycena!CD279,"&lt;&gt;0")+COUNTIF(wycena!CG279,"&lt;&gt;0"))=2,$E$25,$C$25)),"")</f>
        <v/>
      </c>
      <c r="S263" s="41" t="str">
        <f>IF(wycena!B279&lt;&gt;"",IF(COUNTIF(wycena!DL279,"&lt;&gt;0")+COUNTIF(wycena!DO279,"&lt;&gt;0")+COUNTIF(wycena!DP279,"&lt;&gt;0")+COUNTIF(wycena!DT279,"&lt;&gt;0")=$C$28,$C$29,IF(COUNTIF(wycena!DL279,"&lt;&gt;0")+COUNTIF(wycena!DO279,"&lt;&gt;0")+COUNTIF(wycena!DP279,"&lt;&gt;0")+COUNTIF(wycena!DT279,"&lt;&gt;0")=$D$28,$D$29,IF(COUNTIF(wycena!DL279,"&lt;&gt;0")+COUNTIF(wycena!DO279,"&lt;&gt;0")+COUNTIF(wycena!DP279,"&lt;&gt;0")+COUNTIF(wycena!DT279,"&lt;&gt;0")=$E$28,$E$29,$F$29))),"")</f>
        <v/>
      </c>
      <c r="T263" s="41" t="str">
        <f>IF(wycena!B279&lt;&gt;"",IFERROR(IF(MAX(wycena!$AC279:$AD279)/MIN(wycena!$AC279:$AD279)&lt;=$C$32,$C$33,IF(MAX(wycena!$AC279:$AD279)/MIN(wycena!$AC279:$AD279)&lt;=$D$32,$D$33,IF(MAX(wycena!$AC279:$AD279)/MIN(wycena!$AC279:$AD279)&lt;=$E$32,$E$33,$F$33))),0),"")</f>
        <v/>
      </c>
      <c r="U263" s="41" t="str">
        <f>IF(wycena!B279&lt;&gt;"",IF(MAX(wycena!$AC279:$AD279)&lt;=$C$36,$C$37,IF(MAX(wycena!$AC279:$AD279)&lt;=$D$36,$D$37,IF(MAX(wycena!$AC279:$AD279)&lt;=$E$36,$E$37,$F$37))),"")</f>
        <v/>
      </c>
      <c r="V263" s="41" t="str">
        <f>IF(wycena!B279&lt;&gt;"",IF(wycena!$AB279&lt;=ryzyka!$C$40,ryzyka!$C$41,IF(wycena!$AB279&lt;=ryzyka!$D$40,ryzyka!$D$41,IF(wycena!$AB279&lt;=ryzyka!$E$40,ryzyka!$E$41,ryzyka!$F$41))),"")</f>
        <v/>
      </c>
      <c r="W263" s="41">
        <f>IF(AND(wycena!B279&lt;&gt;"",wycena!O279&lt;&gt;""),IF((AND(wycena!O279=$C$43,wycena!P279&lt;&gt;"f",wycena!Q279&lt;&gt;"H"))=TRUE,$C$46,IF(AND(wycena!O279=$F$43,wycena!P279&lt;&gt;"A",wycena!Q279&lt;&gt;"E")=TRUE,$C$46,$D$46)),0)</f>
        <v>0</v>
      </c>
      <c r="X263" s="41" t="str">
        <f>IFERROR(IF(wycena!B279&lt;&gt;"",SUM(M263*$B$48,N263*$B$49,O263*$B$50,P263*$B$51,Q263*$B$52,R263*$B$53,S263*$B$54,T263*$B$55,U263*$B$56,V263*$B$57,W263*$B$58),""),0)</f>
        <v/>
      </c>
      <c r="Y263" s="42" t="str">
        <f>IF(wycena!B279&lt;&gt;"",IF(X263&lt;=$B$65,$C$65,(IF(X263&lt;=$B$66,$C$66,(IF(X263&lt;=$B$67,$C$67,$C$68))))),"")</f>
        <v/>
      </c>
    </row>
    <row r="264" spans="11:25">
      <c r="K264" s="39">
        <v>262</v>
      </c>
      <c r="L264" s="40" t="str">
        <f>IF(wycena!B280&lt;&gt;"",wycena!B280,"")</f>
        <v/>
      </c>
      <c r="M264" s="41" t="str">
        <f>IF(wycena!B280&lt;&gt;"",IF(wycena!EO280&lt;=ryzyka!$C$7,ryzyka!$C$8,IF(wycena!EO280&lt;=ryzyka!$D$7,ryzyka!$D$8,IF(wycena!EO280&lt;=ryzyka!$E$7,ryzyka!$E$8,IF(wycena!EO280&lt;=ryzyka!$F$7,ryzyka!$F$8,ryzyka!$G$8)))),"")</f>
        <v/>
      </c>
      <c r="N264" s="41" t="str">
        <f>IF(wycena!B280&lt;&gt;"",IF(wycena!X280=ryzyka!$C$10,ryzyka!$C$11,ryzyka!$D$11),"")</f>
        <v/>
      </c>
      <c r="O264" s="41" t="str">
        <f>IF(wycena!B280&lt;&gt;"",(IF(wycena!DN280&lt;&gt;0,ryzyka!$D$14,ryzyka!$C$14)),"")</f>
        <v/>
      </c>
      <c r="P264" s="41" t="str">
        <f>IF(wycena!B280&lt;&gt;"",IF(wycena!G280&lt;=ryzyka!$C$17,ryzyka!$C$18,IF(wycena!G280&lt;=ryzyka!$D$17,ryzyka!$D$18,IF(wycena!G280&lt;=ryzyka!$E$17,ryzyka!$E$18,IF(wycena!G280&lt;=ryzyka!$F$17,ryzyka!$F$18,ryzyka!$G$18)))),"")</f>
        <v/>
      </c>
      <c r="Q264" s="41" t="str">
        <f>IF(wycena!B280&lt;&gt;"",IF(COUNTIF(wycena!DJ280:DT280,"&lt;&gt;0")&lt;=$C$21,$C$22,IF(COUNTIF(wycena!DJ280:DT280,"&lt;&gt;0")&lt;=$D$21,$D$22,IF(COUNTIF(wycena!DJ280:DT280,"&lt;&gt;0")&lt;=$E$21,$E$22,IF(COUNTIF(wycena!DJ280:DT280,"&lt;&gt;0")&lt;=$F$21,$F$22,$G$22)))),"")</f>
        <v/>
      </c>
      <c r="R264" s="41" t="str">
        <f>IF(wycena!B280&lt;&gt;"",IF((COUNTIF(wycena!CD280,"&lt;&gt;0")+COUNTIF(wycena!CG280,"&lt;&gt;0"))=1,$D$25,IF((COUNTIF(wycena!CD280,"&lt;&gt;0")+COUNTIF(wycena!CG280,"&lt;&gt;0"))=2,$E$25,$C$25)),"")</f>
        <v/>
      </c>
      <c r="S264" s="41" t="str">
        <f>IF(wycena!B280&lt;&gt;"",IF(COUNTIF(wycena!DL280,"&lt;&gt;0")+COUNTIF(wycena!DO280,"&lt;&gt;0")+COUNTIF(wycena!DP280,"&lt;&gt;0")+COUNTIF(wycena!DT280,"&lt;&gt;0")=$C$28,$C$29,IF(COUNTIF(wycena!DL280,"&lt;&gt;0")+COUNTIF(wycena!DO280,"&lt;&gt;0")+COUNTIF(wycena!DP280,"&lt;&gt;0")+COUNTIF(wycena!DT280,"&lt;&gt;0")=$D$28,$D$29,IF(COUNTIF(wycena!DL280,"&lt;&gt;0")+COUNTIF(wycena!DO280,"&lt;&gt;0")+COUNTIF(wycena!DP280,"&lt;&gt;0")+COUNTIF(wycena!DT280,"&lt;&gt;0")=$E$28,$E$29,$F$29))),"")</f>
        <v/>
      </c>
      <c r="T264" s="41" t="str">
        <f>IF(wycena!B280&lt;&gt;"",IFERROR(IF(MAX(wycena!$AC280:$AD280)/MIN(wycena!$AC280:$AD280)&lt;=$C$32,$C$33,IF(MAX(wycena!$AC280:$AD280)/MIN(wycena!$AC280:$AD280)&lt;=$D$32,$D$33,IF(MAX(wycena!$AC280:$AD280)/MIN(wycena!$AC280:$AD280)&lt;=$E$32,$E$33,$F$33))),0),"")</f>
        <v/>
      </c>
      <c r="U264" s="41" t="str">
        <f>IF(wycena!B280&lt;&gt;"",IF(MAX(wycena!$AC280:$AD280)&lt;=$C$36,$C$37,IF(MAX(wycena!$AC280:$AD280)&lt;=$D$36,$D$37,IF(MAX(wycena!$AC280:$AD280)&lt;=$E$36,$E$37,$F$37))),"")</f>
        <v/>
      </c>
      <c r="V264" s="41" t="str">
        <f>IF(wycena!B280&lt;&gt;"",IF(wycena!$AB280&lt;=ryzyka!$C$40,ryzyka!$C$41,IF(wycena!$AB280&lt;=ryzyka!$D$40,ryzyka!$D$41,IF(wycena!$AB280&lt;=ryzyka!$E$40,ryzyka!$E$41,ryzyka!$F$41))),"")</f>
        <v/>
      </c>
      <c r="W264" s="41">
        <f>IF(AND(wycena!B280&lt;&gt;"",wycena!O280&lt;&gt;""),IF((AND(wycena!O280=$C$43,wycena!P280&lt;&gt;"f",wycena!Q280&lt;&gt;"H"))=TRUE,$C$46,IF(AND(wycena!O280=$F$43,wycena!P280&lt;&gt;"A",wycena!Q280&lt;&gt;"E")=TRUE,$C$46,$D$46)),0)</f>
        <v>0</v>
      </c>
      <c r="X264" s="41" t="str">
        <f>IFERROR(IF(wycena!B280&lt;&gt;"",SUM(M264*$B$48,N264*$B$49,O264*$B$50,P264*$B$51,Q264*$B$52,R264*$B$53,S264*$B$54,T264*$B$55,U264*$B$56,V264*$B$57,W264*$B$58),""),0)</f>
        <v/>
      </c>
      <c r="Y264" s="42" t="str">
        <f>IF(wycena!B280&lt;&gt;"",IF(X264&lt;=$B$65,$C$65,(IF(X264&lt;=$B$66,$C$66,(IF(X264&lt;=$B$67,$C$67,$C$68))))),"")</f>
        <v/>
      </c>
    </row>
    <row r="265" spans="11:25">
      <c r="K265" s="39">
        <v>263</v>
      </c>
      <c r="L265" s="40" t="str">
        <f>IF(wycena!B281&lt;&gt;"",wycena!B281,"")</f>
        <v/>
      </c>
      <c r="M265" s="41" t="str">
        <f>IF(wycena!B281&lt;&gt;"",IF(wycena!EO281&lt;=ryzyka!$C$7,ryzyka!$C$8,IF(wycena!EO281&lt;=ryzyka!$D$7,ryzyka!$D$8,IF(wycena!EO281&lt;=ryzyka!$E$7,ryzyka!$E$8,IF(wycena!EO281&lt;=ryzyka!$F$7,ryzyka!$F$8,ryzyka!$G$8)))),"")</f>
        <v/>
      </c>
      <c r="N265" s="41" t="str">
        <f>IF(wycena!B281&lt;&gt;"",IF(wycena!X281=ryzyka!$C$10,ryzyka!$C$11,ryzyka!$D$11),"")</f>
        <v/>
      </c>
      <c r="O265" s="41" t="str">
        <f>IF(wycena!B281&lt;&gt;"",(IF(wycena!DN281&lt;&gt;0,ryzyka!$D$14,ryzyka!$C$14)),"")</f>
        <v/>
      </c>
      <c r="P265" s="41" t="str">
        <f>IF(wycena!B281&lt;&gt;"",IF(wycena!G281&lt;=ryzyka!$C$17,ryzyka!$C$18,IF(wycena!G281&lt;=ryzyka!$D$17,ryzyka!$D$18,IF(wycena!G281&lt;=ryzyka!$E$17,ryzyka!$E$18,IF(wycena!G281&lt;=ryzyka!$F$17,ryzyka!$F$18,ryzyka!$G$18)))),"")</f>
        <v/>
      </c>
      <c r="Q265" s="41" t="str">
        <f>IF(wycena!B281&lt;&gt;"",IF(COUNTIF(wycena!DJ281:DT281,"&lt;&gt;0")&lt;=$C$21,$C$22,IF(COUNTIF(wycena!DJ281:DT281,"&lt;&gt;0")&lt;=$D$21,$D$22,IF(COUNTIF(wycena!DJ281:DT281,"&lt;&gt;0")&lt;=$E$21,$E$22,IF(COUNTIF(wycena!DJ281:DT281,"&lt;&gt;0")&lt;=$F$21,$F$22,$G$22)))),"")</f>
        <v/>
      </c>
      <c r="R265" s="41" t="str">
        <f>IF(wycena!B281&lt;&gt;"",IF((COUNTIF(wycena!CD281,"&lt;&gt;0")+COUNTIF(wycena!CG281,"&lt;&gt;0"))=1,$D$25,IF((COUNTIF(wycena!CD281,"&lt;&gt;0")+COUNTIF(wycena!CG281,"&lt;&gt;0"))=2,$E$25,$C$25)),"")</f>
        <v/>
      </c>
      <c r="S265" s="41" t="str">
        <f>IF(wycena!B281&lt;&gt;"",IF(COUNTIF(wycena!DL281,"&lt;&gt;0")+COUNTIF(wycena!DO281,"&lt;&gt;0")+COUNTIF(wycena!DP281,"&lt;&gt;0")+COUNTIF(wycena!DT281,"&lt;&gt;0")=$C$28,$C$29,IF(COUNTIF(wycena!DL281,"&lt;&gt;0")+COUNTIF(wycena!DO281,"&lt;&gt;0")+COUNTIF(wycena!DP281,"&lt;&gt;0")+COUNTIF(wycena!DT281,"&lt;&gt;0")=$D$28,$D$29,IF(COUNTIF(wycena!DL281,"&lt;&gt;0")+COUNTIF(wycena!DO281,"&lt;&gt;0")+COUNTIF(wycena!DP281,"&lt;&gt;0")+COUNTIF(wycena!DT281,"&lt;&gt;0")=$E$28,$E$29,$F$29))),"")</f>
        <v/>
      </c>
      <c r="T265" s="41" t="str">
        <f>IF(wycena!B281&lt;&gt;"",IFERROR(IF(MAX(wycena!$AC281:$AD281)/MIN(wycena!$AC281:$AD281)&lt;=$C$32,$C$33,IF(MAX(wycena!$AC281:$AD281)/MIN(wycena!$AC281:$AD281)&lt;=$D$32,$D$33,IF(MAX(wycena!$AC281:$AD281)/MIN(wycena!$AC281:$AD281)&lt;=$E$32,$E$33,$F$33))),0),"")</f>
        <v/>
      </c>
      <c r="U265" s="41" t="str">
        <f>IF(wycena!B281&lt;&gt;"",IF(MAX(wycena!$AC281:$AD281)&lt;=$C$36,$C$37,IF(MAX(wycena!$AC281:$AD281)&lt;=$D$36,$D$37,IF(MAX(wycena!$AC281:$AD281)&lt;=$E$36,$E$37,$F$37))),"")</f>
        <v/>
      </c>
      <c r="V265" s="41" t="str">
        <f>IF(wycena!B281&lt;&gt;"",IF(wycena!$AB281&lt;=ryzyka!$C$40,ryzyka!$C$41,IF(wycena!$AB281&lt;=ryzyka!$D$40,ryzyka!$D$41,IF(wycena!$AB281&lt;=ryzyka!$E$40,ryzyka!$E$41,ryzyka!$F$41))),"")</f>
        <v/>
      </c>
      <c r="W265" s="41">
        <f>IF(AND(wycena!B281&lt;&gt;"",wycena!O281&lt;&gt;""),IF((AND(wycena!O281=$C$43,wycena!P281&lt;&gt;"f",wycena!Q281&lt;&gt;"H"))=TRUE,$C$46,IF(AND(wycena!O281=$F$43,wycena!P281&lt;&gt;"A",wycena!Q281&lt;&gt;"E")=TRUE,$C$46,$D$46)),0)</f>
        <v>0</v>
      </c>
      <c r="X265" s="41" t="str">
        <f>IFERROR(IF(wycena!B281&lt;&gt;"",SUM(M265*$B$48,N265*$B$49,O265*$B$50,P265*$B$51,Q265*$B$52,R265*$B$53,S265*$B$54,T265*$B$55,U265*$B$56,V265*$B$57,W265*$B$58),""),0)</f>
        <v/>
      </c>
      <c r="Y265" s="42" t="str">
        <f>IF(wycena!B281&lt;&gt;"",IF(X265&lt;=$B$65,$C$65,(IF(X265&lt;=$B$66,$C$66,(IF(X265&lt;=$B$67,$C$67,$C$68))))),"")</f>
        <v/>
      </c>
    </row>
    <row r="266" spans="11:25">
      <c r="K266" s="39">
        <v>264</v>
      </c>
      <c r="L266" s="40" t="str">
        <f>IF(wycena!B282&lt;&gt;"",wycena!B282,"")</f>
        <v/>
      </c>
      <c r="M266" s="41" t="str">
        <f>IF(wycena!B282&lt;&gt;"",IF(wycena!EO282&lt;=ryzyka!$C$7,ryzyka!$C$8,IF(wycena!EO282&lt;=ryzyka!$D$7,ryzyka!$D$8,IF(wycena!EO282&lt;=ryzyka!$E$7,ryzyka!$E$8,IF(wycena!EO282&lt;=ryzyka!$F$7,ryzyka!$F$8,ryzyka!$G$8)))),"")</f>
        <v/>
      </c>
      <c r="N266" s="41" t="str">
        <f>IF(wycena!B282&lt;&gt;"",IF(wycena!X282=ryzyka!$C$10,ryzyka!$C$11,ryzyka!$D$11),"")</f>
        <v/>
      </c>
      <c r="O266" s="41" t="str">
        <f>IF(wycena!B282&lt;&gt;"",(IF(wycena!DN282&lt;&gt;0,ryzyka!$D$14,ryzyka!$C$14)),"")</f>
        <v/>
      </c>
      <c r="P266" s="41" t="str">
        <f>IF(wycena!B282&lt;&gt;"",IF(wycena!G282&lt;=ryzyka!$C$17,ryzyka!$C$18,IF(wycena!G282&lt;=ryzyka!$D$17,ryzyka!$D$18,IF(wycena!G282&lt;=ryzyka!$E$17,ryzyka!$E$18,IF(wycena!G282&lt;=ryzyka!$F$17,ryzyka!$F$18,ryzyka!$G$18)))),"")</f>
        <v/>
      </c>
      <c r="Q266" s="41" t="str">
        <f>IF(wycena!B282&lt;&gt;"",IF(COUNTIF(wycena!DJ282:DT282,"&lt;&gt;0")&lt;=$C$21,$C$22,IF(COUNTIF(wycena!DJ282:DT282,"&lt;&gt;0")&lt;=$D$21,$D$22,IF(COUNTIF(wycena!DJ282:DT282,"&lt;&gt;0")&lt;=$E$21,$E$22,IF(COUNTIF(wycena!DJ282:DT282,"&lt;&gt;0")&lt;=$F$21,$F$22,$G$22)))),"")</f>
        <v/>
      </c>
      <c r="R266" s="41" t="str">
        <f>IF(wycena!B282&lt;&gt;"",IF((COUNTIF(wycena!CD282,"&lt;&gt;0")+COUNTIF(wycena!CG282,"&lt;&gt;0"))=1,$D$25,IF((COUNTIF(wycena!CD282,"&lt;&gt;0")+COUNTIF(wycena!CG282,"&lt;&gt;0"))=2,$E$25,$C$25)),"")</f>
        <v/>
      </c>
      <c r="S266" s="41" t="str">
        <f>IF(wycena!B282&lt;&gt;"",IF(COUNTIF(wycena!DL282,"&lt;&gt;0")+COUNTIF(wycena!DO282,"&lt;&gt;0")+COUNTIF(wycena!DP282,"&lt;&gt;0")+COUNTIF(wycena!DT282,"&lt;&gt;0")=$C$28,$C$29,IF(COUNTIF(wycena!DL282,"&lt;&gt;0")+COUNTIF(wycena!DO282,"&lt;&gt;0")+COUNTIF(wycena!DP282,"&lt;&gt;0")+COUNTIF(wycena!DT282,"&lt;&gt;0")=$D$28,$D$29,IF(COUNTIF(wycena!DL282,"&lt;&gt;0")+COUNTIF(wycena!DO282,"&lt;&gt;0")+COUNTIF(wycena!DP282,"&lt;&gt;0")+COUNTIF(wycena!DT282,"&lt;&gt;0")=$E$28,$E$29,$F$29))),"")</f>
        <v/>
      </c>
      <c r="T266" s="41" t="str">
        <f>IF(wycena!B282&lt;&gt;"",IFERROR(IF(MAX(wycena!$AC282:$AD282)/MIN(wycena!$AC282:$AD282)&lt;=$C$32,$C$33,IF(MAX(wycena!$AC282:$AD282)/MIN(wycena!$AC282:$AD282)&lt;=$D$32,$D$33,IF(MAX(wycena!$AC282:$AD282)/MIN(wycena!$AC282:$AD282)&lt;=$E$32,$E$33,$F$33))),0),"")</f>
        <v/>
      </c>
      <c r="U266" s="41" t="str">
        <f>IF(wycena!B282&lt;&gt;"",IF(MAX(wycena!$AC282:$AD282)&lt;=$C$36,$C$37,IF(MAX(wycena!$AC282:$AD282)&lt;=$D$36,$D$37,IF(MAX(wycena!$AC282:$AD282)&lt;=$E$36,$E$37,$F$37))),"")</f>
        <v/>
      </c>
      <c r="V266" s="41" t="str">
        <f>IF(wycena!B282&lt;&gt;"",IF(wycena!$AB282&lt;=ryzyka!$C$40,ryzyka!$C$41,IF(wycena!$AB282&lt;=ryzyka!$D$40,ryzyka!$D$41,IF(wycena!$AB282&lt;=ryzyka!$E$40,ryzyka!$E$41,ryzyka!$F$41))),"")</f>
        <v/>
      </c>
      <c r="W266" s="41">
        <f>IF(AND(wycena!B282&lt;&gt;"",wycena!O282&lt;&gt;""),IF((AND(wycena!O282=$C$43,wycena!P282&lt;&gt;"f",wycena!Q282&lt;&gt;"H"))=TRUE,$C$46,IF(AND(wycena!O282=$F$43,wycena!P282&lt;&gt;"A",wycena!Q282&lt;&gt;"E")=TRUE,$C$46,$D$46)),0)</f>
        <v>0</v>
      </c>
      <c r="X266" s="41" t="str">
        <f>IFERROR(IF(wycena!B282&lt;&gt;"",SUM(M266*$B$48,N266*$B$49,O266*$B$50,P266*$B$51,Q266*$B$52,R266*$B$53,S266*$B$54,T266*$B$55,U266*$B$56,V266*$B$57,W266*$B$58),""),0)</f>
        <v/>
      </c>
      <c r="Y266" s="42" t="str">
        <f>IF(wycena!B282&lt;&gt;"",IF(X266&lt;=$B$65,$C$65,(IF(X266&lt;=$B$66,$C$66,(IF(X266&lt;=$B$67,$C$67,$C$68))))),"")</f>
        <v/>
      </c>
    </row>
    <row r="267" spans="11:25">
      <c r="K267" s="39">
        <v>265</v>
      </c>
      <c r="L267" s="40" t="str">
        <f>IF(wycena!B283&lt;&gt;"",wycena!B283,"")</f>
        <v/>
      </c>
      <c r="M267" s="41" t="str">
        <f>IF(wycena!B283&lt;&gt;"",IF(wycena!EO283&lt;=ryzyka!$C$7,ryzyka!$C$8,IF(wycena!EO283&lt;=ryzyka!$D$7,ryzyka!$D$8,IF(wycena!EO283&lt;=ryzyka!$E$7,ryzyka!$E$8,IF(wycena!EO283&lt;=ryzyka!$F$7,ryzyka!$F$8,ryzyka!$G$8)))),"")</f>
        <v/>
      </c>
      <c r="N267" s="41" t="str">
        <f>IF(wycena!B283&lt;&gt;"",IF(wycena!X283=ryzyka!$C$10,ryzyka!$C$11,ryzyka!$D$11),"")</f>
        <v/>
      </c>
      <c r="O267" s="41" t="str">
        <f>IF(wycena!B283&lt;&gt;"",(IF(wycena!DN283&lt;&gt;0,ryzyka!$D$14,ryzyka!$C$14)),"")</f>
        <v/>
      </c>
      <c r="P267" s="41" t="str">
        <f>IF(wycena!B283&lt;&gt;"",IF(wycena!G283&lt;=ryzyka!$C$17,ryzyka!$C$18,IF(wycena!G283&lt;=ryzyka!$D$17,ryzyka!$D$18,IF(wycena!G283&lt;=ryzyka!$E$17,ryzyka!$E$18,IF(wycena!G283&lt;=ryzyka!$F$17,ryzyka!$F$18,ryzyka!$G$18)))),"")</f>
        <v/>
      </c>
      <c r="Q267" s="41" t="str">
        <f>IF(wycena!B283&lt;&gt;"",IF(COUNTIF(wycena!DJ283:DT283,"&lt;&gt;0")&lt;=$C$21,$C$22,IF(COUNTIF(wycena!DJ283:DT283,"&lt;&gt;0")&lt;=$D$21,$D$22,IF(COUNTIF(wycena!DJ283:DT283,"&lt;&gt;0")&lt;=$E$21,$E$22,IF(COUNTIF(wycena!DJ283:DT283,"&lt;&gt;0")&lt;=$F$21,$F$22,$G$22)))),"")</f>
        <v/>
      </c>
      <c r="R267" s="41" t="str">
        <f>IF(wycena!B283&lt;&gt;"",IF((COUNTIF(wycena!CD283,"&lt;&gt;0")+COUNTIF(wycena!CG283,"&lt;&gt;0"))=1,$D$25,IF((COUNTIF(wycena!CD283,"&lt;&gt;0")+COUNTIF(wycena!CG283,"&lt;&gt;0"))=2,$E$25,$C$25)),"")</f>
        <v/>
      </c>
      <c r="S267" s="41" t="str">
        <f>IF(wycena!B283&lt;&gt;"",IF(COUNTIF(wycena!DL283,"&lt;&gt;0")+COUNTIF(wycena!DO283,"&lt;&gt;0")+COUNTIF(wycena!DP283,"&lt;&gt;0")+COUNTIF(wycena!DT283,"&lt;&gt;0")=$C$28,$C$29,IF(COUNTIF(wycena!DL283,"&lt;&gt;0")+COUNTIF(wycena!DO283,"&lt;&gt;0")+COUNTIF(wycena!DP283,"&lt;&gt;0")+COUNTIF(wycena!DT283,"&lt;&gt;0")=$D$28,$D$29,IF(COUNTIF(wycena!DL283,"&lt;&gt;0")+COUNTIF(wycena!DO283,"&lt;&gt;0")+COUNTIF(wycena!DP283,"&lt;&gt;0")+COUNTIF(wycena!DT283,"&lt;&gt;0")=$E$28,$E$29,$F$29))),"")</f>
        <v/>
      </c>
      <c r="T267" s="41" t="str">
        <f>IF(wycena!B283&lt;&gt;"",IFERROR(IF(MAX(wycena!$AC283:$AD283)/MIN(wycena!$AC283:$AD283)&lt;=$C$32,$C$33,IF(MAX(wycena!$AC283:$AD283)/MIN(wycena!$AC283:$AD283)&lt;=$D$32,$D$33,IF(MAX(wycena!$AC283:$AD283)/MIN(wycena!$AC283:$AD283)&lt;=$E$32,$E$33,$F$33))),0),"")</f>
        <v/>
      </c>
      <c r="U267" s="41" t="str">
        <f>IF(wycena!B283&lt;&gt;"",IF(MAX(wycena!$AC283:$AD283)&lt;=$C$36,$C$37,IF(MAX(wycena!$AC283:$AD283)&lt;=$D$36,$D$37,IF(MAX(wycena!$AC283:$AD283)&lt;=$E$36,$E$37,$F$37))),"")</f>
        <v/>
      </c>
      <c r="V267" s="41" t="str">
        <f>IF(wycena!B283&lt;&gt;"",IF(wycena!$AB283&lt;=ryzyka!$C$40,ryzyka!$C$41,IF(wycena!$AB283&lt;=ryzyka!$D$40,ryzyka!$D$41,IF(wycena!$AB283&lt;=ryzyka!$E$40,ryzyka!$E$41,ryzyka!$F$41))),"")</f>
        <v/>
      </c>
      <c r="W267" s="41">
        <f>IF(AND(wycena!B283&lt;&gt;"",wycena!O283&lt;&gt;""),IF((AND(wycena!O283=$C$43,wycena!P283&lt;&gt;"f",wycena!Q283&lt;&gt;"H"))=TRUE,$C$46,IF(AND(wycena!O283=$F$43,wycena!P283&lt;&gt;"A",wycena!Q283&lt;&gt;"E")=TRUE,$C$46,$D$46)),0)</f>
        <v>0</v>
      </c>
      <c r="X267" s="41" t="str">
        <f>IFERROR(IF(wycena!B283&lt;&gt;"",SUM(M267*$B$48,N267*$B$49,O267*$B$50,P267*$B$51,Q267*$B$52,R267*$B$53,S267*$B$54,T267*$B$55,U267*$B$56,V267*$B$57,W267*$B$58),""),0)</f>
        <v/>
      </c>
      <c r="Y267" s="42" t="str">
        <f>IF(wycena!B283&lt;&gt;"",IF(X267&lt;=$B$65,$C$65,(IF(X267&lt;=$B$66,$C$66,(IF(X267&lt;=$B$67,$C$67,$C$68))))),"")</f>
        <v/>
      </c>
    </row>
    <row r="268" spans="11:25">
      <c r="K268" s="39">
        <v>266</v>
      </c>
      <c r="L268" s="40" t="str">
        <f>IF(wycena!B284&lt;&gt;"",wycena!B284,"")</f>
        <v/>
      </c>
      <c r="M268" s="41" t="str">
        <f>IF(wycena!B284&lt;&gt;"",IF(wycena!EO284&lt;=ryzyka!$C$7,ryzyka!$C$8,IF(wycena!EO284&lt;=ryzyka!$D$7,ryzyka!$D$8,IF(wycena!EO284&lt;=ryzyka!$E$7,ryzyka!$E$8,IF(wycena!EO284&lt;=ryzyka!$F$7,ryzyka!$F$8,ryzyka!$G$8)))),"")</f>
        <v/>
      </c>
      <c r="N268" s="41" t="str">
        <f>IF(wycena!B284&lt;&gt;"",IF(wycena!X284=ryzyka!$C$10,ryzyka!$C$11,ryzyka!$D$11),"")</f>
        <v/>
      </c>
      <c r="O268" s="41" t="str">
        <f>IF(wycena!B284&lt;&gt;"",(IF(wycena!DN284&lt;&gt;0,ryzyka!$D$14,ryzyka!$C$14)),"")</f>
        <v/>
      </c>
      <c r="P268" s="41" t="str">
        <f>IF(wycena!B284&lt;&gt;"",IF(wycena!G284&lt;=ryzyka!$C$17,ryzyka!$C$18,IF(wycena!G284&lt;=ryzyka!$D$17,ryzyka!$D$18,IF(wycena!G284&lt;=ryzyka!$E$17,ryzyka!$E$18,IF(wycena!G284&lt;=ryzyka!$F$17,ryzyka!$F$18,ryzyka!$G$18)))),"")</f>
        <v/>
      </c>
      <c r="Q268" s="41" t="str">
        <f>IF(wycena!B284&lt;&gt;"",IF(COUNTIF(wycena!DJ284:DT284,"&lt;&gt;0")&lt;=$C$21,$C$22,IF(COUNTIF(wycena!DJ284:DT284,"&lt;&gt;0")&lt;=$D$21,$D$22,IF(COUNTIF(wycena!DJ284:DT284,"&lt;&gt;0")&lt;=$E$21,$E$22,IF(COUNTIF(wycena!DJ284:DT284,"&lt;&gt;0")&lt;=$F$21,$F$22,$G$22)))),"")</f>
        <v/>
      </c>
      <c r="R268" s="41" t="str">
        <f>IF(wycena!B284&lt;&gt;"",IF((COUNTIF(wycena!CD284,"&lt;&gt;0")+COUNTIF(wycena!CG284,"&lt;&gt;0"))=1,$D$25,IF((COUNTIF(wycena!CD284,"&lt;&gt;0")+COUNTIF(wycena!CG284,"&lt;&gt;0"))=2,$E$25,$C$25)),"")</f>
        <v/>
      </c>
      <c r="S268" s="41" t="str">
        <f>IF(wycena!B284&lt;&gt;"",IF(COUNTIF(wycena!DL284,"&lt;&gt;0")+COUNTIF(wycena!DO284,"&lt;&gt;0")+COUNTIF(wycena!DP284,"&lt;&gt;0")+COUNTIF(wycena!DT284,"&lt;&gt;0")=$C$28,$C$29,IF(COUNTIF(wycena!DL284,"&lt;&gt;0")+COUNTIF(wycena!DO284,"&lt;&gt;0")+COUNTIF(wycena!DP284,"&lt;&gt;0")+COUNTIF(wycena!DT284,"&lt;&gt;0")=$D$28,$D$29,IF(COUNTIF(wycena!DL284,"&lt;&gt;0")+COUNTIF(wycena!DO284,"&lt;&gt;0")+COUNTIF(wycena!DP284,"&lt;&gt;0")+COUNTIF(wycena!DT284,"&lt;&gt;0")=$E$28,$E$29,$F$29))),"")</f>
        <v/>
      </c>
      <c r="T268" s="41" t="str">
        <f>IF(wycena!B284&lt;&gt;"",IFERROR(IF(MAX(wycena!$AC284:$AD284)/MIN(wycena!$AC284:$AD284)&lt;=$C$32,$C$33,IF(MAX(wycena!$AC284:$AD284)/MIN(wycena!$AC284:$AD284)&lt;=$D$32,$D$33,IF(MAX(wycena!$AC284:$AD284)/MIN(wycena!$AC284:$AD284)&lt;=$E$32,$E$33,$F$33))),0),"")</f>
        <v/>
      </c>
      <c r="U268" s="41" t="str">
        <f>IF(wycena!B284&lt;&gt;"",IF(MAX(wycena!$AC284:$AD284)&lt;=$C$36,$C$37,IF(MAX(wycena!$AC284:$AD284)&lt;=$D$36,$D$37,IF(MAX(wycena!$AC284:$AD284)&lt;=$E$36,$E$37,$F$37))),"")</f>
        <v/>
      </c>
      <c r="V268" s="41" t="str">
        <f>IF(wycena!B284&lt;&gt;"",IF(wycena!$AB284&lt;=ryzyka!$C$40,ryzyka!$C$41,IF(wycena!$AB284&lt;=ryzyka!$D$40,ryzyka!$D$41,IF(wycena!$AB284&lt;=ryzyka!$E$40,ryzyka!$E$41,ryzyka!$F$41))),"")</f>
        <v/>
      </c>
      <c r="W268" s="41">
        <f>IF(AND(wycena!B284&lt;&gt;"",wycena!O284&lt;&gt;""),IF((AND(wycena!O284=$C$43,wycena!P284&lt;&gt;"f",wycena!Q284&lt;&gt;"H"))=TRUE,$C$46,IF(AND(wycena!O284=$F$43,wycena!P284&lt;&gt;"A",wycena!Q284&lt;&gt;"E")=TRUE,$C$46,$D$46)),0)</f>
        <v>0</v>
      </c>
      <c r="X268" s="41" t="str">
        <f>IFERROR(IF(wycena!B284&lt;&gt;"",SUM(M268*$B$48,N268*$B$49,O268*$B$50,P268*$B$51,Q268*$B$52,R268*$B$53,S268*$B$54,T268*$B$55,U268*$B$56,V268*$B$57,W268*$B$58),""),0)</f>
        <v/>
      </c>
      <c r="Y268" s="42" t="str">
        <f>IF(wycena!B284&lt;&gt;"",IF(X268&lt;=$B$65,$C$65,(IF(X268&lt;=$B$66,$C$66,(IF(X268&lt;=$B$67,$C$67,$C$68))))),"")</f>
        <v/>
      </c>
    </row>
    <row r="269" spans="11:25">
      <c r="K269" s="39">
        <v>267</v>
      </c>
      <c r="L269" s="40" t="str">
        <f>IF(wycena!B285&lt;&gt;"",wycena!B285,"")</f>
        <v/>
      </c>
      <c r="M269" s="41" t="str">
        <f>IF(wycena!B285&lt;&gt;"",IF(wycena!EO285&lt;=ryzyka!$C$7,ryzyka!$C$8,IF(wycena!EO285&lt;=ryzyka!$D$7,ryzyka!$D$8,IF(wycena!EO285&lt;=ryzyka!$E$7,ryzyka!$E$8,IF(wycena!EO285&lt;=ryzyka!$F$7,ryzyka!$F$8,ryzyka!$G$8)))),"")</f>
        <v/>
      </c>
      <c r="N269" s="41" t="str">
        <f>IF(wycena!B285&lt;&gt;"",IF(wycena!X285=ryzyka!$C$10,ryzyka!$C$11,ryzyka!$D$11),"")</f>
        <v/>
      </c>
      <c r="O269" s="41" t="str">
        <f>IF(wycena!B285&lt;&gt;"",(IF(wycena!DN285&lt;&gt;0,ryzyka!$D$14,ryzyka!$C$14)),"")</f>
        <v/>
      </c>
      <c r="P269" s="41" t="str">
        <f>IF(wycena!B285&lt;&gt;"",IF(wycena!G285&lt;=ryzyka!$C$17,ryzyka!$C$18,IF(wycena!G285&lt;=ryzyka!$D$17,ryzyka!$D$18,IF(wycena!G285&lt;=ryzyka!$E$17,ryzyka!$E$18,IF(wycena!G285&lt;=ryzyka!$F$17,ryzyka!$F$18,ryzyka!$G$18)))),"")</f>
        <v/>
      </c>
      <c r="Q269" s="41" t="str">
        <f>IF(wycena!B285&lt;&gt;"",IF(COUNTIF(wycena!DJ285:DT285,"&lt;&gt;0")&lt;=$C$21,$C$22,IF(COUNTIF(wycena!DJ285:DT285,"&lt;&gt;0")&lt;=$D$21,$D$22,IF(COUNTIF(wycena!DJ285:DT285,"&lt;&gt;0")&lt;=$E$21,$E$22,IF(COUNTIF(wycena!DJ285:DT285,"&lt;&gt;0")&lt;=$F$21,$F$22,$G$22)))),"")</f>
        <v/>
      </c>
      <c r="R269" s="41" t="str">
        <f>IF(wycena!B285&lt;&gt;"",IF((COUNTIF(wycena!CD285,"&lt;&gt;0")+COUNTIF(wycena!CG285,"&lt;&gt;0"))=1,$D$25,IF((COUNTIF(wycena!CD285,"&lt;&gt;0")+COUNTIF(wycena!CG285,"&lt;&gt;0"))=2,$E$25,$C$25)),"")</f>
        <v/>
      </c>
      <c r="S269" s="41" t="str">
        <f>IF(wycena!B285&lt;&gt;"",IF(COUNTIF(wycena!DL285,"&lt;&gt;0")+COUNTIF(wycena!DO285,"&lt;&gt;0")+COUNTIF(wycena!DP285,"&lt;&gt;0")+COUNTIF(wycena!DT285,"&lt;&gt;0")=$C$28,$C$29,IF(COUNTIF(wycena!DL285,"&lt;&gt;0")+COUNTIF(wycena!DO285,"&lt;&gt;0")+COUNTIF(wycena!DP285,"&lt;&gt;0")+COUNTIF(wycena!DT285,"&lt;&gt;0")=$D$28,$D$29,IF(COUNTIF(wycena!DL285,"&lt;&gt;0")+COUNTIF(wycena!DO285,"&lt;&gt;0")+COUNTIF(wycena!DP285,"&lt;&gt;0")+COUNTIF(wycena!DT285,"&lt;&gt;0")=$E$28,$E$29,$F$29))),"")</f>
        <v/>
      </c>
      <c r="T269" s="41" t="str">
        <f>IF(wycena!B285&lt;&gt;"",IFERROR(IF(MAX(wycena!$AC285:$AD285)/MIN(wycena!$AC285:$AD285)&lt;=$C$32,$C$33,IF(MAX(wycena!$AC285:$AD285)/MIN(wycena!$AC285:$AD285)&lt;=$D$32,$D$33,IF(MAX(wycena!$AC285:$AD285)/MIN(wycena!$AC285:$AD285)&lt;=$E$32,$E$33,$F$33))),0),"")</f>
        <v/>
      </c>
      <c r="U269" s="41" t="str">
        <f>IF(wycena!B285&lt;&gt;"",IF(MAX(wycena!$AC285:$AD285)&lt;=$C$36,$C$37,IF(MAX(wycena!$AC285:$AD285)&lt;=$D$36,$D$37,IF(MAX(wycena!$AC285:$AD285)&lt;=$E$36,$E$37,$F$37))),"")</f>
        <v/>
      </c>
      <c r="V269" s="41" t="str">
        <f>IF(wycena!B285&lt;&gt;"",IF(wycena!$AB285&lt;=ryzyka!$C$40,ryzyka!$C$41,IF(wycena!$AB285&lt;=ryzyka!$D$40,ryzyka!$D$41,IF(wycena!$AB285&lt;=ryzyka!$E$40,ryzyka!$E$41,ryzyka!$F$41))),"")</f>
        <v/>
      </c>
      <c r="W269" s="41">
        <f>IF(AND(wycena!B285&lt;&gt;"",wycena!O285&lt;&gt;""),IF((AND(wycena!O285=$C$43,wycena!P285&lt;&gt;"f",wycena!Q285&lt;&gt;"H"))=TRUE,$C$46,IF(AND(wycena!O285=$F$43,wycena!P285&lt;&gt;"A",wycena!Q285&lt;&gt;"E")=TRUE,$C$46,$D$46)),0)</f>
        <v>0</v>
      </c>
      <c r="X269" s="41" t="str">
        <f>IFERROR(IF(wycena!B285&lt;&gt;"",SUM(M269*$B$48,N269*$B$49,O269*$B$50,P269*$B$51,Q269*$B$52,R269*$B$53,S269*$B$54,T269*$B$55,U269*$B$56,V269*$B$57,W269*$B$58),""),0)</f>
        <v/>
      </c>
      <c r="Y269" s="42" t="str">
        <f>IF(wycena!B285&lt;&gt;"",IF(X269&lt;=$B$65,$C$65,(IF(X269&lt;=$B$66,$C$66,(IF(X269&lt;=$B$67,$C$67,$C$68))))),"")</f>
        <v/>
      </c>
    </row>
    <row r="270" spans="11:25">
      <c r="K270" s="39">
        <v>268</v>
      </c>
      <c r="L270" s="40" t="str">
        <f>IF(wycena!B286&lt;&gt;"",wycena!B286,"")</f>
        <v/>
      </c>
      <c r="M270" s="41" t="str">
        <f>IF(wycena!B286&lt;&gt;"",IF(wycena!EO286&lt;=ryzyka!$C$7,ryzyka!$C$8,IF(wycena!EO286&lt;=ryzyka!$D$7,ryzyka!$D$8,IF(wycena!EO286&lt;=ryzyka!$E$7,ryzyka!$E$8,IF(wycena!EO286&lt;=ryzyka!$F$7,ryzyka!$F$8,ryzyka!$G$8)))),"")</f>
        <v/>
      </c>
      <c r="N270" s="41" t="str">
        <f>IF(wycena!B286&lt;&gt;"",IF(wycena!X286=ryzyka!$C$10,ryzyka!$C$11,ryzyka!$D$11),"")</f>
        <v/>
      </c>
      <c r="O270" s="41" t="str">
        <f>IF(wycena!B286&lt;&gt;"",(IF(wycena!DN286&lt;&gt;0,ryzyka!$D$14,ryzyka!$C$14)),"")</f>
        <v/>
      </c>
      <c r="P270" s="41" t="str">
        <f>IF(wycena!B286&lt;&gt;"",IF(wycena!G286&lt;=ryzyka!$C$17,ryzyka!$C$18,IF(wycena!G286&lt;=ryzyka!$D$17,ryzyka!$D$18,IF(wycena!G286&lt;=ryzyka!$E$17,ryzyka!$E$18,IF(wycena!G286&lt;=ryzyka!$F$17,ryzyka!$F$18,ryzyka!$G$18)))),"")</f>
        <v/>
      </c>
      <c r="Q270" s="41" t="str">
        <f>IF(wycena!B286&lt;&gt;"",IF(COUNTIF(wycena!DJ286:DT286,"&lt;&gt;0")&lt;=$C$21,$C$22,IF(COUNTIF(wycena!DJ286:DT286,"&lt;&gt;0")&lt;=$D$21,$D$22,IF(COUNTIF(wycena!DJ286:DT286,"&lt;&gt;0")&lt;=$E$21,$E$22,IF(COUNTIF(wycena!DJ286:DT286,"&lt;&gt;0")&lt;=$F$21,$F$22,$G$22)))),"")</f>
        <v/>
      </c>
      <c r="R270" s="41" t="str">
        <f>IF(wycena!B286&lt;&gt;"",IF((COUNTIF(wycena!CD286,"&lt;&gt;0")+COUNTIF(wycena!CG286,"&lt;&gt;0"))=1,$D$25,IF((COUNTIF(wycena!CD286,"&lt;&gt;0")+COUNTIF(wycena!CG286,"&lt;&gt;0"))=2,$E$25,$C$25)),"")</f>
        <v/>
      </c>
      <c r="S270" s="41" t="str">
        <f>IF(wycena!B286&lt;&gt;"",IF(COUNTIF(wycena!DL286,"&lt;&gt;0")+COUNTIF(wycena!DO286,"&lt;&gt;0")+COUNTIF(wycena!DP286,"&lt;&gt;0")+COUNTIF(wycena!DT286,"&lt;&gt;0")=$C$28,$C$29,IF(COUNTIF(wycena!DL286,"&lt;&gt;0")+COUNTIF(wycena!DO286,"&lt;&gt;0")+COUNTIF(wycena!DP286,"&lt;&gt;0")+COUNTIF(wycena!DT286,"&lt;&gt;0")=$D$28,$D$29,IF(COUNTIF(wycena!DL286,"&lt;&gt;0")+COUNTIF(wycena!DO286,"&lt;&gt;0")+COUNTIF(wycena!DP286,"&lt;&gt;0")+COUNTIF(wycena!DT286,"&lt;&gt;0")=$E$28,$E$29,$F$29))),"")</f>
        <v/>
      </c>
      <c r="T270" s="41" t="str">
        <f>IF(wycena!B286&lt;&gt;"",IFERROR(IF(MAX(wycena!$AC286:$AD286)/MIN(wycena!$AC286:$AD286)&lt;=$C$32,$C$33,IF(MAX(wycena!$AC286:$AD286)/MIN(wycena!$AC286:$AD286)&lt;=$D$32,$D$33,IF(MAX(wycena!$AC286:$AD286)/MIN(wycena!$AC286:$AD286)&lt;=$E$32,$E$33,$F$33))),0),"")</f>
        <v/>
      </c>
      <c r="U270" s="41" t="str">
        <f>IF(wycena!B286&lt;&gt;"",IF(MAX(wycena!$AC286:$AD286)&lt;=$C$36,$C$37,IF(MAX(wycena!$AC286:$AD286)&lt;=$D$36,$D$37,IF(MAX(wycena!$AC286:$AD286)&lt;=$E$36,$E$37,$F$37))),"")</f>
        <v/>
      </c>
      <c r="V270" s="41" t="str">
        <f>IF(wycena!B286&lt;&gt;"",IF(wycena!$AB286&lt;=ryzyka!$C$40,ryzyka!$C$41,IF(wycena!$AB286&lt;=ryzyka!$D$40,ryzyka!$D$41,IF(wycena!$AB286&lt;=ryzyka!$E$40,ryzyka!$E$41,ryzyka!$F$41))),"")</f>
        <v/>
      </c>
      <c r="W270" s="41">
        <f>IF(AND(wycena!B286&lt;&gt;"",wycena!O286&lt;&gt;""),IF((AND(wycena!O286=$C$43,wycena!P286&lt;&gt;"f",wycena!Q286&lt;&gt;"H"))=TRUE,$C$46,IF(AND(wycena!O286=$F$43,wycena!P286&lt;&gt;"A",wycena!Q286&lt;&gt;"E")=TRUE,$C$46,$D$46)),0)</f>
        <v>0</v>
      </c>
      <c r="X270" s="41" t="str">
        <f>IFERROR(IF(wycena!B286&lt;&gt;"",SUM(M270*$B$48,N270*$B$49,O270*$B$50,P270*$B$51,Q270*$B$52,R270*$B$53,S270*$B$54,T270*$B$55,U270*$B$56,V270*$B$57,W270*$B$58),""),0)</f>
        <v/>
      </c>
      <c r="Y270" s="42" t="str">
        <f>IF(wycena!B286&lt;&gt;"",IF(X270&lt;=$B$65,$C$65,(IF(X270&lt;=$B$66,$C$66,(IF(X270&lt;=$B$67,$C$67,$C$68))))),"")</f>
        <v/>
      </c>
    </row>
    <row r="271" spans="11:25">
      <c r="K271" s="39">
        <v>269</v>
      </c>
      <c r="L271" s="40" t="str">
        <f>IF(wycena!B287&lt;&gt;"",wycena!B287,"")</f>
        <v/>
      </c>
      <c r="M271" s="41" t="str">
        <f>IF(wycena!B287&lt;&gt;"",IF(wycena!EO287&lt;=ryzyka!$C$7,ryzyka!$C$8,IF(wycena!EO287&lt;=ryzyka!$D$7,ryzyka!$D$8,IF(wycena!EO287&lt;=ryzyka!$E$7,ryzyka!$E$8,IF(wycena!EO287&lt;=ryzyka!$F$7,ryzyka!$F$8,ryzyka!$G$8)))),"")</f>
        <v/>
      </c>
      <c r="N271" s="41" t="str">
        <f>IF(wycena!B287&lt;&gt;"",IF(wycena!X287=ryzyka!$C$10,ryzyka!$C$11,ryzyka!$D$11),"")</f>
        <v/>
      </c>
      <c r="O271" s="41" t="str">
        <f>IF(wycena!B287&lt;&gt;"",(IF(wycena!DN287&lt;&gt;0,ryzyka!$D$14,ryzyka!$C$14)),"")</f>
        <v/>
      </c>
      <c r="P271" s="41" t="str">
        <f>IF(wycena!B287&lt;&gt;"",IF(wycena!G287&lt;=ryzyka!$C$17,ryzyka!$C$18,IF(wycena!G287&lt;=ryzyka!$D$17,ryzyka!$D$18,IF(wycena!G287&lt;=ryzyka!$E$17,ryzyka!$E$18,IF(wycena!G287&lt;=ryzyka!$F$17,ryzyka!$F$18,ryzyka!$G$18)))),"")</f>
        <v/>
      </c>
      <c r="Q271" s="41" t="str">
        <f>IF(wycena!B287&lt;&gt;"",IF(COUNTIF(wycena!DJ287:DT287,"&lt;&gt;0")&lt;=$C$21,$C$22,IF(COUNTIF(wycena!DJ287:DT287,"&lt;&gt;0")&lt;=$D$21,$D$22,IF(COUNTIF(wycena!DJ287:DT287,"&lt;&gt;0")&lt;=$E$21,$E$22,IF(COUNTIF(wycena!DJ287:DT287,"&lt;&gt;0")&lt;=$F$21,$F$22,$G$22)))),"")</f>
        <v/>
      </c>
      <c r="R271" s="41" t="str">
        <f>IF(wycena!B287&lt;&gt;"",IF((COUNTIF(wycena!CD287,"&lt;&gt;0")+COUNTIF(wycena!CG287,"&lt;&gt;0"))=1,$D$25,IF((COUNTIF(wycena!CD287,"&lt;&gt;0")+COUNTIF(wycena!CG287,"&lt;&gt;0"))=2,$E$25,$C$25)),"")</f>
        <v/>
      </c>
      <c r="S271" s="41" t="str">
        <f>IF(wycena!B287&lt;&gt;"",IF(COUNTIF(wycena!DL287,"&lt;&gt;0")+COUNTIF(wycena!DO287,"&lt;&gt;0")+COUNTIF(wycena!DP287,"&lt;&gt;0")+COUNTIF(wycena!DT287,"&lt;&gt;0")=$C$28,$C$29,IF(COUNTIF(wycena!DL287,"&lt;&gt;0")+COUNTIF(wycena!DO287,"&lt;&gt;0")+COUNTIF(wycena!DP287,"&lt;&gt;0")+COUNTIF(wycena!DT287,"&lt;&gt;0")=$D$28,$D$29,IF(COUNTIF(wycena!DL287,"&lt;&gt;0")+COUNTIF(wycena!DO287,"&lt;&gt;0")+COUNTIF(wycena!DP287,"&lt;&gt;0")+COUNTIF(wycena!DT287,"&lt;&gt;0")=$E$28,$E$29,$F$29))),"")</f>
        <v/>
      </c>
      <c r="T271" s="41" t="str">
        <f>IF(wycena!B287&lt;&gt;"",IFERROR(IF(MAX(wycena!$AC287:$AD287)/MIN(wycena!$AC287:$AD287)&lt;=$C$32,$C$33,IF(MAX(wycena!$AC287:$AD287)/MIN(wycena!$AC287:$AD287)&lt;=$D$32,$D$33,IF(MAX(wycena!$AC287:$AD287)/MIN(wycena!$AC287:$AD287)&lt;=$E$32,$E$33,$F$33))),0),"")</f>
        <v/>
      </c>
      <c r="U271" s="41" t="str">
        <f>IF(wycena!B287&lt;&gt;"",IF(MAX(wycena!$AC287:$AD287)&lt;=$C$36,$C$37,IF(MAX(wycena!$AC287:$AD287)&lt;=$D$36,$D$37,IF(MAX(wycena!$AC287:$AD287)&lt;=$E$36,$E$37,$F$37))),"")</f>
        <v/>
      </c>
      <c r="V271" s="41" t="str">
        <f>IF(wycena!B287&lt;&gt;"",IF(wycena!$AB287&lt;=ryzyka!$C$40,ryzyka!$C$41,IF(wycena!$AB287&lt;=ryzyka!$D$40,ryzyka!$D$41,IF(wycena!$AB287&lt;=ryzyka!$E$40,ryzyka!$E$41,ryzyka!$F$41))),"")</f>
        <v/>
      </c>
      <c r="W271" s="41">
        <f>IF(AND(wycena!B287&lt;&gt;"",wycena!O287&lt;&gt;""),IF((AND(wycena!O287=$C$43,wycena!P287&lt;&gt;"f",wycena!Q287&lt;&gt;"H"))=TRUE,$C$46,IF(AND(wycena!O287=$F$43,wycena!P287&lt;&gt;"A",wycena!Q287&lt;&gt;"E")=TRUE,$C$46,$D$46)),0)</f>
        <v>0</v>
      </c>
      <c r="X271" s="41" t="str">
        <f>IFERROR(IF(wycena!B287&lt;&gt;"",SUM(M271*$B$48,N271*$B$49,O271*$B$50,P271*$B$51,Q271*$B$52,R271*$B$53,S271*$B$54,T271*$B$55,U271*$B$56,V271*$B$57,W271*$B$58),""),0)</f>
        <v/>
      </c>
      <c r="Y271" s="42" t="str">
        <f>IF(wycena!B287&lt;&gt;"",IF(X271&lt;=$B$65,$C$65,(IF(X271&lt;=$B$66,$C$66,(IF(X271&lt;=$B$67,$C$67,$C$68))))),"")</f>
        <v/>
      </c>
    </row>
    <row r="272" spans="11:25">
      <c r="K272" s="39">
        <v>270</v>
      </c>
      <c r="L272" s="40" t="str">
        <f>IF(wycena!B288&lt;&gt;"",wycena!B288,"")</f>
        <v/>
      </c>
      <c r="M272" s="41" t="str">
        <f>IF(wycena!B288&lt;&gt;"",IF(wycena!EO288&lt;=ryzyka!$C$7,ryzyka!$C$8,IF(wycena!EO288&lt;=ryzyka!$D$7,ryzyka!$D$8,IF(wycena!EO288&lt;=ryzyka!$E$7,ryzyka!$E$8,IF(wycena!EO288&lt;=ryzyka!$F$7,ryzyka!$F$8,ryzyka!$G$8)))),"")</f>
        <v/>
      </c>
      <c r="N272" s="41" t="str">
        <f>IF(wycena!B288&lt;&gt;"",IF(wycena!X288=ryzyka!$C$10,ryzyka!$C$11,ryzyka!$D$11),"")</f>
        <v/>
      </c>
      <c r="O272" s="41" t="str">
        <f>IF(wycena!B288&lt;&gt;"",(IF(wycena!DN288&lt;&gt;0,ryzyka!$D$14,ryzyka!$C$14)),"")</f>
        <v/>
      </c>
      <c r="P272" s="41" t="str">
        <f>IF(wycena!B288&lt;&gt;"",IF(wycena!G288&lt;=ryzyka!$C$17,ryzyka!$C$18,IF(wycena!G288&lt;=ryzyka!$D$17,ryzyka!$D$18,IF(wycena!G288&lt;=ryzyka!$E$17,ryzyka!$E$18,IF(wycena!G288&lt;=ryzyka!$F$17,ryzyka!$F$18,ryzyka!$G$18)))),"")</f>
        <v/>
      </c>
      <c r="Q272" s="41" t="str">
        <f>IF(wycena!B288&lt;&gt;"",IF(COUNTIF(wycena!DJ288:DT288,"&lt;&gt;0")&lt;=$C$21,$C$22,IF(COUNTIF(wycena!DJ288:DT288,"&lt;&gt;0")&lt;=$D$21,$D$22,IF(COUNTIF(wycena!DJ288:DT288,"&lt;&gt;0")&lt;=$E$21,$E$22,IF(COUNTIF(wycena!DJ288:DT288,"&lt;&gt;0")&lt;=$F$21,$F$22,$G$22)))),"")</f>
        <v/>
      </c>
      <c r="R272" s="41" t="str">
        <f>IF(wycena!B288&lt;&gt;"",IF((COUNTIF(wycena!CD288,"&lt;&gt;0")+COUNTIF(wycena!CG288,"&lt;&gt;0"))=1,$D$25,IF((COUNTIF(wycena!CD288,"&lt;&gt;0")+COUNTIF(wycena!CG288,"&lt;&gt;0"))=2,$E$25,$C$25)),"")</f>
        <v/>
      </c>
      <c r="S272" s="41" t="str">
        <f>IF(wycena!B288&lt;&gt;"",IF(COUNTIF(wycena!DL288,"&lt;&gt;0")+COUNTIF(wycena!DO288,"&lt;&gt;0")+COUNTIF(wycena!DP288,"&lt;&gt;0")+COUNTIF(wycena!DT288,"&lt;&gt;0")=$C$28,$C$29,IF(COUNTIF(wycena!DL288,"&lt;&gt;0")+COUNTIF(wycena!DO288,"&lt;&gt;0")+COUNTIF(wycena!DP288,"&lt;&gt;0")+COUNTIF(wycena!DT288,"&lt;&gt;0")=$D$28,$D$29,IF(COUNTIF(wycena!DL288,"&lt;&gt;0")+COUNTIF(wycena!DO288,"&lt;&gt;0")+COUNTIF(wycena!DP288,"&lt;&gt;0")+COUNTIF(wycena!DT288,"&lt;&gt;0")=$E$28,$E$29,$F$29))),"")</f>
        <v/>
      </c>
      <c r="T272" s="41" t="str">
        <f>IF(wycena!B288&lt;&gt;"",IFERROR(IF(MAX(wycena!$AC288:$AD288)/MIN(wycena!$AC288:$AD288)&lt;=$C$32,$C$33,IF(MAX(wycena!$AC288:$AD288)/MIN(wycena!$AC288:$AD288)&lt;=$D$32,$D$33,IF(MAX(wycena!$AC288:$AD288)/MIN(wycena!$AC288:$AD288)&lt;=$E$32,$E$33,$F$33))),0),"")</f>
        <v/>
      </c>
      <c r="U272" s="41" t="str">
        <f>IF(wycena!B288&lt;&gt;"",IF(MAX(wycena!$AC288:$AD288)&lt;=$C$36,$C$37,IF(MAX(wycena!$AC288:$AD288)&lt;=$D$36,$D$37,IF(MAX(wycena!$AC288:$AD288)&lt;=$E$36,$E$37,$F$37))),"")</f>
        <v/>
      </c>
      <c r="V272" s="41" t="str">
        <f>IF(wycena!B288&lt;&gt;"",IF(wycena!$AB288&lt;=ryzyka!$C$40,ryzyka!$C$41,IF(wycena!$AB288&lt;=ryzyka!$D$40,ryzyka!$D$41,IF(wycena!$AB288&lt;=ryzyka!$E$40,ryzyka!$E$41,ryzyka!$F$41))),"")</f>
        <v/>
      </c>
      <c r="W272" s="41">
        <f>IF(AND(wycena!B288&lt;&gt;"",wycena!O288&lt;&gt;""),IF((AND(wycena!O288=$C$43,wycena!P288&lt;&gt;"f",wycena!Q288&lt;&gt;"H"))=TRUE,$C$46,IF(AND(wycena!O288=$F$43,wycena!P288&lt;&gt;"A",wycena!Q288&lt;&gt;"E")=TRUE,$C$46,$D$46)),0)</f>
        <v>0</v>
      </c>
      <c r="X272" s="41" t="str">
        <f>IFERROR(IF(wycena!B288&lt;&gt;"",SUM(M272*$B$48,N272*$B$49,O272*$B$50,P272*$B$51,Q272*$B$52,R272*$B$53,S272*$B$54,T272*$B$55,U272*$B$56,V272*$B$57,W272*$B$58),""),0)</f>
        <v/>
      </c>
      <c r="Y272" s="42" t="str">
        <f>IF(wycena!B288&lt;&gt;"",IF(X272&lt;=$B$65,$C$65,(IF(X272&lt;=$B$66,$C$66,(IF(X272&lt;=$B$67,$C$67,$C$68))))),"")</f>
        <v/>
      </c>
    </row>
    <row r="273" spans="11:25">
      <c r="K273" s="39">
        <v>271</v>
      </c>
      <c r="L273" s="40" t="str">
        <f>IF(wycena!B289&lt;&gt;"",wycena!B289,"")</f>
        <v/>
      </c>
      <c r="M273" s="41" t="str">
        <f>IF(wycena!B289&lt;&gt;"",IF(wycena!EO289&lt;=ryzyka!$C$7,ryzyka!$C$8,IF(wycena!EO289&lt;=ryzyka!$D$7,ryzyka!$D$8,IF(wycena!EO289&lt;=ryzyka!$E$7,ryzyka!$E$8,IF(wycena!EO289&lt;=ryzyka!$F$7,ryzyka!$F$8,ryzyka!$G$8)))),"")</f>
        <v/>
      </c>
      <c r="N273" s="41" t="str">
        <f>IF(wycena!B289&lt;&gt;"",IF(wycena!X289=ryzyka!$C$10,ryzyka!$C$11,ryzyka!$D$11),"")</f>
        <v/>
      </c>
      <c r="O273" s="41" t="str">
        <f>IF(wycena!B289&lt;&gt;"",(IF(wycena!DN289&lt;&gt;0,ryzyka!$D$14,ryzyka!$C$14)),"")</f>
        <v/>
      </c>
      <c r="P273" s="41" t="str">
        <f>IF(wycena!B289&lt;&gt;"",IF(wycena!G289&lt;=ryzyka!$C$17,ryzyka!$C$18,IF(wycena!G289&lt;=ryzyka!$D$17,ryzyka!$D$18,IF(wycena!G289&lt;=ryzyka!$E$17,ryzyka!$E$18,IF(wycena!G289&lt;=ryzyka!$F$17,ryzyka!$F$18,ryzyka!$G$18)))),"")</f>
        <v/>
      </c>
      <c r="Q273" s="41" t="str">
        <f>IF(wycena!B289&lt;&gt;"",IF(COUNTIF(wycena!DJ289:DT289,"&lt;&gt;0")&lt;=$C$21,$C$22,IF(COUNTIF(wycena!DJ289:DT289,"&lt;&gt;0")&lt;=$D$21,$D$22,IF(COUNTIF(wycena!DJ289:DT289,"&lt;&gt;0")&lt;=$E$21,$E$22,IF(COUNTIF(wycena!DJ289:DT289,"&lt;&gt;0")&lt;=$F$21,$F$22,$G$22)))),"")</f>
        <v/>
      </c>
      <c r="R273" s="41" t="str">
        <f>IF(wycena!B289&lt;&gt;"",IF((COUNTIF(wycena!CD289,"&lt;&gt;0")+COUNTIF(wycena!CG289,"&lt;&gt;0"))=1,$D$25,IF((COUNTIF(wycena!CD289,"&lt;&gt;0")+COUNTIF(wycena!CG289,"&lt;&gt;0"))=2,$E$25,$C$25)),"")</f>
        <v/>
      </c>
      <c r="S273" s="41" t="str">
        <f>IF(wycena!B289&lt;&gt;"",IF(COUNTIF(wycena!DL289,"&lt;&gt;0")+COUNTIF(wycena!DO289,"&lt;&gt;0")+COUNTIF(wycena!DP289,"&lt;&gt;0")+COUNTIF(wycena!DT289,"&lt;&gt;0")=$C$28,$C$29,IF(COUNTIF(wycena!DL289,"&lt;&gt;0")+COUNTIF(wycena!DO289,"&lt;&gt;0")+COUNTIF(wycena!DP289,"&lt;&gt;0")+COUNTIF(wycena!DT289,"&lt;&gt;0")=$D$28,$D$29,IF(COUNTIF(wycena!DL289,"&lt;&gt;0")+COUNTIF(wycena!DO289,"&lt;&gt;0")+COUNTIF(wycena!DP289,"&lt;&gt;0")+COUNTIF(wycena!DT289,"&lt;&gt;0")=$E$28,$E$29,$F$29))),"")</f>
        <v/>
      </c>
      <c r="T273" s="41" t="str">
        <f>IF(wycena!B289&lt;&gt;"",IFERROR(IF(MAX(wycena!$AC289:$AD289)/MIN(wycena!$AC289:$AD289)&lt;=$C$32,$C$33,IF(MAX(wycena!$AC289:$AD289)/MIN(wycena!$AC289:$AD289)&lt;=$D$32,$D$33,IF(MAX(wycena!$AC289:$AD289)/MIN(wycena!$AC289:$AD289)&lt;=$E$32,$E$33,$F$33))),0),"")</f>
        <v/>
      </c>
      <c r="U273" s="41" t="str">
        <f>IF(wycena!B289&lt;&gt;"",IF(MAX(wycena!$AC289:$AD289)&lt;=$C$36,$C$37,IF(MAX(wycena!$AC289:$AD289)&lt;=$D$36,$D$37,IF(MAX(wycena!$AC289:$AD289)&lt;=$E$36,$E$37,$F$37))),"")</f>
        <v/>
      </c>
      <c r="V273" s="41" t="str">
        <f>IF(wycena!B289&lt;&gt;"",IF(wycena!$AB289&lt;=ryzyka!$C$40,ryzyka!$C$41,IF(wycena!$AB289&lt;=ryzyka!$D$40,ryzyka!$D$41,IF(wycena!$AB289&lt;=ryzyka!$E$40,ryzyka!$E$41,ryzyka!$F$41))),"")</f>
        <v/>
      </c>
      <c r="W273" s="41">
        <f>IF(AND(wycena!B289&lt;&gt;"",wycena!O289&lt;&gt;""),IF((AND(wycena!O289=$C$43,wycena!P289&lt;&gt;"f",wycena!Q289&lt;&gt;"H"))=TRUE,$C$46,IF(AND(wycena!O289=$F$43,wycena!P289&lt;&gt;"A",wycena!Q289&lt;&gt;"E")=TRUE,$C$46,$D$46)),0)</f>
        <v>0</v>
      </c>
      <c r="X273" s="41" t="str">
        <f>IFERROR(IF(wycena!B289&lt;&gt;"",SUM(M273*$B$48,N273*$B$49,O273*$B$50,P273*$B$51,Q273*$B$52,R273*$B$53,S273*$B$54,T273*$B$55,U273*$B$56,V273*$B$57,W273*$B$58),""),0)</f>
        <v/>
      </c>
      <c r="Y273" s="42" t="str">
        <f>IF(wycena!B289&lt;&gt;"",IF(X273&lt;=$B$65,$C$65,(IF(X273&lt;=$B$66,$C$66,(IF(X273&lt;=$B$67,$C$67,$C$68))))),"")</f>
        <v/>
      </c>
    </row>
    <row r="274" spans="11:25">
      <c r="K274" s="39">
        <v>272</v>
      </c>
      <c r="L274" s="40" t="str">
        <f>IF(wycena!B290&lt;&gt;"",wycena!B290,"")</f>
        <v/>
      </c>
      <c r="M274" s="41" t="str">
        <f>IF(wycena!B290&lt;&gt;"",IF(wycena!EO290&lt;=ryzyka!$C$7,ryzyka!$C$8,IF(wycena!EO290&lt;=ryzyka!$D$7,ryzyka!$D$8,IF(wycena!EO290&lt;=ryzyka!$E$7,ryzyka!$E$8,IF(wycena!EO290&lt;=ryzyka!$F$7,ryzyka!$F$8,ryzyka!$G$8)))),"")</f>
        <v/>
      </c>
      <c r="N274" s="41" t="str">
        <f>IF(wycena!B290&lt;&gt;"",IF(wycena!X290=ryzyka!$C$10,ryzyka!$C$11,ryzyka!$D$11),"")</f>
        <v/>
      </c>
      <c r="O274" s="41" t="str">
        <f>IF(wycena!B290&lt;&gt;"",(IF(wycena!DN290&lt;&gt;0,ryzyka!$D$14,ryzyka!$C$14)),"")</f>
        <v/>
      </c>
      <c r="P274" s="41" t="str">
        <f>IF(wycena!B290&lt;&gt;"",IF(wycena!G290&lt;=ryzyka!$C$17,ryzyka!$C$18,IF(wycena!G290&lt;=ryzyka!$D$17,ryzyka!$D$18,IF(wycena!G290&lt;=ryzyka!$E$17,ryzyka!$E$18,IF(wycena!G290&lt;=ryzyka!$F$17,ryzyka!$F$18,ryzyka!$G$18)))),"")</f>
        <v/>
      </c>
      <c r="Q274" s="41" t="str">
        <f>IF(wycena!B290&lt;&gt;"",IF(COUNTIF(wycena!DJ290:DT290,"&lt;&gt;0")&lt;=$C$21,$C$22,IF(COUNTIF(wycena!DJ290:DT290,"&lt;&gt;0")&lt;=$D$21,$D$22,IF(COUNTIF(wycena!DJ290:DT290,"&lt;&gt;0")&lt;=$E$21,$E$22,IF(COUNTIF(wycena!DJ290:DT290,"&lt;&gt;0")&lt;=$F$21,$F$22,$G$22)))),"")</f>
        <v/>
      </c>
      <c r="R274" s="41" t="str">
        <f>IF(wycena!B290&lt;&gt;"",IF((COUNTIF(wycena!CD290,"&lt;&gt;0")+COUNTIF(wycena!CG290,"&lt;&gt;0"))=1,$D$25,IF((COUNTIF(wycena!CD290,"&lt;&gt;0")+COUNTIF(wycena!CG290,"&lt;&gt;0"))=2,$E$25,$C$25)),"")</f>
        <v/>
      </c>
      <c r="S274" s="41" t="str">
        <f>IF(wycena!B290&lt;&gt;"",IF(COUNTIF(wycena!DL290,"&lt;&gt;0")+COUNTIF(wycena!DO290,"&lt;&gt;0")+COUNTIF(wycena!DP290,"&lt;&gt;0")+COUNTIF(wycena!DT290,"&lt;&gt;0")=$C$28,$C$29,IF(COUNTIF(wycena!DL290,"&lt;&gt;0")+COUNTIF(wycena!DO290,"&lt;&gt;0")+COUNTIF(wycena!DP290,"&lt;&gt;0")+COUNTIF(wycena!DT290,"&lt;&gt;0")=$D$28,$D$29,IF(COUNTIF(wycena!DL290,"&lt;&gt;0")+COUNTIF(wycena!DO290,"&lt;&gt;0")+COUNTIF(wycena!DP290,"&lt;&gt;0")+COUNTIF(wycena!DT290,"&lt;&gt;0")=$E$28,$E$29,$F$29))),"")</f>
        <v/>
      </c>
      <c r="T274" s="41" t="str">
        <f>IF(wycena!B290&lt;&gt;"",IFERROR(IF(MAX(wycena!$AC290:$AD290)/MIN(wycena!$AC290:$AD290)&lt;=$C$32,$C$33,IF(MAX(wycena!$AC290:$AD290)/MIN(wycena!$AC290:$AD290)&lt;=$D$32,$D$33,IF(MAX(wycena!$AC290:$AD290)/MIN(wycena!$AC290:$AD290)&lt;=$E$32,$E$33,$F$33))),0),"")</f>
        <v/>
      </c>
      <c r="U274" s="41" t="str">
        <f>IF(wycena!B290&lt;&gt;"",IF(MAX(wycena!$AC290:$AD290)&lt;=$C$36,$C$37,IF(MAX(wycena!$AC290:$AD290)&lt;=$D$36,$D$37,IF(MAX(wycena!$AC290:$AD290)&lt;=$E$36,$E$37,$F$37))),"")</f>
        <v/>
      </c>
      <c r="V274" s="41" t="str">
        <f>IF(wycena!B290&lt;&gt;"",IF(wycena!$AB290&lt;=ryzyka!$C$40,ryzyka!$C$41,IF(wycena!$AB290&lt;=ryzyka!$D$40,ryzyka!$D$41,IF(wycena!$AB290&lt;=ryzyka!$E$40,ryzyka!$E$41,ryzyka!$F$41))),"")</f>
        <v/>
      </c>
      <c r="W274" s="41">
        <f>IF(AND(wycena!B290&lt;&gt;"",wycena!O290&lt;&gt;""),IF((AND(wycena!O290=$C$43,wycena!P290&lt;&gt;"f",wycena!Q290&lt;&gt;"H"))=TRUE,$C$46,IF(AND(wycena!O290=$F$43,wycena!P290&lt;&gt;"A",wycena!Q290&lt;&gt;"E")=TRUE,$C$46,$D$46)),0)</f>
        <v>0</v>
      </c>
      <c r="X274" s="41" t="str">
        <f>IFERROR(IF(wycena!B290&lt;&gt;"",SUM(M274*$B$48,N274*$B$49,O274*$B$50,P274*$B$51,Q274*$B$52,R274*$B$53,S274*$B$54,T274*$B$55,U274*$B$56,V274*$B$57,W274*$B$58),""),0)</f>
        <v/>
      </c>
      <c r="Y274" s="42" t="str">
        <f>IF(wycena!B290&lt;&gt;"",IF(X274&lt;=$B$65,$C$65,(IF(X274&lt;=$B$66,$C$66,(IF(X274&lt;=$B$67,$C$67,$C$68))))),"")</f>
        <v/>
      </c>
    </row>
    <row r="275" spans="11:25">
      <c r="K275" s="39">
        <v>273</v>
      </c>
      <c r="L275" s="40" t="str">
        <f>IF(wycena!B291&lt;&gt;"",wycena!B291,"")</f>
        <v/>
      </c>
      <c r="M275" s="41" t="str">
        <f>IF(wycena!B291&lt;&gt;"",IF(wycena!EO291&lt;=ryzyka!$C$7,ryzyka!$C$8,IF(wycena!EO291&lt;=ryzyka!$D$7,ryzyka!$D$8,IF(wycena!EO291&lt;=ryzyka!$E$7,ryzyka!$E$8,IF(wycena!EO291&lt;=ryzyka!$F$7,ryzyka!$F$8,ryzyka!$G$8)))),"")</f>
        <v/>
      </c>
      <c r="N275" s="41" t="str">
        <f>IF(wycena!B291&lt;&gt;"",IF(wycena!X291=ryzyka!$C$10,ryzyka!$C$11,ryzyka!$D$11),"")</f>
        <v/>
      </c>
      <c r="O275" s="41" t="str">
        <f>IF(wycena!B291&lt;&gt;"",(IF(wycena!DN291&lt;&gt;0,ryzyka!$D$14,ryzyka!$C$14)),"")</f>
        <v/>
      </c>
      <c r="P275" s="41" t="str">
        <f>IF(wycena!B291&lt;&gt;"",IF(wycena!G291&lt;=ryzyka!$C$17,ryzyka!$C$18,IF(wycena!G291&lt;=ryzyka!$D$17,ryzyka!$D$18,IF(wycena!G291&lt;=ryzyka!$E$17,ryzyka!$E$18,IF(wycena!G291&lt;=ryzyka!$F$17,ryzyka!$F$18,ryzyka!$G$18)))),"")</f>
        <v/>
      </c>
      <c r="Q275" s="41" t="str">
        <f>IF(wycena!B291&lt;&gt;"",IF(COUNTIF(wycena!DJ291:DT291,"&lt;&gt;0")&lt;=$C$21,$C$22,IF(COUNTIF(wycena!DJ291:DT291,"&lt;&gt;0")&lt;=$D$21,$D$22,IF(COUNTIF(wycena!DJ291:DT291,"&lt;&gt;0")&lt;=$E$21,$E$22,IF(COUNTIF(wycena!DJ291:DT291,"&lt;&gt;0")&lt;=$F$21,$F$22,$G$22)))),"")</f>
        <v/>
      </c>
      <c r="R275" s="41" t="str">
        <f>IF(wycena!B291&lt;&gt;"",IF((COUNTIF(wycena!CD291,"&lt;&gt;0")+COUNTIF(wycena!CG291,"&lt;&gt;0"))=1,$D$25,IF((COUNTIF(wycena!CD291,"&lt;&gt;0")+COUNTIF(wycena!CG291,"&lt;&gt;0"))=2,$E$25,$C$25)),"")</f>
        <v/>
      </c>
      <c r="S275" s="41" t="str">
        <f>IF(wycena!B291&lt;&gt;"",IF(COUNTIF(wycena!DL291,"&lt;&gt;0")+COUNTIF(wycena!DO291,"&lt;&gt;0")+COUNTIF(wycena!DP291,"&lt;&gt;0")+COUNTIF(wycena!DT291,"&lt;&gt;0")=$C$28,$C$29,IF(COUNTIF(wycena!DL291,"&lt;&gt;0")+COUNTIF(wycena!DO291,"&lt;&gt;0")+COUNTIF(wycena!DP291,"&lt;&gt;0")+COUNTIF(wycena!DT291,"&lt;&gt;0")=$D$28,$D$29,IF(COUNTIF(wycena!DL291,"&lt;&gt;0")+COUNTIF(wycena!DO291,"&lt;&gt;0")+COUNTIF(wycena!DP291,"&lt;&gt;0")+COUNTIF(wycena!DT291,"&lt;&gt;0")=$E$28,$E$29,$F$29))),"")</f>
        <v/>
      </c>
      <c r="T275" s="41" t="str">
        <f>IF(wycena!B291&lt;&gt;"",IFERROR(IF(MAX(wycena!$AC291:$AD291)/MIN(wycena!$AC291:$AD291)&lt;=$C$32,$C$33,IF(MAX(wycena!$AC291:$AD291)/MIN(wycena!$AC291:$AD291)&lt;=$D$32,$D$33,IF(MAX(wycena!$AC291:$AD291)/MIN(wycena!$AC291:$AD291)&lt;=$E$32,$E$33,$F$33))),0),"")</f>
        <v/>
      </c>
      <c r="U275" s="41" t="str">
        <f>IF(wycena!B291&lt;&gt;"",IF(MAX(wycena!$AC291:$AD291)&lt;=$C$36,$C$37,IF(MAX(wycena!$AC291:$AD291)&lt;=$D$36,$D$37,IF(MAX(wycena!$AC291:$AD291)&lt;=$E$36,$E$37,$F$37))),"")</f>
        <v/>
      </c>
      <c r="V275" s="41" t="str">
        <f>IF(wycena!B291&lt;&gt;"",IF(wycena!$AB291&lt;=ryzyka!$C$40,ryzyka!$C$41,IF(wycena!$AB291&lt;=ryzyka!$D$40,ryzyka!$D$41,IF(wycena!$AB291&lt;=ryzyka!$E$40,ryzyka!$E$41,ryzyka!$F$41))),"")</f>
        <v/>
      </c>
      <c r="W275" s="41">
        <f>IF(AND(wycena!B291&lt;&gt;"",wycena!O291&lt;&gt;""),IF((AND(wycena!O291=$C$43,wycena!P291&lt;&gt;"f",wycena!Q291&lt;&gt;"H"))=TRUE,$C$46,IF(AND(wycena!O291=$F$43,wycena!P291&lt;&gt;"A",wycena!Q291&lt;&gt;"E")=TRUE,$C$46,$D$46)),0)</f>
        <v>0</v>
      </c>
      <c r="X275" s="41" t="str">
        <f>IFERROR(IF(wycena!B291&lt;&gt;"",SUM(M275*$B$48,N275*$B$49,O275*$B$50,P275*$B$51,Q275*$B$52,R275*$B$53,S275*$B$54,T275*$B$55,U275*$B$56,V275*$B$57,W275*$B$58),""),0)</f>
        <v/>
      </c>
      <c r="Y275" s="42" t="str">
        <f>IF(wycena!B291&lt;&gt;"",IF(X275&lt;=$B$65,$C$65,(IF(X275&lt;=$B$66,$C$66,(IF(X275&lt;=$B$67,$C$67,$C$68))))),"")</f>
        <v/>
      </c>
    </row>
    <row r="276" spans="11:25">
      <c r="K276" s="39">
        <v>274</v>
      </c>
      <c r="L276" s="40" t="str">
        <f>IF(wycena!B292&lt;&gt;"",wycena!B292,"")</f>
        <v/>
      </c>
      <c r="M276" s="41" t="str">
        <f>IF(wycena!B292&lt;&gt;"",IF(wycena!EO292&lt;=ryzyka!$C$7,ryzyka!$C$8,IF(wycena!EO292&lt;=ryzyka!$D$7,ryzyka!$D$8,IF(wycena!EO292&lt;=ryzyka!$E$7,ryzyka!$E$8,IF(wycena!EO292&lt;=ryzyka!$F$7,ryzyka!$F$8,ryzyka!$G$8)))),"")</f>
        <v/>
      </c>
      <c r="N276" s="41" t="str">
        <f>IF(wycena!B292&lt;&gt;"",IF(wycena!X292=ryzyka!$C$10,ryzyka!$C$11,ryzyka!$D$11),"")</f>
        <v/>
      </c>
      <c r="O276" s="41" t="str">
        <f>IF(wycena!B292&lt;&gt;"",(IF(wycena!DN292&lt;&gt;0,ryzyka!$D$14,ryzyka!$C$14)),"")</f>
        <v/>
      </c>
      <c r="P276" s="41" t="str">
        <f>IF(wycena!B292&lt;&gt;"",IF(wycena!G292&lt;=ryzyka!$C$17,ryzyka!$C$18,IF(wycena!G292&lt;=ryzyka!$D$17,ryzyka!$D$18,IF(wycena!G292&lt;=ryzyka!$E$17,ryzyka!$E$18,IF(wycena!G292&lt;=ryzyka!$F$17,ryzyka!$F$18,ryzyka!$G$18)))),"")</f>
        <v/>
      </c>
      <c r="Q276" s="41" t="str">
        <f>IF(wycena!B292&lt;&gt;"",IF(COUNTIF(wycena!DJ292:DT292,"&lt;&gt;0")&lt;=$C$21,$C$22,IF(COUNTIF(wycena!DJ292:DT292,"&lt;&gt;0")&lt;=$D$21,$D$22,IF(COUNTIF(wycena!DJ292:DT292,"&lt;&gt;0")&lt;=$E$21,$E$22,IF(COUNTIF(wycena!DJ292:DT292,"&lt;&gt;0")&lt;=$F$21,$F$22,$G$22)))),"")</f>
        <v/>
      </c>
      <c r="R276" s="41" t="str">
        <f>IF(wycena!B292&lt;&gt;"",IF((COUNTIF(wycena!CD292,"&lt;&gt;0")+COUNTIF(wycena!CG292,"&lt;&gt;0"))=1,$D$25,IF((COUNTIF(wycena!CD292,"&lt;&gt;0")+COUNTIF(wycena!CG292,"&lt;&gt;0"))=2,$E$25,$C$25)),"")</f>
        <v/>
      </c>
      <c r="S276" s="41" t="str">
        <f>IF(wycena!B292&lt;&gt;"",IF(COUNTIF(wycena!DL292,"&lt;&gt;0")+COUNTIF(wycena!DO292,"&lt;&gt;0")+COUNTIF(wycena!DP292,"&lt;&gt;0")+COUNTIF(wycena!DT292,"&lt;&gt;0")=$C$28,$C$29,IF(COUNTIF(wycena!DL292,"&lt;&gt;0")+COUNTIF(wycena!DO292,"&lt;&gt;0")+COUNTIF(wycena!DP292,"&lt;&gt;0")+COUNTIF(wycena!DT292,"&lt;&gt;0")=$D$28,$D$29,IF(COUNTIF(wycena!DL292,"&lt;&gt;0")+COUNTIF(wycena!DO292,"&lt;&gt;0")+COUNTIF(wycena!DP292,"&lt;&gt;0")+COUNTIF(wycena!DT292,"&lt;&gt;0")=$E$28,$E$29,$F$29))),"")</f>
        <v/>
      </c>
      <c r="T276" s="41" t="str">
        <f>IF(wycena!B292&lt;&gt;"",IFERROR(IF(MAX(wycena!$AC292:$AD292)/MIN(wycena!$AC292:$AD292)&lt;=$C$32,$C$33,IF(MAX(wycena!$AC292:$AD292)/MIN(wycena!$AC292:$AD292)&lt;=$D$32,$D$33,IF(MAX(wycena!$AC292:$AD292)/MIN(wycena!$AC292:$AD292)&lt;=$E$32,$E$33,$F$33))),0),"")</f>
        <v/>
      </c>
      <c r="U276" s="41" t="str">
        <f>IF(wycena!B292&lt;&gt;"",IF(MAX(wycena!$AC292:$AD292)&lt;=$C$36,$C$37,IF(MAX(wycena!$AC292:$AD292)&lt;=$D$36,$D$37,IF(MAX(wycena!$AC292:$AD292)&lt;=$E$36,$E$37,$F$37))),"")</f>
        <v/>
      </c>
      <c r="V276" s="41" t="str">
        <f>IF(wycena!B292&lt;&gt;"",IF(wycena!$AB292&lt;=ryzyka!$C$40,ryzyka!$C$41,IF(wycena!$AB292&lt;=ryzyka!$D$40,ryzyka!$D$41,IF(wycena!$AB292&lt;=ryzyka!$E$40,ryzyka!$E$41,ryzyka!$F$41))),"")</f>
        <v/>
      </c>
      <c r="W276" s="41">
        <f>IF(AND(wycena!B292&lt;&gt;"",wycena!O292&lt;&gt;""),IF((AND(wycena!O292=$C$43,wycena!P292&lt;&gt;"f",wycena!Q292&lt;&gt;"H"))=TRUE,$C$46,IF(AND(wycena!O292=$F$43,wycena!P292&lt;&gt;"A",wycena!Q292&lt;&gt;"E")=TRUE,$C$46,$D$46)),0)</f>
        <v>0</v>
      </c>
      <c r="X276" s="41" t="str">
        <f>IFERROR(IF(wycena!B292&lt;&gt;"",SUM(M276*$B$48,N276*$B$49,O276*$B$50,P276*$B$51,Q276*$B$52,R276*$B$53,S276*$B$54,T276*$B$55,U276*$B$56,V276*$B$57,W276*$B$58),""),0)</f>
        <v/>
      </c>
      <c r="Y276" s="42" t="str">
        <f>IF(wycena!B292&lt;&gt;"",IF(X276&lt;=$B$65,$C$65,(IF(X276&lt;=$B$66,$C$66,(IF(X276&lt;=$B$67,$C$67,$C$68))))),"")</f>
        <v/>
      </c>
    </row>
    <row r="277" spans="11:25">
      <c r="K277" s="39">
        <v>275</v>
      </c>
      <c r="L277" s="40" t="str">
        <f>IF(wycena!B293&lt;&gt;"",wycena!B293,"")</f>
        <v/>
      </c>
      <c r="M277" s="41" t="str">
        <f>IF(wycena!B293&lt;&gt;"",IF(wycena!EO293&lt;=ryzyka!$C$7,ryzyka!$C$8,IF(wycena!EO293&lt;=ryzyka!$D$7,ryzyka!$D$8,IF(wycena!EO293&lt;=ryzyka!$E$7,ryzyka!$E$8,IF(wycena!EO293&lt;=ryzyka!$F$7,ryzyka!$F$8,ryzyka!$G$8)))),"")</f>
        <v/>
      </c>
      <c r="N277" s="41" t="str">
        <f>IF(wycena!B293&lt;&gt;"",IF(wycena!X293=ryzyka!$C$10,ryzyka!$C$11,ryzyka!$D$11),"")</f>
        <v/>
      </c>
      <c r="O277" s="41" t="str">
        <f>IF(wycena!B293&lt;&gt;"",(IF(wycena!DN293&lt;&gt;0,ryzyka!$D$14,ryzyka!$C$14)),"")</f>
        <v/>
      </c>
      <c r="P277" s="41" t="str">
        <f>IF(wycena!B293&lt;&gt;"",IF(wycena!G293&lt;=ryzyka!$C$17,ryzyka!$C$18,IF(wycena!G293&lt;=ryzyka!$D$17,ryzyka!$D$18,IF(wycena!G293&lt;=ryzyka!$E$17,ryzyka!$E$18,IF(wycena!G293&lt;=ryzyka!$F$17,ryzyka!$F$18,ryzyka!$G$18)))),"")</f>
        <v/>
      </c>
      <c r="Q277" s="41" t="str">
        <f>IF(wycena!B293&lt;&gt;"",IF(COUNTIF(wycena!DJ293:DT293,"&lt;&gt;0")&lt;=$C$21,$C$22,IF(COUNTIF(wycena!DJ293:DT293,"&lt;&gt;0")&lt;=$D$21,$D$22,IF(COUNTIF(wycena!DJ293:DT293,"&lt;&gt;0")&lt;=$E$21,$E$22,IF(COUNTIF(wycena!DJ293:DT293,"&lt;&gt;0")&lt;=$F$21,$F$22,$G$22)))),"")</f>
        <v/>
      </c>
      <c r="R277" s="41" t="str">
        <f>IF(wycena!B293&lt;&gt;"",IF((COUNTIF(wycena!CD293,"&lt;&gt;0")+COUNTIF(wycena!CG293,"&lt;&gt;0"))=1,$D$25,IF((COUNTIF(wycena!CD293,"&lt;&gt;0")+COUNTIF(wycena!CG293,"&lt;&gt;0"))=2,$E$25,$C$25)),"")</f>
        <v/>
      </c>
      <c r="S277" s="41" t="str">
        <f>IF(wycena!B293&lt;&gt;"",IF(COUNTIF(wycena!DL293,"&lt;&gt;0")+COUNTIF(wycena!DO293,"&lt;&gt;0")+COUNTIF(wycena!DP293,"&lt;&gt;0")+COUNTIF(wycena!DT293,"&lt;&gt;0")=$C$28,$C$29,IF(COUNTIF(wycena!DL293,"&lt;&gt;0")+COUNTIF(wycena!DO293,"&lt;&gt;0")+COUNTIF(wycena!DP293,"&lt;&gt;0")+COUNTIF(wycena!DT293,"&lt;&gt;0")=$D$28,$D$29,IF(COUNTIF(wycena!DL293,"&lt;&gt;0")+COUNTIF(wycena!DO293,"&lt;&gt;0")+COUNTIF(wycena!DP293,"&lt;&gt;0")+COUNTIF(wycena!DT293,"&lt;&gt;0")=$E$28,$E$29,$F$29))),"")</f>
        <v/>
      </c>
      <c r="T277" s="41" t="str">
        <f>IF(wycena!B293&lt;&gt;"",IFERROR(IF(MAX(wycena!$AC293:$AD293)/MIN(wycena!$AC293:$AD293)&lt;=$C$32,$C$33,IF(MAX(wycena!$AC293:$AD293)/MIN(wycena!$AC293:$AD293)&lt;=$D$32,$D$33,IF(MAX(wycena!$AC293:$AD293)/MIN(wycena!$AC293:$AD293)&lt;=$E$32,$E$33,$F$33))),0),"")</f>
        <v/>
      </c>
      <c r="U277" s="41" t="str">
        <f>IF(wycena!B293&lt;&gt;"",IF(MAX(wycena!$AC293:$AD293)&lt;=$C$36,$C$37,IF(MAX(wycena!$AC293:$AD293)&lt;=$D$36,$D$37,IF(MAX(wycena!$AC293:$AD293)&lt;=$E$36,$E$37,$F$37))),"")</f>
        <v/>
      </c>
      <c r="V277" s="41" t="str">
        <f>IF(wycena!B293&lt;&gt;"",IF(wycena!$AB293&lt;=ryzyka!$C$40,ryzyka!$C$41,IF(wycena!$AB293&lt;=ryzyka!$D$40,ryzyka!$D$41,IF(wycena!$AB293&lt;=ryzyka!$E$40,ryzyka!$E$41,ryzyka!$F$41))),"")</f>
        <v/>
      </c>
      <c r="W277" s="41">
        <f>IF(AND(wycena!B293&lt;&gt;"",wycena!O293&lt;&gt;""),IF((AND(wycena!O293=$C$43,wycena!P293&lt;&gt;"f",wycena!Q293&lt;&gt;"H"))=TRUE,$C$46,IF(AND(wycena!O293=$F$43,wycena!P293&lt;&gt;"A",wycena!Q293&lt;&gt;"E")=TRUE,$C$46,$D$46)),0)</f>
        <v>0</v>
      </c>
      <c r="X277" s="41" t="str">
        <f>IFERROR(IF(wycena!B293&lt;&gt;"",SUM(M277*$B$48,N277*$B$49,O277*$B$50,P277*$B$51,Q277*$B$52,R277*$B$53,S277*$B$54,T277*$B$55,U277*$B$56,V277*$B$57,W277*$B$58),""),0)</f>
        <v/>
      </c>
      <c r="Y277" s="42" t="str">
        <f>IF(wycena!B293&lt;&gt;"",IF(X277&lt;=$B$65,$C$65,(IF(X277&lt;=$B$66,$C$66,(IF(X277&lt;=$B$67,$C$67,$C$68))))),"")</f>
        <v/>
      </c>
    </row>
    <row r="278" spans="11:25">
      <c r="K278" s="39">
        <v>276</v>
      </c>
      <c r="L278" s="40" t="str">
        <f>IF(wycena!B294&lt;&gt;"",wycena!B294,"")</f>
        <v/>
      </c>
      <c r="M278" s="41" t="str">
        <f>IF(wycena!B294&lt;&gt;"",IF(wycena!EO294&lt;=ryzyka!$C$7,ryzyka!$C$8,IF(wycena!EO294&lt;=ryzyka!$D$7,ryzyka!$D$8,IF(wycena!EO294&lt;=ryzyka!$E$7,ryzyka!$E$8,IF(wycena!EO294&lt;=ryzyka!$F$7,ryzyka!$F$8,ryzyka!$G$8)))),"")</f>
        <v/>
      </c>
      <c r="N278" s="41" t="str">
        <f>IF(wycena!B294&lt;&gt;"",IF(wycena!X294=ryzyka!$C$10,ryzyka!$C$11,ryzyka!$D$11),"")</f>
        <v/>
      </c>
      <c r="O278" s="41" t="str">
        <f>IF(wycena!B294&lt;&gt;"",(IF(wycena!DN294&lt;&gt;0,ryzyka!$D$14,ryzyka!$C$14)),"")</f>
        <v/>
      </c>
      <c r="P278" s="41" t="str">
        <f>IF(wycena!B294&lt;&gt;"",IF(wycena!G294&lt;=ryzyka!$C$17,ryzyka!$C$18,IF(wycena!G294&lt;=ryzyka!$D$17,ryzyka!$D$18,IF(wycena!G294&lt;=ryzyka!$E$17,ryzyka!$E$18,IF(wycena!G294&lt;=ryzyka!$F$17,ryzyka!$F$18,ryzyka!$G$18)))),"")</f>
        <v/>
      </c>
      <c r="Q278" s="41" t="str">
        <f>IF(wycena!B294&lt;&gt;"",IF(COUNTIF(wycena!DJ294:DT294,"&lt;&gt;0")&lt;=$C$21,$C$22,IF(COUNTIF(wycena!DJ294:DT294,"&lt;&gt;0")&lt;=$D$21,$D$22,IF(COUNTIF(wycena!DJ294:DT294,"&lt;&gt;0")&lt;=$E$21,$E$22,IF(COUNTIF(wycena!DJ294:DT294,"&lt;&gt;0")&lt;=$F$21,$F$22,$G$22)))),"")</f>
        <v/>
      </c>
      <c r="R278" s="41" t="str">
        <f>IF(wycena!B294&lt;&gt;"",IF((COUNTIF(wycena!CD294,"&lt;&gt;0")+COUNTIF(wycena!CG294,"&lt;&gt;0"))=1,$D$25,IF((COUNTIF(wycena!CD294,"&lt;&gt;0")+COUNTIF(wycena!CG294,"&lt;&gt;0"))=2,$E$25,$C$25)),"")</f>
        <v/>
      </c>
      <c r="S278" s="41" t="str">
        <f>IF(wycena!B294&lt;&gt;"",IF(COUNTIF(wycena!DL294,"&lt;&gt;0")+COUNTIF(wycena!DO294,"&lt;&gt;0")+COUNTIF(wycena!DP294,"&lt;&gt;0")+COUNTIF(wycena!DT294,"&lt;&gt;0")=$C$28,$C$29,IF(COUNTIF(wycena!DL294,"&lt;&gt;0")+COUNTIF(wycena!DO294,"&lt;&gt;0")+COUNTIF(wycena!DP294,"&lt;&gt;0")+COUNTIF(wycena!DT294,"&lt;&gt;0")=$D$28,$D$29,IF(COUNTIF(wycena!DL294,"&lt;&gt;0")+COUNTIF(wycena!DO294,"&lt;&gt;0")+COUNTIF(wycena!DP294,"&lt;&gt;0")+COUNTIF(wycena!DT294,"&lt;&gt;0")=$E$28,$E$29,$F$29))),"")</f>
        <v/>
      </c>
      <c r="T278" s="41" t="str">
        <f>IF(wycena!B294&lt;&gt;"",IFERROR(IF(MAX(wycena!$AC294:$AD294)/MIN(wycena!$AC294:$AD294)&lt;=$C$32,$C$33,IF(MAX(wycena!$AC294:$AD294)/MIN(wycena!$AC294:$AD294)&lt;=$D$32,$D$33,IF(MAX(wycena!$AC294:$AD294)/MIN(wycena!$AC294:$AD294)&lt;=$E$32,$E$33,$F$33))),0),"")</f>
        <v/>
      </c>
      <c r="U278" s="41" t="str">
        <f>IF(wycena!B294&lt;&gt;"",IF(MAX(wycena!$AC294:$AD294)&lt;=$C$36,$C$37,IF(MAX(wycena!$AC294:$AD294)&lt;=$D$36,$D$37,IF(MAX(wycena!$AC294:$AD294)&lt;=$E$36,$E$37,$F$37))),"")</f>
        <v/>
      </c>
      <c r="V278" s="41" t="str">
        <f>IF(wycena!B294&lt;&gt;"",IF(wycena!$AB294&lt;=ryzyka!$C$40,ryzyka!$C$41,IF(wycena!$AB294&lt;=ryzyka!$D$40,ryzyka!$D$41,IF(wycena!$AB294&lt;=ryzyka!$E$40,ryzyka!$E$41,ryzyka!$F$41))),"")</f>
        <v/>
      </c>
      <c r="W278" s="41">
        <f>IF(AND(wycena!B294&lt;&gt;"",wycena!O294&lt;&gt;""),IF((AND(wycena!O294=$C$43,wycena!P294&lt;&gt;"f",wycena!Q294&lt;&gt;"H"))=TRUE,$C$46,IF(AND(wycena!O294=$F$43,wycena!P294&lt;&gt;"A",wycena!Q294&lt;&gt;"E")=TRUE,$C$46,$D$46)),0)</f>
        <v>0</v>
      </c>
      <c r="X278" s="41" t="str">
        <f>IFERROR(IF(wycena!B294&lt;&gt;"",SUM(M278*$B$48,N278*$B$49,O278*$B$50,P278*$B$51,Q278*$B$52,R278*$B$53,S278*$B$54,T278*$B$55,U278*$B$56,V278*$B$57,W278*$B$58),""),0)</f>
        <v/>
      </c>
      <c r="Y278" s="42" t="str">
        <f>IF(wycena!B294&lt;&gt;"",IF(X278&lt;=$B$65,$C$65,(IF(X278&lt;=$B$66,$C$66,(IF(X278&lt;=$B$67,$C$67,$C$68))))),"")</f>
        <v/>
      </c>
    </row>
    <row r="279" spans="11:25">
      <c r="K279" s="39">
        <v>277</v>
      </c>
      <c r="L279" s="40" t="str">
        <f>IF(wycena!B295&lt;&gt;"",wycena!B295,"")</f>
        <v/>
      </c>
      <c r="M279" s="41" t="str">
        <f>IF(wycena!B295&lt;&gt;"",IF(wycena!EO295&lt;=ryzyka!$C$7,ryzyka!$C$8,IF(wycena!EO295&lt;=ryzyka!$D$7,ryzyka!$D$8,IF(wycena!EO295&lt;=ryzyka!$E$7,ryzyka!$E$8,IF(wycena!EO295&lt;=ryzyka!$F$7,ryzyka!$F$8,ryzyka!$G$8)))),"")</f>
        <v/>
      </c>
      <c r="N279" s="41" t="str">
        <f>IF(wycena!B295&lt;&gt;"",IF(wycena!X295=ryzyka!$C$10,ryzyka!$C$11,ryzyka!$D$11),"")</f>
        <v/>
      </c>
      <c r="O279" s="41" t="str">
        <f>IF(wycena!B295&lt;&gt;"",(IF(wycena!DN295&lt;&gt;0,ryzyka!$D$14,ryzyka!$C$14)),"")</f>
        <v/>
      </c>
      <c r="P279" s="41" t="str">
        <f>IF(wycena!B295&lt;&gt;"",IF(wycena!G295&lt;=ryzyka!$C$17,ryzyka!$C$18,IF(wycena!G295&lt;=ryzyka!$D$17,ryzyka!$D$18,IF(wycena!G295&lt;=ryzyka!$E$17,ryzyka!$E$18,IF(wycena!G295&lt;=ryzyka!$F$17,ryzyka!$F$18,ryzyka!$G$18)))),"")</f>
        <v/>
      </c>
      <c r="Q279" s="41" t="str">
        <f>IF(wycena!B295&lt;&gt;"",IF(COUNTIF(wycena!DJ295:DT295,"&lt;&gt;0")&lt;=$C$21,$C$22,IF(COUNTIF(wycena!DJ295:DT295,"&lt;&gt;0")&lt;=$D$21,$D$22,IF(COUNTIF(wycena!DJ295:DT295,"&lt;&gt;0")&lt;=$E$21,$E$22,IF(COUNTIF(wycena!DJ295:DT295,"&lt;&gt;0")&lt;=$F$21,$F$22,$G$22)))),"")</f>
        <v/>
      </c>
      <c r="R279" s="41" t="str">
        <f>IF(wycena!B295&lt;&gt;"",IF((COUNTIF(wycena!CD295,"&lt;&gt;0")+COUNTIF(wycena!CG295,"&lt;&gt;0"))=1,$D$25,IF((COUNTIF(wycena!CD295,"&lt;&gt;0")+COUNTIF(wycena!CG295,"&lt;&gt;0"))=2,$E$25,$C$25)),"")</f>
        <v/>
      </c>
      <c r="S279" s="41" t="str">
        <f>IF(wycena!B295&lt;&gt;"",IF(COUNTIF(wycena!DL295,"&lt;&gt;0")+COUNTIF(wycena!DO295,"&lt;&gt;0")+COUNTIF(wycena!DP295,"&lt;&gt;0")+COUNTIF(wycena!DT295,"&lt;&gt;0")=$C$28,$C$29,IF(COUNTIF(wycena!DL295,"&lt;&gt;0")+COUNTIF(wycena!DO295,"&lt;&gt;0")+COUNTIF(wycena!DP295,"&lt;&gt;0")+COUNTIF(wycena!DT295,"&lt;&gt;0")=$D$28,$D$29,IF(COUNTIF(wycena!DL295,"&lt;&gt;0")+COUNTIF(wycena!DO295,"&lt;&gt;0")+COUNTIF(wycena!DP295,"&lt;&gt;0")+COUNTIF(wycena!DT295,"&lt;&gt;0")=$E$28,$E$29,$F$29))),"")</f>
        <v/>
      </c>
      <c r="T279" s="41" t="str">
        <f>IF(wycena!B295&lt;&gt;"",IFERROR(IF(MAX(wycena!$AC295:$AD295)/MIN(wycena!$AC295:$AD295)&lt;=$C$32,$C$33,IF(MAX(wycena!$AC295:$AD295)/MIN(wycena!$AC295:$AD295)&lt;=$D$32,$D$33,IF(MAX(wycena!$AC295:$AD295)/MIN(wycena!$AC295:$AD295)&lt;=$E$32,$E$33,$F$33))),0),"")</f>
        <v/>
      </c>
      <c r="U279" s="41" t="str">
        <f>IF(wycena!B295&lt;&gt;"",IF(MAX(wycena!$AC295:$AD295)&lt;=$C$36,$C$37,IF(MAX(wycena!$AC295:$AD295)&lt;=$D$36,$D$37,IF(MAX(wycena!$AC295:$AD295)&lt;=$E$36,$E$37,$F$37))),"")</f>
        <v/>
      </c>
      <c r="V279" s="41" t="str">
        <f>IF(wycena!B295&lt;&gt;"",IF(wycena!$AB295&lt;=ryzyka!$C$40,ryzyka!$C$41,IF(wycena!$AB295&lt;=ryzyka!$D$40,ryzyka!$D$41,IF(wycena!$AB295&lt;=ryzyka!$E$40,ryzyka!$E$41,ryzyka!$F$41))),"")</f>
        <v/>
      </c>
      <c r="W279" s="41">
        <f>IF(AND(wycena!B295&lt;&gt;"",wycena!O295&lt;&gt;""),IF((AND(wycena!O295=$C$43,wycena!P295&lt;&gt;"f",wycena!Q295&lt;&gt;"H"))=TRUE,$C$46,IF(AND(wycena!O295=$F$43,wycena!P295&lt;&gt;"A",wycena!Q295&lt;&gt;"E")=TRUE,$C$46,$D$46)),0)</f>
        <v>0</v>
      </c>
      <c r="X279" s="41" t="str">
        <f>IFERROR(IF(wycena!B295&lt;&gt;"",SUM(M279*$B$48,N279*$B$49,O279*$B$50,P279*$B$51,Q279*$B$52,R279*$B$53,S279*$B$54,T279*$B$55,U279*$B$56,V279*$B$57,W279*$B$58),""),0)</f>
        <v/>
      </c>
      <c r="Y279" s="42" t="str">
        <f>IF(wycena!B295&lt;&gt;"",IF(X279&lt;=$B$65,$C$65,(IF(X279&lt;=$B$66,$C$66,(IF(X279&lt;=$B$67,$C$67,$C$68))))),"")</f>
        <v/>
      </c>
    </row>
    <row r="280" spans="11:25">
      <c r="K280" s="39">
        <v>278</v>
      </c>
      <c r="L280" s="40" t="str">
        <f>IF(wycena!B296&lt;&gt;"",wycena!B296,"")</f>
        <v/>
      </c>
      <c r="M280" s="41" t="str">
        <f>IF(wycena!B296&lt;&gt;"",IF(wycena!EO296&lt;=ryzyka!$C$7,ryzyka!$C$8,IF(wycena!EO296&lt;=ryzyka!$D$7,ryzyka!$D$8,IF(wycena!EO296&lt;=ryzyka!$E$7,ryzyka!$E$8,IF(wycena!EO296&lt;=ryzyka!$F$7,ryzyka!$F$8,ryzyka!$G$8)))),"")</f>
        <v/>
      </c>
      <c r="N280" s="41" t="str">
        <f>IF(wycena!B296&lt;&gt;"",IF(wycena!X296=ryzyka!$C$10,ryzyka!$C$11,ryzyka!$D$11),"")</f>
        <v/>
      </c>
      <c r="O280" s="41" t="str">
        <f>IF(wycena!B296&lt;&gt;"",(IF(wycena!DN296&lt;&gt;0,ryzyka!$D$14,ryzyka!$C$14)),"")</f>
        <v/>
      </c>
      <c r="P280" s="41" t="str">
        <f>IF(wycena!B296&lt;&gt;"",IF(wycena!G296&lt;=ryzyka!$C$17,ryzyka!$C$18,IF(wycena!G296&lt;=ryzyka!$D$17,ryzyka!$D$18,IF(wycena!G296&lt;=ryzyka!$E$17,ryzyka!$E$18,IF(wycena!G296&lt;=ryzyka!$F$17,ryzyka!$F$18,ryzyka!$G$18)))),"")</f>
        <v/>
      </c>
      <c r="Q280" s="41" t="str">
        <f>IF(wycena!B296&lt;&gt;"",IF(COUNTIF(wycena!DJ296:DT296,"&lt;&gt;0")&lt;=$C$21,$C$22,IF(COUNTIF(wycena!DJ296:DT296,"&lt;&gt;0")&lt;=$D$21,$D$22,IF(COUNTIF(wycena!DJ296:DT296,"&lt;&gt;0")&lt;=$E$21,$E$22,IF(COUNTIF(wycena!DJ296:DT296,"&lt;&gt;0")&lt;=$F$21,$F$22,$G$22)))),"")</f>
        <v/>
      </c>
      <c r="R280" s="41" t="str">
        <f>IF(wycena!B296&lt;&gt;"",IF((COUNTIF(wycena!CD296,"&lt;&gt;0")+COUNTIF(wycena!CG296,"&lt;&gt;0"))=1,$D$25,IF((COUNTIF(wycena!CD296,"&lt;&gt;0")+COUNTIF(wycena!CG296,"&lt;&gt;0"))=2,$E$25,$C$25)),"")</f>
        <v/>
      </c>
      <c r="S280" s="41" t="str">
        <f>IF(wycena!B296&lt;&gt;"",IF(COUNTIF(wycena!DL296,"&lt;&gt;0")+COUNTIF(wycena!DO296,"&lt;&gt;0")+COUNTIF(wycena!DP296,"&lt;&gt;0")+COUNTIF(wycena!DT296,"&lt;&gt;0")=$C$28,$C$29,IF(COUNTIF(wycena!DL296,"&lt;&gt;0")+COUNTIF(wycena!DO296,"&lt;&gt;0")+COUNTIF(wycena!DP296,"&lt;&gt;0")+COUNTIF(wycena!DT296,"&lt;&gt;0")=$D$28,$D$29,IF(COUNTIF(wycena!DL296,"&lt;&gt;0")+COUNTIF(wycena!DO296,"&lt;&gt;0")+COUNTIF(wycena!DP296,"&lt;&gt;0")+COUNTIF(wycena!DT296,"&lt;&gt;0")=$E$28,$E$29,$F$29))),"")</f>
        <v/>
      </c>
      <c r="T280" s="41" t="str">
        <f>IF(wycena!B296&lt;&gt;"",IFERROR(IF(MAX(wycena!$AC296:$AD296)/MIN(wycena!$AC296:$AD296)&lt;=$C$32,$C$33,IF(MAX(wycena!$AC296:$AD296)/MIN(wycena!$AC296:$AD296)&lt;=$D$32,$D$33,IF(MAX(wycena!$AC296:$AD296)/MIN(wycena!$AC296:$AD296)&lt;=$E$32,$E$33,$F$33))),0),"")</f>
        <v/>
      </c>
      <c r="U280" s="41" t="str">
        <f>IF(wycena!B296&lt;&gt;"",IF(MAX(wycena!$AC296:$AD296)&lt;=$C$36,$C$37,IF(MAX(wycena!$AC296:$AD296)&lt;=$D$36,$D$37,IF(MAX(wycena!$AC296:$AD296)&lt;=$E$36,$E$37,$F$37))),"")</f>
        <v/>
      </c>
      <c r="V280" s="41" t="str">
        <f>IF(wycena!B296&lt;&gt;"",IF(wycena!$AB296&lt;=ryzyka!$C$40,ryzyka!$C$41,IF(wycena!$AB296&lt;=ryzyka!$D$40,ryzyka!$D$41,IF(wycena!$AB296&lt;=ryzyka!$E$40,ryzyka!$E$41,ryzyka!$F$41))),"")</f>
        <v/>
      </c>
      <c r="W280" s="41">
        <f>IF(AND(wycena!B296&lt;&gt;"",wycena!O296&lt;&gt;""),IF((AND(wycena!O296=$C$43,wycena!P296&lt;&gt;"f",wycena!Q296&lt;&gt;"H"))=TRUE,$C$46,IF(AND(wycena!O296=$F$43,wycena!P296&lt;&gt;"A",wycena!Q296&lt;&gt;"E")=TRUE,$C$46,$D$46)),0)</f>
        <v>0</v>
      </c>
      <c r="X280" s="41" t="str">
        <f>IFERROR(IF(wycena!B296&lt;&gt;"",SUM(M280*$B$48,N280*$B$49,O280*$B$50,P280*$B$51,Q280*$B$52,R280*$B$53,S280*$B$54,T280*$B$55,U280*$B$56,V280*$B$57,W280*$B$58),""),0)</f>
        <v/>
      </c>
      <c r="Y280" s="42" t="str">
        <f>IF(wycena!B296&lt;&gt;"",IF(X280&lt;=$B$65,$C$65,(IF(X280&lt;=$B$66,$C$66,(IF(X280&lt;=$B$67,$C$67,$C$68))))),"")</f>
        <v/>
      </c>
    </row>
    <row r="281" spans="11:25">
      <c r="K281" s="39">
        <v>279</v>
      </c>
      <c r="L281" s="40" t="str">
        <f>IF(wycena!B297&lt;&gt;"",wycena!B297,"")</f>
        <v/>
      </c>
      <c r="M281" s="41" t="str">
        <f>IF(wycena!B297&lt;&gt;"",IF(wycena!EO297&lt;=ryzyka!$C$7,ryzyka!$C$8,IF(wycena!EO297&lt;=ryzyka!$D$7,ryzyka!$D$8,IF(wycena!EO297&lt;=ryzyka!$E$7,ryzyka!$E$8,IF(wycena!EO297&lt;=ryzyka!$F$7,ryzyka!$F$8,ryzyka!$G$8)))),"")</f>
        <v/>
      </c>
      <c r="N281" s="41" t="str">
        <f>IF(wycena!B297&lt;&gt;"",IF(wycena!X297=ryzyka!$C$10,ryzyka!$C$11,ryzyka!$D$11),"")</f>
        <v/>
      </c>
      <c r="O281" s="41" t="str">
        <f>IF(wycena!B297&lt;&gt;"",(IF(wycena!DN297&lt;&gt;0,ryzyka!$D$14,ryzyka!$C$14)),"")</f>
        <v/>
      </c>
      <c r="P281" s="41" t="str">
        <f>IF(wycena!B297&lt;&gt;"",IF(wycena!G297&lt;=ryzyka!$C$17,ryzyka!$C$18,IF(wycena!G297&lt;=ryzyka!$D$17,ryzyka!$D$18,IF(wycena!G297&lt;=ryzyka!$E$17,ryzyka!$E$18,IF(wycena!G297&lt;=ryzyka!$F$17,ryzyka!$F$18,ryzyka!$G$18)))),"")</f>
        <v/>
      </c>
      <c r="Q281" s="41" t="str">
        <f>IF(wycena!B297&lt;&gt;"",IF(COUNTIF(wycena!DJ297:DT297,"&lt;&gt;0")&lt;=$C$21,$C$22,IF(COUNTIF(wycena!DJ297:DT297,"&lt;&gt;0")&lt;=$D$21,$D$22,IF(COUNTIF(wycena!DJ297:DT297,"&lt;&gt;0")&lt;=$E$21,$E$22,IF(COUNTIF(wycena!DJ297:DT297,"&lt;&gt;0")&lt;=$F$21,$F$22,$G$22)))),"")</f>
        <v/>
      </c>
      <c r="R281" s="41" t="str">
        <f>IF(wycena!B297&lt;&gt;"",IF((COUNTIF(wycena!CD297,"&lt;&gt;0")+COUNTIF(wycena!CG297,"&lt;&gt;0"))=1,$D$25,IF((COUNTIF(wycena!CD297,"&lt;&gt;0")+COUNTIF(wycena!CG297,"&lt;&gt;0"))=2,$E$25,$C$25)),"")</f>
        <v/>
      </c>
      <c r="S281" s="41" t="str">
        <f>IF(wycena!B297&lt;&gt;"",IF(COUNTIF(wycena!DL297,"&lt;&gt;0")+COUNTIF(wycena!DO297,"&lt;&gt;0")+COUNTIF(wycena!DP297,"&lt;&gt;0")+COUNTIF(wycena!DT297,"&lt;&gt;0")=$C$28,$C$29,IF(COUNTIF(wycena!DL297,"&lt;&gt;0")+COUNTIF(wycena!DO297,"&lt;&gt;0")+COUNTIF(wycena!DP297,"&lt;&gt;0")+COUNTIF(wycena!DT297,"&lt;&gt;0")=$D$28,$D$29,IF(COUNTIF(wycena!DL297,"&lt;&gt;0")+COUNTIF(wycena!DO297,"&lt;&gt;0")+COUNTIF(wycena!DP297,"&lt;&gt;0")+COUNTIF(wycena!DT297,"&lt;&gt;0")=$E$28,$E$29,$F$29))),"")</f>
        <v/>
      </c>
      <c r="T281" s="41" t="str">
        <f>IF(wycena!B297&lt;&gt;"",IFERROR(IF(MAX(wycena!$AC297:$AD297)/MIN(wycena!$AC297:$AD297)&lt;=$C$32,$C$33,IF(MAX(wycena!$AC297:$AD297)/MIN(wycena!$AC297:$AD297)&lt;=$D$32,$D$33,IF(MAX(wycena!$AC297:$AD297)/MIN(wycena!$AC297:$AD297)&lt;=$E$32,$E$33,$F$33))),0),"")</f>
        <v/>
      </c>
      <c r="U281" s="41" t="str">
        <f>IF(wycena!B297&lt;&gt;"",IF(MAX(wycena!$AC297:$AD297)&lt;=$C$36,$C$37,IF(MAX(wycena!$AC297:$AD297)&lt;=$D$36,$D$37,IF(MAX(wycena!$AC297:$AD297)&lt;=$E$36,$E$37,$F$37))),"")</f>
        <v/>
      </c>
      <c r="V281" s="41" t="str">
        <f>IF(wycena!B297&lt;&gt;"",IF(wycena!$AB297&lt;=ryzyka!$C$40,ryzyka!$C$41,IF(wycena!$AB297&lt;=ryzyka!$D$40,ryzyka!$D$41,IF(wycena!$AB297&lt;=ryzyka!$E$40,ryzyka!$E$41,ryzyka!$F$41))),"")</f>
        <v/>
      </c>
      <c r="W281" s="41">
        <f>IF(AND(wycena!B297&lt;&gt;"",wycena!O297&lt;&gt;""),IF((AND(wycena!O297=$C$43,wycena!P297&lt;&gt;"f",wycena!Q297&lt;&gt;"H"))=TRUE,$C$46,IF(AND(wycena!O297=$F$43,wycena!P297&lt;&gt;"A",wycena!Q297&lt;&gt;"E")=TRUE,$C$46,$D$46)),0)</f>
        <v>0</v>
      </c>
      <c r="X281" s="41" t="str">
        <f>IFERROR(IF(wycena!B297&lt;&gt;"",SUM(M281*$B$48,N281*$B$49,O281*$B$50,P281*$B$51,Q281*$B$52,R281*$B$53,S281*$B$54,T281*$B$55,U281*$B$56,V281*$B$57,W281*$B$58),""),0)</f>
        <v/>
      </c>
      <c r="Y281" s="42" t="str">
        <f>IF(wycena!B297&lt;&gt;"",IF(X281&lt;=$B$65,$C$65,(IF(X281&lt;=$B$66,$C$66,(IF(X281&lt;=$B$67,$C$67,$C$68))))),"")</f>
        <v/>
      </c>
    </row>
    <row r="282" spans="11:25">
      <c r="K282" s="39">
        <v>280</v>
      </c>
      <c r="L282" s="40" t="str">
        <f>IF(wycena!B298&lt;&gt;"",wycena!B298,"")</f>
        <v/>
      </c>
      <c r="M282" s="41" t="str">
        <f>IF(wycena!B298&lt;&gt;"",IF(wycena!EO298&lt;=ryzyka!$C$7,ryzyka!$C$8,IF(wycena!EO298&lt;=ryzyka!$D$7,ryzyka!$D$8,IF(wycena!EO298&lt;=ryzyka!$E$7,ryzyka!$E$8,IF(wycena!EO298&lt;=ryzyka!$F$7,ryzyka!$F$8,ryzyka!$G$8)))),"")</f>
        <v/>
      </c>
      <c r="N282" s="41" t="str">
        <f>IF(wycena!B298&lt;&gt;"",IF(wycena!X298=ryzyka!$C$10,ryzyka!$C$11,ryzyka!$D$11),"")</f>
        <v/>
      </c>
      <c r="O282" s="41" t="str">
        <f>IF(wycena!B298&lt;&gt;"",(IF(wycena!DN298&lt;&gt;0,ryzyka!$D$14,ryzyka!$C$14)),"")</f>
        <v/>
      </c>
      <c r="P282" s="41" t="str">
        <f>IF(wycena!B298&lt;&gt;"",IF(wycena!G298&lt;=ryzyka!$C$17,ryzyka!$C$18,IF(wycena!G298&lt;=ryzyka!$D$17,ryzyka!$D$18,IF(wycena!G298&lt;=ryzyka!$E$17,ryzyka!$E$18,IF(wycena!G298&lt;=ryzyka!$F$17,ryzyka!$F$18,ryzyka!$G$18)))),"")</f>
        <v/>
      </c>
      <c r="Q282" s="41" t="str">
        <f>IF(wycena!B298&lt;&gt;"",IF(COUNTIF(wycena!DJ298:DT298,"&lt;&gt;0")&lt;=$C$21,$C$22,IF(COUNTIF(wycena!DJ298:DT298,"&lt;&gt;0")&lt;=$D$21,$D$22,IF(COUNTIF(wycena!DJ298:DT298,"&lt;&gt;0")&lt;=$E$21,$E$22,IF(COUNTIF(wycena!DJ298:DT298,"&lt;&gt;0")&lt;=$F$21,$F$22,$G$22)))),"")</f>
        <v/>
      </c>
      <c r="R282" s="41" t="str">
        <f>IF(wycena!B298&lt;&gt;"",IF((COUNTIF(wycena!CD298,"&lt;&gt;0")+COUNTIF(wycena!CG298,"&lt;&gt;0"))=1,$D$25,IF((COUNTIF(wycena!CD298,"&lt;&gt;0")+COUNTIF(wycena!CG298,"&lt;&gt;0"))=2,$E$25,$C$25)),"")</f>
        <v/>
      </c>
      <c r="S282" s="41" t="str">
        <f>IF(wycena!B298&lt;&gt;"",IF(COUNTIF(wycena!DL298,"&lt;&gt;0")+COUNTIF(wycena!DO298,"&lt;&gt;0")+COUNTIF(wycena!DP298,"&lt;&gt;0")+COUNTIF(wycena!DT298,"&lt;&gt;0")=$C$28,$C$29,IF(COUNTIF(wycena!DL298,"&lt;&gt;0")+COUNTIF(wycena!DO298,"&lt;&gt;0")+COUNTIF(wycena!DP298,"&lt;&gt;0")+COUNTIF(wycena!DT298,"&lt;&gt;0")=$D$28,$D$29,IF(COUNTIF(wycena!DL298,"&lt;&gt;0")+COUNTIF(wycena!DO298,"&lt;&gt;0")+COUNTIF(wycena!DP298,"&lt;&gt;0")+COUNTIF(wycena!DT298,"&lt;&gt;0")=$E$28,$E$29,$F$29))),"")</f>
        <v/>
      </c>
      <c r="T282" s="41" t="str">
        <f>IF(wycena!B298&lt;&gt;"",IFERROR(IF(MAX(wycena!$AC298:$AD298)/MIN(wycena!$AC298:$AD298)&lt;=$C$32,$C$33,IF(MAX(wycena!$AC298:$AD298)/MIN(wycena!$AC298:$AD298)&lt;=$D$32,$D$33,IF(MAX(wycena!$AC298:$AD298)/MIN(wycena!$AC298:$AD298)&lt;=$E$32,$E$33,$F$33))),0),"")</f>
        <v/>
      </c>
      <c r="U282" s="41" t="str">
        <f>IF(wycena!B298&lt;&gt;"",IF(MAX(wycena!$AC298:$AD298)&lt;=$C$36,$C$37,IF(MAX(wycena!$AC298:$AD298)&lt;=$D$36,$D$37,IF(MAX(wycena!$AC298:$AD298)&lt;=$E$36,$E$37,$F$37))),"")</f>
        <v/>
      </c>
      <c r="V282" s="41" t="str">
        <f>IF(wycena!B298&lt;&gt;"",IF(wycena!$AB298&lt;=ryzyka!$C$40,ryzyka!$C$41,IF(wycena!$AB298&lt;=ryzyka!$D$40,ryzyka!$D$41,IF(wycena!$AB298&lt;=ryzyka!$E$40,ryzyka!$E$41,ryzyka!$F$41))),"")</f>
        <v/>
      </c>
      <c r="W282" s="41">
        <f>IF(AND(wycena!B298&lt;&gt;"",wycena!O298&lt;&gt;""),IF((AND(wycena!O298=$C$43,wycena!P298&lt;&gt;"f",wycena!Q298&lt;&gt;"H"))=TRUE,$C$46,IF(AND(wycena!O298=$F$43,wycena!P298&lt;&gt;"A",wycena!Q298&lt;&gt;"E")=TRUE,$C$46,$D$46)),0)</f>
        <v>0</v>
      </c>
      <c r="X282" s="41" t="str">
        <f>IFERROR(IF(wycena!B298&lt;&gt;"",SUM(M282*$B$48,N282*$B$49,O282*$B$50,P282*$B$51,Q282*$B$52,R282*$B$53,S282*$B$54,T282*$B$55,U282*$B$56,V282*$B$57,W282*$B$58),""),0)</f>
        <v/>
      </c>
      <c r="Y282" s="42" t="str">
        <f>IF(wycena!B298&lt;&gt;"",IF(X282&lt;=$B$65,$C$65,(IF(X282&lt;=$B$66,$C$66,(IF(X282&lt;=$B$67,$C$67,$C$68))))),"")</f>
        <v/>
      </c>
    </row>
    <row r="283" spans="11:25">
      <c r="K283" s="39">
        <v>281</v>
      </c>
      <c r="L283" s="40" t="str">
        <f>IF(wycena!B299&lt;&gt;"",wycena!B299,"")</f>
        <v/>
      </c>
      <c r="M283" s="41" t="str">
        <f>IF(wycena!B299&lt;&gt;"",IF(wycena!EO299&lt;=ryzyka!$C$7,ryzyka!$C$8,IF(wycena!EO299&lt;=ryzyka!$D$7,ryzyka!$D$8,IF(wycena!EO299&lt;=ryzyka!$E$7,ryzyka!$E$8,IF(wycena!EO299&lt;=ryzyka!$F$7,ryzyka!$F$8,ryzyka!$G$8)))),"")</f>
        <v/>
      </c>
      <c r="N283" s="41" t="str">
        <f>IF(wycena!B299&lt;&gt;"",IF(wycena!X299=ryzyka!$C$10,ryzyka!$C$11,ryzyka!$D$11),"")</f>
        <v/>
      </c>
      <c r="O283" s="41" t="str">
        <f>IF(wycena!B299&lt;&gt;"",(IF(wycena!DN299&lt;&gt;0,ryzyka!$D$14,ryzyka!$C$14)),"")</f>
        <v/>
      </c>
      <c r="P283" s="41" t="str">
        <f>IF(wycena!B299&lt;&gt;"",IF(wycena!G299&lt;=ryzyka!$C$17,ryzyka!$C$18,IF(wycena!G299&lt;=ryzyka!$D$17,ryzyka!$D$18,IF(wycena!G299&lt;=ryzyka!$E$17,ryzyka!$E$18,IF(wycena!G299&lt;=ryzyka!$F$17,ryzyka!$F$18,ryzyka!$G$18)))),"")</f>
        <v/>
      </c>
      <c r="Q283" s="41" t="str">
        <f>IF(wycena!B299&lt;&gt;"",IF(COUNTIF(wycena!DJ299:DT299,"&lt;&gt;0")&lt;=$C$21,$C$22,IF(COUNTIF(wycena!DJ299:DT299,"&lt;&gt;0")&lt;=$D$21,$D$22,IF(COUNTIF(wycena!DJ299:DT299,"&lt;&gt;0")&lt;=$E$21,$E$22,IF(COUNTIF(wycena!DJ299:DT299,"&lt;&gt;0")&lt;=$F$21,$F$22,$G$22)))),"")</f>
        <v/>
      </c>
      <c r="R283" s="41" t="str">
        <f>IF(wycena!B299&lt;&gt;"",IF((COUNTIF(wycena!CD299,"&lt;&gt;0")+COUNTIF(wycena!CG299,"&lt;&gt;0"))=1,$D$25,IF((COUNTIF(wycena!CD299,"&lt;&gt;0")+COUNTIF(wycena!CG299,"&lt;&gt;0"))=2,$E$25,$C$25)),"")</f>
        <v/>
      </c>
      <c r="S283" s="41" t="str">
        <f>IF(wycena!B299&lt;&gt;"",IF(COUNTIF(wycena!DL299,"&lt;&gt;0")+COUNTIF(wycena!DO299,"&lt;&gt;0")+COUNTIF(wycena!DP299,"&lt;&gt;0")+COUNTIF(wycena!DT299,"&lt;&gt;0")=$C$28,$C$29,IF(COUNTIF(wycena!DL299,"&lt;&gt;0")+COUNTIF(wycena!DO299,"&lt;&gt;0")+COUNTIF(wycena!DP299,"&lt;&gt;0")+COUNTIF(wycena!DT299,"&lt;&gt;0")=$D$28,$D$29,IF(COUNTIF(wycena!DL299,"&lt;&gt;0")+COUNTIF(wycena!DO299,"&lt;&gt;0")+COUNTIF(wycena!DP299,"&lt;&gt;0")+COUNTIF(wycena!DT299,"&lt;&gt;0")=$E$28,$E$29,$F$29))),"")</f>
        <v/>
      </c>
      <c r="T283" s="41" t="str">
        <f>IF(wycena!B299&lt;&gt;"",IFERROR(IF(MAX(wycena!$AC299:$AD299)/MIN(wycena!$AC299:$AD299)&lt;=$C$32,$C$33,IF(MAX(wycena!$AC299:$AD299)/MIN(wycena!$AC299:$AD299)&lt;=$D$32,$D$33,IF(MAX(wycena!$AC299:$AD299)/MIN(wycena!$AC299:$AD299)&lt;=$E$32,$E$33,$F$33))),0),"")</f>
        <v/>
      </c>
      <c r="U283" s="41" t="str">
        <f>IF(wycena!B299&lt;&gt;"",IF(MAX(wycena!$AC299:$AD299)&lt;=$C$36,$C$37,IF(MAX(wycena!$AC299:$AD299)&lt;=$D$36,$D$37,IF(MAX(wycena!$AC299:$AD299)&lt;=$E$36,$E$37,$F$37))),"")</f>
        <v/>
      </c>
      <c r="V283" s="41" t="str">
        <f>IF(wycena!B299&lt;&gt;"",IF(wycena!$AB299&lt;=ryzyka!$C$40,ryzyka!$C$41,IF(wycena!$AB299&lt;=ryzyka!$D$40,ryzyka!$D$41,IF(wycena!$AB299&lt;=ryzyka!$E$40,ryzyka!$E$41,ryzyka!$F$41))),"")</f>
        <v/>
      </c>
      <c r="W283" s="41">
        <f>IF(AND(wycena!B299&lt;&gt;"",wycena!O299&lt;&gt;""),IF((AND(wycena!O299=$C$43,wycena!P299&lt;&gt;"f",wycena!Q299&lt;&gt;"H"))=TRUE,$C$46,IF(AND(wycena!O299=$F$43,wycena!P299&lt;&gt;"A",wycena!Q299&lt;&gt;"E")=TRUE,$C$46,$D$46)),0)</f>
        <v>0</v>
      </c>
      <c r="X283" s="41" t="str">
        <f>IFERROR(IF(wycena!B299&lt;&gt;"",SUM(M283*$B$48,N283*$B$49,O283*$B$50,P283*$B$51,Q283*$B$52,R283*$B$53,S283*$B$54,T283*$B$55,U283*$B$56,V283*$B$57,W283*$B$58),""),0)</f>
        <v/>
      </c>
      <c r="Y283" s="42" t="str">
        <f>IF(wycena!B299&lt;&gt;"",IF(X283&lt;=$B$65,$C$65,(IF(X283&lt;=$B$66,$C$66,(IF(X283&lt;=$B$67,$C$67,$C$68))))),"")</f>
        <v/>
      </c>
    </row>
    <row r="284" spans="11:25">
      <c r="K284" s="39">
        <v>282</v>
      </c>
      <c r="L284" s="40" t="str">
        <f>IF(wycena!B300&lt;&gt;"",wycena!B300,"")</f>
        <v/>
      </c>
      <c r="M284" s="41" t="str">
        <f>IF(wycena!B300&lt;&gt;"",IF(wycena!EO300&lt;=ryzyka!$C$7,ryzyka!$C$8,IF(wycena!EO300&lt;=ryzyka!$D$7,ryzyka!$D$8,IF(wycena!EO300&lt;=ryzyka!$E$7,ryzyka!$E$8,IF(wycena!EO300&lt;=ryzyka!$F$7,ryzyka!$F$8,ryzyka!$G$8)))),"")</f>
        <v/>
      </c>
      <c r="N284" s="41" t="str">
        <f>IF(wycena!B300&lt;&gt;"",IF(wycena!X300=ryzyka!$C$10,ryzyka!$C$11,ryzyka!$D$11),"")</f>
        <v/>
      </c>
      <c r="O284" s="41" t="str">
        <f>IF(wycena!B300&lt;&gt;"",(IF(wycena!DN300&lt;&gt;0,ryzyka!$D$14,ryzyka!$C$14)),"")</f>
        <v/>
      </c>
      <c r="P284" s="41" t="str">
        <f>IF(wycena!B300&lt;&gt;"",IF(wycena!G300&lt;=ryzyka!$C$17,ryzyka!$C$18,IF(wycena!G300&lt;=ryzyka!$D$17,ryzyka!$D$18,IF(wycena!G300&lt;=ryzyka!$E$17,ryzyka!$E$18,IF(wycena!G300&lt;=ryzyka!$F$17,ryzyka!$F$18,ryzyka!$G$18)))),"")</f>
        <v/>
      </c>
      <c r="Q284" s="41" t="str">
        <f>IF(wycena!B300&lt;&gt;"",IF(COUNTIF(wycena!DJ300:DT300,"&lt;&gt;0")&lt;=$C$21,$C$22,IF(COUNTIF(wycena!DJ300:DT300,"&lt;&gt;0")&lt;=$D$21,$D$22,IF(COUNTIF(wycena!DJ300:DT300,"&lt;&gt;0")&lt;=$E$21,$E$22,IF(COUNTIF(wycena!DJ300:DT300,"&lt;&gt;0")&lt;=$F$21,$F$22,$G$22)))),"")</f>
        <v/>
      </c>
      <c r="R284" s="41" t="str">
        <f>IF(wycena!B300&lt;&gt;"",IF((COUNTIF(wycena!CD300,"&lt;&gt;0")+COUNTIF(wycena!CG300,"&lt;&gt;0"))=1,$D$25,IF((COUNTIF(wycena!CD300,"&lt;&gt;0")+COUNTIF(wycena!CG300,"&lt;&gt;0"))=2,$E$25,$C$25)),"")</f>
        <v/>
      </c>
      <c r="S284" s="41" t="str">
        <f>IF(wycena!B300&lt;&gt;"",IF(COUNTIF(wycena!DL300,"&lt;&gt;0")+COUNTIF(wycena!DO300,"&lt;&gt;0")+COUNTIF(wycena!DP300,"&lt;&gt;0")+COUNTIF(wycena!DT300,"&lt;&gt;0")=$C$28,$C$29,IF(COUNTIF(wycena!DL300,"&lt;&gt;0")+COUNTIF(wycena!DO300,"&lt;&gt;0")+COUNTIF(wycena!DP300,"&lt;&gt;0")+COUNTIF(wycena!DT300,"&lt;&gt;0")=$D$28,$D$29,IF(COUNTIF(wycena!DL300,"&lt;&gt;0")+COUNTIF(wycena!DO300,"&lt;&gt;0")+COUNTIF(wycena!DP300,"&lt;&gt;0")+COUNTIF(wycena!DT300,"&lt;&gt;0")=$E$28,$E$29,$F$29))),"")</f>
        <v/>
      </c>
      <c r="T284" s="41" t="str">
        <f>IF(wycena!B300&lt;&gt;"",IFERROR(IF(MAX(wycena!$AC300:$AD300)/MIN(wycena!$AC300:$AD300)&lt;=$C$32,$C$33,IF(MAX(wycena!$AC300:$AD300)/MIN(wycena!$AC300:$AD300)&lt;=$D$32,$D$33,IF(MAX(wycena!$AC300:$AD300)/MIN(wycena!$AC300:$AD300)&lt;=$E$32,$E$33,$F$33))),0),"")</f>
        <v/>
      </c>
      <c r="U284" s="41" t="str">
        <f>IF(wycena!B300&lt;&gt;"",IF(MAX(wycena!$AC300:$AD300)&lt;=$C$36,$C$37,IF(MAX(wycena!$AC300:$AD300)&lt;=$D$36,$D$37,IF(MAX(wycena!$AC300:$AD300)&lt;=$E$36,$E$37,$F$37))),"")</f>
        <v/>
      </c>
      <c r="V284" s="41" t="str">
        <f>IF(wycena!B300&lt;&gt;"",IF(wycena!$AB300&lt;=ryzyka!$C$40,ryzyka!$C$41,IF(wycena!$AB300&lt;=ryzyka!$D$40,ryzyka!$D$41,IF(wycena!$AB300&lt;=ryzyka!$E$40,ryzyka!$E$41,ryzyka!$F$41))),"")</f>
        <v/>
      </c>
      <c r="W284" s="41">
        <f>IF(AND(wycena!B300&lt;&gt;"",wycena!O300&lt;&gt;""),IF((AND(wycena!O300=$C$43,wycena!P300&lt;&gt;"f",wycena!Q300&lt;&gt;"H"))=TRUE,$C$46,IF(AND(wycena!O300=$F$43,wycena!P300&lt;&gt;"A",wycena!Q300&lt;&gt;"E")=TRUE,$C$46,$D$46)),0)</f>
        <v>0</v>
      </c>
      <c r="X284" s="41" t="str">
        <f>IFERROR(IF(wycena!B300&lt;&gt;"",SUM(M284*$B$48,N284*$B$49,O284*$B$50,P284*$B$51,Q284*$B$52,R284*$B$53,S284*$B$54,T284*$B$55,U284*$B$56,V284*$B$57,W284*$B$58),""),0)</f>
        <v/>
      </c>
      <c r="Y284" s="42" t="str">
        <f>IF(wycena!B300&lt;&gt;"",IF(X284&lt;=$B$65,$C$65,(IF(X284&lt;=$B$66,$C$66,(IF(X284&lt;=$B$67,$C$67,$C$68))))),"")</f>
        <v/>
      </c>
    </row>
    <row r="285" spans="11:25">
      <c r="K285" s="39">
        <v>283</v>
      </c>
      <c r="L285" s="40" t="str">
        <f>IF(wycena!B301&lt;&gt;"",wycena!B301,"")</f>
        <v/>
      </c>
      <c r="M285" s="41" t="str">
        <f>IF(wycena!B301&lt;&gt;"",IF(wycena!EO301&lt;=ryzyka!$C$7,ryzyka!$C$8,IF(wycena!EO301&lt;=ryzyka!$D$7,ryzyka!$D$8,IF(wycena!EO301&lt;=ryzyka!$E$7,ryzyka!$E$8,IF(wycena!EO301&lt;=ryzyka!$F$7,ryzyka!$F$8,ryzyka!$G$8)))),"")</f>
        <v/>
      </c>
      <c r="N285" s="41" t="str">
        <f>IF(wycena!B301&lt;&gt;"",IF(wycena!X301=ryzyka!$C$10,ryzyka!$C$11,ryzyka!$D$11),"")</f>
        <v/>
      </c>
      <c r="O285" s="41" t="str">
        <f>IF(wycena!B301&lt;&gt;"",(IF(wycena!DN301&lt;&gt;0,ryzyka!$D$14,ryzyka!$C$14)),"")</f>
        <v/>
      </c>
      <c r="P285" s="41" t="str">
        <f>IF(wycena!B301&lt;&gt;"",IF(wycena!G301&lt;=ryzyka!$C$17,ryzyka!$C$18,IF(wycena!G301&lt;=ryzyka!$D$17,ryzyka!$D$18,IF(wycena!G301&lt;=ryzyka!$E$17,ryzyka!$E$18,IF(wycena!G301&lt;=ryzyka!$F$17,ryzyka!$F$18,ryzyka!$G$18)))),"")</f>
        <v/>
      </c>
      <c r="Q285" s="41" t="str">
        <f>IF(wycena!B301&lt;&gt;"",IF(COUNTIF(wycena!DJ301:DT301,"&lt;&gt;0")&lt;=$C$21,$C$22,IF(COUNTIF(wycena!DJ301:DT301,"&lt;&gt;0")&lt;=$D$21,$D$22,IF(COUNTIF(wycena!DJ301:DT301,"&lt;&gt;0")&lt;=$E$21,$E$22,IF(COUNTIF(wycena!DJ301:DT301,"&lt;&gt;0")&lt;=$F$21,$F$22,$G$22)))),"")</f>
        <v/>
      </c>
      <c r="R285" s="41" t="str">
        <f>IF(wycena!B301&lt;&gt;"",IF((COUNTIF(wycena!CD301,"&lt;&gt;0")+COUNTIF(wycena!CG301,"&lt;&gt;0"))=1,$D$25,IF((COUNTIF(wycena!CD301,"&lt;&gt;0")+COUNTIF(wycena!CG301,"&lt;&gt;0"))=2,$E$25,$C$25)),"")</f>
        <v/>
      </c>
      <c r="S285" s="41" t="str">
        <f>IF(wycena!B301&lt;&gt;"",IF(COUNTIF(wycena!DL301,"&lt;&gt;0")+COUNTIF(wycena!DO301,"&lt;&gt;0")+COUNTIF(wycena!DP301,"&lt;&gt;0")+COUNTIF(wycena!DT301,"&lt;&gt;0")=$C$28,$C$29,IF(COUNTIF(wycena!DL301,"&lt;&gt;0")+COUNTIF(wycena!DO301,"&lt;&gt;0")+COUNTIF(wycena!DP301,"&lt;&gt;0")+COUNTIF(wycena!DT301,"&lt;&gt;0")=$D$28,$D$29,IF(COUNTIF(wycena!DL301,"&lt;&gt;0")+COUNTIF(wycena!DO301,"&lt;&gt;0")+COUNTIF(wycena!DP301,"&lt;&gt;0")+COUNTIF(wycena!DT301,"&lt;&gt;0")=$E$28,$E$29,$F$29))),"")</f>
        <v/>
      </c>
      <c r="T285" s="41" t="str">
        <f>IF(wycena!B301&lt;&gt;"",IFERROR(IF(MAX(wycena!$AC301:$AD301)/MIN(wycena!$AC301:$AD301)&lt;=$C$32,$C$33,IF(MAX(wycena!$AC301:$AD301)/MIN(wycena!$AC301:$AD301)&lt;=$D$32,$D$33,IF(MAX(wycena!$AC301:$AD301)/MIN(wycena!$AC301:$AD301)&lt;=$E$32,$E$33,$F$33))),0),"")</f>
        <v/>
      </c>
      <c r="U285" s="41" t="str">
        <f>IF(wycena!B301&lt;&gt;"",IF(MAX(wycena!$AC301:$AD301)&lt;=$C$36,$C$37,IF(MAX(wycena!$AC301:$AD301)&lt;=$D$36,$D$37,IF(MAX(wycena!$AC301:$AD301)&lt;=$E$36,$E$37,$F$37))),"")</f>
        <v/>
      </c>
      <c r="V285" s="41" t="str">
        <f>IF(wycena!B301&lt;&gt;"",IF(wycena!$AB301&lt;=ryzyka!$C$40,ryzyka!$C$41,IF(wycena!$AB301&lt;=ryzyka!$D$40,ryzyka!$D$41,IF(wycena!$AB301&lt;=ryzyka!$E$40,ryzyka!$E$41,ryzyka!$F$41))),"")</f>
        <v/>
      </c>
      <c r="W285" s="41">
        <f>IF(AND(wycena!B301&lt;&gt;"",wycena!O301&lt;&gt;""),IF((AND(wycena!O301=$C$43,wycena!P301&lt;&gt;"f",wycena!Q301&lt;&gt;"H"))=TRUE,$C$46,IF(AND(wycena!O301=$F$43,wycena!P301&lt;&gt;"A",wycena!Q301&lt;&gt;"E")=TRUE,$C$46,$D$46)),0)</f>
        <v>0</v>
      </c>
      <c r="X285" s="41" t="str">
        <f>IFERROR(IF(wycena!B301&lt;&gt;"",SUM(M285*$B$48,N285*$B$49,O285*$B$50,P285*$B$51,Q285*$B$52,R285*$B$53,S285*$B$54,T285*$B$55,U285*$B$56,V285*$B$57,W285*$B$58),""),0)</f>
        <v/>
      </c>
      <c r="Y285" s="42" t="str">
        <f>IF(wycena!B301&lt;&gt;"",IF(X285&lt;=$B$65,$C$65,(IF(X285&lt;=$B$66,$C$66,(IF(X285&lt;=$B$67,$C$67,$C$68))))),"")</f>
        <v/>
      </c>
    </row>
    <row r="286" spans="11:25">
      <c r="K286" s="39">
        <v>284</v>
      </c>
      <c r="L286" s="40" t="str">
        <f>IF(wycena!B302&lt;&gt;"",wycena!B302,"")</f>
        <v/>
      </c>
      <c r="M286" s="41" t="str">
        <f>IF(wycena!B302&lt;&gt;"",IF(wycena!EO302&lt;=ryzyka!$C$7,ryzyka!$C$8,IF(wycena!EO302&lt;=ryzyka!$D$7,ryzyka!$D$8,IF(wycena!EO302&lt;=ryzyka!$E$7,ryzyka!$E$8,IF(wycena!EO302&lt;=ryzyka!$F$7,ryzyka!$F$8,ryzyka!$G$8)))),"")</f>
        <v/>
      </c>
      <c r="N286" s="41" t="str">
        <f>IF(wycena!B302&lt;&gt;"",IF(wycena!X302=ryzyka!$C$10,ryzyka!$C$11,ryzyka!$D$11),"")</f>
        <v/>
      </c>
      <c r="O286" s="41" t="str">
        <f>IF(wycena!B302&lt;&gt;"",(IF(wycena!DN302&lt;&gt;0,ryzyka!$D$14,ryzyka!$C$14)),"")</f>
        <v/>
      </c>
      <c r="P286" s="41" t="str">
        <f>IF(wycena!B302&lt;&gt;"",IF(wycena!G302&lt;=ryzyka!$C$17,ryzyka!$C$18,IF(wycena!G302&lt;=ryzyka!$D$17,ryzyka!$D$18,IF(wycena!G302&lt;=ryzyka!$E$17,ryzyka!$E$18,IF(wycena!G302&lt;=ryzyka!$F$17,ryzyka!$F$18,ryzyka!$G$18)))),"")</f>
        <v/>
      </c>
      <c r="Q286" s="41" t="str">
        <f>IF(wycena!B302&lt;&gt;"",IF(COUNTIF(wycena!DJ302:DT302,"&lt;&gt;0")&lt;=$C$21,$C$22,IF(COUNTIF(wycena!DJ302:DT302,"&lt;&gt;0")&lt;=$D$21,$D$22,IF(COUNTIF(wycena!DJ302:DT302,"&lt;&gt;0")&lt;=$E$21,$E$22,IF(COUNTIF(wycena!DJ302:DT302,"&lt;&gt;0")&lt;=$F$21,$F$22,$G$22)))),"")</f>
        <v/>
      </c>
      <c r="R286" s="41" t="str">
        <f>IF(wycena!B302&lt;&gt;"",IF((COUNTIF(wycena!CD302,"&lt;&gt;0")+COUNTIF(wycena!CG302,"&lt;&gt;0"))=1,$D$25,IF((COUNTIF(wycena!CD302,"&lt;&gt;0")+COUNTIF(wycena!CG302,"&lt;&gt;0"))=2,$E$25,$C$25)),"")</f>
        <v/>
      </c>
      <c r="S286" s="41" t="str">
        <f>IF(wycena!B302&lt;&gt;"",IF(COUNTIF(wycena!DL302,"&lt;&gt;0")+COUNTIF(wycena!DO302,"&lt;&gt;0")+COUNTIF(wycena!DP302,"&lt;&gt;0")+COUNTIF(wycena!DT302,"&lt;&gt;0")=$C$28,$C$29,IF(COUNTIF(wycena!DL302,"&lt;&gt;0")+COUNTIF(wycena!DO302,"&lt;&gt;0")+COUNTIF(wycena!DP302,"&lt;&gt;0")+COUNTIF(wycena!DT302,"&lt;&gt;0")=$D$28,$D$29,IF(COUNTIF(wycena!DL302,"&lt;&gt;0")+COUNTIF(wycena!DO302,"&lt;&gt;0")+COUNTIF(wycena!DP302,"&lt;&gt;0")+COUNTIF(wycena!DT302,"&lt;&gt;0")=$E$28,$E$29,$F$29))),"")</f>
        <v/>
      </c>
      <c r="T286" s="41" t="str">
        <f>IF(wycena!B302&lt;&gt;"",IFERROR(IF(MAX(wycena!$AC302:$AD302)/MIN(wycena!$AC302:$AD302)&lt;=$C$32,$C$33,IF(MAX(wycena!$AC302:$AD302)/MIN(wycena!$AC302:$AD302)&lt;=$D$32,$D$33,IF(MAX(wycena!$AC302:$AD302)/MIN(wycena!$AC302:$AD302)&lt;=$E$32,$E$33,$F$33))),0),"")</f>
        <v/>
      </c>
      <c r="U286" s="41" t="str">
        <f>IF(wycena!B302&lt;&gt;"",IF(MAX(wycena!$AC302:$AD302)&lt;=$C$36,$C$37,IF(MAX(wycena!$AC302:$AD302)&lt;=$D$36,$D$37,IF(MAX(wycena!$AC302:$AD302)&lt;=$E$36,$E$37,$F$37))),"")</f>
        <v/>
      </c>
      <c r="V286" s="41" t="str">
        <f>IF(wycena!B302&lt;&gt;"",IF(wycena!$AB302&lt;=ryzyka!$C$40,ryzyka!$C$41,IF(wycena!$AB302&lt;=ryzyka!$D$40,ryzyka!$D$41,IF(wycena!$AB302&lt;=ryzyka!$E$40,ryzyka!$E$41,ryzyka!$F$41))),"")</f>
        <v/>
      </c>
      <c r="W286" s="41">
        <f>IF(AND(wycena!B302&lt;&gt;"",wycena!O302&lt;&gt;""),IF((AND(wycena!O302=$C$43,wycena!P302&lt;&gt;"f",wycena!Q302&lt;&gt;"H"))=TRUE,$C$46,IF(AND(wycena!O302=$F$43,wycena!P302&lt;&gt;"A",wycena!Q302&lt;&gt;"E")=TRUE,$C$46,$D$46)),0)</f>
        <v>0</v>
      </c>
      <c r="X286" s="41" t="str">
        <f>IFERROR(IF(wycena!B302&lt;&gt;"",SUM(M286*$B$48,N286*$B$49,O286*$B$50,P286*$B$51,Q286*$B$52,R286*$B$53,S286*$B$54,T286*$B$55,U286*$B$56,V286*$B$57,W286*$B$58),""),0)</f>
        <v/>
      </c>
      <c r="Y286" s="42" t="str">
        <f>IF(wycena!B302&lt;&gt;"",IF(X286&lt;=$B$65,$C$65,(IF(X286&lt;=$B$66,$C$66,(IF(X286&lt;=$B$67,$C$67,$C$68))))),"")</f>
        <v/>
      </c>
    </row>
    <row r="287" spans="11:25">
      <c r="K287" s="39">
        <v>285</v>
      </c>
      <c r="L287" s="40" t="str">
        <f>IF(wycena!B303&lt;&gt;"",wycena!B303,"")</f>
        <v/>
      </c>
      <c r="M287" s="41" t="str">
        <f>IF(wycena!B303&lt;&gt;"",IF(wycena!EO303&lt;=ryzyka!$C$7,ryzyka!$C$8,IF(wycena!EO303&lt;=ryzyka!$D$7,ryzyka!$D$8,IF(wycena!EO303&lt;=ryzyka!$E$7,ryzyka!$E$8,IF(wycena!EO303&lt;=ryzyka!$F$7,ryzyka!$F$8,ryzyka!$G$8)))),"")</f>
        <v/>
      </c>
      <c r="N287" s="41" t="str">
        <f>IF(wycena!B303&lt;&gt;"",IF(wycena!X303=ryzyka!$C$10,ryzyka!$C$11,ryzyka!$D$11),"")</f>
        <v/>
      </c>
      <c r="O287" s="41" t="str">
        <f>IF(wycena!B303&lt;&gt;"",(IF(wycena!DN303&lt;&gt;0,ryzyka!$D$14,ryzyka!$C$14)),"")</f>
        <v/>
      </c>
      <c r="P287" s="41" t="str">
        <f>IF(wycena!B303&lt;&gt;"",IF(wycena!G303&lt;=ryzyka!$C$17,ryzyka!$C$18,IF(wycena!G303&lt;=ryzyka!$D$17,ryzyka!$D$18,IF(wycena!G303&lt;=ryzyka!$E$17,ryzyka!$E$18,IF(wycena!G303&lt;=ryzyka!$F$17,ryzyka!$F$18,ryzyka!$G$18)))),"")</f>
        <v/>
      </c>
      <c r="Q287" s="41" t="str">
        <f>IF(wycena!B303&lt;&gt;"",IF(COUNTIF(wycena!DJ303:DT303,"&lt;&gt;0")&lt;=$C$21,$C$22,IF(COUNTIF(wycena!DJ303:DT303,"&lt;&gt;0")&lt;=$D$21,$D$22,IF(COUNTIF(wycena!DJ303:DT303,"&lt;&gt;0")&lt;=$E$21,$E$22,IF(COUNTIF(wycena!DJ303:DT303,"&lt;&gt;0")&lt;=$F$21,$F$22,$G$22)))),"")</f>
        <v/>
      </c>
      <c r="R287" s="41" t="str">
        <f>IF(wycena!B303&lt;&gt;"",IF((COUNTIF(wycena!CD303,"&lt;&gt;0")+COUNTIF(wycena!CG303,"&lt;&gt;0"))=1,$D$25,IF((COUNTIF(wycena!CD303,"&lt;&gt;0")+COUNTIF(wycena!CG303,"&lt;&gt;0"))=2,$E$25,$C$25)),"")</f>
        <v/>
      </c>
      <c r="S287" s="41" t="str">
        <f>IF(wycena!B303&lt;&gt;"",IF(COUNTIF(wycena!DL303,"&lt;&gt;0")+COUNTIF(wycena!DO303,"&lt;&gt;0")+COUNTIF(wycena!DP303,"&lt;&gt;0")+COUNTIF(wycena!DT303,"&lt;&gt;0")=$C$28,$C$29,IF(COUNTIF(wycena!DL303,"&lt;&gt;0")+COUNTIF(wycena!DO303,"&lt;&gt;0")+COUNTIF(wycena!DP303,"&lt;&gt;0")+COUNTIF(wycena!DT303,"&lt;&gt;0")=$D$28,$D$29,IF(COUNTIF(wycena!DL303,"&lt;&gt;0")+COUNTIF(wycena!DO303,"&lt;&gt;0")+COUNTIF(wycena!DP303,"&lt;&gt;0")+COUNTIF(wycena!DT303,"&lt;&gt;0")=$E$28,$E$29,$F$29))),"")</f>
        <v/>
      </c>
      <c r="T287" s="41" t="str">
        <f>IF(wycena!B303&lt;&gt;"",IFERROR(IF(MAX(wycena!$AC303:$AD303)/MIN(wycena!$AC303:$AD303)&lt;=$C$32,$C$33,IF(MAX(wycena!$AC303:$AD303)/MIN(wycena!$AC303:$AD303)&lt;=$D$32,$D$33,IF(MAX(wycena!$AC303:$AD303)/MIN(wycena!$AC303:$AD303)&lt;=$E$32,$E$33,$F$33))),0),"")</f>
        <v/>
      </c>
      <c r="U287" s="41" t="str">
        <f>IF(wycena!B303&lt;&gt;"",IF(MAX(wycena!$AC303:$AD303)&lt;=$C$36,$C$37,IF(MAX(wycena!$AC303:$AD303)&lt;=$D$36,$D$37,IF(MAX(wycena!$AC303:$AD303)&lt;=$E$36,$E$37,$F$37))),"")</f>
        <v/>
      </c>
      <c r="V287" s="41" t="str">
        <f>IF(wycena!B303&lt;&gt;"",IF(wycena!$AB303&lt;=ryzyka!$C$40,ryzyka!$C$41,IF(wycena!$AB303&lt;=ryzyka!$D$40,ryzyka!$D$41,IF(wycena!$AB303&lt;=ryzyka!$E$40,ryzyka!$E$41,ryzyka!$F$41))),"")</f>
        <v/>
      </c>
      <c r="W287" s="41">
        <f>IF(AND(wycena!B303&lt;&gt;"",wycena!O303&lt;&gt;""),IF((AND(wycena!O303=$C$43,wycena!P303&lt;&gt;"f",wycena!Q303&lt;&gt;"H"))=TRUE,$C$46,IF(AND(wycena!O303=$F$43,wycena!P303&lt;&gt;"A",wycena!Q303&lt;&gt;"E")=TRUE,$C$46,$D$46)),0)</f>
        <v>0</v>
      </c>
      <c r="X287" s="41" t="str">
        <f>IFERROR(IF(wycena!B303&lt;&gt;"",SUM(M287*$B$48,N287*$B$49,O287*$B$50,P287*$B$51,Q287*$B$52,R287*$B$53,S287*$B$54,T287*$B$55,U287*$B$56,V287*$B$57,W287*$B$58),""),0)</f>
        <v/>
      </c>
      <c r="Y287" s="42" t="str">
        <f>IF(wycena!B303&lt;&gt;"",IF(X287&lt;=$B$65,$C$65,(IF(X287&lt;=$B$66,$C$66,(IF(X287&lt;=$B$67,$C$67,$C$68))))),"")</f>
        <v/>
      </c>
    </row>
    <row r="288" spans="11:25">
      <c r="K288" s="39">
        <v>286</v>
      </c>
      <c r="L288" s="40" t="str">
        <f>IF(wycena!B304&lt;&gt;"",wycena!B304,"")</f>
        <v/>
      </c>
      <c r="M288" s="41" t="str">
        <f>IF(wycena!B304&lt;&gt;"",IF(wycena!EO304&lt;=ryzyka!$C$7,ryzyka!$C$8,IF(wycena!EO304&lt;=ryzyka!$D$7,ryzyka!$D$8,IF(wycena!EO304&lt;=ryzyka!$E$7,ryzyka!$E$8,IF(wycena!EO304&lt;=ryzyka!$F$7,ryzyka!$F$8,ryzyka!$G$8)))),"")</f>
        <v/>
      </c>
      <c r="N288" s="41" t="str">
        <f>IF(wycena!B304&lt;&gt;"",IF(wycena!X304=ryzyka!$C$10,ryzyka!$C$11,ryzyka!$D$11),"")</f>
        <v/>
      </c>
      <c r="O288" s="41" t="str">
        <f>IF(wycena!B304&lt;&gt;"",(IF(wycena!DN304&lt;&gt;0,ryzyka!$D$14,ryzyka!$C$14)),"")</f>
        <v/>
      </c>
      <c r="P288" s="41" t="str">
        <f>IF(wycena!B304&lt;&gt;"",IF(wycena!G304&lt;=ryzyka!$C$17,ryzyka!$C$18,IF(wycena!G304&lt;=ryzyka!$D$17,ryzyka!$D$18,IF(wycena!G304&lt;=ryzyka!$E$17,ryzyka!$E$18,IF(wycena!G304&lt;=ryzyka!$F$17,ryzyka!$F$18,ryzyka!$G$18)))),"")</f>
        <v/>
      </c>
      <c r="Q288" s="41" t="str">
        <f>IF(wycena!B304&lt;&gt;"",IF(COUNTIF(wycena!DJ304:DT304,"&lt;&gt;0")&lt;=$C$21,$C$22,IF(COUNTIF(wycena!DJ304:DT304,"&lt;&gt;0")&lt;=$D$21,$D$22,IF(COUNTIF(wycena!DJ304:DT304,"&lt;&gt;0")&lt;=$E$21,$E$22,IF(COUNTIF(wycena!DJ304:DT304,"&lt;&gt;0")&lt;=$F$21,$F$22,$G$22)))),"")</f>
        <v/>
      </c>
      <c r="R288" s="41" t="str">
        <f>IF(wycena!B304&lt;&gt;"",IF((COUNTIF(wycena!CD304,"&lt;&gt;0")+COUNTIF(wycena!CG304,"&lt;&gt;0"))=1,$D$25,IF((COUNTIF(wycena!CD304,"&lt;&gt;0")+COUNTIF(wycena!CG304,"&lt;&gt;0"))=2,$E$25,$C$25)),"")</f>
        <v/>
      </c>
      <c r="S288" s="41" t="str">
        <f>IF(wycena!B304&lt;&gt;"",IF(COUNTIF(wycena!DL304,"&lt;&gt;0")+COUNTIF(wycena!DO304,"&lt;&gt;0")+COUNTIF(wycena!DP304,"&lt;&gt;0")+COUNTIF(wycena!DT304,"&lt;&gt;0")=$C$28,$C$29,IF(COUNTIF(wycena!DL304,"&lt;&gt;0")+COUNTIF(wycena!DO304,"&lt;&gt;0")+COUNTIF(wycena!DP304,"&lt;&gt;0")+COUNTIF(wycena!DT304,"&lt;&gt;0")=$D$28,$D$29,IF(COUNTIF(wycena!DL304,"&lt;&gt;0")+COUNTIF(wycena!DO304,"&lt;&gt;0")+COUNTIF(wycena!DP304,"&lt;&gt;0")+COUNTIF(wycena!DT304,"&lt;&gt;0")=$E$28,$E$29,$F$29))),"")</f>
        <v/>
      </c>
      <c r="T288" s="41" t="str">
        <f>IF(wycena!B304&lt;&gt;"",IFERROR(IF(MAX(wycena!$AC304:$AD304)/MIN(wycena!$AC304:$AD304)&lt;=$C$32,$C$33,IF(MAX(wycena!$AC304:$AD304)/MIN(wycena!$AC304:$AD304)&lt;=$D$32,$D$33,IF(MAX(wycena!$AC304:$AD304)/MIN(wycena!$AC304:$AD304)&lt;=$E$32,$E$33,$F$33))),0),"")</f>
        <v/>
      </c>
      <c r="U288" s="41" t="str">
        <f>IF(wycena!B304&lt;&gt;"",IF(MAX(wycena!$AC304:$AD304)&lt;=$C$36,$C$37,IF(MAX(wycena!$AC304:$AD304)&lt;=$D$36,$D$37,IF(MAX(wycena!$AC304:$AD304)&lt;=$E$36,$E$37,$F$37))),"")</f>
        <v/>
      </c>
      <c r="V288" s="41" t="str">
        <f>IF(wycena!B304&lt;&gt;"",IF(wycena!$AB304&lt;=ryzyka!$C$40,ryzyka!$C$41,IF(wycena!$AB304&lt;=ryzyka!$D$40,ryzyka!$D$41,IF(wycena!$AB304&lt;=ryzyka!$E$40,ryzyka!$E$41,ryzyka!$F$41))),"")</f>
        <v/>
      </c>
      <c r="W288" s="41">
        <f>IF(AND(wycena!B304&lt;&gt;"",wycena!O304&lt;&gt;""),IF((AND(wycena!O304=$C$43,wycena!P304&lt;&gt;"f",wycena!Q304&lt;&gt;"H"))=TRUE,$C$46,IF(AND(wycena!O304=$F$43,wycena!P304&lt;&gt;"A",wycena!Q304&lt;&gt;"E")=TRUE,$C$46,$D$46)),0)</f>
        <v>0</v>
      </c>
      <c r="X288" s="41" t="str">
        <f>IFERROR(IF(wycena!B304&lt;&gt;"",SUM(M288*$B$48,N288*$B$49,O288*$B$50,P288*$B$51,Q288*$B$52,R288*$B$53,S288*$B$54,T288*$B$55,U288*$B$56,V288*$B$57,W288*$B$58),""),0)</f>
        <v/>
      </c>
      <c r="Y288" s="42" t="str">
        <f>IF(wycena!B304&lt;&gt;"",IF(X288&lt;=$B$65,$C$65,(IF(X288&lt;=$B$66,$C$66,(IF(X288&lt;=$B$67,$C$67,$C$68))))),"")</f>
        <v/>
      </c>
    </row>
    <row r="289" spans="11:25">
      <c r="K289" s="39">
        <v>287</v>
      </c>
      <c r="L289" s="40" t="str">
        <f>IF(wycena!B305&lt;&gt;"",wycena!B305,"")</f>
        <v/>
      </c>
      <c r="M289" s="41" t="str">
        <f>IF(wycena!B305&lt;&gt;"",IF(wycena!EO305&lt;=ryzyka!$C$7,ryzyka!$C$8,IF(wycena!EO305&lt;=ryzyka!$D$7,ryzyka!$D$8,IF(wycena!EO305&lt;=ryzyka!$E$7,ryzyka!$E$8,IF(wycena!EO305&lt;=ryzyka!$F$7,ryzyka!$F$8,ryzyka!$G$8)))),"")</f>
        <v/>
      </c>
      <c r="N289" s="41" t="str">
        <f>IF(wycena!B305&lt;&gt;"",IF(wycena!X305=ryzyka!$C$10,ryzyka!$C$11,ryzyka!$D$11),"")</f>
        <v/>
      </c>
      <c r="O289" s="41" t="str">
        <f>IF(wycena!B305&lt;&gt;"",(IF(wycena!DN305&lt;&gt;0,ryzyka!$D$14,ryzyka!$C$14)),"")</f>
        <v/>
      </c>
      <c r="P289" s="41" t="str">
        <f>IF(wycena!B305&lt;&gt;"",IF(wycena!G305&lt;=ryzyka!$C$17,ryzyka!$C$18,IF(wycena!G305&lt;=ryzyka!$D$17,ryzyka!$D$18,IF(wycena!G305&lt;=ryzyka!$E$17,ryzyka!$E$18,IF(wycena!G305&lt;=ryzyka!$F$17,ryzyka!$F$18,ryzyka!$G$18)))),"")</f>
        <v/>
      </c>
      <c r="Q289" s="41" t="str">
        <f>IF(wycena!B305&lt;&gt;"",IF(COUNTIF(wycena!DJ305:DT305,"&lt;&gt;0")&lt;=$C$21,$C$22,IF(COUNTIF(wycena!DJ305:DT305,"&lt;&gt;0")&lt;=$D$21,$D$22,IF(COUNTIF(wycena!DJ305:DT305,"&lt;&gt;0")&lt;=$E$21,$E$22,IF(COUNTIF(wycena!DJ305:DT305,"&lt;&gt;0")&lt;=$F$21,$F$22,$G$22)))),"")</f>
        <v/>
      </c>
      <c r="R289" s="41" t="str">
        <f>IF(wycena!B305&lt;&gt;"",IF((COUNTIF(wycena!CD305,"&lt;&gt;0")+COUNTIF(wycena!CG305,"&lt;&gt;0"))=1,$D$25,IF((COUNTIF(wycena!CD305,"&lt;&gt;0")+COUNTIF(wycena!CG305,"&lt;&gt;0"))=2,$E$25,$C$25)),"")</f>
        <v/>
      </c>
      <c r="S289" s="41" t="str">
        <f>IF(wycena!B305&lt;&gt;"",IF(COUNTIF(wycena!DL305,"&lt;&gt;0")+COUNTIF(wycena!DO305,"&lt;&gt;0")+COUNTIF(wycena!DP305,"&lt;&gt;0")+COUNTIF(wycena!DT305,"&lt;&gt;0")=$C$28,$C$29,IF(COUNTIF(wycena!DL305,"&lt;&gt;0")+COUNTIF(wycena!DO305,"&lt;&gt;0")+COUNTIF(wycena!DP305,"&lt;&gt;0")+COUNTIF(wycena!DT305,"&lt;&gt;0")=$D$28,$D$29,IF(COUNTIF(wycena!DL305,"&lt;&gt;0")+COUNTIF(wycena!DO305,"&lt;&gt;0")+COUNTIF(wycena!DP305,"&lt;&gt;0")+COUNTIF(wycena!DT305,"&lt;&gt;0")=$E$28,$E$29,$F$29))),"")</f>
        <v/>
      </c>
      <c r="T289" s="41" t="str">
        <f>IF(wycena!B305&lt;&gt;"",IFERROR(IF(MAX(wycena!$AC305:$AD305)/MIN(wycena!$AC305:$AD305)&lt;=$C$32,$C$33,IF(MAX(wycena!$AC305:$AD305)/MIN(wycena!$AC305:$AD305)&lt;=$D$32,$D$33,IF(MAX(wycena!$AC305:$AD305)/MIN(wycena!$AC305:$AD305)&lt;=$E$32,$E$33,$F$33))),0),"")</f>
        <v/>
      </c>
      <c r="U289" s="41" t="str">
        <f>IF(wycena!B305&lt;&gt;"",IF(MAX(wycena!$AC305:$AD305)&lt;=$C$36,$C$37,IF(MAX(wycena!$AC305:$AD305)&lt;=$D$36,$D$37,IF(MAX(wycena!$AC305:$AD305)&lt;=$E$36,$E$37,$F$37))),"")</f>
        <v/>
      </c>
      <c r="V289" s="41" t="str">
        <f>IF(wycena!B305&lt;&gt;"",IF(wycena!$AB305&lt;=ryzyka!$C$40,ryzyka!$C$41,IF(wycena!$AB305&lt;=ryzyka!$D$40,ryzyka!$D$41,IF(wycena!$AB305&lt;=ryzyka!$E$40,ryzyka!$E$41,ryzyka!$F$41))),"")</f>
        <v/>
      </c>
      <c r="W289" s="41">
        <f>IF(AND(wycena!B305&lt;&gt;"",wycena!O305&lt;&gt;""),IF((AND(wycena!O305=$C$43,wycena!P305&lt;&gt;"f",wycena!Q305&lt;&gt;"H"))=TRUE,$C$46,IF(AND(wycena!O305=$F$43,wycena!P305&lt;&gt;"A",wycena!Q305&lt;&gt;"E")=TRUE,$C$46,$D$46)),0)</f>
        <v>0</v>
      </c>
      <c r="X289" s="41" t="str">
        <f>IFERROR(IF(wycena!B305&lt;&gt;"",SUM(M289*$B$48,N289*$B$49,O289*$B$50,P289*$B$51,Q289*$B$52,R289*$B$53,S289*$B$54,T289*$B$55,U289*$B$56,V289*$B$57,W289*$B$58),""),0)</f>
        <v/>
      </c>
      <c r="Y289" s="42" t="str">
        <f>IF(wycena!B305&lt;&gt;"",IF(X289&lt;=$B$65,$C$65,(IF(X289&lt;=$B$66,$C$66,(IF(X289&lt;=$B$67,$C$67,$C$68))))),"")</f>
        <v/>
      </c>
    </row>
    <row r="290" spans="11:25">
      <c r="K290" s="39">
        <v>288</v>
      </c>
      <c r="L290" s="40" t="str">
        <f>IF(wycena!B306&lt;&gt;"",wycena!B306,"")</f>
        <v/>
      </c>
      <c r="M290" s="41" t="str">
        <f>IF(wycena!B306&lt;&gt;"",IF(wycena!EO306&lt;=ryzyka!$C$7,ryzyka!$C$8,IF(wycena!EO306&lt;=ryzyka!$D$7,ryzyka!$D$8,IF(wycena!EO306&lt;=ryzyka!$E$7,ryzyka!$E$8,IF(wycena!EO306&lt;=ryzyka!$F$7,ryzyka!$F$8,ryzyka!$G$8)))),"")</f>
        <v/>
      </c>
      <c r="N290" s="41" t="str">
        <f>IF(wycena!B306&lt;&gt;"",IF(wycena!X306=ryzyka!$C$10,ryzyka!$C$11,ryzyka!$D$11),"")</f>
        <v/>
      </c>
      <c r="O290" s="41" t="str">
        <f>IF(wycena!B306&lt;&gt;"",(IF(wycena!DN306&lt;&gt;0,ryzyka!$D$14,ryzyka!$C$14)),"")</f>
        <v/>
      </c>
      <c r="P290" s="41" t="str">
        <f>IF(wycena!B306&lt;&gt;"",IF(wycena!G306&lt;=ryzyka!$C$17,ryzyka!$C$18,IF(wycena!G306&lt;=ryzyka!$D$17,ryzyka!$D$18,IF(wycena!G306&lt;=ryzyka!$E$17,ryzyka!$E$18,IF(wycena!G306&lt;=ryzyka!$F$17,ryzyka!$F$18,ryzyka!$G$18)))),"")</f>
        <v/>
      </c>
      <c r="Q290" s="41" t="str">
        <f>IF(wycena!B306&lt;&gt;"",IF(COUNTIF(wycena!DJ306:DT306,"&lt;&gt;0")&lt;=$C$21,$C$22,IF(COUNTIF(wycena!DJ306:DT306,"&lt;&gt;0")&lt;=$D$21,$D$22,IF(COUNTIF(wycena!DJ306:DT306,"&lt;&gt;0")&lt;=$E$21,$E$22,IF(COUNTIF(wycena!DJ306:DT306,"&lt;&gt;0")&lt;=$F$21,$F$22,$G$22)))),"")</f>
        <v/>
      </c>
      <c r="R290" s="41" t="str">
        <f>IF(wycena!B306&lt;&gt;"",IF((COUNTIF(wycena!CD306,"&lt;&gt;0")+COUNTIF(wycena!CG306,"&lt;&gt;0"))=1,$D$25,IF((COUNTIF(wycena!CD306,"&lt;&gt;0")+COUNTIF(wycena!CG306,"&lt;&gt;0"))=2,$E$25,$C$25)),"")</f>
        <v/>
      </c>
      <c r="S290" s="41" t="str">
        <f>IF(wycena!B306&lt;&gt;"",IF(COUNTIF(wycena!DL306,"&lt;&gt;0")+COUNTIF(wycena!DO306,"&lt;&gt;0")+COUNTIF(wycena!DP306,"&lt;&gt;0")+COUNTIF(wycena!DT306,"&lt;&gt;0")=$C$28,$C$29,IF(COUNTIF(wycena!DL306,"&lt;&gt;0")+COUNTIF(wycena!DO306,"&lt;&gt;0")+COUNTIF(wycena!DP306,"&lt;&gt;0")+COUNTIF(wycena!DT306,"&lt;&gt;0")=$D$28,$D$29,IF(COUNTIF(wycena!DL306,"&lt;&gt;0")+COUNTIF(wycena!DO306,"&lt;&gt;0")+COUNTIF(wycena!DP306,"&lt;&gt;0")+COUNTIF(wycena!DT306,"&lt;&gt;0")=$E$28,$E$29,$F$29))),"")</f>
        <v/>
      </c>
      <c r="T290" s="41" t="str">
        <f>IF(wycena!B306&lt;&gt;"",IFERROR(IF(MAX(wycena!$AC306:$AD306)/MIN(wycena!$AC306:$AD306)&lt;=$C$32,$C$33,IF(MAX(wycena!$AC306:$AD306)/MIN(wycena!$AC306:$AD306)&lt;=$D$32,$D$33,IF(MAX(wycena!$AC306:$AD306)/MIN(wycena!$AC306:$AD306)&lt;=$E$32,$E$33,$F$33))),0),"")</f>
        <v/>
      </c>
      <c r="U290" s="41" t="str">
        <f>IF(wycena!B306&lt;&gt;"",IF(MAX(wycena!$AC306:$AD306)&lt;=$C$36,$C$37,IF(MAX(wycena!$AC306:$AD306)&lt;=$D$36,$D$37,IF(MAX(wycena!$AC306:$AD306)&lt;=$E$36,$E$37,$F$37))),"")</f>
        <v/>
      </c>
      <c r="V290" s="41" t="str">
        <f>IF(wycena!B306&lt;&gt;"",IF(wycena!$AB306&lt;=ryzyka!$C$40,ryzyka!$C$41,IF(wycena!$AB306&lt;=ryzyka!$D$40,ryzyka!$D$41,IF(wycena!$AB306&lt;=ryzyka!$E$40,ryzyka!$E$41,ryzyka!$F$41))),"")</f>
        <v/>
      </c>
      <c r="W290" s="41">
        <f>IF(AND(wycena!B306&lt;&gt;"",wycena!O306&lt;&gt;""),IF((AND(wycena!O306=$C$43,wycena!P306&lt;&gt;"f",wycena!Q306&lt;&gt;"H"))=TRUE,$C$46,IF(AND(wycena!O306=$F$43,wycena!P306&lt;&gt;"A",wycena!Q306&lt;&gt;"E")=TRUE,$C$46,$D$46)),0)</f>
        <v>0</v>
      </c>
      <c r="X290" s="41" t="str">
        <f>IFERROR(IF(wycena!B306&lt;&gt;"",SUM(M290*$B$48,N290*$B$49,O290*$B$50,P290*$B$51,Q290*$B$52,R290*$B$53,S290*$B$54,T290*$B$55,U290*$B$56,V290*$B$57,W290*$B$58),""),0)</f>
        <v/>
      </c>
      <c r="Y290" s="42" t="str">
        <f>IF(wycena!B306&lt;&gt;"",IF(X290&lt;=$B$65,$C$65,(IF(X290&lt;=$B$66,$C$66,(IF(X290&lt;=$B$67,$C$67,$C$68))))),"")</f>
        <v/>
      </c>
    </row>
    <row r="291" spans="11:25">
      <c r="K291" s="39">
        <v>289</v>
      </c>
      <c r="L291" s="40" t="str">
        <f>IF(wycena!B307&lt;&gt;"",wycena!B307,"")</f>
        <v/>
      </c>
      <c r="M291" s="41" t="str">
        <f>IF(wycena!B307&lt;&gt;"",IF(wycena!EO307&lt;=ryzyka!$C$7,ryzyka!$C$8,IF(wycena!EO307&lt;=ryzyka!$D$7,ryzyka!$D$8,IF(wycena!EO307&lt;=ryzyka!$E$7,ryzyka!$E$8,IF(wycena!EO307&lt;=ryzyka!$F$7,ryzyka!$F$8,ryzyka!$G$8)))),"")</f>
        <v/>
      </c>
      <c r="N291" s="41" t="str">
        <f>IF(wycena!B307&lt;&gt;"",IF(wycena!X307=ryzyka!$C$10,ryzyka!$C$11,ryzyka!$D$11),"")</f>
        <v/>
      </c>
      <c r="O291" s="41" t="str">
        <f>IF(wycena!B307&lt;&gt;"",(IF(wycena!DN307&lt;&gt;0,ryzyka!$D$14,ryzyka!$C$14)),"")</f>
        <v/>
      </c>
      <c r="P291" s="41" t="str">
        <f>IF(wycena!B307&lt;&gt;"",IF(wycena!G307&lt;=ryzyka!$C$17,ryzyka!$C$18,IF(wycena!G307&lt;=ryzyka!$D$17,ryzyka!$D$18,IF(wycena!G307&lt;=ryzyka!$E$17,ryzyka!$E$18,IF(wycena!G307&lt;=ryzyka!$F$17,ryzyka!$F$18,ryzyka!$G$18)))),"")</f>
        <v/>
      </c>
      <c r="Q291" s="41" t="str">
        <f>IF(wycena!B307&lt;&gt;"",IF(COUNTIF(wycena!DJ307:DT307,"&lt;&gt;0")&lt;=$C$21,$C$22,IF(COUNTIF(wycena!DJ307:DT307,"&lt;&gt;0")&lt;=$D$21,$D$22,IF(COUNTIF(wycena!DJ307:DT307,"&lt;&gt;0")&lt;=$E$21,$E$22,IF(COUNTIF(wycena!DJ307:DT307,"&lt;&gt;0")&lt;=$F$21,$F$22,$G$22)))),"")</f>
        <v/>
      </c>
      <c r="R291" s="41" t="str">
        <f>IF(wycena!B307&lt;&gt;"",IF((COUNTIF(wycena!CD307,"&lt;&gt;0")+COUNTIF(wycena!CG307,"&lt;&gt;0"))=1,$D$25,IF((COUNTIF(wycena!CD307,"&lt;&gt;0")+COUNTIF(wycena!CG307,"&lt;&gt;0"))=2,$E$25,$C$25)),"")</f>
        <v/>
      </c>
      <c r="S291" s="41" t="str">
        <f>IF(wycena!B307&lt;&gt;"",IF(COUNTIF(wycena!DL307,"&lt;&gt;0")+COUNTIF(wycena!DO307,"&lt;&gt;0")+COUNTIF(wycena!DP307,"&lt;&gt;0")+COUNTIF(wycena!DT307,"&lt;&gt;0")=$C$28,$C$29,IF(COUNTIF(wycena!DL307,"&lt;&gt;0")+COUNTIF(wycena!DO307,"&lt;&gt;0")+COUNTIF(wycena!DP307,"&lt;&gt;0")+COUNTIF(wycena!DT307,"&lt;&gt;0")=$D$28,$D$29,IF(COUNTIF(wycena!DL307,"&lt;&gt;0")+COUNTIF(wycena!DO307,"&lt;&gt;0")+COUNTIF(wycena!DP307,"&lt;&gt;0")+COUNTIF(wycena!DT307,"&lt;&gt;0")=$E$28,$E$29,$F$29))),"")</f>
        <v/>
      </c>
      <c r="T291" s="41" t="str">
        <f>IF(wycena!B307&lt;&gt;"",IFERROR(IF(MAX(wycena!$AC307:$AD307)/MIN(wycena!$AC307:$AD307)&lt;=$C$32,$C$33,IF(MAX(wycena!$AC307:$AD307)/MIN(wycena!$AC307:$AD307)&lt;=$D$32,$D$33,IF(MAX(wycena!$AC307:$AD307)/MIN(wycena!$AC307:$AD307)&lt;=$E$32,$E$33,$F$33))),0),"")</f>
        <v/>
      </c>
      <c r="U291" s="41" t="str">
        <f>IF(wycena!B307&lt;&gt;"",IF(MAX(wycena!$AC307:$AD307)&lt;=$C$36,$C$37,IF(MAX(wycena!$AC307:$AD307)&lt;=$D$36,$D$37,IF(MAX(wycena!$AC307:$AD307)&lt;=$E$36,$E$37,$F$37))),"")</f>
        <v/>
      </c>
      <c r="V291" s="41" t="str">
        <f>IF(wycena!B307&lt;&gt;"",IF(wycena!$AB307&lt;=ryzyka!$C$40,ryzyka!$C$41,IF(wycena!$AB307&lt;=ryzyka!$D$40,ryzyka!$D$41,IF(wycena!$AB307&lt;=ryzyka!$E$40,ryzyka!$E$41,ryzyka!$F$41))),"")</f>
        <v/>
      </c>
      <c r="W291" s="41">
        <f>IF(AND(wycena!B307&lt;&gt;"",wycena!O307&lt;&gt;""),IF((AND(wycena!O307=$C$43,wycena!P307&lt;&gt;"f",wycena!Q307&lt;&gt;"H"))=TRUE,$C$46,IF(AND(wycena!O307=$F$43,wycena!P307&lt;&gt;"A",wycena!Q307&lt;&gt;"E")=TRUE,$C$46,$D$46)),0)</f>
        <v>0</v>
      </c>
      <c r="X291" s="41" t="str">
        <f>IFERROR(IF(wycena!B307&lt;&gt;"",SUM(M291*$B$48,N291*$B$49,O291*$B$50,P291*$B$51,Q291*$B$52,R291*$B$53,S291*$B$54,T291*$B$55,U291*$B$56,V291*$B$57,W291*$B$58),""),0)</f>
        <v/>
      </c>
      <c r="Y291" s="42" t="str">
        <f>IF(wycena!B307&lt;&gt;"",IF(X291&lt;=$B$65,$C$65,(IF(X291&lt;=$B$66,$C$66,(IF(X291&lt;=$B$67,$C$67,$C$68))))),"")</f>
        <v/>
      </c>
    </row>
    <row r="292" spans="11:25">
      <c r="K292" s="39">
        <v>290</v>
      </c>
      <c r="L292" s="40" t="str">
        <f>IF(wycena!B308&lt;&gt;"",wycena!B308,"")</f>
        <v/>
      </c>
      <c r="M292" s="41" t="str">
        <f>IF(wycena!B308&lt;&gt;"",IF(wycena!EO308&lt;=ryzyka!$C$7,ryzyka!$C$8,IF(wycena!EO308&lt;=ryzyka!$D$7,ryzyka!$D$8,IF(wycena!EO308&lt;=ryzyka!$E$7,ryzyka!$E$8,IF(wycena!EO308&lt;=ryzyka!$F$7,ryzyka!$F$8,ryzyka!$G$8)))),"")</f>
        <v/>
      </c>
      <c r="N292" s="41" t="str">
        <f>IF(wycena!B308&lt;&gt;"",IF(wycena!X308=ryzyka!$C$10,ryzyka!$C$11,ryzyka!$D$11),"")</f>
        <v/>
      </c>
      <c r="O292" s="41" t="str">
        <f>IF(wycena!B308&lt;&gt;"",(IF(wycena!DN308&lt;&gt;0,ryzyka!$D$14,ryzyka!$C$14)),"")</f>
        <v/>
      </c>
      <c r="P292" s="41" t="str">
        <f>IF(wycena!B308&lt;&gt;"",IF(wycena!G308&lt;=ryzyka!$C$17,ryzyka!$C$18,IF(wycena!G308&lt;=ryzyka!$D$17,ryzyka!$D$18,IF(wycena!G308&lt;=ryzyka!$E$17,ryzyka!$E$18,IF(wycena!G308&lt;=ryzyka!$F$17,ryzyka!$F$18,ryzyka!$G$18)))),"")</f>
        <v/>
      </c>
      <c r="Q292" s="41" t="str">
        <f>IF(wycena!B308&lt;&gt;"",IF(COUNTIF(wycena!DJ308:DT308,"&lt;&gt;0")&lt;=$C$21,$C$22,IF(COUNTIF(wycena!DJ308:DT308,"&lt;&gt;0")&lt;=$D$21,$D$22,IF(COUNTIF(wycena!DJ308:DT308,"&lt;&gt;0")&lt;=$E$21,$E$22,IF(COUNTIF(wycena!DJ308:DT308,"&lt;&gt;0")&lt;=$F$21,$F$22,$G$22)))),"")</f>
        <v/>
      </c>
      <c r="R292" s="41" t="str">
        <f>IF(wycena!B308&lt;&gt;"",IF((COUNTIF(wycena!CD308,"&lt;&gt;0")+COUNTIF(wycena!CG308,"&lt;&gt;0"))=1,$D$25,IF((COUNTIF(wycena!CD308,"&lt;&gt;0")+COUNTIF(wycena!CG308,"&lt;&gt;0"))=2,$E$25,$C$25)),"")</f>
        <v/>
      </c>
      <c r="S292" s="41" t="str">
        <f>IF(wycena!B308&lt;&gt;"",IF(COUNTIF(wycena!DL308,"&lt;&gt;0")+COUNTIF(wycena!DO308,"&lt;&gt;0")+COUNTIF(wycena!DP308,"&lt;&gt;0")+COUNTIF(wycena!DT308,"&lt;&gt;0")=$C$28,$C$29,IF(COUNTIF(wycena!DL308,"&lt;&gt;0")+COUNTIF(wycena!DO308,"&lt;&gt;0")+COUNTIF(wycena!DP308,"&lt;&gt;0")+COUNTIF(wycena!DT308,"&lt;&gt;0")=$D$28,$D$29,IF(COUNTIF(wycena!DL308,"&lt;&gt;0")+COUNTIF(wycena!DO308,"&lt;&gt;0")+COUNTIF(wycena!DP308,"&lt;&gt;0")+COUNTIF(wycena!DT308,"&lt;&gt;0")=$E$28,$E$29,$F$29))),"")</f>
        <v/>
      </c>
      <c r="T292" s="41" t="str">
        <f>IF(wycena!B308&lt;&gt;"",IFERROR(IF(MAX(wycena!$AC308:$AD308)/MIN(wycena!$AC308:$AD308)&lt;=$C$32,$C$33,IF(MAX(wycena!$AC308:$AD308)/MIN(wycena!$AC308:$AD308)&lt;=$D$32,$D$33,IF(MAX(wycena!$AC308:$AD308)/MIN(wycena!$AC308:$AD308)&lt;=$E$32,$E$33,$F$33))),0),"")</f>
        <v/>
      </c>
      <c r="U292" s="41" t="str">
        <f>IF(wycena!B308&lt;&gt;"",IF(MAX(wycena!$AC308:$AD308)&lt;=$C$36,$C$37,IF(MAX(wycena!$AC308:$AD308)&lt;=$D$36,$D$37,IF(MAX(wycena!$AC308:$AD308)&lt;=$E$36,$E$37,$F$37))),"")</f>
        <v/>
      </c>
      <c r="V292" s="41" t="str">
        <f>IF(wycena!B308&lt;&gt;"",IF(wycena!$AB308&lt;=ryzyka!$C$40,ryzyka!$C$41,IF(wycena!$AB308&lt;=ryzyka!$D$40,ryzyka!$D$41,IF(wycena!$AB308&lt;=ryzyka!$E$40,ryzyka!$E$41,ryzyka!$F$41))),"")</f>
        <v/>
      </c>
      <c r="W292" s="41">
        <f>IF(AND(wycena!B308&lt;&gt;"",wycena!O308&lt;&gt;""),IF((AND(wycena!O308=$C$43,wycena!P308&lt;&gt;"f",wycena!Q308&lt;&gt;"H"))=TRUE,$C$46,IF(AND(wycena!O308=$F$43,wycena!P308&lt;&gt;"A",wycena!Q308&lt;&gt;"E")=TRUE,$C$46,$D$46)),0)</f>
        <v>0</v>
      </c>
      <c r="X292" s="41" t="str">
        <f>IFERROR(IF(wycena!B308&lt;&gt;"",SUM(M292*$B$48,N292*$B$49,O292*$B$50,P292*$B$51,Q292*$B$52,R292*$B$53,S292*$B$54,T292*$B$55,U292*$B$56,V292*$B$57,W292*$B$58),""),0)</f>
        <v/>
      </c>
      <c r="Y292" s="42" t="str">
        <f>IF(wycena!B308&lt;&gt;"",IF(X292&lt;=$B$65,$C$65,(IF(X292&lt;=$B$66,$C$66,(IF(X292&lt;=$B$67,$C$67,$C$68))))),"")</f>
        <v/>
      </c>
    </row>
    <row r="293" spans="11:25">
      <c r="K293" s="39">
        <v>291</v>
      </c>
      <c r="L293" s="40" t="str">
        <f>IF(wycena!B309&lt;&gt;"",wycena!B309,"")</f>
        <v/>
      </c>
      <c r="M293" s="41" t="str">
        <f>IF(wycena!B309&lt;&gt;"",IF(wycena!EO309&lt;=ryzyka!$C$7,ryzyka!$C$8,IF(wycena!EO309&lt;=ryzyka!$D$7,ryzyka!$D$8,IF(wycena!EO309&lt;=ryzyka!$E$7,ryzyka!$E$8,IF(wycena!EO309&lt;=ryzyka!$F$7,ryzyka!$F$8,ryzyka!$G$8)))),"")</f>
        <v/>
      </c>
      <c r="N293" s="41" t="str">
        <f>IF(wycena!B309&lt;&gt;"",IF(wycena!X309=ryzyka!$C$10,ryzyka!$C$11,ryzyka!$D$11),"")</f>
        <v/>
      </c>
      <c r="O293" s="41" t="str">
        <f>IF(wycena!B309&lt;&gt;"",(IF(wycena!DN309&lt;&gt;0,ryzyka!$D$14,ryzyka!$C$14)),"")</f>
        <v/>
      </c>
      <c r="P293" s="41" t="str">
        <f>IF(wycena!B309&lt;&gt;"",IF(wycena!G309&lt;=ryzyka!$C$17,ryzyka!$C$18,IF(wycena!G309&lt;=ryzyka!$D$17,ryzyka!$D$18,IF(wycena!G309&lt;=ryzyka!$E$17,ryzyka!$E$18,IF(wycena!G309&lt;=ryzyka!$F$17,ryzyka!$F$18,ryzyka!$G$18)))),"")</f>
        <v/>
      </c>
      <c r="Q293" s="41" t="str">
        <f>IF(wycena!B309&lt;&gt;"",IF(COUNTIF(wycena!DJ309:DT309,"&lt;&gt;0")&lt;=$C$21,$C$22,IF(COUNTIF(wycena!DJ309:DT309,"&lt;&gt;0")&lt;=$D$21,$D$22,IF(COUNTIF(wycena!DJ309:DT309,"&lt;&gt;0")&lt;=$E$21,$E$22,IF(COUNTIF(wycena!DJ309:DT309,"&lt;&gt;0")&lt;=$F$21,$F$22,$G$22)))),"")</f>
        <v/>
      </c>
      <c r="R293" s="41" t="str">
        <f>IF(wycena!B309&lt;&gt;"",IF((COUNTIF(wycena!CD309,"&lt;&gt;0")+COUNTIF(wycena!CG309,"&lt;&gt;0"))=1,$D$25,IF((COUNTIF(wycena!CD309,"&lt;&gt;0")+COUNTIF(wycena!CG309,"&lt;&gt;0"))=2,$E$25,$C$25)),"")</f>
        <v/>
      </c>
      <c r="S293" s="41" t="str">
        <f>IF(wycena!B309&lt;&gt;"",IF(COUNTIF(wycena!DL309,"&lt;&gt;0")+COUNTIF(wycena!DO309,"&lt;&gt;0")+COUNTIF(wycena!DP309,"&lt;&gt;0")+COUNTIF(wycena!DT309,"&lt;&gt;0")=$C$28,$C$29,IF(COUNTIF(wycena!DL309,"&lt;&gt;0")+COUNTIF(wycena!DO309,"&lt;&gt;0")+COUNTIF(wycena!DP309,"&lt;&gt;0")+COUNTIF(wycena!DT309,"&lt;&gt;0")=$D$28,$D$29,IF(COUNTIF(wycena!DL309,"&lt;&gt;0")+COUNTIF(wycena!DO309,"&lt;&gt;0")+COUNTIF(wycena!DP309,"&lt;&gt;0")+COUNTIF(wycena!DT309,"&lt;&gt;0")=$E$28,$E$29,$F$29))),"")</f>
        <v/>
      </c>
      <c r="T293" s="41" t="str">
        <f>IF(wycena!B309&lt;&gt;"",IFERROR(IF(MAX(wycena!$AC309:$AD309)/MIN(wycena!$AC309:$AD309)&lt;=$C$32,$C$33,IF(MAX(wycena!$AC309:$AD309)/MIN(wycena!$AC309:$AD309)&lt;=$D$32,$D$33,IF(MAX(wycena!$AC309:$AD309)/MIN(wycena!$AC309:$AD309)&lt;=$E$32,$E$33,$F$33))),0),"")</f>
        <v/>
      </c>
      <c r="U293" s="41" t="str">
        <f>IF(wycena!B309&lt;&gt;"",IF(MAX(wycena!$AC309:$AD309)&lt;=$C$36,$C$37,IF(MAX(wycena!$AC309:$AD309)&lt;=$D$36,$D$37,IF(MAX(wycena!$AC309:$AD309)&lt;=$E$36,$E$37,$F$37))),"")</f>
        <v/>
      </c>
      <c r="V293" s="41" t="str">
        <f>IF(wycena!B309&lt;&gt;"",IF(wycena!$AB309&lt;=ryzyka!$C$40,ryzyka!$C$41,IF(wycena!$AB309&lt;=ryzyka!$D$40,ryzyka!$D$41,IF(wycena!$AB309&lt;=ryzyka!$E$40,ryzyka!$E$41,ryzyka!$F$41))),"")</f>
        <v/>
      </c>
      <c r="W293" s="41">
        <f>IF(AND(wycena!B309&lt;&gt;"",wycena!O309&lt;&gt;""),IF((AND(wycena!O309=$C$43,wycena!P309&lt;&gt;"f",wycena!Q309&lt;&gt;"H"))=TRUE,$C$46,IF(AND(wycena!O309=$F$43,wycena!P309&lt;&gt;"A",wycena!Q309&lt;&gt;"E")=TRUE,$C$46,$D$46)),0)</f>
        <v>0</v>
      </c>
      <c r="X293" s="41" t="str">
        <f>IFERROR(IF(wycena!B309&lt;&gt;"",SUM(M293*$B$48,N293*$B$49,O293*$B$50,P293*$B$51,Q293*$B$52,R293*$B$53,S293*$B$54,T293*$B$55,U293*$B$56,V293*$B$57,W293*$B$58),""),0)</f>
        <v/>
      </c>
      <c r="Y293" s="42" t="str">
        <f>IF(wycena!B309&lt;&gt;"",IF(X293&lt;=$B$65,$C$65,(IF(X293&lt;=$B$66,$C$66,(IF(X293&lt;=$B$67,$C$67,$C$68))))),"")</f>
        <v/>
      </c>
    </row>
    <row r="294" spans="11:25">
      <c r="K294" s="39">
        <v>292</v>
      </c>
      <c r="L294" s="40" t="str">
        <f>IF(wycena!B310&lt;&gt;"",wycena!B310,"")</f>
        <v/>
      </c>
      <c r="M294" s="41" t="str">
        <f>IF(wycena!B310&lt;&gt;"",IF(wycena!EO310&lt;=ryzyka!$C$7,ryzyka!$C$8,IF(wycena!EO310&lt;=ryzyka!$D$7,ryzyka!$D$8,IF(wycena!EO310&lt;=ryzyka!$E$7,ryzyka!$E$8,IF(wycena!EO310&lt;=ryzyka!$F$7,ryzyka!$F$8,ryzyka!$G$8)))),"")</f>
        <v/>
      </c>
      <c r="N294" s="41" t="str">
        <f>IF(wycena!B310&lt;&gt;"",IF(wycena!X310=ryzyka!$C$10,ryzyka!$C$11,ryzyka!$D$11),"")</f>
        <v/>
      </c>
      <c r="O294" s="41" t="str">
        <f>IF(wycena!B310&lt;&gt;"",(IF(wycena!DN310&lt;&gt;0,ryzyka!$D$14,ryzyka!$C$14)),"")</f>
        <v/>
      </c>
      <c r="P294" s="41" t="str">
        <f>IF(wycena!B310&lt;&gt;"",IF(wycena!G310&lt;=ryzyka!$C$17,ryzyka!$C$18,IF(wycena!G310&lt;=ryzyka!$D$17,ryzyka!$D$18,IF(wycena!G310&lt;=ryzyka!$E$17,ryzyka!$E$18,IF(wycena!G310&lt;=ryzyka!$F$17,ryzyka!$F$18,ryzyka!$G$18)))),"")</f>
        <v/>
      </c>
      <c r="Q294" s="41" t="str">
        <f>IF(wycena!B310&lt;&gt;"",IF(COUNTIF(wycena!DJ310:DT310,"&lt;&gt;0")&lt;=$C$21,$C$22,IF(COUNTIF(wycena!DJ310:DT310,"&lt;&gt;0")&lt;=$D$21,$D$22,IF(COUNTIF(wycena!DJ310:DT310,"&lt;&gt;0")&lt;=$E$21,$E$22,IF(COUNTIF(wycena!DJ310:DT310,"&lt;&gt;0")&lt;=$F$21,$F$22,$G$22)))),"")</f>
        <v/>
      </c>
      <c r="R294" s="41" t="str">
        <f>IF(wycena!B310&lt;&gt;"",IF((COUNTIF(wycena!CD310,"&lt;&gt;0")+COUNTIF(wycena!CG310,"&lt;&gt;0"))=1,$D$25,IF((COUNTIF(wycena!CD310,"&lt;&gt;0")+COUNTIF(wycena!CG310,"&lt;&gt;0"))=2,$E$25,$C$25)),"")</f>
        <v/>
      </c>
      <c r="S294" s="41" t="str">
        <f>IF(wycena!B310&lt;&gt;"",IF(COUNTIF(wycena!DL310,"&lt;&gt;0")+COUNTIF(wycena!DO310,"&lt;&gt;0")+COUNTIF(wycena!DP310,"&lt;&gt;0")+COUNTIF(wycena!DT310,"&lt;&gt;0")=$C$28,$C$29,IF(COUNTIF(wycena!DL310,"&lt;&gt;0")+COUNTIF(wycena!DO310,"&lt;&gt;0")+COUNTIF(wycena!DP310,"&lt;&gt;0")+COUNTIF(wycena!DT310,"&lt;&gt;0")=$D$28,$D$29,IF(COUNTIF(wycena!DL310,"&lt;&gt;0")+COUNTIF(wycena!DO310,"&lt;&gt;0")+COUNTIF(wycena!DP310,"&lt;&gt;0")+COUNTIF(wycena!DT310,"&lt;&gt;0")=$E$28,$E$29,$F$29))),"")</f>
        <v/>
      </c>
      <c r="T294" s="41" t="str">
        <f>IF(wycena!B310&lt;&gt;"",IFERROR(IF(MAX(wycena!$AC310:$AD310)/MIN(wycena!$AC310:$AD310)&lt;=$C$32,$C$33,IF(MAX(wycena!$AC310:$AD310)/MIN(wycena!$AC310:$AD310)&lt;=$D$32,$D$33,IF(MAX(wycena!$AC310:$AD310)/MIN(wycena!$AC310:$AD310)&lt;=$E$32,$E$33,$F$33))),0),"")</f>
        <v/>
      </c>
      <c r="U294" s="41" t="str">
        <f>IF(wycena!B310&lt;&gt;"",IF(MAX(wycena!$AC310:$AD310)&lt;=$C$36,$C$37,IF(MAX(wycena!$AC310:$AD310)&lt;=$D$36,$D$37,IF(MAX(wycena!$AC310:$AD310)&lt;=$E$36,$E$37,$F$37))),"")</f>
        <v/>
      </c>
      <c r="V294" s="41" t="str">
        <f>IF(wycena!B310&lt;&gt;"",IF(wycena!$AB310&lt;=ryzyka!$C$40,ryzyka!$C$41,IF(wycena!$AB310&lt;=ryzyka!$D$40,ryzyka!$D$41,IF(wycena!$AB310&lt;=ryzyka!$E$40,ryzyka!$E$41,ryzyka!$F$41))),"")</f>
        <v/>
      </c>
      <c r="W294" s="41">
        <f>IF(AND(wycena!B310&lt;&gt;"",wycena!O310&lt;&gt;""),IF((AND(wycena!O310=$C$43,wycena!P310&lt;&gt;"f",wycena!Q310&lt;&gt;"H"))=TRUE,$C$46,IF(AND(wycena!O310=$F$43,wycena!P310&lt;&gt;"A",wycena!Q310&lt;&gt;"E")=TRUE,$C$46,$D$46)),0)</f>
        <v>0</v>
      </c>
      <c r="X294" s="41" t="str">
        <f>IFERROR(IF(wycena!B310&lt;&gt;"",SUM(M294*$B$48,N294*$B$49,O294*$B$50,P294*$B$51,Q294*$B$52,R294*$B$53,S294*$B$54,T294*$B$55,U294*$B$56,V294*$B$57,W294*$B$58),""),0)</f>
        <v/>
      </c>
      <c r="Y294" s="42" t="str">
        <f>IF(wycena!B310&lt;&gt;"",IF(X294&lt;=$B$65,$C$65,(IF(X294&lt;=$B$66,$C$66,(IF(X294&lt;=$B$67,$C$67,$C$68))))),"")</f>
        <v/>
      </c>
    </row>
    <row r="295" spans="11:25">
      <c r="K295" s="39">
        <v>293</v>
      </c>
      <c r="L295" s="40" t="str">
        <f>IF(wycena!B311&lt;&gt;"",wycena!B311,"")</f>
        <v/>
      </c>
      <c r="M295" s="41" t="str">
        <f>IF(wycena!B311&lt;&gt;"",IF(wycena!EO311&lt;=ryzyka!$C$7,ryzyka!$C$8,IF(wycena!EO311&lt;=ryzyka!$D$7,ryzyka!$D$8,IF(wycena!EO311&lt;=ryzyka!$E$7,ryzyka!$E$8,IF(wycena!EO311&lt;=ryzyka!$F$7,ryzyka!$F$8,ryzyka!$G$8)))),"")</f>
        <v/>
      </c>
      <c r="N295" s="41" t="str">
        <f>IF(wycena!B311&lt;&gt;"",IF(wycena!X311=ryzyka!$C$10,ryzyka!$C$11,ryzyka!$D$11),"")</f>
        <v/>
      </c>
      <c r="O295" s="41" t="str">
        <f>IF(wycena!B311&lt;&gt;"",(IF(wycena!DN311&lt;&gt;0,ryzyka!$D$14,ryzyka!$C$14)),"")</f>
        <v/>
      </c>
      <c r="P295" s="41" t="str">
        <f>IF(wycena!B311&lt;&gt;"",IF(wycena!G311&lt;=ryzyka!$C$17,ryzyka!$C$18,IF(wycena!G311&lt;=ryzyka!$D$17,ryzyka!$D$18,IF(wycena!G311&lt;=ryzyka!$E$17,ryzyka!$E$18,IF(wycena!G311&lt;=ryzyka!$F$17,ryzyka!$F$18,ryzyka!$G$18)))),"")</f>
        <v/>
      </c>
      <c r="Q295" s="41" t="str">
        <f>IF(wycena!B311&lt;&gt;"",IF(COUNTIF(wycena!DJ311:DT311,"&lt;&gt;0")&lt;=$C$21,$C$22,IF(COUNTIF(wycena!DJ311:DT311,"&lt;&gt;0")&lt;=$D$21,$D$22,IF(COUNTIF(wycena!DJ311:DT311,"&lt;&gt;0")&lt;=$E$21,$E$22,IF(COUNTIF(wycena!DJ311:DT311,"&lt;&gt;0")&lt;=$F$21,$F$22,$G$22)))),"")</f>
        <v/>
      </c>
      <c r="R295" s="41" t="str">
        <f>IF(wycena!B311&lt;&gt;"",IF((COUNTIF(wycena!CD311,"&lt;&gt;0")+COUNTIF(wycena!CG311,"&lt;&gt;0"))=1,$D$25,IF((COUNTIF(wycena!CD311,"&lt;&gt;0")+COUNTIF(wycena!CG311,"&lt;&gt;0"))=2,$E$25,$C$25)),"")</f>
        <v/>
      </c>
      <c r="S295" s="41" t="str">
        <f>IF(wycena!B311&lt;&gt;"",IF(COUNTIF(wycena!DL311,"&lt;&gt;0")+COUNTIF(wycena!DO311,"&lt;&gt;0")+COUNTIF(wycena!DP311,"&lt;&gt;0")+COUNTIF(wycena!DT311,"&lt;&gt;0")=$C$28,$C$29,IF(COUNTIF(wycena!DL311,"&lt;&gt;0")+COUNTIF(wycena!DO311,"&lt;&gt;0")+COUNTIF(wycena!DP311,"&lt;&gt;0")+COUNTIF(wycena!DT311,"&lt;&gt;0")=$D$28,$D$29,IF(COUNTIF(wycena!DL311,"&lt;&gt;0")+COUNTIF(wycena!DO311,"&lt;&gt;0")+COUNTIF(wycena!DP311,"&lt;&gt;0")+COUNTIF(wycena!DT311,"&lt;&gt;0")=$E$28,$E$29,$F$29))),"")</f>
        <v/>
      </c>
      <c r="T295" s="41" t="str">
        <f>IF(wycena!B311&lt;&gt;"",IFERROR(IF(MAX(wycena!$AC311:$AD311)/MIN(wycena!$AC311:$AD311)&lt;=$C$32,$C$33,IF(MAX(wycena!$AC311:$AD311)/MIN(wycena!$AC311:$AD311)&lt;=$D$32,$D$33,IF(MAX(wycena!$AC311:$AD311)/MIN(wycena!$AC311:$AD311)&lt;=$E$32,$E$33,$F$33))),0),"")</f>
        <v/>
      </c>
      <c r="U295" s="41" t="str">
        <f>IF(wycena!B311&lt;&gt;"",IF(MAX(wycena!$AC311:$AD311)&lt;=$C$36,$C$37,IF(MAX(wycena!$AC311:$AD311)&lt;=$D$36,$D$37,IF(MAX(wycena!$AC311:$AD311)&lt;=$E$36,$E$37,$F$37))),"")</f>
        <v/>
      </c>
      <c r="V295" s="41" t="str">
        <f>IF(wycena!B311&lt;&gt;"",IF(wycena!$AB311&lt;=ryzyka!$C$40,ryzyka!$C$41,IF(wycena!$AB311&lt;=ryzyka!$D$40,ryzyka!$D$41,IF(wycena!$AB311&lt;=ryzyka!$E$40,ryzyka!$E$41,ryzyka!$F$41))),"")</f>
        <v/>
      </c>
      <c r="W295" s="41">
        <f>IF(AND(wycena!B311&lt;&gt;"",wycena!O311&lt;&gt;""),IF((AND(wycena!O311=$C$43,wycena!P311&lt;&gt;"f",wycena!Q311&lt;&gt;"H"))=TRUE,$C$46,IF(AND(wycena!O311=$F$43,wycena!P311&lt;&gt;"A",wycena!Q311&lt;&gt;"E")=TRUE,$C$46,$D$46)),0)</f>
        <v>0</v>
      </c>
      <c r="X295" s="41" t="str">
        <f>IFERROR(IF(wycena!B311&lt;&gt;"",SUM(M295*$B$48,N295*$B$49,O295*$B$50,P295*$B$51,Q295*$B$52,R295*$B$53,S295*$B$54,T295*$B$55,U295*$B$56,V295*$B$57,W295*$B$58),""),0)</f>
        <v/>
      </c>
      <c r="Y295" s="42" t="str">
        <f>IF(wycena!B311&lt;&gt;"",IF(X295&lt;=$B$65,$C$65,(IF(X295&lt;=$B$66,$C$66,(IF(X295&lt;=$B$67,$C$67,$C$68))))),"")</f>
        <v/>
      </c>
    </row>
    <row r="296" spans="11:25">
      <c r="K296" s="39">
        <v>294</v>
      </c>
      <c r="L296" s="40" t="str">
        <f>IF(wycena!B312&lt;&gt;"",wycena!B312,"")</f>
        <v/>
      </c>
      <c r="M296" s="41" t="str">
        <f>IF(wycena!B312&lt;&gt;"",IF(wycena!EO312&lt;=ryzyka!$C$7,ryzyka!$C$8,IF(wycena!EO312&lt;=ryzyka!$D$7,ryzyka!$D$8,IF(wycena!EO312&lt;=ryzyka!$E$7,ryzyka!$E$8,IF(wycena!EO312&lt;=ryzyka!$F$7,ryzyka!$F$8,ryzyka!$G$8)))),"")</f>
        <v/>
      </c>
      <c r="N296" s="41" t="str">
        <f>IF(wycena!B312&lt;&gt;"",IF(wycena!X312=ryzyka!$C$10,ryzyka!$C$11,ryzyka!$D$11),"")</f>
        <v/>
      </c>
      <c r="O296" s="41" t="str">
        <f>IF(wycena!B312&lt;&gt;"",(IF(wycena!DN312&lt;&gt;0,ryzyka!$D$14,ryzyka!$C$14)),"")</f>
        <v/>
      </c>
      <c r="P296" s="41" t="str">
        <f>IF(wycena!B312&lt;&gt;"",IF(wycena!G312&lt;=ryzyka!$C$17,ryzyka!$C$18,IF(wycena!G312&lt;=ryzyka!$D$17,ryzyka!$D$18,IF(wycena!G312&lt;=ryzyka!$E$17,ryzyka!$E$18,IF(wycena!G312&lt;=ryzyka!$F$17,ryzyka!$F$18,ryzyka!$G$18)))),"")</f>
        <v/>
      </c>
      <c r="Q296" s="41" t="str">
        <f>IF(wycena!B312&lt;&gt;"",IF(COUNTIF(wycena!DJ312:DT312,"&lt;&gt;0")&lt;=$C$21,$C$22,IF(COUNTIF(wycena!DJ312:DT312,"&lt;&gt;0")&lt;=$D$21,$D$22,IF(COUNTIF(wycena!DJ312:DT312,"&lt;&gt;0")&lt;=$E$21,$E$22,IF(COUNTIF(wycena!DJ312:DT312,"&lt;&gt;0")&lt;=$F$21,$F$22,$G$22)))),"")</f>
        <v/>
      </c>
      <c r="R296" s="41" t="str">
        <f>IF(wycena!B312&lt;&gt;"",IF((COUNTIF(wycena!CD312,"&lt;&gt;0")+COUNTIF(wycena!CG312,"&lt;&gt;0"))=1,$D$25,IF((COUNTIF(wycena!CD312,"&lt;&gt;0")+COUNTIF(wycena!CG312,"&lt;&gt;0"))=2,$E$25,$C$25)),"")</f>
        <v/>
      </c>
      <c r="S296" s="41" t="str">
        <f>IF(wycena!B312&lt;&gt;"",IF(COUNTIF(wycena!DL312,"&lt;&gt;0")+COUNTIF(wycena!DO312,"&lt;&gt;0")+COUNTIF(wycena!DP312,"&lt;&gt;0")+COUNTIF(wycena!DT312,"&lt;&gt;0")=$C$28,$C$29,IF(COUNTIF(wycena!DL312,"&lt;&gt;0")+COUNTIF(wycena!DO312,"&lt;&gt;0")+COUNTIF(wycena!DP312,"&lt;&gt;0")+COUNTIF(wycena!DT312,"&lt;&gt;0")=$D$28,$D$29,IF(COUNTIF(wycena!DL312,"&lt;&gt;0")+COUNTIF(wycena!DO312,"&lt;&gt;0")+COUNTIF(wycena!DP312,"&lt;&gt;0")+COUNTIF(wycena!DT312,"&lt;&gt;0")=$E$28,$E$29,$F$29))),"")</f>
        <v/>
      </c>
      <c r="T296" s="41" t="str">
        <f>IF(wycena!B312&lt;&gt;"",IFERROR(IF(MAX(wycena!$AC312:$AD312)/MIN(wycena!$AC312:$AD312)&lt;=$C$32,$C$33,IF(MAX(wycena!$AC312:$AD312)/MIN(wycena!$AC312:$AD312)&lt;=$D$32,$D$33,IF(MAX(wycena!$AC312:$AD312)/MIN(wycena!$AC312:$AD312)&lt;=$E$32,$E$33,$F$33))),0),"")</f>
        <v/>
      </c>
      <c r="U296" s="41" t="str">
        <f>IF(wycena!B312&lt;&gt;"",IF(MAX(wycena!$AC312:$AD312)&lt;=$C$36,$C$37,IF(MAX(wycena!$AC312:$AD312)&lt;=$D$36,$D$37,IF(MAX(wycena!$AC312:$AD312)&lt;=$E$36,$E$37,$F$37))),"")</f>
        <v/>
      </c>
      <c r="V296" s="41" t="str">
        <f>IF(wycena!B312&lt;&gt;"",IF(wycena!$AB312&lt;=ryzyka!$C$40,ryzyka!$C$41,IF(wycena!$AB312&lt;=ryzyka!$D$40,ryzyka!$D$41,IF(wycena!$AB312&lt;=ryzyka!$E$40,ryzyka!$E$41,ryzyka!$F$41))),"")</f>
        <v/>
      </c>
      <c r="W296" s="41">
        <f>IF(AND(wycena!B312&lt;&gt;"",wycena!O312&lt;&gt;""),IF((AND(wycena!O312=$C$43,wycena!P312&lt;&gt;"f",wycena!Q312&lt;&gt;"H"))=TRUE,$C$46,IF(AND(wycena!O312=$F$43,wycena!P312&lt;&gt;"A",wycena!Q312&lt;&gt;"E")=TRUE,$C$46,$D$46)),0)</f>
        <v>0</v>
      </c>
      <c r="X296" s="41" t="str">
        <f>IFERROR(IF(wycena!B312&lt;&gt;"",SUM(M296*$B$48,N296*$B$49,O296*$B$50,P296*$B$51,Q296*$B$52,R296*$B$53,S296*$B$54,T296*$B$55,U296*$B$56,V296*$B$57,W296*$B$58),""),0)</f>
        <v/>
      </c>
      <c r="Y296" s="42" t="str">
        <f>IF(wycena!B312&lt;&gt;"",IF(X296&lt;=$B$65,$C$65,(IF(X296&lt;=$B$66,$C$66,(IF(X296&lt;=$B$67,$C$67,$C$68))))),"")</f>
        <v/>
      </c>
    </row>
    <row r="297" spans="11:25">
      <c r="K297" s="39">
        <v>295</v>
      </c>
      <c r="L297" s="40" t="str">
        <f>IF(wycena!B313&lt;&gt;"",wycena!B313,"")</f>
        <v/>
      </c>
      <c r="M297" s="41" t="str">
        <f>IF(wycena!B313&lt;&gt;"",IF(wycena!EO313&lt;=ryzyka!$C$7,ryzyka!$C$8,IF(wycena!EO313&lt;=ryzyka!$D$7,ryzyka!$D$8,IF(wycena!EO313&lt;=ryzyka!$E$7,ryzyka!$E$8,IF(wycena!EO313&lt;=ryzyka!$F$7,ryzyka!$F$8,ryzyka!$G$8)))),"")</f>
        <v/>
      </c>
      <c r="N297" s="41" t="str">
        <f>IF(wycena!B313&lt;&gt;"",IF(wycena!X313=ryzyka!$C$10,ryzyka!$C$11,ryzyka!$D$11),"")</f>
        <v/>
      </c>
      <c r="O297" s="41" t="str">
        <f>IF(wycena!B313&lt;&gt;"",(IF(wycena!DN313&lt;&gt;0,ryzyka!$D$14,ryzyka!$C$14)),"")</f>
        <v/>
      </c>
      <c r="P297" s="41" t="str">
        <f>IF(wycena!B313&lt;&gt;"",IF(wycena!G313&lt;=ryzyka!$C$17,ryzyka!$C$18,IF(wycena!G313&lt;=ryzyka!$D$17,ryzyka!$D$18,IF(wycena!G313&lt;=ryzyka!$E$17,ryzyka!$E$18,IF(wycena!G313&lt;=ryzyka!$F$17,ryzyka!$F$18,ryzyka!$G$18)))),"")</f>
        <v/>
      </c>
      <c r="Q297" s="41" t="str">
        <f>IF(wycena!B313&lt;&gt;"",IF(COUNTIF(wycena!DJ313:DT313,"&lt;&gt;0")&lt;=$C$21,$C$22,IF(COUNTIF(wycena!DJ313:DT313,"&lt;&gt;0")&lt;=$D$21,$D$22,IF(COUNTIF(wycena!DJ313:DT313,"&lt;&gt;0")&lt;=$E$21,$E$22,IF(COUNTIF(wycena!DJ313:DT313,"&lt;&gt;0")&lt;=$F$21,$F$22,$G$22)))),"")</f>
        <v/>
      </c>
      <c r="R297" s="41" t="str">
        <f>IF(wycena!B313&lt;&gt;"",IF((COUNTIF(wycena!CD313,"&lt;&gt;0")+COUNTIF(wycena!CG313,"&lt;&gt;0"))=1,$D$25,IF((COUNTIF(wycena!CD313,"&lt;&gt;0")+COUNTIF(wycena!CG313,"&lt;&gt;0"))=2,$E$25,$C$25)),"")</f>
        <v/>
      </c>
      <c r="S297" s="41" t="str">
        <f>IF(wycena!B313&lt;&gt;"",IF(COUNTIF(wycena!DL313,"&lt;&gt;0")+COUNTIF(wycena!DO313,"&lt;&gt;0")+COUNTIF(wycena!DP313,"&lt;&gt;0")+COUNTIF(wycena!DT313,"&lt;&gt;0")=$C$28,$C$29,IF(COUNTIF(wycena!DL313,"&lt;&gt;0")+COUNTIF(wycena!DO313,"&lt;&gt;0")+COUNTIF(wycena!DP313,"&lt;&gt;0")+COUNTIF(wycena!DT313,"&lt;&gt;0")=$D$28,$D$29,IF(COUNTIF(wycena!DL313,"&lt;&gt;0")+COUNTIF(wycena!DO313,"&lt;&gt;0")+COUNTIF(wycena!DP313,"&lt;&gt;0")+COUNTIF(wycena!DT313,"&lt;&gt;0")=$E$28,$E$29,$F$29))),"")</f>
        <v/>
      </c>
      <c r="T297" s="41" t="str">
        <f>IF(wycena!B313&lt;&gt;"",IFERROR(IF(MAX(wycena!$AC313:$AD313)/MIN(wycena!$AC313:$AD313)&lt;=$C$32,$C$33,IF(MAX(wycena!$AC313:$AD313)/MIN(wycena!$AC313:$AD313)&lt;=$D$32,$D$33,IF(MAX(wycena!$AC313:$AD313)/MIN(wycena!$AC313:$AD313)&lt;=$E$32,$E$33,$F$33))),0),"")</f>
        <v/>
      </c>
      <c r="U297" s="41" t="str">
        <f>IF(wycena!B313&lt;&gt;"",IF(MAX(wycena!$AC313:$AD313)&lt;=$C$36,$C$37,IF(MAX(wycena!$AC313:$AD313)&lt;=$D$36,$D$37,IF(MAX(wycena!$AC313:$AD313)&lt;=$E$36,$E$37,$F$37))),"")</f>
        <v/>
      </c>
      <c r="V297" s="41" t="str">
        <f>IF(wycena!B313&lt;&gt;"",IF(wycena!$AB313&lt;=ryzyka!$C$40,ryzyka!$C$41,IF(wycena!$AB313&lt;=ryzyka!$D$40,ryzyka!$D$41,IF(wycena!$AB313&lt;=ryzyka!$E$40,ryzyka!$E$41,ryzyka!$F$41))),"")</f>
        <v/>
      </c>
      <c r="W297" s="41">
        <f>IF(AND(wycena!B313&lt;&gt;"",wycena!O313&lt;&gt;""),IF((AND(wycena!O313=$C$43,wycena!P313&lt;&gt;"f",wycena!Q313&lt;&gt;"H"))=TRUE,$C$46,IF(AND(wycena!O313=$F$43,wycena!P313&lt;&gt;"A",wycena!Q313&lt;&gt;"E")=TRUE,$C$46,$D$46)),0)</f>
        <v>0</v>
      </c>
      <c r="X297" s="41" t="str">
        <f>IFERROR(IF(wycena!B313&lt;&gt;"",SUM(M297*$B$48,N297*$B$49,O297*$B$50,P297*$B$51,Q297*$B$52,R297*$B$53,S297*$B$54,T297*$B$55,U297*$B$56,V297*$B$57,W297*$B$58),""),0)</f>
        <v/>
      </c>
      <c r="Y297" s="42" t="str">
        <f>IF(wycena!B313&lt;&gt;"",IF(X297&lt;=$B$65,$C$65,(IF(X297&lt;=$B$66,$C$66,(IF(X297&lt;=$B$67,$C$67,$C$68))))),"")</f>
        <v/>
      </c>
    </row>
    <row r="298" spans="11:25">
      <c r="K298" s="39">
        <v>296</v>
      </c>
      <c r="L298" s="40" t="str">
        <f>IF(wycena!B314&lt;&gt;"",wycena!B314,"")</f>
        <v/>
      </c>
      <c r="M298" s="41" t="str">
        <f>IF(wycena!B314&lt;&gt;"",IF(wycena!EO314&lt;=ryzyka!$C$7,ryzyka!$C$8,IF(wycena!EO314&lt;=ryzyka!$D$7,ryzyka!$D$8,IF(wycena!EO314&lt;=ryzyka!$E$7,ryzyka!$E$8,IF(wycena!EO314&lt;=ryzyka!$F$7,ryzyka!$F$8,ryzyka!$G$8)))),"")</f>
        <v/>
      </c>
      <c r="N298" s="41" t="str">
        <f>IF(wycena!B314&lt;&gt;"",IF(wycena!X314=ryzyka!$C$10,ryzyka!$C$11,ryzyka!$D$11),"")</f>
        <v/>
      </c>
      <c r="O298" s="41" t="str">
        <f>IF(wycena!B314&lt;&gt;"",(IF(wycena!DN314&lt;&gt;0,ryzyka!$D$14,ryzyka!$C$14)),"")</f>
        <v/>
      </c>
      <c r="P298" s="41" t="str">
        <f>IF(wycena!B314&lt;&gt;"",IF(wycena!G314&lt;=ryzyka!$C$17,ryzyka!$C$18,IF(wycena!G314&lt;=ryzyka!$D$17,ryzyka!$D$18,IF(wycena!G314&lt;=ryzyka!$E$17,ryzyka!$E$18,IF(wycena!G314&lt;=ryzyka!$F$17,ryzyka!$F$18,ryzyka!$G$18)))),"")</f>
        <v/>
      </c>
      <c r="Q298" s="41" t="str">
        <f>IF(wycena!B314&lt;&gt;"",IF(COUNTIF(wycena!DJ314:DT314,"&lt;&gt;0")&lt;=$C$21,$C$22,IF(COUNTIF(wycena!DJ314:DT314,"&lt;&gt;0")&lt;=$D$21,$D$22,IF(COUNTIF(wycena!DJ314:DT314,"&lt;&gt;0")&lt;=$E$21,$E$22,IF(COUNTIF(wycena!DJ314:DT314,"&lt;&gt;0")&lt;=$F$21,$F$22,$G$22)))),"")</f>
        <v/>
      </c>
      <c r="R298" s="41" t="str">
        <f>IF(wycena!B314&lt;&gt;"",IF((COUNTIF(wycena!CD314,"&lt;&gt;0")+COUNTIF(wycena!CG314,"&lt;&gt;0"))=1,$D$25,IF((COUNTIF(wycena!CD314,"&lt;&gt;0")+COUNTIF(wycena!CG314,"&lt;&gt;0"))=2,$E$25,$C$25)),"")</f>
        <v/>
      </c>
      <c r="S298" s="41" t="str">
        <f>IF(wycena!B314&lt;&gt;"",IF(COUNTIF(wycena!DL314,"&lt;&gt;0")+COUNTIF(wycena!DO314,"&lt;&gt;0")+COUNTIF(wycena!DP314,"&lt;&gt;0")+COUNTIF(wycena!DT314,"&lt;&gt;0")=$C$28,$C$29,IF(COUNTIF(wycena!DL314,"&lt;&gt;0")+COUNTIF(wycena!DO314,"&lt;&gt;0")+COUNTIF(wycena!DP314,"&lt;&gt;0")+COUNTIF(wycena!DT314,"&lt;&gt;0")=$D$28,$D$29,IF(COUNTIF(wycena!DL314,"&lt;&gt;0")+COUNTIF(wycena!DO314,"&lt;&gt;0")+COUNTIF(wycena!DP314,"&lt;&gt;0")+COUNTIF(wycena!DT314,"&lt;&gt;0")=$E$28,$E$29,$F$29))),"")</f>
        <v/>
      </c>
      <c r="T298" s="41" t="str">
        <f>IF(wycena!B314&lt;&gt;"",IFERROR(IF(MAX(wycena!$AC314:$AD314)/MIN(wycena!$AC314:$AD314)&lt;=$C$32,$C$33,IF(MAX(wycena!$AC314:$AD314)/MIN(wycena!$AC314:$AD314)&lt;=$D$32,$D$33,IF(MAX(wycena!$AC314:$AD314)/MIN(wycena!$AC314:$AD314)&lt;=$E$32,$E$33,$F$33))),0),"")</f>
        <v/>
      </c>
      <c r="U298" s="41" t="str">
        <f>IF(wycena!B314&lt;&gt;"",IF(MAX(wycena!$AC314:$AD314)&lt;=$C$36,$C$37,IF(MAX(wycena!$AC314:$AD314)&lt;=$D$36,$D$37,IF(MAX(wycena!$AC314:$AD314)&lt;=$E$36,$E$37,$F$37))),"")</f>
        <v/>
      </c>
      <c r="V298" s="41" t="str">
        <f>IF(wycena!B314&lt;&gt;"",IF(wycena!$AB314&lt;=ryzyka!$C$40,ryzyka!$C$41,IF(wycena!$AB314&lt;=ryzyka!$D$40,ryzyka!$D$41,IF(wycena!$AB314&lt;=ryzyka!$E$40,ryzyka!$E$41,ryzyka!$F$41))),"")</f>
        <v/>
      </c>
      <c r="W298" s="41">
        <f>IF(AND(wycena!B314&lt;&gt;"",wycena!O314&lt;&gt;""),IF((AND(wycena!O314=$C$43,wycena!P314&lt;&gt;"f",wycena!Q314&lt;&gt;"H"))=TRUE,$C$46,IF(AND(wycena!O314=$F$43,wycena!P314&lt;&gt;"A",wycena!Q314&lt;&gt;"E")=TRUE,$C$46,$D$46)),0)</f>
        <v>0</v>
      </c>
      <c r="X298" s="41" t="str">
        <f>IFERROR(IF(wycena!B314&lt;&gt;"",SUM(M298*$B$48,N298*$B$49,O298*$B$50,P298*$B$51,Q298*$B$52,R298*$B$53,S298*$B$54,T298*$B$55,U298*$B$56,V298*$B$57,W298*$B$58),""),0)</f>
        <v/>
      </c>
      <c r="Y298" s="42" t="str">
        <f>IF(wycena!B314&lt;&gt;"",IF(X298&lt;=$B$65,$C$65,(IF(X298&lt;=$B$66,$C$66,(IF(X298&lt;=$B$67,$C$67,$C$68))))),"")</f>
        <v/>
      </c>
    </row>
    <row r="299" spans="11:25">
      <c r="K299" s="39">
        <v>297</v>
      </c>
      <c r="L299" s="40" t="str">
        <f>IF(wycena!B315&lt;&gt;"",wycena!B315,"")</f>
        <v/>
      </c>
      <c r="M299" s="41" t="str">
        <f>IF(wycena!B315&lt;&gt;"",IF(wycena!EO315&lt;=ryzyka!$C$7,ryzyka!$C$8,IF(wycena!EO315&lt;=ryzyka!$D$7,ryzyka!$D$8,IF(wycena!EO315&lt;=ryzyka!$E$7,ryzyka!$E$8,IF(wycena!EO315&lt;=ryzyka!$F$7,ryzyka!$F$8,ryzyka!$G$8)))),"")</f>
        <v/>
      </c>
      <c r="N299" s="41" t="str">
        <f>IF(wycena!B315&lt;&gt;"",IF(wycena!X315=ryzyka!$C$10,ryzyka!$C$11,ryzyka!$D$11),"")</f>
        <v/>
      </c>
      <c r="O299" s="41" t="str">
        <f>IF(wycena!B315&lt;&gt;"",(IF(wycena!DN315&lt;&gt;0,ryzyka!$D$14,ryzyka!$C$14)),"")</f>
        <v/>
      </c>
      <c r="P299" s="41" t="str">
        <f>IF(wycena!B315&lt;&gt;"",IF(wycena!G315&lt;=ryzyka!$C$17,ryzyka!$C$18,IF(wycena!G315&lt;=ryzyka!$D$17,ryzyka!$D$18,IF(wycena!G315&lt;=ryzyka!$E$17,ryzyka!$E$18,IF(wycena!G315&lt;=ryzyka!$F$17,ryzyka!$F$18,ryzyka!$G$18)))),"")</f>
        <v/>
      </c>
      <c r="Q299" s="41" t="str">
        <f>IF(wycena!B315&lt;&gt;"",IF(COUNTIF(wycena!DJ315:DT315,"&lt;&gt;0")&lt;=$C$21,$C$22,IF(COUNTIF(wycena!DJ315:DT315,"&lt;&gt;0")&lt;=$D$21,$D$22,IF(COUNTIF(wycena!DJ315:DT315,"&lt;&gt;0")&lt;=$E$21,$E$22,IF(COUNTIF(wycena!DJ315:DT315,"&lt;&gt;0")&lt;=$F$21,$F$22,$G$22)))),"")</f>
        <v/>
      </c>
      <c r="R299" s="41" t="str">
        <f>IF(wycena!B315&lt;&gt;"",IF((COUNTIF(wycena!CD315,"&lt;&gt;0")+COUNTIF(wycena!CG315,"&lt;&gt;0"))=1,$D$25,IF((COUNTIF(wycena!CD315,"&lt;&gt;0")+COUNTIF(wycena!CG315,"&lt;&gt;0"))=2,$E$25,$C$25)),"")</f>
        <v/>
      </c>
      <c r="S299" s="41" t="str">
        <f>IF(wycena!B315&lt;&gt;"",IF(COUNTIF(wycena!DL315,"&lt;&gt;0")+COUNTIF(wycena!DO315,"&lt;&gt;0")+COUNTIF(wycena!DP315,"&lt;&gt;0")+COUNTIF(wycena!DT315,"&lt;&gt;0")=$C$28,$C$29,IF(COUNTIF(wycena!DL315,"&lt;&gt;0")+COUNTIF(wycena!DO315,"&lt;&gt;0")+COUNTIF(wycena!DP315,"&lt;&gt;0")+COUNTIF(wycena!DT315,"&lt;&gt;0")=$D$28,$D$29,IF(COUNTIF(wycena!DL315,"&lt;&gt;0")+COUNTIF(wycena!DO315,"&lt;&gt;0")+COUNTIF(wycena!DP315,"&lt;&gt;0")+COUNTIF(wycena!DT315,"&lt;&gt;0")=$E$28,$E$29,$F$29))),"")</f>
        <v/>
      </c>
      <c r="T299" s="41" t="str">
        <f>IF(wycena!B315&lt;&gt;"",IFERROR(IF(MAX(wycena!$AC315:$AD315)/MIN(wycena!$AC315:$AD315)&lt;=$C$32,$C$33,IF(MAX(wycena!$AC315:$AD315)/MIN(wycena!$AC315:$AD315)&lt;=$D$32,$D$33,IF(MAX(wycena!$AC315:$AD315)/MIN(wycena!$AC315:$AD315)&lt;=$E$32,$E$33,$F$33))),0),"")</f>
        <v/>
      </c>
      <c r="U299" s="41" t="str">
        <f>IF(wycena!B315&lt;&gt;"",IF(MAX(wycena!$AC315:$AD315)&lt;=$C$36,$C$37,IF(MAX(wycena!$AC315:$AD315)&lt;=$D$36,$D$37,IF(MAX(wycena!$AC315:$AD315)&lt;=$E$36,$E$37,$F$37))),"")</f>
        <v/>
      </c>
      <c r="V299" s="41" t="str">
        <f>IF(wycena!B315&lt;&gt;"",IF(wycena!$AB315&lt;=ryzyka!$C$40,ryzyka!$C$41,IF(wycena!$AB315&lt;=ryzyka!$D$40,ryzyka!$D$41,IF(wycena!$AB315&lt;=ryzyka!$E$40,ryzyka!$E$41,ryzyka!$F$41))),"")</f>
        <v/>
      </c>
      <c r="W299" s="41">
        <f>IF(AND(wycena!B315&lt;&gt;"",wycena!O315&lt;&gt;""),IF((AND(wycena!O315=$C$43,wycena!P315&lt;&gt;"f",wycena!Q315&lt;&gt;"H"))=TRUE,$C$46,IF(AND(wycena!O315=$F$43,wycena!P315&lt;&gt;"A",wycena!Q315&lt;&gt;"E")=TRUE,$C$46,$D$46)),0)</f>
        <v>0</v>
      </c>
      <c r="X299" s="41" t="str">
        <f>IFERROR(IF(wycena!B315&lt;&gt;"",SUM(M299*$B$48,N299*$B$49,O299*$B$50,P299*$B$51,Q299*$B$52,R299*$B$53,S299*$B$54,T299*$B$55,U299*$B$56,V299*$B$57,W299*$B$58),""),0)</f>
        <v/>
      </c>
      <c r="Y299" s="42" t="str">
        <f>IF(wycena!B315&lt;&gt;"",IF(X299&lt;=$B$65,$C$65,(IF(X299&lt;=$B$66,$C$66,(IF(X299&lt;=$B$67,$C$67,$C$68))))),"")</f>
        <v/>
      </c>
    </row>
    <row r="300" spans="11:25">
      <c r="K300" s="39">
        <v>298</v>
      </c>
      <c r="L300" s="40" t="str">
        <f>IF(wycena!B316&lt;&gt;"",wycena!B316,"")</f>
        <v/>
      </c>
      <c r="M300" s="41" t="str">
        <f>IF(wycena!B316&lt;&gt;"",IF(wycena!EO316&lt;=ryzyka!$C$7,ryzyka!$C$8,IF(wycena!EO316&lt;=ryzyka!$D$7,ryzyka!$D$8,IF(wycena!EO316&lt;=ryzyka!$E$7,ryzyka!$E$8,IF(wycena!EO316&lt;=ryzyka!$F$7,ryzyka!$F$8,ryzyka!$G$8)))),"")</f>
        <v/>
      </c>
      <c r="N300" s="41" t="str">
        <f>IF(wycena!B316&lt;&gt;"",IF(wycena!X316=ryzyka!$C$10,ryzyka!$C$11,ryzyka!$D$11),"")</f>
        <v/>
      </c>
      <c r="O300" s="41" t="str">
        <f>IF(wycena!B316&lt;&gt;"",(IF(wycena!DN316&lt;&gt;0,ryzyka!$D$14,ryzyka!$C$14)),"")</f>
        <v/>
      </c>
      <c r="P300" s="41" t="str">
        <f>IF(wycena!B316&lt;&gt;"",IF(wycena!G316&lt;=ryzyka!$C$17,ryzyka!$C$18,IF(wycena!G316&lt;=ryzyka!$D$17,ryzyka!$D$18,IF(wycena!G316&lt;=ryzyka!$E$17,ryzyka!$E$18,IF(wycena!G316&lt;=ryzyka!$F$17,ryzyka!$F$18,ryzyka!$G$18)))),"")</f>
        <v/>
      </c>
      <c r="Q300" s="41" t="str">
        <f>IF(wycena!B316&lt;&gt;"",IF(COUNTIF(wycena!DJ316:DT316,"&lt;&gt;0")&lt;=$C$21,$C$22,IF(COUNTIF(wycena!DJ316:DT316,"&lt;&gt;0")&lt;=$D$21,$D$22,IF(COUNTIF(wycena!DJ316:DT316,"&lt;&gt;0")&lt;=$E$21,$E$22,IF(COUNTIF(wycena!DJ316:DT316,"&lt;&gt;0")&lt;=$F$21,$F$22,$G$22)))),"")</f>
        <v/>
      </c>
      <c r="R300" s="41" t="str">
        <f>IF(wycena!B316&lt;&gt;"",IF((COUNTIF(wycena!CD316,"&lt;&gt;0")+COUNTIF(wycena!CG316,"&lt;&gt;0"))=1,$D$25,IF((COUNTIF(wycena!CD316,"&lt;&gt;0")+COUNTIF(wycena!CG316,"&lt;&gt;0"))=2,$E$25,$C$25)),"")</f>
        <v/>
      </c>
      <c r="S300" s="41" t="str">
        <f>IF(wycena!B316&lt;&gt;"",IF(COUNTIF(wycena!DL316,"&lt;&gt;0")+COUNTIF(wycena!DO316,"&lt;&gt;0")+COUNTIF(wycena!DP316,"&lt;&gt;0")+COUNTIF(wycena!DT316,"&lt;&gt;0")=$C$28,$C$29,IF(COUNTIF(wycena!DL316,"&lt;&gt;0")+COUNTIF(wycena!DO316,"&lt;&gt;0")+COUNTIF(wycena!DP316,"&lt;&gt;0")+COUNTIF(wycena!DT316,"&lt;&gt;0")=$D$28,$D$29,IF(COUNTIF(wycena!DL316,"&lt;&gt;0")+COUNTIF(wycena!DO316,"&lt;&gt;0")+COUNTIF(wycena!DP316,"&lt;&gt;0")+COUNTIF(wycena!DT316,"&lt;&gt;0")=$E$28,$E$29,$F$29))),"")</f>
        <v/>
      </c>
      <c r="T300" s="41" t="str">
        <f>IF(wycena!B316&lt;&gt;"",IFERROR(IF(MAX(wycena!$AC316:$AD316)/MIN(wycena!$AC316:$AD316)&lt;=$C$32,$C$33,IF(MAX(wycena!$AC316:$AD316)/MIN(wycena!$AC316:$AD316)&lt;=$D$32,$D$33,IF(MAX(wycena!$AC316:$AD316)/MIN(wycena!$AC316:$AD316)&lt;=$E$32,$E$33,$F$33))),0),"")</f>
        <v/>
      </c>
      <c r="U300" s="41" t="str">
        <f>IF(wycena!B316&lt;&gt;"",IF(MAX(wycena!$AC316:$AD316)&lt;=$C$36,$C$37,IF(MAX(wycena!$AC316:$AD316)&lt;=$D$36,$D$37,IF(MAX(wycena!$AC316:$AD316)&lt;=$E$36,$E$37,$F$37))),"")</f>
        <v/>
      </c>
      <c r="V300" s="41" t="str">
        <f>IF(wycena!B316&lt;&gt;"",IF(wycena!$AB316&lt;=ryzyka!$C$40,ryzyka!$C$41,IF(wycena!$AB316&lt;=ryzyka!$D$40,ryzyka!$D$41,IF(wycena!$AB316&lt;=ryzyka!$E$40,ryzyka!$E$41,ryzyka!$F$41))),"")</f>
        <v/>
      </c>
      <c r="W300" s="41">
        <f>IF(AND(wycena!B316&lt;&gt;"",wycena!O316&lt;&gt;""),IF((AND(wycena!O316=$C$43,wycena!P316&lt;&gt;"f",wycena!Q316&lt;&gt;"H"))=TRUE,$C$46,IF(AND(wycena!O316=$F$43,wycena!P316&lt;&gt;"A",wycena!Q316&lt;&gt;"E")=TRUE,$C$46,$D$46)),0)</f>
        <v>0</v>
      </c>
      <c r="X300" s="41" t="str">
        <f>IFERROR(IF(wycena!B316&lt;&gt;"",SUM(M300*$B$48,N300*$B$49,O300*$B$50,P300*$B$51,Q300*$B$52,R300*$B$53,S300*$B$54,T300*$B$55,U300*$B$56,V300*$B$57,W300*$B$58),""),0)</f>
        <v/>
      </c>
      <c r="Y300" s="42" t="str">
        <f>IF(wycena!B316&lt;&gt;"",IF(X300&lt;=$B$65,$C$65,(IF(X300&lt;=$B$66,$C$66,(IF(X300&lt;=$B$67,$C$67,$C$68))))),"")</f>
        <v/>
      </c>
    </row>
    <row r="301" spans="11:25">
      <c r="K301" s="39">
        <v>299</v>
      </c>
      <c r="L301" s="40" t="str">
        <f>IF(wycena!B317&lt;&gt;"",wycena!B317,"")</f>
        <v/>
      </c>
      <c r="M301" s="41" t="str">
        <f>IF(wycena!B317&lt;&gt;"",IF(wycena!EO317&lt;=ryzyka!$C$7,ryzyka!$C$8,IF(wycena!EO317&lt;=ryzyka!$D$7,ryzyka!$D$8,IF(wycena!EO317&lt;=ryzyka!$E$7,ryzyka!$E$8,IF(wycena!EO317&lt;=ryzyka!$F$7,ryzyka!$F$8,ryzyka!$G$8)))),"")</f>
        <v/>
      </c>
      <c r="N301" s="41" t="str">
        <f>IF(wycena!B317&lt;&gt;"",IF(wycena!X317=ryzyka!$C$10,ryzyka!$C$11,ryzyka!$D$11),"")</f>
        <v/>
      </c>
      <c r="O301" s="41" t="str">
        <f>IF(wycena!B317&lt;&gt;"",(IF(wycena!DN317&lt;&gt;0,ryzyka!$D$14,ryzyka!$C$14)),"")</f>
        <v/>
      </c>
      <c r="P301" s="41" t="str">
        <f>IF(wycena!B317&lt;&gt;"",IF(wycena!G317&lt;=ryzyka!$C$17,ryzyka!$C$18,IF(wycena!G317&lt;=ryzyka!$D$17,ryzyka!$D$18,IF(wycena!G317&lt;=ryzyka!$E$17,ryzyka!$E$18,IF(wycena!G317&lt;=ryzyka!$F$17,ryzyka!$F$18,ryzyka!$G$18)))),"")</f>
        <v/>
      </c>
      <c r="Q301" s="41" t="str">
        <f>IF(wycena!B317&lt;&gt;"",IF(COUNTIF(wycena!DJ317:DT317,"&lt;&gt;0")&lt;=$C$21,$C$22,IF(COUNTIF(wycena!DJ317:DT317,"&lt;&gt;0")&lt;=$D$21,$D$22,IF(COUNTIF(wycena!DJ317:DT317,"&lt;&gt;0")&lt;=$E$21,$E$22,IF(COUNTIF(wycena!DJ317:DT317,"&lt;&gt;0")&lt;=$F$21,$F$22,$G$22)))),"")</f>
        <v/>
      </c>
      <c r="R301" s="41" t="str">
        <f>IF(wycena!B317&lt;&gt;"",IF((COUNTIF(wycena!CD317,"&lt;&gt;0")+COUNTIF(wycena!CG317,"&lt;&gt;0"))=1,$D$25,IF((COUNTIF(wycena!CD317,"&lt;&gt;0")+COUNTIF(wycena!CG317,"&lt;&gt;0"))=2,$E$25,$C$25)),"")</f>
        <v/>
      </c>
      <c r="S301" s="41" t="str">
        <f>IF(wycena!B317&lt;&gt;"",IF(COUNTIF(wycena!DL317,"&lt;&gt;0")+COUNTIF(wycena!DO317,"&lt;&gt;0")+COUNTIF(wycena!DP317,"&lt;&gt;0")+COUNTIF(wycena!DT317,"&lt;&gt;0")=$C$28,$C$29,IF(COUNTIF(wycena!DL317,"&lt;&gt;0")+COUNTIF(wycena!DO317,"&lt;&gt;0")+COUNTIF(wycena!DP317,"&lt;&gt;0")+COUNTIF(wycena!DT317,"&lt;&gt;0")=$D$28,$D$29,IF(COUNTIF(wycena!DL317,"&lt;&gt;0")+COUNTIF(wycena!DO317,"&lt;&gt;0")+COUNTIF(wycena!DP317,"&lt;&gt;0")+COUNTIF(wycena!DT317,"&lt;&gt;0")=$E$28,$E$29,$F$29))),"")</f>
        <v/>
      </c>
      <c r="T301" s="41" t="str">
        <f>IF(wycena!B317&lt;&gt;"",IFERROR(IF(MAX(wycena!$AC317:$AD317)/MIN(wycena!$AC317:$AD317)&lt;=$C$32,$C$33,IF(MAX(wycena!$AC317:$AD317)/MIN(wycena!$AC317:$AD317)&lt;=$D$32,$D$33,IF(MAX(wycena!$AC317:$AD317)/MIN(wycena!$AC317:$AD317)&lt;=$E$32,$E$33,$F$33))),0),"")</f>
        <v/>
      </c>
      <c r="U301" s="41" t="str">
        <f>IF(wycena!B317&lt;&gt;"",IF(MAX(wycena!$AC317:$AD317)&lt;=$C$36,$C$37,IF(MAX(wycena!$AC317:$AD317)&lt;=$D$36,$D$37,IF(MAX(wycena!$AC317:$AD317)&lt;=$E$36,$E$37,$F$37))),"")</f>
        <v/>
      </c>
      <c r="V301" s="41" t="str">
        <f>IF(wycena!B317&lt;&gt;"",IF(wycena!$AB317&lt;=ryzyka!$C$40,ryzyka!$C$41,IF(wycena!$AB317&lt;=ryzyka!$D$40,ryzyka!$D$41,IF(wycena!$AB317&lt;=ryzyka!$E$40,ryzyka!$E$41,ryzyka!$F$41))),"")</f>
        <v/>
      </c>
      <c r="W301" s="41">
        <f>IF(AND(wycena!B317&lt;&gt;"",wycena!O317&lt;&gt;""),IF((AND(wycena!O317=$C$43,wycena!P317&lt;&gt;"f",wycena!Q317&lt;&gt;"H"))=TRUE,$C$46,IF(AND(wycena!O317=$F$43,wycena!P317&lt;&gt;"A",wycena!Q317&lt;&gt;"E")=TRUE,$C$46,$D$46)),0)</f>
        <v>0</v>
      </c>
      <c r="X301" s="41" t="str">
        <f>IFERROR(IF(wycena!B317&lt;&gt;"",SUM(M301*$B$48,N301*$B$49,O301*$B$50,P301*$B$51,Q301*$B$52,R301*$B$53,S301*$B$54,T301*$B$55,U301*$B$56,V301*$B$57,W301*$B$58),""),0)</f>
        <v/>
      </c>
      <c r="Y301" s="42" t="str">
        <f>IF(wycena!B317&lt;&gt;"",IF(X301&lt;=$B$65,$C$65,(IF(X301&lt;=$B$66,$C$66,(IF(X301&lt;=$B$67,$C$67,$C$68))))),"")</f>
        <v/>
      </c>
    </row>
    <row r="302" spans="11:25">
      <c r="K302" s="39">
        <v>300</v>
      </c>
      <c r="L302" s="40" t="str">
        <f>IF(wycena!B318&lt;&gt;"",wycena!B318,"")</f>
        <v/>
      </c>
      <c r="M302" s="41" t="str">
        <f>IF(wycena!B318&lt;&gt;"",IF(wycena!EO318&lt;=ryzyka!$C$7,ryzyka!$C$8,IF(wycena!EO318&lt;=ryzyka!$D$7,ryzyka!$D$8,IF(wycena!EO318&lt;=ryzyka!$E$7,ryzyka!$E$8,IF(wycena!EO318&lt;=ryzyka!$F$7,ryzyka!$F$8,ryzyka!$G$8)))),"")</f>
        <v/>
      </c>
      <c r="N302" s="41" t="str">
        <f>IF(wycena!B318&lt;&gt;"",IF(wycena!X318=ryzyka!$C$10,ryzyka!$C$11,ryzyka!$D$11),"")</f>
        <v/>
      </c>
      <c r="O302" s="41" t="str">
        <f>IF(wycena!B318&lt;&gt;"",(IF(wycena!DN318&lt;&gt;0,ryzyka!$D$14,ryzyka!$C$14)),"")</f>
        <v/>
      </c>
      <c r="P302" s="41" t="str">
        <f>IF(wycena!B318&lt;&gt;"",IF(wycena!G318&lt;=ryzyka!$C$17,ryzyka!$C$18,IF(wycena!G318&lt;=ryzyka!$D$17,ryzyka!$D$18,IF(wycena!G318&lt;=ryzyka!$E$17,ryzyka!$E$18,IF(wycena!G318&lt;=ryzyka!$F$17,ryzyka!$F$18,ryzyka!$G$18)))),"")</f>
        <v/>
      </c>
      <c r="Q302" s="41" t="str">
        <f>IF(wycena!B318&lt;&gt;"",IF(COUNTIF(wycena!DJ318:DT318,"&lt;&gt;0")&lt;=$C$21,$C$22,IF(COUNTIF(wycena!DJ318:DT318,"&lt;&gt;0")&lt;=$D$21,$D$22,IF(COUNTIF(wycena!DJ318:DT318,"&lt;&gt;0")&lt;=$E$21,$E$22,IF(COUNTIF(wycena!DJ318:DT318,"&lt;&gt;0")&lt;=$F$21,$F$22,$G$22)))),"")</f>
        <v/>
      </c>
      <c r="R302" s="41" t="str">
        <f>IF(wycena!B318&lt;&gt;"",IF((COUNTIF(wycena!CD318,"&lt;&gt;0")+COUNTIF(wycena!CG318,"&lt;&gt;0"))=1,$D$25,IF((COUNTIF(wycena!CD318,"&lt;&gt;0")+COUNTIF(wycena!CG318,"&lt;&gt;0"))=2,$E$25,$C$25)),"")</f>
        <v/>
      </c>
      <c r="S302" s="41" t="str">
        <f>IF(wycena!B318&lt;&gt;"",IF(COUNTIF(wycena!DL318,"&lt;&gt;0")+COUNTIF(wycena!DO318,"&lt;&gt;0")+COUNTIF(wycena!DP318,"&lt;&gt;0")+COUNTIF(wycena!DT318,"&lt;&gt;0")=$C$28,$C$29,IF(COUNTIF(wycena!DL318,"&lt;&gt;0")+COUNTIF(wycena!DO318,"&lt;&gt;0")+COUNTIF(wycena!DP318,"&lt;&gt;0")+COUNTIF(wycena!DT318,"&lt;&gt;0")=$D$28,$D$29,IF(COUNTIF(wycena!DL318,"&lt;&gt;0")+COUNTIF(wycena!DO318,"&lt;&gt;0")+COUNTIF(wycena!DP318,"&lt;&gt;0")+COUNTIF(wycena!DT318,"&lt;&gt;0")=$E$28,$E$29,$F$29))),"")</f>
        <v/>
      </c>
      <c r="T302" s="41" t="str">
        <f>IF(wycena!B318&lt;&gt;"",IFERROR(IF(MAX(wycena!$AC318:$AD318)/MIN(wycena!$AC318:$AD318)&lt;=$C$32,$C$33,IF(MAX(wycena!$AC318:$AD318)/MIN(wycena!$AC318:$AD318)&lt;=$D$32,$D$33,IF(MAX(wycena!$AC318:$AD318)/MIN(wycena!$AC318:$AD318)&lt;=$E$32,$E$33,$F$33))),0),"")</f>
        <v/>
      </c>
      <c r="U302" s="41" t="str">
        <f>IF(wycena!B318&lt;&gt;"",IF(MAX(wycena!$AC318:$AD318)&lt;=$C$36,$C$37,IF(MAX(wycena!$AC318:$AD318)&lt;=$D$36,$D$37,IF(MAX(wycena!$AC318:$AD318)&lt;=$E$36,$E$37,$F$37))),"")</f>
        <v/>
      </c>
      <c r="V302" s="41" t="str">
        <f>IF(wycena!B318&lt;&gt;"",IF(wycena!$AB318&lt;=ryzyka!$C$40,ryzyka!$C$41,IF(wycena!$AB318&lt;=ryzyka!$D$40,ryzyka!$D$41,IF(wycena!$AB318&lt;=ryzyka!$E$40,ryzyka!$E$41,ryzyka!$F$41))),"")</f>
        <v/>
      </c>
      <c r="W302" s="41">
        <f>IF(AND(wycena!B318&lt;&gt;"",wycena!O318&lt;&gt;""),IF((AND(wycena!O318=$C$43,wycena!P318&lt;&gt;"f",wycena!Q318&lt;&gt;"H"))=TRUE,$C$46,IF(AND(wycena!O318=$F$43,wycena!P318&lt;&gt;"A",wycena!Q318&lt;&gt;"E")=TRUE,$C$46,$D$46)),0)</f>
        <v>0</v>
      </c>
      <c r="X302" s="41" t="str">
        <f>IFERROR(IF(wycena!B318&lt;&gt;"",SUM(M302*$B$48,N302*$B$49,O302*$B$50,P302*$B$51,Q302*$B$52,R302*$B$53,S302*$B$54,T302*$B$55,U302*$B$56,V302*$B$57,W302*$B$58),""),0)</f>
        <v/>
      </c>
      <c r="Y302" s="42" t="str">
        <f>IF(wycena!B318&lt;&gt;"",IF(X302&lt;=$B$65,$C$65,(IF(X302&lt;=$B$66,$C$66,(IF(X302&lt;=$B$67,$C$67,$C$68))))),"")</f>
        <v/>
      </c>
    </row>
    <row r="303" spans="11:25">
      <c r="K303" s="39">
        <v>301</v>
      </c>
      <c r="L303" s="40" t="str">
        <f>IF(wycena!B319&lt;&gt;"",wycena!B319,"")</f>
        <v/>
      </c>
      <c r="M303" s="41" t="str">
        <f>IF(wycena!B319&lt;&gt;"",IF(wycena!EO319&lt;=ryzyka!$C$7,ryzyka!$C$8,IF(wycena!EO319&lt;=ryzyka!$D$7,ryzyka!$D$8,IF(wycena!EO319&lt;=ryzyka!$E$7,ryzyka!$E$8,IF(wycena!EO319&lt;=ryzyka!$F$7,ryzyka!$F$8,ryzyka!$G$8)))),"")</f>
        <v/>
      </c>
      <c r="N303" s="41" t="str">
        <f>IF(wycena!B319&lt;&gt;"",IF(wycena!X319=ryzyka!$C$10,ryzyka!$C$11,ryzyka!$D$11),"")</f>
        <v/>
      </c>
      <c r="O303" s="41" t="str">
        <f>IF(wycena!B319&lt;&gt;"",(IF(wycena!DN319&lt;&gt;0,ryzyka!$D$14,ryzyka!$C$14)),"")</f>
        <v/>
      </c>
      <c r="P303" s="41" t="str">
        <f>IF(wycena!B319&lt;&gt;"",IF(wycena!G319&lt;=ryzyka!$C$17,ryzyka!$C$18,IF(wycena!G319&lt;=ryzyka!$D$17,ryzyka!$D$18,IF(wycena!G319&lt;=ryzyka!$E$17,ryzyka!$E$18,IF(wycena!G319&lt;=ryzyka!$F$17,ryzyka!$F$18,ryzyka!$G$18)))),"")</f>
        <v/>
      </c>
      <c r="Q303" s="41" t="str">
        <f>IF(wycena!B319&lt;&gt;"",IF(COUNTIF(wycena!DJ319:DT319,"&lt;&gt;0")&lt;=$C$21,$C$22,IF(COUNTIF(wycena!DJ319:DT319,"&lt;&gt;0")&lt;=$D$21,$D$22,IF(COUNTIF(wycena!DJ319:DT319,"&lt;&gt;0")&lt;=$E$21,$E$22,IF(COUNTIF(wycena!DJ319:DT319,"&lt;&gt;0")&lt;=$F$21,$F$22,$G$22)))),"")</f>
        <v/>
      </c>
      <c r="R303" s="41" t="str">
        <f>IF(wycena!B319&lt;&gt;"",IF((COUNTIF(wycena!CD319,"&lt;&gt;0")+COUNTIF(wycena!CG319,"&lt;&gt;0"))=1,$D$25,IF((COUNTIF(wycena!CD319,"&lt;&gt;0")+COUNTIF(wycena!CG319,"&lt;&gt;0"))=2,$E$25,$C$25)),"")</f>
        <v/>
      </c>
      <c r="S303" s="41" t="str">
        <f>IF(wycena!B319&lt;&gt;"",IF(COUNTIF(wycena!DL319,"&lt;&gt;0")+COUNTIF(wycena!DO319,"&lt;&gt;0")+COUNTIF(wycena!DP319,"&lt;&gt;0")+COUNTIF(wycena!DT319,"&lt;&gt;0")=$C$28,$C$29,IF(COUNTIF(wycena!DL319,"&lt;&gt;0")+COUNTIF(wycena!DO319,"&lt;&gt;0")+COUNTIF(wycena!DP319,"&lt;&gt;0")+COUNTIF(wycena!DT319,"&lt;&gt;0")=$D$28,$D$29,IF(COUNTIF(wycena!DL319,"&lt;&gt;0")+COUNTIF(wycena!DO319,"&lt;&gt;0")+COUNTIF(wycena!DP319,"&lt;&gt;0")+COUNTIF(wycena!DT319,"&lt;&gt;0")=$E$28,$E$29,$F$29))),"")</f>
        <v/>
      </c>
      <c r="T303" s="41" t="str">
        <f>IF(wycena!B319&lt;&gt;"",IFERROR(IF(MAX(wycena!$AC319:$AD319)/MIN(wycena!$AC319:$AD319)&lt;=$C$32,$C$33,IF(MAX(wycena!$AC319:$AD319)/MIN(wycena!$AC319:$AD319)&lt;=$D$32,$D$33,IF(MAX(wycena!$AC319:$AD319)/MIN(wycena!$AC319:$AD319)&lt;=$E$32,$E$33,$F$33))),0),"")</f>
        <v/>
      </c>
      <c r="U303" s="41" t="str">
        <f>IF(wycena!B319&lt;&gt;"",IF(MAX(wycena!$AC319:$AD319)&lt;=$C$36,$C$37,IF(MAX(wycena!$AC319:$AD319)&lt;=$D$36,$D$37,IF(MAX(wycena!$AC319:$AD319)&lt;=$E$36,$E$37,$F$37))),"")</f>
        <v/>
      </c>
      <c r="V303" s="41" t="str">
        <f>IF(wycena!B319&lt;&gt;"",IF(wycena!$AB319&lt;=ryzyka!$C$40,ryzyka!$C$41,IF(wycena!$AB319&lt;=ryzyka!$D$40,ryzyka!$D$41,IF(wycena!$AB319&lt;=ryzyka!$E$40,ryzyka!$E$41,ryzyka!$F$41))),"")</f>
        <v/>
      </c>
      <c r="W303" s="41">
        <f>IF(AND(wycena!B319&lt;&gt;"",wycena!O319&lt;&gt;""),IF((AND(wycena!O319=$C$43,wycena!P319&lt;&gt;"f",wycena!Q319&lt;&gt;"H"))=TRUE,$C$46,IF(AND(wycena!O319=$F$43,wycena!P319&lt;&gt;"A",wycena!Q319&lt;&gt;"E")=TRUE,$C$46,$D$46)),0)</f>
        <v>0</v>
      </c>
      <c r="X303" s="41" t="str">
        <f>IFERROR(IF(wycena!B319&lt;&gt;"",SUM(M303*$B$48,N303*$B$49,O303*$B$50,P303*$B$51,Q303*$B$52,R303*$B$53,S303*$B$54,T303*$B$55,U303*$B$56,V303*$B$57,W303*$B$58),""),0)</f>
        <v/>
      </c>
      <c r="Y303" s="42" t="str">
        <f>IF(wycena!B319&lt;&gt;"",IF(X303&lt;=$B$65,$C$65,(IF(X303&lt;=$B$66,$C$66,(IF(X303&lt;=$B$67,$C$67,$C$68))))),"")</f>
        <v/>
      </c>
    </row>
    <row r="304" spans="11:25">
      <c r="K304" s="39">
        <v>302</v>
      </c>
      <c r="L304" s="40" t="str">
        <f>IF(wycena!B320&lt;&gt;"",wycena!B320,"")</f>
        <v/>
      </c>
      <c r="M304" s="41" t="str">
        <f>IF(wycena!B320&lt;&gt;"",IF(wycena!EO320&lt;=ryzyka!$C$7,ryzyka!$C$8,IF(wycena!EO320&lt;=ryzyka!$D$7,ryzyka!$D$8,IF(wycena!EO320&lt;=ryzyka!$E$7,ryzyka!$E$8,IF(wycena!EO320&lt;=ryzyka!$F$7,ryzyka!$F$8,ryzyka!$G$8)))),"")</f>
        <v/>
      </c>
      <c r="N304" s="41" t="str">
        <f>IF(wycena!B320&lt;&gt;"",IF(wycena!X320=ryzyka!$C$10,ryzyka!$C$11,ryzyka!$D$11),"")</f>
        <v/>
      </c>
      <c r="O304" s="41" t="str">
        <f>IF(wycena!B320&lt;&gt;"",(IF(wycena!DN320&lt;&gt;0,ryzyka!$D$14,ryzyka!$C$14)),"")</f>
        <v/>
      </c>
      <c r="P304" s="41" t="str">
        <f>IF(wycena!B320&lt;&gt;"",IF(wycena!G320&lt;=ryzyka!$C$17,ryzyka!$C$18,IF(wycena!G320&lt;=ryzyka!$D$17,ryzyka!$D$18,IF(wycena!G320&lt;=ryzyka!$E$17,ryzyka!$E$18,IF(wycena!G320&lt;=ryzyka!$F$17,ryzyka!$F$18,ryzyka!$G$18)))),"")</f>
        <v/>
      </c>
      <c r="Q304" s="41" t="str">
        <f>IF(wycena!B320&lt;&gt;"",IF(COUNTIF(wycena!DJ320:DT320,"&lt;&gt;0")&lt;=$C$21,$C$22,IF(COUNTIF(wycena!DJ320:DT320,"&lt;&gt;0")&lt;=$D$21,$D$22,IF(COUNTIF(wycena!DJ320:DT320,"&lt;&gt;0")&lt;=$E$21,$E$22,IF(COUNTIF(wycena!DJ320:DT320,"&lt;&gt;0")&lt;=$F$21,$F$22,$G$22)))),"")</f>
        <v/>
      </c>
      <c r="R304" s="41" t="str">
        <f>IF(wycena!B320&lt;&gt;"",IF((COUNTIF(wycena!CD320,"&lt;&gt;0")+COUNTIF(wycena!CG320,"&lt;&gt;0"))=1,$D$25,IF((COUNTIF(wycena!CD320,"&lt;&gt;0")+COUNTIF(wycena!CG320,"&lt;&gt;0"))=2,$E$25,$C$25)),"")</f>
        <v/>
      </c>
      <c r="S304" s="41" t="str">
        <f>IF(wycena!B320&lt;&gt;"",IF(COUNTIF(wycena!DL320,"&lt;&gt;0")+COUNTIF(wycena!DO320,"&lt;&gt;0")+COUNTIF(wycena!DP320,"&lt;&gt;0")+COUNTIF(wycena!DT320,"&lt;&gt;0")=$C$28,$C$29,IF(COUNTIF(wycena!DL320,"&lt;&gt;0")+COUNTIF(wycena!DO320,"&lt;&gt;0")+COUNTIF(wycena!DP320,"&lt;&gt;0")+COUNTIF(wycena!DT320,"&lt;&gt;0")=$D$28,$D$29,IF(COUNTIF(wycena!DL320,"&lt;&gt;0")+COUNTIF(wycena!DO320,"&lt;&gt;0")+COUNTIF(wycena!DP320,"&lt;&gt;0")+COUNTIF(wycena!DT320,"&lt;&gt;0")=$E$28,$E$29,$F$29))),"")</f>
        <v/>
      </c>
      <c r="T304" s="41" t="str">
        <f>IF(wycena!B320&lt;&gt;"",IFERROR(IF(MAX(wycena!$AC320:$AD320)/MIN(wycena!$AC320:$AD320)&lt;=$C$32,$C$33,IF(MAX(wycena!$AC320:$AD320)/MIN(wycena!$AC320:$AD320)&lt;=$D$32,$D$33,IF(MAX(wycena!$AC320:$AD320)/MIN(wycena!$AC320:$AD320)&lt;=$E$32,$E$33,$F$33))),0),"")</f>
        <v/>
      </c>
      <c r="U304" s="41" t="str">
        <f>IF(wycena!B320&lt;&gt;"",IF(MAX(wycena!$AC320:$AD320)&lt;=$C$36,$C$37,IF(MAX(wycena!$AC320:$AD320)&lt;=$D$36,$D$37,IF(MAX(wycena!$AC320:$AD320)&lt;=$E$36,$E$37,$F$37))),"")</f>
        <v/>
      </c>
      <c r="V304" s="41" t="str">
        <f>IF(wycena!B320&lt;&gt;"",IF(wycena!$AB320&lt;=ryzyka!$C$40,ryzyka!$C$41,IF(wycena!$AB320&lt;=ryzyka!$D$40,ryzyka!$D$41,IF(wycena!$AB320&lt;=ryzyka!$E$40,ryzyka!$E$41,ryzyka!$F$41))),"")</f>
        <v/>
      </c>
      <c r="W304" s="41">
        <f>IF(AND(wycena!B320&lt;&gt;"",wycena!O320&lt;&gt;""),IF((AND(wycena!O320=$C$43,wycena!P320&lt;&gt;"f",wycena!Q320&lt;&gt;"H"))=TRUE,$C$46,IF(AND(wycena!O320=$F$43,wycena!P320&lt;&gt;"A",wycena!Q320&lt;&gt;"E")=TRUE,$C$46,$D$46)),0)</f>
        <v>0</v>
      </c>
      <c r="X304" s="41" t="str">
        <f>IFERROR(IF(wycena!B320&lt;&gt;"",SUM(M304*$B$48,N304*$B$49,O304*$B$50,P304*$B$51,Q304*$B$52,R304*$B$53,S304*$B$54,T304*$B$55,U304*$B$56,V304*$B$57,W304*$B$58),""),0)</f>
        <v/>
      </c>
      <c r="Y304" s="42" t="str">
        <f>IF(wycena!B320&lt;&gt;"",IF(X304&lt;=$B$65,$C$65,(IF(X304&lt;=$B$66,$C$66,(IF(X304&lt;=$B$67,$C$67,$C$68))))),"")</f>
        <v/>
      </c>
    </row>
    <row r="305" spans="11:25">
      <c r="K305" s="39">
        <v>303</v>
      </c>
      <c r="L305" s="40" t="str">
        <f>IF(wycena!B321&lt;&gt;"",wycena!B321,"")</f>
        <v/>
      </c>
      <c r="M305" s="41" t="str">
        <f>IF(wycena!B321&lt;&gt;"",IF(wycena!EO321&lt;=ryzyka!$C$7,ryzyka!$C$8,IF(wycena!EO321&lt;=ryzyka!$D$7,ryzyka!$D$8,IF(wycena!EO321&lt;=ryzyka!$E$7,ryzyka!$E$8,IF(wycena!EO321&lt;=ryzyka!$F$7,ryzyka!$F$8,ryzyka!$G$8)))),"")</f>
        <v/>
      </c>
      <c r="N305" s="41" t="str">
        <f>IF(wycena!B321&lt;&gt;"",IF(wycena!X321=ryzyka!$C$10,ryzyka!$C$11,ryzyka!$D$11),"")</f>
        <v/>
      </c>
      <c r="O305" s="41" t="str">
        <f>IF(wycena!B321&lt;&gt;"",(IF(wycena!DN321&lt;&gt;0,ryzyka!$D$14,ryzyka!$C$14)),"")</f>
        <v/>
      </c>
      <c r="P305" s="41" t="str">
        <f>IF(wycena!B321&lt;&gt;"",IF(wycena!G321&lt;=ryzyka!$C$17,ryzyka!$C$18,IF(wycena!G321&lt;=ryzyka!$D$17,ryzyka!$D$18,IF(wycena!G321&lt;=ryzyka!$E$17,ryzyka!$E$18,IF(wycena!G321&lt;=ryzyka!$F$17,ryzyka!$F$18,ryzyka!$G$18)))),"")</f>
        <v/>
      </c>
      <c r="Q305" s="41" t="str">
        <f>IF(wycena!B321&lt;&gt;"",IF(COUNTIF(wycena!DJ321:DT321,"&lt;&gt;0")&lt;=$C$21,$C$22,IF(COUNTIF(wycena!DJ321:DT321,"&lt;&gt;0")&lt;=$D$21,$D$22,IF(COUNTIF(wycena!DJ321:DT321,"&lt;&gt;0")&lt;=$E$21,$E$22,IF(COUNTIF(wycena!DJ321:DT321,"&lt;&gt;0")&lt;=$F$21,$F$22,$G$22)))),"")</f>
        <v/>
      </c>
      <c r="R305" s="41" t="str">
        <f>IF(wycena!B321&lt;&gt;"",IF((COUNTIF(wycena!CD321,"&lt;&gt;0")+COUNTIF(wycena!CG321,"&lt;&gt;0"))=1,$D$25,IF((COUNTIF(wycena!CD321,"&lt;&gt;0")+COUNTIF(wycena!CG321,"&lt;&gt;0"))=2,$E$25,$C$25)),"")</f>
        <v/>
      </c>
      <c r="S305" s="41" t="str">
        <f>IF(wycena!B321&lt;&gt;"",IF(COUNTIF(wycena!DL321,"&lt;&gt;0")+COUNTIF(wycena!DO321,"&lt;&gt;0")+COUNTIF(wycena!DP321,"&lt;&gt;0")+COUNTIF(wycena!DT321,"&lt;&gt;0")=$C$28,$C$29,IF(COUNTIF(wycena!DL321,"&lt;&gt;0")+COUNTIF(wycena!DO321,"&lt;&gt;0")+COUNTIF(wycena!DP321,"&lt;&gt;0")+COUNTIF(wycena!DT321,"&lt;&gt;0")=$D$28,$D$29,IF(COUNTIF(wycena!DL321,"&lt;&gt;0")+COUNTIF(wycena!DO321,"&lt;&gt;0")+COUNTIF(wycena!DP321,"&lt;&gt;0")+COUNTIF(wycena!DT321,"&lt;&gt;0")=$E$28,$E$29,$F$29))),"")</f>
        <v/>
      </c>
      <c r="T305" s="41" t="str">
        <f>IF(wycena!B321&lt;&gt;"",IFERROR(IF(MAX(wycena!$AC321:$AD321)/MIN(wycena!$AC321:$AD321)&lt;=$C$32,$C$33,IF(MAX(wycena!$AC321:$AD321)/MIN(wycena!$AC321:$AD321)&lt;=$D$32,$D$33,IF(MAX(wycena!$AC321:$AD321)/MIN(wycena!$AC321:$AD321)&lt;=$E$32,$E$33,$F$33))),0),"")</f>
        <v/>
      </c>
      <c r="U305" s="41" t="str">
        <f>IF(wycena!B321&lt;&gt;"",IF(MAX(wycena!$AC321:$AD321)&lt;=$C$36,$C$37,IF(MAX(wycena!$AC321:$AD321)&lt;=$D$36,$D$37,IF(MAX(wycena!$AC321:$AD321)&lt;=$E$36,$E$37,$F$37))),"")</f>
        <v/>
      </c>
      <c r="V305" s="41" t="str">
        <f>IF(wycena!B321&lt;&gt;"",IF(wycena!$AB321&lt;=ryzyka!$C$40,ryzyka!$C$41,IF(wycena!$AB321&lt;=ryzyka!$D$40,ryzyka!$D$41,IF(wycena!$AB321&lt;=ryzyka!$E$40,ryzyka!$E$41,ryzyka!$F$41))),"")</f>
        <v/>
      </c>
      <c r="W305" s="41">
        <f>IF(AND(wycena!B321&lt;&gt;"",wycena!O321&lt;&gt;""),IF((AND(wycena!O321=$C$43,wycena!P321&lt;&gt;"f",wycena!Q321&lt;&gt;"H"))=TRUE,$C$46,IF(AND(wycena!O321=$F$43,wycena!P321&lt;&gt;"A",wycena!Q321&lt;&gt;"E")=TRUE,$C$46,$D$46)),0)</f>
        <v>0</v>
      </c>
      <c r="X305" s="41" t="str">
        <f>IFERROR(IF(wycena!B321&lt;&gt;"",SUM(M305*$B$48,N305*$B$49,O305*$B$50,P305*$B$51,Q305*$B$52,R305*$B$53,S305*$B$54,T305*$B$55,U305*$B$56,V305*$B$57,W305*$B$58),""),0)</f>
        <v/>
      </c>
      <c r="Y305" s="42" t="str">
        <f>IF(wycena!B321&lt;&gt;"",IF(X305&lt;=$B$65,$C$65,(IF(X305&lt;=$B$66,$C$66,(IF(X305&lt;=$B$67,$C$67,$C$68))))),"")</f>
        <v/>
      </c>
    </row>
    <row r="306" spans="11:25">
      <c r="K306" s="39">
        <v>304</v>
      </c>
      <c r="L306" s="40" t="str">
        <f>IF(wycena!B322&lt;&gt;"",wycena!B322,"")</f>
        <v/>
      </c>
      <c r="M306" s="41" t="str">
        <f>IF(wycena!B322&lt;&gt;"",IF(wycena!EO322&lt;=ryzyka!$C$7,ryzyka!$C$8,IF(wycena!EO322&lt;=ryzyka!$D$7,ryzyka!$D$8,IF(wycena!EO322&lt;=ryzyka!$E$7,ryzyka!$E$8,IF(wycena!EO322&lt;=ryzyka!$F$7,ryzyka!$F$8,ryzyka!$G$8)))),"")</f>
        <v/>
      </c>
      <c r="N306" s="41" t="str">
        <f>IF(wycena!B322&lt;&gt;"",IF(wycena!X322=ryzyka!$C$10,ryzyka!$C$11,ryzyka!$D$11),"")</f>
        <v/>
      </c>
      <c r="O306" s="41" t="str">
        <f>IF(wycena!B322&lt;&gt;"",(IF(wycena!DN322&lt;&gt;0,ryzyka!$D$14,ryzyka!$C$14)),"")</f>
        <v/>
      </c>
      <c r="P306" s="41" t="str">
        <f>IF(wycena!B322&lt;&gt;"",IF(wycena!G322&lt;=ryzyka!$C$17,ryzyka!$C$18,IF(wycena!G322&lt;=ryzyka!$D$17,ryzyka!$D$18,IF(wycena!G322&lt;=ryzyka!$E$17,ryzyka!$E$18,IF(wycena!G322&lt;=ryzyka!$F$17,ryzyka!$F$18,ryzyka!$G$18)))),"")</f>
        <v/>
      </c>
      <c r="Q306" s="41" t="str">
        <f>IF(wycena!B322&lt;&gt;"",IF(COUNTIF(wycena!DJ322:DT322,"&lt;&gt;0")&lt;=$C$21,$C$22,IF(COUNTIF(wycena!DJ322:DT322,"&lt;&gt;0")&lt;=$D$21,$D$22,IF(COUNTIF(wycena!DJ322:DT322,"&lt;&gt;0")&lt;=$E$21,$E$22,IF(COUNTIF(wycena!DJ322:DT322,"&lt;&gt;0")&lt;=$F$21,$F$22,$G$22)))),"")</f>
        <v/>
      </c>
      <c r="R306" s="41" t="str">
        <f>IF(wycena!B322&lt;&gt;"",IF((COUNTIF(wycena!CD322,"&lt;&gt;0")+COUNTIF(wycena!CG322,"&lt;&gt;0"))=1,$D$25,IF((COUNTIF(wycena!CD322,"&lt;&gt;0")+COUNTIF(wycena!CG322,"&lt;&gt;0"))=2,$E$25,$C$25)),"")</f>
        <v/>
      </c>
      <c r="S306" s="41" t="str">
        <f>IF(wycena!B322&lt;&gt;"",IF(COUNTIF(wycena!DL322,"&lt;&gt;0")+COUNTIF(wycena!DO322,"&lt;&gt;0")+COUNTIF(wycena!DP322,"&lt;&gt;0")+COUNTIF(wycena!DT322,"&lt;&gt;0")=$C$28,$C$29,IF(COUNTIF(wycena!DL322,"&lt;&gt;0")+COUNTIF(wycena!DO322,"&lt;&gt;0")+COUNTIF(wycena!DP322,"&lt;&gt;0")+COUNTIF(wycena!DT322,"&lt;&gt;0")=$D$28,$D$29,IF(COUNTIF(wycena!DL322,"&lt;&gt;0")+COUNTIF(wycena!DO322,"&lt;&gt;0")+COUNTIF(wycena!DP322,"&lt;&gt;0")+COUNTIF(wycena!DT322,"&lt;&gt;0")=$E$28,$E$29,$F$29))),"")</f>
        <v/>
      </c>
      <c r="T306" s="41" t="str">
        <f>IF(wycena!B322&lt;&gt;"",IFERROR(IF(MAX(wycena!$AC322:$AD322)/MIN(wycena!$AC322:$AD322)&lt;=$C$32,$C$33,IF(MAX(wycena!$AC322:$AD322)/MIN(wycena!$AC322:$AD322)&lt;=$D$32,$D$33,IF(MAX(wycena!$AC322:$AD322)/MIN(wycena!$AC322:$AD322)&lt;=$E$32,$E$33,$F$33))),0),"")</f>
        <v/>
      </c>
      <c r="U306" s="41" t="str">
        <f>IF(wycena!B322&lt;&gt;"",IF(MAX(wycena!$AC322:$AD322)&lt;=$C$36,$C$37,IF(MAX(wycena!$AC322:$AD322)&lt;=$D$36,$D$37,IF(MAX(wycena!$AC322:$AD322)&lt;=$E$36,$E$37,$F$37))),"")</f>
        <v/>
      </c>
      <c r="V306" s="41" t="str">
        <f>IF(wycena!B322&lt;&gt;"",IF(wycena!$AB322&lt;=ryzyka!$C$40,ryzyka!$C$41,IF(wycena!$AB322&lt;=ryzyka!$D$40,ryzyka!$D$41,IF(wycena!$AB322&lt;=ryzyka!$E$40,ryzyka!$E$41,ryzyka!$F$41))),"")</f>
        <v/>
      </c>
      <c r="W306" s="41">
        <f>IF(AND(wycena!B322&lt;&gt;"",wycena!O322&lt;&gt;""),IF((AND(wycena!O322=$C$43,wycena!P322&lt;&gt;"f",wycena!Q322&lt;&gt;"H"))=TRUE,$C$46,IF(AND(wycena!O322=$F$43,wycena!P322&lt;&gt;"A",wycena!Q322&lt;&gt;"E")=TRUE,$C$46,$D$46)),0)</f>
        <v>0</v>
      </c>
      <c r="X306" s="41" t="str">
        <f>IFERROR(IF(wycena!B322&lt;&gt;"",SUM(M306*$B$48,N306*$B$49,O306*$B$50,P306*$B$51,Q306*$B$52,R306*$B$53,S306*$B$54,T306*$B$55,U306*$B$56,V306*$B$57,W306*$B$58),""),0)</f>
        <v/>
      </c>
      <c r="Y306" s="42" t="str">
        <f>IF(wycena!B322&lt;&gt;"",IF(X306&lt;=$B$65,$C$65,(IF(X306&lt;=$B$66,$C$66,(IF(X306&lt;=$B$67,$C$67,$C$68))))),"")</f>
        <v/>
      </c>
    </row>
    <row r="307" spans="11:25">
      <c r="K307" s="39">
        <v>305</v>
      </c>
      <c r="L307" s="40" t="str">
        <f>IF(wycena!B323&lt;&gt;"",wycena!B323,"")</f>
        <v/>
      </c>
      <c r="M307" s="41" t="str">
        <f>IF(wycena!B323&lt;&gt;"",IF(wycena!EO323&lt;=ryzyka!$C$7,ryzyka!$C$8,IF(wycena!EO323&lt;=ryzyka!$D$7,ryzyka!$D$8,IF(wycena!EO323&lt;=ryzyka!$E$7,ryzyka!$E$8,IF(wycena!EO323&lt;=ryzyka!$F$7,ryzyka!$F$8,ryzyka!$G$8)))),"")</f>
        <v/>
      </c>
      <c r="N307" s="41" t="str">
        <f>IF(wycena!B323&lt;&gt;"",IF(wycena!X323=ryzyka!$C$10,ryzyka!$C$11,ryzyka!$D$11),"")</f>
        <v/>
      </c>
      <c r="O307" s="41" t="str">
        <f>IF(wycena!B323&lt;&gt;"",(IF(wycena!DN323&lt;&gt;0,ryzyka!$D$14,ryzyka!$C$14)),"")</f>
        <v/>
      </c>
      <c r="P307" s="41" t="str">
        <f>IF(wycena!B323&lt;&gt;"",IF(wycena!G323&lt;=ryzyka!$C$17,ryzyka!$C$18,IF(wycena!G323&lt;=ryzyka!$D$17,ryzyka!$D$18,IF(wycena!G323&lt;=ryzyka!$E$17,ryzyka!$E$18,IF(wycena!G323&lt;=ryzyka!$F$17,ryzyka!$F$18,ryzyka!$G$18)))),"")</f>
        <v/>
      </c>
      <c r="Q307" s="41" t="str">
        <f>IF(wycena!B323&lt;&gt;"",IF(COUNTIF(wycena!DJ323:DT323,"&lt;&gt;0")&lt;=$C$21,$C$22,IF(COUNTIF(wycena!DJ323:DT323,"&lt;&gt;0")&lt;=$D$21,$D$22,IF(COUNTIF(wycena!DJ323:DT323,"&lt;&gt;0")&lt;=$E$21,$E$22,IF(COUNTIF(wycena!DJ323:DT323,"&lt;&gt;0")&lt;=$F$21,$F$22,$G$22)))),"")</f>
        <v/>
      </c>
      <c r="R307" s="41" t="str">
        <f>IF(wycena!B323&lt;&gt;"",IF((COUNTIF(wycena!CD323,"&lt;&gt;0")+COUNTIF(wycena!CG323,"&lt;&gt;0"))=1,$D$25,IF((COUNTIF(wycena!CD323,"&lt;&gt;0")+COUNTIF(wycena!CG323,"&lt;&gt;0"))=2,$E$25,$C$25)),"")</f>
        <v/>
      </c>
      <c r="S307" s="41" t="str">
        <f>IF(wycena!B323&lt;&gt;"",IF(COUNTIF(wycena!DL323,"&lt;&gt;0")+COUNTIF(wycena!DO323,"&lt;&gt;0")+COUNTIF(wycena!DP323,"&lt;&gt;0")+COUNTIF(wycena!DT323,"&lt;&gt;0")=$C$28,$C$29,IF(COUNTIF(wycena!DL323,"&lt;&gt;0")+COUNTIF(wycena!DO323,"&lt;&gt;0")+COUNTIF(wycena!DP323,"&lt;&gt;0")+COUNTIF(wycena!DT323,"&lt;&gt;0")=$D$28,$D$29,IF(COUNTIF(wycena!DL323,"&lt;&gt;0")+COUNTIF(wycena!DO323,"&lt;&gt;0")+COUNTIF(wycena!DP323,"&lt;&gt;0")+COUNTIF(wycena!DT323,"&lt;&gt;0")=$E$28,$E$29,$F$29))),"")</f>
        <v/>
      </c>
      <c r="T307" s="41" t="str">
        <f>IF(wycena!B323&lt;&gt;"",IFERROR(IF(MAX(wycena!$AC323:$AD323)/MIN(wycena!$AC323:$AD323)&lt;=$C$32,$C$33,IF(MAX(wycena!$AC323:$AD323)/MIN(wycena!$AC323:$AD323)&lt;=$D$32,$D$33,IF(MAX(wycena!$AC323:$AD323)/MIN(wycena!$AC323:$AD323)&lt;=$E$32,$E$33,$F$33))),0),"")</f>
        <v/>
      </c>
      <c r="U307" s="41" t="str">
        <f>IF(wycena!B323&lt;&gt;"",IF(MAX(wycena!$AC323:$AD323)&lt;=$C$36,$C$37,IF(MAX(wycena!$AC323:$AD323)&lt;=$D$36,$D$37,IF(MAX(wycena!$AC323:$AD323)&lt;=$E$36,$E$37,$F$37))),"")</f>
        <v/>
      </c>
      <c r="V307" s="41" t="str">
        <f>IF(wycena!B323&lt;&gt;"",IF(wycena!$AB323&lt;=ryzyka!$C$40,ryzyka!$C$41,IF(wycena!$AB323&lt;=ryzyka!$D$40,ryzyka!$D$41,IF(wycena!$AB323&lt;=ryzyka!$E$40,ryzyka!$E$41,ryzyka!$F$41))),"")</f>
        <v/>
      </c>
      <c r="W307" s="41">
        <f>IF(AND(wycena!B323&lt;&gt;"",wycena!O323&lt;&gt;""),IF((AND(wycena!O323=$C$43,wycena!P323&lt;&gt;"f",wycena!Q323&lt;&gt;"H"))=TRUE,$C$46,IF(AND(wycena!O323=$F$43,wycena!P323&lt;&gt;"A",wycena!Q323&lt;&gt;"E")=TRUE,$C$46,$D$46)),0)</f>
        <v>0</v>
      </c>
      <c r="X307" s="41" t="str">
        <f>IFERROR(IF(wycena!B323&lt;&gt;"",SUM(M307*$B$48,N307*$B$49,O307*$B$50,P307*$B$51,Q307*$B$52,R307*$B$53,S307*$B$54,T307*$B$55,U307*$B$56,V307*$B$57,W307*$B$58),""),0)</f>
        <v/>
      </c>
      <c r="Y307" s="42" t="str">
        <f>IF(wycena!B323&lt;&gt;"",IF(X307&lt;=$B$65,$C$65,(IF(X307&lt;=$B$66,$C$66,(IF(X307&lt;=$B$67,$C$67,$C$68))))),"")</f>
        <v/>
      </c>
    </row>
    <row r="308" spans="11:25">
      <c r="K308" s="39">
        <v>306</v>
      </c>
      <c r="L308" s="40" t="str">
        <f>IF(wycena!B324&lt;&gt;"",wycena!B324,"")</f>
        <v/>
      </c>
      <c r="M308" s="41" t="str">
        <f>IF(wycena!B324&lt;&gt;"",IF(wycena!EO324&lt;=ryzyka!$C$7,ryzyka!$C$8,IF(wycena!EO324&lt;=ryzyka!$D$7,ryzyka!$D$8,IF(wycena!EO324&lt;=ryzyka!$E$7,ryzyka!$E$8,IF(wycena!EO324&lt;=ryzyka!$F$7,ryzyka!$F$8,ryzyka!$G$8)))),"")</f>
        <v/>
      </c>
      <c r="N308" s="41" t="str">
        <f>IF(wycena!B324&lt;&gt;"",IF(wycena!X324=ryzyka!$C$10,ryzyka!$C$11,ryzyka!$D$11),"")</f>
        <v/>
      </c>
      <c r="O308" s="41" t="str">
        <f>IF(wycena!B324&lt;&gt;"",(IF(wycena!DN324&lt;&gt;0,ryzyka!$D$14,ryzyka!$C$14)),"")</f>
        <v/>
      </c>
      <c r="P308" s="41" t="str">
        <f>IF(wycena!B324&lt;&gt;"",IF(wycena!G324&lt;=ryzyka!$C$17,ryzyka!$C$18,IF(wycena!G324&lt;=ryzyka!$D$17,ryzyka!$D$18,IF(wycena!G324&lt;=ryzyka!$E$17,ryzyka!$E$18,IF(wycena!G324&lt;=ryzyka!$F$17,ryzyka!$F$18,ryzyka!$G$18)))),"")</f>
        <v/>
      </c>
      <c r="Q308" s="41" t="str">
        <f>IF(wycena!B324&lt;&gt;"",IF(COUNTIF(wycena!DJ324:DT324,"&lt;&gt;0")&lt;=$C$21,$C$22,IF(COUNTIF(wycena!DJ324:DT324,"&lt;&gt;0")&lt;=$D$21,$D$22,IF(COUNTIF(wycena!DJ324:DT324,"&lt;&gt;0")&lt;=$E$21,$E$22,IF(COUNTIF(wycena!DJ324:DT324,"&lt;&gt;0")&lt;=$F$21,$F$22,$G$22)))),"")</f>
        <v/>
      </c>
      <c r="R308" s="41" t="str">
        <f>IF(wycena!B324&lt;&gt;"",IF((COUNTIF(wycena!CD324,"&lt;&gt;0")+COUNTIF(wycena!CG324,"&lt;&gt;0"))=1,$D$25,IF((COUNTIF(wycena!CD324,"&lt;&gt;0")+COUNTIF(wycena!CG324,"&lt;&gt;0"))=2,$E$25,$C$25)),"")</f>
        <v/>
      </c>
      <c r="S308" s="41" t="str">
        <f>IF(wycena!B324&lt;&gt;"",IF(COUNTIF(wycena!DL324,"&lt;&gt;0")+COUNTIF(wycena!DO324,"&lt;&gt;0")+COUNTIF(wycena!DP324,"&lt;&gt;0")+COUNTIF(wycena!DT324,"&lt;&gt;0")=$C$28,$C$29,IF(COUNTIF(wycena!DL324,"&lt;&gt;0")+COUNTIF(wycena!DO324,"&lt;&gt;0")+COUNTIF(wycena!DP324,"&lt;&gt;0")+COUNTIF(wycena!DT324,"&lt;&gt;0")=$D$28,$D$29,IF(COUNTIF(wycena!DL324,"&lt;&gt;0")+COUNTIF(wycena!DO324,"&lt;&gt;0")+COUNTIF(wycena!DP324,"&lt;&gt;0")+COUNTIF(wycena!DT324,"&lt;&gt;0")=$E$28,$E$29,$F$29))),"")</f>
        <v/>
      </c>
      <c r="T308" s="41" t="str">
        <f>IF(wycena!B324&lt;&gt;"",IFERROR(IF(MAX(wycena!$AC324:$AD324)/MIN(wycena!$AC324:$AD324)&lt;=$C$32,$C$33,IF(MAX(wycena!$AC324:$AD324)/MIN(wycena!$AC324:$AD324)&lt;=$D$32,$D$33,IF(MAX(wycena!$AC324:$AD324)/MIN(wycena!$AC324:$AD324)&lt;=$E$32,$E$33,$F$33))),0),"")</f>
        <v/>
      </c>
      <c r="U308" s="41" t="str">
        <f>IF(wycena!B324&lt;&gt;"",IF(MAX(wycena!$AC324:$AD324)&lt;=$C$36,$C$37,IF(MAX(wycena!$AC324:$AD324)&lt;=$D$36,$D$37,IF(MAX(wycena!$AC324:$AD324)&lt;=$E$36,$E$37,$F$37))),"")</f>
        <v/>
      </c>
      <c r="V308" s="41" t="str">
        <f>IF(wycena!B324&lt;&gt;"",IF(wycena!$AB324&lt;=ryzyka!$C$40,ryzyka!$C$41,IF(wycena!$AB324&lt;=ryzyka!$D$40,ryzyka!$D$41,IF(wycena!$AB324&lt;=ryzyka!$E$40,ryzyka!$E$41,ryzyka!$F$41))),"")</f>
        <v/>
      </c>
      <c r="W308" s="41">
        <f>IF(AND(wycena!B324&lt;&gt;"",wycena!O324&lt;&gt;""),IF((AND(wycena!O324=$C$43,wycena!P324&lt;&gt;"f",wycena!Q324&lt;&gt;"H"))=TRUE,$C$46,IF(AND(wycena!O324=$F$43,wycena!P324&lt;&gt;"A",wycena!Q324&lt;&gt;"E")=TRUE,$C$46,$D$46)),0)</f>
        <v>0</v>
      </c>
      <c r="X308" s="41" t="str">
        <f>IFERROR(IF(wycena!B324&lt;&gt;"",SUM(M308*$B$48,N308*$B$49,O308*$B$50,P308*$B$51,Q308*$B$52,R308*$B$53,S308*$B$54,T308*$B$55,U308*$B$56,V308*$B$57,W308*$B$58),""),0)</f>
        <v/>
      </c>
      <c r="Y308" s="42" t="str">
        <f>IF(wycena!B324&lt;&gt;"",IF(X308&lt;=$B$65,$C$65,(IF(X308&lt;=$B$66,$C$66,(IF(X308&lt;=$B$67,$C$67,$C$68))))),"")</f>
        <v/>
      </c>
    </row>
    <row r="309" spans="11:25">
      <c r="K309" s="39">
        <v>307</v>
      </c>
      <c r="L309" s="40" t="str">
        <f>IF(wycena!B325&lt;&gt;"",wycena!B325,"")</f>
        <v/>
      </c>
      <c r="M309" s="41" t="str">
        <f>IF(wycena!B325&lt;&gt;"",IF(wycena!EO325&lt;=ryzyka!$C$7,ryzyka!$C$8,IF(wycena!EO325&lt;=ryzyka!$D$7,ryzyka!$D$8,IF(wycena!EO325&lt;=ryzyka!$E$7,ryzyka!$E$8,IF(wycena!EO325&lt;=ryzyka!$F$7,ryzyka!$F$8,ryzyka!$G$8)))),"")</f>
        <v/>
      </c>
      <c r="N309" s="41" t="str">
        <f>IF(wycena!B325&lt;&gt;"",IF(wycena!X325=ryzyka!$C$10,ryzyka!$C$11,ryzyka!$D$11),"")</f>
        <v/>
      </c>
      <c r="O309" s="41" t="str">
        <f>IF(wycena!B325&lt;&gt;"",(IF(wycena!DN325&lt;&gt;0,ryzyka!$D$14,ryzyka!$C$14)),"")</f>
        <v/>
      </c>
      <c r="P309" s="41" t="str">
        <f>IF(wycena!B325&lt;&gt;"",IF(wycena!G325&lt;=ryzyka!$C$17,ryzyka!$C$18,IF(wycena!G325&lt;=ryzyka!$D$17,ryzyka!$D$18,IF(wycena!G325&lt;=ryzyka!$E$17,ryzyka!$E$18,IF(wycena!G325&lt;=ryzyka!$F$17,ryzyka!$F$18,ryzyka!$G$18)))),"")</f>
        <v/>
      </c>
      <c r="Q309" s="41" t="str">
        <f>IF(wycena!B325&lt;&gt;"",IF(COUNTIF(wycena!DJ325:DT325,"&lt;&gt;0")&lt;=$C$21,$C$22,IF(COUNTIF(wycena!DJ325:DT325,"&lt;&gt;0")&lt;=$D$21,$D$22,IF(COUNTIF(wycena!DJ325:DT325,"&lt;&gt;0")&lt;=$E$21,$E$22,IF(COUNTIF(wycena!DJ325:DT325,"&lt;&gt;0")&lt;=$F$21,$F$22,$G$22)))),"")</f>
        <v/>
      </c>
      <c r="R309" s="41" t="str">
        <f>IF(wycena!B325&lt;&gt;"",IF((COUNTIF(wycena!CD325,"&lt;&gt;0")+COUNTIF(wycena!CG325,"&lt;&gt;0"))=1,$D$25,IF((COUNTIF(wycena!CD325,"&lt;&gt;0")+COUNTIF(wycena!CG325,"&lt;&gt;0"))=2,$E$25,$C$25)),"")</f>
        <v/>
      </c>
      <c r="S309" s="41" t="str">
        <f>IF(wycena!B325&lt;&gt;"",IF(COUNTIF(wycena!DL325,"&lt;&gt;0")+COUNTIF(wycena!DO325,"&lt;&gt;0")+COUNTIF(wycena!DP325,"&lt;&gt;0")+COUNTIF(wycena!DT325,"&lt;&gt;0")=$C$28,$C$29,IF(COUNTIF(wycena!DL325,"&lt;&gt;0")+COUNTIF(wycena!DO325,"&lt;&gt;0")+COUNTIF(wycena!DP325,"&lt;&gt;0")+COUNTIF(wycena!DT325,"&lt;&gt;0")=$D$28,$D$29,IF(COUNTIF(wycena!DL325,"&lt;&gt;0")+COUNTIF(wycena!DO325,"&lt;&gt;0")+COUNTIF(wycena!DP325,"&lt;&gt;0")+COUNTIF(wycena!DT325,"&lt;&gt;0")=$E$28,$E$29,$F$29))),"")</f>
        <v/>
      </c>
      <c r="T309" s="41" t="str">
        <f>IF(wycena!B325&lt;&gt;"",IFERROR(IF(MAX(wycena!$AC325:$AD325)/MIN(wycena!$AC325:$AD325)&lt;=$C$32,$C$33,IF(MAX(wycena!$AC325:$AD325)/MIN(wycena!$AC325:$AD325)&lt;=$D$32,$D$33,IF(MAX(wycena!$AC325:$AD325)/MIN(wycena!$AC325:$AD325)&lt;=$E$32,$E$33,$F$33))),0),"")</f>
        <v/>
      </c>
      <c r="U309" s="41" t="str">
        <f>IF(wycena!B325&lt;&gt;"",IF(MAX(wycena!$AC325:$AD325)&lt;=$C$36,$C$37,IF(MAX(wycena!$AC325:$AD325)&lt;=$D$36,$D$37,IF(MAX(wycena!$AC325:$AD325)&lt;=$E$36,$E$37,$F$37))),"")</f>
        <v/>
      </c>
      <c r="V309" s="41" t="str">
        <f>IF(wycena!B325&lt;&gt;"",IF(wycena!$AB325&lt;=ryzyka!$C$40,ryzyka!$C$41,IF(wycena!$AB325&lt;=ryzyka!$D$40,ryzyka!$D$41,IF(wycena!$AB325&lt;=ryzyka!$E$40,ryzyka!$E$41,ryzyka!$F$41))),"")</f>
        <v/>
      </c>
      <c r="W309" s="41">
        <f>IF(AND(wycena!B325&lt;&gt;"",wycena!O325&lt;&gt;""),IF((AND(wycena!O325=$C$43,wycena!P325&lt;&gt;"f",wycena!Q325&lt;&gt;"H"))=TRUE,$C$46,IF(AND(wycena!O325=$F$43,wycena!P325&lt;&gt;"A",wycena!Q325&lt;&gt;"E")=TRUE,$C$46,$D$46)),0)</f>
        <v>0</v>
      </c>
      <c r="X309" s="41" t="str">
        <f>IFERROR(IF(wycena!B325&lt;&gt;"",SUM(M309*$B$48,N309*$B$49,O309*$B$50,P309*$B$51,Q309*$B$52,R309*$B$53,S309*$B$54,T309*$B$55,U309*$B$56,V309*$B$57,W309*$B$58),""),0)</f>
        <v/>
      </c>
      <c r="Y309" s="42" t="str">
        <f>IF(wycena!B325&lt;&gt;"",IF(X309&lt;=$B$65,$C$65,(IF(X309&lt;=$B$66,$C$66,(IF(X309&lt;=$B$67,$C$67,$C$68))))),"")</f>
        <v/>
      </c>
    </row>
    <row r="310" spans="11:25">
      <c r="K310" s="39">
        <v>308</v>
      </c>
      <c r="L310" s="40" t="str">
        <f>IF(wycena!B326&lt;&gt;"",wycena!B326,"")</f>
        <v/>
      </c>
      <c r="M310" s="41" t="str">
        <f>IF(wycena!B326&lt;&gt;"",IF(wycena!EO326&lt;=ryzyka!$C$7,ryzyka!$C$8,IF(wycena!EO326&lt;=ryzyka!$D$7,ryzyka!$D$8,IF(wycena!EO326&lt;=ryzyka!$E$7,ryzyka!$E$8,IF(wycena!EO326&lt;=ryzyka!$F$7,ryzyka!$F$8,ryzyka!$G$8)))),"")</f>
        <v/>
      </c>
      <c r="N310" s="41" t="str">
        <f>IF(wycena!B326&lt;&gt;"",IF(wycena!X326=ryzyka!$C$10,ryzyka!$C$11,ryzyka!$D$11),"")</f>
        <v/>
      </c>
      <c r="O310" s="41" t="str">
        <f>IF(wycena!B326&lt;&gt;"",(IF(wycena!DN326&lt;&gt;0,ryzyka!$D$14,ryzyka!$C$14)),"")</f>
        <v/>
      </c>
      <c r="P310" s="41" t="str">
        <f>IF(wycena!B326&lt;&gt;"",IF(wycena!G326&lt;=ryzyka!$C$17,ryzyka!$C$18,IF(wycena!G326&lt;=ryzyka!$D$17,ryzyka!$D$18,IF(wycena!G326&lt;=ryzyka!$E$17,ryzyka!$E$18,IF(wycena!G326&lt;=ryzyka!$F$17,ryzyka!$F$18,ryzyka!$G$18)))),"")</f>
        <v/>
      </c>
      <c r="Q310" s="41" t="str">
        <f>IF(wycena!B326&lt;&gt;"",IF(COUNTIF(wycena!DJ326:DT326,"&lt;&gt;0")&lt;=$C$21,$C$22,IF(COUNTIF(wycena!DJ326:DT326,"&lt;&gt;0")&lt;=$D$21,$D$22,IF(COUNTIF(wycena!DJ326:DT326,"&lt;&gt;0")&lt;=$E$21,$E$22,IF(COUNTIF(wycena!DJ326:DT326,"&lt;&gt;0")&lt;=$F$21,$F$22,$G$22)))),"")</f>
        <v/>
      </c>
      <c r="R310" s="41" t="str">
        <f>IF(wycena!B326&lt;&gt;"",IF((COUNTIF(wycena!CD326,"&lt;&gt;0")+COUNTIF(wycena!CG326,"&lt;&gt;0"))=1,$D$25,IF((COUNTIF(wycena!CD326,"&lt;&gt;0")+COUNTIF(wycena!CG326,"&lt;&gt;0"))=2,$E$25,$C$25)),"")</f>
        <v/>
      </c>
      <c r="S310" s="41" t="str">
        <f>IF(wycena!B326&lt;&gt;"",IF(COUNTIF(wycena!DL326,"&lt;&gt;0")+COUNTIF(wycena!DO326,"&lt;&gt;0")+COUNTIF(wycena!DP326,"&lt;&gt;0")+COUNTIF(wycena!DT326,"&lt;&gt;0")=$C$28,$C$29,IF(COUNTIF(wycena!DL326,"&lt;&gt;0")+COUNTIF(wycena!DO326,"&lt;&gt;0")+COUNTIF(wycena!DP326,"&lt;&gt;0")+COUNTIF(wycena!DT326,"&lt;&gt;0")=$D$28,$D$29,IF(COUNTIF(wycena!DL326,"&lt;&gt;0")+COUNTIF(wycena!DO326,"&lt;&gt;0")+COUNTIF(wycena!DP326,"&lt;&gt;0")+COUNTIF(wycena!DT326,"&lt;&gt;0")=$E$28,$E$29,$F$29))),"")</f>
        <v/>
      </c>
      <c r="T310" s="41" t="str">
        <f>IF(wycena!B326&lt;&gt;"",IFERROR(IF(MAX(wycena!$AC326:$AD326)/MIN(wycena!$AC326:$AD326)&lt;=$C$32,$C$33,IF(MAX(wycena!$AC326:$AD326)/MIN(wycena!$AC326:$AD326)&lt;=$D$32,$D$33,IF(MAX(wycena!$AC326:$AD326)/MIN(wycena!$AC326:$AD326)&lt;=$E$32,$E$33,$F$33))),0),"")</f>
        <v/>
      </c>
      <c r="U310" s="41" t="str">
        <f>IF(wycena!B326&lt;&gt;"",IF(MAX(wycena!$AC326:$AD326)&lt;=$C$36,$C$37,IF(MAX(wycena!$AC326:$AD326)&lt;=$D$36,$D$37,IF(MAX(wycena!$AC326:$AD326)&lt;=$E$36,$E$37,$F$37))),"")</f>
        <v/>
      </c>
      <c r="V310" s="41" t="str">
        <f>IF(wycena!B326&lt;&gt;"",IF(wycena!$AB326&lt;=ryzyka!$C$40,ryzyka!$C$41,IF(wycena!$AB326&lt;=ryzyka!$D$40,ryzyka!$D$41,IF(wycena!$AB326&lt;=ryzyka!$E$40,ryzyka!$E$41,ryzyka!$F$41))),"")</f>
        <v/>
      </c>
      <c r="W310" s="41">
        <f>IF(AND(wycena!B326&lt;&gt;"",wycena!O326&lt;&gt;""),IF((AND(wycena!O326=$C$43,wycena!P326&lt;&gt;"f",wycena!Q326&lt;&gt;"H"))=TRUE,$C$46,IF(AND(wycena!O326=$F$43,wycena!P326&lt;&gt;"A",wycena!Q326&lt;&gt;"E")=TRUE,$C$46,$D$46)),0)</f>
        <v>0</v>
      </c>
      <c r="X310" s="41" t="str">
        <f>IFERROR(IF(wycena!B326&lt;&gt;"",SUM(M310*$B$48,N310*$B$49,O310*$B$50,P310*$B$51,Q310*$B$52,R310*$B$53,S310*$B$54,T310*$B$55,U310*$B$56,V310*$B$57,W310*$B$58),""),0)</f>
        <v/>
      </c>
      <c r="Y310" s="42" t="str">
        <f>IF(wycena!B326&lt;&gt;"",IF(X310&lt;=$B$65,$C$65,(IF(X310&lt;=$B$66,$C$66,(IF(X310&lt;=$B$67,$C$67,$C$68))))),"")</f>
        <v/>
      </c>
    </row>
    <row r="311" spans="11:25">
      <c r="K311" s="39">
        <v>309</v>
      </c>
      <c r="L311" s="40" t="str">
        <f>IF(wycena!B327&lt;&gt;"",wycena!B327,"")</f>
        <v/>
      </c>
      <c r="M311" s="41" t="str">
        <f>IF(wycena!B327&lt;&gt;"",IF(wycena!EO327&lt;=ryzyka!$C$7,ryzyka!$C$8,IF(wycena!EO327&lt;=ryzyka!$D$7,ryzyka!$D$8,IF(wycena!EO327&lt;=ryzyka!$E$7,ryzyka!$E$8,IF(wycena!EO327&lt;=ryzyka!$F$7,ryzyka!$F$8,ryzyka!$G$8)))),"")</f>
        <v/>
      </c>
      <c r="N311" s="41" t="str">
        <f>IF(wycena!B327&lt;&gt;"",IF(wycena!X327=ryzyka!$C$10,ryzyka!$C$11,ryzyka!$D$11),"")</f>
        <v/>
      </c>
      <c r="O311" s="41" t="str">
        <f>IF(wycena!B327&lt;&gt;"",(IF(wycena!DN327&lt;&gt;0,ryzyka!$D$14,ryzyka!$C$14)),"")</f>
        <v/>
      </c>
      <c r="P311" s="41" t="str">
        <f>IF(wycena!B327&lt;&gt;"",IF(wycena!G327&lt;=ryzyka!$C$17,ryzyka!$C$18,IF(wycena!G327&lt;=ryzyka!$D$17,ryzyka!$D$18,IF(wycena!G327&lt;=ryzyka!$E$17,ryzyka!$E$18,IF(wycena!G327&lt;=ryzyka!$F$17,ryzyka!$F$18,ryzyka!$G$18)))),"")</f>
        <v/>
      </c>
      <c r="Q311" s="41" t="str">
        <f>IF(wycena!B327&lt;&gt;"",IF(COUNTIF(wycena!DJ327:DT327,"&lt;&gt;0")&lt;=$C$21,$C$22,IF(COUNTIF(wycena!DJ327:DT327,"&lt;&gt;0")&lt;=$D$21,$D$22,IF(COUNTIF(wycena!DJ327:DT327,"&lt;&gt;0")&lt;=$E$21,$E$22,IF(COUNTIF(wycena!DJ327:DT327,"&lt;&gt;0")&lt;=$F$21,$F$22,$G$22)))),"")</f>
        <v/>
      </c>
      <c r="R311" s="41" t="str">
        <f>IF(wycena!B327&lt;&gt;"",IF((COUNTIF(wycena!CD327,"&lt;&gt;0")+COUNTIF(wycena!CG327,"&lt;&gt;0"))=1,$D$25,IF((COUNTIF(wycena!CD327,"&lt;&gt;0")+COUNTIF(wycena!CG327,"&lt;&gt;0"))=2,$E$25,$C$25)),"")</f>
        <v/>
      </c>
      <c r="S311" s="41" t="str">
        <f>IF(wycena!B327&lt;&gt;"",IF(COUNTIF(wycena!DL327,"&lt;&gt;0")+COUNTIF(wycena!DO327,"&lt;&gt;0")+COUNTIF(wycena!DP327,"&lt;&gt;0")+COUNTIF(wycena!DT327,"&lt;&gt;0")=$C$28,$C$29,IF(COUNTIF(wycena!DL327,"&lt;&gt;0")+COUNTIF(wycena!DO327,"&lt;&gt;0")+COUNTIF(wycena!DP327,"&lt;&gt;0")+COUNTIF(wycena!DT327,"&lt;&gt;0")=$D$28,$D$29,IF(COUNTIF(wycena!DL327,"&lt;&gt;0")+COUNTIF(wycena!DO327,"&lt;&gt;0")+COUNTIF(wycena!DP327,"&lt;&gt;0")+COUNTIF(wycena!DT327,"&lt;&gt;0")=$E$28,$E$29,$F$29))),"")</f>
        <v/>
      </c>
      <c r="T311" s="41" t="str">
        <f>IF(wycena!B327&lt;&gt;"",IFERROR(IF(MAX(wycena!$AC327:$AD327)/MIN(wycena!$AC327:$AD327)&lt;=$C$32,$C$33,IF(MAX(wycena!$AC327:$AD327)/MIN(wycena!$AC327:$AD327)&lt;=$D$32,$D$33,IF(MAX(wycena!$AC327:$AD327)/MIN(wycena!$AC327:$AD327)&lt;=$E$32,$E$33,$F$33))),0),"")</f>
        <v/>
      </c>
      <c r="U311" s="41" t="str">
        <f>IF(wycena!B327&lt;&gt;"",IF(MAX(wycena!$AC327:$AD327)&lt;=$C$36,$C$37,IF(MAX(wycena!$AC327:$AD327)&lt;=$D$36,$D$37,IF(MAX(wycena!$AC327:$AD327)&lt;=$E$36,$E$37,$F$37))),"")</f>
        <v/>
      </c>
      <c r="V311" s="41" t="str">
        <f>IF(wycena!B327&lt;&gt;"",IF(wycena!$AB327&lt;=ryzyka!$C$40,ryzyka!$C$41,IF(wycena!$AB327&lt;=ryzyka!$D$40,ryzyka!$D$41,IF(wycena!$AB327&lt;=ryzyka!$E$40,ryzyka!$E$41,ryzyka!$F$41))),"")</f>
        <v/>
      </c>
      <c r="W311" s="41">
        <f>IF(AND(wycena!B327&lt;&gt;"",wycena!O327&lt;&gt;""),IF((AND(wycena!O327=$C$43,wycena!P327&lt;&gt;"f",wycena!Q327&lt;&gt;"H"))=TRUE,$C$46,IF(AND(wycena!O327=$F$43,wycena!P327&lt;&gt;"A",wycena!Q327&lt;&gt;"E")=TRUE,$C$46,$D$46)),0)</f>
        <v>0</v>
      </c>
      <c r="X311" s="41" t="str">
        <f>IFERROR(IF(wycena!B327&lt;&gt;"",SUM(M311*$B$48,N311*$B$49,O311*$B$50,P311*$B$51,Q311*$B$52,R311*$B$53,S311*$B$54,T311*$B$55,U311*$B$56,V311*$B$57,W311*$B$58),""),0)</f>
        <v/>
      </c>
      <c r="Y311" s="42" t="str">
        <f>IF(wycena!B327&lt;&gt;"",IF(X311&lt;=$B$65,$C$65,(IF(X311&lt;=$B$66,$C$66,(IF(X311&lt;=$B$67,$C$67,$C$68))))),"")</f>
        <v/>
      </c>
    </row>
    <row r="312" spans="11:25">
      <c r="K312" s="39">
        <v>310</v>
      </c>
      <c r="L312" s="40" t="str">
        <f>IF(wycena!B328&lt;&gt;"",wycena!B328,"")</f>
        <v/>
      </c>
      <c r="M312" s="41" t="str">
        <f>IF(wycena!B328&lt;&gt;"",IF(wycena!EO328&lt;=ryzyka!$C$7,ryzyka!$C$8,IF(wycena!EO328&lt;=ryzyka!$D$7,ryzyka!$D$8,IF(wycena!EO328&lt;=ryzyka!$E$7,ryzyka!$E$8,IF(wycena!EO328&lt;=ryzyka!$F$7,ryzyka!$F$8,ryzyka!$G$8)))),"")</f>
        <v/>
      </c>
      <c r="N312" s="41" t="str">
        <f>IF(wycena!B328&lt;&gt;"",IF(wycena!X328=ryzyka!$C$10,ryzyka!$C$11,ryzyka!$D$11),"")</f>
        <v/>
      </c>
      <c r="O312" s="41" t="str">
        <f>IF(wycena!B328&lt;&gt;"",(IF(wycena!DN328&lt;&gt;0,ryzyka!$D$14,ryzyka!$C$14)),"")</f>
        <v/>
      </c>
      <c r="P312" s="41" t="str">
        <f>IF(wycena!B328&lt;&gt;"",IF(wycena!G328&lt;=ryzyka!$C$17,ryzyka!$C$18,IF(wycena!G328&lt;=ryzyka!$D$17,ryzyka!$D$18,IF(wycena!G328&lt;=ryzyka!$E$17,ryzyka!$E$18,IF(wycena!G328&lt;=ryzyka!$F$17,ryzyka!$F$18,ryzyka!$G$18)))),"")</f>
        <v/>
      </c>
      <c r="Q312" s="41" t="str">
        <f>IF(wycena!B328&lt;&gt;"",IF(COUNTIF(wycena!DJ328:DT328,"&lt;&gt;0")&lt;=$C$21,$C$22,IF(COUNTIF(wycena!DJ328:DT328,"&lt;&gt;0")&lt;=$D$21,$D$22,IF(COUNTIF(wycena!DJ328:DT328,"&lt;&gt;0")&lt;=$E$21,$E$22,IF(COUNTIF(wycena!DJ328:DT328,"&lt;&gt;0")&lt;=$F$21,$F$22,$G$22)))),"")</f>
        <v/>
      </c>
      <c r="R312" s="41" t="str">
        <f>IF(wycena!B328&lt;&gt;"",IF((COUNTIF(wycena!CD328,"&lt;&gt;0")+COUNTIF(wycena!CG328,"&lt;&gt;0"))=1,$D$25,IF((COUNTIF(wycena!CD328,"&lt;&gt;0")+COUNTIF(wycena!CG328,"&lt;&gt;0"))=2,$E$25,$C$25)),"")</f>
        <v/>
      </c>
      <c r="S312" s="41" t="str">
        <f>IF(wycena!B328&lt;&gt;"",IF(COUNTIF(wycena!DL328,"&lt;&gt;0")+COUNTIF(wycena!DO328,"&lt;&gt;0")+COUNTIF(wycena!DP328,"&lt;&gt;0")+COUNTIF(wycena!DT328,"&lt;&gt;0")=$C$28,$C$29,IF(COUNTIF(wycena!DL328,"&lt;&gt;0")+COUNTIF(wycena!DO328,"&lt;&gt;0")+COUNTIF(wycena!DP328,"&lt;&gt;0")+COUNTIF(wycena!DT328,"&lt;&gt;0")=$D$28,$D$29,IF(COUNTIF(wycena!DL328,"&lt;&gt;0")+COUNTIF(wycena!DO328,"&lt;&gt;0")+COUNTIF(wycena!DP328,"&lt;&gt;0")+COUNTIF(wycena!DT328,"&lt;&gt;0")=$E$28,$E$29,$F$29))),"")</f>
        <v/>
      </c>
      <c r="T312" s="41" t="str">
        <f>IF(wycena!B328&lt;&gt;"",IFERROR(IF(MAX(wycena!$AC328:$AD328)/MIN(wycena!$AC328:$AD328)&lt;=$C$32,$C$33,IF(MAX(wycena!$AC328:$AD328)/MIN(wycena!$AC328:$AD328)&lt;=$D$32,$D$33,IF(MAX(wycena!$AC328:$AD328)/MIN(wycena!$AC328:$AD328)&lt;=$E$32,$E$33,$F$33))),0),"")</f>
        <v/>
      </c>
      <c r="U312" s="41" t="str">
        <f>IF(wycena!B328&lt;&gt;"",IF(MAX(wycena!$AC328:$AD328)&lt;=$C$36,$C$37,IF(MAX(wycena!$AC328:$AD328)&lt;=$D$36,$D$37,IF(MAX(wycena!$AC328:$AD328)&lt;=$E$36,$E$37,$F$37))),"")</f>
        <v/>
      </c>
      <c r="V312" s="41" t="str">
        <f>IF(wycena!B328&lt;&gt;"",IF(wycena!$AB328&lt;=ryzyka!$C$40,ryzyka!$C$41,IF(wycena!$AB328&lt;=ryzyka!$D$40,ryzyka!$D$41,IF(wycena!$AB328&lt;=ryzyka!$E$40,ryzyka!$E$41,ryzyka!$F$41))),"")</f>
        <v/>
      </c>
      <c r="W312" s="41">
        <f>IF(AND(wycena!B328&lt;&gt;"",wycena!O328&lt;&gt;""),IF((AND(wycena!O328=$C$43,wycena!P328&lt;&gt;"f",wycena!Q328&lt;&gt;"H"))=TRUE,$C$46,IF(AND(wycena!O328=$F$43,wycena!P328&lt;&gt;"A",wycena!Q328&lt;&gt;"E")=TRUE,$C$46,$D$46)),0)</f>
        <v>0</v>
      </c>
      <c r="X312" s="41" t="str">
        <f>IFERROR(IF(wycena!B328&lt;&gt;"",SUM(M312*$B$48,N312*$B$49,O312*$B$50,P312*$B$51,Q312*$B$52,R312*$B$53,S312*$B$54,T312*$B$55,U312*$B$56,V312*$B$57,W312*$B$58),""),0)</f>
        <v/>
      </c>
      <c r="Y312" s="42" t="str">
        <f>IF(wycena!B328&lt;&gt;"",IF(X312&lt;=$B$65,$C$65,(IF(X312&lt;=$B$66,$C$66,(IF(X312&lt;=$B$67,$C$67,$C$68))))),"")</f>
        <v/>
      </c>
    </row>
    <row r="313" spans="11:25">
      <c r="K313" s="39">
        <v>311</v>
      </c>
      <c r="L313" s="40" t="str">
        <f>IF(wycena!B329&lt;&gt;"",wycena!B329,"")</f>
        <v/>
      </c>
      <c r="M313" s="41" t="str">
        <f>IF(wycena!B329&lt;&gt;"",IF(wycena!EO329&lt;=ryzyka!$C$7,ryzyka!$C$8,IF(wycena!EO329&lt;=ryzyka!$D$7,ryzyka!$D$8,IF(wycena!EO329&lt;=ryzyka!$E$7,ryzyka!$E$8,IF(wycena!EO329&lt;=ryzyka!$F$7,ryzyka!$F$8,ryzyka!$G$8)))),"")</f>
        <v/>
      </c>
      <c r="N313" s="41" t="str">
        <f>IF(wycena!B329&lt;&gt;"",IF(wycena!X329=ryzyka!$C$10,ryzyka!$C$11,ryzyka!$D$11),"")</f>
        <v/>
      </c>
      <c r="O313" s="41" t="str">
        <f>IF(wycena!B329&lt;&gt;"",(IF(wycena!DN329&lt;&gt;0,ryzyka!$D$14,ryzyka!$C$14)),"")</f>
        <v/>
      </c>
      <c r="P313" s="41" t="str">
        <f>IF(wycena!B329&lt;&gt;"",IF(wycena!G329&lt;=ryzyka!$C$17,ryzyka!$C$18,IF(wycena!G329&lt;=ryzyka!$D$17,ryzyka!$D$18,IF(wycena!G329&lt;=ryzyka!$E$17,ryzyka!$E$18,IF(wycena!G329&lt;=ryzyka!$F$17,ryzyka!$F$18,ryzyka!$G$18)))),"")</f>
        <v/>
      </c>
      <c r="Q313" s="41" t="str">
        <f>IF(wycena!B329&lt;&gt;"",IF(COUNTIF(wycena!DJ329:DT329,"&lt;&gt;0")&lt;=$C$21,$C$22,IF(COUNTIF(wycena!DJ329:DT329,"&lt;&gt;0")&lt;=$D$21,$D$22,IF(COUNTIF(wycena!DJ329:DT329,"&lt;&gt;0")&lt;=$E$21,$E$22,IF(COUNTIF(wycena!DJ329:DT329,"&lt;&gt;0")&lt;=$F$21,$F$22,$G$22)))),"")</f>
        <v/>
      </c>
      <c r="R313" s="41" t="str">
        <f>IF(wycena!B329&lt;&gt;"",IF((COUNTIF(wycena!CD329,"&lt;&gt;0")+COUNTIF(wycena!CG329,"&lt;&gt;0"))=1,$D$25,IF((COUNTIF(wycena!CD329,"&lt;&gt;0")+COUNTIF(wycena!CG329,"&lt;&gt;0"))=2,$E$25,$C$25)),"")</f>
        <v/>
      </c>
      <c r="S313" s="41" t="str">
        <f>IF(wycena!B329&lt;&gt;"",IF(COUNTIF(wycena!DL329,"&lt;&gt;0")+COUNTIF(wycena!DO329,"&lt;&gt;0")+COUNTIF(wycena!DP329,"&lt;&gt;0")+COUNTIF(wycena!DT329,"&lt;&gt;0")=$C$28,$C$29,IF(COUNTIF(wycena!DL329,"&lt;&gt;0")+COUNTIF(wycena!DO329,"&lt;&gt;0")+COUNTIF(wycena!DP329,"&lt;&gt;0")+COUNTIF(wycena!DT329,"&lt;&gt;0")=$D$28,$D$29,IF(COUNTIF(wycena!DL329,"&lt;&gt;0")+COUNTIF(wycena!DO329,"&lt;&gt;0")+COUNTIF(wycena!DP329,"&lt;&gt;0")+COUNTIF(wycena!DT329,"&lt;&gt;0")=$E$28,$E$29,$F$29))),"")</f>
        <v/>
      </c>
      <c r="T313" s="41" t="str">
        <f>IF(wycena!B329&lt;&gt;"",IFERROR(IF(MAX(wycena!$AC329:$AD329)/MIN(wycena!$AC329:$AD329)&lt;=$C$32,$C$33,IF(MAX(wycena!$AC329:$AD329)/MIN(wycena!$AC329:$AD329)&lt;=$D$32,$D$33,IF(MAX(wycena!$AC329:$AD329)/MIN(wycena!$AC329:$AD329)&lt;=$E$32,$E$33,$F$33))),0),"")</f>
        <v/>
      </c>
      <c r="U313" s="41" t="str">
        <f>IF(wycena!B329&lt;&gt;"",IF(MAX(wycena!$AC329:$AD329)&lt;=$C$36,$C$37,IF(MAX(wycena!$AC329:$AD329)&lt;=$D$36,$D$37,IF(MAX(wycena!$AC329:$AD329)&lt;=$E$36,$E$37,$F$37))),"")</f>
        <v/>
      </c>
      <c r="V313" s="41" t="str">
        <f>IF(wycena!B329&lt;&gt;"",IF(wycena!$AB329&lt;=ryzyka!$C$40,ryzyka!$C$41,IF(wycena!$AB329&lt;=ryzyka!$D$40,ryzyka!$D$41,IF(wycena!$AB329&lt;=ryzyka!$E$40,ryzyka!$E$41,ryzyka!$F$41))),"")</f>
        <v/>
      </c>
      <c r="W313" s="41">
        <f>IF(AND(wycena!B329&lt;&gt;"",wycena!O329&lt;&gt;""),IF((AND(wycena!O329=$C$43,wycena!P329&lt;&gt;"f",wycena!Q329&lt;&gt;"H"))=TRUE,$C$46,IF(AND(wycena!O329=$F$43,wycena!P329&lt;&gt;"A",wycena!Q329&lt;&gt;"E")=TRUE,$C$46,$D$46)),0)</f>
        <v>0</v>
      </c>
      <c r="X313" s="41" t="str">
        <f>IFERROR(IF(wycena!B329&lt;&gt;"",SUM(M313*$B$48,N313*$B$49,O313*$B$50,P313*$B$51,Q313*$B$52,R313*$B$53,S313*$B$54,T313*$B$55,U313*$B$56,V313*$B$57,W313*$B$58),""),0)</f>
        <v/>
      </c>
      <c r="Y313" s="42" t="str">
        <f>IF(wycena!B329&lt;&gt;"",IF(X313&lt;=$B$65,$C$65,(IF(X313&lt;=$B$66,$C$66,(IF(X313&lt;=$B$67,$C$67,$C$68))))),"")</f>
        <v/>
      </c>
    </row>
    <row r="314" spans="11:25">
      <c r="K314" s="39">
        <v>312</v>
      </c>
      <c r="L314" s="40" t="str">
        <f>IF(wycena!B330&lt;&gt;"",wycena!B330,"")</f>
        <v/>
      </c>
      <c r="M314" s="41" t="str">
        <f>IF(wycena!B330&lt;&gt;"",IF(wycena!EO330&lt;=ryzyka!$C$7,ryzyka!$C$8,IF(wycena!EO330&lt;=ryzyka!$D$7,ryzyka!$D$8,IF(wycena!EO330&lt;=ryzyka!$E$7,ryzyka!$E$8,IF(wycena!EO330&lt;=ryzyka!$F$7,ryzyka!$F$8,ryzyka!$G$8)))),"")</f>
        <v/>
      </c>
      <c r="N314" s="41" t="str">
        <f>IF(wycena!B330&lt;&gt;"",IF(wycena!X330=ryzyka!$C$10,ryzyka!$C$11,ryzyka!$D$11),"")</f>
        <v/>
      </c>
      <c r="O314" s="41" t="str">
        <f>IF(wycena!B330&lt;&gt;"",(IF(wycena!DN330&lt;&gt;0,ryzyka!$D$14,ryzyka!$C$14)),"")</f>
        <v/>
      </c>
      <c r="P314" s="41" t="str">
        <f>IF(wycena!B330&lt;&gt;"",IF(wycena!G330&lt;=ryzyka!$C$17,ryzyka!$C$18,IF(wycena!G330&lt;=ryzyka!$D$17,ryzyka!$D$18,IF(wycena!G330&lt;=ryzyka!$E$17,ryzyka!$E$18,IF(wycena!G330&lt;=ryzyka!$F$17,ryzyka!$F$18,ryzyka!$G$18)))),"")</f>
        <v/>
      </c>
      <c r="Q314" s="41" t="str">
        <f>IF(wycena!B330&lt;&gt;"",IF(COUNTIF(wycena!DJ330:DT330,"&lt;&gt;0")&lt;=$C$21,$C$22,IF(COUNTIF(wycena!DJ330:DT330,"&lt;&gt;0")&lt;=$D$21,$D$22,IF(COUNTIF(wycena!DJ330:DT330,"&lt;&gt;0")&lt;=$E$21,$E$22,IF(COUNTIF(wycena!DJ330:DT330,"&lt;&gt;0")&lt;=$F$21,$F$22,$G$22)))),"")</f>
        <v/>
      </c>
      <c r="R314" s="41" t="str">
        <f>IF(wycena!B330&lt;&gt;"",IF((COUNTIF(wycena!CD330,"&lt;&gt;0")+COUNTIF(wycena!CG330,"&lt;&gt;0"))=1,$D$25,IF((COUNTIF(wycena!CD330,"&lt;&gt;0")+COUNTIF(wycena!CG330,"&lt;&gt;0"))=2,$E$25,$C$25)),"")</f>
        <v/>
      </c>
      <c r="S314" s="41" t="str">
        <f>IF(wycena!B330&lt;&gt;"",IF(COUNTIF(wycena!DL330,"&lt;&gt;0")+COUNTIF(wycena!DO330,"&lt;&gt;0")+COUNTIF(wycena!DP330,"&lt;&gt;0")+COUNTIF(wycena!DT330,"&lt;&gt;0")=$C$28,$C$29,IF(COUNTIF(wycena!DL330,"&lt;&gt;0")+COUNTIF(wycena!DO330,"&lt;&gt;0")+COUNTIF(wycena!DP330,"&lt;&gt;0")+COUNTIF(wycena!DT330,"&lt;&gt;0")=$D$28,$D$29,IF(COUNTIF(wycena!DL330,"&lt;&gt;0")+COUNTIF(wycena!DO330,"&lt;&gt;0")+COUNTIF(wycena!DP330,"&lt;&gt;0")+COUNTIF(wycena!DT330,"&lt;&gt;0")=$E$28,$E$29,$F$29))),"")</f>
        <v/>
      </c>
      <c r="T314" s="41" t="str">
        <f>IF(wycena!B330&lt;&gt;"",IFERROR(IF(MAX(wycena!$AC330:$AD330)/MIN(wycena!$AC330:$AD330)&lt;=$C$32,$C$33,IF(MAX(wycena!$AC330:$AD330)/MIN(wycena!$AC330:$AD330)&lt;=$D$32,$D$33,IF(MAX(wycena!$AC330:$AD330)/MIN(wycena!$AC330:$AD330)&lt;=$E$32,$E$33,$F$33))),0),"")</f>
        <v/>
      </c>
      <c r="U314" s="41" t="str">
        <f>IF(wycena!B330&lt;&gt;"",IF(MAX(wycena!$AC330:$AD330)&lt;=$C$36,$C$37,IF(MAX(wycena!$AC330:$AD330)&lt;=$D$36,$D$37,IF(MAX(wycena!$AC330:$AD330)&lt;=$E$36,$E$37,$F$37))),"")</f>
        <v/>
      </c>
      <c r="V314" s="41" t="str">
        <f>IF(wycena!B330&lt;&gt;"",IF(wycena!$AB330&lt;=ryzyka!$C$40,ryzyka!$C$41,IF(wycena!$AB330&lt;=ryzyka!$D$40,ryzyka!$D$41,IF(wycena!$AB330&lt;=ryzyka!$E$40,ryzyka!$E$41,ryzyka!$F$41))),"")</f>
        <v/>
      </c>
      <c r="W314" s="41">
        <f>IF(AND(wycena!B330&lt;&gt;"",wycena!O330&lt;&gt;""),IF((AND(wycena!O330=$C$43,wycena!P330&lt;&gt;"f",wycena!Q330&lt;&gt;"H"))=TRUE,$C$46,IF(AND(wycena!O330=$F$43,wycena!P330&lt;&gt;"A",wycena!Q330&lt;&gt;"E")=TRUE,$C$46,$D$46)),0)</f>
        <v>0</v>
      </c>
      <c r="X314" s="41" t="str">
        <f>IFERROR(IF(wycena!B330&lt;&gt;"",SUM(M314*$B$48,N314*$B$49,O314*$B$50,P314*$B$51,Q314*$B$52,R314*$B$53,S314*$B$54,T314*$B$55,U314*$B$56,V314*$B$57,W314*$B$58),""),0)</f>
        <v/>
      </c>
      <c r="Y314" s="42" t="str">
        <f>IF(wycena!B330&lt;&gt;"",IF(X314&lt;=$B$65,$C$65,(IF(X314&lt;=$B$66,$C$66,(IF(X314&lt;=$B$67,$C$67,$C$68))))),"")</f>
        <v/>
      </c>
    </row>
    <row r="315" spans="11:25">
      <c r="K315" s="39">
        <v>313</v>
      </c>
      <c r="L315" s="40" t="str">
        <f>IF(wycena!B331&lt;&gt;"",wycena!B331,"")</f>
        <v/>
      </c>
      <c r="M315" s="41" t="str">
        <f>IF(wycena!B331&lt;&gt;"",IF(wycena!EO331&lt;=ryzyka!$C$7,ryzyka!$C$8,IF(wycena!EO331&lt;=ryzyka!$D$7,ryzyka!$D$8,IF(wycena!EO331&lt;=ryzyka!$E$7,ryzyka!$E$8,IF(wycena!EO331&lt;=ryzyka!$F$7,ryzyka!$F$8,ryzyka!$G$8)))),"")</f>
        <v/>
      </c>
      <c r="N315" s="41" t="str">
        <f>IF(wycena!B331&lt;&gt;"",IF(wycena!X331=ryzyka!$C$10,ryzyka!$C$11,ryzyka!$D$11),"")</f>
        <v/>
      </c>
      <c r="O315" s="41" t="str">
        <f>IF(wycena!B331&lt;&gt;"",(IF(wycena!DN331&lt;&gt;0,ryzyka!$D$14,ryzyka!$C$14)),"")</f>
        <v/>
      </c>
      <c r="P315" s="41" t="str">
        <f>IF(wycena!B331&lt;&gt;"",IF(wycena!G331&lt;=ryzyka!$C$17,ryzyka!$C$18,IF(wycena!G331&lt;=ryzyka!$D$17,ryzyka!$D$18,IF(wycena!G331&lt;=ryzyka!$E$17,ryzyka!$E$18,IF(wycena!G331&lt;=ryzyka!$F$17,ryzyka!$F$18,ryzyka!$G$18)))),"")</f>
        <v/>
      </c>
      <c r="Q315" s="41" t="str">
        <f>IF(wycena!B331&lt;&gt;"",IF(COUNTIF(wycena!DJ331:DT331,"&lt;&gt;0")&lt;=$C$21,$C$22,IF(COUNTIF(wycena!DJ331:DT331,"&lt;&gt;0")&lt;=$D$21,$D$22,IF(COUNTIF(wycena!DJ331:DT331,"&lt;&gt;0")&lt;=$E$21,$E$22,IF(COUNTIF(wycena!DJ331:DT331,"&lt;&gt;0")&lt;=$F$21,$F$22,$G$22)))),"")</f>
        <v/>
      </c>
      <c r="R315" s="41" t="str">
        <f>IF(wycena!B331&lt;&gt;"",IF((COUNTIF(wycena!CD331,"&lt;&gt;0")+COUNTIF(wycena!CG331,"&lt;&gt;0"))=1,$D$25,IF((COUNTIF(wycena!CD331,"&lt;&gt;0")+COUNTIF(wycena!CG331,"&lt;&gt;0"))=2,$E$25,$C$25)),"")</f>
        <v/>
      </c>
      <c r="S315" s="41" t="str">
        <f>IF(wycena!B331&lt;&gt;"",IF(COUNTIF(wycena!DL331,"&lt;&gt;0")+COUNTIF(wycena!DO331,"&lt;&gt;0")+COUNTIF(wycena!DP331,"&lt;&gt;0")+COUNTIF(wycena!DT331,"&lt;&gt;0")=$C$28,$C$29,IF(COUNTIF(wycena!DL331,"&lt;&gt;0")+COUNTIF(wycena!DO331,"&lt;&gt;0")+COUNTIF(wycena!DP331,"&lt;&gt;0")+COUNTIF(wycena!DT331,"&lt;&gt;0")=$D$28,$D$29,IF(COUNTIF(wycena!DL331,"&lt;&gt;0")+COUNTIF(wycena!DO331,"&lt;&gt;0")+COUNTIF(wycena!DP331,"&lt;&gt;0")+COUNTIF(wycena!DT331,"&lt;&gt;0")=$E$28,$E$29,$F$29))),"")</f>
        <v/>
      </c>
      <c r="T315" s="41" t="str">
        <f>IF(wycena!B331&lt;&gt;"",IFERROR(IF(MAX(wycena!$AC331:$AD331)/MIN(wycena!$AC331:$AD331)&lt;=$C$32,$C$33,IF(MAX(wycena!$AC331:$AD331)/MIN(wycena!$AC331:$AD331)&lt;=$D$32,$D$33,IF(MAX(wycena!$AC331:$AD331)/MIN(wycena!$AC331:$AD331)&lt;=$E$32,$E$33,$F$33))),0),"")</f>
        <v/>
      </c>
      <c r="U315" s="41" t="str">
        <f>IF(wycena!B331&lt;&gt;"",IF(MAX(wycena!$AC331:$AD331)&lt;=$C$36,$C$37,IF(MAX(wycena!$AC331:$AD331)&lt;=$D$36,$D$37,IF(MAX(wycena!$AC331:$AD331)&lt;=$E$36,$E$37,$F$37))),"")</f>
        <v/>
      </c>
      <c r="V315" s="41" t="str">
        <f>IF(wycena!B331&lt;&gt;"",IF(wycena!$AB331&lt;=ryzyka!$C$40,ryzyka!$C$41,IF(wycena!$AB331&lt;=ryzyka!$D$40,ryzyka!$D$41,IF(wycena!$AB331&lt;=ryzyka!$E$40,ryzyka!$E$41,ryzyka!$F$41))),"")</f>
        <v/>
      </c>
      <c r="W315" s="41">
        <f>IF(AND(wycena!B331&lt;&gt;"",wycena!O331&lt;&gt;""),IF((AND(wycena!O331=$C$43,wycena!P331&lt;&gt;"f",wycena!Q331&lt;&gt;"H"))=TRUE,$C$46,IF(AND(wycena!O331=$F$43,wycena!P331&lt;&gt;"A",wycena!Q331&lt;&gt;"E")=TRUE,$C$46,$D$46)),0)</f>
        <v>0</v>
      </c>
      <c r="X315" s="41" t="str">
        <f>IFERROR(IF(wycena!B331&lt;&gt;"",SUM(M315*$B$48,N315*$B$49,O315*$B$50,P315*$B$51,Q315*$B$52,R315*$B$53,S315*$B$54,T315*$B$55,U315*$B$56,V315*$B$57,W315*$B$58),""),0)</f>
        <v/>
      </c>
      <c r="Y315" s="42" t="str">
        <f>IF(wycena!B331&lt;&gt;"",IF(X315&lt;=$B$65,$C$65,(IF(X315&lt;=$B$66,$C$66,(IF(X315&lt;=$B$67,$C$67,$C$68))))),"")</f>
        <v/>
      </c>
    </row>
    <row r="316" spans="11:25">
      <c r="K316" s="39">
        <v>314</v>
      </c>
      <c r="L316" s="40" t="str">
        <f>IF(wycena!B332&lt;&gt;"",wycena!B332,"")</f>
        <v/>
      </c>
      <c r="M316" s="41" t="str">
        <f>IF(wycena!B332&lt;&gt;"",IF(wycena!EO332&lt;=ryzyka!$C$7,ryzyka!$C$8,IF(wycena!EO332&lt;=ryzyka!$D$7,ryzyka!$D$8,IF(wycena!EO332&lt;=ryzyka!$E$7,ryzyka!$E$8,IF(wycena!EO332&lt;=ryzyka!$F$7,ryzyka!$F$8,ryzyka!$G$8)))),"")</f>
        <v/>
      </c>
      <c r="N316" s="41" t="str">
        <f>IF(wycena!B332&lt;&gt;"",IF(wycena!X332=ryzyka!$C$10,ryzyka!$C$11,ryzyka!$D$11),"")</f>
        <v/>
      </c>
      <c r="O316" s="41" t="str">
        <f>IF(wycena!B332&lt;&gt;"",(IF(wycena!DN332&lt;&gt;0,ryzyka!$D$14,ryzyka!$C$14)),"")</f>
        <v/>
      </c>
      <c r="P316" s="41" t="str">
        <f>IF(wycena!B332&lt;&gt;"",IF(wycena!G332&lt;=ryzyka!$C$17,ryzyka!$C$18,IF(wycena!G332&lt;=ryzyka!$D$17,ryzyka!$D$18,IF(wycena!G332&lt;=ryzyka!$E$17,ryzyka!$E$18,IF(wycena!G332&lt;=ryzyka!$F$17,ryzyka!$F$18,ryzyka!$G$18)))),"")</f>
        <v/>
      </c>
      <c r="Q316" s="41" t="str">
        <f>IF(wycena!B332&lt;&gt;"",IF(COUNTIF(wycena!DJ332:DT332,"&lt;&gt;0")&lt;=$C$21,$C$22,IF(COUNTIF(wycena!DJ332:DT332,"&lt;&gt;0")&lt;=$D$21,$D$22,IF(COUNTIF(wycena!DJ332:DT332,"&lt;&gt;0")&lt;=$E$21,$E$22,IF(COUNTIF(wycena!DJ332:DT332,"&lt;&gt;0")&lt;=$F$21,$F$22,$G$22)))),"")</f>
        <v/>
      </c>
      <c r="R316" s="41" t="str">
        <f>IF(wycena!B332&lt;&gt;"",IF((COUNTIF(wycena!CD332,"&lt;&gt;0")+COUNTIF(wycena!CG332,"&lt;&gt;0"))=1,$D$25,IF((COUNTIF(wycena!CD332,"&lt;&gt;0")+COUNTIF(wycena!CG332,"&lt;&gt;0"))=2,$E$25,$C$25)),"")</f>
        <v/>
      </c>
      <c r="S316" s="41" t="str">
        <f>IF(wycena!B332&lt;&gt;"",IF(COUNTIF(wycena!DL332,"&lt;&gt;0")+COUNTIF(wycena!DO332,"&lt;&gt;0")+COUNTIF(wycena!DP332,"&lt;&gt;0")+COUNTIF(wycena!DT332,"&lt;&gt;0")=$C$28,$C$29,IF(COUNTIF(wycena!DL332,"&lt;&gt;0")+COUNTIF(wycena!DO332,"&lt;&gt;0")+COUNTIF(wycena!DP332,"&lt;&gt;0")+COUNTIF(wycena!DT332,"&lt;&gt;0")=$D$28,$D$29,IF(COUNTIF(wycena!DL332,"&lt;&gt;0")+COUNTIF(wycena!DO332,"&lt;&gt;0")+COUNTIF(wycena!DP332,"&lt;&gt;0")+COUNTIF(wycena!DT332,"&lt;&gt;0")=$E$28,$E$29,$F$29))),"")</f>
        <v/>
      </c>
      <c r="T316" s="41" t="str">
        <f>IF(wycena!B332&lt;&gt;"",IFERROR(IF(MAX(wycena!$AC332:$AD332)/MIN(wycena!$AC332:$AD332)&lt;=$C$32,$C$33,IF(MAX(wycena!$AC332:$AD332)/MIN(wycena!$AC332:$AD332)&lt;=$D$32,$D$33,IF(MAX(wycena!$AC332:$AD332)/MIN(wycena!$AC332:$AD332)&lt;=$E$32,$E$33,$F$33))),0),"")</f>
        <v/>
      </c>
      <c r="U316" s="41" t="str">
        <f>IF(wycena!B332&lt;&gt;"",IF(MAX(wycena!$AC332:$AD332)&lt;=$C$36,$C$37,IF(MAX(wycena!$AC332:$AD332)&lt;=$D$36,$D$37,IF(MAX(wycena!$AC332:$AD332)&lt;=$E$36,$E$37,$F$37))),"")</f>
        <v/>
      </c>
      <c r="V316" s="41" t="str">
        <f>IF(wycena!B332&lt;&gt;"",IF(wycena!$AB332&lt;=ryzyka!$C$40,ryzyka!$C$41,IF(wycena!$AB332&lt;=ryzyka!$D$40,ryzyka!$D$41,IF(wycena!$AB332&lt;=ryzyka!$E$40,ryzyka!$E$41,ryzyka!$F$41))),"")</f>
        <v/>
      </c>
      <c r="W316" s="41">
        <f>IF(AND(wycena!B332&lt;&gt;"",wycena!O332&lt;&gt;""),IF((AND(wycena!O332=$C$43,wycena!P332&lt;&gt;"f",wycena!Q332&lt;&gt;"H"))=TRUE,$C$46,IF(AND(wycena!O332=$F$43,wycena!P332&lt;&gt;"A",wycena!Q332&lt;&gt;"E")=TRUE,$C$46,$D$46)),0)</f>
        <v>0</v>
      </c>
      <c r="X316" s="41" t="str">
        <f>IFERROR(IF(wycena!B332&lt;&gt;"",SUM(M316*$B$48,N316*$B$49,O316*$B$50,P316*$B$51,Q316*$B$52,R316*$B$53,S316*$B$54,T316*$B$55,U316*$B$56,V316*$B$57,W316*$B$58),""),0)</f>
        <v/>
      </c>
      <c r="Y316" s="42" t="str">
        <f>IF(wycena!B332&lt;&gt;"",IF(X316&lt;=$B$65,$C$65,(IF(X316&lt;=$B$66,$C$66,(IF(X316&lt;=$B$67,$C$67,$C$68))))),"")</f>
        <v/>
      </c>
    </row>
    <row r="317" spans="11:25">
      <c r="K317" s="39">
        <v>315</v>
      </c>
      <c r="L317" s="40" t="str">
        <f>IF(wycena!B333&lt;&gt;"",wycena!B333,"")</f>
        <v/>
      </c>
      <c r="M317" s="41" t="str">
        <f>IF(wycena!B333&lt;&gt;"",IF(wycena!EO333&lt;=ryzyka!$C$7,ryzyka!$C$8,IF(wycena!EO333&lt;=ryzyka!$D$7,ryzyka!$D$8,IF(wycena!EO333&lt;=ryzyka!$E$7,ryzyka!$E$8,IF(wycena!EO333&lt;=ryzyka!$F$7,ryzyka!$F$8,ryzyka!$G$8)))),"")</f>
        <v/>
      </c>
      <c r="N317" s="41" t="str">
        <f>IF(wycena!B333&lt;&gt;"",IF(wycena!X333=ryzyka!$C$10,ryzyka!$C$11,ryzyka!$D$11),"")</f>
        <v/>
      </c>
      <c r="O317" s="41" t="str">
        <f>IF(wycena!B333&lt;&gt;"",(IF(wycena!DN333&lt;&gt;0,ryzyka!$D$14,ryzyka!$C$14)),"")</f>
        <v/>
      </c>
      <c r="P317" s="41" t="str">
        <f>IF(wycena!B333&lt;&gt;"",IF(wycena!G333&lt;=ryzyka!$C$17,ryzyka!$C$18,IF(wycena!G333&lt;=ryzyka!$D$17,ryzyka!$D$18,IF(wycena!G333&lt;=ryzyka!$E$17,ryzyka!$E$18,IF(wycena!G333&lt;=ryzyka!$F$17,ryzyka!$F$18,ryzyka!$G$18)))),"")</f>
        <v/>
      </c>
      <c r="Q317" s="41" t="str">
        <f>IF(wycena!B333&lt;&gt;"",IF(COUNTIF(wycena!DJ333:DT333,"&lt;&gt;0")&lt;=$C$21,$C$22,IF(COUNTIF(wycena!DJ333:DT333,"&lt;&gt;0")&lt;=$D$21,$D$22,IF(COUNTIF(wycena!DJ333:DT333,"&lt;&gt;0")&lt;=$E$21,$E$22,IF(COUNTIF(wycena!DJ333:DT333,"&lt;&gt;0")&lt;=$F$21,$F$22,$G$22)))),"")</f>
        <v/>
      </c>
      <c r="R317" s="41" t="str">
        <f>IF(wycena!B333&lt;&gt;"",IF((COUNTIF(wycena!CD333,"&lt;&gt;0")+COUNTIF(wycena!CG333,"&lt;&gt;0"))=1,$D$25,IF((COUNTIF(wycena!CD333,"&lt;&gt;0")+COUNTIF(wycena!CG333,"&lt;&gt;0"))=2,$E$25,$C$25)),"")</f>
        <v/>
      </c>
      <c r="S317" s="41" t="str">
        <f>IF(wycena!B333&lt;&gt;"",IF(COUNTIF(wycena!DL333,"&lt;&gt;0")+COUNTIF(wycena!DO333,"&lt;&gt;0")+COUNTIF(wycena!DP333,"&lt;&gt;0")+COUNTIF(wycena!DT333,"&lt;&gt;0")=$C$28,$C$29,IF(COUNTIF(wycena!DL333,"&lt;&gt;0")+COUNTIF(wycena!DO333,"&lt;&gt;0")+COUNTIF(wycena!DP333,"&lt;&gt;0")+COUNTIF(wycena!DT333,"&lt;&gt;0")=$D$28,$D$29,IF(COUNTIF(wycena!DL333,"&lt;&gt;0")+COUNTIF(wycena!DO333,"&lt;&gt;0")+COUNTIF(wycena!DP333,"&lt;&gt;0")+COUNTIF(wycena!DT333,"&lt;&gt;0")=$E$28,$E$29,$F$29))),"")</f>
        <v/>
      </c>
      <c r="T317" s="41" t="str">
        <f>IF(wycena!B333&lt;&gt;"",IFERROR(IF(MAX(wycena!$AC333:$AD333)/MIN(wycena!$AC333:$AD333)&lt;=$C$32,$C$33,IF(MAX(wycena!$AC333:$AD333)/MIN(wycena!$AC333:$AD333)&lt;=$D$32,$D$33,IF(MAX(wycena!$AC333:$AD333)/MIN(wycena!$AC333:$AD333)&lt;=$E$32,$E$33,$F$33))),0),"")</f>
        <v/>
      </c>
      <c r="U317" s="41" t="str">
        <f>IF(wycena!B333&lt;&gt;"",IF(MAX(wycena!$AC333:$AD333)&lt;=$C$36,$C$37,IF(MAX(wycena!$AC333:$AD333)&lt;=$D$36,$D$37,IF(MAX(wycena!$AC333:$AD333)&lt;=$E$36,$E$37,$F$37))),"")</f>
        <v/>
      </c>
      <c r="V317" s="41" t="str">
        <f>IF(wycena!B333&lt;&gt;"",IF(wycena!$AB333&lt;=ryzyka!$C$40,ryzyka!$C$41,IF(wycena!$AB333&lt;=ryzyka!$D$40,ryzyka!$D$41,IF(wycena!$AB333&lt;=ryzyka!$E$40,ryzyka!$E$41,ryzyka!$F$41))),"")</f>
        <v/>
      </c>
      <c r="W317" s="41">
        <f>IF(AND(wycena!B333&lt;&gt;"",wycena!O333&lt;&gt;""),IF((AND(wycena!O333=$C$43,wycena!P333&lt;&gt;"f",wycena!Q333&lt;&gt;"H"))=TRUE,$C$46,IF(AND(wycena!O333=$F$43,wycena!P333&lt;&gt;"A",wycena!Q333&lt;&gt;"E")=TRUE,$C$46,$D$46)),0)</f>
        <v>0</v>
      </c>
      <c r="X317" s="41" t="str">
        <f>IFERROR(IF(wycena!B333&lt;&gt;"",SUM(M317*$B$48,N317*$B$49,O317*$B$50,P317*$B$51,Q317*$B$52,R317*$B$53,S317*$B$54,T317*$B$55,U317*$B$56,V317*$B$57,W317*$B$58),""),0)</f>
        <v/>
      </c>
      <c r="Y317" s="42" t="str">
        <f>IF(wycena!B333&lt;&gt;"",IF(X317&lt;=$B$65,$C$65,(IF(X317&lt;=$B$66,$C$66,(IF(X317&lt;=$B$67,$C$67,$C$68))))),"")</f>
        <v/>
      </c>
    </row>
    <row r="318" spans="11:25">
      <c r="K318" s="39">
        <v>316</v>
      </c>
      <c r="L318" s="40" t="str">
        <f>IF(wycena!B334&lt;&gt;"",wycena!B334,"")</f>
        <v/>
      </c>
      <c r="M318" s="41" t="str">
        <f>IF(wycena!B334&lt;&gt;"",IF(wycena!EO334&lt;=ryzyka!$C$7,ryzyka!$C$8,IF(wycena!EO334&lt;=ryzyka!$D$7,ryzyka!$D$8,IF(wycena!EO334&lt;=ryzyka!$E$7,ryzyka!$E$8,IF(wycena!EO334&lt;=ryzyka!$F$7,ryzyka!$F$8,ryzyka!$G$8)))),"")</f>
        <v/>
      </c>
      <c r="N318" s="41" t="str">
        <f>IF(wycena!B334&lt;&gt;"",IF(wycena!X334=ryzyka!$C$10,ryzyka!$C$11,ryzyka!$D$11),"")</f>
        <v/>
      </c>
      <c r="O318" s="41" t="str">
        <f>IF(wycena!B334&lt;&gt;"",(IF(wycena!DN334&lt;&gt;0,ryzyka!$D$14,ryzyka!$C$14)),"")</f>
        <v/>
      </c>
      <c r="P318" s="41" t="str">
        <f>IF(wycena!B334&lt;&gt;"",IF(wycena!G334&lt;=ryzyka!$C$17,ryzyka!$C$18,IF(wycena!G334&lt;=ryzyka!$D$17,ryzyka!$D$18,IF(wycena!G334&lt;=ryzyka!$E$17,ryzyka!$E$18,IF(wycena!G334&lt;=ryzyka!$F$17,ryzyka!$F$18,ryzyka!$G$18)))),"")</f>
        <v/>
      </c>
      <c r="Q318" s="41" t="str">
        <f>IF(wycena!B334&lt;&gt;"",IF(COUNTIF(wycena!DJ334:DT334,"&lt;&gt;0")&lt;=$C$21,$C$22,IF(COUNTIF(wycena!DJ334:DT334,"&lt;&gt;0")&lt;=$D$21,$D$22,IF(COUNTIF(wycena!DJ334:DT334,"&lt;&gt;0")&lt;=$E$21,$E$22,IF(COUNTIF(wycena!DJ334:DT334,"&lt;&gt;0")&lt;=$F$21,$F$22,$G$22)))),"")</f>
        <v/>
      </c>
      <c r="R318" s="41" t="str">
        <f>IF(wycena!B334&lt;&gt;"",IF((COUNTIF(wycena!CD334,"&lt;&gt;0")+COUNTIF(wycena!CG334,"&lt;&gt;0"))=1,$D$25,IF((COUNTIF(wycena!CD334,"&lt;&gt;0")+COUNTIF(wycena!CG334,"&lt;&gt;0"))=2,$E$25,$C$25)),"")</f>
        <v/>
      </c>
      <c r="S318" s="41" t="str">
        <f>IF(wycena!B334&lt;&gt;"",IF(COUNTIF(wycena!DL334,"&lt;&gt;0")+COUNTIF(wycena!DO334,"&lt;&gt;0")+COUNTIF(wycena!DP334,"&lt;&gt;0")+COUNTIF(wycena!DT334,"&lt;&gt;0")=$C$28,$C$29,IF(COUNTIF(wycena!DL334,"&lt;&gt;0")+COUNTIF(wycena!DO334,"&lt;&gt;0")+COUNTIF(wycena!DP334,"&lt;&gt;0")+COUNTIF(wycena!DT334,"&lt;&gt;0")=$D$28,$D$29,IF(COUNTIF(wycena!DL334,"&lt;&gt;0")+COUNTIF(wycena!DO334,"&lt;&gt;0")+COUNTIF(wycena!DP334,"&lt;&gt;0")+COUNTIF(wycena!DT334,"&lt;&gt;0")=$E$28,$E$29,$F$29))),"")</f>
        <v/>
      </c>
      <c r="T318" s="41" t="str">
        <f>IF(wycena!B334&lt;&gt;"",IFERROR(IF(MAX(wycena!$AC334:$AD334)/MIN(wycena!$AC334:$AD334)&lt;=$C$32,$C$33,IF(MAX(wycena!$AC334:$AD334)/MIN(wycena!$AC334:$AD334)&lt;=$D$32,$D$33,IF(MAX(wycena!$AC334:$AD334)/MIN(wycena!$AC334:$AD334)&lt;=$E$32,$E$33,$F$33))),0),"")</f>
        <v/>
      </c>
      <c r="U318" s="41" t="str">
        <f>IF(wycena!B334&lt;&gt;"",IF(MAX(wycena!$AC334:$AD334)&lt;=$C$36,$C$37,IF(MAX(wycena!$AC334:$AD334)&lt;=$D$36,$D$37,IF(MAX(wycena!$AC334:$AD334)&lt;=$E$36,$E$37,$F$37))),"")</f>
        <v/>
      </c>
      <c r="V318" s="41" t="str">
        <f>IF(wycena!B334&lt;&gt;"",IF(wycena!$AB334&lt;=ryzyka!$C$40,ryzyka!$C$41,IF(wycena!$AB334&lt;=ryzyka!$D$40,ryzyka!$D$41,IF(wycena!$AB334&lt;=ryzyka!$E$40,ryzyka!$E$41,ryzyka!$F$41))),"")</f>
        <v/>
      </c>
      <c r="W318" s="41">
        <f>IF(AND(wycena!B334&lt;&gt;"",wycena!O334&lt;&gt;""),IF((AND(wycena!O334=$C$43,wycena!P334&lt;&gt;"f",wycena!Q334&lt;&gt;"H"))=TRUE,$C$46,IF(AND(wycena!O334=$F$43,wycena!P334&lt;&gt;"A",wycena!Q334&lt;&gt;"E")=TRUE,$C$46,$D$46)),0)</f>
        <v>0</v>
      </c>
      <c r="X318" s="41" t="str">
        <f>IFERROR(IF(wycena!B334&lt;&gt;"",SUM(M318*$B$48,N318*$B$49,O318*$B$50,P318*$B$51,Q318*$B$52,R318*$B$53,S318*$B$54,T318*$B$55,U318*$B$56,V318*$B$57,W318*$B$58),""),0)</f>
        <v/>
      </c>
      <c r="Y318" s="42" t="str">
        <f>IF(wycena!B334&lt;&gt;"",IF(X318&lt;=$B$65,$C$65,(IF(X318&lt;=$B$66,$C$66,(IF(X318&lt;=$B$67,$C$67,$C$68))))),"")</f>
        <v/>
      </c>
    </row>
    <row r="319" spans="11:25">
      <c r="K319" s="39">
        <v>317</v>
      </c>
      <c r="L319" s="40" t="str">
        <f>IF(wycena!B335&lt;&gt;"",wycena!B335,"")</f>
        <v/>
      </c>
      <c r="M319" s="41" t="str">
        <f>IF(wycena!B335&lt;&gt;"",IF(wycena!EO335&lt;=ryzyka!$C$7,ryzyka!$C$8,IF(wycena!EO335&lt;=ryzyka!$D$7,ryzyka!$D$8,IF(wycena!EO335&lt;=ryzyka!$E$7,ryzyka!$E$8,IF(wycena!EO335&lt;=ryzyka!$F$7,ryzyka!$F$8,ryzyka!$G$8)))),"")</f>
        <v/>
      </c>
      <c r="N319" s="41" t="str">
        <f>IF(wycena!B335&lt;&gt;"",IF(wycena!X335=ryzyka!$C$10,ryzyka!$C$11,ryzyka!$D$11),"")</f>
        <v/>
      </c>
      <c r="O319" s="41" t="str">
        <f>IF(wycena!B335&lt;&gt;"",(IF(wycena!DN335&lt;&gt;0,ryzyka!$D$14,ryzyka!$C$14)),"")</f>
        <v/>
      </c>
      <c r="P319" s="41" t="str">
        <f>IF(wycena!B335&lt;&gt;"",IF(wycena!G335&lt;=ryzyka!$C$17,ryzyka!$C$18,IF(wycena!G335&lt;=ryzyka!$D$17,ryzyka!$D$18,IF(wycena!G335&lt;=ryzyka!$E$17,ryzyka!$E$18,IF(wycena!G335&lt;=ryzyka!$F$17,ryzyka!$F$18,ryzyka!$G$18)))),"")</f>
        <v/>
      </c>
      <c r="Q319" s="41" t="str">
        <f>IF(wycena!B335&lt;&gt;"",IF(COUNTIF(wycena!DJ335:DT335,"&lt;&gt;0")&lt;=$C$21,$C$22,IF(COUNTIF(wycena!DJ335:DT335,"&lt;&gt;0")&lt;=$D$21,$D$22,IF(COUNTIF(wycena!DJ335:DT335,"&lt;&gt;0")&lt;=$E$21,$E$22,IF(COUNTIF(wycena!DJ335:DT335,"&lt;&gt;0")&lt;=$F$21,$F$22,$G$22)))),"")</f>
        <v/>
      </c>
      <c r="R319" s="41" t="str">
        <f>IF(wycena!B335&lt;&gt;"",IF((COUNTIF(wycena!CD335,"&lt;&gt;0")+COUNTIF(wycena!CG335,"&lt;&gt;0"))=1,$D$25,IF((COUNTIF(wycena!CD335,"&lt;&gt;0")+COUNTIF(wycena!CG335,"&lt;&gt;0"))=2,$E$25,$C$25)),"")</f>
        <v/>
      </c>
      <c r="S319" s="41" t="str">
        <f>IF(wycena!B335&lt;&gt;"",IF(COUNTIF(wycena!DL335,"&lt;&gt;0")+COUNTIF(wycena!DO335,"&lt;&gt;0")+COUNTIF(wycena!DP335,"&lt;&gt;0")+COUNTIF(wycena!DT335,"&lt;&gt;0")=$C$28,$C$29,IF(COUNTIF(wycena!DL335,"&lt;&gt;0")+COUNTIF(wycena!DO335,"&lt;&gt;0")+COUNTIF(wycena!DP335,"&lt;&gt;0")+COUNTIF(wycena!DT335,"&lt;&gt;0")=$D$28,$D$29,IF(COUNTIF(wycena!DL335,"&lt;&gt;0")+COUNTIF(wycena!DO335,"&lt;&gt;0")+COUNTIF(wycena!DP335,"&lt;&gt;0")+COUNTIF(wycena!DT335,"&lt;&gt;0")=$E$28,$E$29,$F$29))),"")</f>
        <v/>
      </c>
      <c r="T319" s="41" t="str">
        <f>IF(wycena!B335&lt;&gt;"",IFERROR(IF(MAX(wycena!$AC335:$AD335)/MIN(wycena!$AC335:$AD335)&lt;=$C$32,$C$33,IF(MAX(wycena!$AC335:$AD335)/MIN(wycena!$AC335:$AD335)&lt;=$D$32,$D$33,IF(MAX(wycena!$AC335:$AD335)/MIN(wycena!$AC335:$AD335)&lt;=$E$32,$E$33,$F$33))),0),"")</f>
        <v/>
      </c>
      <c r="U319" s="41" t="str">
        <f>IF(wycena!B335&lt;&gt;"",IF(MAX(wycena!$AC335:$AD335)&lt;=$C$36,$C$37,IF(MAX(wycena!$AC335:$AD335)&lt;=$D$36,$D$37,IF(MAX(wycena!$AC335:$AD335)&lt;=$E$36,$E$37,$F$37))),"")</f>
        <v/>
      </c>
      <c r="V319" s="41" t="str">
        <f>IF(wycena!B335&lt;&gt;"",IF(wycena!$AB335&lt;=ryzyka!$C$40,ryzyka!$C$41,IF(wycena!$AB335&lt;=ryzyka!$D$40,ryzyka!$D$41,IF(wycena!$AB335&lt;=ryzyka!$E$40,ryzyka!$E$41,ryzyka!$F$41))),"")</f>
        <v/>
      </c>
      <c r="W319" s="41">
        <f>IF(AND(wycena!B335&lt;&gt;"",wycena!O335&lt;&gt;""),IF((AND(wycena!O335=$C$43,wycena!P335&lt;&gt;"f",wycena!Q335&lt;&gt;"H"))=TRUE,$C$46,IF(AND(wycena!O335=$F$43,wycena!P335&lt;&gt;"A",wycena!Q335&lt;&gt;"E")=TRUE,$C$46,$D$46)),0)</f>
        <v>0</v>
      </c>
      <c r="X319" s="41" t="str">
        <f>IFERROR(IF(wycena!B335&lt;&gt;"",SUM(M319*$B$48,N319*$B$49,O319*$B$50,P319*$B$51,Q319*$B$52,R319*$B$53,S319*$B$54,T319*$B$55,U319*$B$56,V319*$B$57,W319*$B$58),""),0)</f>
        <v/>
      </c>
      <c r="Y319" s="42" t="str">
        <f>IF(wycena!B335&lt;&gt;"",IF(X319&lt;=$B$65,$C$65,(IF(X319&lt;=$B$66,$C$66,(IF(X319&lt;=$B$67,$C$67,$C$68))))),"")</f>
        <v/>
      </c>
    </row>
    <row r="320" spans="11:25">
      <c r="K320" s="39">
        <v>318</v>
      </c>
      <c r="L320" s="40" t="str">
        <f>IF(wycena!B336&lt;&gt;"",wycena!B336,"")</f>
        <v/>
      </c>
      <c r="M320" s="41" t="str">
        <f>IF(wycena!B336&lt;&gt;"",IF(wycena!EO336&lt;=ryzyka!$C$7,ryzyka!$C$8,IF(wycena!EO336&lt;=ryzyka!$D$7,ryzyka!$D$8,IF(wycena!EO336&lt;=ryzyka!$E$7,ryzyka!$E$8,IF(wycena!EO336&lt;=ryzyka!$F$7,ryzyka!$F$8,ryzyka!$G$8)))),"")</f>
        <v/>
      </c>
      <c r="N320" s="41" t="str">
        <f>IF(wycena!B336&lt;&gt;"",IF(wycena!X336=ryzyka!$C$10,ryzyka!$C$11,ryzyka!$D$11),"")</f>
        <v/>
      </c>
      <c r="O320" s="41" t="str">
        <f>IF(wycena!B336&lt;&gt;"",(IF(wycena!DN336&lt;&gt;0,ryzyka!$D$14,ryzyka!$C$14)),"")</f>
        <v/>
      </c>
      <c r="P320" s="41" t="str">
        <f>IF(wycena!B336&lt;&gt;"",IF(wycena!G336&lt;=ryzyka!$C$17,ryzyka!$C$18,IF(wycena!G336&lt;=ryzyka!$D$17,ryzyka!$D$18,IF(wycena!G336&lt;=ryzyka!$E$17,ryzyka!$E$18,IF(wycena!G336&lt;=ryzyka!$F$17,ryzyka!$F$18,ryzyka!$G$18)))),"")</f>
        <v/>
      </c>
      <c r="Q320" s="41" t="str">
        <f>IF(wycena!B336&lt;&gt;"",IF(COUNTIF(wycena!DJ336:DT336,"&lt;&gt;0")&lt;=$C$21,$C$22,IF(COUNTIF(wycena!DJ336:DT336,"&lt;&gt;0")&lt;=$D$21,$D$22,IF(COUNTIF(wycena!DJ336:DT336,"&lt;&gt;0")&lt;=$E$21,$E$22,IF(COUNTIF(wycena!DJ336:DT336,"&lt;&gt;0")&lt;=$F$21,$F$22,$G$22)))),"")</f>
        <v/>
      </c>
      <c r="R320" s="41" t="str">
        <f>IF(wycena!B336&lt;&gt;"",IF((COUNTIF(wycena!CD336,"&lt;&gt;0")+COUNTIF(wycena!CG336,"&lt;&gt;0"))=1,$D$25,IF((COUNTIF(wycena!CD336,"&lt;&gt;0")+COUNTIF(wycena!CG336,"&lt;&gt;0"))=2,$E$25,$C$25)),"")</f>
        <v/>
      </c>
      <c r="S320" s="41" t="str">
        <f>IF(wycena!B336&lt;&gt;"",IF(COUNTIF(wycena!DL336,"&lt;&gt;0")+COUNTIF(wycena!DO336,"&lt;&gt;0")+COUNTIF(wycena!DP336,"&lt;&gt;0")+COUNTIF(wycena!DT336,"&lt;&gt;0")=$C$28,$C$29,IF(COUNTIF(wycena!DL336,"&lt;&gt;0")+COUNTIF(wycena!DO336,"&lt;&gt;0")+COUNTIF(wycena!DP336,"&lt;&gt;0")+COUNTIF(wycena!DT336,"&lt;&gt;0")=$D$28,$D$29,IF(COUNTIF(wycena!DL336,"&lt;&gt;0")+COUNTIF(wycena!DO336,"&lt;&gt;0")+COUNTIF(wycena!DP336,"&lt;&gt;0")+COUNTIF(wycena!DT336,"&lt;&gt;0")=$E$28,$E$29,$F$29))),"")</f>
        <v/>
      </c>
      <c r="T320" s="41" t="str">
        <f>IF(wycena!B336&lt;&gt;"",IFERROR(IF(MAX(wycena!$AC336:$AD336)/MIN(wycena!$AC336:$AD336)&lt;=$C$32,$C$33,IF(MAX(wycena!$AC336:$AD336)/MIN(wycena!$AC336:$AD336)&lt;=$D$32,$D$33,IF(MAX(wycena!$AC336:$AD336)/MIN(wycena!$AC336:$AD336)&lt;=$E$32,$E$33,$F$33))),0),"")</f>
        <v/>
      </c>
      <c r="U320" s="41" t="str">
        <f>IF(wycena!B336&lt;&gt;"",IF(MAX(wycena!$AC336:$AD336)&lt;=$C$36,$C$37,IF(MAX(wycena!$AC336:$AD336)&lt;=$D$36,$D$37,IF(MAX(wycena!$AC336:$AD336)&lt;=$E$36,$E$37,$F$37))),"")</f>
        <v/>
      </c>
      <c r="V320" s="41" t="str">
        <f>IF(wycena!B336&lt;&gt;"",IF(wycena!$AB336&lt;=ryzyka!$C$40,ryzyka!$C$41,IF(wycena!$AB336&lt;=ryzyka!$D$40,ryzyka!$D$41,IF(wycena!$AB336&lt;=ryzyka!$E$40,ryzyka!$E$41,ryzyka!$F$41))),"")</f>
        <v/>
      </c>
      <c r="W320" s="41">
        <f>IF(AND(wycena!B336&lt;&gt;"",wycena!O336&lt;&gt;""),IF((AND(wycena!O336=$C$43,wycena!P336&lt;&gt;"f",wycena!Q336&lt;&gt;"H"))=TRUE,$C$46,IF(AND(wycena!O336=$F$43,wycena!P336&lt;&gt;"A",wycena!Q336&lt;&gt;"E")=TRUE,$C$46,$D$46)),0)</f>
        <v>0</v>
      </c>
      <c r="X320" s="41" t="str">
        <f>IFERROR(IF(wycena!B336&lt;&gt;"",SUM(M320*$B$48,N320*$B$49,O320*$B$50,P320*$B$51,Q320*$B$52,R320*$B$53,S320*$B$54,T320*$B$55,U320*$B$56,V320*$B$57,W320*$B$58),""),0)</f>
        <v/>
      </c>
      <c r="Y320" s="42" t="str">
        <f>IF(wycena!B336&lt;&gt;"",IF(X320&lt;=$B$65,$C$65,(IF(X320&lt;=$B$66,$C$66,(IF(X320&lt;=$B$67,$C$67,$C$68))))),"")</f>
        <v/>
      </c>
    </row>
    <row r="321" spans="11:25">
      <c r="K321" s="39">
        <v>319</v>
      </c>
      <c r="L321" s="40" t="str">
        <f>IF(wycena!B337&lt;&gt;"",wycena!B337,"")</f>
        <v/>
      </c>
      <c r="M321" s="41" t="str">
        <f>IF(wycena!B337&lt;&gt;"",IF(wycena!EO337&lt;=ryzyka!$C$7,ryzyka!$C$8,IF(wycena!EO337&lt;=ryzyka!$D$7,ryzyka!$D$8,IF(wycena!EO337&lt;=ryzyka!$E$7,ryzyka!$E$8,IF(wycena!EO337&lt;=ryzyka!$F$7,ryzyka!$F$8,ryzyka!$G$8)))),"")</f>
        <v/>
      </c>
      <c r="N321" s="41" t="str">
        <f>IF(wycena!B337&lt;&gt;"",IF(wycena!X337=ryzyka!$C$10,ryzyka!$C$11,ryzyka!$D$11),"")</f>
        <v/>
      </c>
      <c r="O321" s="41" t="str">
        <f>IF(wycena!B337&lt;&gt;"",(IF(wycena!DN337&lt;&gt;0,ryzyka!$D$14,ryzyka!$C$14)),"")</f>
        <v/>
      </c>
      <c r="P321" s="41" t="str">
        <f>IF(wycena!B337&lt;&gt;"",IF(wycena!G337&lt;=ryzyka!$C$17,ryzyka!$C$18,IF(wycena!G337&lt;=ryzyka!$D$17,ryzyka!$D$18,IF(wycena!G337&lt;=ryzyka!$E$17,ryzyka!$E$18,IF(wycena!G337&lt;=ryzyka!$F$17,ryzyka!$F$18,ryzyka!$G$18)))),"")</f>
        <v/>
      </c>
      <c r="Q321" s="41" t="str">
        <f>IF(wycena!B337&lt;&gt;"",IF(COUNTIF(wycena!DJ337:DT337,"&lt;&gt;0")&lt;=$C$21,$C$22,IF(COUNTIF(wycena!DJ337:DT337,"&lt;&gt;0")&lt;=$D$21,$D$22,IF(COUNTIF(wycena!DJ337:DT337,"&lt;&gt;0")&lt;=$E$21,$E$22,IF(COUNTIF(wycena!DJ337:DT337,"&lt;&gt;0")&lt;=$F$21,$F$22,$G$22)))),"")</f>
        <v/>
      </c>
      <c r="R321" s="41" t="str">
        <f>IF(wycena!B337&lt;&gt;"",IF((COUNTIF(wycena!CD337,"&lt;&gt;0")+COUNTIF(wycena!CG337,"&lt;&gt;0"))=1,$D$25,IF((COUNTIF(wycena!CD337,"&lt;&gt;0")+COUNTIF(wycena!CG337,"&lt;&gt;0"))=2,$E$25,$C$25)),"")</f>
        <v/>
      </c>
      <c r="S321" s="41" t="str">
        <f>IF(wycena!B337&lt;&gt;"",IF(COUNTIF(wycena!DL337,"&lt;&gt;0")+COUNTIF(wycena!DO337,"&lt;&gt;0")+COUNTIF(wycena!DP337,"&lt;&gt;0")+COUNTIF(wycena!DT337,"&lt;&gt;0")=$C$28,$C$29,IF(COUNTIF(wycena!DL337,"&lt;&gt;0")+COUNTIF(wycena!DO337,"&lt;&gt;0")+COUNTIF(wycena!DP337,"&lt;&gt;0")+COUNTIF(wycena!DT337,"&lt;&gt;0")=$D$28,$D$29,IF(COUNTIF(wycena!DL337,"&lt;&gt;0")+COUNTIF(wycena!DO337,"&lt;&gt;0")+COUNTIF(wycena!DP337,"&lt;&gt;0")+COUNTIF(wycena!DT337,"&lt;&gt;0")=$E$28,$E$29,$F$29))),"")</f>
        <v/>
      </c>
      <c r="T321" s="41" t="str">
        <f>IF(wycena!B337&lt;&gt;"",IFERROR(IF(MAX(wycena!$AC337:$AD337)/MIN(wycena!$AC337:$AD337)&lt;=$C$32,$C$33,IF(MAX(wycena!$AC337:$AD337)/MIN(wycena!$AC337:$AD337)&lt;=$D$32,$D$33,IF(MAX(wycena!$AC337:$AD337)/MIN(wycena!$AC337:$AD337)&lt;=$E$32,$E$33,$F$33))),0),"")</f>
        <v/>
      </c>
      <c r="U321" s="41" t="str">
        <f>IF(wycena!B337&lt;&gt;"",IF(MAX(wycena!$AC337:$AD337)&lt;=$C$36,$C$37,IF(MAX(wycena!$AC337:$AD337)&lt;=$D$36,$D$37,IF(MAX(wycena!$AC337:$AD337)&lt;=$E$36,$E$37,$F$37))),"")</f>
        <v/>
      </c>
      <c r="V321" s="41" t="str">
        <f>IF(wycena!B337&lt;&gt;"",IF(wycena!$AB337&lt;=ryzyka!$C$40,ryzyka!$C$41,IF(wycena!$AB337&lt;=ryzyka!$D$40,ryzyka!$D$41,IF(wycena!$AB337&lt;=ryzyka!$E$40,ryzyka!$E$41,ryzyka!$F$41))),"")</f>
        <v/>
      </c>
      <c r="W321" s="41">
        <f>IF(AND(wycena!B337&lt;&gt;"",wycena!O337&lt;&gt;""),IF((AND(wycena!O337=$C$43,wycena!P337&lt;&gt;"f",wycena!Q337&lt;&gt;"H"))=TRUE,$C$46,IF(AND(wycena!O337=$F$43,wycena!P337&lt;&gt;"A",wycena!Q337&lt;&gt;"E")=TRUE,$C$46,$D$46)),0)</f>
        <v>0</v>
      </c>
      <c r="X321" s="41" t="str">
        <f>IFERROR(IF(wycena!B337&lt;&gt;"",SUM(M321*$B$48,N321*$B$49,O321*$B$50,P321*$B$51,Q321*$B$52,R321*$B$53,S321*$B$54,T321*$B$55,U321*$B$56,V321*$B$57,W321*$B$58),""),0)</f>
        <v/>
      </c>
      <c r="Y321" s="42" t="str">
        <f>IF(wycena!B337&lt;&gt;"",IF(X321&lt;=$B$65,$C$65,(IF(X321&lt;=$B$66,$C$66,(IF(X321&lt;=$B$67,$C$67,$C$68))))),"")</f>
        <v/>
      </c>
    </row>
    <row r="322" spans="11:25">
      <c r="K322" s="39">
        <v>320</v>
      </c>
      <c r="L322" s="40" t="str">
        <f>IF(wycena!B338&lt;&gt;"",wycena!B338,"")</f>
        <v/>
      </c>
      <c r="M322" s="41" t="str">
        <f>IF(wycena!B338&lt;&gt;"",IF(wycena!EO338&lt;=ryzyka!$C$7,ryzyka!$C$8,IF(wycena!EO338&lt;=ryzyka!$D$7,ryzyka!$D$8,IF(wycena!EO338&lt;=ryzyka!$E$7,ryzyka!$E$8,IF(wycena!EO338&lt;=ryzyka!$F$7,ryzyka!$F$8,ryzyka!$G$8)))),"")</f>
        <v/>
      </c>
      <c r="N322" s="41" t="str">
        <f>IF(wycena!B338&lt;&gt;"",IF(wycena!X338=ryzyka!$C$10,ryzyka!$C$11,ryzyka!$D$11),"")</f>
        <v/>
      </c>
      <c r="O322" s="41" t="str">
        <f>IF(wycena!B338&lt;&gt;"",(IF(wycena!DN338&lt;&gt;0,ryzyka!$D$14,ryzyka!$C$14)),"")</f>
        <v/>
      </c>
      <c r="P322" s="41" t="str">
        <f>IF(wycena!B338&lt;&gt;"",IF(wycena!G338&lt;=ryzyka!$C$17,ryzyka!$C$18,IF(wycena!G338&lt;=ryzyka!$D$17,ryzyka!$D$18,IF(wycena!G338&lt;=ryzyka!$E$17,ryzyka!$E$18,IF(wycena!G338&lt;=ryzyka!$F$17,ryzyka!$F$18,ryzyka!$G$18)))),"")</f>
        <v/>
      </c>
      <c r="Q322" s="41" t="str">
        <f>IF(wycena!B338&lt;&gt;"",IF(COUNTIF(wycena!DJ338:DT338,"&lt;&gt;0")&lt;=$C$21,$C$22,IF(COUNTIF(wycena!DJ338:DT338,"&lt;&gt;0")&lt;=$D$21,$D$22,IF(COUNTIF(wycena!DJ338:DT338,"&lt;&gt;0")&lt;=$E$21,$E$22,IF(COUNTIF(wycena!DJ338:DT338,"&lt;&gt;0")&lt;=$F$21,$F$22,$G$22)))),"")</f>
        <v/>
      </c>
      <c r="R322" s="41" t="str">
        <f>IF(wycena!B338&lt;&gt;"",IF((COUNTIF(wycena!CD338,"&lt;&gt;0")+COUNTIF(wycena!CG338,"&lt;&gt;0"))=1,$D$25,IF((COUNTIF(wycena!CD338,"&lt;&gt;0")+COUNTIF(wycena!CG338,"&lt;&gt;0"))=2,$E$25,$C$25)),"")</f>
        <v/>
      </c>
      <c r="S322" s="41" t="str">
        <f>IF(wycena!B338&lt;&gt;"",IF(COUNTIF(wycena!DL338,"&lt;&gt;0")+COUNTIF(wycena!DO338,"&lt;&gt;0")+COUNTIF(wycena!DP338,"&lt;&gt;0")+COUNTIF(wycena!DT338,"&lt;&gt;0")=$C$28,$C$29,IF(COUNTIF(wycena!DL338,"&lt;&gt;0")+COUNTIF(wycena!DO338,"&lt;&gt;0")+COUNTIF(wycena!DP338,"&lt;&gt;0")+COUNTIF(wycena!DT338,"&lt;&gt;0")=$D$28,$D$29,IF(COUNTIF(wycena!DL338,"&lt;&gt;0")+COUNTIF(wycena!DO338,"&lt;&gt;0")+COUNTIF(wycena!DP338,"&lt;&gt;0")+COUNTIF(wycena!DT338,"&lt;&gt;0")=$E$28,$E$29,$F$29))),"")</f>
        <v/>
      </c>
      <c r="T322" s="41" t="str">
        <f>IF(wycena!B338&lt;&gt;"",IFERROR(IF(MAX(wycena!$AC338:$AD338)/MIN(wycena!$AC338:$AD338)&lt;=$C$32,$C$33,IF(MAX(wycena!$AC338:$AD338)/MIN(wycena!$AC338:$AD338)&lt;=$D$32,$D$33,IF(MAX(wycena!$AC338:$AD338)/MIN(wycena!$AC338:$AD338)&lt;=$E$32,$E$33,$F$33))),0),"")</f>
        <v/>
      </c>
      <c r="U322" s="41" t="str">
        <f>IF(wycena!B338&lt;&gt;"",IF(MAX(wycena!$AC338:$AD338)&lt;=$C$36,$C$37,IF(MAX(wycena!$AC338:$AD338)&lt;=$D$36,$D$37,IF(MAX(wycena!$AC338:$AD338)&lt;=$E$36,$E$37,$F$37))),"")</f>
        <v/>
      </c>
      <c r="V322" s="41" t="str">
        <f>IF(wycena!B338&lt;&gt;"",IF(wycena!$AB338&lt;=ryzyka!$C$40,ryzyka!$C$41,IF(wycena!$AB338&lt;=ryzyka!$D$40,ryzyka!$D$41,IF(wycena!$AB338&lt;=ryzyka!$E$40,ryzyka!$E$41,ryzyka!$F$41))),"")</f>
        <v/>
      </c>
      <c r="W322" s="41">
        <f>IF(AND(wycena!B338&lt;&gt;"",wycena!O338&lt;&gt;""),IF((AND(wycena!O338=$C$43,wycena!P338&lt;&gt;"f",wycena!Q338&lt;&gt;"H"))=TRUE,$C$46,IF(AND(wycena!O338=$F$43,wycena!P338&lt;&gt;"A",wycena!Q338&lt;&gt;"E")=TRUE,$C$46,$D$46)),0)</f>
        <v>0</v>
      </c>
      <c r="X322" s="41" t="str">
        <f>IFERROR(IF(wycena!B338&lt;&gt;"",SUM(M322*$B$48,N322*$B$49,O322*$B$50,P322*$B$51,Q322*$B$52,R322*$B$53,S322*$B$54,T322*$B$55,U322*$B$56,V322*$B$57,W322*$B$58),""),0)</f>
        <v/>
      </c>
      <c r="Y322" s="42" t="str">
        <f>IF(wycena!B338&lt;&gt;"",IF(X322&lt;=$B$65,$C$65,(IF(X322&lt;=$B$66,$C$66,(IF(X322&lt;=$B$67,$C$67,$C$68))))),"")</f>
        <v/>
      </c>
    </row>
    <row r="323" spans="11:25">
      <c r="K323" s="39">
        <v>321</v>
      </c>
      <c r="L323" s="40" t="str">
        <f>IF(wycena!B339&lt;&gt;"",wycena!B339,"")</f>
        <v/>
      </c>
      <c r="M323" s="41" t="str">
        <f>IF(wycena!B339&lt;&gt;"",IF(wycena!EO339&lt;=ryzyka!$C$7,ryzyka!$C$8,IF(wycena!EO339&lt;=ryzyka!$D$7,ryzyka!$D$8,IF(wycena!EO339&lt;=ryzyka!$E$7,ryzyka!$E$8,IF(wycena!EO339&lt;=ryzyka!$F$7,ryzyka!$F$8,ryzyka!$G$8)))),"")</f>
        <v/>
      </c>
      <c r="N323" s="41" t="str">
        <f>IF(wycena!B339&lt;&gt;"",IF(wycena!X339=ryzyka!$C$10,ryzyka!$C$11,ryzyka!$D$11),"")</f>
        <v/>
      </c>
      <c r="O323" s="41" t="str">
        <f>IF(wycena!B339&lt;&gt;"",(IF(wycena!DN339&lt;&gt;0,ryzyka!$D$14,ryzyka!$C$14)),"")</f>
        <v/>
      </c>
      <c r="P323" s="41" t="str">
        <f>IF(wycena!B339&lt;&gt;"",IF(wycena!G339&lt;=ryzyka!$C$17,ryzyka!$C$18,IF(wycena!G339&lt;=ryzyka!$D$17,ryzyka!$D$18,IF(wycena!G339&lt;=ryzyka!$E$17,ryzyka!$E$18,IF(wycena!G339&lt;=ryzyka!$F$17,ryzyka!$F$18,ryzyka!$G$18)))),"")</f>
        <v/>
      </c>
      <c r="Q323" s="41" t="str">
        <f>IF(wycena!B339&lt;&gt;"",IF(COUNTIF(wycena!DJ339:DT339,"&lt;&gt;0")&lt;=$C$21,$C$22,IF(COUNTIF(wycena!DJ339:DT339,"&lt;&gt;0")&lt;=$D$21,$D$22,IF(COUNTIF(wycena!DJ339:DT339,"&lt;&gt;0")&lt;=$E$21,$E$22,IF(COUNTIF(wycena!DJ339:DT339,"&lt;&gt;0")&lt;=$F$21,$F$22,$G$22)))),"")</f>
        <v/>
      </c>
      <c r="R323" s="41" t="str">
        <f>IF(wycena!B339&lt;&gt;"",IF((COUNTIF(wycena!CD339,"&lt;&gt;0")+COUNTIF(wycena!CG339,"&lt;&gt;0"))=1,$D$25,IF((COUNTIF(wycena!CD339,"&lt;&gt;0")+COUNTIF(wycena!CG339,"&lt;&gt;0"))=2,$E$25,$C$25)),"")</f>
        <v/>
      </c>
      <c r="S323" s="41" t="str">
        <f>IF(wycena!B339&lt;&gt;"",IF(COUNTIF(wycena!DL339,"&lt;&gt;0")+COUNTIF(wycena!DO339,"&lt;&gt;0")+COUNTIF(wycena!DP339,"&lt;&gt;0")+COUNTIF(wycena!DT339,"&lt;&gt;0")=$C$28,$C$29,IF(COUNTIF(wycena!DL339,"&lt;&gt;0")+COUNTIF(wycena!DO339,"&lt;&gt;0")+COUNTIF(wycena!DP339,"&lt;&gt;0")+COUNTIF(wycena!DT339,"&lt;&gt;0")=$D$28,$D$29,IF(COUNTIF(wycena!DL339,"&lt;&gt;0")+COUNTIF(wycena!DO339,"&lt;&gt;0")+COUNTIF(wycena!DP339,"&lt;&gt;0")+COUNTIF(wycena!DT339,"&lt;&gt;0")=$E$28,$E$29,$F$29))),"")</f>
        <v/>
      </c>
      <c r="T323" s="41" t="str">
        <f>IF(wycena!B339&lt;&gt;"",IFERROR(IF(MAX(wycena!$AC339:$AD339)/MIN(wycena!$AC339:$AD339)&lt;=$C$32,$C$33,IF(MAX(wycena!$AC339:$AD339)/MIN(wycena!$AC339:$AD339)&lt;=$D$32,$D$33,IF(MAX(wycena!$AC339:$AD339)/MIN(wycena!$AC339:$AD339)&lt;=$E$32,$E$33,$F$33))),0),"")</f>
        <v/>
      </c>
      <c r="U323" s="41" t="str">
        <f>IF(wycena!B339&lt;&gt;"",IF(MAX(wycena!$AC339:$AD339)&lt;=$C$36,$C$37,IF(MAX(wycena!$AC339:$AD339)&lt;=$D$36,$D$37,IF(MAX(wycena!$AC339:$AD339)&lt;=$E$36,$E$37,$F$37))),"")</f>
        <v/>
      </c>
      <c r="V323" s="41" t="str">
        <f>IF(wycena!B339&lt;&gt;"",IF(wycena!$AB339&lt;=ryzyka!$C$40,ryzyka!$C$41,IF(wycena!$AB339&lt;=ryzyka!$D$40,ryzyka!$D$41,IF(wycena!$AB339&lt;=ryzyka!$E$40,ryzyka!$E$41,ryzyka!$F$41))),"")</f>
        <v/>
      </c>
      <c r="W323" s="41">
        <f>IF(AND(wycena!B339&lt;&gt;"",wycena!O339&lt;&gt;""),IF((AND(wycena!O339=$C$43,wycena!P339&lt;&gt;"f",wycena!Q339&lt;&gt;"H"))=TRUE,$C$46,IF(AND(wycena!O339=$F$43,wycena!P339&lt;&gt;"A",wycena!Q339&lt;&gt;"E")=TRUE,$C$46,$D$46)),0)</f>
        <v>0</v>
      </c>
      <c r="X323" s="41" t="str">
        <f>IFERROR(IF(wycena!B339&lt;&gt;"",SUM(M323*$B$48,N323*$B$49,O323*$B$50,P323*$B$51,Q323*$B$52,R323*$B$53,S323*$B$54,T323*$B$55,U323*$B$56,V323*$B$57,W323*$B$58),""),0)</f>
        <v/>
      </c>
      <c r="Y323" s="42" t="str">
        <f>IF(wycena!B339&lt;&gt;"",IF(X323&lt;=$B$65,$C$65,(IF(X323&lt;=$B$66,$C$66,(IF(X323&lt;=$B$67,$C$67,$C$68))))),"")</f>
        <v/>
      </c>
    </row>
    <row r="324" spans="11:25">
      <c r="K324" s="39">
        <v>322</v>
      </c>
      <c r="L324" s="40" t="str">
        <f>IF(wycena!B340&lt;&gt;"",wycena!B340,"")</f>
        <v/>
      </c>
      <c r="M324" s="41" t="str">
        <f>IF(wycena!B340&lt;&gt;"",IF(wycena!EO340&lt;=ryzyka!$C$7,ryzyka!$C$8,IF(wycena!EO340&lt;=ryzyka!$D$7,ryzyka!$D$8,IF(wycena!EO340&lt;=ryzyka!$E$7,ryzyka!$E$8,IF(wycena!EO340&lt;=ryzyka!$F$7,ryzyka!$F$8,ryzyka!$G$8)))),"")</f>
        <v/>
      </c>
      <c r="N324" s="41" t="str">
        <f>IF(wycena!B340&lt;&gt;"",IF(wycena!X340=ryzyka!$C$10,ryzyka!$C$11,ryzyka!$D$11),"")</f>
        <v/>
      </c>
      <c r="O324" s="41" t="str">
        <f>IF(wycena!B340&lt;&gt;"",(IF(wycena!DN340&lt;&gt;0,ryzyka!$D$14,ryzyka!$C$14)),"")</f>
        <v/>
      </c>
      <c r="P324" s="41" t="str">
        <f>IF(wycena!B340&lt;&gt;"",IF(wycena!G340&lt;=ryzyka!$C$17,ryzyka!$C$18,IF(wycena!G340&lt;=ryzyka!$D$17,ryzyka!$D$18,IF(wycena!G340&lt;=ryzyka!$E$17,ryzyka!$E$18,IF(wycena!G340&lt;=ryzyka!$F$17,ryzyka!$F$18,ryzyka!$G$18)))),"")</f>
        <v/>
      </c>
      <c r="Q324" s="41" t="str">
        <f>IF(wycena!B340&lt;&gt;"",IF(COUNTIF(wycena!DJ340:DT340,"&lt;&gt;0")&lt;=$C$21,$C$22,IF(COUNTIF(wycena!DJ340:DT340,"&lt;&gt;0")&lt;=$D$21,$D$22,IF(COUNTIF(wycena!DJ340:DT340,"&lt;&gt;0")&lt;=$E$21,$E$22,IF(COUNTIF(wycena!DJ340:DT340,"&lt;&gt;0")&lt;=$F$21,$F$22,$G$22)))),"")</f>
        <v/>
      </c>
      <c r="R324" s="41" t="str">
        <f>IF(wycena!B340&lt;&gt;"",IF((COUNTIF(wycena!CD340,"&lt;&gt;0")+COUNTIF(wycena!CG340,"&lt;&gt;0"))=1,$D$25,IF((COUNTIF(wycena!CD340,"&lt;&gt;0")+COUNTIF(wycena!CG340,"&lt;&gt;0"))=2,$E$25,$C$25)),"")</f>
        <v/>
      </c>
      <c r="S324" s="41" t="str">
        <f>IF(wycena!B340&lt;&gt;"",IF(COUNTIF(wycena!DL340,"&lt;&gt;0")+COUNTIF(wycena!DO340,"&lt;&gt;0")+COUNTIF(wycena!DP340,"&lt;&gt;0")+COUNTIF(wycena!DT340,"&lt;&gt;0")=$C$28,$C$29,IF(COUNTIF(wycena!DL340,"&lt;&gt;0")+COUNTIF(wycena!DO340,"&lt;&gt;0")+COUNTIF(wycena!DP340,"&lt;&gt;0")+COUNTIF(wycena!DT340,"&lt;&gt;0")=$D$28,$D$29,IF(COUNTIF(wycena!DL340,"&lt;&gt;0")+COUNTIF(wycena!DO340,"&lt;&gt;0")+COUNTIF(wycena!DP340,"&lt;&gt;0")+COUNTIF(wycena!DT340,"&lt;&gt;0")=$E$28,$E$29,$F$29))),"")</f>
        <v/>
      </c>
      <c r="T324" s="41" t="str">
        <f>IF(wycena!B340&lt;&gt;"",IFERROR(IF(MAX(wycena!$AC340:$AD340)/MIN(wycena!$AC340:$AD340)&lt;=$C$32,$C$33,IF(MAX(wycena!$AC340:$AD340)/MIN(wycena!$AC340:$AD340)&lt;=$D$32,$D$33,IF(MAX(wycena!$AC340:$AD340)/MIN(wycena!$AC340:$AD340)&lt;=$E$32,$E$33,$F$33))),0),"")</f>
        <v/>
      </c>
      <c r="U324" s="41" t="str">
        <f>IF(wycena!B340&lt;&gt;"",IF(MAX(wycena!$AC340:$AD340)&lt;=$C$36,$C$37,IF(MAX(wycena!$AC340:$AD340)&lt;=$D$36,$D$37,IF(MAX(wycena!$AC340:$AD340)&lt;=$E$36,$E$37,$F$37))),"")</f>
        <v/>
      </c>
      <c r="V324" s="41" t="str">
        <f>IF(wycena!B340&lt;&gt;"",IF(wycena!$AB340&lt;=ryzyka!$C$40,ryzyka!$C$41,IF(wycena!$AB340&lt;=ryzyka!$D$40,ryzyka!$D$41,IF(wycena!$AB340&lt;=ryzyka!$E$40,ryzyka!$E$41,ryzyka!$F$41))),"")</f>
        <v/>
      </c>
      <c r="W324" s="41">
        <f>IF(AND(wycena!B340&lt;&gt;"",wycena!O340&lt;&gt;""),IF((AND(wycena!O340=$C$43,wycena!P340&lt;&gt;"f",wycena!Q340&lt;&gt;"H"))=TRUE,$C$46,IF(AND(wycena!O340=$F$43,wycena!P340&lt;&gt;"A",wycena!Q340&lt;&gt;"E")=TRUE,$C$46,$D$46)),0)</f>
        <v>0</v>
      </c>
      <c r="X324" s="41" t="str">
        <f>IFERROR(IF(wycena!B340&lt;&gt;"",SUM(M324*$B$48,N324*$B$49,O324*$B$50,P324*$B$51,Q324*$B$52,R324*$B$53,S324*$B$54,T324*$B$55,U324*$B$56,V324*$B$57,W324*$B$58),""),0)</f>
        <v/>
      </c>
      <c r="Y324" s="42" t="str">
        <f>IF(wycena!B340&lt;&gt;"",IF(X324&lt;=$B$65,$C$65,(IF(X324&lt;=$B$66,$C$66,(IF(X324&lt;=$B$67,$C$67,$C$68))))),"")</f>
        <v/>
      </c>
    </row>
    <row r="325" spans="11:25">
      <c r="K325" s="39">
        <v>323</v>
      </c>
      <c r="L325" s="40" t="str">
        <f>IF(wycena!B341&lt;&gt;"",wycena!B341,"")</f>
        <v/>
      </c>
      <c r="M325" s="41" t="str">
        <f>IF(wycena!B341&lt;&gt;"",IF(wycena!EO341&lt;=ryzyka!$C$7,ryzyka!$C$8,IF(wycena!EO341&lt;=ryzyka!$D$7,ryzyka!$D$8,IF(wycena!EO341&lt;=ryzyka!$E$7,ryzyka!$E$8,IF(wycena!EO341&lt;=ryzyka!$F$7,ryzyka!$F$8,ryzyka!$G$8)))),"")</f>
        <v/>
      </c>
      <c r="N325" s="41" t="str">
        <f>IF(wycena!B341&lt;&gt;"",IF(wycena!X341=ryzyka!$C$10,ryzyka!$C$11,ryzyka!$D$11),"")</f>
        <v/>
      </c>
      <c r="O325" s="41" t="str">
        <f>IF(wycena!B341&lt;&gt;"",(IF(wycena!DN341&lt;&gt;0,ryzyka!$D$14,ryzyka!$C$14)),"")</f>
        <v/>
      </c>
      <c r="P325" s="41" t="str">
        <f>IF(wycena!B341&lt;&gt;"",IF(wycena!G341&lt;=ryzyka!$C$17,ryzyka!$C$18,IF(wycena!G341&lt;=ryzyka!$D$17,ryzyka!$D$18,IF(wycena!G341&lt;=ryzyka!$E$17,ryzyka!$E$18,IF(wycena!G341&lt;=ryzyka!$F$17,ryzyka!$F$18,ryzyka!$G$18)))),"")</f>
        <v/>
      </c>
      <c r="Q325" s="41" t="str">
        <f>IF(wycena!B341&lt;&gt;"",IF(COUNTIF(wycena!DJ341:DT341,"&lt;&gt;0")&lt;=$C$21,$C$22,IF(COUNTIF(wycena!DJ341:DT341,"&lt;&gt;0")&lt;=$D$21,$D$22,IF(COUNTIF(wycena!DJ341:DT341,"&lt;&gt;0")&lt;=$E$21,$E$22,IF(COUNTIF(wycena!DJ341:DT341,"&lt;&gt;0")&lt;=$F$21,$F$22,$G$22)))),"")</f>
        <v/>
      </c>
      <c r="R325" s="41" t="str">
        <f>IF(wycena!B341&lt;&gt;"",IF((COUNTIF(wycena!CD341,"&lt;&gt;0")+COUNTIF(wycena!CG341,"&lt;&gt;0"))=1,$D$25,IF((COUNTIF(wycena!CD341,"&lt;&gt;0")+COUNTIF(wycena!CG341,"&lt;&gt;0"))=2,$E$25,$C$25)),"")</f>
        <v/>
      </c>
      <c r="S325" s="41" t="str">
        <f>IF(wycena!B341&lt;&gt;"",IF(COUNTIF(wycena!DL341,"&lt;&gt;0")+COUNTIF(wycena!DO341,"&lt;&gt;0")+COUNTIF(wycena!DP341,"&lt;&gt;0")+COUNTIF(wycena!DT341,"&lt;&gt;0")=$C$28,$C$29,IF(COUNTIF(wycena!DL341,"&lt;&gt;0")+COUNTIF(wycena!DO341,"&lt;&gt;0")+COUNTIF(wycena!DP341,"&lt;&gt;0")+COUNTIF(wycena!DT341,"&lt;&gt;0")=$D$28,$D$29,IF(COUNTIF(wycena!DL341,"&lt;&gt;0")+COUNTIF(wycena!DO341,"&lt;&gt;0")+COUNTIF(wycena!DP341,"&lt;&gt;0")+COUNTIF(wycena!DT341,"&lt;&gt;0")=$E$28,$E$29,$F$29))),"")</f>
        <v/>
      </c>
      <c r="T325" s="41" t="str">
        <f>IF(wycena!B341&lt;&gt;"",IFERROR(IF(MAX(wycena!$AC341:$AD341)/MIN(wycena!$AC341:$AD341)&lt;=$C$32,$C$33,IF(MAX(wycena!$AC341:$AD341)/MIN(wycena!$AC341:$AD341)&lt;=$D$32,$D$33,IF(MAX(wycena!$AC341:$AD341)/MIN(wycena!$AC341:$AD341)&lt;=$E$32,$E$33,$F$33))),0),"")</f>
        <v/>
      </c>
      <c r="U325" s="41" t="str">
        <f>IF(wycena!B341&lt;&gt;"",IF(MAX(wycena!$AC341:$AD341)&lt;=$C$36,$C$37,IF(MAX(wycena!$AC341:$AD341)&lt;=$D$36,$D$37,IF(MAX(wycena!$AC341:$AD341)&lt;=$E$36,$E$37,$F$37))),"")</f>
        <v/>
      </c>
      <c r="V325" s="41" t="str">
        <f>IF(wycena!B341&lt;&gt;"",IF(wycena!$AB341&lt;=ryzyka!$C$40,ryzyka!$C$41,IF(wycena!$AB341&lt;=ryzyka!$D$40,ryzyka!$D$41,IF(wycena!$AB341&lt;=ryzyka!$E$40,ryzyka!$E$41,ryzyka!$F$41))),"")</f>
        <v/>
      </c>
      <c r="W325" s="41">
        <f>IF(AND(wycena!B341&lt;&gt;"",wycena!O341&lt;&gt;""),IF((AND(wycena!O341=$C$43,wycena!P341&lt;&gt;"f",wycena!Q341&lt;&gt;"H"))=TRUE,$C$46,IF(AND(wycena!O341=$F$43,wycena!P341&lt;&gt;"A",wycena!Q341&lt;&gt;"E")=TRUE,$C$46,$D$46)),0)</f>
        <v>0</v>
      </c>
      <c r="X325" s="41" t="str">
        <f>IFERROR(IF(wycena!B341&lt;&gt;"",SUM(M325*$B$48,N325*$B$49,O325*$B$50,P325*$B$51,Q325*$B$52,R325*$B$53,S325*$B$54,T325*$B$55,U325*$B$56,V325*$B$57,W325*$B$58),""),0)</f>
        <v/>
      </c>
      <c r="Y325" s="42" t="str">
        <f>IF(wycena!B341&lt;&gt;"",IF(X325&lt;=$B$65,$C$65,(IF(X325&lt;=$B$66,$C$66,(IF(X325&lt;=$B$67,$C$67,$C$68))))),"")</f>
        <v/>
      </c>
    </row>
    <row r="326" spans="11:25">
      <c r="K326" s="39">
        <v>324</v>
      </c>
      <c r="L326" s="40" t="str">
        <f>IF(wycena!B342&lt;&gt;"",wycena!B342,"")</f>
        <v/>
      </c>
      <c r="M326" s="41" t="str">
        <f>IF(wycena!B342&lt;&gt;"",IF(wycena!EO342&lt;=ryzyka!$C$7,ryzyka!$C$8,IF(wycena!EO342&lt;=ryzyka!$D$7,ryzyka!$D$8,IF(wycena!EO342&lt;=ryzyka!$E$7,ryzyka!$E$8,IF(wycena!EO342&lt;=ryzyka!$F$7,ryzyka!$F$8,ryzyka!$G$8)))),"")</f>
        <v/>
      </c>
      <c r="N326" s="41" t="str">
        <f>IF(wycena!B342&lt;&gt;"",IF(wycena!X342=ryzyka!$C$10,ryzyka!$C$11,ryzyka!$D$11),"")</f>
        <v/>
      </c>
      <c r="O326" s="41" t="str">
        <f>IF(wycena!B342&lt;&gt;"",(IF(wycena!DN342&lt;&gt;0,ryzyka!$D$14,ryzyka!$C$14)),"")</f>
        <v/>
      </c>
      <c r="P326" s="41" t="str">
        <f>IF(wycena!B342&lt;&gt;"",IF(wycena!G342&lt;=ryzyka!$C$17,ryzyka!$C$18,IF(wycena!G342&lt;=ryzyka!$D$17,ryzyka!$D$18,IF(wycena!G342&lt;=ryzyka!$E$17,ryzyka!$E$18,IF(wycena!G342&lt;=ryzyka!$F$17,ryzyka!$F$18,ryzyka!$G$18)))),"")</f>
        <v/>
      </c>
      <c r="Q326" s="41" t="str">
        <f>IF(wycena!B342&lt;&gt;"",IF(COUNTIF(wycena!DJ342:DT342,"&lt;&gt;0")&lt;=$C$21,$C$22,IF(COUNTIF(wycena!DJ342:DT342,"&lt;&gt;0")&lt;=$D$21,$D$22,IF(COUNTIF(wycena!DJ342:DT342,"&lt;&gt;0")&lt;=$E$21,$E$22,IF(COUNTIF(wycena!DJ342:DT342,"&lt;&gt;0")&lt;=$F$21,$F$22,$G$22)))),"")</f>
        <v/>
      </c>
      <c r="R326" s="41" t="str">
        <f>IF(wycena!B342&lt;&gt;"",IF((COUNTIF(wycena!CD342,"&lt;&gt;0")+COUNTIF(wycena!CG342,"&lt;&gt;0"))=1,$D$25,IF((COUNTIF(wycena!CD342,"&lt;&gt;0")+COUNTIF(wycena!CG342,"&lt;&gt;0"))=2,$E$25,$C$25)),"")</f>
        <v/>
      </c>
      <c r="S326" s="41" t="str">
        <f>IF(wycena!B342&lt;&gt;"",IF(COUNTIF(wycena!DL342,"&lt;&gt;0")+COUNTIF(wycena!DO342,"&lt;&gt;0")+COUNTIF(wycena!DP342,"&lt;&gt;0")+COUNTIF(wycena!DT342,"&lt;&gt;0")=$C$28,$C$29,IF(COUNTIF(wycena!DL342,"&lt;&gt;0")+COUNTIF(wycena!DO342,"&lt;&gt;0")+COUNTIF(wycena!DP342,"&lt;&gt;0")+COUNTIF(wycena!DT342,"&lt;&gt;0")=$D$28,$D$29,IF(COUNTIF(wycena!DL342,"&lt;&gt;0")+COUNTIF(wycena!DO342,"&lt;&gt;0")+COUNTIF(wycena!DP342,"&lt;&gt;0")+COUNTIF(wycena!DT342,"&lt;&gt;0")=$E$28,$E$29,$F$29))),"")</f>
        <v/>
      </c>
      <c r="T326" s="41" t="str">
        <f>IF(wycena!B342&lt;&gt;"",IFERROR(IF(MAX(wycena!$AC342:$AD342)/MIN(wycena!$AC342:$AD342)&lt;=$C$32,$C$33,IF(MAX(wycena!$AC342:$AD342)/MIN(wycena!$AC342:$AD342)&lt;=$D$32,$D$33,IF(MAX(wycena!$AC342:$AD342)/MIN(wycena!$AC342:$AD342)&lt;=$E$32,$E$33,$F$33))),0),"")</f>
        <v/>
      </c>
      <c r="U326" s="41" t="str">
        <f>IF(wycena!B342&lt;&gt;"",IF(MAX(wycena!$AC342:$AD342)&lt;=$C$36,$C$37,IF(MAX(wycena!$AC342:$AD342)&lt;=$D$36,$D$37,IF(MAX(wycena!$AC342:$AD342)&lt;=$E$36,$E$37,$F$37))),"")</f>
        <v/>
      </c>
      <c r="V326" s="41" t="str">
        <f>IF(wycena!B342&lt;&gt;"",IF(wycena!$AB342&lt;=ryzyka!$C$40,ryzyka!$C$41,IF(wycena!$AB342&lt;=ryzyka!$D$40,ryzyka!$D$41,IF(wycena!$AB342&lt;=ryzyka!$E$40,ryzyka!$E$41,ryzyka!$F$41))),"")</f>
        <v/>
      </c>
      <c r="W326" s="41">
        <f>IF(AND(wycena!B342&lt;&gt;"",wycena!O342&lt;&gt;""),IF((AND(wycena!O342=$C$43,wycena!P342&lt;&gt;"f",wycena!Q342&lt;&gt;"H"))=TRUE,$C$46,IF(AND(wycena!O342=$F$43,wycena!P342&lt;&gt;"A",wycena!Q342&lt;&gt;"E")=TRUE,$C$46,$D$46)),0)</f>
        <v>0</v>
      </c>
      <c r="X326" s="41" t="str">
        <f>IFERROR(IF(wycena!B342&lt;&gt;"",SUM(M326*$B$48,N326*$B$49,O326*$B$50,P326*$B$51,Q326*$B$52,R326*$B$53,S326*$B$54,T326*$B$55,U326*$B$56,V326*$B$57,W326*$B$58),""),0)</f>
        <v/>
      </c>
      <c r="Y326" s="42" t="str">
        <f>IF(wycena!B342&lt;&gt;"",IF(X326&lt;=$B$65,$C$65,(IF(X326&lt;=$B$66,$C$66,(IF(X326&lt;=$B$67,$C$67,$C$68))))),"")</f>
        <v/>
      </c>
    </row>
    <row r="327" spans="11:25">
      <c r="K327" s="39">
        <v>325</v>
      </c>
      <c r="L327" s="40" t="str">
        <f>IF(wycena!B343&lt;&gt;"",wycena!B343,"")</f>
        <v/>
      </c>
      <c r="M327" s="41" t="str">
        <f>IF(wycena!B343&lt;&gt;"",IF(wycena!EO343&lt;=ryzyka!$C$7,ryzyka!$C$8,IF(wycena!EO343&lt;=ryzyka!$D$7,ryzyka!$D$8,IF(wycena!EO343&lt;=ryzyka!$E$7,ryzyka!$E$8,IF(wycena!EO343&lt;=ryzyka!$F$7,ryzyka!$F$8,ryzyka!$G$8)))),"")</f>
        <v/>
      </c>
      <c r="N327" s="41" t="str">
        <f>IF(wycena!B343&lt;&gt;"",IF(wycena!X343=ryzyka!$C$10,ryzyka!$C$11,ryzyka!$D$11),"")</f>
        <v/>
      </c>
      <c r="O327" s="41" t="str">
        <f>IF(wycena!B343&lt;&gt;"",(IF(wycena!DN343&lt;&gt;0,ryzyka!$D$14,ryzyka!$C$14)),"")</f>
        <v/>
      </c>
      <c r="P327" s="41" t="str">
        <f>IF(wycena!B343&lt;&gt;"",IF(wycena!G343&lt;=ryzyka!$C$17,ryzyka!$C$18,IF(wycena!G343&lt;=ryzyka!$D$17,ryzyka!$D$18,IF(wycena!G343&lt;=ryzyka!$E$17,ryzyka!$E$18,IF(wycena!G343&lt;=ryzyka!$F$17,ryzyka!$F$18,ryzyka!$G$18)))),"")</f>
        <v/>
      </c>
      <c r="Q327" s="41" t="str">
        <f>IF(wycena!B343&lt;&gt;"",IF(COUNTIF(wycena!DJ343:DT343,"&lt;&gt;0")&lt;=$C$21,$C$22,IF(COUNTIF(wycena!DJ343:DT343,"&lt;&gt;0")&lt;=$D$21,$D$22,IF(COUNTIF(wycena!DJ343:DT343,"&lt;&gt;0")&lt;=$E$21,$E$22,IF(COUNTIF(wycena!DJ343:DT343,"&lt;&gt;0")&lt;=$F$21,$F$22,$G$22)))),"")</f>
        <v/>
      </c>
      <c r="R327" s="41" t="str">
        <f>IF(wycena!B343&lt;&gt;"",IF((COUNTIF(wycena!CD343,"&lt;&gt;0")+COUNTIF(wycena!CG343,"&lt;&gt;0"))=1,$D$25,IF((COUNTIF(wycena!CD343,"&lt;&gt;0")+COUNTIF(wycena!CG343,"&lt;&gt;0"))=2,$E$25,$C$25)),"")</f>
        <v/>
      </c>
      <c r="S327" s="41" t="str">
        <f>IF(wycena!B343&lt;&gt;"",IF(COUNTIF(wycena!DL343,"&lt;&gt;0")+COUNTIF(wycena!DO343,"&lt;&gt;0")+COUNTIF(wycena!DP343,"&lt;&gt;0")+COUNTIF(wycena!DT343,"&lt;&gt;0")=$C$28,$C$29,IF(COUNTIF(wycena!DL343,"&lt;&gt;0")+COUNTIF(wycena!DO343,"&lt;&gt;0")+COUNTIF(wycena!DP343,"&lt;&gt;0")+COUNTIF(wycena!DT343,"&lt;&gt;0")=$D$28,$D$29,IF(COUNTIF(wycena!DL343,"&lt;&gt;0")+COUNTIF(wycena!DO343,"&lt;&gt;0")+COUNTIF(wycena!DP343,"&lt;&gt;0")+COUNTIF(wycena!DT343,"&lt;&gt;0")=$E$28,$E$29,$F$29))),"")</f>
        <v/>
      </c>
      <c r="T327" s="41" t="str">
        <f>IF(wycena!B343&lt;&gt;"",IFERROR(IF(MAX(wycena!$AC343:$AD343)/MIN(wycena!$AC343:$AD343)&lt;=$C$32,$C$33,IF(MAX(wycena!$AC343:$AD343)/MIN(wycena!$AC343:$AD343)&lt;=$D$32,$D$33,IF(MAX(wycena!$AC343:$AD343)/MIN(wycena!$AC343:$AD343)&lt;=$E$32,$E$33,$F$33))),0),"")</f>
        <v/>
      </c>
      <c r="U327" s="41" t="str">
        <f>IF(wycena!B343&lt;&gt;"",IF(MAX(wycena!$AC343:$AD343)&lt;=$C$36,$C$37,IF(MAX(wycena!$AC343:$AD343)&lt;=$D$36,$D$37,IF(MAX(wycena!$AC343:$AD343)&lt;=$E$36,$E$37,$F$37))),"")</f>
        <v/>
      </c>
      <c r="V327" s="41" t="str">
        <f>IF(wycena!B343&lt;&gt;"",IF(wycena!$AB343&lt;=ryzyka!$C$40,ryzyka!$C$41,IF(wycena!$AB343&lt;=ryzyka!$D$40,ryzyka!$D$41,IF(wycena!$AB343&lt;=ryzyka!$E$40,ryzyka!$E$41,ryzyka!$F$41))),"")</f>
        <v/>
      </c>
      <c r="W327" s="41">
        <f>IF(AND(wycena!B343&lt;&gt;"",wycena!O343&lt;&gt;""),IF((AND(wycena!O343=$C$43,wycena!P343&lt;&gt;"f",wycena!Q343&lt;&gt;"H"))=TRUE,$C$46,IF(AND(wycena!O343=$F$43,wycena!P343&lt;&gt;"A",wycena!Q343&lt;&gt;"E")=TRUE,$C$46,$D$46)),0)</f>
        <v>0</v>
      </c>
      <c r="X327" s="41" t="str">
        <f>IFERROR(IF(wycena!B343&lt;&gt;"",SUM(M327*$B$48,N327*$B$49,O327*$B$50,P327*$B$51,Q327*$B$52,R327*$B$53,S327*$B$54,T327*$B$55,U327*$B$56,V327*$B$57,W327*$B$58),""),0)</f>
        <v/>
      </c>
      <c r="Y327" s="42" t="str">
        <f>IF(wycena!B343&lt;&gt;"",IF(X327&lt;=$B$65,$C$65,(IF(X327&lt;=$B$66,$C$66,(IF(X327&lt;=$B$67,$C$67,$C$68))))),"")</f>
        <v/>
      </c>
    </row>
    <row r="328" spans="11:25">
      <c r="K328" s="39">
        <v>326</v>
      </c>
      <c r="L328" s="40" t="str">
        <f>IF(wycena!B344&lt;&gt;"",wycena!B344,"")</f>
        <v/>
      </c>
      <c r="M328" s="41" t="str">
        <f>IF(wycena!B344&lt;&gt;"",IF(wycena!EO344&lt;=ryzyka!$C$7,ryzyka!$C$8,IF(wycena!EO344&lt;=ryzyka!$D$7,ryzyka!$D$8,IF(wycena!EO344&lt;=ryzyka!$E$7,ryzyka!$E$8,IF(wycena!EO344&lt;=ryzyka!$F$7,ryzyka!$F$8,ryzyka!$G$8)))),"")</f>
        <v/>
      </c>
      <c r="N328" s="41" t="str">
        <f>IF(wycena!B344&lt;&gt;"",IF(wycena!X344=ryzyka!$C$10,ryzyka!$C$11,ryzyka!$D$11),"")</f>
        <v/>
      </c>
      <c r="O328" s="41" t="str">
        <f>IF(wycena!B344&lt;&gt;"",(IF(wycena!DN344&lt;&gt;0,ryzyka!$D$14,ryzyka!$C$14)),"")</f>
        <v/>
      </c>
      <c r="P328" s="41" t="str">
        <f>IF(wycena!B344&lt;&gt;"",IF(wycena!G344&lt;=ryzyka!$C$17,ryzyka!$C$18,IF(wycena!G344&lt;=ryzyka!$D$17,ryzyka!$D$18,IF(wycena!G344&lt;=ryzyka!$E$17,ryzyka!$E$18,IF(wycena!G344&lt;=ryzyka!$F$17,ryzyka!$F$18,ryzyka!$G$18)))),"")</f>
        <v/>
      </c>
      <c r="Q328" s="41" t="str">
        <f>IF(wycena!B344&lt;&gt;"",IF(COUNTIF(wycena!DJ344:DT344,"&lt;&gt;0")&lt;=$C$21,$C$22,IF(COUNTIF(wycena!DJ344:DT344,"&lt;&gt;0")&lt;=$D$21,$D$22,IF(COUNTIF(wycena!DJ344:DT344,"&lt;&gt;0")&lt;=$E$21,$E$22,IF(COUNTIF(wycena!DJ344:DT344,"&lt;&gt;0")&lt;=$F$21,$F$22,$G$22)))),"")</f>
        <v/>
      </c>
      <c r="R328" s="41" t="str">
        <f>IF(wycena!B344&lt;&gt;"",IF((COUNTIF(wycena!CD344,"&lt;&gt;0")+COUNTIF(wycena!CG344,"&lt;&gt;0"))=1,$D$25,IF((COUNTIF(wycena!CD344,"&lt;&gt;0")+COUNTIF(wycena!CG344,"&lt;&gt;0"))=2,$E$25,$C$25)),"")</f>
        <v/>
      </c>
      <c r="S328" s="41" t="str">
        <f>IF(wycena!B344&lt;&gt;"",IF(COUNTIF(wycena!DL344,"&lt;&gt;0")+COUNTIF(wycena!DO344,"&lt;&gt;0")+COUNTIF(wycena!DP344,"&lt;&gt;0")+COUNTIF(wycena!DT344,"&lt;&gt;0")=$C$28,$C$29,IF(COUNTIF(wycena!DL344,"&lt;&gt;0")+COUNTIF(wycena!DO344,"&lt;&gt;0")+COUNTIF(wycena!DP344,"&lt;&gt;0")+COUNTIF(wycena!DT344,"&lt;&gt;0")=$D$28,$D$29,IF(COUNTIF(wycena!DL344,"&lt;&gt;0")+COUNTIF(wycena!DO344,"&lt;&gt;0")+COUNTIF(wycena!DP344,"&lt;&gt;0")+COUNTIF(wycena!DT344,"&lt;&gt;0")=$E$28,$E$29,$F$29))),"")</f>
        <v/>
      </c>
      <c r="T328" s="41" t="str">
        <f>IF(wycena!B344&lt;&gt;"",IFERROR(IF(MAX(wycena!$AC344:$AD344)/MIN(wycena!$AC344:$AD344)&lt;=$C$32,$C$33,IF(MAX(wycena!$AC344:$AD344)/MIN(wycena!$AC344:$AD344)&lt;=$D$32,$D$33,IF(MAX(wycena!$AC344:$AD344)/MIN(wycena!$AC344:$AD344)&lt;=$E$32,$E$33,$F$33))),0),"")</f>
        <v/>
      </c>
      <c r="U328" s="41" t="str">
        <f>IF(wycena!B344&lt;&gt;"",IF(MAX(wycena!$AC344:$AD344)&lt;=$C$36,$C$37,IF(MAX(wycena!$AC344:$AD344)&lt;=$D$36,$D$37,IF(MAX(wycena!$AC344:$AD344)&lt;=$E$36,$E$37,$F$37))),"")</f>
        <v/>
      </c>
      <c r="V328" s="41" t="str">
        <f>IF(wycena!B344&lt;&gt;"",IF(wycena!$AB344&lt;=ryzyka!$C$40,ryzyka!$C$41,IF(wycena!$AB344&lt;=ryzyka!$D$40,ryzyka!$D$41,IF(wycena!$AB344&lt;=ryzyka!$E$40,ryzyka!$E$41,ryzyka!$F$41))),"")</f>
        <v/>
      </c>
      <c r="W328" s="41">
        <f>IF(AND(wycena!B344&lt;&gt;"",wycena!O344&lt;&gt;""),IF((AND(wycena!O344=$C$43,wycena!P344&lt;&gt;"f",wycena!Q344&lt;&gt;"H"))=TRUE,$C$46,IF(AND(wycena!O344=$F$43,wycena!P344&lt;&gt;"A",wycena!Q344&lt;&gt;"E")=TRUE,$C$46,$D$46)),0)</f>
        <v>0</v>
      </c>
      <c r="X328" s="41" t="str">
        <f>IFERROR(IF(wycena!B344&lt;&gt;"",SUM(M328*$B$48,N328*$B$49,O328*$B$50,P328*$B$51,Q328*$B$52,R328*$B$53,S328*$B$54,T328*$B$55,U328*$B$56,V328*$B$57,W328*$B$58),""),0)</f>
        <v/>
      </c>
      <c r="Y328" s="42" t="str">
        <f>IF(wycena!B344&lt;&gt;"",IF(X328&lt;=$B$65,$C$65,(IF(X328&lt;=$B$66,$C$66,(IF(X328&lt;=$B$67,$C$67,$C$68))))),"")</f>
        <v/>
      </c>
    </row>
    <row r="329" spans="11:25">
      <c r="K329" s="39">
        <v>327</v>
      </c>
      <c r="L329" s="40" t="str">
        <f>IF(wycena!B345&lt;&gt;"",wycena!B345,"")</f>
        <v/>
      </c>
      <c r="M329" s="41" t="str">
        <f>IF(wycena!B345&lt;&gt;"",IF(wycena!EO345&lt;=ryzyka!$C$7,ryzyka!$C$8,IF(wycena!EO345&lt;=ryzyka!$D$7,ryzyka!$D$8,IF(wycena!EO345&lt;=ryzyka!$E$7,ryzyka!$E$8,IF(wycena!EO345&lt;=ryzyka!$F$7,ryzyka!$F$8,ryzyka!$G$8)))),"")</f>
        <v/>
      </c>
      <c r="N329" s="41" t="str">
        <f>IF(wycena!B345&lt;&gt;"",IF(wycena!X345=ryzyka!$C$10,ryzyka!$C$11,ryzyka!$D$11),"")</f>
        <v/>
      </c>
      <c r="O329" s="41" t="str">
        <f>IF(wycena!B345&lt;&gt;"",(IF(wycena!DN345&lt;&gt;0,ryzyka!$D$14,ryzyka!$C$14)),"")</f>
        <v/>
      </c>
      <c r="P329" s="41" t="str">
        <f>IF(wycena!B345&lt;&gt;"",IF(wycena!G345&lt;=ryzyka!$C$17,ryzyka!$C$18,IF(wycena!G345&lt;=ryzyka!$D$17,ryzyka!$D$18,IF(wycena!G345&lt;=ryzyka!$E$17,ryzyka!$E$18,IF(wycena!G345&lt;=ryzyka!$F$17,ryzyka!$F$18,ryzyka!$G$18)))),"")</f>
        <v/>
      </c>
      <c r="Q329" s="41" t="str">
        <f>IF(wycena!B345&lt;&gt;"",IF(COUNTIF(wycena!DJ345:DT345,"&lt;&gt;0")&lt;=$C$21,$C$22,IF(COUNTIF(wycena!DJ345:DT345,"&lt;&gt;0")&lt;=$D$21,$D$22,IF(COUNTIF(wycena!DJ345:DT345,"&lt;&gt;0")&lt;=$E$21,$E$22,IF(COUNTIF(wycena!DJ345:DT345,"&lt;&gt;0")&lt;=$F$21,$F$22,$G$22)))),"")</f>
        <v/>
      </c>
      <c r="R329" s="41" t="str">
        <f>IF(wycena!B345&lt;&gt;"",IF((COUNTIF(wycena!CD345,"&lt;&gt;0")+COUNTIF(wycena!CG345,"&lt;&gt;0"))=1,$D$25,IF((COUNTIF(wycena!CD345,"&lt;&gt;0")+COUNTIF(wycena!CG345,"&lt;&gt;0"))=2,$E$25,$C$25)),"")</f>
        <v/>
      </c>
      <c r="S329" s="41" t="str">
        <f>IF(wycena!B345&lt;&gt;"",IF(COUNTIF(wycena!DL345,"&lt;&gt;0")+COUNTIF(wycena!DO345,"&lt;&gt;0")+COUNTIF(wycena!DP345,"&lt;&gt;0")+COUNTIF(wycena!DT345,"&lt;&gt;0")=$C$28,$C$29,IF(COUNTIF(wycena!DL345,"&lt;&gt;0")+COUNTIF(wycena!DO345,"&lt;&gt;0")+COUNTIF(wycena!DP345,"&lt;&gt;0")+COUNTIF(wycena!DT345,"&lt;&gt;0")=$D$28,$D$29,IF(COUNTIF(wycena!DL345,"&lt;&gt;0")+COUNTIF(wycena!DO345,"&lt;&gt;0")+COUNTIF(wycena!DP345,"&lt;&gt;0")+COUNTIF(wycena!DT345,"&lt;&gt;0")=$E$28,$E$29,$F$29))),"")</f>
        <v/>
      </c>
      <c r="T329" s="41" t="str">
        <f>IF(wycena!B345&lt;&gt;"",IFERROR(IF(MAX(wycena!$AC345:$AD345)/MIN(wycena!$AC345:$AD345)&lt;=$C$32,$C$33,IF(MAX(wycena!$AC345:$AD345)/MIN(wycena!$AC345:$AD345)&lt;=$D$32,$D$33,IF(MAX(wycena!$AC345:$AD345)/MIN(wycena!$AC345:$AD345)&lt;=$E$32,$E$33,$F$33))),0),"")</f>
        <v/>
      </c>
      <c r="U329" s="41" t="str">
        <f>IF(wycena!B345&lt;&gt;"",IF(MAX(wycena!$AC345:$AD345)&lt;=$C$36,$C$37,IF(MAX(wycena!$AC345:$AD345)&lt;=$D$36,$D$37,IF(MAX(wycena!$AC345:$AD345)&lt;=$E$36,$E$37,$F$37))),"")</f>
        <v/>
      </c>
      <c r="V329" s="41" t="str">
        <f>IF(wycena!B345&lt;&gt;"",IF(wycena!$AB345&lt;=ryzyka!$C$40,ryzyka!$C$41,IF(wycena!$AB345&lt;=ryzyka!$D$40,ryzyka!$D$41,IF(wycena!$AB345&lt;=ryzyka!$E$40,ryzyka!$E$41,ryzyka!$F$41))),"")</f>
        <v/>
      </c>
      <c r="W329" s="41">
        <f>IF(AND(wycena!B345&lt;&gt;"",wycena!O345&lt;&gt;""),IF((AND(wycena!O345=$C$43,wycena!P345&lt;&gt;"f",wycena!Q345&lt;&gt;"H"))=TRUE,$C$46,IF(AND(wycena!O345=$F$43,wycena!P345&lt;&gt;"A",wycena!Q345&lt;&gt;"E")=TRUE,$C$46,$D$46)),0)</f>
        <v>0</v>
      </c>
      <c r="X329" s="41" t="str">
        <f>IFERROR(IF(wycena!B345&lt;&gt;"",SUM(M329*$B$48,N329*$B$49,O329*$B$50,P329*$B$51,Q329*$B$52,R329*$B$53,S329*$B$54,T329*$B$55,U329*$B$56,V329*$B$57,W329*$B$58),""),0)</f>
        <v/>
      </c>
      <c r="Y329" s="42" t="str">
        <f>IF(wycena!B345&lt;&gt;"",IF(X329&lt;=$B$65,$C$65,(IF(X329&lt;=$B$66,$C$66,(IF(X329&lt;=$B$67,$C$67,$C$68))))),"")</f>
        <v/>
      </c>
    </row>
    <row r="330" spans="11:25">
      <c r="K330" s="39">
        <v>328</v>
      </c>
      <c r="L330" s="40" t="str">
        <f>IF(wycena!B346&lt;&gt;"",wycena!B346,"")</f>
        <v/>
      </c>
      <c r="M330" s="41" t="str">
        <f>IF(wycena!B346&lt;&gt;"",IF(wycena!EO346&lt;=ryzyka!$C$7,ryzyka!$C$8,IF(wycena!EO346&lt;=ryzyka!$D$7,ryzyka!$D$8,IF(wycena!EO346&lt;=ryzyka!$E$7,ryzyka!$E$8,IF(wycena!EO346&lt;=ryzyka!$F$7,ryzyka!$F$8,ryzyka!$G$8)))),"")</f>
        <v/>
      </c>
      <c r="N330" s="41" t="str">
        <f>IF(wycena!B346&lt;&gt;"",IF(wycena!X346=ryzyka!$C$10,ryzyka!$C$11,ryzyka!$D$11),"")</f>
        <v/>
      </c>
      <c r="O330" s="41" t="str">
        <f>IF(wycena!B346&lt;&gt;"",(IF(wycena!DN346&lt;&gt;0,ryzyka!$D$14,ryzyka!$C$14)),"")</f>
        <v/>
      </c>
      <c r="P330" s="41" t="str">
        <f>IF(wycena!B346&lt;&gt;"",IF(wycena!G346&lt;=ryzyka!$C$17,ryzyka!$C$18,IF(wycena!G346&lt;=ryzyka!$D$17,ryzyka!$D$18,IF(wycena!G346&lt;=ryzyka!$E$17,ryzyka!$E$18,IF(wycena!G346&lt;=ryzyka!$F$17,ryzyka!$F$18,ryzyka!$G$18)))),"")</f>
        <v/>
      </c>
      <c r="Q330" s="41" t="str">
        <f>IF(wycena!B346&lt;&gt;"",IF(COUNTIF(wycena!DJ346:DT346,"&lt;&gt;0")&lt;=$C$21,$C$22,IF(COUNTIF(wycena!DJ346:DT346,"&lt;&gt;0")&lt;=$D$21,$D$22,IF(COUNTIF(wycena!DJ346:DT346,"&lt;&gt;0")&lt;=$E$21,$E$22,IF(COUNTIF(wycena!DJ346:DT346,"&lt;&gt;0")&lt;=$F$21,$F$22,$G$22)))),"")</f>
        <v/>
      </c>
      <c r="R330" s="41" t="str">
        <f>IF(wycena!B346&lt;&gt;"",IF((COUNTIF(wycena!CD346,"&lt;&gt;0")+COUNTIF(wycena!CG346,"&lt;&gt;0"))=1,$D$25,IF((COUNTIF(wycena!CD346,"&lt;&gt;0")+COUNTIF(wycena!CG346,"&lt;&gt;0"))=2,$E$25,$C$25)),"")</f>
        <v/>
      </c>
      <c r="S330" s="41" t="str">
        <f>IF(wycena!B346&lt;&gt;"",IF(COUNTIF(wycena!DL346,"&lt;&gt;0")+COUNTIF(wycena!DO346,"&lt;&gt;0")+COUNTIF(wycena!DP346,"&lt;&gt;0")+COUNTIF(wycena!DT346,"&lt;&gt;0")=$C$28,$C$29,IF(COUNTIF(wycena!DL346,"&lt;&gt;0")+COUNTIF(wycena!DO346,"&lt;&gt;0")+COUNTIF(wycena!DP346,"&lt;&gt;0")+COUNTIF(wycena!DT346,"&lt;&gt;0")=$D$28,$D$29,IF(COUNTIF(wycena!DL346,"&lt;&gt;0")+COUNTIF(wycena!DO346,"&lt;&gt;0")+COUNTIF(wycena!DP346,"&lt;&gt;0")+COUNTIF(wycena!DT346,"&lt;&gt;0")=$E$28,$E$29,$F$29))),"")</f>
        <v/>
      </c>
      <c r="T330" s="41" t="str">
        <f>IF(wycena!B346&lt;&gt;"",IFERROR(IF(MAX(wycena!$AC346:$AD346)/MIN(wycena!$AC346:$AD346)&lt;=$C$32,$C$33,IF(MAX(wycena!$AC346:$AD346)/MIN(wycena!$AC346:$AD346)&lt;=$D$32,$D$33,IF(MAX(wycena!$AC346:$AD346)/MIN(wycena!$AC346:$AD346)&lt;=$E$32,$E$33,$F$33))),0),"")</f>
        <v/>
      </c>
      <c r="U330" s="41" t="str">
        <f>IF(wycena!B346&lt;&gt;"",IF(MAX(wycena!$AC346:$AD346)&lt;=$C$36,$C$37,IF(MAX(wycena!$AC346:$AD346)&lt;=$D$36,$D$37,IF(MAX(wycena!$AC346:$AD346)&lt;=$E$36,$E$37,$F$37))),"")</f>
        <v/>
      </c>
      <c r="V330" s="41" t="str">
        <f>IF(wycena!B346&lt;&gt;"",IF(wycena!$AB346&lt;=ryzyka!$C$40,ryzyka!$C$41,IF(wycena!$AB346&lt;=ryzyka!$D$40,ryzyka!$D$41,IF(wycena!$AB346&lt;=ryzyka!$E$40,ryzyka!$E$41,ryzyka!$F$41))),"")</f>
        <v/>
      </c>
      <c r="W330" s="41">
        <f>IF(AND(wycena!B346&lt;&gt;"",wycena!O346&lt;&gt;""),IF((AND(wycena!O346=$C$43,wycena!P346&lt;&gt;"f",wycena!Q346&lt;&gt;"H"))=TRUE,$C$46,IF(AND(wycena!O346=$F$43,wycena!P346&lt;&gt;"A",wycena!Q346&lt;&gt;"E")=TRUE,$C$46,$D$46)),0)</f>
        <v>0</v>
      </c>
      <c r="X330" s="41" t="str">
        <f>IFERROR(IF(wycena!B346&lt;&gt;"",SUM(M330*$B$48,N330*$B$49,O330*$B$50,P330*$B$51,Q330*$B$52,R330*$B$53,S330*$B$54,T330*$B$55,U330*$B$56,V330*$B$57,W330*$B$58),""),0)</f>
        <v/>
      </c>
      <c r="Y330" s="42" t="str">
        <f>IF(wycena!B346&lt;&gt;"",IF(X330&lt;=$B$65,$C$65,(IF(X330&lt;=$B$66,$C$66,(IF(X330&lt;=$B$67,$C$67,$C$68))))),"")</f>
        <v/>
      </c>
    </row>
    <row r="331" spans="11:25">
      <c r="K331" s="39">
        <v>329</v>
      </c>
      <c r="L331" s="40" t="str">
        <f>IF(wycena!B347&lt;&gt;"",wycena!B347,"")</f>
        <v/>
      </c>
      <c r="M331" s="41" t="str">
        <f>IF(wycena!B347&lt;&gt;"",IF(wycena!EO347&lt;=ryzyka!$C$7,ryzyka!$C$8,IF(wycena!EO347&lt;=ryzyka!$D$7,ryzyka!$D$8,IF(wycena!EO347&lt;=ryzyka!$E$7,ryzyka!$E$8,IF(wycena!EO347&lt;=ryzyka!$F$7,ryzyka!$F$8,ryzyka!$G$8)))),"")</f>
        <v/>
      </c>
      <c r="N331" s="41" t="str">
        <f>IF(wycena!B347&lt;&gt;"",IF(wycena!X347=ryzyka!$C$10,ryzyka!$C$11,ryzyka!$D$11),"")</f>
        <v/>
      </c>
      <c r="O331" s="41" t="str">
        <f>IF(wycena!B347&lt;&gt;"",(IF(wycena!DN347&lt;&gt;0,ryzyka!$D$14,ryzyka!$C$14)),"")</f>
        <v/>
      </c>
      <c r="P331" s="41" t="str">
        <f>IF(wycena!B347&lt;&gt;"",IF(wycena!G347&lt;=ryzyka!$C$17,ryzyka!$C$18,IF(wycena!G347&lt;=ryzyka!$D$17,ryzyka!$D$18,IF(wycena!G347&lt;=ryzyka!$E$17,ryzyka!$E$18,IF(wycena!G347&lt;=ryzyka!$F$17,ryzyka!$F$18,ryzyka!$G$18)))),"")</f>
        <v/>
      </c>
      <c r="Q331" s="41" t="str">
        <f>IF(wycena!B347&lt;&gt;"",IF(COUNTIF(wycena!DJ347:DT347,"&lt;&gt;0")&lt;=$C$21,$C$22,IF(COUNTIF(wycena!DJ347:DT347,"&lt;&gt;0")&lt;=$D$21,$D$22,IF(COUNTIF(wycena!DJ347:DT347,"&lt;&gt;0")&lt;=$E$21,$E$22,IF(COUNTIF(wycena!DJ347:DT347,"&lt;&gt;0")&lt;=$F$21,$F$22,$G$22)))),"")</f>
        <v/>
      </c>
      <c r="R331" s="41" t="str">
        <f>IF(wycena!B347&lt;&gt;"",IF((COUNTIF(wycena!CD347,"&lt;&gt;0")+COUNTIF(wycena!CG347,"&lt;&gt;0"))=1,$D$25,IF((COUNTIF(wycena!CD347,"&lt;&gt;0")+COUNTIF(wycena!CG347,"&lt;&gt;0"))=2,$E$25,$C$25)),"")</f>
        <v/>
      </c>
      <c r="S331" s="41" t="str">
        <f>IF(wycena!B347&lt;&gt;"",IF(COUNTIF(wycena!DL347,"&lt;&gt;0")+COUNTIF(wycena!DO347,"&lt;&gt;0")+COUNTIF(wycena!DP347,"&lt;&gt;0")+COUNTIF(wycena!DT347,"&lt;&gt;0")=$C$28,$C$29,IF(COUNTIF(wycena!DL347,"&lt;&gt;0")+COUNTIF(wycena!DO347,"&lt;&gt;0")+COUNTIF(wycena!DP347,"&lt;&gt;0")+COUNTIF(wycena!DT347,"&lt;&gt;0")=$D$28,$D$29,IF(COUNTIF(wycena!DL347,"&lt;&gt;0")+COUNTIF(wycena!DO347,"&lt;&gt;0")+COUNTIF(wycena!DP347,"&lt;&gt;0")+COUNTIF(wycena!DT347,"&lt;&gt;0")=$E$28,$E$29,$F$29))),"")</f>
        <v/>
      </c>
      <c r="T331" s="41" t="str">
        <f>IF(wycena!B347&lt;&gt;"",IFERROR(IF(MAX(wycena!$AC347:$AD347)/MIN(wycena!$AC347:$AD347)&lt;=$C$32,$C$33,IF(MAX(wycena!$AC347:$AD347)/MIN(wycena!$AC347:$AD347)&lt;=$D$32,$D$33,IF(MAX(wycena!$AC347:$AD347)/MIN(wycena!$AC347:$AD347)&lt;=$E$32,$E$33,$F$33))),0),"")</f>
        <v/>
      </c>
      <c r="U331" s="41" t="str">
        <f>IF(wycena!B347&lt;&gt;"",IF(MAX(wycena!$AC347:$AD347)&lt;=$C$36,$C$37,IF(MAX(wycena!$AC347:$AD347)&lt;=$D$36,$D$37,IF(MAX(wycena!$AC347:$AD347)&lt;=$E$36,$E$37,$F$37))),"")</f>
        <v/>
      </c>
      <c r="V331" s="41" t="str">
        <f>IF(wycena!B347&lt;&gt;"",IF(wycena!$AB347&lt;=ryzyka!$C$40,ryzyka!$C$41,IF(wycena!$AB347&lt;=ryzyka!$D$40,ryzyka!$D$41,IF(wycena!$AB347&lt;=ryzyka!$E$40,ryzyka!$E$41,ryzyka!$F$41))),"")</f>
        <v/>
      </c>
      <c r="W331" s="41">
        <f>IF(AND(wycena!B347&lt;&gt;"",wycena!O347&lt;&gt;""),IF((AND(wycena!O347=$C$43,wycena!P347&lt;&gt;"f",wycena!Q347&lt;&gt;"H"))=TRUE,$C$46,IF(AND(wycena!O347=$F$43,wycena!P347&lt;&gt;"A",wycena!Q347&lt;&gt;"E")=TRUE,$C$46,$D$46)),0)</f>
        <v>0</v>
      </c>
      <c r="X331" s="41" t="str">
        <f>IFERROR(IF(wycena!B347&lt;&gt;"",SUM(M331*$B$48,N331*$B$49,O331*$B$50,P331*$B$51,Q331*$B$52,R331*$B$53,S331*$B$54,T331*$B$55,U331*$B$56,V331*$B$57,W331*$B$58),""),0)</f>
        <v/>
      </c>
      <c r="Y331" s="42" t="str">
        <f>IF(wycena!B347&lt;&gt;"",IF(X331&lt;=$B$65,$C$65,(IF(X331&lt;=$B$66,$C$66,(IF(X331&lt;=$B$67,$C$67,$C$68))))),"")</f>
        <v/>
      </c>
    </row>
    <row r="332" spans="11:25">
      <c r="K332" s="39">
        <v>330</v>
      </c>
      <c r="L332" s="40" t="str">
        <f>IF(wycena!B348&lt;&gt;"",wycena!B348,"")</f>
        <v/>
      </c>
      <c r="M332" s="41" t="str">
        <f>IF(wycena!B348&lt;&gt;"",IF(wycena!EO348&lt;=ryzyka!$C$7,ryzyka!$C$8,IF(wycena!EO348&lt;=ryzyka!$D$7,ryzyka!$D$8,IF(wycena!EO348&lt;=ryzyka!$E$7,ryzyka!$E$8,IF(wycena!EO348&lt;=ryzyka!$F$7,ryzyka!$F$8,ryzyka!$G$8)))),"")</f>
        <v/>
      </c>
      <c r="N332" s="41" t="str">
        <f>IF(wycena!B348&lt;&gt;"",IF(wycena!X348=ryzyka!$C$10,ryzyka!$C$11,ryzyka!$D$11),"")</f>
        <v/>
      </c>
      <c r="O332" s="41" t="str">
        <f>IF(wycena!B348&lt;&gt;"",(IF(wycena!DN348&lt;&gt;0,ryzyka!$D$14,ryzyka!$C$14)),"")</f>
        <v/>
      </c>
      <c r="P332" s="41" t="str">
        <f>IF(wycena!B348&lt;&gt;"",IF(wycena!G348&lt;=ryzyka!$C$17,ryzyka!$C$18,IF(wycena!G348&lt;=ryzyka!$D$17,ryzyka!$D$18,IF(wycena!G348&lt;=ryzyka!$E$17,ryzyka!$E$18,IF(wycena!G348&lt;=ryzyka!$F$17,ryzyka!$F$18,ryzyka!$G$18)))),"")</f>
        <v/>
      </c>
      <c r="Q332" s="41" t="str">
        <f>IF(wycena!B348&lt;&gt;"",IF(COUNTIF(wycena!DJ348:DT348,"&lt;&gt;0")&lt;=$C$21,$C$22,IF(COUNTIF(wycena!DJ348:DT348,"&lt;&gt;0")&lt;=$D$21,$D$22,IF(COUNTIF(wycena!DJ348:DT348,"&lt;&gt;0")&lt;=$E$21,$E$22,IF(COUNTIF(wycena!DJ348:DT348,"&lt;&gt;0")&lt;=$F$21,$F$22,$G$22)))),"")</f>
        <v/>
      </c>
      <c r="R332" s="41" t="str">
        <f>IF(wycena!B348&lt;&gt;"",IF((COUNTIF(wycena!CD348,"&lt;&gt;0")+COUNTIF(wycena!CG348,"&lt;&gt;0"))=1,$D$25,IF((COUNTIF(wycena!CD348,"&lt;&gt;0")+COUNTIF(wycena!CG348,"&lt;&gt;0"))=2,$E$25,$C$25)),"")</f>
        <v/>
      </c>
      <c r="S332" s="41" t="str">
        <f>IF(wycena!B348&lt;&gt;"",IF(COUNTIF(wycena!DL348,"&lt;&gt;0")+COUNTIF(wycena!DO348,"&lt;&gt;0")+COUNTIF(wycena!DP348,"&lt;&gt;0")+COUNTIF(wycena!DT348,"&lt;&gt;0")=$C$28,$C$29,IF(COUNTIF(wycena!DL348,"&lt;&gt;0")+COUNTIF(wycena!DO348,"&lt;&gt;0")+COUNTIF(wycena!DP348,"&lt;&gt;0")+COUNTIF(wycena!DT348,"&lt;&gt;0")=$D$28,$D$29,IF(COUNTIF(wycena!DL348,"&lt;&gt;0")+COUNTIF(wycena!DO348,"&lt;&gt;0")+COUNTIF(wycena!DP348,"&lt;&gt;0")+COUNTIF(wycena!DT348,"&lt;&gt;0")=$E$28,$E$29,$F$29))),"")</f>
        <v/>
      </c>
      <c r="T332" s="41" t="str">
        <f>IF(wycena!B348&lt;&gt;"",IFERROR(IF(MAX(wycena!$AC348:$AD348)/MIN(wycena!$AC348:$AD348)&lt;=$C$32,$C$33,IF(MAX(wycena!$AC348:$AD348)/MIN(wycena!$AC348:$AD348)&lt;=$D$32,$D$33,IF(MAX(wycena!$AC348:$AD348)/MIN(wycena!$AC348:$AD348)&lt;=$E$32,$E$33,$F$33))),0),"")</f>
        <v/>
      </c>
      <c r="U332" s="41" t="str">
        <f>IF(wycena!B348&lt;&gt;"",IF(MAX(wycena!$AC348:$AD348)&lt;=$C$36,$C$37,IF(MAX(wycena!$AC348:$AD348)&lt;=$D$36,$D$37,IF(MAX(wycena!$AC348:$AD348)&lt;=$E$36,$E$37,$F$37))),"")</f>
        <v/>
      </c>
      <c r="V332" s="41" t="str">
        <f>IF(wycena!B348&lt;&gt;"",IF(wycena!$AB348&lt;=ryzyka!$C$40,ryzyka!$C$41,IF(wycena!$AB348&lt;=ryzyka!$D$40,ryzyka!$D$41,IF(wycena!$AB348&lt;=ryzyka!$E$40,ryzyka!$E$41,ryzyka!$F$41))),"")</f>
        <v/>
      </c>
      <c r="W332" s="41">
        <f>IF(AND(wycena!B348&lt;&gt;"",wycena!O348&lt;&gt;""),IF((AND(wycena!O348=$C$43,wycena!P348&lt;&gt;"f",wycena!Q348&lt;&gt;"H"))=TRUE,$C$46,IF(AND(wycena!O348=$F$43,wycena!P348&lt;&gt;"A",wycena!Q348&lt;&gt;"E")=TRUE,$C$46,$D$46)),0)</f>
        <v>0</v>
      </c>
      <c r="X332" s="41" t="str">
        <f>IFERROR(IF(wycena!B348&lt;&gt;"",SUM(M332*$B$48,N332*$B$49,O332*$B$50,P332*$B$51,Q332*$B$52,R332*$B$53,S332*$B$54,T332*$B$55,U332*$B$56,V332*$B$57,W332*$B$58),""),0)</f>
        <v/>
      </c>
      <c r="Y332" s="42" t="str">
        <f>IF(wycena!B348&lt;&gt;"",IF(X332&lt;=$B$65,$C$65,(IF(X332&lt;=$B$66,$C$66,(IF(X332&lt;=$B$67,$C$67,$C$68))))),"")</f>
        <v/>
      </c>
    </row>
    <row r="333" spans="11:25">
      <c r="K333" s="39">
        <v>331</v>
      </c>
      <c r="L333" s="40" t="str">
        <f>IF(wycena!B349&lt;&gt;"",wycena!B349,"")</f>
        <v/>
      </c>
      <c r="M333" s="41" t="str">
        <f>IF(wycena!B349&lt;&gt;"",IF(wycena!EO349&lt;=ryzyka!$C$7,ryzyka!$C$8,IF(wycena!EO349&lt;=ryzyka!$D$7,ryzyka!$D$8,IF(wycena!EO349&lt;=ryzyka!$E$7,ryzyka!$E$8,IF(wycena!EO349&lt;=ryzyka!$F$7,ryzyka!$F$8,ryzyka!$G$8)))),"")</f>
        <v/>
      </c>
      <c r="N333" s="41" t="str">
        <f>IF(wycena!B349&lt;&gt;"",IF(wycena!X349=ryzyka!$C$10,ryzyka!$C$11,ryzyka!$D$11),"")</f>
        <v/>
      </c>
      <c r="O333" s="41" t="str">
        <f>IF(wycena!B349&lt;&gt;"",(IF(wycena!DN349&lt;&gt;0,ryzyka!$D$14,ryzyka!$C$14)),"")</f>
        <v/>
      </c>
      <c r="P333" s="41" t="str">
        <f>IF(wycena!B349&lt;&gt;"",IF(wycena!G349&lt;=ryzyka!$C$17,ryzyka!$C$18,IF(wycena!G349&lt;=ryzyka!$D$17,ryzyka!$D$18,IF(wycena!G349&lt;=ryzyka!$E$17,ryzyka!$E$18,IF(wycena!G349&lt;=ryzyka!$F$17,ryzyka!$F$18,ryzyka!$G$18)))),"")</f>
        <v/>
      </c>
      <c r="Q333" s="41" t="str">
        <f>IF(wycena!B349&lt;&gt;"",IF(COUNTIF(wycena!DJ349:DT349,"&lt;&gt;0")&lt;=$C$21,$C$22,IF(COUNTIF(wycena!DJ349:DT349,"&lt;&gt;0")&lt;=$D$21,$D$22,IF(COUNTIF(wycena!DJ349:DT349,"&lt;&gt;0")&lt;=$E$21,$E$22,IF(COUNTIF(wycena!DJ349:DT349,"&lt;&gt;0")&lt;=$F$21,$F$22,$G$22)))),"")</f>
        <v/>
      </c>
      <c r="R333" s="41" t="str">
        <f>IF(wycena!B349&lt;&gt;"",IF((COUNTIF(wycena!CD349,"&lt;&gt;0")+COUNTIF(wycena!CG349,"&lt;&gt;0"))=1,$D$25,IF((COUNTIF(wycena!CD349,"&lt;&gt;0")+COUNTIF(wycena!CG349,"&lt;&gt;0"))=2,$E$25,$C$25)),"")</f>
        <v/>
      </c>
      <c r="S333" s="41" t="str">
        <f>IF(wycena!B349&lt;&gt;"",IF(COUNTIF(wycena!DL349,"&lt;&gt;0")+COUNTIF(wycena!DO349,"&lt;&gt;0")+COUNTIF(wycena!DP349,"&lt;&gt;0")+COUNTIF(wycena!DT349,"&lt;&gt;0")=$C$28,$C$29,IF(COUNTIF(wycena!DL349,"&lt;&gt;0")+COUNTIF(wycena!DO349,"&lt;&gt;0")+COUNTIF(wycena!DP349,"&lt;&gt;0")+COUNTIF(wycena!DT349,"&lt;&gt;0")=$D$28,$D$29,IF(COUNTIF(wycena!DL349,"&lt;&gt;0")+COUNTIF(wycena!DO349,"&lt;&gt;0")+COUNTIF(wycena!DP349,"&lt;&gt;0")+COUNTIF(wycena!DT349,"&lt;&gt;0")=$E$28,$E$29,$F$29))),"")</f>
        <v/>
      </c>
      <c r="T333" s="41" t="str">
        <f>IF(wycena!B349&lt;&gt;"",IFERROR(IF(MAX(wycena!$AC349:$AD349)/MIN(wycena!$AC349:$AD349)&lt;=$C$32,$C$33,IF(MAX(wycena!$AC349:$AD349)/MIN(wycena!$AC349:$AD349)&lt;=$D$32,$D$33,IF(MAX(wycena!$AC349:$AD349)/MIN(wycena!$AC349:$AD349)&lt;=$E$32,$E$33,$F$33))),0),"")</f>
        <v/>
      </c>
      <c r="U333" s="41" t="str">
        <f>IF(wycena!B349&lt;&gt;"",IF(MAX(wycena!$AC349:$AD349)&lt;=$C$36,$C$37,IF(MAX(wycena!$AC349:$AD349)&lt;=$D$36,$D$37,IF(MAX(wycena!$AC349:$AD349)&lt;=$E$36,$E$37,$F$37))),"")</f>
        <v/>
      </c>
      <c r="V333" s="41" t="str">
        <f>IF(wycena!B349&lt;&gt;"",IF(wycena!$AB349&lt;=ryzyka!$C$40,ryzyka!$C$41,IF(wycena!$AB349&lt;=ryzyka!$D$40,ryzyka!$D$41,IF(wycena!$AB349&lt;=ryzyka!$E$40,ryzyka!$E$41,ryzyka!$F$41))),"")</f>
        <v/>
      </c>
      <c r="W333" s="41">
        <f>IF(AND(wycena!B349&lt;&gt;"",wycena!O349&lt;&gt;""),IF((AND(wycena!O349=$C$43,wycena!P349&lt;&gt;"f",wycena!Q349&lt;&gt;"H"))=TRUE,$C$46,IF(AND(wycena!O349=$F$43,wycena!P349&lt;&gt;"A",wycena!Q349&lt;&gt;"E")=TRUE,$C$46,$D$46)),0)</f>
        <v>0</v>
      </c>
      <c r="X333" s="41" t="str">
        <f>IFERROR(IF(wycena!B349&lt;&gt;"",SUM(M333*$B$48,N333*$B$49,O333*$B$50,P333*$B$51,Q333*$B$52,R333*$B$53,S333*$B$54,T333*$B$55,U333*$B$56,V333*$B$57,W333*$B$58),""),0)</f>
        <v/>
      </c>
      <c r="Y333" s="42" t="str">
        <f>IF(wycena!B349&lt;&gt;"",IF(X333&lt;=$B$65,$C$65,(IF(X333&lt;=$B$66,$C$66,(IF(X333&lt;=$B$67,$C$67,$C$68))))),"")</f>
        <v/>
      </c>
    </row>
    <row r="334" spans="11:25">
      <c r="K334" s="39">
        <v>332</v>
      </c>
      <c r="L334" s="40" t="str">
        <f>IF(wycena!B350&lt;&gt;"",wycena!B350,"")</f>
        <v/>
      </c>
      <c r="M334" s="41" t="str">
        <f>IF(wycena!B350&lt;&gt;"",IF(wycena!EO350&lt;=ryzyka!$C$7,ryzyka!$C$8,IF(wycena!EO350&lt;=ryzyka!$D$7,ryzyka!$D$8,IF(wycena!EO350&lt;=ryzyka!$E$7,ryzyka!$E$8,IF(wycena!EO350&lt;=ryzyka!$F$7,ryzyka!$F$8,ryzyka!$G$8)))),"")</f>
        <v/>
      </c>
      <c r="N334" s="41" t="str">
        <f>IF(wycena!B350&lt;&gt;"",IF(wycena!X350=ryzyka!$C$10,ryzyka!$C$11,ryzyka!$D$11),"")</f>
        <v/>
      </c>
      <c r="O334" s="41" t="str">
        <f>IF(wycena!B350&lt;&gt;"",(IF(wycena!DN350&lt;&gt;0,ryzyka!$D$14,ryzyka!$C$14)),"")</f>
        <v/>
      </c>
      <c r="P334" s="41" t="str">
        <f>IF(wycena!B350&lt;&gt;"",IF(wycena!G350&lt;=ryzyka!$C$17,ryzyka!$C$18,IF(wycena!G350&lt;=ryzyka!$D$17,ryzyka!$D$18,IF(wycena!G350&lt;=ryzyka!$E$17,ryzyka!$E$18,IF(wycena!G350&lt;=ryzyka!$F$17,ryzyka!$F$18,ryzyka!$G$18)))),"")</f>
        <v/>
      </c>
      <c r="Q334" s="41" t="str">
        <f>IF(wycena!B350&lt;&gt;"",IF(COUNTIF(wycena!DJ350:DT350,"&lt;&gt;0")&lt;=$C$21,$C$22,IF(COUNTIF(wycena!DJ350:DT350,"&lt;&gt;0")&lt;=$D$21,$D$22,IF(COUNTIF(wycena!DJ350:DT350,"&lt;&gt;0")&lt;=$E$21,$E$22,IF(COUNTIF(wycena!DJ350:DT350,"&lt;&gt;0")&lt;=$F$21,$F$22,$G$22)))),"")</f>
        <v/>
      </c>
      <c r="R334" s="41" t="str">
        <f>IF(wycena!B350&lt;&gt;"",IF((COUNTIF(wycena!CD350,"&lt;&gt;0")+COUNTIF(wycena!CG350,"&lt;&gt;0"))=1,$D$25,IF((COUNTIF(wycena!CD350,"&lt;&gt;0")+COUNTIF(wycena!CG350,"&lt;&gt;0"))=2,$E$25,$C$25)),"")</f>
        <v/>
      </c>
      <c r="S334" s="41" t="str">
        <f>IF(wycena!B350&lt;&gt;"",IF(COUNTIF(wycena!DL350,"&lt;&gt;0")+COUNTIF(wycena!DO350,"&lt;&gt;0")+COUNTIF(wycena!DP350,"&lt;&gt;0")+COUNTIF(wycena!DT350,"&lt;&gt;0")=$C$28,$C$29,IF(COUNTIF(wycena!DL350,"&lt;&gt;0")+COUNTIF(wycena!DO350,"&lt;&gt;0")+COUNTIF(wycena!DP350,"&lt;&gt;0")+COUNTIF(wycena!DT350,"&lt;&gt;0")=$D$28,$D$29,IF(COUNTIF(wycena!DL350,"&lt;&gt;0")+COUNTIF(wycena!DO350,"&lt;&gt;0")+COUNTIF(wycena!DP350,"&lt;&gt;0")+COUNTIF(wycena!DT350,"&lt;&gt;0")=$E$28,$E$29,$F$29))),"")</f>
        <v/>
      </c>
      <c r="T334" s="41" t="str">
        <f>IF(wycena!B350&lt;&gt;"",IFERROR(IF(MAX(wycena!$AC350:$AD350)/MIN(wycena!$AC350:$AD350)&lt;=$C$32,$C$33,IF(MAX(wycena!$AC350:$AD350)/MIN(wycena!$AC350:$AD350)&lt;=$D$32,$D$33,IF(MAX(wycena!$AC350:$AD350)/MIN(wycena!$AC350:$AD350)&lt;=$E$32,$E$33,$F$33))),0),"")</f>
        <v/>
      </c>
      <c r="U334" s="41" t="str">
        <f>IF(wycena!B350&lt;&gt;"",IF(MAX(wycena!$AC350:$AD350)&lt;=$C$36,$C$37,IF(MAX(wycena!$AC350:$AD350)&lt;=$D$36,$D$37,IF(MAX(wycena!$AC350:$AD350)&lt;=$E$36,$E$37,$F$37))),"")</f>
        <v/>
      </c>
      <c r="V334" s="41" t="str">
        <f>IF(wycena!B350&lt;&gt;"",IF(wycena!$AB350&lt;=ryzyka!$C$40,ryzyka!$C$41,IF(wycena!$AB350&lt;=ryzyka!$D$40,ryzyka!$D$41,IF(wycena!$AB350&lt;=ryzyka!$E$40,ryzyka!$E$41,ryzyka!$F$41))),"")</f>
        <v/>
      </c>
      <c r="W334" s="41">
        <f>IF(AND(wycena!B350&lt;&gt;"",wycena!O350&lt;&gt;""),IF((AND(wycena!O350=$C$43,wycena!P350&lt;&gt;"f",wycena!Q350&lt;&gt;"H"))=TRUE,$C$46,IF(AND(wycena!O350=$F$43,wycena!P350&lt;&gt;"A",wycena!Q350&lt;&gt;"E")=TRUE,$C$46,$D$46)),0)</f>
        <v>0</v>
      </c>
      <c r="X334" s="41" t="str">
        <f>IFERROR(IF(wycena!B350&lt;&gt;"",SUM(M334*$B$48,N334*$B$49,O334*$B$50,P334*$B$51,Q334*$B$52,R334*$B$53,S334*$B$54,T334*$B$55,U334*$B$56,V334*$B$57,W334*$B$58),""),0)</f>
        <v/>
      </c>
      <c r="Y334" s="42" t="str">
        <f>IF(wycena!B350&lt;&gt;"",IF(X334&lt;=$B$65,$C$65,(IF(X334&lt;=$B$66,$C$66,(IF(X334&lt;=$B$67,$C$67,$C$68))))),"")</f>
        <v/>
      </c>
    </row>
    <row r="335" spans="11:25">
      <c r="K335" s="39">
        <v>333</v>
      </c>
      <c r="L335" s="40" t="str">
        <f>IF(wycena!B351&lt;&gt;"",wycena!B351,"")</f>
        <v/>
      </c>
      <c r="M335" s="41" t="str">
        <f>IF(wycena!B351&lt;&gt;"",IF(wycena!EO351&lt;=ryzyka!$C$7,ryzyka!$C$8,IF(wycena!EO351&lt;=ryzyka!$D$7,ryzyka!$D$8,IF(wycena!EO351&lt;=ryzyka!$E$7,ryzyka!$E$8,IF(wycena!EO351&lt;=ryzyka!$F$7,ryzyka!$F$8,ryzyka!$G$8)))),"")</f>
        <v/>
      </c>
      <c r="N335" s="41" t="str">
        <f>IF(wycena!B351&lt;&gt;"",IF(wycena!X351=ryzyka!$C$10,ryzyka!$C$11,ryzyka!$D$11),"")</f>
        <v/>
      </c>
      <c r="O335" s="41" t="str">
        <f>IF(wycena!B351&lt;&gt;"",(IF(wycena!DN351&lt;&gt;0,ryzyka!$D$14,ryzyka!$C$14)),"")</f>
        <v/>
      </c>
      <c r="P335" s="41" t="str">
        <f>IF(wycena!B351&lt;&gt;"",IF(wycena!G351&lt;=ryzyka!$C$17,ryzyka!$C$18,IF(wycena!G351&lt;=ryzyka!$D$17,ryzyka!$D$18,IF(wycena!G351&lt;=ryzyka!$E$17,ryzyka!$E$18,IF(wycena!G351&lt;=ryzyka!$F$17,ryzyka!$F$18,ryzyka!$G$18)))),"")</f>
        <v/>
      </c>
      <c r="Q335" s="41" t="str">
        <f>IF(wycena!B351&lt;&gt;"",IF(COUNTIF(wycena!DJ351:DT351,"&lt;&gt;0")&lt;=$C$21,$C$22,IF(COUNTIF(wycena!DJ351:DT351,"&lt;&gt;0")&lt;=$D$21,$D$22,IF(COUNTIF(wycena!DJ351:DT351,"&lt;&gt;0")&lt;=$E$21,$E$22,IF(COUNTIF(wycena!DJ351:DT351,"&lt;&gt;0")&lt;=$F$21,$F$22,$G$22)))),"")</f>
        <v/>
      </c>
      <c r="R335" s="41" t="str">
        <f>IF(wycena!B351&lt;&gt;"",IF((COUNTIF(wycena!CD351,"&lt;&gt;0")+COUNTIF(wycena!CG351,"&lt;&gt;0"))=1,$D$25,IF((COUNTIF(wycena!CD351,"&lt;&gt;0")+COUNTIF(wycena!CG351,"&lt;&gt;0"))=2,$E$25,$C$25)),"")</f>
        <v/>
      </c>
      <c r="S335" s="41" t="str">
        <f>IF(wycena!B351&lt;&gt;"",IF(COUNTIF(wycena!DL351,"&lt;&gt;0")+COUNTIF(wycena!DO351,"&lt;&gt;0")+COUNTIF(wycena!DP351,"&lt;&gt;0")+COUNTIF(wycena!DT351,"&lt;&gt;0")=$C$28,$C$29,IF(COUNTIF(wycena!DL351,"&lt;&gt;0")+COUNTIF(wycena!DO351,"&lt;&gt;0")+COUNTIF(wycena!DP351,"&lt;&gt;0")+COUNTIF(wycena!DT351,"&lt;&gt;0")=$D$28,$D$29,IF(COUNTIF(wycena!DL351,"&lt;&gt;0")+COUNTIF(wycena!DO351,"&lt;&gt;0")+COUNTIF(wycena!DP351,"&lt;&gt;0")+COUNTIF(wycena!DT351,"&lt;&gt;0")=$E$28,$E$29,$F$29))),"")</f>
        <v/>
      </c>
      <c r="T335" s="41" t="str">
        <f>IF(wycena!B351&lt;&gt;"",IFERROR(IF(MAX(wycena!$AC351:$AD351)/MIN(wycena!$AC351:$AD351)&lt;=$C$32,$C$33,IF(MAX(wycena!$AC351:$AD351)/MIN(wycena!$AC351:$AD351)&lt;=$D$32,$D$33,IF(MAX(wycena!$AC351:$AD351)/MIN(wycena!$AC351:$AD351)&lt;=$E$32,$E$33,$F$33))),0),"")</f>
        <v/>
      </c>
      <c r="U335" s="41" t="str">
        <f>IF(wycena!B351&lt;&gt;"",IF(MAX(wycena!$AC351:$AD351)&lt;=$C$36,$C$37,IF(MAX(wycena!$AC351:$AD351)&lt;=$D$36,$D$37,IF(MAX(wycena!$AC351:$AD351)&lt;=$E$36,$E$37,$F$37))),"")</f>
        <v/>
      </c>
      <c r="V335" s="41" t="str">
        <f>IF(wycena!B351&lt;&gt;"",IF(wycena!$AB351&lt;=ryzyka!$C$40,ryzyka!$C$41,IF(wycena!$AB351&lt;=ryzyka!$D$40,ryzyka!$D$41,IF(wycena!$AB351&lt;=ryzyka!$E$40,ryzyka!$E$41,ryzyka!$F$41))),"")</f>
        <v/>
      </c>
      <c r="W335" s="41">
        <f>IF(AND(wycena!B351&lt;&gt;"",wycena!O351&lt;&gt;""),IF((AND(wycena!O351=$C$43,wycena!P351&lt;&gt;"f",wycena!Q351&lt;&gt;"H"))=TRUE,$C$46,IF(AND(wycena!O351=$F$43,wycena!P351&lt;&gt;"A",wycena!Q351&lt;&gt;"E")=TRUE,$C$46,$D$46)),0)</f>
        <v>0</v>
      </c>
      <c r="X335" s="41" t="str">
        <f>IFERROR(IF(wycena!B351&lt;&gt;"",SUM(M335*$B$48,N335*$B$49,O335*$B$50,P335*$B$51,Q335*$B$52,R335*$B$53,S335*$B$54,T335*$B$55,U335*$B$56,V335*$B$57,W335*$B$58),""),0)</f>
        <v/>
      </c>
      <c r="Y335" s="42" t="str">
        <f>IF(wycena!B351&lt;&gt;"",IF(X335&lt;=$B$65,$C$65,(IF(X335&lt;=$B$66,$C$66,(IF(X335&lt;=$B$67,$C$67,$C$68))))),"")</f>
        <v/>
      </c>
    </row>
    <row r="336" spans="11:25">
      <c r="K336" s="39">
        <v>334</v>
      </c>
      <c r="L336" s="40" t="str">
        <f>IF(wycena!B352&lt;&gt;"",wycena!B352,"")</f>
        <v/>
      </c>
      <c r="M336" s="41" t="str">
        <f>IF(wycena!B352&lt;&gt;"",IF(wycena!EO352&lt;=ryzyka!$C$7,ryzyka!$C$8,IF(wycena!EO352&lt;=ryzyka!$D$7,ryzyka!$D$8,IF(wycena!EO352&lt;=ryzyka!$E$7,ryzyka!$E$8,IF(wycena!EO352&lt;=ryzyka!$F$7,ryzyka!$F$8,ryzyka!$G$8)))),"")</f>
        <v/>
      </c>
      <c r="N336" s="41" t="str">
        <f>IF(wycena!B352&lt;&gt;"",IF(wycena!X352=ryzyka!$C$10,ryzyka!$C$11,ryzyka!$D$11),"")</f>
        <v/>
      </c>
      <c r="O336" s="41" t="str">
        <f>IF(wycena!B352&lt;&gt;"",(IF(wycena!DN352&lt;&gt;0,ryzyka!$D$14,ryzyka!$C$14)),"")</f>
        <v/>
      </c>
      <c r="P336" s="41" t="str">
        <f>IF(wycena!B352&lt;&gt;"",IF(wycena!G352&lt;=ryzyka!$C$17,ryzyka!$C$18,IF(wycena!G352&lt;=ryzyka!$D$17,ryzyka!$D$18,IF(wycena!G352&lt;=ryzyka!$E$17,ryzyka!$E$18,IF(wycena!G352&lt;=ryzyka!$F$17,ryzyka!$F$18,ryzyka!$G$18)))),"")</f>
        <v/>
      </c>
      <c r="Q336" s="41" t="str">
        <f>IF(wycena!B352&lt;&gt;"",IF(COUNTIF(wycena!DJ352:DT352,"&lt;&gt;0")&lt;=$C$21,$C$22,IF(COUNTIF(wycena!DJ352:DT352,"&lt;&gt;0")&lt;=$D$21,$D$22,IF(COUNTIF(wycena!DJ352:DT352,"&lt;&gt;0")&lt;=$E$21,$E$22,IF(COUNTIF(wycena!DJ352:DT352,"&lt;&gt;0")&lt;=$F$21,$F$22,$G$22)))),"")</f>
        <v/>
      </c>
      <c r="R336" s="41" t="str">
        <f>IF(wycena!B352&lt;&gt;"",IF((COUNTIF(wycena!CD352,"&lt;&gt;0")+COUNTIF(wycena!CG352,"&lt;&gt;0"))=1,$D$25,IF((COUNTIF(wycena!CD352,"&lt;&gt;0")+COUNTIF(wycena!CG352,"&lt;&gt;0"))=2,$E$25,$C$25)),"")</f>
        <v/>
      </c>
      <c r="S336" s="41" t="str">
        <f>IF(wycena!B352&lt;&gt;"",IF(COUNTIF(wycena!DL352,"&lt;&gt;0")+COUNTIF(wycena!DO352,"&lt;&gt;0")+COUNTIF(wycena!DP352,"&lt;&gt;0")+COUNTIF(wycena!DT352,"&lt;&gt;0")=$C$28,$C$29,IF(COUNTIF(wycena!DL352,"&lt;&gt;0")+COUNTIF(wycena!DO352,"&lt;&gt;0")+COUNTIF(wycena!DP352,"&lt;&gt;0")+COUNTIF(wycena!DT352,"&lt;&gt;0")=$D$28,$D$29,IF(COUNTIF(wycena!DL352,"&lt;&gt;0")+COUNTIF(wycena!DO352,"&lt;&gt;0")+COUNTIF(wycena!DP352,"&lt;&gt;0")+COUNTIF(wycena!DT352,"&lt;&gt;0")=$E$28,$E$29,$F$29))),"")</f>
        <v/>
      </c>
      <c r="T336" s="41" t="str">
        <f>IF(wycena!B352&lt;&gt;"",IFERROR(IF(MAX(wycena!$AC352:$AD352)/MIN(wycena!$AC352:$AD352)&lt;=$C$32,$C$33,IF(MAX(wycena!$AC352:$AD352)/MIN(wycena!$AC352:$AD352)&lt;=$D$32,$D$33,IF(MAX(wycena!$AC352:$AD352)/MIN(wycena!$AC352:$AD352)&lt;=$E$32,$E$33,$F$33))),0),"")</f>
        <v/>
      </c>
      <c r="U336" s="41" t="str">
        <f>IF(wycena!B352&lt;&gt;"",IF(MAX(wycena!$AC352:$AD352)&lt;=$C$36,$C$37,IF(MAX(wycena!$AC352:$AD352)&lt;=$D$36,$D$37,IF(MAX(wycena!$AC352:$AD352)&lt;=$E$36,$E$37,$F$37))),"")</f>
        <v/>
      </c>
      <c r="V336" s="41" t="str">
        <f>IF(wycena!B352&lt;&gt;"",IF(wycena!$AB352&lt;=ryzyka!$C$40,ryzyka!$C$41,IF(wycena!$AB352&lt;=ryzyka!$D$40,ryzyka!$D$41,IF(wycena!$AB352&lt;=ryzyka!$E$40,ryzyka!$E$41,ryzyka!$F$41))),"")</f>
        <v/>
      </c>
      <c r="W336" s="41">
        <f>IF(AND(wycena!B352&lt;&gt;"",wycena!O352&lt;&gt;""),IF((AND(wycena!O352=$C$43,wycena!P352&lt;&gt;"f",wycena!Q352&lt;&gt;"H"))=TRUE,$C$46,IF(AND(wycena!O352=$F$43,wycena!P352&lt;&gt;"A",wycena!Q352&lt;&gt;"E")=TRUE,$C$46,$D$46)),0)</f>
        <v>0</v>
      </c>
      <c r="X336" s="41" t="str">
        <f>IFERROR(IF(wycena!B352&lt;&gt;"",SUM(M336*$B$48,N336*$B$49,O336*$B$50,P336*$B$51,Q336*$B$52,R336*$B$53,S336*$B$54,T336*$B$55,U336*$B$56,V336*$B$57,W336*$B$58),""),0)</f>
        <v/>
      </c>
      <c r="Y336" s="42" t="str">
        <f>IF(wycena!B352&lt;&gt;"",IF(X336&lt;=$B$65,$C$65,(IF(X336&lt;=$B$66,$C$66,(IF(X336&lt;=$B$67,$C$67,$C$68))))),"")</f>
        <v/>
      </c>
    </row>
    <row r="337" spans="11:25">
      <c r="K337" s="39">
        <v>335</v>
      </c>
      <c r="L337" s="40" t="str">
        <f>IF(wycena!B353&lt;&gt;"",wycena!B353,"")</f>
        <v/>
      </c>
      <c r="M337" s="41" t="str">
        <f>IF(wycena!B353&lt;&gt;"",IF(wycena!EO353&lt;=ryzyka!$C$7,ryzyka!$C$8,IF(wycena!EO353&lt;=ryzyka!$D$7,ryzyka!$D$8,IF(wycena!EO353&lt;=ryzyka!$E$7,ryzyka!$E$8,IF(wycena!EO353&lt;=ryzyka!$F$7,ryzyka!$F$8,ryzyka!$G$8)))),"")</f>
        <v/>
      </c>
      <c r="N337" s="41" t="str">
        <f>IF(wycena!B353&lt;&gt;"",IF(wycena!X353=ryzyka!$C$10,ryzyka!$C$11,ryzyka!$D$11),"")</f>
        <v/>
      </c>
      <c r="O337" s="41" t="str">
        <f>IF(wycena!B353&lt;&gt;"",(IF(wycena!DN353&lt;&gt;0,ryzyka!$D$14,ryzyka!$C$14)),"")</f>
        <v/>
      </c>
      <c r="P337" s="41" t="str">
        <f>IF(wycena!B353&lt;&gt;"",IF(wycena!G353&lt;=ryzyka!$C$17,ryzyka!$C$18,IF(wycena!G353&lt;=ryzyka!$D$17,ryzyka!$D$18,IF(wycena!G353&lt;=ryzyka!$E$17,ryzyka!$E$18,IF(wycena!G353&lt;=ryzyka!$F$17,ryzyka!$F$18,ryzyka!$G$18)))),"")</f>
        <v/>
      </c>
      <c r="Q337" s="41" t="str">
        <f>IF(wycena!B353&lt;&gt;"",IF(COUNTIF(wycena!DJ353:DT353,"&lt;&gt;0")&lt;=$C$21,$C$22,IF(COUNTIF(wycena!DJ353:DT353,"&lt;&gt;0")&lt;=$D$21,$D$22,IF(COUNTIF(wycena!DJ353:DT353,"&lt;&gt;0")&lt;=$E$21,$E$22,IF(COUNTIF(wycena!DJ353:DT353,"&lt;&gt;0")&lt;=$F$21,$F$22,$G$22)))),"")</f>
        <v/>
      </c>
      <c r="R337" s="41" t="str">
        <f>IF(wycena!B353&lt;&gt;"",IF((COUNTIF(wycena!CD353,"&lt;&gt;0")+COUNTIF(wycena!CG353,"&lt;&gt;0"))=1,$D$25,IF((COUNTIF(wycena!CD353,"&lt;&gt;0")+COUNTIF(wycena!CG353,"&lt;&gt;0"))=2,$E$25,$C$25)),"")</f>
        <v/>
      </c>
      <c r="S337" s="41" t="str">
        <f>IF(wycena!B353&lt;&gt;"",IF(COUNTIF(wycena!DL353,"&lt;&gt;0")+COUNTIF(wycena!DO353,"&lt;&gt;0")+COUNTIF(wycena!DP353,"&lt;&gt;0")+COUNTIF(wycena!DT353,"&lt;&gt;0")=$C$28,$C$29,IF(COUNTIF(wycena!DL353,"&lt;&gt;0")+COUNTIF(wycena!DO353,"&lt;&gt;0")+COUNTIF(wycena!DP353,"&lt;&gt;0")+COUNTIF(wycena!DT353,"&lt;&gt;0")=$D$28,$D$29,IF(COUNTIF(wycena!DL353,"&lt;&gt;0")+COUNTIF(wycena!DO353,"&lt;&gt;0")+COUNTIF(wycena!DP353,"&lt;&gt;0")+COUNTIF(wycena!DT353,"&lt;&gt;0")=$E$28,$E$29,$F$29))),"")</f>
        <v/>
      </c>
      <c r="T337" s="41" t="str">
        <f>IF(wycena!B353&lt;&gt;"",IFERROR(IF(MAX(wycena!$AC353:$AD353)/MIN(wycena!$AC353:$AD353)&lt;=$C$32,$C$33,IF(MAX(wycena!$AC353:$AD353)/MIN(wycena!$AC353:$AD353)&lt;=$D$32,$D$33,IF(MAX(wycena!$AC353:$AD353)/MIN(wycena!$AC353:$AD353)&lt;=$E$32,$E$33,$F$33))),0),"")</f>
        <v/>
      </c>
      <c r="U337" s="41" t="str">
        <f>IF(wycena!B353&lt;&gt;"",IF(MAX(wycena!$AC353:$AD353)&lt;=$C$36,$C$37,IF(MAX(wycena!$AC353:$AD353)&lt;=$D$36,$D$37,IF(MAX(wycena!$AC353:$AD353)&lt;=$E$36,$E$37,$F$37))),"")</f>
        <v/>
      </c>
      <c r="V337" s="41" t="str">
        <f>IF(wycena!B353&lt;&gt;"",IF(wycena!$AB353&lt;=ryzyka!$C$40,ryzyka!$C$41,IF(wycena!$AB353&lt;=ryzyka!$D$40,ryzyka!$D$41,IF(wycena!$AB353&lt;=ryzyka!$E$40,ryzyka!$E$41,ryzyka!$F$41))),"")</f>
        <v/>
      </c>
      <c r="W337" s="41">
        <f>IF(AND(wycena!B353&lt;&gt;"",wycena!O353&lt;&gt;""),IF((AND(wycena!O353=$C$43,wycena!P353&lt;&gt;"f",wycena!Q353&lt;&gt;"H"))=TRUE,$C$46,IF(AND(wycena!O353=$F$43,wycena!P353&lt;&gt;"A",wycena!Q353&lt;&gt;"E")=TRUE,$C$46,$D$46)),0)</f>
        <v>0</v>
      </c>
      <c r="X337" s="41" t="str">
        <f>IFERROR(IF(wycena!B353&lt;&gt;"",SUM(M337*$B$48,N337*$B$49,O337*$B$50,P337*$B$51,Q337*$B$52,R337*$B$53,S337*$B$54,T337*$B$55,U337*$B$56,V337*$B$57,W337*$B$58),""),0)</f>
        <v/>
      </c>
      <c r="Y337" s="42" t="str">
        <f>IF(wycena!B353&lt;&gt;"",IF(X337&lt;=$B$65,$C$65,(IF(X337&lt;=$B$66,$C$66,(IF(X337&lt;=$B$67,$C$67,$C$68))))),"")</f>
        <v/>
      </c>
    </row>
    <row r="338" spans="11:25">
      <c r="K338" s="39">
        <v>336</v>
      </c>
      <c r="L338" s="40" t="str">
        <f>IF(wycena!B354&lt;&gt;"",wycena!B354,"")</f>
        <v/>
      </c>
      <c r="M338" s="41" t="str">
        <f>IF(wycena!B354&lt;&gt;"",IF(wycena!EO354&lt;=ryzyka!$C$7,ryzyka!$C$8,IF(wycena!EO354&lt;=ryzyka!$D$7,ryzyka!$D$8,IF(wycena!EO354&lt;=ryzyka!$E$7,ryzyka!$E$8,IF(wycena!EO354&lt;=ryzyka!$F$7,ryzyka!$F$8,ryzyka!$G$8)))),"")</f>
        <v/>
      </c>
      <c r="N338" s="41" t="str">
        <f>IF(wycena!B354&lt;&gt;"",IF(wycena!X354=ryzyka!$C$10,ryzyka!$C$11,ryzyka!$D$11),"")</f>
        <v/>
      </c>
      <c r="O338" s="41" t="str">
        <f>IF(wycena!B354&lt;&gt;"",(IF(wycena!DN354&lt;&gt;0,ryzyka!$D$14,ryzyka!$C$14)),"")</f>
        <v/>
      </c>
      <c r="P338" s="41" t="str">
        <f>IF(wycena!B354&lt;&gt;"",IF(wycena!G354&lt;=ryzyka!$C$17,ryzyka!$C$18,IF(wycena!G354&lt;=ryzyka!$D$17,ryzyka!$D$18,IF(wycena!G354&lt;=ryzyka!$E$17,ryzyka!$E$18,IF(wycena!G354&lt;=ryzyka!$F$17,ryzyka!$F$18,ryzyka!$G$18)))),"")</f>
        <v/>
      </c>
      <c r="Q338" s="41" t="str">
        <f>IF(wycena!B354&lt;&gt;"",IF(COUNTIF(wycena!DJ354:DT354,"&lt;&gt;0")&lt;=$C$21,$C$22,IF(COUNTIF(wycena!DJ354:DT354,"&lt;&gt;0")&lt;=$D$21,$D$22,IF(COUNTIF(wycena!DJ354:DT354,"&lt;&gt;0")&lt;=$E$21,$E$22,IF(COUNTIF(wycena!DJ354:DT354,"&lt;&gt;0")&lt;=$F$21,$F$22,$G$22)))),"")</f>
        <v/>
      </c>
      <c r="R338" s="41" t="str">
        <f>IF(wycena!B354&lt;&gt;"",IF((COUNTIF(wycena!CD354,"&lt;&gt;0")+COUNTIF(wycena!CG354,"&lt;&gt;0"))=1,$D$25,IF((COUNTIF(wycena!CD354,"&lt;&gt;0")+COUNTIF(wycena!CG354,"&lt;&gt;0"))=2,$E$25,$C$25)),"")</f>
        <v/>
      </c>
      <c r="S338" s="41" t="str">
        <f>IF(wycena!B354&lt;&gt;"",IF(COUNTIF(wycena!DL354,"&lt;&gt;0")+COUNTIF(wycena!DO354,"&lt;&gt;0")+COUNTIF(wycena!DP354,"&lt;&gt;0")+COUNTIF(wycena!DT354,"&lt;&gt;0")=$C$28,$C$29,IF(COUNTIF(wycena!DL354,"&lt;&gt;0")+COUNTIF(wycena!DO354,"&lt;&gt;0")+COUNTIF(wycena!DP354,"&lt;&gt;0")+COUNTIF(wycena!DT354,"&lt;&gt;0")=$D$28,$D$29,IF(COUNTIF(wycena!DL354,"&lt;&gt;0")+COUNTIF(wycena!DO354,"&lt;&gt;0")+COUNTIF(wycena!DP354,"&lt;&gt;0")+COUNTIF(wycena!DT354,"&lt;&gt;0")=$E$28,$E$29,$F$29))),"")</f>
        <v/>
      </c>
      <c r="T338" s="41" t="str">
        <f>IF(wycena!B354&lt;&gt;"",IFERROR(IF(MAX(wycena!$AC354:$AD354)/MIN(wycena!$AC354:$AD354)&lt;=$C$32,$C$33,IF(MAX(wycena!$AC354:$AD354)/MIN(wycena!$AC354:$AD354)&lt;=$D$32,$D$33,IF(MAX(wycena!$AC354:$AD354)/MIN(wycena!$AC354:$AD354)&lt;=$E$32,$E$33,$F$33))),0),"")</f>
        <v/>
      </c>
      <c r="U338" s="41" t="str">
        <f>IF(wycena!B354&lt;&gt;"",IF(MAX(wycena!$AC354:$AD354)&lt;=$C$36,$C$37,IF(MAX(wycena!$AC354:$AD354)&lt;=$D$36,$D$37,IF(MAX(wycena!$AC354:$AD354)&lt;=$E$36,$E$37,$F$37))),"")</f>
        <v/>
      </c>
      <c r="V338" s="41" t="str">
        <f>IF(wycena!B354&lt;&gt;"",IF(wycena!$AB354&lt;=ryzyka!$C$40,ryzyka!$C$41,IF(wycena!$AB354&lt;=ryzyka!$D$40,ryzyka!$D$41,IF(wycena!$AB354&lt;=ryzyka!$E$40,ryzyka!$E$41,ryzyka!$F$41))),"")</f>
        <v/>
      </c>
      <c r="W338" s="41">
        <f>IF(AND(wycena!B354&lt;&gt;"",wycena!O354&lt;&gt;""),IF((AND(wycena!O354=$C$43,wycena!P354&lt;&gt;"f",wycena!Q354&lt;&gt;"H"))=TRUE,$C$46,IF(AND(wycena!O354=$F$43,wycena!P354&lt;&gt;"A",wycena!Q354&lt;&gt;"E")=TRUE,$C$46,$D$46)),0)</f>
        <v>0</v>
      </c>
      <c r="X338" s="41" t="str">
        <f>IFERROR(IF(wycena!B354&lt;&gt;"",SUM(M338*$B$48,N338*$B$49,O338*$B$50,P338*$B$51,Q338*$B$52,R338*$B$53,S338*$B$54,T338*$B$55,U338*$B$56,V338*$B$57,W338*$B$58),""),0)</f>
        <v/>
      </c>
      <c r="Y338" s="42" t="str">
        <f>IF(wycena!B354&lt;&gt;"",IF(X338&lt;=$B$65,$C$65,(IF(X338&lt;=$B$66,$C$66,(IF(X338&lt;=$B$67,$C$67,$C$68))))),"")</f>
        <v/>
      </c>
    </row>
    <row r="339" spans="11:25">
      <c r="K339" s="39">
        <v>337</v>
      </c>
      <c r="L339" s="40" t="str">
        <f>IF(wycena!B355&lt;&gt;"",wycena!B355,"")</f>
        <v/>
      </c>
      <c r="M339" s="41" t="str">
        <f>IF(wycena!B355&lt;&gt;"",IF(wycena!EO355&lt;=ryzyka!$C$7,ryzyka!$C$8,IF(wycena!EO355&lt;=ryzyka!$D$7,ryzyka!$D$8,IF(wycena!EO355&lt;=ryzyka!$E$7,ryzyka!$E$8,IF(wycena!EO355&lt;=ryzyka!$F$7,ryzyka!$F$8,ryzyka!$G$8)))),"")</f>
        <v/>
      </c>
      <c r="N339" s="41" t="str">
        <f>IF(wycena!B355&lt;&gt;"",IF(wycena!X355=ryzyka!$C$10,ryzyka!$C$11,ryzyka!$D$11),"")</f>
        <v/>
      </c>
      <c r="O339" s="41" t="str">
        <f>IF(wycena!B355&lt;&gt;"",(IF(wycena!DN355&lt;&gt;0,ryzyka!$D$14,ryzyka!$C$14)),"")</f>
        <v/>
      </c>
      <c r="P339" s="41" t="str">
        <f>IF(wycena!B355&lt;&gt;"",IF(wycena!G355&lt;=ryzyka!$C$17,ryzyka!$C$18,IF(wycena!G355&lt;=ryzyka!$D$17,ryzyka!$D$18,IF(wycena!G355&lt;=ryzyka!$E$17,ryzyka!$E$18,IF(wycena!G355&lt;=ryzyka!$F$17,ryzyka!$F$18,ryzyka!$G$18)))),"")</f>
        <v/>
      </c>
      <c r="Q339" s="41" t="str">
        <f>IF(wycena!B355&lt;&gt;"",IF(COUNTIF(wycena!DJ355:DT355,"&lt;&gt;0")&lt;=$C$21,$C$22,IF(COUNTIF(wycena!DJ355:DT355,"&lt;&gt;0")&lt;=$D$21,$D$22,IF(COUNTIF(wycena!DJ355:DT355,"&lt;&gt;0")&lt;=$E$21,$E$22,IF(COUNTIF(wycena!DJ355:DT355,"&lt;&gt;0")&lt;=$F$21,$F$22,$G$22)))),"")</f>
        <v/>
      </c>
      <c r="R339" s="41" t="str">
        <f>IF(wycena!B355&lt;&gt;"",IF((COUNTIF(wycena!CD355,"&lt;&gt;0")+COUNTIF(wycena!CG355,"&lt;&gt;0"))=1,$D$25,IF((COUNTIF(wycena!CD355,"&lt;&gt;0")+COUNTIF(wycena!CG355,"&lt;&gt;0"))=2,$E$25,$C$25)),"")</f>
        <v/>
      </c>
      <c r="S339" s="41" t="str">
        <f>IF(wycena!B355&lt;&gt;"",IF(COUNTIF(wycena!DL355,"&lt;&gt;0")+COUNTIF(wycena!DO355,"&lt;&gt;0")+COUNTIF(wycena!DP355,"&lt;&gt;0")+COUNTIF(wycena!DT355,"&lt;&gt;0")=$C$28,$C$29,IF(COUNTIF(wycena!DL355,"&lt;&gt;0")+COUNTIF(wycena!DO355,"&lt;&gt;0")+COUNTIF(wycena!DP355,"&lt;&gt;0")+COUNTIF(wycena!DT355,"&lt;&gt;0")=$D$28,$D$29,IF(COUNTIF(wycena!DL355,"&lt;&gt;0")+COUNTIF(wycena!DO355,"&lt;&gt;0")+COUNTIF(wycena!DP355,"&lt;&gt;0")+COUNTIF(wycena!DT355,"&lt;&gt;0")=$E$28,$E$29,$F$29))),"")</f>
        <v/>
      </c>
      <c r="T339" s="41" t="str">
        <f>IF(wycena!B355&lt;&gt;"",IFERROR(IF(MAX(wycena!$AC355:$AD355)/MIN(wycena!$AC355:$AD355)&lt;=$C$32,$C$33,IF(MAX(wycena!$AC355:$AD355)/MIN(wycena!$AC355:$AD355)&lt;=$D$32,$D$33,IF(MAX(wycena!$AC355:$AD355)/MIN(wycena!$AC355:$AD355)&lt;=$E$32,$E$33,$F$33))),0),"")</f>
        <v/>
      </c>
      <c r="U339" s="41" t="str">
        <f>IF(wycena!B355&lt;&gt;"",IF(MAX(wycena!$AC355:$AD355)&lt;=$C$36,$C$37,IF(MAX(wycena!$AC355:$AD355)&lt;=$D$36,$D$37,IF(MAX(wycena!$AC355:$AD355)&lt;=$E$36,$E$37,$F$37))),"")</f>
        <v/>
      </c>
      <c r="V339" s="41" t="str">
        <f>IF(wycena!B355&lt;&gt;"",IF(wycena!$AB355&lt;=ryzyka!$C$40,ryzyka!$C$41,IF(wycena!$AB355&lt;=ryzyka!$D$40,ryzyka!$D$41,IF(wycena!$AB355&lt;=ryzyka!$E$40,ryzyka!$E$41,ryzyka!$F$41))),"")</f>
        <v/>
      </c>
      <c r="W339" s="41">
        <f>IF(AND(wycena!B355&lt;&gt;"",wycena!O355&lt;&gt;""),IF((AND(wycena!O355=$C$43,wycena!P355&lt;&gt;"f",wycena!Q355&lt;&gt;"H"))=TRUE,$C$46,IF(AND(wycena!O355=$F$43,wycena!P355&lt;&gt;"A",wycena!Q355&lt;&gt;"E")=TRUE,$C$46,$D$46)),0)</f>
        <v>0</v>
      </c>
      <c r="X339" s="41" t="str">
        <f>IFERROR(IF(wycena!B355&lt;&gt;"",SUM(M339*$B$48,N339*$B$49,O339*$B$50,P339*$B$51,Q339*$B$52,R339*$B$53,S339*$B$54,T339*$B$55,U339*$B$56,V339*$B$57,W339*$B$58),""),0)</f>
        <v/>
      </c>
      <c r="Y339" s="42" t="str">
        <f>IF(wycena!B355&lt;&gt;"",IF(X339&lt;=$B$65,$C$65,(IF(X339&lt;=$B$66,$C$66,(IF(X339&lt;=$B$67,$C$67,$C$68))))),"")</f>
        <v/>
      </c>
    </row>
    <row r="340" spans="11:25">
      <c r="K340" s="39">
        <v>338</v>
      </c>
      <c r="L340" s="40" t="str">
        <f>IF(wycena!B356&lt;&gt;"",wycena!B356,"")</f>
        <v/>
      </c>
      <c r="M340" s="41" t="str">
        <f>IF(wycena!B356&lt;&gt;"",IF(wycena!EO356&lt;=ryzyka!$C$7,ryzyka!$C$8,IF(wycena!EO356&lt;=ryzyka!$D$7,ryzyka!$D$8,IF(wycena!EO356&lt;=ryzyka!$E$7,ryzyka!$E$8,IF(wycena!EO356&lt;=ryzyka!$F$7,ryzyka!$F$8,ryzyka!$G$8)))),"")</f>
        <v/>
      </c>
      <c r="N340" s="41" t="str">
        <f>IF(wycena!B356&lt;&gt;"",IF(wycena!X356=ryzyka!$C$10,ryzyka!$C$11,ryzyka!$D$11),"")</f>
        <v/>
      </c>
      <c r="O340" s="41" t="str">
        <f>IF(wycena!B356&lt;&gt;"",(IF(wycena!DN356&lt;&gt;0,ryzyka!$D$14,ryzyka!$C$14)),"")</f>
        <v/>
      </c>
      <c r="P340" s="41" t="str">
        <f>IF(wycena!B356&lt;&gt;"",IF(wycena!G356&lt;=ryzyka!$C$17,ryzyka!$C$18,IF(wycena!G356&lt;=ryzyka!$D$17,ryzyka!$D$18,IF(wycena!G356&lt;=ryzyka!$E$17,ryzyka!$E$18,IF(wycena!G356&lt;=ryzyka!$F$17,ryzyka!$F$18,ryzyka!$G$18)))),"")</f>
        <v/>
      </c>
      <c r="Q340" s="41" t="str">
        <f>IF(wycena!B356&lt;&gt;"",IF(COUNTIF(wycena!DJ356:DT356,"&lt;&gt;0")&lt;=$C$21,$C$22,IF(COUNTIF(wycena!DJ356:DT356,"&lt;&gt;0")&lt;=$D$21,$D$22,IF(COUNTIF(wycena!DJ356:DT356,"&lt;&gt;0")&lt;=$E$21,$E$22,IF(COUNTIF(wycena!DJ356:DT356,"&lt;&gt;0")&lt;=$F$21,$F$22,$G$22)))),"")</f>
        <v/>
      </c>
      <c r="R340" s="41" t="str">
        <f>IF(wycena!B356&lt;&gt;"",IF((COUNTIF(wycena!CD356,"&lt;&gt;0")+COUNTIF(wycena!CG356,"&lt;&gt;0"))=1,$D$25,IF((COUNTIF(wycena!CD356,"&lt;&gt;0")+COUNTIF(wycena!CG356,"&lt;&gt;0"))=2,$E$25,$C$25)),"")</f>
        <v/>
      </c>
      <c r="S340" s="41" t="str">
        <f>IF(wycena!B356&lt;&gt;"",IF(COUNTIF(wycena!DL356,"&lt;&gt;0")+COUNTIF(wycena!DO356,"&lt;&gt;0")+COUNTIF(wycena!DP356,"&lt;&gt;0")+COUNTIF(wycena!DT356,"&lt;&gt;0")=$C$28,$C$29,IF(COUNTIF(wycena!DL356,"&lt;&gt;0")+COUNTIF(wycena!DO356,"&lt;&gt;0")+COUNTIF(wycena!DP356,"&lt;&gt;0")+COUNTIF(wycena!DT356,"&lt;&gt;0")=$D$28,$D$29,IF(COUNTIF(wycena!DL356,"&lt;&gt;0")+COUNTIF(wycena!DO356,"&lt;&gt;0")+COUNTIF(wycena!DP356,"&lt;&gt;0")+COUNTIF(wycena!DT356,"&lt;&gt;0")=$E$28,$E$29,$F$29))),"")</f>
        <v/>
      </c>
      <c r="T340" s="41" t="str">
        <f>IF(wycena!B356&lt;&gt;"",IFERROR(IF(MAX(wycena!$AC356:$AD356)/MIN(wycena!$AC356:$AD356)&lt;=$C$32,$C$33,IF(MAX(wycena!$AC356:$AD356)/MIN(wycena!$AC356:$AD356)&lt;=$D$32,$D$33,IF(MAX(wycena!$AC356:$AD356)/MIN(wycena!$AC356:$AD356)&lt;=$E$32,$E$33,$F$33))),0),"")</f>
        <v/>
      </c>
      <c r="U340" s="41" t="str">
        <f>IF(wycena!B356&lt;&gt;"",IF(MAX(wycena!$AC356:$AD356)&lt;=$C$36,$C$37,IF(MAX(wycena!$AC356:$AD356)&lt;=$D$36,$D$37,IF(MAX(wycena!$AC356:$AD356)&lt;=$E$36,$E$37,$F$37))),"")</f>
        <v/>
      </c>
      <c r="V340" s="41" t="str">
        <f>IF(wycena!B356&lt;&gt;"",IF(wycena!$AB356&lt;=ryzyka!$C$40,ryzyka!$C$41,IF(wycena!$AB356&lt;=ryzyka!$D$40,ryzyka!$D$41,IF(wycena!$AB356&lt;=ryzyka!$E$40,ryzyka!$E$41,ryzyka!$F$41))),"")</f>
        <v/>
      </c>
      <c r="W340" s="41">
        <f>IF(AND(wycena!B356&lt;&gt;"",wycena!O356&lt;&gt;""),IF((AND(wycena!O356=$C$43,wycena!P356&lt;&gt;"f",wycena!Q356&lt;&gt;"H"))=TRUE,$C$46,IF(AND(wycena!O356=$F$43,wycena!P356&lt;&gt;"A",wycena!Q356&lt;&gt;"E")=TRUE,$C$46,$D$46)),0)</f>
        <v>0</v>
      </c>
      <c r="X340" s="41" t="str">
        <f>IFERROR(IF(wycena!B356&lt;&gt;"",SUM(M340*$B$48,N340*$B$49,O340*$B$50,P340*$B$51,Q340*$B$52,R340*$B$53,S340*$B$54,T340*$B$55,U340*$B$56,V340*$B$57,W340*$B$58),""),0)</f>
        <v/>
      </c>
      <c r="Y340" s="42" t="str">
        <f>IF(wycena!B356&lt;&gt;"",IF(X340&lt;=$B$65,$C$65,(IF(X340&lt;=$B$66,$C$66,(IF(X340&lt;=$B$67,$C$67,$C$68))))),"")</f>
        <v/>
      </c>
    </row>
    <row r="341" spans="11:25">
      <c r="K341" s="39">
        <v>339</v>
      </c>
      <c r="L341" s="40" t="str">
        <f>IF(wycena!B357&lt;&gt;"",wycena!B357,"")</f>
        <v/>
      </c>
      <c r="M341" s="41" t="str">
        <f>IF(wycena!B357&lt;&gt;"",IF(wycena!EO357&lt;=ryzyka!$C$7,ryzyka!$C$8,IF(wycena!EO357&lt;=ryzyka!$D$7,ryzyka!$D$8,IF(wycena!EO357&lt;=ryzyka!$E$7,ryzyka!$E$8,IF(wycena!EO357&lt;=ryzyka!$F$7,ryzyka!$F$8,ryzyka!$G$8)))),"")</f>
        <v/>
      </c>
      <c r="N341" s="41" t="str">
        <f>IF(wycena!B357&lt;&gt;"",IF(wycena!X357=ryzyka!$C$10,ryzyka!$C$11,ryzyka!$D$11),"")</f>
        <v/>
      </c>
      <c r="O341" s="41" t="str">
        <f>IF(wycena!B357&lt;&gt;"",(IF(wycena!DN357&lt;&gt;0,ryzyka!$D$14,ryzyka!$C$14)),"")</f>
        <v/>
      </c>
      <c r="P341" s="41" t="str">
        <f>IF(wycena!B357&lt;&gt;"",IF(wycena!G357&lt;=ryzyka!$C$17,ryzyka!$C$18,IF(wycena!G357&lt;=ryzyka!$D$17,ryzyka!$D$18,IF(wycena!G357&lt;=ryzyka!$E$17,ryzyka!$E$18,IF(wycena!G357&lt;=ryzyka!$F$17,ryzyka!$F$18,ryzyka!$G$18)))),"")</f>
        <v/>
      </c>
      <c r="Q341" s="41" t="str">
        <f>IF(wycena!B357&lt;&gt;"",IF(COUNTIF(wycena!DJ357:DT357,"&lt;&gt;0")&lt;=$C$21,$C$22,IF(COUNTIF(wycena!DJ357:DT357,"&lt;&gt;0")&lt;=$D$21,$D$22,IF(COUNTIF(wycena!DJ357:DT357,"&lt;&gt;0")&lt;=$E$21,$E$22,IF(COUNTIF(wycena!DJ357:DT357,"&lt;&gt;0")&lt;=$F$21,$F$22,$G$22)))),"")</f>
        <v/>
      </c>
      <c r="R341" s="41" t="str">
        <f>IF(wycena!B357&lt;&gt;"",IF((COUNTIF(wycena!CD357,"&lt;&gt;0")+COUNTIF(wycena!CG357,"&lt;&gt;0"))=1,$D$25,IF((COUNTIF(wycena!CD357,"&lt;&gt;0")+COUNTIF(wycena!CG357,"&lt;&gt;0"))=2,$E$25,$C$25)),"")</f>
        <v/>
      </c>
      <c r="S341" s="41" t="str">
        <f>IF(wycena!B357&lt;&gt;"",IF(COUNTIF(wycena!DL357,"&lt;&gt;0")+COUNTIF(wycena!DO357,"&lt;&gt;0")+COUNTIF(wycena!DP357,"&lt;&gt;0")+COUNTIF(wycena!DT357,"&lt;&gt;0")=$C$28,$C$29,IF(COUNTIF(wycena!DL357,"&lt;&gt;0")+COUNTIF(wycena!DO357,"&lt;&gt;0")+COUNTIF(wycena!DP357,"&lt;&gt;0")+COUNTIF(wycena!DT357,"&lt;&gt;0")=$D$28,$D$29,IF(COUNTIF(wycena!DL357,"&lt;&gt;0")+COUNTIF(wycena!DO357,"&lt;&gt;0")+COUNTIF(wycena!DP357,"&lt;&gt;0")+COUNTIF(wycena!DT357,"&lt;&gt;0")=$E$28,$E$29,$F$29))),"")</f>
        <v/>
      </c>
      <c r="T341" s="41" t="str">
        <f>IF(wycena!B357&lt;&gt;"",IFERROR(IF(MAX(wycena!$AC357:$AD357)/MIN(wycena!$AC357:$AD357)&lt;=$C$32,$C$33,IF(MAX(wycena!$AC357:$AD357)/MIN(wycena!$AC357:$AD357)&lt;=$D$32,$D$33,IF(MAX(wycena!$AC357:$AD357)/MIN(wycena!$AC357:$AD357)&lt;=$E$32,$E$33,$F$33))),0),"")</f>
        <v/>
      </c>
      <c r="U341" s="41" t="str">
        <f>IF(wycena!B357&lt;&gt;"",IF(MAX(wycena!$AC357:$AD357)&lt;=$C$36,$C$37,IF(MAX(wycena!$AC357:$AD357)&lt;=$D$36,$D$37,IF(MAX(wycena!$AC357:$AD357)&lt;=$E$36,$E$37,$F$37))),"")</f>
        <v/>
      </c>
      <c r="V341" s="41" t="str">
        <f>IF(wycena!B357&lt;&gt;"",IF(wycena!$AB357&lt;=ryzyka!$C$40,ryzyka!$C$41,IF(wycena!$AB357&lt;=ryzyka!$D$40,ryzyka!$D$41,IF(wycena!$AB357&lt;=ryzyka!$E$40,ryzyka!$E$41,ryzyka!$F$41))),"")</f>
        <v/>
      </c>
      <c r="W341" s="41">
        <f>IF(AND(wycena!B357&lt;&gt;"",wycena!O357&lt;&gt;""),IF((AND(wycena!O357=$C$43,wycena!P357&lt;&gt;"f",wycena!Q357&lt;&gt;"H"))=TRUE,$C$46,IF(AND(wycena!O357=$F$43,wycena!P357&lt;&gt;"A",wycena!Q357&lt;&gt;"E")=TRUE,$C$46,$D$46)),0)</f>
        <v>0</v>
      </c>
      <c r="X341" s="41" t="str">
        <f>IFERROR(IF(wycena!B357&lt;&gt;"",SUM(M341*$B$48,N341*$B$49,O341*$B$50,P341*$B$51,Q341*$B$52,R341*$B$53,S341*$B$54,T341*$B$55,U341*$B$56,V341*$B$57,W341*$B$58),""),0)</f>
        <v/>
      </c>
      <c r="Y341" s="42" t="str">
        <f>IF(wycena!B357&lt;&gt;"",IF(X341&lt;=$B$65,$C$65,(IF(X341&lt;=$B$66,$C$66,(IF(X341&lt;=$B$67,$C$67,$C$68))))),"")</f>
        <v/>
      </c>
    </row>
    <row r="342" spans="11:25">
      <c r="K342" s="39">
        <v>340</v>
      </c>
      <c r="L342" s="40" t="str">
        <f>IF(wycena!B358&lt;&gt;"",wycena!B358,"")</f>
        <v/>
      </c>
      <c r="M342" s="41" t="str">
        <f>IF(wycena!B358&lt;&gt;"",IF(wycena!EO358&lt;=ryzyka!$C$7,ryzyka!$C$8,IF(wycena!EO358&lt;=ryzyka!$D$7,ryzyka!$D$8,IF(wycena!EO358&lt;=ryzyka!$E$7,ryzyka!$E$8,IF(wycena!EO358&lt;=ryzyka!$F$7,ryzyka!$F$8,ryzyka!$G$8)))),"")</f>
        <v/>
      </c>
      <c r="N342" s="41" t="str">
        <f>IF(wycena!B358&lt;&gt;"",IF(wycena!X358=ryzyka!$C$10,ryzyka!$C$11,ryzyka!$D$11),"")</f>
        <v/>
      </c>
      <c r="O342" s="41" t="str">
        <f>IF(wycena!B358&lt;&gt;"",(IF(wycena!DN358&lt;&gt;0,ryzyka!$D$14,ryzyka!$C$14)),"")</f>
        <v/>
      </c>
      <c r="P342" s="41" t="str">
        <f>IF(wycena!B358&lt;&gt;"",IF(wycena!G358&lt;=ryzyka!$C$17,ryzyka!$C$18,IF(wycena!G358&lt;=ryzyka!$D$17,ryzyka!$D$18,IF(wycena!G358&lt;=ryzyka!$E$17,ryzyka!$E$18,IF(wycena!G358&lt;=ryzyka!$F$17,ryzyka!$F$18,ryzyka!$G$18)))),"")</f>
        <v/>
      </c>
      <c r="Q342" s="41" t="str">
        <f>IF(wycena!B358&lt;&gt;"",IF(COUNTIF(wycena!DJ358:DT358,"&lt;&gt;0")&lt;=$C$21,$C$22,IF(COUNTIF(wycena!DJ358:DT358,"&lt;&gt;0")&lt;=$D$21,$D$22,IF(COUNTIF(wycena!DJ358:DT358,"&lt;&gt;0")&lt;=$E$21,$E$22,IF(COUNTIF(wycena!DJ358:DT358,"&lt;&gt;0")&lt;=$F$21,$F$22,$G$22)))),"")</f>
        <v/>
      </c>
      <c r="R342" s="41" t="str">
        <f>IF(wycena!B358&lt;&gt;"",IF((COUNTIF(wycena!CD358,"&lt;&gt;0")+COUNTIF(wycena!CG358,"&lt;&gt;0"))=1,$D$25,IF((COUNTIF(wycena!CD358,"&lt;&gt;0")+COUNTIF(wycena!CG358,"&lt;&gt;0"))=2,$E$25,$C$25)),"")</f>
        <v/>
      </c>
      <c r="S342" s="41" t="str">
        <f>IF(wycena!B358&lt;&gt;"",IF(COUNTIF(wycena!DL358,"&lt;&gt;0")+COUNTIF(wycena!DO358,"&lt;&gt;0")+COUNTIF(wycena!DP358,"&lt;&gt;0")+COUNTIF(wycena!DT358,"&lt;&gt;0")=$C$28,$C$29,IF(COUNTIF(wycena!DL358,"&lt;&gt;0")+COUNTIF(wycena!DO358,"&lt;&gt;0")+COUNTIF(wycena!DP358,"&lt;&gt;0")+COUNTIF(wycena!DT358,"&lt;&gt;0")=$D$28,$D$29,IF(COUNTIF(wycena!DL358,"&lt;&gt;0")+COUNTIF(wycena!DO358,"&lt;&gt;0")+COUNTIF(wycena!DP358,"&lt;&gt;0")+COUNTIF(wycena!DT358,"&lt;&gt;0")=$E$28,$E$29,$F$29))),"")</f>
        <v/>
      </c>
      <c r="T342" s="41" t="str">
        <f>IF(wycena!B358&lt;&gt;"",IFERROR(IF(MAX(wycena!$AC358:$AD358)/MIN(wycena!$AC358:$AD358)&lt;=$C$32,$C$33,IF(MAX(wycena!$AC358:$AD358)/MIN(wycena!$AC358:$AD358)&lt;=$D$32,$D$33,IF(MAX(wycena!$AC358:$AD358)/MIN(wycena!$AC358:$AD358)&lt;=$E$32,$E$33,$F$33))),0),"")</f>
        <v/>
      </c>
      <c r="U342" s="41" t="str">
        <f>IF(wycena!B358&lt;&gt;"",IF(MAX(wycena!$AC358:$AD358)&lt;=$C$36,$C$37,IF(MAX(wycena!$AC358:$AD358)&lt;=$D$36,$D$37,IF(MAX(wycena!$AC358:$AD358)&lt;=$E$36,$E$37,$F$37))),"")</f>
        <v/>
      </c>
      <c r="V342" s="41" t="str">
        <f>IF(wycena!B358&lt;&gt;"",IF(wycena!$AB358&lt;=ryzyka!$C$40,ryzyka!$C$41,IF(wycena!$AB358&lt;=ryzyka!$D$40,ryzyka!$D$41,IF(wycena!$AB358&lt;=ryzyka!$E$40,ryzyka!$E$41,ryzyka!$F$41))),"")</f>
        <v/>
      </c>
      <c r="W342" s="41">
        <f>IF(AND(wycena!B358&lt;&gt;"",wycena!O358&lt;&gt;""),IF((AND(wycena!O358=$C$43,wycena!P358&lt;&gt;"f",wycena!Q358&lt;&gt;"H"))=TRUE,$C$46,IF(AND(wycena!O358=$F$43,wycena!P358&lt;&gt;"A",wycena!Q358&lt;&gt;"E")=TRUE,$C$46,$D$46)),0)</f>
        <v>0</v>
      </c>
      <c r="X342" s="41" t="str">
        <f>IFERROR(IF(wycena!B358&lt;&gt;"",SUM(M342*$B$48,N342*$B$49,O342*$B$50,P342*$B$51,Q342*$B$52,R342*$B$53,S342*$B$54,T342*$B$55,U342*$B$56,V342*$B$57,W342*$B$58),""),0)</f>
        <v/>
      </c>
      <c r="Y342" s="42" t="str">
        <f>IF(wycena!B358&lt;&gt;"",IF(X342&lt;=$B$65,$C$65,(IF(X342&lt;=$B$66,$C$66,(IF(X342&lt;=$B$67,$C$67,$C$68))))),"")</f>
        <v/>
      </c>
    </row>
    <row r="343" spans="11:25">
      <c r="K343" s="39">
        <v>341</v>
      </c>
      <c r="L343" s="40" t="str">
        <f>IF(wycena!B359&lt;&gt;"",wycena!B359,"")</f>
        <v/>
      </c>
      <c r="M343" s="41" t="str">
        <f>IF(wycena!B359&lt;&gt;"",IF(wycena!EO359&lt;=ryzyka!$C$7,ryzyka!$C$8,IF(wycena!EO359&lt;=ryzyka!$D$7,ryzyka!$D$8,IF(wycena!EO359&lt;=ryzyka!$E$7,ryzyka!$E$8,IF(wycena!EO359&lt;=ryzyka!$F$7,ryzyka!$F$8,ryzyka!$G$8)))),"")</f>
        <v/>
      </c>
      <c r="N343" s="41" t="str">
        <f>IF(wycena!B359&lt;&gt;"",IF(wycena!X359=ryzyka!$C$10,ryzyka!$C$11,ryzyka!$D$11),"")</f>
        <v/>
      </c>
      <c r="O343" s="41" t="str">
        <f>IF(wycena!B359&lt;&gt;"",(IF(wycena!DN359&lt;&gt;0,ryzyka!$D$14,ryzyka!$C$14)),"")</f>
        <v/>
      </c>
      <c r="P343" s="41" t="str">
        <f>IF(wycena!B359&lt;&gt;"",IF(wycena!G359&lt;=ryzyka!$C$17,ryzyka!$C$18,IF(wycena!G359&lt;=ryzyka!$D$17,ryzyka!$D$18,IF(wycena!G359&lt;=ryzyka!$E$17,ryzyka!$E$18,IF(wycena!G359&lt;=ryzyka!$F$17,ryzyka!$F$18,ryzyka!$G$18)))),"")</f>
        <v/>
      </c>
      <c r="Q343" s="41" t="str">
        <f>IF(wycena!B359&lt;&gt;"",IF(COUNTIF(wycena!DJ359:DT359,"&lt;&gt;0")&lt;=$C$21,$C$22,IF(COUNTIF(wycena!DJ359:DT359,"&lt;&gt;0")&lt;=$D$21,$D$22,IF(COUNTIF(wycena!DJ359:DT359,"&lt;&gt;0")&lt;=$E$21,$E$22,IF(COUNTIF(wycena!DJ359:DT359,"&lt;&gt;0")&lt;=$F$21,$F$22,$G$22)))),"")</f>
        <v/>
      </c>
      <c r="R343" s="41" t="str">
        <f>IF(wycena!B359&lt;&gt;"",IF((COUNTIF(wycena!CD359,"&lt;&gt;0")+COUNTIF(wycena!CG359,"&lt;&gt;0"))=1,$D$25,IF((COUNTIF(wycena!CD359,"&lt;&gt;0")+COUNTIF(wycena!CG359,"&lt;&gt;0"))=2,$E$25,$C$25)),"")</f>
        <v/>
      </c>
      <c r="S343" s="41" t="str">
        <f>IF(wycena!B359&lt;&gt;"",IF(COUNTIF(wycena!DL359,"&lt;&gt;0")+COUNTIF(wycena!DO359,"&lt;&gt;0")+COUNTIF(wycena!DP359,"&lt;&gt;0")+COUNTIF(wycena!DT359,"&lt;&gt;0")=$C$28,$C$29,IF(COUNTIF(wycena!DL359,"&lt;&gt;0")+COUNTIF(wycena!DO359,"&lt;&gt;0")+COUNTIF(wycena!DP359,"&lt;&gt;0")+COUNTIF(wycena!DT359,"&lt;&gt;0")=$D$28,$D$29,IF(COUNTIF(wycena!DL359,"&lt;&gt;0")+COUNTIF(wycena!DO359,"&lt;&gt;0")+COUNTIF(wycena!DP359,"&lt;&gt;0")+COUNTIF(wycena!DT359,"&lt;&gt;0")=$E$28,$E$29,$F$29))),"")</f>
        <v/>
      </c>
      <c r="T343" s="41" t="str">
        <f>IF(wycena!B359&lt;&gt;"",IFERROR(IF(MAX(wycena!$AC359:$AD359)/MIN(wycena!$AC359:$AD359)&lt;=$C$32,$C$33,IF(MAX(wycena!$AC359:$AD359)/MIN(wycena!$AC359:$AD359)&lt;=$D$32,$D$33,IF(MAX(wycena!$AC359:$AD359)/MIN(wycena!$AC359:$AD359)&lt;=$E$32,$E$33,$F$33))),0),"")</f>
        <v/>
      </c>
      <c r="U343" s="41" t="str">
        <f>IF(wycena!B359&lt;&gt;"",IF(MAX(wycena!$AC359:$AD359)&lt;=$C$36,$C$37,IF(MAX(wycena!$AC359:$AD359)&lt;=$D$36,$D$37,IF(MAX(wycena!$AC359:$AD359)&lt;=$E$36,$E$37,$F$37))),"")</f>
        <v/>
      </c>
      <c r="V343" s="41" t="str">
        <f>IF(wycena!B359&lt;&gt;"",IF(wycena!$AB359&lt;=ryzyka!$C$40,ryzyka!$C$41,IF(wycena!$AB359&lt;=ryzyka!$D$40,ryzyka!$D$41,IF(wycena!$AB359&lt;=ryzyka!$E$40,ryzyka!$E$41,ryzyka!$F$41))),"")</f>
        <v/>
      </c>
      <c r="W343" s="41">
        <f>IF(AND(wycena!B359&lt;&gt;"",wycena!O359&lt;&gt;""),IF((AND(wycena!O359=$C$43,wycena!P359&lt;&gt;"f",wycena!Q359&lt;&gt;"H"))=TRUE,$C$46,IF(AND(wycena!O359=$F$43,wycena!P359&lt;&gt;"A",wycena!Q359&lt;&gt;"E")=TRUE,$C$46,$D$46)),0)</f>
        <v>0</v>
      </c>
      <c r="X343" s="41" t="str">
        <f>IFERROR(IF(wycena!B359&lt;&gt;"",SUM(M343*$B$48,N343*$B$49,O343*$B$50,P343*$B$51,Q343*$B$52,R343*$B$53,S343*$B$54,T343*$B$55,U343*$B$56,V343*$B$57,W343*$B$58),""),0)</f>
        <v/>
      </c>
      <c r="Y343" s="42" t="str">
        <f>IF(wycena!B359&lt;&gt;"",IF(X343&lt;=$B$65,$C$65,(IF(X343&lt;=$B$66,$C$66,(IF(X343&lt;=$B$67,$C$67,$C$68))))),"")</f>
        <v/>
      </c>
    </row>
    <row r="344" spans="11:25">
      <c r="K344" s="39">
        <v>342</v>
      </c>
      <c r="L344" s="40" t="str">
        <f>IF(wycena!B360&lt;&gt;"",wycena!B360,"")</f>
        <v/>
      </c>
      <c r="M344" s="41" t="str">
        <f>IF(wycena!B360&lt;&gt;"",IF(wycena!EO360&lt;=ryzyka!$C$7,ryzyka!$C$8,IF(wycena!EO360&lt;=ryzyka!$D$7,ryzyka!$D$8,IF(wycena!EO360&lt;=ryzyka!$E$7,ryzyka!$E$8,IF(wycena!EO360&lt;=ryzyka!$F$7,ryzyka!$F$8,ryzyka!$G$8)))),"")</f>
        <v/>
      </c>
      <c r="N344" s="41" t="str">
        <f>IF(wycena!B360&lt;&gt;"",IF(wycena!X360=ryzyka!$C$10,ryzyka!$C$11,ryzyka!$D$11),"")</f>
        <v/>
      </c>
      <c r="O344" s="41" t="str">
        <f>IF(wycena!B360&lt;&gt;"",(IF(wycena!DN360&lt;&gt;0,ryzyka!$D$14,ryzyka!$C$14)),"")</f>
        <v/>
      </c>
      <c r="P344" s="41" t="str">
        <f>IF(wycena!B360&lt;&gt;"",IF(wycena!G360&lt;=ryzyka!$C$17,ryzyka!$C$18,IF(wycena!G360&lt;=ryzyka!$D$17,ryzyka!$D$18,IF(wycena!G360&lt;=ryzyka!$E$17,ryzyka!$E$18,IF(wycena!G360&lt;=ryzyka!$F$17,ryzyka!$F$18,ryzyka!$G$18)))),"")</f>
        <v/>
      </c>
      <c r="Q344" s="41" t="str">
        <f>IF(wycena!B360&lt;&gt;"",IF(COUNTIF(wycena!DJ360:DT360,"&lt;&gt;0")&lt;=$C$21,$C$22,IF(COUNTIF(wycena!DJ360:DT360,"&lt;&gt;0")&lt;=$D$21,$D$22,IF(COUNTIF(wycena!DJ360:DT360,"&lt;&gt;0")&lt;=$E$21,$E$22,IF(COUNTIF(wycena!DJ360:DT360,"&lt;&gt;0")&lt;=$F$21,$F$22,$G$22)))),"")</f>
        <v/>
      </c>
      <c r="R344" s="41" t="str">
        <f>IF(wycena!B360&lt;&gt;"",IF((COUNTIF(wycena!CD360,"&lt;&gt;0")+COUNTIF(wycena!CG360,"&lt;&gt;0"))=1,$D$25,IF((COUNTIF(wycena!CD360,"&lt;&gt;0")+COUNTIF(wycena!CG360,"&lt;&gt;0"))=2,$E$25,$C$25)),"")</f>
        <v/>
      </c>
      <c r="S344" s="41" t="str">
        <f>IF(wycena!B360&lt;&gt;"",IF(COUNTIF(wycena!DL360,"&lt;&gt;0")+COUNTIF(wycena!DO360,"&lt;&gt;0")+COUNTIF(wycena!DP360,"&lt;&gt;0")+COUNTIF(wycena!DT360,"&lt;&gt;0")=$C$28,$C$29,IF(COUNTIF(wycena!DL360,"&lt;&gt;0")+COUNTIF(wycena!DO360,"&lt;&gt;0")+COUNTIF(wycena!DP360,"&lt;&gt;0")+COUNTIF(wycena!DT360,"&lt;&gt;0")=$D$28,$D$29,IF(COUNTIF(wycena!DL360,"&lt;&gt;0")+COUNTIF(wycena!DO360,"&lt;&gt;0")+COUNTIF(wycena!DP360,"&lt;&gt;0")+COUNTIF(wycena!DT360,"&lt;&gt;0")=$E$28,$E$29,$F$29))),"")</f>
        <v/>
      </c>
      <c r="T344" s="41" t="str">
        <f>IF(wycena!B360&lt;&gt;"",IFERROR(IF(MAX(wycena!$AC360:$AD360)/MIN(wycena!$AC360:$AD360)&lt;=$C$32,$C$33,IF(MAX(wycena!$AC360:$AD360)/MIN(wycena!$AC360:$AD360)&lt;=$D$32,$D$33,IF(MAX(wycena!$AC360:$AD360)/MIN(wycena!$AC360:$AD360)&lt;=$E$32,$E$33,$F$33))),0),"")</f>
        <v/>
      </c>
      <c r="U344" s="41" t="str">
        <f>IF(wycena!B360&lt;&gt;"",IF(MAX(wycena!$AC360:$AD360)&lt;=$C$36,$C$37,IF(MAX(wycena!$AC360:$AD360)&lt;=$D$36,$D$37,IF(MAX(wycena!$AC360:$AD360)&lt;=$E$36,$E$37,$F$37))),"")</f>
        <v/>
      </c>
      <c r="V344" s="41" t="str">
        <f>IF(wycena!B360&lt;&gt;"",IF(wycena!$AB360&lt;=ryzyka!$C$40,ryzyka!$C$41,IF(wycena!$AB360&lt;=ryzyka!$D$40,ryzyka!$D$41,IF(wycena!$AB360&lt;=ryzyka!$E$40,ryzyka!$E$41,ryzyka!$F$41))),"")</f>
        <v/>
      </c>
      <c r="W344" s="41">
        <f>IF(AND(wycena!B360&lt;&gt;"",wycena!O360&lt;&gt;""),IF((AND(wycena!O360=$C$43,wycena!P360&lt;&gt;"f",wycena!Q360&lt;&gt;"H"))=TRUE,$C$46,IF(AND(wycena!O360=$F$43,wycena!P360&lt;&gt;"A",wycena!Q360&lt;&gt;"E")=TRUE,$C$46,$D$46)),0)</f>
        <v>0</v>
      </c>
      <c r="X344" s="41" t="str">
        <f>IFERROR(IF(wycena!B360&lt;&gt;"",SUM(M344*$B$48,N344*$B$49,O344*$B$50,P344*$B$51,Q344*$B$52,R344*$B$53,S344*$B$54,T344*$B$55,U344*$B$56,V344*$B$57,W344*$B$58),""),0)</f>
        <v/>
      </c>
      <c r="Y344" s="42" t="str">
        <f>IF(wycena!B360&lt;&gt;"",IF(X344&lt;=$B$65,$C$65,(IF(X344&lt;=$B$66,$C$66,(IF(X344&lt;=$B$67,$C$67,$C$68))))),"")</f>
        <v/>
      </c>
    </row>
    <row r="345" spans="11:25">
      <c r="K345" s="39">
        <v>343</v>
      </c>
      <c r="L345" s="40" t="str">
        <f>IF(wycena!B361&lt;&gt;"",wycena!B361,"")</f>
        <v/>
      </c>
      <c r="M345" s="41" t="str">
        <f>IF(wycena!B361&lt;&gt;"",IF(wycena!EO361&lt;=ryzyka!$C$7,ryzyka!$C$8,IF(wycena!EO361&lt;=ryzyka!$D$7,ryzyka!$D$8,IF(wycena!EO361&lt;=ryzyka!$E$7,ryzyka!$E$8,IF(wycena!EO361&lt;=ryzyka!$F$7,ryzyka!$F$8,ryzyka!$G$8)))),"")</f>
        <v/>
      </c>
      <c r="N345" s="41" t="str">
        <f>IF(wycena!B361&lt;&gt;"",IF(wycena!X361=ryzyka!$C$10,ryzyka!$C$11,ryzyka!$D$11),"")</f>
        <v/>
      </c>
      <c r="O345" s="41" t="str">
        <f>IF(wycena!B361&lt;&gt;"",(IF(wycena!DN361&lt;&gt;0,ryzyka!$D$14,ryzyka!$C$14)),"")</f>
        <v/>
      </c>
      <c r="P345" s="41" t="str">
        <f>IF(wycena!B361&lt;&gt;"",IF(wycena!G361&lt;=ryzyka!$C$17,ryzyka!$C$18,IF(wycena!G361&lt;=ryzyka!$D$17,ryzyka!$D$18,IF(wycena!G361&lt;=ryzyka!$E$17,ryzyka!$E$18,IF(wycena!G361&lt;=ryzyka!$F$17,ryzyka!$F$18,ryzyka!$G$18)))),"")</f>
        <v/>
      </c>
      <c r="Q345" s="41" t="str">
        <f>IF(wycena!B361&lt;&gt;"",IF(COUNTIF(wycena!DJ361:DT361,"&lt;&gt;0")&lt;=$C$21,$C$22,IF(COUNTIF(wycena!DJ361:DT361,"&lt;&gt;0")&lt;=$D$21,$D$22,IF(COUNTIF(wycena!DJ361:DT361,"&lt;&gt;0")&lt;=$E$21,$E$22,IF(COUNTIF(wycena!DJ361:DT361,"&lt;&gt;0")&lt;=$F$21,$F$22,$G$22)))),"")</f>
        <v/>
      </c>
      <c r="R345" s="41" t="str">
        <f>IF(wycena!B361&lt;&gt;"",IF((COUNTIF(wycena!CD361,"&lt;&gt;0")+COUNTIF(wycena!CG361,"&lt;&gt;0"))=1,$D$25,IF((COUNTIF(wycena!CD361,"&lt;&gt;0")+COUNTIF(wycena!CG361,"&lt;&gt;0"))=2,$E$25,$C$25)),"")</f>
        <v/>
      </c>
      <c r="S345" s="41" t="str">
        <f>IF(wycena!B361&lt;&gt;"",IF(COUNTIF(wycena!DL361,"&lt;&gt;0")+COUNTIF(wycena!DO361,"&lt;&gt;0")+COUNTIF(wycena!DP361,"&lt;&gt;0")+COUNTIF(wycena!DT361,"&lt;&gt;0")=$C$28,$C$29,IF(COUNTIF(wycena!DL361,"&lt;&gt;0")+COUNTIF(wycena!DO361,"&lt;&gt;0")+COUNTIF(wycena!DP361,"&lt;&gt;0")+COUNTIF(wycena!DT361,"&lt;&gt;0")=$D$28,$D$29,IF(COUNTIF(wycena!DL361,"&lt;&gt;0")+COUNTIF(wycena!DO361,"&lt;&gt;0")+COUNTIF(wycena!DP361,"&lt;&gt;0")+COUNTIF(wycena!DT361,"&lt;&gt;0")=$E$28,$E$29,$F$29))),"")</f>
        <v/>
      </c>
      <c r="T345" s="41" t="str">
        <f>IF(wycena!B361&lt;&gt;"",IFERROR(IF(MAX(wycena!$AC361:$AD361)/MIN(wycena!$AC361:$AD361)&lt;=$C$32,$C$33,IF(MAX(wycena!$AC361:$AD361)/MIN(wycena!$AC361:$AD361)&lt;=$D$32,$D$33,IF(MAX(wycena!$AC361:$AD361)/MIN(wycena!$AC361:$AD361)&lt;=$E$32,$E$33,$F$33))),0),"")</f>
        <v/>
      </c>
      <c r="U345" s="41" t="str">
        <f>IF(wycena!B361&lt;&gt;"",IF(MAX(wycena!$AC361:$AD361)&lt;=$C$36,$C$37,IF(MAX(wycena!$AC361:$AD361)&lt;=$D$36,$D$37,IF(MAX(wycena!$AC361:$AD361)&lt;=$E$36,$E$37,$F$37))),"")</f>
        <v/>
      </c>
      <c r="V345" s="41" t="str">
        <f>IF(wycena!B361&lt;&gt;"",IF(wycena!$AB361&lt;=ryzyka!$C$40,ryzyka!$C$41,IF(wycena!$AB361&lt;=ryzyka!$D$40,ryzyka!$D$41,IF(wycena!$AB361&lt;=ryzyka!$E$40,ryzyka!$E$41,ryzyka!$F$41))),"")</f>
        <v/>
      </c>
      <c r="W345" s="41">
        <f>IF(AND(wycena!B361&lt;&gt;"",wycena!O361&lt;&gt;""),IF((AND(wycena!O361=$C$43,wycena!P361&lt;&gt;"f",wycena!Q361&lt;&gt;"H"))=TRUE,$C$46,IF(AND(wycena!O361=$F$43,wycena!P361&lt;&gt;"A",wycena!Q361&lt;&gt;"E")=TRUE,$C$46,$D$46)),0)</f>
        <v>0</v>
      </c>
      <c r="X345" s="41" t="str">
        <f>IFERROR(IF(wycena!B361&lt;&gt;"",SUM(M345*$B$48,N345*$B$49,O345*$B$50,P345*$B$51,Q345*$B$52,R345*$B$53,S345*$B$54,T345*$B$55,U345*$B$56,V345*$B$57,W345*$B$58),""),0)</f>
        <v/>
      </c>
      <c r="Y345" s="42" t="str">
        <f>IF(wycena!B361&lt;&gt;"",IF(X345&lt;=$B$65,$C$65,(IF(X345&lt;=$B$66,$C$66,(IF(X345&lt;=$B$67,$C$67,$C$68))))),"")</f>
        <v/>
      </c>
    </row>
    <row r="346" spans="11:25">
      <c r="K346" s="39">
        <v>344</v>
      </c>
      <c r="L346" s="40" t="str">
        <f>IF(wycena!B362&lt;&gt;"",wycena!B362,"")</f>
        <v/>
      </c>
      <c r="M346" s="41" t="str">
        <f>IF(wycena!B362&lt;&gt;"",IF(wycena!EO362&lt;=ryzyka!$C$7,ryzyka!$C$8,IF(wycena!EO362&lt;=ryzyka!$D$7,ryzyka!$D$8,IF(wycena!EO362&lt;=ryzyka!$E$7,ryzyka!$E$8,IF(wycena!EO362&lt;=ryzyka!$F$7,ryzyka!$F$8,ryzyka!$G$8)))),"")</f>
        <v/>
      </c>
      <c r="N346" s="41" t="str">
        <f>IF(wycena!B362&lt;&gt;"",IF(wycena!X362=ryzyka!$C$10,ryzyka!$C$11,ryzyka!$D$11),"")</f>
        <v/>
      </c>
      <c r="O346" s="41" t="str">
        <f>IF(wycena!B362&lt;&gt;"",(IF(wycena!DN362&lt;&gt;0,ryzyka!$D$14,ryzyka!$C$14)),"")</f>
        <v/>
      </c>
      <c r="P346" s="41" t="str">
        <f>IF(wycena!B362&lt;&gt;"",IF(wycena!G362&lt;=ryzyka!$C$17,ryzyka!$C$18,IF(wycena!G362&lt;=ryzyka!$D$17,ryzyka!$D$18,IF(wycena!G362&lt;=ryzyka!$E$17,ryzyka!$E$18,IF(wycena!G362&lt;=ryzyka!$F$17,ryzyka!$F$18,ryzyka!$G$18)))),"")</f>
        <v/>
      </c>
      <c r="Q346" s="41" t="str">
        <f>IF(wycena!B362&lt;&gt;"",IF(COUNTIF(wycena!DJ362:DT362,"&lt;&gt;0")&lt;=$C$21,$C$22,IF(COUNTIF(wycena!DJ362:DT362,"&lt;&gt;0")&lt;=$D$21,$D$22,IF(COUNTIF(wycena!DJ362:DT362,"&lt;&gt;0")&lt;=$E$21,$E$22,IF(COUNTIF(wycena!DJ362:DT362,"&lt;&gt;0")&lt;=$F$21,$F$22,$G$22)))),"")</f>
        <v/>
      </c>
      <c r="R346" s="41" t="str">
        <f>IF(wycena!B362&lt;&gt;"",IF((COUNTIF(wycena!CD362,"&lt;&gt;0")+COUNTIF(wycena!CG362,"&lt;&gt;0"))=1,$D$25,IF((COUNTIF(wycena!CD362,"&lt;&gt;0")+COUNTIF(wycena!CG362,"&lt;&gt;0"))=2,$E$25,$C$25)),"")</f>
        <v/>
      </c>
      <c r="S346" s="41" t="str">
        <f>IF(wycena!B362&lt;&gt;"",IF(COUNTIF(wycena!DL362,"&lt;&gt;0")+COUNTIF(wycena!DO362,"&lt;&gt;0")+COUNTIF(wycena!DP362,"&lt;&gt;0")+COUNTIF(wycena!DT362,"&lt;&gt;0")=$C$28,$C$29,IF(COUNTIF(wycena!DL362,"&lt;&gt;0")+COUNTIF(wycena!DO362,"&lt;&gt;0")+COUNTIF(wycena!DP362,"&lt;&gt;0")+COUNTIF(wycena!DT362,"&lt;&gt;0")=$D$28,$D$29,IF(COUNTIF(wycena!DL362,"&lt;&gt;0")+COUNTIF(wycena!DO362,"&lt;&gt;0")+COUNTIF(wycena!DP362,"&lt;&gt;0")+COUNTIF(wycena!DT362,"&lt;&gt;0")=$E$28,$E$29,$F$29))),"")</f>
        <v/>
      </c>
      <c r="T346" s="41" t="str">
        <f>IF(wycena!B362&lt;&gt;"",IFERROR(IF(MAX(wycena!$AC362:$AD362)/MIN(wycena!$AC362:$AD362)&lt;=$C$32,$C$33,IF(MAX(wycena!$AC362:$AD362)/MIN(wycena!$AC362:$AD362)&lt;=$D$32,$D$33,IF(MAX(wycena!$AC362:$AD362)/MIN(wycena!$AC362:$AD362)&lt;=$E$32,$E$33,$F$33))),0),"")</f>
        <v/>
      </c>
      <c r="U346" s="41" t="str">
        <f>IF(wycena!B362&lt;&gt;"",IF(MAX(wycena!$AC362:$AD362)&lt;=$C$36,$C$37,IF(MAX(wycena!$AC362:$AD362)&lt;=$D$36,$D$37,IF(MAX(wycena!$AC362:$AD362)&lt;=$E$36,$E$37,$F$37))),"")</f>
        <v/>
      </c>
      <c r="V346" s="41" t="str">
        <f>IF(wycena!B362&lt;&gt;"",IF(wycena!$AB362&lt;=ryzyka!$C$40,ryzyka!$C$41,IF(wycena!$AB362&lt;=ryzyka!$D$40,ryzyka!$D$41,IF(wycena!$AB362&lt;=ryzyka!$E$40,ryzyka!$E$41,ryzyka!$F$41))),"")</f>
        <v/>
      </c>
      <c r="W346" s="41">
        <f>IF(AND(wycena!B362&lt;&gt;"",wycena!O362&lt;&gt;""),IF((AND(wycena!O362=$C$43,wycena!P362&lt;&gt;"f",wycena!Q362&lt;&gt;"H"))=TRUE,$C$46,IF(AND(wycena!O362=$F$43,wycena!P362&lt;&gt;"A",wycena!Q362&lt;&gt;"E")=TRUE,$C$46,$D$46)),0)</f>
        <v>0</v>
      </c>
      <c r="X346" s="41" t="str">
        <f>IFERROR(IF(wycena!B362&lt;&gt;"",SUM(M346*$B$48,N346*$B$49,O346*$B$50,P346*$B$51,Q346*$B$52,R346*$B$53,S346*$B$54,T346*$B$55,U346*$B$56,V346*$B$57,W346*$B$58),""),0)</f>
        <v/>
      </c>
      <c r="Y346" s="42" t="str">
        <f>IF(wycena!B362&lt;&gt;"",IF(X346&lt;=$B$65,$C$65,(IF(X346&lt;=$B$66,$C$66,(IF(X346&lt;=$B$67,$C$67,$C$68))))),"")</f>
        <v/>
      </c>
    </row>
    <row r="347" spans="11:25">
      <c r="K347" s="39">
        <v>345</v>
      </c>
      <c r="L347" s="40" t="str">
        <f>IF(wycena!B363&lt;&gt;"",wycena!B363,"")</f>
        <v/>
      </c>
      <c r="M347" s="41" t="str">
        <f>IF(wycena!B363&lt;&gt;"",IF(wycena!EO363&lt;=ryzyka!$C$7,ryzyka!$C$8,IF(wycena!EO363&lt;=ryzyka!$D$7,ryzyka!$D$8,IF(wycena!EO363&lt;=ryzyka!$E$7,ryzyka!$E$8,IF(wycena!EO363&lt;=ryzyka!$F$7,ryzyka!$F$8,ryzyka!$G$8)))),"")</f>
        <v/>
      </c>
      <c r="N347" s="41" t="str">
        <f>IF(wycena!B363&lt;&gt;"",IF(wycena!X363=ryzyka!$C$10,ryzyka!$C$11,ryzyka!$D$11),"")</f>
        <v/>
      </c>
      <c r="O347" s="41" t="str">
        <f>IF(wycena!B363&lt;&gt;"",(IF(wycena!DN363&lt;&gt;0,ryzyka!$D$14,ryzyka!$C$14)),"")</f>
        <v/>
      </c>
      <c r="P347" s="41" t="str">
        <f>IF(wycena!B363&lt;&gt;"",IF(wycena!G363&lt;=ryzyka!$C$17,ryzyka!$C$18,IF(wycena!G363&lt;=ryzyka!$D$17,ryzyka!$D$18,IF(wycena!G363&lt;=ryzyka!$E$17,ryzyka!$E$18,IF(wycena!G363&lt;=ryzyka!$F$17,ryzyka!$F$18,ryzyka!$G$18)))),"")</f>
        <v/>
      </c>
      <c r="Q347" s="41" t="str">
        <f>IF(wycena!B363&lt;&gt;"",IF(COUNTIF(wycena!DJ363:DT363,"&lt;&gt;0")&lt;=$C$21,$C$22,IF(COUNTIF(wycena!DJ363:DT363,"&lt;&gt;0")&lt;=$D$21,$D$22,IF(COUNTIF(wycena!DJ363:DT363,"&lt;&gt;0")&lt;=$E$21,$E$22,IF(COUNTIF(wycena!DJ363:DT363,"&lt;&gt;0")&lt;=$F$21,$F$22,$G$22)))),"")</f>
        <v/>
      </c>
      <c r="R347" s="41" t="str">
        <f>IF(wycena!B363&lt;&gt;"",IF((COUNTIF(wycena!CD363,"&lt;&gt;0")+COUNTIF(wycena!CG363,"&lt;&gt;0"))=1,$D$25,IF((COUNTIF(wycena!CD363,"&lt;&gt;0")+COUNTIF(wycena!CG363,"&lt;&gt;0"))=2,$E$25,$C$25)),"")</f>
        <v/>
      </c>
      <c r="S347" s="41" t="str">
        <f>IF(wycena!B363&lt;&gt;"",IF(COUNTIF(wycena!DL363,"&lt;&gt;0")+COUNTIF(wycena!DO363,"&lt;&gt;0")+COUNTIF(wycena!DP363,"&lt;&gt;0")+COUNTIF(wycena!DT363,"&lt;&gt;0")=$C$28,$C$29,IF(COUNTIF(wycena!DL363,"&lt;&gt;0")+COUNTIF(wycena!DO363,"&lt;&gt;0")+COUNTIF(wycena!DP363,"&lt;&gt;0")+COUNTIF(wycena!DT363,"&lt;&gt;0")=$D$28,$D$29,IF(COUNTIF(wycena!DL363,"&lt;&gt;0")+COUNTIF(wycena!DO363,"&lt;&gt;0")+COUNTIF(wycena!DP363,"&lt;&gt;0")+COUNTIF(wycena!DT363,"&lt;&gt;0")=$E$28,$E$29,$F$29))),"")</f>
        <v/>
      </c>
      <c r="T347" s="41" t="str">
        <f>IF(wycena!B363&lt;&gt;"",IFERROR(IF(MAX(wycena!$AC363:$AD363)/MIN(wycena!$AC363:$AD363)&lt;=$C$32,$C$33,IF(MAX(wycena!$AC363:$AD363)/MIN(wycena!$AC363:$AD363)&lt;=$D$32,$D$33,IF(MAX(wycena!$AC363:$AD363)/MIN(wycena!$AC363:$AD363)&lt;=$E$32,$E$33,$F$33))),0),"")</f>
        <v/>
      </c>
      <c r="U347" s="41" t="str">
        <f>IF(wycena!B363&lt;&gt;"",IF(MAX(wycena!$AC363:$AD363)&lt;=$C$36,$C$37,IF(MAX(wycena!$AC363:$AD363)&lt;=$D$36,$D$37,IF(MAX(wycena!$AC363:$AD363)&lt;=$E$36,$E$37,$F$37))),"")</f>
        <v/>
      </c>
      <c r="V347" s="41" t="str">
        <f>IF(wycena!B363&lt;&gt;"",IF(wycena!$AB363&lt;=ryzyka!$C$40,ryzyka!$C$41,IF(wycena!$AB363&lt;=ryzyka!$D$40,ryzyka!$D$41,IF(wycena!$AB363&lt;=ryzyka!$E$40,ryzyka!$E$41,ryzyka!$F$41))),"")</f>
        <v/>
      </c>
      <c r="W347" s="41">
        <f>IF(AND(wycena!B363&lt;&gt;"",wycena!O363&lt;&gt;""),IF((AND(wycena!O363=$C$43,wycena!P363&lt;&gt;"f",wycena!Q363&lt;&gt;"H"))=TRUE,$C$46,IF(AND(wycena!O363=$F$43,wycena!P363&lt;&gt;"A",wycena!Q363&lt;&gt;"E")=TRUE,$C$46,$D$46)),0)</f>
        <v>0</v>
      </c>
      <c r="X347" s="41" t="str">
        <f>IFERROR(IF(wycena!B363&lt;&gt;"",SUM(M347*$B$48,N347*$B$49,O347*$B$50,P347*$B$51,Q347*$B$52,R347*$B$53,S347*$B$54,T347*$B$55,U347*$B$56,V347*$B$57,W347*$B$58),""),0)</f>
        <v/>
      </c>
      <c r="Y347" s="42" t="str">
        <f>IF(wycena!B363&lt;&gt;"",IF(X347&lt;=$B$65,$C$65,(IF(X347&lt;=$B$66,$C$66,(IF(X347&lt;=$B$67,$C$67,$C$68))))),"")</f>
        <v/>
      </c>
    </row>
    <row r="348" spans="11:25">
      <c r="K348" s="39">
        <v>346</v>
      </c>
      <c r="L348" s="40" t="str">
        <f>IF(wycena!B364&lt;&gt;"",wycena!B364,"")</f>
        <v/>
      </c>
      <c r="M348" s="41" t="str">
        <f>IF(wycena!B364&lt;&gt;"",IF(wycena!EO364&lt;=ryzyka!$C$7,ryzyka!$C$8,IF(wycena!EO364&lt;=ryzyka!$D$7,ryzyka!$D$8,IF(wycena!EO364&lt;=ryzyka!$E$7,ryzyka!$E$8,IF(wycena!EO364&lt;=ryzyka!$F$7,ryzyka!$F$8,ryzyka!$G$8)))),"")</f>
        <v/>
      </c>
      <c r="N348" s="41" t="str">
        <f>IF(wycena!B364&lt;&gt;"",IF(wycena!X364=ryzyka!$C$10,ryzyka!$C$11,ryzyka!$D$11),"")</f>
        <v/>
      </c>
      <c r="O348" s="41" t="str">
        <f>IF(wycena!B364&lt;&gt;"",(IF(wycena!DN364&lt;&gt;0,ryzyka!$D$14,ryzyka!$C$14)),"")</f>
        <v/>
      </c>
      <c r="P348" s="41" t="str">
        <f>IF(wycena!B364&lt;&gt;"",IF(wycena!G364&lt;=ryzyka!$C$17,ryzyka!$C$18,IF(wycena!G364&lt;=ryzyka!$D$17,ryzyka!$D$18,IF(wycena!G364&lt;=ryzyka!$E$17,ryzyka!$E$18,IF(wycena!G364&lt;=ryzyka!$F$17,ryzyka!$F$18,ryzyka!$G$18)))),"")</f>
        <v/>
      </c>
      <c r="Q348" s="41" t="str">
        <f>IF(wycena!B364&lt;&gt;"",IF(COUNTIF(wycena!DJ364:DT364,"&lt;&gt;0")&lt;=$C$21,$C$22,IF(COUNTIF(wycena!DJ364:DT364,"&lt;&gt;0")&lt;=$D$21,$D$22,IF(COUNTIF(wycena!DJ364:DT364,"&lt;&gt;0")&lt;=$E$21,$E$22,IF(COUNTIF(wycena!DJ364:DT364,"&lt;&gt;0")&lt;=$F$21,$F$22,$G$22)))),"")</f>
        <v/>
      </c>
      <c r="R348" s="41" t="str">
        <f>IF(wycena!B364&lt;&gt;"",IF((COUNTIF(wycena!CD364,"&lt;&gt;0")+COUNTIF(wycena!CG364,"&lt;&gt;0"))=1,$D$25,IF((COUNTIF(wycena!CD364,"&lt;&gt;0")+COUNTIF(wycena!CG364,"&lt;&gt;0"))=2,$E$25,$C$25)),"")</f>
        <v/>
      </c>
      <c r="S348" s="41" t="str">
        <f>IF(wycena!B364&lt;&gt;"",IF(COUNTIF(wycena!DL364,"&lt;&gt;0")+COUNTIF(wycena!DO364,"&lt;&gt;0")+COUNTIF(wycena!DP364,"&lt;&gt;0")+COUNTIF(wycena!DT364,"&lt;&gt;0")=$C$28,$C$29,IF(COUNTIF(wycena!DL364,"&lt;&gt;0")+COUNTIF(wycena!DO364,"&lt;&gt;0")+COUNTIF(wycena!DP364,"&lt;&gt;0")+COUNTIF(wycena!DT364,"&lt;&gt;0")=$D$28,$D$29,IF(COUNTIF(wycena!DL364,"&lt;&gt;0")+COUNTIF(wycena!DO364,"&lt;&gt;0")+COUNTIF(wycena!DP364,"&lt;&gt;0")+COUNTIF(wycena!DT364,"&lt;&gt;0")=$E$28,$E$29,$F$29))),"")</f>
        <v/>
      </c>
      <c r="T348" s="41" t="str">
        <f>IF(wycena!B364&lt;&gt;"",IFERROR(IF(MAX(wycena!$AC364:$AD364)/MIN(wycena!$AC364:$AD364)&lt;=$C$32,$C$33,IF(MAX(wycena!$AC364:$AD364)/MIN(wycena!$AC364:$AD364)&lt;=$D$32,$D$33,IF(MAX(wycena!$AC364:$AD364)/MIN(wycena!$AC364:$AD364)&lt;=$E$32,$E$33,$F$33))),0),"")</f>
        <v/>
      </c>
      <c r="U348" s="41" t="str">
        <f>IF(wycena!B364&lt;&gt;"",IF(MAX(wycena!$AC364:$AD364)&lt;=$C$36,$C$37,IF(MAX(wycena!$AC364:$AD364)&lt;=$D$36,$D$37,IF(MAX(wycena!$AC364:$AD364)&lt;=$E$36,$E$37,$F$37))),"")</f>
        <v/>
      </c>
      <c r="V348" s="41" t="str">
        <f>IF(wycena!B364&lt;&gt;"",IF(wycena!$AB364&lt;=ryzyka!$C$40,ryzyka!$C$41,IF(wycena!$AB364&lt;=ryzyka!$D$40,ryzyka!$D$41,IF(wycena!$AB364&lt;=ryzyka!$E$40,ryzyka!$E$41,ryzyka!$F$41))),"")</f>
        <v/>
      </c>
      <c r="W348" s="41">
        <f>IF(AND(wycena!B364&lt;&gt;"",wycena!O364&lt;&gt;""),IF((AND(wycena!O364=$C$43,wycena!P364&lt;&gt;"f",wycena!Q364&lt;&gt;"H"))=TRUE,$C$46,IF(AND(wycena!O364=$F$43,wycena!P364&lt;&gt;"A",wycena!Q364&lt;&gt;"E")=TRUE,$C$46,$D$46)),0)</f>
        <v>0</v>
      </c>
      <c r="X348" s="41" t="str">
        <f>IFERROR(IF(wycena!B364&lt;&gt;"",SUM(M348*$B$48,N348*$B$49,O348*$B$50,P348*$B$51,Q348*$B$52,R348*$B$53,S348*$B$54,T348*$B$55,U348*$B$56,V348*$B$57,W348*$B$58),""),0)</f>
        <v/>
      </c>
      <c r="Y348" s="42" t="str">
        <f>IF(wycena!B364&lt;&gt;"",IF(X348&lt;=$B$65,$C$65,(IF(X348&lt;=$B$66,$C$66,(IF(X348&lt;=$B$67,$C$67,$C$68))))),"")</f>
        <v/>
      </c>
    </row>
    <row r="349" spans="11:25">
      <c r="K349" s="39">
        <v>347</v>
      </c>
      <c r="L349" s="40" t="str">
        <f>IF(wycena!B365&lt;&gt;"",wycena!B365,"")</f>
        <v/>
      </c>
      <c r="M349" s="41" t="str">
        <f>IF(wycena!B365&lt;&gt;"",IF(wycena!EO365&lt;=ryzyka!$C$7,ryzyka!$C$8,IF(wycena!EO365&lt;=ryzyka!$D$7,ryzyka!$D$8,IF(wycena!EO365&lt;=ryzyka!$E$7,ryzyka!$E$8,IF(wycena!EO365&lt;=ryzyka!$F$7,ryzyka!$F$8,ryzyka!$G$8)))),"")</f>
        <v/>
      </c>
      <c r="N349" s="41" t="str">
        <f>IF(wycena!B365&lt;&gt;"",IF(wycena!X365=ryzyka!$C$10,ryzyka!$C$11,ryzyka!$D$11),"")</f>
        <v/>
      </c>
      <c r="O349" s="41" t="str">
        <f>IF(wycena!B365&lt;&gt;"",(IF(wycena!DN365&lt;&gt;0,ryzyka!$D$14,ryzyka!$C$14)),"")</f>
        <v/>
      </c>
      <c r="P349" s="41" t="str">
        <f>IF(wycena!B365&lt;&gt;"",IF(wycena!G365&lt;=ryzyka!$C$17,ryzyka!$C$18,IF(wycena!G365&lt;=ryzyka!$D$17,ryzyka!$D$18,IF(wycena!G365&lt;=ryzyka!$E$17,ryzyka!$E$18,IF(wycena!G365&lt;=ryzyka!$F$17,ryzyka!$F$18,ryzyka!$G$18)))),"")</f>
        <v/>
      </c>
      <c r="Q349" s="41" t="str">
        <f>IF(wycena!B365&lt;&gt;"",IF(COUNTIF(wycena!DJ365:DT365,"&lt;&gt;0")&lt;=$C$21,$C$22,IF(COUNTIF(wycena!DJ365:DT365,"&lt;&gt;0")&lt;=$D$21,$D$22,IF(COUNTIF(wycena!DJ365:DT365,"&lt;&gt;0")&lt;=$E$21,$E$22,IF(COUNTIF(wycena!DJ365:DT365,"&lt;&gt;0")&lt;=$F$21,$F$22,$G$22)))),"")</f>
        <v/>
      </c>
      <c r="R349" s="41" t="str">
        <f>IF(wycena!B365&lt;&gt;"",IF((COUNTIF(wycena!CD365,"&lt;&gt;0")+COUNTIF(wycena!CG365,"&lt;&gt;0"))=1,$D$25,IF((COUNTIF(wycena!CD365,"&lt;&gt;0")+COUNTIF(wycena!CG365,"&lt;&gt;0"))=2,$E$25,$C$25)),"")</f>
        <v/>
      </c>
      <c r="S349" s="41" t="str">
        <f>IF(wycena!B365&lt;&gt;"",IF(COUNTIF(wycena!DL365,"&lt;&gt;0")+COUNTIF(wycena!DO365,"&lt;&gt;0")+COUNTIF(wycena!DP365,"&lt;&gt;0")+COUNTIF(wycena!DT365,"&lt;&gt;0")=$C$28,$C$29,IF(COUNTIF(wycena!DL365,"&lt;&gt;0")+COUNTIF(wycena!DO365,"&lt;&gt;0")+COUNTIF(wycena!DP365,"&lt;&gt;0")+COUNTIF(wycena!DT365,"&lt;&gt;0")=$D$28,$D$29,IF(COUNTIF(wycena!DL365,"&lt;&gt;0")+COUNTIF(wycena!DO365,"&lt;&gt;0")+COUNTIF(wycena!DP365,"&lt;&gt;0")+COUNTIF(wycena!DT365,"&lt;&gt;0")=$E$28,$E$29,$F$29))),"")</f>
        <v/>
      </c>
      <c r="T349" s="41" t="str">
        <f>IF(wycena!B365&lt;&gt;"",IFERROR(IF(MAX(wycena!$AC365:$AD365)/MIN(wycena!$AC365:$AD365)&lt;=$C$32,$C$33,IF(MAX(wycena!$AC365:$AD365)/MIN(wycena!$AC365:$AD365)&lt;=$D$32,$D$33,IF(MAX(wycena!$AC365:$AD365)/MIN(wycena!$AC365:$AD365)&lt;=$E$32,$E$33,$F$33))),0),"")</f>
        <v/>
      </c>
      <c r="U349" s="41" t="str">
        <f>IF(wycena!B365&lt;&gt;"",IF(MAX(wycena!$AC365:$AD365)&lt;=$C$36,$C$37,IF(MAX(wycena!$AC365:$AD365)&lt;=$D$36,$D$37,IF(MAX(wycena!$AC365:$AD365)&lt;=$E$36,$E$37,$F$37))),"")</f>
        <v/>
      </c>
      <c r="V349" s="41" t="str">
        <f>IF(wycena!B365&lt;&gt;"",IF(wycena!$AB365&lt;=ryzyka!$C$40,ryzyka!$C$41,IF(wycena!$AB365&lt;=ryzyka!$D$40,ryzyka!$D$41,IF(wycena!$AB365&lt;=ryzyka!$E$40,ryzyka!$E$41,ryzyka!$F$41))),"")</f>
        <v/>
      </c>
      <c r="W349" s="41">
        <f>IF(AND(wycena!B365&lt;&gt;"",wycena!O365&lt;&gt;""),IF((AND(wycena!O365=$C$43,wycena!P365&lt;&gt;"f",wycena!Q365&lt;&gt;"H"))=TRUE,$C$46,IF(AND(wycena!O365=$F$43,wycena!P365&lt;&gt;"A",wycena!Q365&lt;&gt;"E")=TRUE,$C$46,$D$46)),0)</f>
        <v>0</v>
      </c>
      <c r="X349" s="41" t="str">
        <f>IFERROR(IF(wycena!B365&lt;&gt;"",SUM(M349*$B$48,N349*$B$49,O349*$B$50,P349*$B$51,Q349*$B$52,R349*$B$53,S349*$B$54,T349*$B$55,U349*$B$56,V349*$B$57,W349*$B$58),""),0)</f>
        <v/>
      </c>
      <c r="Y349" s="42" t="str">
        <f>IF(wycena!B365&lt;&gt;"",IF(X349&lt;=$B$65,$C$65,(IF(X349&lt;=$B$66,$C$66,(IF(X349&lt;=$B$67,$C$67,$C$68))))),"")</f>
        <v/>
      </c>
    </row>
    <row r="350" spans="11:25">
      <c r="K350" s="39">
        <v>348</v>
      </c>
      <c r="L350" s="40" t="str">
        <f>IF(wycena!B366&lt;&gt;"",wycena!B366,"")</f>
        <v/>
      </c>
      <c r="M350" s="41" t="str">
        <f>IF(wycena!B366&lt;&gt;"",IF(wycena!EO366&lt;=ryzyka!$C$7,ryzyka!$C$8,IF(wycena!EO366&lt;=ryzyka!$D$7,ryzyka!$D$8,IF(wycena!EO366&lt;=ryzyka!$E$7,ryzyka!$E$8,IF(wycena!EO366&lt;=ryzyka!$F$7,ryzyka!$F$8,ryzyka!$G$8)))),"")</f>
        <v/>
      </c>
      <c r="N350" s="41" t="str">
        <f>IF(wycena!B366&lt;&gt;"",IF(wycena!X366=ryzyka!$C$10,ryzyka!$C$11,ryzyka!$D$11),"")</f>
        <v/>
      </c>
      <c r="O350" s="41" t="str">
        <f>IF(wycena!B366&lt;&gt;"",(IF(wycena!DN366&lt;&gt;0,ryzyka!$D$14,ryzyka!$C$14)),"")</f>
        <v/>
      </c>
      <c r="P350" s="41" t="str">
        <f>IF(wycena!B366&lt;&gt;"",IF(wycena!G366&lt;=ryzyka!$C$17,ryzyka!$C$18,IF(wycena!G366&lt;=ryzyka!$D$17,ryzyka!$D$18,IF(wycena!G366&lt;=ryzyka!$E$17,ryzyka!$E$18,IF(wycena!G366&lt;=ryzyka!$F$17,ryzyka!$F$18,ryzyka!$G$18)))),"")</f>
        <v/>
      </c>
      <c r="Q350" s="41" t="str">
        <f>IF(wycena!B366&lt;&gt;"",IF(COUNTIF(wycena!DJ366:DT366,"&lt;&gt;0")&lt;=$C$21,$C$22,IF(COUNTIF(wycena!DJ366:DT366,"&lt;&gt;0")&lt;=$D$21,$D$22,IF(COUNTIF(wycena!DJ366:DT366,"&lt;&gt;0")&lt;=$E$21,$E$22,IF(COUNTIF(wycena!DJ366:DT366,"&lt;&gt;0")&lt;=$F$21,$F$22,$G$22)))),"")</f>
        <v/>
      </c>
      <c r="R350" s="41" t="str">
        <f>IF(wycena!B366&lt;&gt;"",IF((COUNTIF(wycena!CD366,"&lt;&gt;0")+COUNTIF(wycena!CG366,"&lt;&gt;0"))=1,$D$25,IF((COUNTIF(wycena!CD366,"&lt;&gt;0")+COUNTIF(wycena!CG366,"&lt;&gt;0"))=2,$E$25,$C$25)),"")</f>
        <v/>
      </c>
      <c r="S350" s="41" t="str">
        <f>IF(wycena!B366&lt;&gt;"",IF(COUNTIF(wycena!DL366,"&lt;&gt;0")+COUNTIF(wycena!DO366,"&lt;&gt;0")+COUNTIF(wycena!DP366,"&lt;&gt;0")+COUNTIF(wycena!DT366,"&lt;&gt;0")=$C$28,$C$29,IF(COUNTIF(wycena!DL366,"&lt;&gt;0")+COUNTIF(wycena!DO366,"&lt;&gt;0")+COUNTIF(wycena!DP366,"&lt;&gt;0")+COUNTIF(wycena!DT366,"&lt;&gt;0")=$D$28,$D$29,IF(COUNTIF(wycena!DL366,"&lt;&gt;0")+COUNTIF(wycena!DO366,"&lt;&gt;0")+COUNTIF(wycena!DP366,"&lt;&gt;0")+COUNTIF(wycena!DT366,"&lt;&gt;0")=$E$28,$E$29,$F$29))),"")</f>
        <v/>
      </c>
      <c r="T350" s="41" t="str">
        <f>IF(wycena!B366&lt;&gt;"",IFERROR(IF(MAX(wycena!$AC366:$AD366)/MIN(wycena!$AC366:$AD366)&lt;=$C$32,$C$33,IF(MAX(wycena!$AC366:$AD366)/MIN(wycena!$AC366:$AD366)&lt;=$D$32,$D$33,IF(MAX(wycena!$AC366:$AD366)/MIN(wycena!$AC366:$AD366)&lt;=$E$32,$E$33,$F$33))),0),"")</f>
        <v/>
      </c>
      <c r="U350" s="41" t="str">
        <f>IF(wycena!B366&lt;&gt;"",IF(MAX(wycena!$AC366:$AD366)&lt;=$C$36,$C$37,IF(MAX(wycena!$AC366:$AD366)&lt;=$D$36,$D$37,IF(MAX(wycena!$AC366:$AD366)&lt;=$E$36,$E$37,$F$37))),"")</f>
        <v/>
      </c>
      <c r="V350" s="41" t="str">
        <f>IF(wycena!B366&lt;&gt;"",IF(wycena!$AB366&lt;=ryzyka!$C$40,ryzyka!$C$41,IF(wycena!$AB366&lt;=ryzyka!$D$40,ryzyka!$D$41,IF(wycena!$AB366&lt;=ryzyka!$E$40,ryzyka!$E$41,ryzyka!$F$41))),"")</f>
        <v/>
      </c>
      <c r="W350" s="41">
        <f>IF(AND(wycena!B366&lt;&gt;"",wycena!O366&lt;&gt;""),IF((AND(wycena!O366=$C$43,wycena!P366&lt;&gt;"f",wycena!Q366&lt;&gt;"H"))=TRUE,$C$46,IF(AND(wycena!O366=$F$43,wycena!P366&lt;&gt;"A",wycena!Q366&lt;&gt;"E")=TRUE,$C$46,$D$46)),0)</f>
        <v>0</v>
      </c>
      <c r="X350" s="41" t="str">
        <f>IFERROR(IF(wycena!B366&lt;&gt;"",SUM(M350*$B$48,N350*$B$49,O350*$B$50,P350*$B$51,Q350*$B$52,R350*$B$53,S350*$B$54,T350*$B$55,U350*$B$56,V350*$B$57,W350*$B$58),""),0)</f>
        <v/>
      </c>
      <c r="Y350" s="42" t="str">
        <f>IF(wycena!B366&lt;&gt;"",IF(X350&lt;=$B$65,$C$65,(IF(X350&lt;=$B$66,$C$66,(IF(X350&lt;=$B$67,$C$67,$C$68))))),"")</f>
        <v/>
      </c>
    </row>
    <row r="351" spans="11:25">
      <c r="K351" s="39">
        <v>349</v>
      </c>
      <c r="L351" s="40" t="str">
        <f>IF(wycena!B367&lt;&gt;"",wycena!B367,"")</f>
        <v/>
      </c>
      <c r="M351" s="41" t="str">
        <f>IF(wycena!B367&lt;&gt;"",IF(wycena!EO367&lt;=ryzyka!$C$7,ryzyka!$C$8,IF(wycena!EO367&lt;=ryzyka!$D$7,ryzyka!$D$8,IF(wycena!EO367&lt;=ryzyka!$E$7,ryzyka!$E$8,IF(wycena!EO367&lt;=ryzyka!$F$7,ryzyka!$F$8,ryzyka!$G$8)))),"")</f>
        <v/>
      </c>
      <c r="N351" s="41" t="str">
        <f>IF(wycena!B367&lt;&gt;"",IF(wycena!X367=ryzyka!$C$10,ryzyka!$C$11,ryzyka!$D$11),"")</f>
        <v/>
      </c>
      <c r="O351" s="41" t="str">
        <f>IF(wycena!B367&lt;&gt;"",(IF(wycena!DN367&lt;&gt;0,ryzyka!$D$14,ryzyka!$C$14)),"")</f>
        <v/>
      </c>
      <c r="P351" s="41" t="str">
        <f>IF(wycena!B367&lt;&gt;"",IF(wycena!G367&lt;=ryzyka!$C$17,ryzyka!$C$18,IF(wycena!G367&lt;=ryzyka!$D$17,ryzyka!$D$18,IF(wycena!G367&lt;=ryzyka!$E$17,ryzyka!$E$18,IF(wycena!G367&lt;=ryzyka!$F$17,ryzyka!$F$18,ryzyka!$G$18)))),"")</f>
        <v/>
      </c>
      <c r="Q351" s="41" t="str">
        <f>IF(wycena!B367&lt;&gt;"",IF(COUNTIF(wycena!DJ367:DT367,"&lt;&gt;0")&lt;=$C$21,$C$22,IF(COUNTIF(wycena!DJ367:DT367,"&lt;&gt;0")&lt;=$D$21,$D$22,IF(COUNTIF(wycena!DJ367:DT367,"&lt;&gt;0")&lt;=$E$21,$E$22,IF(COUNTIF(wycena!DJ367:DT367,"&lt;&gt;0")&lt;=$F$21,$F$22,$G$22)))),"")</f>
        <v/>
      </c>
      <c r="R351" s="41" t="str">
        <f>IF(wycena!B367&lt;&gt;"",IF((COUNTIF(wycena!CD367,"&lt;&gt;0")+COUNTIF(wycena!CG367,"&lt;&gt;0"))=1,$D$25,IF((COUNTIF(wycena!CD367,"&lt;&gt;0")+COUNTIF(wycena!CG367,"&lt;&gt;0"))=2,$E$25,$C$25)),"")</f>
        <v/>
      </c>
      <c r="S351" s="41" t="str">
        <f>IF(wycena!B367&lt;&gt;"",IF(COUNTIF(wycena!DL367,"&lt;&gt;0")+COUNTIF(wycena!DO367,"&lt;&gt;0")+COUNTIF(wycena!DP367,"&lt;&gt;0")+COUNTIF(wycena!DT367,"&lt;&gt;0")=$C$28,$C$29,IF(COUNTIF(wycena!DL367,"&lt;&gt;0")+COUNTIF(wycena!DO367,"&lt;&gt;0")+COUNTIF(wycena!DP367,"&lt;&gt;0")+COUNTIF(wycena!DT367,"&lt;&gt;0")=$D$28,$D$29,IF(COUNTIF(wycena!DL367,"&lt;&gt;0")+COUNTIF(wycena!DO367,"&lt;&gt;0")+COUNTIF(wycena!DP367,"&lt;&gt;0")+COUNTIF(wycena!DT367,"&lt;&gt;0")=$E$28,$E$29,$F$29))),"")</f>
        <v/>
      </c>
      <c r="T351" s="41" t="str">
        <f>IF(wycena!B367&lt;&gt;"",IFERROR(IF(MAX(wycena!$AC367:$AD367)/MIN(wycena!$AC367:$AD367)&lt;=$C$32,$C$33,IF(MAX(wycena!$AC367:$AD367)/MIN(wycena!$AC367:$AD367)&lt;=$D$32,$D$33,IF(MAX(wycena!$AC367:$AD367)/MIN(wycena!$AC367:$AD367)&lt;=$E$32,$E$33,$F$33))),0),"")</f>
        <v/>
      </c>
      <c r="U351" s="41" t="str">
        <f>IF(wycena!B367&lt;&gt;"",IF(MAX(wycena!$AC367:$AD367)&lt;=$C$36,$C$37,IF(MAX(wycena!$AC367:$AD367)&lt;=$D$36,$D$37,IF(MAX(wycena!$AC367:$AD367)&lt;=$E$36,$E$37,$F$37))),"")</f>
        <v/>
      </c>
      <c r="V351" s="41" t="str">
        <f>IF(wycena!B367&lt;&gt;"",IF(wycena!$AB367&lt;=ryzyka!$C$40,ryzyka!$C$41,IF(wycena!$AB367&lt;=ryzyka!$D$40,ryzyka!$D$41,IF(wycena!$AB367&lt;=ryzyka!$E$40,ryzyka!$E$41,ryzyka!$F$41))),"")</f>
        <v/>
      </c>
      <c r="W351" s="41">
        <f>IF(AND(wycena!B367&lt;&gt;"",wycena!O367&lt;&gt;""),IF((AND(wycena!O367=$C$43,wycena!P367&lt;&gt;"f",wycena!Q367&lt;&gt;"H"))=TRUE,$C$46,IF(AND(wycena!O367=$F$43,wycena!P367&lt;&gt;"A",wycena!Q367&lt;&gt;"E")=TRUE,$C$46,$D$46)),0)</f>
        <v>0</v>
      </c>
      <c r="X351" s="41" t="str">
        <f>IFERROR(IF(wycena!B367&lt;&gt;"",SUM(M351*$B$48,N351*$B$49,O351*$B$50,P351*$B$51,Q351*$B$52,R351*$B$53,S351*$B$54,T351*$B$55,U351*$B$56,V351*$B$57,W351*$B$58),""),0)</f>
        <v/>
      </c>
      <c r="Y351" s="42" t="str">
        <f>IF(wycena!B367&lt;&gt;"",IF(X351&lt;=$B$65,$C$65,(IF(X351&lt;=$B$66,$C$66,(IF(X351&lt;=$B$67,$C$67,$C$68))))),"")</f>
        <v/>
      </c>
    </row>
    <row r="352" spans="11:25">
      <c r="K352" s="39">
        <v>350</v>
      </c>
      <c r="L352" s="40" t="str">
        <f>IF(wycena!B368&lt;&gt;"",wycena!B368,"")</f>
        <v/>
      </c>
      <c r="M352" s="41" t="str">
        <f>IF(wycena!B368&lt;&gt;"",IF(wycena!EO368&lt;=ryzyka!$C$7,ryzyka!$C$8,IF(wycena!EO368&lt;=ryzyka!$D$7,ryzyka!$D$8,IF(wycena!EO368&lt;=ryzyka!$E$7,ryzyka!$E$8,IF(wycena!EO368&lt;=ryzyka!$F$7,ryzyka!$F$8,ryzyka!$G$8)))),"")</f>
        <v/>
      </c>
      <c r="N352" s="41" t="str">
        <f>IF(wycena!B368&lt;&gt;"",IF(wycena!X368=ryzyka!$C$10,ryzyka!$C$11,ryzyka!$D$11),"")</f>
        <v/>
      </c>
      <c r="O352" s="41" t="str">
        <f>IF(wycena!B368&lt;&gt;"",(IF(wycena!DN368&lt;&gt;0,ryzyka!$D$14,ryzyka!$C$14)),"")</f>
        <v/>
      </c>
      <c r="P352" s="41" t="str">
        <f>IF(wycena!B368&lt;&gt;"",IF(wycena!G368&lt;=ryzyka!$C$17,ryzyka!$C$18,IF(wycena!G368&lt;=ryzyka!$D$17,ryzyka!$D$18,IF(wycena!G368&lt;=ryzyka!$E$17,ryzyka!$E$18,IF(wycena!G368&lt;=ryzyka!$F$17,ryzyka!$F$18,ryzyka!$G$18)))),"")</f>
        <v/>
      </c>
      <c r="Q352" s="41" t="str">
        <f>IF(wycena!B368&lt;&gt;"",IF(COUNTIF(wycena!DJ368:DT368,"&lt;&gt;0")&lt;=$C$21,$C$22,IF(COUNTIF(wycena!DJ368:DT368,"&lt;&gt;0")&lt;=$D$21,$D$22,IF(COUNTIF(wycena!DJ368:DT368,"&lt;&gt;0")&lt;=$E$21,$E$22,IF(COUNTIF(wycena!DJ368:DT368,"&lt;&gt;0")&lt;=$F$21,$F$22,$G$22)))),"")</f>
        <v/>
      </c>
      <c r="R352" s="41" t="str">
        <f>IF(wycena!B368&lt;&gt;"",IF((COUNTIF(wycena!CD368,"&lt;&gt;0")+COUNTIF(wycena!CG368,"&lt;&gt;0"))=1,$D$25,IF((COUNTIF(wycena!CD368,"&lt;&gt;0")+COUNTIF(wycena!CG368,"&lt;&gt;0"))=2,$E$25,$C$25)),"")</f>
        <v/>
      </c>
      <c r="S352" s="41" t="str">
        <f>IF(wycena!B368&lt;&gt;"",IF(COUNTIF(wycena!DL368,"&lt;&gt;0")+COUNTIF(wycena!DO368,"&lt;&gt;0")+COUNTIF(wycena!DP368,"&lt;&gt;0")+COUNTIF(wycena!DT368,"&lt;&gt;0")=$C$28,$C$29,IF(COUNTIF(wycena!DL368,"&lt;&gt;0")+COUNTIF(wycena!DO368,"&lt;&gt;0")+COUNTIF(wycena!DP368,"&lt;&gt;0")+COUNTIF(wycena!DT368,"&lt;&gt;0")=$D$28,$D$29,IF(COUNTIF(wycena!DL368,"&lt;&gt;0")+COUNTIF(wycena!DO368,"&lt;&gt;0")+COUNTIF(wycena!DP368,"&lt;&gt;0")+COUNTIF(wycena!DT368,"&lt;&gt;0")=$E$28,$E$29,$F$29))),"")</f>
        <v/>
      </c>
      <c r="T352" s="41" t="str">
        <f>IF(wycena!B368&lt;&gt;"",IFERROR(IF(MAX(wycena!$AC368:$AD368)/MIN(wycena!$AC368:$AD368)&lt;=$C$32,$C$33,IF(MAX(wycena!$AC368:$AD368)/MIN(wycena!$AC368:$AD368)&lt;=$D$32,$D$33,IF(MAX(wycena!$AC368:$AD368)/MIN(wycena!$AC368:$AD368)&lt;=$E$32,$E$33,$F$33))),0),"")</f>
        <v/>
      </c>
      <c r="U352" s="41" t="str">
        <f>IF(wycena!B368&lt;&gt;"",IF(MAX(wycena!$AC368:$AD368)&lt;=$C$36,$C$37,IF(MAX(wycena!$AC368:$AD368)&lt;=$D$36,$D$37,IF(MAX(wycena!$AC368:$AD368)&lt;=$E$36,$E$37,$F$37))),"")</f>
        <v/>
      </c>
      <c r="V352" s="41" t="str">
        <f>IF(wycena!B368&lt;&gt;"",IF(wycena!$AB368&lt;=ryzyka!$C$40,ryzyka!$C$41,IF(wycena!$AB368&lt;=ryzyka!$D$40,ryzyka!$D$41,IF(wycena!$AB368&lt;=ryzyka!$E$40,ryzyka!$E$41,ryzyka!$F$41))),"")</f>
        <v/>
      </c>
      <c r="W352" s="41">
        <f>IF(AND(wycena!B368&lt;&gt;"",wycena!O368&lt;&gt;""),IF((AND(wycena!O368=$C$43,wycena!P368&lt;&gt;"f",wycena!Q368&lt;&gt;"H"))=TRUE,$C$46,IF(AND(wycena!O368=$F$43,wycena!P368&lt;&gt;"A",wycena!Q368&lt;&gt;"E")=TRUE,$C$46,$D$46)),0)</f>
        <v>0</v>
      </c>
      <c r="X352" s="41" t="str">
        <f>IFERROR(IF(wycena!B368&lt;&gt;"",SUM(M352*$B$48,N352*$B$49,O352*$B$50,P352*$B$51,Q352*$B$52,R352*$B$53,S352*$B$54,T352*$B$55,U352*$B$56,V352*$B$57,W352*$B$58),""),0)</f>
        <v/>
      </c>
      <c r="Y352" s="42" t="str">
        <f>IF(wycena!B368&lt;&gt;"",IF(X352&lt;=$B$65,$C$65,(IF(X352&lt;=$B$66,$C$66,(IF(X352&lt;=$B$67,$C$67,$C$68))))),"")</f>
        <v/>
      </c>
    </row>
    <row r="353" spans="11:25">
      <c r="K353" s="39">
        <v>351</v>
      </c>
      <c r="L353" s="40" t="str">
        <f>IF(wycena!B369&lt;&gt;"",wycena!B369,"")</f>
        <v/>
      </c>
      <c r="M353" s="41" t="str">
        <f>IF(wycena!B369&lt;&gt;"",IF(wycena!EO369&lt;=ryzyka!$C$7,ryzyka!$C$8,IF(wycena!EO369&lt;=ryzyka!$D$7,ryzyka!$D$8,IF(wycena!EO369&lt;=ryzyka!$E$7,ryzyka!$E$8,IF(wycena!EO369&lt;=ryzyka!$F$7,ryzyka!$F$8,ryzyka!$G$8)))),"")</f>
        <v/>
      </c>
      <c r="N353" s="41" t="str">
        <f>IF(wycena!B369&lt;&gt;"",IF(wycena!X369=ryzyka!$C$10,ryzyka!$C$11,ryzyka!$D$11),"")</f>
        <v/>
      </c>
      <c r="O353" s="41" t="str">
        <f>IF(wycena!B369&lt;&gt;"",(IF(wycena!DN369&lt;&gt;0,ryzyka!$D$14,ryzyka!$C$14)),"")</f>
        <v/>
      </c>
      <c r="P353" s="41" t="str">
        <f>IF(wycena!B369&lt;&gt;"",IF(wycena!G369&lt;=ryzyka!$C$17,ryzyka!$C$18,IF(wycena!G369&lt;=ryzyka!$D$17,ryzyka!$D$18,IF(wycena!G369&lt;=ryzyka!$E$17,ryzyka!$E$18,IF(wycena!G369&lt;=ryzyka!$F$17,ryzyka!$F$18,ryzyka!$G$18)))),"")</f>
        <v/>
      </c>
      <c r="Q353" s="41" t="str">
        <f>IF(wycena!B369&lt;&gt;"",IF(COUNTIF(wycena!DJ369:DT369,"&lt;&gt;0")&lt;=$C$21,$C$22,IF(COUNTIF(wycena!DJ369:DT369,"&lt;&gt;0")&lt;=$D$21,$D$22,IF(COUNTIF(wycena!DJ369:DT369,"&lt;&gt;0")&lt;=$E$21,$E$22,IF(COUNTIF(wycena!DJ369:DT369,"&lt;&gt;0")&lt;=$F$21,$F$22,$G$22)))),"")</f>
        <v/>
      </c>
      <c r="R353" s="41" t="str">
        <f>IF(wycena!B369&lt;&gt;"",IF((COUNTIF(wycena!CD369,"&lt;&gt;0")+COUNTIF(wycena!CG369,"&lt;&gt;0"))=1,$D$25,IF((COUNTIF(wycena!CD369,"&lt;&gt;0")+COUNTIF(wycena!CG369,"&lt;&gt;0"))=2,$E$25,$C$25)),"")</f>
        <v/>
      </c>
      <c r="S353" s="41" t="str">
        <f>IF(wycena!B369&lt;&gt;"",IF(COUNTIF(wycena!DL369,"&lt;&gt;0")+COUNTIF(wycena!DO369,"&lt;&gt;0")+COUNTIF(wycena!DP369,"&lt;&gt;0")+COUNTIF(wycena!DT369,"&lt;&gt;0")=$C$28,$C$29,IF(COUNTIF(wycena!DL369,"&lt;&gt;0")+COUNTIF(wycena!DO369,"&lt;&gt;0")+COUNTIF(wycena!DP369,"&lt;&gt;0")+COUNTIF(wycena!DT369,"&lt;&gt;0")=$D$28,$D$29,IF(COUNTIF(wycena!DL369,"&lt;&gt;0")+COUNTIF(wycena!DO369,"&lt;&gt;0")+COUNTIF(wycena!DP369,"&lt;&gt;0")+COUNTIF(wycena!DT369,"&lt;&gt;0")=$E$28,$E$29,$F$29))),"")</f>
        <v/>
      </c>
      <c r="T353" s="41" t="str">
        <f>IF(wycena!B369&lt;&gt;"",IFERROR(IF(MAX(wycena!$AC369:$AD369)/MIN(wycena!$AC369:$AD369)&lt;=$C$32,$C$33,IF(MAX(wycena!$AC369:$AD369)/MIN(wycena!$AC369:$AD369)&lt;=$D$32,$D$33,IF(MAX(wycena!$AC369:$AD369)/MIN(wycena!$AC369:$AD369)&lt;=$E$32,$E$33,$F$33))),0),"")</f>
        <v/>
      </c>
      <c r="U353" s="41" t="str">
        <f>IF(wycena!B369&lt;&gt;"",IF(MAX(wycena!$AC369:$AD369)&lt;=$C$36,$C$37,IF(MAX(wycena!$AC369:$AD369)&lt;=$D$36,$D$37,IF(MAX(wycena!$AC369:$AD369)&lt;=$E$36,$E$37,$F$37))),"")</f>
        <v/>
      </c>
      <c r="V353" s="41" t="str">
        <f>IF(wycena!B369&lt;&gt;"",IF(wycena!$AB369&lt;=ryzyka!$C$40,ryzyka!$C$41,IF(wycena!$AB369&lt;=ryzyka!$D$40,ryzyka!$D$41,IF(wycena!$AB369&lt;=ryzyka!$E$40,ryzyka!$E$41,ryzyka!$F$41))),"")</f>
        <v/>
      </c>
      <c r="W353" s="41">
        <f>IF(AND(wycena!B369&lt;&gt;"",wycena!O369&lt;&gt;""),IF((AND(wycena!O369=$C$43,wycena!P369&lt;&gt;"f",wycena!Q369&lt;&gt;"H"))=TRUE,$C$46,IF(AND(wycena!O369=$F$43,wycena!P369&lt;&gt;"A",wycena!Q369&lt;&gt;"E")=TRUE,$C$46,$D$46)),0)</f>
        <v>0</v>
      </c>
      <c r="X353" s="41" t="str">
        <f>IFERROR(IF(wycena!B369&lt;&gt;"",SUM(M353*$B$48,N353*$B$49,O353*$B$50,P353*$B$51,Q353*$B$52,R353*$B$53,S353*$B$54,T353*$B$55,U353*$B$56,V353*$B$57,W353*$B$58),""),0)</f>
        <v/>
      </c>
      <c r="Y353" s="42" t="str">
        <f>IF(wycena!B369&lt;&gt;"",IF(X353&lt;=$B$65,$C$65,(IF(X353&lt;=$B$66,$C$66,(IF(X353&lt;=$B$67,$C$67,$C$68))))),"")</f>
        <v/>
      </c>
    </row>
    <row r="354" spans="11:25">
      <c r="M354"/>
      <c r="N354"/>
      <c r="O354"/>
      <c r="P354"/>
      <c r="Q354"/>
      <c r="R354"/>
      <c r="S354"/>
      <c r="T354"/>
      <c r="U354"/>
      <c r="V354"/>
      <c r="W354"/>
      <c r="X354"/>
      <c r="Y354"/>
    </row>
    <row r="355" spans="11:25">
      <c r="M355"/>
      <c r="N355"/>
      <c r="O355"/>
      <c r="P355"/>
      <c r="Q355"/>
      <c r="R355"/>
      <c r="S355"/>
      <c r="T355"/>
      <c r="U355"/>
      <c r="V355"/>
      <c r="W355"/>
      <c r="X355"/>
      <c r="Y355"/>
    </row>
    <row r="356" spans="11:25">
      <c r="M356"/>
      <c r="N356"/>
      <c r="O356"/>
      <c r="P356"/>
      <c r="Q356"/>
      <c r="R356"/>
      <c r="S356"/>
      <c r="T356"/>
      <c r="U356"/>
      <c r="V356"/>
      <c r="W356"/>
      <c r="X356"/>
      <c r="Y356"/>
    </row>
    <row r="357" spans="11:25">
      <c r="M357"/>
      <c r="N357"/>
      <c r="O357"/>
      <c r="P357"/>
      <c r="Q357"/>
      <c r="R357"/>
      <c r="S357"/>
      <c r="T357"/>
      <c r="U357"/>
      <c r="V357"/>
      <c r="W357"/>
      <c r="X357"/>
      <c r="Y357"/>
    </row>
    <row r="358" spans="11:25">
      <c r="M358"/>
      <c r="N358"/>
      <c r="O358"/>
      <c r="P358"/>
      <c r="Q358"/>
      <c r="R358"/>
      <c r="S358"/>
      <c r="T358"/>
      <c r="U358"/>
      <c r="V358"/>
      <c r="W358"/>
      <c r="X358"/>
      <c r="Y358"/>
    </row>
    <row r="359" spans="11:25">
      <c r="M359"/>
      <c r="N359"/>
      <c r="O359"/>
      <c r="P359"/>
      <c r="Q359"/>
      <c r="R359"/>
      <c r="S359"/>
      <c r="T359"/>
      <c r="U359"/>
      <c r="V359"/>
      <c r="W359"/>
      <c r="X359"/>
      <c r="Y359"/>
    </row>
    <row r="360" spans="11:25">
      <c r="M360"/>
      <c r="N360"/>
      <c r="O360"/>
      <c r="P360"/>
      <c r="Q360"/>
      <c r="R360"/>
      <c r="S360"/>
      <c r="T360"/>
      <c r="U360"/>
      <c r="V360"/>
      <c r="W360"/>
      <c r="X360"/>
      <c r="Y360"/>
    </row>
    <row r="361" spans="11:25">
      <c r="M361"/>
      <c r="N361"/>
      <c r="O361"/>
      <c r="P361"/>
      <c r="Q361"/>
      <c r="R361"/>
      <c r="S361"/>
      <c r="T361"/>
      <c r="U361"/>
      <c r="V361"/>
      <c r="W361"/>
      <c r="X361"/>
      <c r="Y361"/>
    </row>
    <row r="362" spans="11:25">
      <c r="M362"/>
      <c r="N362"/>
      <c r="O362"/>
      <c r="P362"/>
      <c r="Q362"/>
      <c r="R362"/>
      <c r="S362"/>
      <c r="T362"/>
      <c r="U362"/>
      <c r="V362"/>
      <c r="W362"/>
      <c r="X362"/>
      <c r="Y362"/>
    </row>
    <row r="363" spans="11:25">
      <c r="M363"/>
      <c r="N363"/>
      <c r="O363"/>
      <c r="P363"/>
      <c r="Q363"/>
      <c r="R363"/>
      <c r="S363"/>
      <c r="T363"/>
      <c r="U363"/>
      <c r="V363"/>
      <c r="W363"/>
      <c r="X363"/>
      <c r="Y363"/>
    </row>
    <row r="364" spans="11:25">
      <c r="M364"/>
      <c r="N364"/>
      <c r="O364"/>
      <c r="P364"/>
      <c r="Q364"/>
      <c r="R364"/>
      <c r="S364"/>
      <c r="T364"/>
      <c r="U364"/>
      <c r="V364"/>
      <c r="W364"/>
      <c r="X364"/>
      <c r="Y364"/>
    </row>
    <row r="365" spans="11:25">
      <c r="M365"/>
      <c r="N365"/>
      <c r="O365"/>
      <c r="P365"/>
      <c r="Q365"/>
      <c r="R365"/>
      <c r="S365"/>
      <c r="T365"/>
      <c r="U365"/>
      <c r="V365"/>
      <c r="W365"/>
      <c r="X365"/>
      <c r="Y365"/>
    </row>
    <row r="366" spans="11:25">
      <c r="M366"/>
      <c r="N366"/>
      <c r="O366"/>
      <c r="P366"/>
      <c r="Q366"/>
      <c r="R366"/>
      <c r="S366"/>
      <c r="T366"/>
      <c r="U366"/>
      <c r="V366"/>
      <c r="W366"/>
      <c r="X366"/>
      <c r="Y366"/>
    </row>
    <row r="367" spans="11:25">
      <c r="M367"/>
      <c r="N367"/>
      <c r="O367"/>
      <c r="P367"/>
      <c r="Q367"/>
      <c r="R367"/>
      <c r="S367"/>
      <c r="T367"/>
      <c r="U367"/>
      <c r="V367"/>
      <c r="W367"/>
      <c r="X367"/>
      <c r="Y367"/>
    </row>
    <row r="368" spans="11:25">
      <c r="M368"/>
      <c r="N368"/>
      <c r="O368"/>
      <c r="P368"/>
      <c r="Q368"/>
      <c r="R368"/>
      <c r="S368"/>
      <c r="T368"/>
      <c r="U368"/>
      <c r="V368"/>
      <c r="W368"/>
      <c r="X368"/>
      <c r="Y368"/>
    </row>
    <row r="369" spans="13:25">
      <c r="M369"/>
      <c r="N369"/>
      <c r="O369"/>
      <c r="P369"/>
      <c r="Q369"/>
      <c r="R369"/>
      <c r="S369"/>
      <c r="T369"/>
      <c r="U369"/>
      <c r="V369"/>
      <c r="W369"/>
      <c r="X369"/>
      <c r="Y369"/>
    </row>
    <row r="370" spans="13:25">
      <c r="M370"/>
      <c r="N370"/>
      <c r="O370"/>
      <c r="P370"/>
      <c r="Q370"/>
      <c r="R370"/>
      <c r="S370"/>
      <c r="T370"/>
      <c r="U370"/>
      <c r="V370"/>
      <c r="W370"/>
      <c r="X370"/>
      <c r="Y370"/>
    </row>
    <row r="371" spans="13:25">
      <c r="M371"/>
      <c r="N371"/>
      <c r="O371"/>
      <c r="P371"/>
      <c r="Q371"/>
      <c r="R371"/>
      <c r="S371"/>
      <c r="T371"/>
      <c r="U371"/>
      <c r="V371"/>
      <c r="W371"/>
      <c r="X371"/>
      <c r="Y371"/>
    </row>
    <row r="372" spans="13:25">
      <c r="M372"/>
      <c r="N372"/>
      <c r="O372"/>
      <c r="P372"/>
      <c r="Q372"/>
      <c r="R372"/>
      <c r="S372"/>
      <c r="T372"/>
      <c r="U372"/>
      <c r="V372"/>
      <c r="W372"/>
      <c r="X372"/>
      <c r="Y372"/>
    </row>
    <row r="373" spans="13:25">
      <c r="M373"/>
      <c r="N373"/>
      <c r="O373"/>
      <c r="P373"/>
      <c r="Q373"/>
      <c r="R373"/>
      <c r="S373"/>
      <c r="T373"/>
      <c r="U373"/>
      <c r="V373"/>
      <c r="W373"/>
      <c r="X373"/>
      <c r="Y373"/>
    </row>
    <row r="374" spans="13:25">
      <c r="M374"/>
      <c r="N374"/>
      <c r="O374"/>
      <c r="P374"/>
      <c r="Q374"/>
      <c r="R374"/>
      <c r="S374"/>
      <c r="T374"/>
      <c r="U374"/>
      <c r="V374"/>
      <c r="W374"/>
      <c r="X374"/>
      <c r="Y374"/>
    </row>
    <row r="375" spans="13:25">
      <c r="M375"/>
      <c r="N375"/>
      <c r="O375"/>
      <c r="P375"/>
      <c r="Q375"/>
      <c r="R375"/>
      <c r="S375"/>
      <c r="T375"/>
      <c r="U375"/>
      <c r="V375"/>
      <c r="W375"/>
      <c r="X375"/>
      <c r="Y375"/>
    </row>
    <row r="376" spans="13:25">
      <c r="M376"/>
      <c r="N376"/>
      <c r="O376"/>
      <c r="P376"/>
      <c r="Q376"/>
      <c r="R376"/>
      <c r="S376"/>
      <c r="T376"/>
      <c r="U376"/>
      <c r="V376"/>
      <c r="W376"/>
      <c r="X376"/>
      <c r="Y376"/>
    </row>
    <row r="377" spans="13:25">
      <c r="M377"/>
      <c r="N377"/>
      <c r="O377"/>
      <c r="P377"/>
      <c r="Q377"/>
      <c r="R377"/>
      <c r="S377"/>
      <c r="T377"/>
      <c r="U377"/>
      <c r="V377"/>
      <c r="W377"/>
      <c r="X377"/>
      <c r="Y377"/>
    </row>
    <row r="378" spans="13:25">
      <c r="M378"/>
      <c r="N378"/>
      <c r="O378"/>
      <c r="P378"/>
      <c r="Q378"/>
      <c r="R378"/>
      <c r="S378"/>
      <c r="T378"/>
      <c r="U378"/>
      <c r="V378"/>
      <c r="W378"/>
      <c r="X378"/>
      <c r="Y378"/>
    </row>
    <row r="379" spans="13:25">
      <c r="M379"/>
      <c r="N379"/>
      <c r="O379"/>
      <c r="P379"/>
      <c r="Q379"/>
      <c r="R379"/>
      <c r="S379"/>
      <c r="T379"/>
      <c r="U379"/>
      <c r="V379"/>
      <c r="W379"/>
      <c r="X379"/>
      <c r="Y379"/>
    </row>
    <row r="380" spans="13:25">
      <c r="M380"/>
      <c r="N380"/>
      <c r="O380"/>
      <c r="P380"/>
      <c r="Q380"/>
      <c r="R380"/>
      <c r="S380"/>
      <c r="T380"/>
      <c r="U380"/>
      <c r="V380"/>
      <c r="W380"/>
      <c r="X380"/>
      <c r="Y380"/>
    </row>
    <row r="381" spans="13:25">
      <c r="M381"/>
      <c r="N381"/>
      <c r="O381"/>
      <c r="P381"/>
      <c r="Q381"/>
      <c r="R381"/>
      <c r="S381"/>
      <c r="T381"/>
      <c r="U381"/>
      <c r="V381"/>
      <c r="W381"/>
      <c r="X381"/>
      <c r="Y381"/>
    </row>
    <row r="382" spans="13:25">
      <c r="M382"/>
      <c r="N382"/>
      <c r="O382"/>
      <c r="P382"/>
      <c r="Q382"/>
      <c r="R382"/>
      <c r="S382"/>
      <c r="T382"/>
      <c r="U382"/>
      <c r="V382"/>
      <c r="W382"/>
      <c r="X382"/>
      <c r="Y382"/>
    </row>
    <row r="383" spans="13:25">
      <c r="M383"/>
      <c r="N383"/>
      <c r="O383"/>
      <c r="P383"/>
      <c r="Q383"/>
      <c r="R383"/>
      <c r="S383"/>
      <c r="T383"/>
      <c r="U383"/>
      <c r="V383"/>
      <c r="W383"/>
      <c r="X383"/>
      <c r="Y383"/>
    </row>
    <row r="384" spans="13:25">
      <c r="M384"/>
      <c r="N384"/>
      <c r="O384"/>
      <c r="P384"/>
      <c r="Q384"/>
      <c r="R384"/>
      <c r="S384"/>
      <c r="T384"/>
      <c r="U384"/>
      <c r="V384"/>
      <c r="W384"/>
      <c r="X384"/>
      <c r="Y384"/>
    </row>
    <row r="385" spans="13:25">
      <c r="M385"/>
      <c r="N385"/>
      <c r="O385"/>
      <c r="P385"/>
      <c r="Q385"/>
      <c r="R385"/>
      <c r="S385"/>
      <c r="T385"/>
      <c r="U385"/>
      <c r="V385"/>
      <c r="W385"/>
      <c r="X385"/>
      <c r="Y385"/>
    </row>
    <row r="386" spans="13:25">
      <c r="M386"/>
      <c r="N386"/>
      <c r="O386"/>
      <c r="P386"/>
      <c r="Q386"/>
      <c r="R386"/>
      <c r="S386"/>
      <c r="T386"/>
      <c r="U386"/>
      <c r="V386"/>
      <c r="W386"/>
      <c r="X386"/>
      <c r="Y386"/>
    </row>
    <row r="387" spans="13:25">
      <c r="M387"/>
      <c r="N387"/>
      <c r="O387"/>
      <c r="P387"/>
      <c r="Q387"/>
      <c r="R387"/>
      <c r="S387"/>
      <c r="T387"/>
      <c r="U387"/>
      <c r="V387"/>
      <c r="W387"/>
      <c r="X387"/>
      <c r="Y387"/>
    </row>
    <row r="388" spans="13:25">
      <c r="M388"/>
      <c r="N388"/>
      <c r="O388"/>
      <c r="P388"/>
      <c r="Q388"/>
      <c r="R388"/>
      <c r="S388"/>
      <c r="T388"/>
      <c r="U388"/>
      <c r="V388"/>
      <c r="W388"/>
      <c r="X388"/>
      <c r="Y388"/>
    </row>
    <row r="389" spans="13:25">
      <c r="M389"/>
      <c r="N389"/>
      <c r="O389"/>
      <c r="P389"/>
      <c r="Q389"/>
      <c r="R389"/>
      <c r="S389"/>
      <c r="T389"/>
      <c r="U389"/>
      <c r="V389"/>
      <c r="W389"/>
      <c r="X389"/>
      <c r="Y389"/>
    </row>
    <row r="390" spans="13:25">
      <c r="M390"/>
      <c r="N390"/>
      <c r="O390"/>
      <c r="P390"/>
      <c r="Q390"/>
      <c r="R390"/>
      <c r="S390"/>
      <c r="T390"/>
      <c r="U390"/>
      <c r="V390"/>
      <c r="W390"/>
      <c r="X390"/>
      <c r="Y390"/>
    </row>
    <row r="391" spans="13:25">
      <c r="M391"/>
      <c r="N391"/>
      <c r="O391"/>
      <c r="P391"/>
      <c r="Q391"/>
      <c r="R391"/>
      <c r="S391"/>
      <c r="T391"/>
      <c r="U391"/>
      <c r="V391"/>
      <c r="W391"/>
      <c r="X391"/>
      <c r="Y391"/>
    </row>
    <row r="392" spans="13:25">
      <c r="M392"/>
      <c r="N392"/>
      <c r="O392"/>
      <c r="P392"/>
      <c r="Q392"/>
      <c r="R392"/>
      <c r="S392"/>
      <c r="T392"/>
      <c r="U392"/>
      <c r="V392"/>
      <c r="W392"/>
      <c r="X392"/>
      <c r="Y392"/>
    </row>
    <row r="393" spans="13:25">
      <c r="M393"/>
      <c r="N393"/>
      <c r="O393"/>
      <c r="P393"/>
      <c r="Q393"/>
      <c r="R393"/>
      <c r="S393"/>
      <c r="T393"/>
      <c r="U393"/>
      <c r="V393"/>
      <c r="W393"/>
      <c r="X393"/>
      <c r="Y393"/>
    </row>
    <row r="394" spans="13:25">
      <c r="M394"/>
      <c r="N394"/>
      <c r="O394"/>
      <c r="P394"/>
      <c r="Q394"/>
      <c r="R394"/>
      <c r="S394"/>
      <c r="T394"/>
      <c r="U394"/>
      <c r="V394"/>
      <c r="W394"/>
      <c r="X394"/>
      <c r="Y394"/>
    </row>
    <row r="395" spans="13:25">
      <c r="M395"/>
      <c r="N395"/>
      <c r="O395"/>
      <c r="P395"/>
      <c r="Q395"/>
      <c r="R395"/>
      <c r="S395"/>
      <c r="T395"/>
      <c r="U395"/>
      <c r="V395"/>
      <c r="W395"/>
      <c r="X395"/>
      <c r="Y395"/>
    </row>
    <row r="396" spans="13:25">
      <c r="M396"/>
      <c r="N396"/>
      <c r="O396"/>
      <c r="P396"/>
      <c r="Q396"/>
      <c r="R396"/>
      <c r="S396"/>
      <c r="T396"/>
      <c r="U396"/>
      <c r="V396"/>
      <c r="W396"/>
      <c r="X396"/>
      <c r="Y396"/>
    </row>
    <row r="397" spans="13:25">
      <c r="M397"/>
      <c r="N397"/>
      <c r="O397"/>
      <c r="P397"/>
      <c r="Q397"/>
      <c r="R397"/>
      <c r="S397"/>
      <c r="T397"/>
      <c r="U397"/>
      <c r="V397"/>
      <c r="W397"/>
      <c r="X397"/>
      <c r="Y397"/>
    </row>
    <row r="398" spans="13:25">
      <c r="M398"/>
      <c r="N398"/>
      <c r="O398"/>
      <c r="P398"/>
      <c r="Q398"/>
      <c r="R398"/>
      <c r="S398"/>
      <c r="T398"/>
      <c r="U398"/>
      <c r="V398"/>
      <c r="W398"/>
      <c r="X398"/>
      <c r="Y398"/>
    </row>
    <row r="399" spans="13:25">
      <c r="M399"/>
      <c r="N399"/>
      <c r="O399"/>
      <c r="P399"/>
      <c r="Q399"/>
      <c r="R399"/>
      <c r="S399"/>
      <c r="T399"/>
      <c r="U399"/>
      <c r="V399"/>
      <c r="W399"/>
      <c r="X399"/>
      <c r="Y399"/>
    </row>
    <row r="400" spans="13:25">
      <c r="M400"/>
      <c r="N400"/>
      <c r="O400"/>
      <c r="P400"/>
      <c r="Q400"/>
      <c r="R400"/>
      <c r="S400"/>
      <c r="T400"/>
      <c r="U400"/>
      <c r="V400"/>
      <c r="W400"/>
      <c r="X400"/>
      <c r="Y400"/>
    </row>
    <row r="401" spans="13:25">
      <c r="M401"/>
      <c r="N401"/>
      <c r="O401"/>
      <c r="P401"/>
      <c r="Q401"/>
      <c r="R401"/>
      <c r="S401"/>
      <c r="T401"/>
      <c r="U401"/>
      <c r="V401"/>
      <c r="W401"/>
      <c r="X401"/>
      <c r="Y401"/>
    </row>
    <row r="402" spans="13:25">
      <c r="M402"/>
      <c r="N402"/>
      <c r="O402"/>
      <c r="P402"/>
      <c r="Q402"/>
      <c r="R402"/>
      <c r="S402"/>
      <c r="T402"/>
      <c r="U402"/>
      <c r="V402"/>
      <c r="W402"/>
      <c r="X402"/>
      <c r="Y402"/>
    </row>
    <row r="403" spans="13:25">
      <c r="M403"/>
      <c r="N403"/>
      <c r="O403"/>
      <c r="P403"/>
      <c r="Q403"/>
      <c r="R403"/>
      <c r="S403"/>
      <c r="T403"/>
      <c r="U403"/>
      <c r="V403"/>
      <c r="W403"/>
      <c r="X403"/>
      <c r="Y403"/>
    </row>
    <row r="404" spans="13:25">
      <c r="M404"/>
      <c r="N404"/>
      <c r="O404"/>
      <c r="P404"/>
      <c r="Q404"/>
      <c r="R404"/>
      <c r="S404"/>
      <c r="T404"/>
      <c r="U404"/>
      <c r="V404"/>
      <c r="W404"/>
      <c r="X404"/>
      <c r="Y404"/>
    </row>
    <row r="405" spans="13:25">
      <c r="M405"/>
      <c r="N405"/>
      <c r="O405"/>
      <c r="P405"/>
      <c r="Q405"/>
      <c r="R405"/>
      <c r="S405"/>
      <c r="T405"/>
      <c r="U405"/>
      <c r="V405"/>
      <c r="W405"/>
      <c r="X405"/>
      <c r="Y405"/>
    </row>
    <row r="406" spans="13:25">
      <c r="M406"/>
      <c r="N406"/>
      <c r="O406"/>
      <c r="P406"/>
      <c r="Q406"/>
      <c r="R406"/>
      <c r="S406"/>
      <c r="T406"/>
      <c r="U406"/>
      <c r="V406"/>
      <c r="W406"/>
      <c r="X406"/>
      <c r="Y406"/>
    </row>
    <row r="407" spans="13:25">
      <c r="M407"/>
      <c r="N407"/>
      <c r="O407"/>
      <c r="P407"/>
      <c r="Q407"/>
      <c r="R407"/>
      <c r="S407"/>
      <c r="T407"/>
      <c r="U407"/>
      <c r="V407"/>
      <c r="W407"/>
      <c r="X407"/>
      <c r="Y407"/>
    </row>
    <row r="408" spans="13:25">
      <c r="M408"/>
      <c r="N408"/>
      <c r="O408"/>
      <c r="P408"/>
      <c r="Q408"/>
      <c r="R408"/>
      <c r="S408"/>
      <c r="T408"/>
      <c r="U408"/>
      <c r="V408"/>
      <c r="W408"/>
      <c r="X408"/>
      <c r="Y408"/>
    </row>
    <row r="409" spans="13:25">
      <c r="M409"/>
      <c r="N409"/>
      <c r="O409"/>
      <c r="P409"/>
      <c r="Q409"/>
      <c r="R409"/>
      <c r="S409"/>
      <c r="T409"/>
      <c r="U409"/>
      <c r="V409"/>
      <c r="W409"/>
      <c r="X409"/>
      <c r="Y409"/>
    </row>
    <row r="410" spans="13:25">
      <c r="M410"/>
      <c r="N410"/>
      <c r="O410"/>
      <c r="P410"/>
      <c r="Q410"/>
      <c r="R410"/>
      <c r="S410"/>
      <c r="T410"/>
      <c r="U410"/>
      <c r="V410"/>
      <c r="W410"/>
      <c r="X410"/>
      <c r="Y410"/>
    </row>
    <row r="411" spans="13:25">
      <c r="M411"/>
      <c r="N411"/>
      <c r="O411"/>
      <c r="P411"/>
      <c r="Q411"/>
      <c r="R411"/>
      <c r="S411"/>
      <c r="T411"/>
      <c r="U411"/>
      <c r="V411"/>
      <c r="W411"/>
      <c r="X411"/>
      <c r="Y411"/>
    </row>
    <row r="412" spans="13:25">
      <c r="M412"/>
      <c r="N412"/>
      <c r="O412"/>
      <c r="P412"/>
      <c r="Q412"/>
      <c r="R412"/>
      <c r="S412"/>
      <c r="T412"/>
      <c r="U412"/>
      <c r="V412"/>
      <c r="W412"/>
      <c r="X412"/>
      <c r="Y412"/>
    </row>
    <row r="413" spans="13:25">
      <c r="M413"/>
      <c r="N413"/>
      <c r="O413"/>
      <c r="P413"/>
      <c r="Q413"/>
      <c r="R413"/>
      <c r="S413"/>
      <c r="T413"/>
      <c r="U413"/>
      <c r="V413"/>
      <c r="W413"/>
      <c r="X413"/>
      <c r="Y413"/>
    </row>
    <row r="414" spans="13:25">
      <c r="M414"/>
      <c r="N414"/>
      <c r="O414"/>
      <c r="P414"/>
      <c r="Q414"/>
      <c r="R414"/>
      <c r="S414"/>
      <c r="T414"/>
      <c r="U414"/>
      <c r="V414"/>
      <c r="W414"/>
      <c r="X414"/>
      <c r="Y414"/>
    </row>
    <row r="415" spans="13:25">
      <c r="M415"/>
      <c r="N415"/>
      <c r="O415"/>
      <c r="P415"/>
      <c r="Q415"/>
      <c r="R415"/>
      <c r="S415"/>
      <c r="T415"/>
      <c r="U415"/>
      <c r="V415"/>
      <c r="W415"/>
      <c r="X415"/>
      <c r="Y415"/>
    </row>
    <row r="416" spans="13:25">
      <c r="M416"/>
      <c r="N416"/>
      <c r="O416"/>
      <c r="P416"/>
      <c r="Q416"/>
      <c r="R416"/>
      <c r="S416"/>
      <c r="T416"/>
      <c r="U416"/>
      <c r="V416"/>
      <c r="W416"/>
      <c r="X416"/>
      <c r="Y416"/>
    </row>
    <row r="417" spans="13:25">
      <c r="M417"/>
      <c r="N417"/>
      <c r="O417"/>
      <c r="P417"/>
      <c r="Q417"/>
      <c r="R417"/>
      <c r="S417"/>
      <c r="T417"/>
      <c r="U417"/>
      <c r="V417"/>
      <c r="W417"/>
      <c r="X417"/>
      <c r="Y417"/>
    </row>
    <row r="418" spans="13:25">
      <c r="M418"/>
      <c r="N418"/>
      <c r="O418"/>
      <c r="P418"/>
      <c r="Q418"/>
      <c r="R418"/>
      <c r="S418"/>
      <c r="T418"/>
      <c r="U418"/>
      <c r="V418"/>
      <c r="W418"/>
      <c r="X418"/>
      <c r="Y418"/>
    </row>
    <row r="419" spans="13:25">
      <c r="M419"/>
      <c r="N419"/>
      <c r="O419"/>
      <c r="P419"/>
      <c r="Q419"/>
      <c r="R419"/>
      <c r="S419"/>
      <c r="T419"/>
      <c r="U419"/>
      <c r="V419"/>
      <c r="W419"/>
      <c r="X419"/>
      <c r="Y419"/>
    </row>
    <row r="420" spans="13:25">
      <c r="M420"/>
      <c r="N420"/>
      <c r="O420"/>
      <c r="P420"/>
      <c r="Q420"/>
      <c r="R420"/>
      <c r="S420"/>
      <c r="T420"/>
      <c r="U420"/>
      <c r="V420"/>
      <c r="W420"/>
      <c r="X420"/>
      <c r="Y420"/>
    </row>
    <row r="421" spans="13:25">
      <c r="M421"/>
      <c r="N421"/>
      <c r="O421"/>
      <c r="P421"/>
      <c r="Q421"/>
      <c r="R421"/>
      <c r="S421"/>
      <c r="T421"/>
      <c r="U421"/>
      <c r="V421"/>
      <c r="W421"/>
      <c r="X421"/>
      <c r="Y421"/>
    </row>
    <row r="422" spans="13:25">
      <c r="M422"/>
      <c r="N422"/>
      <c r="O422"/>
      <c r="P422"/>
      <c r="Q422"/>
      <c r="R422"/>
      <c r="S422"/>
      <c r="T422"/>
      <c r="U422"/>
      <c r="V422"/>
      <c r="W422"/>
      <c r="X422"/>
      <c r="Y422"/>
    </row>
    <row r="423" spans="13:25">
      <c r="M423"/>
      <c r="N423"/>
      <c r="O423"/>
      <c r="P423"/>
      <c r="Q423"/>
      <c r="R423"/>
      <c r="S423"/>
      <c r="T423"/>
      <c r="U423"/>
      <c r="V423"/>
      <c r="W423"/>
      <c r="X423"/>
      <c r="Y423"/>
    </row>
    <row r="424" spans="13:25">
      <c r="M424"/>
      <c r="N424"/>
      <c r="O424"/>
      <c r="P424"/>
      <c r="Q424"/>
      <c r="R424"/>
      <c r="S424"/>
      <c r="T424"/>
      <c r="U424"/>
      <c r="V424"/>
      <c r="W424"/>
      <c r="X424"/>
      <c r="Y424"/>
    </row>
    <row r="425" spans="13:25">
      <c r="M425"/>
      <c r="N425"/>
      <c r="O425"/>
      <c r="P425"/>
      <c r="Q425"/>
      <c r="R425"/>
      <c r="S425"/>
      <c r="T425"/>
      <c r="U425"/>
      <c r="V425"/>
      <c r="W425"/>
      <c r="X425"/>
      <c r="Y425"/>
    </row>
    <row r="426" spans="13:25">
      <c r="M426"/>
      <c r="N426"/>
      <c r="O426"/>
      <c r="P426"/>
      <c r="Q426"/>
      <c r="R426"/>
      <c r="S426"/>
      <c r="T426"/>
      <c r="U426"/>
      <c r="V426"/>
      <c r="W426"/>
      <c r="X426"/>
      <c r="Y426"/>
    </row>
    <row r="427" spans="13:25">
      <c r="M427"/>
      <c r="N427"/>
      <c r="O427"/>
      <c r="P427"/>
      <c r="Q427"/>
      <c r="R427"/>
      <c r="S427"/>
      <c r="T427"/>
      <c r="U427"/>
      <c r="V427"/>
      <c r="W427"/>
      <c r="X427"/>
      <c r="Y427"/>
    </row>
    <row r="428" spans="13:25">
      <c r="M428"/>
      <c r="N428"/>
      <c r="O428"/>
      <c r="P428"/>
      <c r="Q428"/>
      <c r="R428"/>
      <c r="S428"/>
      <c r="T428"/>
      <c r="U428"/>
      <c r="V428"/>
      <c r="W428"/>
      <c r="X428"/>
      <c r="Y428"/>
    </row>
    <row r="429" spans="13:25">
      <c r="M429"/>
      <c r="N429"/>
      <c r="O429"/>
      <c r="P429"/>
      <c r="Q429"/>
      <c r="R429"/>
      <c r="S429"/>
      <c r="T429"/>
      <c r="U429"/>
      <c r="V429"/>
      <c r="W429"/>
      <c r="X429"/>
      <c r="Y429"/>
    </row>
    <row r="430" spans="13:25">
      <c r="M430"/>
      <c r="N430"/>
      <c r="O430"/>
      <c r="P430"/>
      <c r="Q430"/>
      <c r="R430"/>
      <c r="S430"/>
      <c r="T430"/>
      <c r="U430"/>
      <c r="V430"/>
      <c r="W430"/>
      <c r="X430"/>
      <c r="Y430"/>
    </row>
    <row r="431" spans="13:25">
      <c r="M431"/>
      <c r="N431"/>
      <c r="O431"/>
      <c r="P431"/>
      <c r="Q431"/>
      <c r="R431"/>
      <c r="S431"/>
      <c r="T431"/>
      <c r="U431"/>
      <c r="V431"/>
      <c r="W431"/>
      <c r="X431"/>
      <c r="Y431"/>
    </row>
    <row r="432" spans="13:25">
      <c r="M432"/>
      <c r="N432"/>
      <c r="O432"/>
      <c r="P432"/>
      <c r="Q432"/>
      <c r="R432"/>
      <c r="S432"/>
      <c r="T432"/>
      <c r="U432"/>
      <c r="V432"/>
      <c r="W432"/>
      <c r="X432"/>
      <c r="Y432"/>
    </row>
    <row r="433" spans="13:25">
      <c r="M433"/>
      <c r="N433"/>
      <c r="O433"/>
      <c r="P433"/>
      <c r="Q433"/>
      <c r="R433"/>
      <c r="S433"/>
      <c r="T433"/>
      <c r="U433"/>
      <c r="V433"/>
      <c r="W433"/>
      <c r="X433"/>
      <c r="Y433"/>
    </row>
    <row r="434" spans="13:25">
      <c r="M434"/>
      <c r="N434"/>
      <c r="O434"/>
      <c r="P434"/>
      <c r="Q434"/>
      <c r="R434"/>
      <c r="S434"/>
      <c r="T434"/>
      <c r="U434"/>
      <c r="V434"/>
      <c r="W434"/>
      <c r="X434"/>
      <c r="Y434"/>
    </row>
    <row r="435" spans="13:25">
      <c r="M435"/>
      <c r="N435"/>
      <c r="O435"/>
      <c r="P435"/>
      <c r="Q435"/>
      <c r="R435"/>
      <c r="S435"/>
      <c r="T435"/>
      <c r="U435"/>
      <c r="V435"/>
      <c r="W435"/>
      <c r="X435"/>
      <c r="Y435"/>
    </row>
    <row r="436" spans="13:25">
      <c r="M436"/>
      <c r="N436"/>
      <c r="O436"/>
      <c r="P436"/>
      <c r="Q436"/>
      <c r="R436"/>
      <c r="S436"/>
      <c r="T436"/>
      <c r="U436"/>
      <c r="V436"/>
      <c r="W436"/>
      <c r="X436"/>
      <c r="Y436"/>
    </row>
    <row r="437" spans="13:25">
      <c r="M437"/>
      <c r="N437"/>
      <c r="O437"/>
      <c r="P437"/>
      <c r="Q437"/>
      <c r="R437"/>
      <c r="S437"/>
      <c r="T437"/>
      <c r="U437"/>
      <c r="V437"/>
      <c r="W437"/>
      <c r="X437"/>
      <c r="Y437"/>
    </row>
    <row r="438" spans="13:25">
      <c r="M438"/>
      <c r="N438"/>
      <c r="O438"/>
      <c r="P438"/>
      <c r="Q438"/>
      <c r="R438"/>
      <c r="S438"/>
      <c r="T438"/>
      <c r="U438"/>
      <c r="V438"/>
      <c r="W438"/>
      <c r="X438"/>
      <c r="Y438"/>
    </row>
    <row r="439" spans="13:25">
      <c r="M439"/>
      <c r="N439"/>
      <c r="O439"/>
      <c r="P439"/>
      <c r="Q439"/>
      <c r="R439"/>
      <c r="S439"/>
      <c r="T439"/>
      <c r="U439"/>
      <c r="V439"/>
      <c r="W439"/>
      <c r="X439"/>
      <c r="Y439"/>
    </row>
    <row r="440" spans="13:25">
      <c r="M440"/>
      <c r="N440"/>
      <c r="O440"/>
      <c r="P440"/>
      <c r="Q440"/>
      <c r="R440"/>
      <c r="S440"/>
      <c r="T440"/>
      <c r="U440"/>
      <c r="V440"/>
      <c r="W440"/>
      <c r="X440"/>
      <c r="Y440"/>
    </row>
    <row r="441" spans="13:25">
      <c r="M441"/>
      <c r="N441"/>
      <c r="O441"/>
      <c r="P441"/>
      <c r="Q441"/>
      <c r="R441"/>
      <c r="S441"/>
      <c r="T441"/>
      <c r="U441"/>
      <c r="V441"/>
      <c r="W441"/>
      <c r="X441"/>
      <c r="Y441"/>
    </row>
    <row r="442" spans="13:25">
      <c r="M442"/>
      <c r="N442"/>
      <c r="O442"/>
      <c r="P442"/>
      <c r="Q442"/>
      <c r="R442"/>
      <c r="S442"/>
      <c r="T442"/>
      <c r="U442"/>
      <c r="V442"/>
      <c r="W442"/>
      <c r="X442"/>
      <c r="Y442"/>
    </row>
    <row r="443" spans="13:25">
      <c r="M443"/>
      <c r="N443"/>
      <c r="O443"/>
      <c r="P443"/>
      <c r="Q443"/>
      <c r="R443"/>
      <c r="S443"/>
      <c r="T443"/>
      <c r="U443"/>
      <c r="V443"/>
      <c r="W443"/>
      <c r="X443"/>
      <c r="Y443"/>
    </row>
    <row r="444" spans="13:25">
      <c r="M444"/>
      <c r="N444"/>
      <c r="O444"/>
      <c r="P444"/>
      <c r="Q444"/>
      <c r="R444"/>
      <c r="S444"/>
      <c r="T444"/>
      <c r="U444"/>
      <c r="V444"/>
      <c r="W444"/>
      <c r="X444"/>
      <c r="Y444"/>
    </row>
    <row r="445" spans="13:25">
      <c r="M445"/>
      <c r="N445"/>
      <c r="O445"/>
      <c r="P445"/>
      <c r="Q445"/>
      <c r="R445"/>
      <c r="S445"/>
      <c r="T445"/>
      <c r="U445"/>
      <c r="V445"/>
      <c r="W445"/>
      <c r="X445"/>
      <c r="Y445"/>
    </row>
    <row r="446" spans="13:25">
      <c r="M446"/>
      <c r="N446"/>
      <c r="O446"/>
      <c r="P446"/>
      <c r="Q446"/>
      <c r="R446"/>
      <c r="S446"/>
      <c r="T446"/>
      <c r="U446"/>
      <c r="V446"/>
      <c r="W446"/>
      <c r="X446"/>
      <c r="Y446"/>
    </row>
    <row r="447" spans="13:25">
      <c r="M447"/>
      <c r="N447"/>
      <c r="O447"/>
      <c r="P447"/>
      <c r="Q447"/>
      <c r="R447"/>
      <c r="S447"/>
      <c r="T447"/>
      <c r="U447"/>
      <c r="V447"/>
      <c r="W447"/>
      <c r="X447"/>
      <c r="Y447"/>
    </row>
    <row r="448" spans="13:25">
      <c r="M448"/>
      <c r="N448"/>
      <c r="O448"/>
      <c r="P448"/>
      <c r="Q448"/>
      <c r="R448"/>
      <c r="S448"/>
      <c r="T448"/>
      <c r="U448"/>
      <c r="V448"/>
      <c r="W448"/>
      <c r="X448"/>
      <c r="Y448"/>
    </row>
    <row r="449" spans="13:25">
      <c r="M449"/>
      <c r="N449"/>
      <c r="O449"/>
      <c r="P449"/>
      <c r="Q449"/>
      <c r="R449"/>
      <c r="S449"/>
      <c r="T449"/>
      <c r="U449"/>
      <c r="V449"/>
      <c r="W449"/>
      <c r="X449"/>
      <c r="Y449"/>
    </row>
    <row r="450" spans="13:25">
      <c r="M450"/>
      <c r="N450"/>
      <c r="O450"/>
      <c r="P450"/>
      <c r="Q450"/>
      <c r="R450"/>
      <c r="S450"/>
      <c r="T450"/>
      <c r="U450"/>
      <c r="V450"/>
      <c r="W450"/>
      <c r="X450"/>
      <c r="Y450"/>
    </row>
    <row r="451" spans="13:25">
      <c r="M451"/>
      <c r="N451"/>
      <c r="O451"/>
      <c r="P451"/>
      <c r="Q451"/>
      <c r="R451"/>
      <c r="S451"/>
      <c r="T451"/>
      <c r="U451"/>
      <c r="V451"/>
      <c r="W451"/>
      <c r="X451"/>
      <c r="Y451"/>
    </row>
    <row r="452" spans="13:25">
      <c r="M452"/>
      <c r="N452"/>
      <c r="O452"/>
      <c r="P452"/>
      <c r="Q452"/>
      <c r="R452"/>
      <c r="S452"/>
      <c r="T452"/>
      <c r="U452"/>
      <c r="V452"/>
      <c r="W452"/>
      <c r="X452"/>
      <c r="Y452"/>
    </row>
    <row r="453" spans="13:25">
      <c r="M453"/>
      <c r="N453"/>
      <c r="O453"/>
      <c r="P453"/>
      <c r="Q453"/>
      <c r="R453"/>
      <c r="S453"/>
      <c r="T453"/>
      <c r="U453"/>
      <c r="V453"/>
      <c r="W453"/>
      <c r="X453"/>
      <c r="Y453"/>
    </row>
    <row r="454" spans="13:25">
      <c r="M454"/>
      <c r="N454"/>
      <c r="O454"/>
      <c r="P454"/>
      <c r="Q454"/>
      <c r="R454"/>
      <c r="S454"/>
      <c r="T454"/>
      <c r="U454"/>
      <c r="V454"/>
      <c r="W454"/>
      <c r="X454"/>
      <c r="Y454"/>
    </row>
    <row r="455" spans="13:25">
      <c r="M455"/>
      <c r="N455"/>
      <c r="O455"/>
      <c r="P455"/>
      <c r="Q455"/>
      <c r="R455"/>
      <c r="S455"/>
      <c r="T455"/>
      <c r="U455"/>
      <c r="V455"/>
      <c r="W455"/>
      <c r="X455"/>
      <c r="Y455"/>
    </row>
    <row r="456" spans="13:25">
      <c r="M456"/>
      <c r="N456"/>
      <c r="O456"/>
      <c r="P456"/>
      <c r="Q456"/>
      <c r="R456"/>
      <c r="S456"/>
      <c r="T456"/>
      <c r="U456"/>
      <c r="V456"/>
      <c r="W456"/>
      <c r="X456"/>
      <c r="Y456"/>
    </row>
    <row r="457" spans="13:25">
      <c r="M457"/>
      <c r="N457"/>
      <c r="O457"/>
      <c r="P457"/>
      <c r="Q457"/>
      <c r="R457"/>
      <c r="S457"/>
      <c r="T457"/>
      <c r="U457"/>
      <c r="V457"/>
      <c r="W457"/>
      <c r="X457"/>
      <c r="Y457"/>
    </row>
    <row r="458" spans="13:25">
      <c r="M458"/>
      <c r="N458"/>
      <c r="O458"/>
      <c r="P458"/>
      <c r="Q458"/>
      <c r="R458"/>
      <c r="S458"/>
      <c r="T458"/>
      <c r="U458"/>
      <c r="V458"/>
      <c r="W458"/>
      <c r="X458"/>
      <c r="Y458"/>
    </row>
    <row r="459" spans="13:25">
      <c r="M459"/>
      <c r="N459"/>
      <c r="O459"/>
      <c r="P459"/>
      <c r="Q459"/>
      <c r="R459"/>
      <c r="S459"/>
      <c r="T459"/>
      <c r="U459"/>
      <c r="V459"/>
      <c r="W459"/>
      <c r="X459"/>
      <c r="Y459"/>
    </row>
    <row r="460" spans="13:25">
      <c r="M460"/>
      <c r="N460"/>
      <c r="O460"/>
      <c r="P460"/>
      <c r="Q460"/>
      <c r="R460"/>
      <c r="S460"/>
      <c r="T460"/>
      <c r="U460"/>
      <c r="V460"/>
      <c r="W460"/>
      <c r="X460"/>
      <c r="Y460"/>
    </row>
    <row r="461" spans="13:25">
      <c r="M461"/>
      <c r="N461"/>
      <c r="O461"/>
      <c r="P461"/>
      <c r="Q461"/>
      <c r="R461"/>
      <c r="S461"/>
      <c r="T461"/>
      <c r="U461"/>
      <c r="V461"/>
      <c r="W461"/>
      <c r="X461"/>
      <c r="Y461"/>
    </row>
    <row r="462" spans="13:25">
      <c r="M462"/>
      <c r="N462"/>
      <c r="O462"/>
      <c r="P462"/>
      <c r="Q462"/>
      <c r="R462"/>
      <c r="S462"/>
      <c r="T462"/>
      <c r="U462"/>
      <c r="V462"/>
      <c r="W462"/>
      <c r="X462"/>
      <c r="Y462"/>
    </row>
    <row r="463" spans="13:25">
      <c r="M463"/>
      <c r="N463"/>
      <c r="O463"/>
      <c r="P463"/>
      <c r="Q463"/>
      <c r="R463"/>
      <c r="S463"/>
      <c r="T463"/>
      <c r="U463"/>
      <c r="V463"/>
      <c r="W463"/>
      <c r="X463"/>
      <c r="Y463"/>
    </row>
    <row r="464" spans="13:25">
      <c r="M464"/>
      <c r="N464"/>
      <c r="O464"/>
      <c r="P464"/>
      <c r="Q464"/>
      <c r="R464"/>
      <c r="S464"/>
      <c r="T464"/>
      <c r="U464"/>
      <c r="V464"/>
      <c r="W464"/>
      <c r="X464"/>
      <c r="Y464"/>
    </row>
    <row r="465" spans="13:25">
      <c r="M465"/>
      <c r="N465"/>
      <c r="O465"/>
      <c r="P465"/>
      <c r="Q465"/>
      <c r="R465"/>
      <c r="S465"/>
      <c r="T465"/>
      <c r="U465"/>
      <c r="V465"/>
      <c r="W465"/>
      <c r="X465"/>
      <c r="Y465"/>
    </row>
    <row r="466" spans="13:25">
      <c r="M466"/>
      <c r="N466"/>
      <c r="O466"/>
      <c r="P466"/>
      <c r="Q466"/>
      <c r="R466"/>
      <c r="S466"/>
      <c r="T466"/>
      <c r="U466"/>
      <c r="V466"/>
      <c r="W466"/>
      <c r="X466"/>
      <c r="Y466"/>
    </row>
    <row r="467" spans="13:25">
      <c r="M467"/>
      <c r="N467"/>
      <c r="O467"/>
      <c r="P467"/>
      <c r="Q467"/>
      <c r="R467"/>
      <c r="S467"/>
      <c r="T467"/>
      <c r="U467"/>
      <c r="V467"/>
      <c r="W467"/>
      <c r="X467"/>
      <c r="Y467"/>
    </row>
    <row r="468" spans="13:25">
      <c r="M468"/>
      <c r="N468"/>
      <c r="O468"/>
      <c r="P468"/>
      <c r="Q468"/>
      <c r="R468"/>
      <c r="S468"/>
      <c r="T468"/>
      <c r="U468"/>
      <c r="V468"/>
      <c r="W468"/>
      <c r="X468"/>
      <c r="Y468"/>
    </row>
    <row r="469" spans="13:25">
      <c r="M469"/>
      <c r="N469"/>
      <c r="O469"/>
      <c r="P469"/>
      <c r="Q469"/>
      <c r="R469"/>
      <c r="S469"/>
      <c r="T469"/>
      <c r="U469"/>
      <c r="V469"/>
      <c r="W469"/>
      <c r="X469"/>
      <c r="Y469"/>
    </row>
    <row r="470" spans="13:25">
      <c r="M470"/>
      <c r="N470"/>
      <c r="O470"/>
      <c r="P470"/>
      <c r="Q470"/>
      <c r="R470"/>
      <c r="S470"/>
      <c r="T470"/>
      <c r="U470"/>
      <c r="V470"/>
      <c r="W470"/>
      <c r="X470"/>
      <c r="Y470"/>
    </row>
    <row r="471" spans="13:25">
      <c r="M471"/>
      <c r="N471"/>
      <c r="O471"/>
      <c r="P471"/>
      <c r="Q471"/>
      <c r="R471"/>
      <c r="S471"/>
      <c r="T471"/>
      <c r="U471"/>
      <c r="V471"/>
      <c r="W471"/>
      <c r="X471"/>
      <c r="Y471"/>
    </row>
    <row r="472" spans="13:25">
      <c r="M472"/>
      <c r="N472"/>
      <c r="O472"/>
      <c r="P472"/>
      <c r="Q472"/>
      <c r="R472"/>
      <c r="S472"/>
      <c r="T472"/>
      <c r="U472"/>
      <c r="V472"/>
      <c r="W472"/>
      <c r="X472"/>
      <c r="Y472"/>
    </row>
    <row r="473" spans="13:25">
      <c r="M473"/>
      <c r="N473"/>
      <c r="O473"/>
      <c r="P473"/>
      <c r="Q473"/>
      <c r="R473"/>
      <c r="S473"/>
      <c r="T473"/>
      <c r="U473"/>
      <c r="V473"/>
      <c r="W473"/>
      <c r="X473"/>
      <c r="Y473"/>
    </row>
    <row r="474" spans="13:25">
      <c r="M474"/>
      <c r="N474"/>
      <c r="O474"/>
      <c r="P474"/>
      <c r="Q474"/>
      <c r="R474"/>
      <c r="S474"/>
      <c r="T474"/>
      <c r="U474"/>
      <c r="V474"/>
      <c r="W474"/>
      <c r="X474"/>
      <c r="Y474"/>
    </row>
    <row r="475" spans="13:25">
      <c r="M475"/>
      <c r="N475"/>
      <c r="O475"/>
      <c r="P475"/>
      <c r="Q475"/>
      <c r="R475"/>
      <c r="S475"/>
      <c r="T475"/>
      <c r="U475"/>
      <c r="V475"/>
      <c r="W475"/>
      <c r="X475"/>
      <c r="Y475"/>
    </row>
    <row r="476" spans="13:25">
      <c r="M476"/>
      <c r="N476"/>
      <c r="O476"/>
      <c r="P476"/>
      <c r="Q476"/>
      <c r="R476"/>
      <c r="S476"/>
      <c r="T476"/>
      <c r="U476"/>
      <c r="V476"/>
      <c r="W476"/>
      <c r="X476"/>
      <c r="Y476"/>
    </row>
    <row r="477" spans="13:25">
      <c r="M477"/>
      <c r="N477"/>
      <c r="O477"/>
      <c r="P477"/>
      <c r="Q477"/>
      <c r="R477"/>
      <c r="S477"/>
      <c r="T477"/>
      <c r="U477"/>
      <c r="V477"/>
      <c r="W477"/>
      <c r="X477"/>
      <c r="Y477"/>
    </row>
    <row r="478" spans="13:25">
      <c r="M478"/>
      <c r="N478"/>
      <c r="O478"/>
      <c r="P478"/>
      <c r="Q478"/>
      <c r="R478"/>
      <c r="S478"/>
      <c r="T478"/>
      <c r="U478"/>
      <c r="V478"/>
      <c r="W478"/>
      <c r="X478"/>
      <c r="Y478"/>
    </row>
    <row r="479" spans="13:25">
      <c r="M479"/>
      <c r="N479"/>
      <c r="O479"/>
      <c r="P479"/>
      <c r="Q479"/>
      <c r="R479"/>
      <c r="S479"/>
      <c r="T479"/>
      <c r="U479"/>
      <c r="V479"/>
      <c r="W479"/>
      <c r="X479"/>
      <c r="Y479"/>
    </row>
    <row r="480" spans="13:25">
      <c r="M480"/>
      <c r="N480"/>
      <c r="O480"/>
      <c r="P480"/>
      <c r="Q480"/>
      <c r="R480"/>
      <c r="S480"/>
      <c r="T480"/>
      <c r="U480"/>
      <c r="V480"/>
      <c r="W480"/>
      <c r="X480"/>
      <c r="Y480"/>
    </row>
    <row r="481" spans="13:25">
      <c r="M481"/>
      <c r="N481"/>
      <c r="O481"/>
      <c r="P481"/>
      <c r="Q481"/>
      <c r="R481"/>
      <c r="S481"/>
      <c r="T481"/>
      <c r="U481"/>
      <c r="V481"/>
      <c r="W481"/>
      <c r="X481"/>
      <c r="Y481"/>
    </row>
    <row r="482" spans="13:25">
      <c r="M482"/>
      <c r="N482"/>
      <c r="O482"/>
      <c r="P482"/>
      <c r="Q482"/>
      <c r="R482"/>
      <c r="S482"/>
      <c r="T482"/>
      <c r="U482"/>
      <c r="V482"/>
      <c r="W482"/>
      <c r="X482"/>
      <c r="Y482"/>
    </row>
    <row r="483" spans="13:25">
      <c r="M483"/>
      <c r="N483"/>
      <c r="O483"/>
      <c r="P483"/>
      <c r="Q483"/>
      <c r="R483"/>
      <c r="S483"/>
      <c r="T483"/>
      <c r="U483"/>
      <c r="V483"/>
      <c r="W483"/>
      <c r="X483"/>
      <c r="Y483"/>
    </row>
    <row r="484" spans="13:25">
      <c r="M484"/>
      <c r="N484"/>
      <c r="O484"/>
      <c r="P484"/>
      <c r="Q484"/>
      <c r="R484"/>
      <c r="S484"/>
      <c r="T484"/>
      <c r="U484"/>
      <c r="V484"/>
      <c r="W484"/>
      <c r="X484"/>
      <c r="Y484"/>
    </row>
    <row r="485" spans="13:25">
      <c r="M485"/>
      <c r="N485"/>
      <c r="O485"/>
      <c r="P485"/>
      <c r="Q485"/>
      <c r="R485"/>
      <c r="S485"/>
      <c r="T485"/>
      <c r="U485"/>
      <c r="V485"/>
      <c r="W485"/>
      <c r="X485"/>
      <c r="Y485"/>
    </row>
    <row r="486" spans="13:25">
      <c r="M486"/>
      <c r="N486"/>
      <c r="O486"/>
      <c r="P486"/>
      <c r="Q486"/>
      <c r="R486"/>
      <c r="S486"/>
      <c r="T486"/>
      <c r="U486"/>
      <c r="V486"/>
      <c r="W486"/>
      <c r="X486"/>
      <c r="Y486"/>
    </row>
    <row r="487" spans="13:25">
      <c r="M487"/>
      <c r="N487"/>
      <c r="O487"/>
      <c r="P487"/>
      <c r="Q487"/>
      <c r="R487"/>
      <c r="S487"/>
      <c r="T487"/>
      <c r="U487"/>
      <c r="V487"/>
      <c r="W487"/>
      <c r="X487"/>
      <c r="Y487"/>
    </row>
    <row r="488" spans="13:25">
      <c r="M488"/>
      <c r="N488"/>
      <c r="O488"/>
      <c r="P488"/>
      <c r="Q488"/>
      <c r="R488"/>
      <c r="S488"/>
      <c r="T488"/>
      <c r="U488"/>
      <c r="V488"/>
      <c r="W488"/>
      <c r="X488"/>
      <c r="Y488"/>
    </row>
    <row r="489" spans="13:25">
      <c r="M489"/>
      <c r="N489"/>
      <c r="O489"/>
      <c r="P489"/>
      <c r="Q489"/>
      <c r="R489"/>
      <c r="S489"/>
      <c r="T489"/>
      <c r="U489"/>
      <c r="V489"/>
      <c r="W489"/>
      <c r="X489"/>
      <c r="Y489"/>
    </row>
    <row r="490" spans="13:25">
      <c r="M490"/>
      <c r="N490"/>
      <c r="O490"/>
      <c r="P490"/>
      <c r="Q490"/>
      <c r="R490"/>
      <c r="S490"/>
      <c r="T490"/>
      <c r="U490"/>
      <c r="V490"/>
      <c r="W490"/>
      <c r="X490"/>
      <c r="Y490"/>
    </row>
    <row r="491" spans="13:25">
      <c r="M491"/>
      <c r="N491"/>
      <c r="O491"/>
      <c r="P491"/>
      <c r="Q491"/>
      <c r="R491"/>
      <c r="S491"/>
      <c r="T491"/>
      <c r="U491"/>
      <c r="V491"/>
      <c r="W491"/>
      <c r="X491"/>
      <c r="Y491"/>
    </row>
    <row r="492" spans="13:25">
      <c r="M492"/>
      <c r="N492"/>
      <c r="O492"/>
      <c r="P492"/>
      <c r="Q492"/>
      <c r="R492"/>
      <c r="S492"/>
      <c r="T492"/>
      <c r="U492"/>
      <c r="V492"/>
      <c r="W492"/>
      <c r="X492"/>
      <c r="Y492"/>
    </row>
    <row r="493" spans="13:25">
      <c r="M493"/>
      <c r="N493"/>
      <c r="O493"/>
      <c r="P493"/>
      <c r="Q493"/>
      <c r="R493"/>
      <c r="S493"/>
      <c r="T493"/>
      <c r="U493"/>
      <c r="V493"/>
      <c r="W493"/>
      <c r="X493"/>
      <c r="Y493"/>
    </row>
    <row r="494" spans="13:25">
      <c r="M494"/>
      <c r="N494"/>
      <c r="O494"/>
      <c r="P494"/>
      <c r="Q494"/>
      <c r="R494"/>
      <c r="S494"/>
      <c r="T494"/>
      <c r="U494"/>
      <c r="V494"/>
      <c r="W494"/>
      <c r="X494"/>
      <c r="Y494"/>
    </row>
    <row r="495" spans="13:25">
      <c r="M495"/>
      <c r="N495"/>
      <c r="O495"/>
      <c r="P495"/>
      <c r="Q495"/>
      <c r="R495"/>
      <c r="S495"/>
      <c r="T495"/>
      <c r="U495"/>
      <c r="V495"/>
      <c r="W495"/>
      <c r="X495"/>
      <c r="Y495"/>
    </row>
    <row r="496" spans="13:25">
      <c r="M496"/>
      <c r="N496"/>
      <c r="O496"/>
      <c r="P496"/>
      <c r="Q496"/>
      <c r="R496"/>
      <c r="S496"/>
      <c r="T496"/>
      <c r="U496"/>
      <c r="V496"/>
      <c r="W496"/>
      <c r="X496"/>
      <c r="Y496"/>
    </row>
    <row r="497" spans="13:25">
      <c r="M497"/>
      <c r="N497"/>
      <c r="O497"/>
      <c r="P497"/>
      <c r="Q497"/>
      <c r="R497"/>
      <c r="S497"/>
      <c r="T497"/>
      <c r="U497"/>
      <c r="V497"/>
      <c r="W497"/>
      <c r="X497"/>
      <c r="Y497"/>
    </row>
    <row r="498" spans="13:25">
      <c r="M498"/>
      <c r="N498"/>
      <c r="O498"/>
      <c r="P498"/>
      <c r="Q498"/>
      <c r="R498"/>
      <c r="S498"/>
      <c r="T498"/>
      <c r="U498"/>
      <c r="V498"/>
      <c r="W498"/>
      <c r="X498"/>
      <c r="Y498"/>
    </row>
    <row r="499" spans="13:25">
      <c r="M499"/>
      <c r="N499"/>
      <c r="O499"/>
      <c r="P499"/>
      <c r="Q499"/>
      <c r="R499"/>
      <c r="S499"/>
      <c r="T499"/>
      <c r="U499"/>
      <c r="V499"/>
      <c r="W499"/>
      <c r="X499"/>
      <c r="Y499"/>
    </row>
    <row r="500" spans="13:25">
      <c r="M500"/>
      <c r="N500"/>
      <c r="O500"/>
      <c r="P500"/>
      <c r="Q500"/>
      <c r="R500"/>
      <c r="S500"/>
      <c r="T500"/>
      <c r="U500"/>
      <c r="V500"/>
      <c r="W500"/>
      <c r="X500"/>
      <c r="Y500"/>
    </row>
    <row r="501" spans="13:25">
      <c r="M501"/>
      <c r="N501"/>
      <c r="O501"/>
      <c r="P501"/>
      <c r="Q501"/>
      <c r="R501"/>
      <c r="S501"/>
      <c r="T501"/>
      <c r="U501"/>
      <c r="V501"/>
      <c r="W501"/>
      <c r="X501"/>
      <c r="Y501"/>
    </row>
    <row r="502" spans="13:25">
      <c r="M502"/>
      <c r="N502"/>
      <c r="O502"/>
      <c r="P502"/>
      <c r="Q502"/>
      <c r="R502"/>
      <c r="S502"/>
      <c r="T502"/>
      <c r="U502"/>
      <c r="V502"/>
      <c r="W502"/>
      <c r="X502"/>
      <c r="Y502"/>
    </row>
    <row r="503" spans="13:25">
      <c r="M503"/>
      <c r="N503"/>
      <c r="O503"/>
      <c r="P503"/>
      <c r="Q503"/>
      <c r="R503"/>
      <c r="S503"/>
      <c r="T503"/>
      <c r="U503"/>
      <c r="V503"/>
      <c r="W503"/>
      <c r="X503"/>
      <c r="Y503"/>
    </row>
    <row r="504" spans="13:25">
      <c r="M504"/>
      <c r="N504"/>
      <c r="O504"/>
      <c r="P504"/>
      <c r="Q504"/>
      <c r="R504"/>
      <c r="S504"/>
      <c r="T504"/>
      <c r="U504"/>
      <c r="V504"/>
      <c r="W504"/>
      <c r="X504"/>
      <c r="Y504"/>
    </row>
    <row r="505" spans="13:25">
      <c r="M505"/>
      <c r="N505"/>
      <c r="O505"/>
      <c r="P505"/>
      <c r="Q505"/>
      <c r="R505"/>
      <c r="S505"/>
      <c r="T505"/>
      <c r="U505"/>
      <c r="V505"/>
      <c r="W505"/>
      <c r="X505"/>
      <c r="Y505"/>
    </row>
    <row r="506" spans="13:25">
      <c r="M506"/>
      <c r="N506"/>
      <c r="O506"/>
      <c r="P506"/>
      <c r="Q506"/>
      <c r="R506"/>
      <c r="S506"/>
      <c r="T506"/>
      <c r="U506"/>
      <c r="V506"/>
      <c r="W506"/>
      <c r="X506"/>
      <c r="Y506"/>
    </row>
    <row r="507" spans="13:25">
      <c r="M507"/>
      <c r="N507"/>
      <c r="O507"/>
      <c r="P507"/>
      <c r="Q507"/>
      <c r="R507"/>
      <c r="S507"/>
      <c r="T507"/>
      <c r="U507"/>
      <c r="V507"/>
      <c r="W507"/>
      <c r="X507"/>
      <c r="Y507"/>
    </row>
    <row r="508" spans="13:25">
      <c r="M508"/>
      <c r="N508"/>
      <c r="O508"/>
      <c r="P508"/>
      <c r="Q508"/>
      <c r="R508"/>
      <c r="S508"/>
      <c r="T508"/>
      <c r="U508"/>
      <c r="V508"/>
      <c r="W508"/>
      <c r="X508"/>
      <c r="Y508"/>
    </row>
    <row r="509" spans="13:25">
      <c r="M509"/>
      <c r="N509"/>
      <c r="O509"/>
      <c r="P509"/>
      <c r="Q509"/>
      <c r="R509"/>
      <c r="S509"/>
      <c r="T509"/>
      <c r="U509"/>
      <c r="V509"/>
      <c r="W509"/>
      <c r="X509"/>
      <c r="Y509"/>
    </row>
    <row r="510" spans="13:25">
      <c r="M510"/>
      <c r="N510"/>
      <c r="O510"/>
      <c r="P510"/>
      <c r="Q510"/>
      <c r="R510"/>
      <c r="S510"/>
      <c r="T510"/>
      <c r="U510"/>
      <c r="V510"/>
      <c r="W510"/>
      <c r="X510"/>
      <c r="Y510"/>
    </row>
    <row r="511" spans="13:25">
      <c r="M511"/>
      <c r="N511"/>
      <c r="O511"/>
      <c r="P511"/>
      <c r="Q511"/>
      <c r="R511"/>
      <c r="S511"/>
      <c r="T511"/>
      <c r="U511"/>
      <c r="V511"/>
      <c r="W511"/>
      <c r="X511"/>
      <c r="Y511"/>
    </row>
    <row r="512" spans="13:25">
      <c r="M512"/>
      <c r="N512"/>
      <c r="O512"/>
      <c r="P512"/>
      <c r="Q512"/>
      <c r="R512"/>
      <c r="S512"/>
      <c r="T512"/>
      <c r="U512"/>
      <c r="V512"/>
      <c r="W512"/>
      <c r="X512"/>
      <c r="Y512"/>
    </row>
    <row r="513" spans="13:25">
      <c r="M513"/>
      <c r="N513"/>
      <c r="O513"/>
      <c r="P513"/>
      <c r="Q513"/>
      <c r="R513"/>
      <c r="S513"/>
      <c r="T513"/>
      <c r="U513"/>
      <c r="V513"/>
      <c r="W513"/>
      <c r="X513"/>
      <c r="Y513"/>
    </row>
    <row r="514" spans="13:25">
      <c r="M514"/>
      <c r="N514"/>
      <c r="O514"/>
      <c r="P514"/>
      <c r="Q514"/>
      <c r="R514"/>
      <c r="S514"/>
      <c r="T514"/>
      <c r="U514"/>
      <c r="V514"/>
      <c r="W514"/>
      <c r="X514"/>
      <c r="Y514"/>
    </row>
    <row r="515" spans="13:25">
      <c r="M515"/>
      <c r="N515"/>
      <c r="O515"/>
      <c r="P515"/>
      <c r="Q515"/>
      <c r="R515"/>
      <c r="S515"/>
      <c r="T515"/>
      <c r="U515"/>
      <c r="V515"/>
      <c r="W515"/>
      <c r="X515"/>
      <c r="Y515"/>
    </row>
    <row r="516" spans="13:25">
      <c r="M516"/>
      <c r="N516"/>
      <c r="O516"/>
      <c r="P516"/>
      <c r="Q516"/>
      <c r="R516"/>
      <c r="S516"/>
      <c r="T516"/>
      <c r="U516"/>
      <c r="V516"/>
      <c r="W516"/>
      <c r="X516"/>
      <c r="Y516"/>
    </row>
    <row r="517" spans="13:25">
      <c r="M517"/>
      <c r="N517"/>
      <c r="O517"/>
      <c r="P517"/>
      <c r="Q517"/>
      <c r="R517"/>
      <c r="S517"/>
      <c r="T517"/>
      <c r="U517"/>
      <c r="V517"/>
      <c r="W517"/>
      <c r="X517"/>
      <c r="Y517"/>
    </row>
    <row r="518" spans="13:25">
      <c r="M518"/>
      <c r="N518"/>
      <c r="O518"/>
      <c r="P518"/>
      <c r="Q518"/>
      <c r="R518"/>
      <c r="S518"/>
      <c r="T518"/>
      <c r="U518"/>
      <c r="V518"/>
      <c r="W518"/>
      <c r="X518"/>
      <c r="Y518"/>
    </row>
    <row r="519" spans="13:25">
      <c r="M519"/>
      <c r="N519"/>
      <c r="O519"/>
      <c r="P519"/>
      <c r="Q519"/>
      <c r="R519"/>
      <c r="S519"/>
      <c r="T519"/>
      <c r="U519"/>
      <c r="V519"/>
      <c r="W519"/>
      <c r="X519"/>
      <c r="Y519"/>
    </row>
    <row r="520" spans="13:25">
      <c r="M520"/>
      <c r="N520"/>
      <c r="O520"/>
      <c r="P520"/>
      <c r="Q520"/>
      <c r="R520"/>
      <c r="S520"/>
      <c r="T520"/>
      <c r="U520"/>
      <c r="V520"/>
      <c r="W520"/>
      <c r="X520"/>
      <c r="Y520"/>
    </row>
    <row r="521" spans="13:25">
      <c r="M521"/>
      <c r="N521"/>
      <c r="O521"/>
      <c r="P521"/>
      <c r="Q521"/>
      <c r="R521"/>
      <c r="S521"/>
      <c r="T521"/>
      <c r="U521"/>
      <c r="V521"/>
      <c r="W521"/>
      <c r="X521"/>
      <c r="Y521"/>
    </row>
    <row r="522" spans="13:25">
      <c r="M522"/>
      <c r="N522"/>
      <c r="O522"/>
      <c r="P522"/>
      <c r="Q522"/>
      <c r="R522"/>
      <c r="S522"/>
      <c r="T522"/>
      <c r="U522"/>
      <c r="V522"/>
      <c r="W522"/>
      <c r="X522"/>
      <c r="Y522"/>
    </row>
    <row r="523" spans="13:25">
      <c r="M523"/>
      <c r="N523"/>
      <c r="O523"/>
      <c r="P523"/>
      <c r="Q523"/>
      <c r="R523"/>
      <c r="S523"/>
      <c r="T523"/>
      <c r="U523"/>
      <c r="V523"/>
      <c r="W523"/>
      <c r="X523"/>
      <c r="Y523"/>
    </row>
    <row r="524" spans="13:25">
      <c r="M524"/>
      <c r="N524"/>
      <c r="O524"/>
      <c r="P524"/>
      <c r="Q524"/>
      <c r="R524"/>
      <c r="S524"/>
      <c r="T524"/>
      <c r="U524"/>
      <c r="V524"/>
      <c r="W524"/>
      <c r="X524"/>
      <c r="Y524"/>
    </row>
    <row r="525" spans="13:25">
      <c r="M525"/>
      <c r="N525"/>
      <c r="O525"/>
      <c r="P525"/>
      <c r="Q525"/>
      <c r="R525"/>
      <c r="S525"/>
      <c r="T525"/>
      <c r="U525"/>
      <c r="V525"/>
      <c r="W525"/>
      <c r="X525"/>
      <c r="Y525"/>
    </row>
    <row r="526" spans="13:25">
      <c r="M526"/>
      <c r="N526"/>
      <c r="O526"/>
      <c r="P526"/>
      <c r="Q526"/>
      <c r="R526"/>
      <c r="S526"/>
      <c r="T526"/>
      <c r="U526"/>
      <c r="V526"/>
      <c r="W526"/>
      <c r="X526"/>
      <c r="Y526"/>
    </row>
    <row r="527" spans="13:25">
      <c r="M527"/>
      <c r="N527"/>
      <c r="O527"/>
      <c r="P527"/>
      <c r="Q527"/>
      <c r="R527"/>
      <c r="S527"/>
      <c r="T527"/>
      <c r="U527"/>
      <c r="V527"/>
      <c r="W527"/>
      <c r="X527"/>
      <c r="Y527"/>
    </row>
    <row r="528" spans="13:25">
      <c r="M528"/>
      <c r="N528"/>
      <c r="O528"/>
      <c r="P528"/>
      <c r="Q528"/>
      <c r="R528"/>
      <c r="S528"/>
      <c r="T528"/>
      <c r="U528"/>
      <c r="V528"/>
      <c r="W528"/>
      <c r="X528"/>
      <c r="Y528"/>
    </row>
    <row r="529" spans="13:25">
      <c r="M529"/>
      <c r="N529"/>
      <c r="O529"/>
      <c r="P529"/>
      <c r="Q529"/>
      <c r="R529"/>
      <c r="S529"/>
      <c r="T529"/>
      <c r="U529"/>
      <c r="V529"/>
      <c r="W529"/>
      <c r="X529"/>
      <c r="Y529"/>
    </row>
    <row r="530" spans="13:25">
      <c r="M530"/>
      <c r="N530"/>
      <c r="O530"/>
      <c r="P530"/>
      <c r="Q530"/>
      <c r="R530"/>
      <c r="S530"/>
      <c r="T530"/>
      <c r="U530"/>
      <c r="V530"/>
      <c r="W530"/>
      <c r="X530"/>
      <c r="Y530"/>
    </row>
    <row r="531" spans="13:25">
      <c r="M531"/>
      <c r="N531"/>
      <c r="O531"/>
      <c r="P531"/>
      <c r="Q531"/>
      <c r="R531"/>
      <c r="S531"/>
      <c r="T531"/>
      <c r="U531"/>
      <c r="V531"/>
      <c r="W531"/>
      <c r="X531"/>
      <c r="Y531"/>
    </row>
    <row r="532" spans="13:25">
      <c r="M532"/>
      <c r="N532"/>
      <c r="O532"/>
      <c r="P532"/>
      <c r="Q532"/>
      <c r="R532"/>
      <c r="S532"/>
      <c r="T532"/>
      <c r="U532"/>
      <c r="V532"/>
      <c r="W532"/>
      <c r="X532"/>
      <c r="Y532"/>
    </row>
    <row r="533" spans="13:25">
      <c r="M533"/>
      <c r="N533"/>
      <c r="O533"/>
      <c r="P533"/>
      <c r="Q533"/>
      <c r="R533"/>
      <c r="S533"/>
      <c r="T533"/>
      <c r="U533"/>
      <c r="V533"/>
      <c r="W533"/>
      <c r="X533"/>
      <c r="Y533"/>
    </row>
    <row r="534" spans="13:25">
      <c r="M534"/>
      <c r="N534"/>
      <c r="O534"/>
      <c r="P534"/>
      <c r="Q534"/>
      <c r="R534"/>
      <c r="S534"/>
      <c r="T534"/>
      <c r="U534"/>
      <c r="V534"/>
      <c r="W534"/>
      <c r="X534"/>
      <c r="Y534"/>
    </row>
    <row r="535" spans="13:25">
      <c r="M535"/>
      <c r="N535"/>
      <c r="O535"/>
      <c r="P535"/>
      <c r="Q535"/>
      <c r="R535"/>
      <c r="S535"/>
      <c r="T535"/>
      <c r="U535"/>
      <c r="V535"/>
      <c r="W535"/>
      <c r="X535"/>
      <c r="Y535"/>
    </row>
    <row r="536" spans="13:25">
      <c r="M536"/>
      <c r="N536"/>
      <c r="O536"/>
      <c r="P536"/>
      <c r="Q536"/>
      <c r="R536"/>
      <c r="S536"/>
      <c r="T536"/>
      <c r="U536"/>
      <c r="V536"/>
      <c r="W536"/>
      <c r="X536"/>
      <c r="Y536"/>
    </row>
    <row r="537" spans="13:25">
      <c r="M537"/>
      <c r="N537"/>
      <c r="O537"/>
      <c r="P537"/>
      <c r="Q537"/>
      <c r="R537"/>
      <c r="S537"/>
      <c r="T537"/>
      <c r="U537"/>
      <c r="V537"/>
      <c r="W537"/>
      <c r="X537"/>
      <c r="Y537"/>
    </row>
    <row r="538" spans="13:25">
      <c r="M538"/>
      <c r="N538"/>
      <c r="O538"/>
      <c r="P538"/>
      <c r="Q538"/>
      <c r="R538"/>
      <c r="S538"/>
      <c r="T538"/>
      <c r="U538"/>
      <c r="V538"/>
      <c r="W538"/>
      <c r="X538"/>
      <c r="Y538"/>
    </row>
    <row r="539" spans="13:25">
      <c r="M539"/>
      <c r="N539"/>
      <c r="O539"/>
      <c r="P539"/>
      <c r="Q539"/>
      <c r="R539"/>
      <c r="S539"/>
      <c r="T539"/>
      <c r="U539"/>
      <c r="V539"/>
      <c r="W539"/>
      <c r="X539"/>
      <c r="Y539"/>
    </row>
    <row r="540" spans="13:25">
      <c r="M540"/>
      <c r="N540"/>
      <c r="O540"/>
      <c r="P540"/>
      <c r="Q540"/>
      <c r="R540"/>
      <c r="S540"/>
      <c r="T540"/>
      <c r="U540"/>
      <c r="V540"/>
      <c r="W540"/>
      <c r="X540"/>
      <c r="Y540"/>
    </row>
    <row r="541" spans="13:25">
      <c r="M541"/>
      <c r="N541"/>
      <c r="O541"/>
      <c r="P541"/>
      <c r="Q541"/>
      <c r="R541"/>
      <c r="S541"/>
      <c r="T541"/>
      <c r="U541"/>
      <c r="V541"/>
      <c r="W541"/>
      <c r="X541"/>
      <c r="Y541"/>
    </row>
    <row r="542" spans="13:25">
      <c r="M542"/>
      <c r="N542"/>
      <c r="O542"/>
      <c r="P542"/>
      <c r="Q542"/>
      <c r="R542"/>
      <c r="S542"/>
      <c r="T542"/>
      <c r="U542"/>
      <c r="V542"/>
      <c r="W542"/>
      <c r="X542"/>
      <c r="Y542"/>
    </row>
    <row r="543" spans="13:25">
      <c r="M543"/>
      <c r="N543"/>
      <c r="O543"/>
      <c r="P543"/>
      <c r="Q543"/>
      <c r="R543"/>
      <c r="S543"/>
      <c r="T543"/>
      <c r="U543"/>
      <c r="V543"/>
      <c r="W543"/>
      <c r="X543"/>
      <c r="Y543"/>
    </row>
    <row r="544" spans="13:25">
      <c r="M544"/>
      <c r="N544"/>
      <c r="O544"/>
      <c r="P544"/>
      <c r="Q544"/>
      <c r="R544"/>
      <c r="S544"/>
      <c r="T544"/>
      <c r="U544"/>
      <c r="V544"/>
      <c r="W544"/>
      <c r="X544"/>
      <c r="Y544"/>
    </row>
    <row r="545" spans="13:25">
      <c r="M545"/>
      <c r="N545"/>
      <c r="O545"/>
      <c r="P545"/>
      <c r="Q545"/>
      <c r="R545"/>
      <c r="S545"/>
      <c r="T545"/>
      <c r="U545"/>
      <c r="V545"/>
      <c r="W545"/>
      <c r="X545"/>
      <c r="Y545"/>
    </row>
    <row r="546" spans="13:25">
      <c r="M546"/>
      <c r="N546"/>
      <c r="O546"/>
      <c r="P546"/>
      <c r="Q546"/>
      <c r="R546"/>
      <c r="S546"/>
      <c r="T546"/>
      <c r="U546"/>
      <c r="V546"/>
      <c r="W546"/>
      <c r="X546"/>
      <c r="Y546"/>
    </row>
    <row r="547" spans="13:25">
      <c r="M547"/>
      <c r="N547"/>
      <c r="O547"/>
      <c r="P547"/>
      <c r="Q547"/>
      <c r="R547"/>
      <c r="S547"/>
      <c r="T547"/>
      <c r="U547"/>
      <c r="V547"/>
      <c r="W547"/>
      <c r="X547"/>
      <c r="Y547"/>
    </row>
    <row r="548" spans="13:25">
      <c r="M548"/>
      <c r="N548"/>
      <c r="O548"/>
      <c r="P548"/>
      <c r="Q548"/>
      <c r="R548"/>
      <c r="S548"/>
      <c r="T548"/>
      <c r="U548"/>
      <c r="V548"/>
      <c r="W548"/>
      <c r="X548"/>
      <c r="Y548"/>
    </row>
    <row r="549" spans="13:25">
      <c r="M549"/>
      <c r="N549"/>
      <c r="O549"/>
      <c r="P549"/>
      <c r="Q549"/>
      <c r="R549"/>
      <c r="S549"/>
      <c r="T549"/>
      <c r="U549"/>
      <c r="V549"/>
      <c r="W549"/>
      <c r="X549"/>
      <c r="Y549"/>
    </row>
    <row r="550" spans="13:25">
      <c r="M550"/>
      <c r="N550"/>
      <c r="O550"/>
      <c r="P550"/>
      <c r="Q550"/>
      <c r="R550"/>
      <c r="S550"/>
      <c r="T550"/>
      <c r="U550"/>
      <c r="V550"/>
      <c r="W550"/>
      <c r="X550"/>
      <c r="Y550"/>
    </row>
    <row r="551" spans="13:25">
      <c r="M551"/>
      <c r="N551"/>
      <c r="O551"/>
      <c r="P551"/>
      <c r="Q551"/>
      <c r="R551"/>
      <c r="S551"/>
      <c r="T551"/>
      <c r="U551"/>
      <c r="V551"/>
      <c r="W551"/>
      <c r="X551"/>
      <c r="Y551"/>
    </row>
    <row r="552" spans="13:25">
      <c r="M552"/>
      <c r="N552"/>
      <c r="O552"/>
      <c r="P552"/>
      <c r="Q552"/>
      <c r="R552"/>
      <c r="S552"/>
      <c r="T552"/>
      <c r="U552"/>
      <c r="V552"/>
      <c r="W552"/>
      <c r="X552"/>
      <c r="Y552"/>
    </row>
    <row r="553" spans="13:25">
      <c r="M553"/>
      <c r="N553"/>
      <c r="O553"/>
      <c r="P553"/>
      <c r="Q553"/>
      <c r="R553"/>
      <c r="S553"/>
      <c r="T553"/>
      <c r="U553"/>
      <c r="V553"/>
      <c r="W553"/>
      <c r="X553"/>
      <c r="Y553"/>
    </row>
    <row r="554" spans="13:25">
      <c r="M554"/>
      <c r="N554"/>
      <c r="O554"/>
      <c r="P554"/>
      <c r="Q554"/>
      <c r="R554"/>
      <c r="S554"/>
      <c r="T554"/>
      <c r="U554"/>
      <c r="V554"/>
      <c r="W554"/>
      <c r="X554"/>
      <c r="Y554"/>
    </row>
    <row r="555" spans="13:25">
      <c r="M555"/>
      <c r="N555"/>
      <c r="O555"/>
      <c r="P555"/>
      <c r="Q555"/>
      <c r="R555"/>
      <c r="S555"/>
      <c r="T555"/>
      <c r="U555"/>
      <c r="V555"/>
      <c r="W555"/>
      <c r="X555"/>
      <c r="Y555"/>
    </row>
    <row r="556" spans="13:25">
      <c r="M556"/>
      <c r="N556"/>
      <c r="O556"/>
      <c r="P556"/>
      <c r="Q556"/>
      <c r="R556"/>
      <c r="S556"/>
      <c r="T556"/>
      <c r="U556"/>
      <c r="V556"/>
      <c r="W556"/>
      <c r="X556"/>
      <c r="Y556"/>
    </row>
    <row r="557" spans="13:25">
      <c r="M557"/>
      <c r="N557"/>
      <c r="O557"/>
      <c r="P557"/>
      <c r="Q557"/>
      <c r="R557"/>
      <c r="S557"/>
      <c r="T557"/>
      <c r="U557"/>
      <c r="V557"/>
      <c r="W557"/>
      <c r="X557"/>
      <c r="Y557"/>
    </row>
    <row r="558" spans="13:25">
      <c r="M558"/>
      <c r="N558"/>
      <c r="O558"/>
      <c r="P558"/>
      <c r="Q558"/>
      <c r="R558"/>
      <c r="S558"/>
      <c r="T558"/>
      <c r="U558"/>
      <c r="V558"/>
      <c r="W558"/>
      <c r="X558"/>
      <c r="Y558"/>
    </row>
    <row r="559" spans="13:25">
      <c r="M559"/>
      <c r="N559"/>
      <c r="O559"/>
      <c r="P559"/>
      <c r="Q559"/>
      <c r="R559"/>
      <c r="S559"/>
      <c r="T559"/>
      <c r="U559"/>
      <c r="V559"/>
      <c r="W559"/>
      <c r="X559"/>
      <c r="Y559"/>
    </row>
    <row r="560" spans="13:25">
      <c r="M560"/>
      <c r="N560"/>
      <c r="O560"/>
      <c r="P560"/>
      <c r="Q560"/>
      <c r="R560"/>
      <c r="S560"/>
      <c r="T560"/>
      <c r="U560"/>
      <c r="V560"/>
      <c r="W560"/>
      <c r="X560"/>
      <c r="Y560"/>
    </row>
    <row r="561" spans="13:25">
      <c r="M561"/>
      <c r="N561"/>
      <c r="O561"/>
      <c r="P561"/>
      <c r="Q561"/>
      <c r="R561"/>
      <c r="S561"/>
      <c r="T561"/>
      <c r="U561"/>
      <c r="V561"/>
      <c r="W561"/>
      <c r="X561"/>
      <c r="Y561"/>
    </row>
    <row r="562" spans="13:25">
      <c r="M562"/>
      <c r="N562"/>
      <c r="O562"/>
      <c r="P562"/>
      <c r="Q562"/>
      <c r="R562"/>
      <c r="S562"/>
      <c r="T562"/>
      <c r="U562"/>
      <c r="V562"/>
      <c r="W562"/>
      <c r="X562"/>
      <c r="Y562"/>
    </row>
    <row r="563" spans="13:25">
      <c r="M563"/>
      <c r="N563"/>
      <c r="O563"/>
      <c r="P563"/>
      <c r="Q563"/>
      <c r="R563"/>
      <c r="S563"/>
      <c r="T563"/>
      <c r="U563"/>
      <c r="V563"/>
      <c r="W563"/>
      <c r="X563"/>
      <c r="Y563"/>
    </row>
    <row r="564" spans="13:25">
      <c r="M564"/>
      <c r="N564"/>
      <c r="O564"/>
      <c r="P564"/>
      <c r="Q564"/>
      <c r="R564"/>
      <c r="S564"/>
      <c r="T564"/>
      <c r="U564"/>
      <c r="V564"/>
      <c r="W564"/>
      <c r="X564"/>
      <c r="Y564"/>
    </row>
    <row r="565" spans="13:25">
      <c r="M565"/>
      <c r="N565"/>
      <c r="O565"/>
      <c r="P565"/>
      <c r="Q565"/>
      <c r="R565"/>
      <c r="S565"/>
      <c r="T565"/>
      <c r="U565"/>
      <c r="V565"/>
      <c r="W565"/>
      <c r="X565"/>
      <c r="Y565"/>
    </row>
    <row r="566" spans="13:25">
      <c r="M566"/>
      <c r="N566"/>
      <c r="O566"/>
      <c r="P566"/>
      <c r="Q566"/>
      <c r="R566"/>
      <c r="S566"/>
      <c r="T566"/>
      <c r="U566"/>
      <c r="V566"/>
      <c r="W566"/>
      <c r="X566"/>
      <c r="Y566"/>
    </row>
    <row r="567" spans="13:25">
      <c r="M567"/>
      <c r="N567"/>
      <c r="O567"/>
      <c r="P567"/>
      <c r="Q567"/>
      <c r="R567"/>
      <c r="S567"/>
      <c r="T567"/>
      <c r="U567"/>
      <c r="V567"/>
      <c r="W567"/>
      <c r="X567"/>
      <c r="Y567"/>
    </row>
    <row r="568" spans="13:25">
      <c r="M568"/>
      <c r="N568"/>
      <c r="O568"/>
      <c r="P568"/>
      <c r="Q568"/>
      <c r="R568"/>
      <c r="S568"/>
      <c r="T568"/>
      <c r="U568"/>
      <c r="V568"/>
      <c r="W568"/>
      <c r="X568"/>
      <c r="Y568"/>
    </row>
    <row r="569" spans="13:25">
      <c r="M569"/>
      <c r="N569"/>
      <c r="O569"/>
      <c r="P569"/>
      <c r="Q569"/>
      <c r="R569"/>
      <c r="S569"/>
      <c r="T569"/>
      <c r="U569"/>
      <c r="V569"/>
      <c r="W569"/>
      <c r="X569"/>
      <c r="Y569"/>
    </row>
    <row r="570" spans="13:25">
      <c r="M570"/>
      <c r="N570"/>
      <c r="O570"/>
      <c r="P570"/>
      <c r="Q570"/>
      <c r="R570"/>
      <c r="S570"/>
      <c r="T570"/>
      <c r="U570"/>
      <c r="V570"/>
      <c r="W570"/>
      <c r="X570"/>
      <c r="Y570"/>
    </row>
    <row r="571" spans="13:25">
      <c r="M571"/>
      <c r="N571"/>
      <c r="O571"/>
      <c r="P571"/>
      <c r="Q571"/>
      <c r="R571"/>
      <c r="S571"/>
      <c r="T571"/>
      <c r="U571"/>
      <c r="V571"/>
      <c r="W571"/>
      <c r="X571"/>
      <c r="Y571"/>
    </row>
    <row r="572" spans="13:25">
      <c r="M572"/>
      <c r="N572"/>
      <c r="O572"/>
      <c r="P572"/>
      <c r="Q572"/>
      <c r="R572"/>
      <c r="S572"/>
      <c r="T572"/>
      <c r="U572"/>
      <c r="V572"/>
      <c r="W572"/>
      <c r="X572"/>
      <c r="Y572"/>
    </row>
    <row r="573" spans="13:25">
      <c r="M573"/>
      <c r="N573"/>
      <c r="O573"/>
      <c r="P573"/>
      <c r="Q573"/>
      <c r="R573"/>
      <c r="S573"/>
      <c r="T573"/>
      <c r="U573"/>
      <c r="V573"/>
      <c r="W573"/>
      <c r="X573"/>
      <c r="Y573"/>
    </row>
    <row r="574" spans="13:25">
      <c r="M574"/>
      <c r="N574"/>
      <c r="O574"/>
      <c r="P574"/>
      <c r="Q574"/>
      <c r="R574"/>
      <c r="S574"/>
      <c r="T574"/>
      <c r="U574"/>
      <c r="V574"/>
      <c r="W574"/>
      <c r="X574"/>
      <c r="Y574"/>
    </row>
    <row r="575" spans="13:25">
      <c r="M575"/>
      <c r="N575"/>
      <c r="O575"/>
      <c r="P575"/>
      <c r="Q575"/>
      <c r="R575"/>
      <c r="S575"/>
      <c r="T575"/>
      <c r="U575"/>
      <c r="V575"/>
      <c r="W575"/>
      <c r="X575"/>
      <c r="Y575"/>
    </row>
    <row r="576" spans="13:25">
      <c r="M576"/>
      <c r="N576"/>
      <c r="O576"/>
      <c r="P576"/>
      <c r="Q576"/>
      <c r="R576"/>
      <c r="S576"/>
      <c r="T576"/>
      <c r="U576"/>
      <c r="V576"/>
      <c r="W576"/>
      <c r="X576"/>
      <c r="Y576"/>
    </row>
    <row r="577" spans="13:25">
      <c r="M577"/>
      <c r="N577"/>
      <c r="O577"/>
      <c r="P577"/>
      <c r="Q577"/>
      <c r="R577"/>
      <c r="S577"/>
      <c r="T577"/>
      <c r="U577"/>
      <c r="V577"/>
      <c r="W577"/>
      <c r="X577"/>
      <c r="Y577"/>
    </row>
    <row r="578" spans="13:25">
      <c r="M578"/>
      <c r="N578"/>
      <c r="O578"/>
      <c r="P578"/>
      <c r="Q578"/>
      <c r="R578"/>
      <c r="S578"/>
      <c r="T578"/>
      <c r="U578"/>
      <c r="V578"/>
      <c r="W578"/>
      <c r="X578"/>
      <c r="Y578"/>
    </row>
    <row r="579" spans="13:25">
      <c r="M579"/>
      <c r="N579"/>
      <c r="O579"/>
      <c r="P579"/>
      <c r="Q579"/>
      <c r="R579"/>
      <c r="S579"/>
      <c r="T579"/>
      <c r="U579"/>
      <c r="V579"/>
      <c r="W579"/>
      <c r="X579"/>
      <c r="Y579"/>
    </row>
    <row r="580" spans="13:25">
      <c r="M580"/>
      <c r="N580"/>
      <c r="O580"/>
      <c r="P580"/>
      <c r="Q580"/>
      <c r="R580"/>
      <c r="S580"/>
      <c r="T580"/>
      <c r="U580"/>
      <c r="V580"/>
      <c r="W580"/>
      <c r="X580"/>
      <c r="Y580"/>
    </row>
    <row r="581" spans="13:25">
      <c r="M581"/>
      <c r="N581"/>
      <c r="O581"/>
      <c r="P581"/>
      <c r="Q581"/>
      <c r="R581"/>
      <c r="S581"/>
      <c r="T581"/>
      <c r="U581"/>
      <c r="V581"/>
      <c r="W581"/>
      <c r="X581"/>
      <c r="Y581"/>
    </row>
    <row r="582" spans="13:25">
      <c r="M582"/>
      <c r="N582"/>
      <c r="O582"/>
      <c r="P582"/>
      <c r="Q582"/>
      <c r="R582"/>
      <c r="S582"/>
      <c r="T582"/>
      <c r="U582"/>
      <c r="V582"/>
      <c r="W582"/>
      <c r="X582"/>
      <c r="Y582"/>
    </row>
    <row r="583" spans="13:25">
      <c r="M583"/>
      <c r="N583"/>
      <c r="O583"/>
      <c r="P583"/>
      <c r="Q583"/>
      <c r="R583"/>
      <c r="S583"/>
      <c r="T583"/>
      <c r="U583"/>
      <c r="V583"/>
      <c r="W583"/>
      <c r="X583"/>
      <c r="Y583"/>
    </row>
    <row r="584" spans="13:25">
      <c r="M584"/>
      <c r="N584"/>
      <c r="O584"/>
      <c r="P584"/>
      <c r="Q584"/>
      <c r="R584"/>
      <c r="S584"/>
      <c r="T584"/>
      <c r="U584"/>
      <c r="V584"/>
      <c r="W584"/>
      <c r="X584"/>
      <c r="Y584"/>
    </row>
    <row r="585" spans="13:25">
      <c r="M585"/>
      <c r="N585"/>
      <c r="O585"/>
      <c r="P585"/>
      <c r="Q585"/>
      <c r="R585"/>
      <c r="S585"/>
      <c r="T585"/>
      <c r="U585"/>
      <c r="V585"/>
      <c r="W585"/>
      <c r="X585"/>
      <c r="Y585"/>
    </row>
    <row r="586" spans="13:25">
      <c r="M586"/>
      <c r="N586"/>
      <c r="O586"/>
      <c r="P586"/>
      <c r="Q586"/>
      <c r="R586"/>
      <c r="S586"/>
      <c r="T586"/>
      <c r="U586"/>
      <c r="V586"/>
      <c r="W586"/>
      <c r="X586"/>
      <c r="Y586"/>
    </row>
    <row r="587" spans="13:25">
      <c r="M587"/>
      <c r="N587"/>
      <c r="O587"/>
      <c r="P587"/>
      <c r="Q587"/>
      <c r="R587"/>
      <c r="S587"/>
      <c r="T587"/>
      <c r="U587"/>
      <c r="V587"/>
      <c r="W587"/>
      <c r="X587"/>
      <c r="Y587"/>
    </row>
    <row r="588" spans="13:25">
      <c r="M588"/>
      <c r="N588"/>
      <c r="O588"/>
      <c r="P588"/>
      <c r="Q588"/>
      <c r="R588"/>
      <c r="S588"/>
      <c r="T588"/>
      <c r="U588"/>
      <c r="V588"/>
      <c r="W588"/>
      <c r="X588"/>
      <c r="Y588"/>
    </row>
    <row r="589" spans="13:25">
      <c r="M589"/>
      <c r="N589"/>
      <c r="O589"/>
      <c r="P589"/>
      <c r="Q589"/>
      <c r="R589"/>
      <c r="S589"/>
      <c r="T589"/>
      <c r="U589"/>
      <c r="V589"/>
      <c r="W589"/>
      <c r="X589"/>
      <c r="Y589"/>
    </row>
    <row r="590" spans="13:25">
      <c r="M590"/>
      <c r="N590"/>
      <c r="O590"/>
      <c r="P590"/>
      <c r="Q590"/>
      <c r="R590"/>
      <c r="S590"/>
      <c r="T590"/>
      <c r="U590"/>
      <c r="V590"/>
      <c r="W590"/>
      <c r="X590"/>
      <c r="Y590"/>
    </row>
    <row r="591" spans="13:25">
      <c r="M591"/>
      <c r="N591"/>
      <c r="O591"/>
      <c r="P591"/>
      <c r="Q591"/>
      <c r="R591"/>
      <c r="S591"/>
      <c r="T591"/>
      <c r="U591"/>
      <c r="V591"/>
      <c r="W591"/>
      <c r="X591"/>
      <c r="Y591"/>
    </row>
    <row r="592" spans="13:25">
      <c r="M592"/>
      <c r="N592"/>
      <c r="O592"/>
      <c r="P592"/>
      <c r="Q592"/>
      <c r="R592"/>
      <c r="S592"/>
      <c r="T592"/>
      <c r="U592"/>
      <c r="V592"/>
      <c r="W592"/>
      <c r="X592"/>
      <c r="Y592"/>
    </row>
    <row r="593" spans="13:25">
      <c r="M593"/>
      <c r="N593"/>
      <c r="O593"/>
      <c r="P593"/>
      <c r="Q593"/>
      <c r="R593"/>
      <c r="S593"/>
      <c r="T593"/>
      <c r="U593"/>
      <c r="V593"/>
      <c r="W593"/>
      <c r="X593"/>
      <c r="Y593"/>
    </row>
    <row r="594" spans="13:25">
      <c r="M594"/>
      <c r="N594"/>
      <c r="O594"/>
      <c r="P594"/>
      <c r="Q594"/>
      <c r="R594"/>
      <c r="S594"/>
      <c r="T594"/>
      <c r="U594"/>
      <c r="V594"/>
      <c r="W594"/>
      <c r="X594"/>
      <c r="Y594"/>
    </row>
    <row r="595" spans="13:25">
      <c r="M595"/>
      <c r="N595"/>
      <c r="O595"/>
      <c r="P595"/>
      <c r="Q595"/>
      <c r="R595"/>
      <c r="S595"/>
      <c r="T595"/>
      <c r="U595"/>
      <c r="V595"/>
      <c r="W595"/>
      <c r="X595"/>
      <c r="Y595"/>
    </row>
    <row r="596" spans="13:25">
      <c r="M596"/>
      <c r="N596"/>
      <c r="O596"/>
      <c r="P596"/>
      <c r="Q596"/>
      <c r="R596"/>
      <c r="S596"/>
      <c r="T596"/>
      <c r="U596"/>
      <c r="V596"/>
      <c r="W596"/>
      <c r="X596"/>
      <c r="Y596"/>
    </row>
    <row r="597" spans="13:25">
      <c r="M597"/>
      <c r="N597"/>
      <c r="O597"/>
      <c r="P597"/>
      <c r="Q597"/>
      <c r="R597"/>
      <c r="S597"/>
      <c r="T597"/>
      <c r="U597"/>
      <c r="V597"/>
      <c r="W597"/>
      <c r="X597"/>
      <c r="Y597"/>
    </row>
    <row r="598" spans="13:25">
      <c r="M598"/>
      <c r="N598"/>
      <c r="O598"/>
      <c r="P598"/>
      <c r="Q598"/>
      <c r="R598"/>
      <c r="S598"/>
      <c r="T598"/>
      <c r="U598"/>
      <c r="V598"/>
      <c r="W598"/>
      <c r="X598"/>
      <c r="Y598"/>
    </row>
    <row r="599" spans="13:25">
      <c r="M599"/>
      <c r="N599"/>
      <c r="O599"/>
      <c r="P599"/>
      <c r="Q599"/>
      <c r="R599"/>
      <c r="S599"/>
      <c r="T599"/>
      <c r="U599"/>
      <c r="V599"/>
      <c r="W599"/>
      <c r="X599"/>
      <c r="Y599"/>
    </row>
    <row r="600" spans="13:25">
      <c r="M600"/>
      <c r="N600"/>
      <c r="O600"/>
      <c r="P600"/>
      <c r="Q600"/>
      <c r="R600"/>
      <c r="S600"/>
      <c r="T600"/>
      <c r="U600"/>
      <c r="V600"/>
      <c r="W600"/>
      <c r="X600"/>
      <c r="Y600"/>
    </row>
    <row r="601" spans="13:25">
      <c r="M601"/>
      <c r="N601"/>
      <c r="O601"/>
      <c r="P601"/>
      <c r="Q601"/>
      <c r="R601"/>
      <c r="S601"/>
      <c r="T601"/>
      <c r="U601"/>
      <c r="V601"/>
      <c r="W601"/>
      <c r="X601"/>
      <c r="Y601"/>
    </row>
    <row r="602" spans="13:25">
      <c r="M602"/>
      <c r="N602"/>
      <c r="O602"/>
      <c r="P602"/>
      <c r="Q602"/>
      <c r="R602"/>
      <c r="S602"/>
      <c r="T602"/>
      <c r="U602"/>
      <c r="V602"/>
      <c r="W602"/>
      <c r="X602"/>
      <c r="Y602"/>
    </row>
    <row r="603" spans="13:25"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58"/>
    </row>
    <row r="604" spans="13:25"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58"/>
    </row>
    <row r="605" spans="13:25"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58"/>
    </row>
    <row r="606" spans="13:25"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58"/>
    </row>
    <row r="607" spans="13:25"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58"/>
    </row>
    <row r="608" spans="13:25"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58"/>
    </row>
    <row r="609" spans="13:25"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58"/>
    </row>
    <row r="610" spans="13:25"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58"/>
    </row>
    <row r="611" spans="13:25"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58"/>
    </row>
    <row r="612" spans="13:25"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58"/>
    </row>
    <row r="613" spans="13:25"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58"/>
    </row>
    <row r="614" spans="13:25"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58"/>
    </row>
    <row r="615" spans="13:25"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58"/>
    </row>
    <row r="616" spans="13:25"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58"/>
    </row>
    <row r="617" spans="13:25"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58"/>
    </row>
    <row r="618" spans="13:25"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58"/>
    </row>
    <row r="619" spans="13:25"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58"/>
    </row>
    <row r="620" spans="13:25"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58"/>
    </row>
    <row r="621" spans="13:25"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58"/>
    </row>
    <row r="622" spans="13:25"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58"/>
    </row>
    <row r="623" spans="13:25"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58"/>
    </row>
    <row r="624" spans="13:25"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58"/>
    </row>
    <row r="625" spans="13:25"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58"/>
    </row>
    <row r="626" spans="13:25"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58"/>
    </row>
    <row r="627" spans="13:25"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58"/>
    </row>
    <row r="628" spans="13:25"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58"/>
    </row>
    <row r="629" spans="13:25"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58"/>
    </row>
  </sheetData>
  <mergeCells count="3">
    <mergeCell ref="K1:L1"/>
    <mergeCell ref="M1:W1"/>
    <mergeCell ref="X1:Y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AA689-7D05-4971-ADC0-B0F2E8ABE700}">
  <sheetPr codeName="arkStawki"/>
  <dimension ref="A1:Q61"/>
  <sheetViews>
    <sheetView topLeftCell="A28" workbookViewId="0">
      <selection activeCell="F58" sqref="F58"/>
    </sheetView>
  </sheetViews>
  <sheetFormatPr defaultRowHeight="14.4"/>
  <cols>
    <col min="1" max="1" width="24.109375" bestFit="1" customWidth="1"/>
    <col min="2" max="3" width="13.44140625" customWidth="1"/>
    <col min="4" max="8" width="13.33203125" customWidth="1"/>
    <col min="9" max="11" width="13.5546875" customWidth="1"/>
    <col min="12" max="12" width="16" customWidth="1"/>
    <col min="13" max="13" width="13.5546875" customWidth="1"/>
    <col min="14" max="15" width="13" customWidth="1"/>
    <col min="17" max="21" width="12" customWidth="1"/>
  </cols>
  <sheetData>
    <row r="1" spans="1:17" ht="15" thickBot="1">
      <c r="O1" s="362" t="s">
        <v>895</v>
      </c>
    </row>
    <row r="2" spans="1:17" ht="15" thickBot="1">
      <c r="A2" s="618" t="s">
        <v>369</v>
      </c>
      <c r="B2" s="619"/>
      <c r="C2" s="619"/>
      <c r="D2" s="619"/>
      <c r="E2" s="619"/>
      <c r="F2" s="619"/>
      <c r="G2" s="619"/>
      <c r="H2" s="619"/>
      <c r="I2" s="619"/>
      <c r="J2" s="619"/>
      <c r="K2" s="619"/>
      <c r="L2" s="619"/>
      <c r="M2" s="620"/>
      <c r="O2" s="363" t="s">
        <v>912</v>
      </c>
    </row>
    <row r="3" spans="1:17" ht="28.8">
      <c r="A3" s="26" t="s">
        <v>55</v>
      </c>
      <c r="B3" s="27" t="s">
        <v>805</v>
      </c>
      <c r="C3" s="27" t="s">
        <v>221</v>
      </c>
      <c r="D3" s="28" t="s">
        <v>228</v>
      </c>
      <c r="E3" s="28" t="s">
        <v>370</v>
      </c>
      <c r="F3" s="28" t="s">
        <v>227</v>
      </c>
      <c r="G3" s="28" t="s">
        <v>226</v>
      </c>
      <c r="H3" s="28" t="s">
        <v>220</v>
      </c>
      <c r="I3" s="28" t="s">
        <v>223</v>
      </c>
      <c r="J3" s="28" t="s">
        <v>224</v>
      </c>
      <c r="K3" s="28" t="s">
        <v>273</v>
      </c>
      <c r="L3" s="28" t="s">
        <v>894</v>
      </c>
      <c r="M3" s="361" t="s">
        <v>249</v>
      </c>
    </row>
    <row r="4" spans="1:17" ht="16.2" thickBot="1">
      <c r="A4" s="29">
        <v>350</v>
      </c>
      <c r="B4" s="30">
        <v>260</v>
      </c>
      <c r="C4" s="30">
        <v>150</v>
      </c>
      <c r="D4" s="31">
        <v>150</v>
      </c>
      <c r="E4" s="31">
        <v>165</v>
      </c>
      <c r="F4" s="31">
        <v>165</v>
      </c>
      <c r="G4" s="31">
        <v>400</v>
      </c>
      <c r="H4" s="31">
        <v>115</v>
      </c>
      <c r="I4" s="31">
        <v>115</v>
      </c>
      <c r="J4" s="31">
        <v>115</v>
      </c>
      <c r="K4" s="31">
        <v>115</v>
      </c>
      <c r="L4" s="31">
        <v>115</v>
      </c>
      <c r="M4" s="32">
        <v>115</v>
      </c>
    </row>
    <row r="10" spans="1:17" ht="15" thickBot="1"/>
    <row r="11" spans="1:17" ht="15" customHeight="1" thickBot="1">
      <c r="L11" s="624" t="s">
        <v>910</v>
      </c>
      <c r="M11" s="625"/>
      <c r="N11" s="625"/>
      <c r="O11" s="625"/>
      <c r="P11" s="625"/>
      <c r="Q11" s="626"/>
    </row>
    <row r="12" spans="1:17" ht="15" thickBot="1">
      <c r="L12" s="621">
        <v>0.1</v>
      </c>
      <c r="M12" s="622"/>
      <c r="N12" s="622"/>
      <c r="O12" s="622"/>
      <c r="P12" s="622"/>
      <c r="Q12" s="623"/>
    </row>
    <row r="14" spans="1:17" ht="15" thickBot="1">
      <c r="E14" s="634" t="s">
        <v>906</v>
      </c>
      <c r="F14" s="634"/>
      <c r="G14" s="634"/>
      <c r="H14" s="634"/>
      <c r="M14" s="634" t="s">
        <v>905</v>
      </c>
      <c r="N14" s="634"/>
      <c r="O14" s="634"/>
      <c r="P14" s="634"/>
      <c r="Q14" s="634"/>
    </row>
    <row r="15" spans="1:17" ht="15.75" customHeight="1" thickBot="1">
      <c r="C15" s="301" t="s">
        <v>911</v>
      </c>
      <c r="D15" s="314" t="str">
        <f>D16&amp;"-"&amp;(E16-1)</f>
        <v>0-0</v>
      </c>
      <c r="E15" s="296" t="str">
        <f>E16&amp;"-"&amp;(F16-1)</f>
        <v>1-4</v>
      </c>
      <c r="F15" s="296" t="str">
        <f>F16&amp;"-"&amp;(G16-1)</f>
        <v>5-5</v>
      </c>
      <c r="G15" s="297" t="str">
        <f>G16&amp;"-"&amp;(H16-1)</f>
        <v>6-9</v>
      </c>
      <c r="H15" s="300" t="str">
        <f>H16&amp;" &gt;="</f>
        <v>10 &gt;=</v>
      </c>
      <c r="I15" s="112"/>
      <c r="L15" s="301" t="s">
        <v>911</v>
      </c>
      <c r="M15" s="292" t="str">
        <f>M16&amp;"-"&amp;(N16-1)</f>
        <v>0-0</v>
      </c>
      <c r="N15" s="302" t="str">
        <f>N16&amp;"-"&amp;(O16-1)</f>
        <v>1-3</v>
      </c>
      <c r="O15" s="302" t="str">
        <f>O16&amp;"-"&amp;(P16-1)</f>
        <v>4-7</v>
      </c>
      <c r="P15" s="302" t="str">
        <f>P16&amp;"-"&amp;(Q16-1)</f>
        <v>8-14</v>
      </c>
      <c r="Q15" s="290" t="str">
        <f>Q16&amp;" &gt;="</f>
        <v>15 &gt;=</v>
      </c>
    </row>
    <row r="16" spans="1:17" ht="30" customHeight="1" thickBot="1">
      <c r="A16" s="633" t="s">
        <v>909</v>
      </c>
      <c r="B16" s="291"/>
      <c r="C16" s="303" t="s">
        <v>907</v>
      </c>
      <c r="D16" s="295">
        <v>0</v>
      </c>
      <c r="E16" s="295">
        <v>1</v>
      </c>
      <c r="F16" s="295">
        <v>5</v>
      </c>
      <c r="G16" s="295">
        <v>6</v>
      </c>
      <c r="H16" s="295">
        <v>10</v>
      </c>
      <c r="I16" s="112"/>
      <c r="J16" s="633" t="s">
        <v>909</v>
      </c>
      <c r="L16" s="311" t="s">
        <v>908</v>
      </c>
      <c r="M16" s="298">
        <v>0</v>
      </c>
      <c r="N16" s="312">
        <v>1</v>
      </c>
      <c r="O16" s="312">
        <v>4</v>
      </c>
      <c r="P16" s="312">
        <v>8</v>
      </c>
      <c r="Q16" s="313">
        <v>15</v>
      </c>
    </row>
    <row r="17" spans="1:17" ht="15.6">
      <c r="A17" s="633"/>
      <c r="B17" s="4" t="str">
        <f>tblSimple[[#This Row],[Kolumna1]]&amp;"-"&amp;C18-1</f>
        <v>0-0</v>
      </c>
      <c r="C17" s="368">
        <v>0</v>
      </c>
      <c r="D17" s="369" t="s">
        <v>944</v>
      </c>
      <c r="E17" s="369" t="s">
        <v>944</v>
      </c>
      <c r="F17" s="369" t="s">
        <v>944</v>
      </c>
      <c r="G17" s="369" t="s">
        <v>944</v>
      </c>
      <c r="H17" s="369" t="s">
        <v>944</v>
      </c>
      <c r="I17" s="112"/>
      <c r="J17" s="633"/>
      <c r="K17" s="4" t="str">
        <f>Stawki!$L17&amp;"-"&amp;L18-1</f>
        <v>0-0</v>
      </c>
      <c r="L17" s="308">
        <v>0</v>
      </c>
      <c r="M17" s="309" t="s">
        <v>945</v>
      </c>
      <c r="N17" s="310" t="s">
        <v>945</v>
      </c>
      <c r="O17" s="310" t="s">
        <v>945</v>
      </c>
      <c r="P17" s="310" t="s">
        <v>945</v>
      </c>
      <c r="Q17" s="310" t="s">
        <v>945</v>
      </c>
    </row>
    <row r="18" spans="1:17" ht="15.6">
      <c r="A18" s="633"/>
      <c r="B18" s="4" t="str">
        <f>tblSimple[[#This Row],[Kolumna1]]&amp;"-"&amp;C19-1</f>
        <v>1-25</v>
      </c>
      <c r="C18" s="367">
        <v>1</v>
      </c>
      <c r="D18" s="366" t="s">
        <v>944</v>
      </c>
      <c r="E18" s="366">
        <v>0.3</v>
      </c>
      <c r="F18" s="366">
        <v>0.35</v>
      </c>
      <c r="G18" s="366">
        <v>0.4</v>
      </c>
      <c r="H18" s="366">
        <v>0.45</v>
      </c>
      <c r="I18" s="112"/>
      <c r="J18" s="633"/>
      <c r="K18" s="4" t="str">
        <f>Stawki!$L18&amp;"-"&amp;L19-1</f>
        <v>1-25</v>
      </c>
      <c r="L18" s="307">
        <v>1</v>
      </c>
      <c r="M18" s="305" t="s">
        <v>945</v>
      </c>
      <c r="N18" s="306">
        <f t="shared" ref="N18:Q21" si="0">$L$12+E18</f>
        <v>0.4</v>
      </c>
      <c r="O18" s="306">
        <f t="shared" si="0"/>
        <v>0.44999999999999996</v>
      </c>
      <c r="P18" s="306">
        <f t="shared" si="0"/>
        <v>0.5</v>
      </c>
      <c r="Q18" s="306">
        <f t="shared" si="0"/>
        <v>0.55000000000000004</v>
      </c>
    </row>
    <row r="19" spans="1:17" ht="15.6">
      <c r="A19" s="633"/>
      <c r="B19" s="4" t="str">
        <f>tblSimple[[#This Row],[Kolumna1]]&amp;"-"&amp;C20-1</f>
        <v>26-100</v>
      </c>
      <c r="C19" s="367">
        <v>26</v>
      </c>
      <c r="D19" s="365" t="s">
        <v>944</v>
      </c>
      <c r="E19" s="365">
        <v>0.25</v>
      </c>
      <c r="F19" s="365">
        <v>0.3</v>
      </c>
      <c r="G19" s="365">
        <v>0.35</v>
      </c>
      <c r="H19" s="365">
        <v>0.4</v>
      </c>
      <c r="I19" s="112"/>
      <c r="J19" s="633"/>
      <c r="K19" s="4" t="str">
        <f>Stawki!$L19&amp;"-"&amp;L20-1</f>
        <v>26-100</v>
      </c>
      <c r="L19" s="307">
        <v>26</v>
      </c>
      <c r="M19" s="299" t="s">
        <v>945</v>
      </c>
      <c r="N19" s="304">
        <f t="shared" si="0"/>
        <v>0.35</v>
      </c>
      <c r="O19" s="304">
        <f t="shared" si="0"/>
        <v>0.4</v>
      </c>
      <c r="P19" s="304">
        <f t="shared" si="0"/>
        <v>0.44999999999999996</v>
      </c>
      <c r="Q19" s="304">
        <f t="shared" si="0"/>
        <v>0.5</v>
      </c>
    </row>
    <row r="20" spans="1:17" ht="15.6">
      <c r="A20" s="633"/>
      <c r="B20" s="4" t="str">
        <f>tblSimple[[#This Row],[Kolumna1]]&amp;"-"&amp;C21-1</f>
        <v>101-500</v>
      </c>
      <c r="C20" s="367">
        <v>101</v>
      </c>
      <c r="D20" s="366" t="s">
        <v>944</v>
      </c>
      <c r="E20" s="366">
        <v>0.2</v>
      </c>
      <c r="F20" s="366">
        <v>0.25</v>
      </c>
      <c r="G20" s="366">
        <v>0.3</v>
      </c>
      <c r="H20" s="366">
        <v>0.35</v>
      </c>
      <c r="J20" s="633"/>
      <c r="K20" s="4" t="str">
        <f>Stawki!$L20&amp;"-"&amp;L21-1</f>
        <v>101-500</v>
      </c>
      <c r="L20" s="307">
        <v>101</v>
      </c>
      <c r="M20" s="305" t="s">
        <v>945</v>
      </c>
      <c r="N20" s="306">
        <f t="shared" si="0"/>
        <v>0.30000000000000004</v>
      </c>
      <c r="O20" s="306">
        <f t="shared" si="0"/>
        <v>0.35</v>
      </c>
      <c r="P20" s="306">
        <f t="shared" si="0"/>
        <v>0.4</v>
      </c>
      <c r="Q20" s="306">
        <f t="shared" si="0"/>
        <v>0.44999999999999996</v>
      </c>
    </row>
    <row r="21" spans="1:17" ht="16.2" thickBot="1">
      <c r="A21" s="633"/>
      <c r="B21" s="4" t="str">
        <f>tblSimple[[#This Row],[Kolumna1]]&amp;" &gt;="</f>
        <v>501 &gt;=</v>
      </c>
      <c r="C21" s="294">
        <v>501</v>
      </c>
      <c r="D21" s="293" t="s">
        <v>944</v>
      </c>
      <c r="E21" s="293">
        <v>0.15</v>
      </c>
      <c r="F21" s="293">
        <v>0.2</v>
      </c>
      <c r="G21" s="293">
        <v>0.25</v>
      </c>
      <c r="H21" s="293">
        <v>0.3</v>
      </c>
      <c r="J21" s="633"/>
      <c r="K21" s="4" t="str">
        <f>Stawki!$L21&amp;" &gt;="</f>
        <v>501 &gt;=</v>
      </c>
      <c r="L21" s="307">
        <v>501</v>
      </c>
      <c r="M21" s="299" t="s">
        <v>945</v>
      </c>
      <c r="N21" s="304">
        <f t="shared" si="0"/>
        <v>0.25</v>
      </c>
      <c r="O21" s="304">
        <f t="shared" si="0"/>
        <v>0.30000000000000004</v>
      </c>
      <c r="P21" s="304">
        <f t="shared" si="0"/>
        <v>0.35</v>
      </c>
      <c r="Q21" s="304">
        <f t="shared" si="0"/>
        <v>0.4</v>
      </c>
    </row>
    <row r="25" spans="1:17">
      <c r="E25" s="364"/>
    </row>
    <row r="28" spans="1:17" ht="15" thickBot="1"/>
    <row r="29" spans="1:17" ht="15" thickBot="1">
      <c r="L29" s="630" t="s">
        <v>951</v>
      </c>
      <c r="M29" s="631"/>
      <c r="N29" s="631"/>
      <c r="O29" s="631"/>
      <c r="P29" s="632"/>
    </row>
    <row r="30" spans="1:17" ht="15" thickBot="1">
      <c r="L30" s="627">
        <v>0.1</v>
      </c>
      <c r="M30" s="628"/>
      <c r="N30" s="628"/>
      <c r="O30" s="628"/>
      <c r="P30" s="629"/>
    </row>
    <row r="31" spans="1:17" ht="43.2">
      <c r="A31" s="370" t="s">
        <v>940</v>
      </c>
      <c r="B31" s="17" t="s">
        <v>938</v>
      </c>
      <c r="C31" s="17" t="s">
        <v>939</v>
      </c>
      <c r="D31" s="370" t="s">
        <v>975</v>
      </c>
    </row>
    <row r="32" spans="1:17">
      <c r="A32" t="s">
        <v>913</v>
      </c>
      <c r="B32" s="316">
        <v>0.03</v>
      </c>
      <c r="C32" s="316">
        <v>0.03</v>
      </c>
      <c r="D32" t="s">
        <v>972</v>
      </c>
      <c r="L32" t="s">
        <v>971</v>
      </c>
      <c r="M32" t="s">
        <v>895</v>
      </c>
    </row>
    <row r="33" spans="1:13">
      <c r="A33" t="s">
        <v>914</v>
      </c>
      <c r="B33" s="316">
        <v>0.05</v>
      </c>
      <c r="C33" s="316">
        <v>0.05</v>
      </c>
      <c r="D33" t="s">
        <v>973</v>
      </c>
      <c r="L33" t="s">
        <v>972</v>
      </c>
      <c r="M33" s="394">
        <v>0.05</v>
      </c>
    </row>
    <row r="34" spans="1:13">
      <c r="A34" t="s">
        <v>915</v>
      </c>
      <c r="B34" s="316">
        <v>0.04</v>
      </c>
      <c r="C34" s="316">
        <v>0.05</v>
      </c>
      <c r="D34" t="s">
        <v>973</v>
      </c>
      <c r="L34" t="s">
        <v>973</v>
      </c>
      <c r="M34" s="394">
        <v>0.1</v>
      </c>
    </row>
    <row r="35" spans="1:13">
      <c r="A35" t="s">
        <v>916</v>
      </c>
      <c r="B35" s="316">
        <v>0.05</v>
      </c>
      <c r="C35" s="316">
        <v>0.05</v>
      </c>
      <c r="D35" t="s">
        <v>972</v>
      </c>
      <c r="L35" t="s">
        <v>974</v>
      </c>
      <c r="M35" s="394">
        <v>0</v>
      </c>
    </row>
    <row r="36" spans="1:13">
      <c r="A36" t="s">
        <v>917</v>
      </c>
      <c r="B36" s="316">
        <v>0.05</v>
      </c>
      <c r="C36" s="316">
        <v>0.05</v>
      </c>
      <c r="D36" t="s">
        <v>973</v>
      </c>
    </row>
    <row r="37" spans="1:13">
      <c r="A37" t="s">
        <v>918</v>
      </c>
      <c r="B37" s="316">
        <v>0.03</v>
      </c>
      <c r="C37" s="316">
        <v>0.04</v>
      </c>
      <c r="D37" t="s">
        <v>973</v>
      </c>
    </row>
    <row r="38" spans="1:13">
      <c r="A38" t="s">
        <v>919</v>
      </c>
      <c r="B38" s="316">
        <v>0</v>
      </c>
      <c r="C38" s="316">
        <v>0.03</v>
      </c>
      <c r="D38" t="s">
        <v>973</v>
      </c>
    </row>
    <row r="39" spans="1:13">
      <c r="A39" t="s">
        <v>985</v>
      </c>
      <c r="B39" s="316">
        <v>0.05</v>
      </c>
      <c r="C39" s="316">
        <v>0.05</v>
      </c>
      <c r="D39" t="s">
        <v>973</v>
      </c>
    </row>
    <row r="40" spans="1:13">
      <c r="A40" t="s">
        <v>920</v>
      </c>
      <c r="B40" s="316">
        <v>0.01</v>
      </c>
      <c r="C40" s="316">
        <v>0.03</v>
      </c>
      <c r="D40" t="s">
        <v>972</v>
      </c>
    </row>
    <row r="41" spans="1:13">
      <c r="A41" t="s">
        <v>921</v>
      </c>
      <c r="B41" s="316">
        <v>0.05</v>
      </c>
      <c r="C41" s="316">
        <v>0.05</v>
      </c>
      <c r="D41" t="s">
        <v>973</v>
      </c>
    </row>
    <row r="42" spans="1:13">
      <c r="A42" t="s">
        <v>922</v>
      </c>
      <c r="B42" s="316">
        <v>0.04</v>
      </c>
      <c r="C42" s="316">
        <v>0.05</v>
      </c>
      <c r="D42" t="s">
        <v>973</v>
      </c>
    </row>
    <row r="43" spans="1:13">
      <c r="A43" t="s">
        <v>923</v>
      </c>
      <c r="B43" s="316">
        <v>0.04</v>
      </c>
      <c r="C43" s="316">
        <v>0.05</v>
      </c>
      <c r="D43" t="s">
        <v>974</v>
      </c>
    </row>
    <row r="44" spans="1:13">
      <c r="A44" t="s">
        <v>924</v>
      </c>
      <c r="B44" s="316">
        <v>0.04</v>
      </c>
      <c r="C44" s="316">
        <v>0.05</v>
      </c>
      <c r="D44" t="s">
        <v>973</v>
      </c>
    </row>
    <row r="45" spans="1:13">
      <c r="A45" t="s">
        <v>925</v>
      </c>
      <c r="B45" s="316">
        <v>0.04</v>
      </c>
      <c r="C45" s="316">
        <v>0.05</v>
      </c>
      <c r="D45" t="s">
        <v>973</v>
      </c>
    </row>
    <row r="46" spans="1:13">
      <c r="A46" t="s">
        <v>926</v>
      </c>
      <c r="B46" s="316">
        <v>0.04</v>
      </c>
      <c r="C46" s="316">
        <v>0.05</v>
      </c>
      <c r="D46" t="s">
        <v>974</v>
      </c>
    </row>
    <row r="47" spans="1:13">
      <c r="A47" t="s">
        <v>927</v>
      </c>
      <c r="B47" s="316">
        <v>0.04</v>
      </c>
      <c r="C47" s="316">
        <v>0.05</v>
      </c>
      <c r="D47" t="s">
        <v>973</v>
      </c>
    </row>
    <row r="48" spans="1:13">
      <c r="A48" t="s">
        <v>928</v>
      </c>
      <c r="B48" s="316">
        <v>0.05</v>
      </c>
      <c r="C48" s="316">
        <v>0.05</v>
      </c>
      <c r="D48" t="s">
        <v>973</v>
      </c>
    </row>
    <row r="49" spans="1:4">
      <c r="A49" t="s">
        <v>929</v>
      </c>
      <c r="B49" s="316">
        <v>0.05</v>
      </c>
      <c r="C49" s="316">
        <v>0.05</v>
      </c>
      <c r="D49" t="s">
        <v>972</v>
      </c>
    </row>
    <row r="50" spans="1:4">
      <c r="A50" t="s">
        <v>930</v>
      </c>
      <c r="B50" s="316">
        <v>0.01</v>
      </c>
      <c r="C50" s="316">
        <v>0.03</v>
      </c>
      <c r="D50" t="s">
        <v>973</v>
      </c>
    </row>
    <row r="51" spans="1:4">
      <c r="A51" t="s">
        <v>986</v>
      </c>
      <c r="B51" s="316">
        <v>0.02</v>
      </c>
      <c r="C51" s="316">
        <v>0.05</v>
      </c>
      <c r="D51" t="s">
        <v>972</v>
      </c>
    </row>
    <row r="52" spans="1:4">
      <c r="A52" t="s">
        <v>931</v>
      </c>
      <c r="B52" s="316">
        <v>0.04</v>
      </c>
      <c r="C52" s="316">
        <v>0.05</v>
      </c>
      <c r="D52" t="s">
        <v>972</v>
      </c>
    </row>
    <row r="53" spans="1:4">
      <c r="A53" t="s">
        <v>993</v>
      </c>
      <c r="B53" s="316">
        <v>0.04</v>
      </c>
      <c r="C53" s="316">
        <v>0.05</v>
      </c>
      <c r="D53" t="s">
        <v>973</v>
      </c>
    </row>
    <row r="54" spans="1:4">
      <c r="A54" t="s">
        <v>932</v>
      </c>
      <c r="B54" s="316">
        <v>0</v>
      </c>
      <c r="C54" s="316">
        <v>0.03</v>
      </c>
      <c r="D54" t="s">
        <v>972</v>
      </c>
    </row>
    <row r="55" spans="1:4">
      <c r="A55" t="s">
        <v>933</v>
      </c>
      <c r="B55" s="316">
        <v>0.01</v>
      </c>
      <c r="C55" s="316">
        <v>0.03</v>
      </c>
      <c r="D55" t="s">
        <v>973</v>
      </c>
    </row>
    <row r="56" spans="1:4">
      <c r="A56" t="s">
        <v>934</v>
      </c>
      <c r="B56" s="316">
        <v>0.02</v>
      </c>
      <c r="C56" s="316">
        <v>0.03</v>
      </c>
      <c r="D56" t="s">
        <v>974</v>
      </c>
    </row>
    <row r="57" spans="1:4">
      <c r="A57" t="s">
        <v>935</v>
      </c>
      <c r="B57" s="316">
        <v>0.04</v>
      </c>
      <c r="C57" s="316">
        <v>0.05</v>
      </c>
      <c r="D57" t="s">
        <v>973</v>
      </c>
    </row>
    <row r="58" spans="1:4">
      <c r="A58" t="s">
        <v>936</v>
      </c>
      <c r="B58" s="316">
        <v>0.05</v>
      </c>
      <c r="C58" s="316">
        <v>0.05</v>
      </c>
      <c r="D58" t="s">
        <v>972</v>
      </c>
    </row>
    <row r="59" spans="1:4">
      <c r="A59" t="s">
        <v>937</v>
      </c>
      <c r="B59" s="316">
        <v>0.03</v>
      </c>
      <c r="C59" s="316">
        <v>0.04</v>
      </c>
      <c r="D59" t="s">
        <v>972</v>
      </c>
    </row>
    <row r="60" spans="1:4">
      <c r="A60" t="s">
        <v>1009</v>
      </c>
      <c r="B60" s="316">
        <v>0.02</v>
      </c>
      <c r="C60" s="316">
        <v>0.03</v>
      </c>
      <c r="D60" t="s">
        <v>974</v>
      </c>
    </row>
    <row r="61" spans="1:4">
      <c r="A61" t="s">
        <v>943</v>
      </c>
      <c r="B61" s="4" t="s">
        <v>944</v>
      </c>
      <c r="C61" s="4" t="s">
        <v>945</v>
      </c>
    </row>
  </sheetData>
  <mergeCells count="9">
    <mergeCell ref="A2:M2"/>
    <mergeCell ref="L12:Q12"/>
    <mergeCell ref="L11:Q11"/>
    <mergeCell ref="L30:P30"/>
    <mergeCell ref="L29:P29"/>
    <mergeCell ref="J16:J21"/>
    <mergeCell ref="A16:A21"/>
    <mergeCell ref="M14:Q14"/>
    <mergeCell ref="E14:H14"/>
  </mergeCells>
  <dataValidations count="1">
    <dataValidation type="list" allowBlank="1" showInputMessage="1" showErrorMessage="1" sqref="D32:D61" xr:uid="{5D106E3E-A901-4363-BEA7-2211D5BD608A}">
      <formula1>$L$33:$L$35</formula1>
    </dataValidation>
  </dataValidations>
  <pageMargins left="0.7" right="0.7" top="0.75" bottom="0.75" header="0.3" footer="0.3"/>
  <pageSetup paperSize="9" orientation="portrait" r:id="rId1"/>
  <ignoredErrors>
    <ignoredError sqref="N16 P16:Q16" calculatedColumn="1"/>
  </ignoredErrors>
  <legacyDrawing r:id="rId2"/>
  <tableParts count="4"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Calc"/>
  <dimension ref="A1:AA22"/>
  <sheetViews>
    <sheetView workbookViewId="0">
      <selection activeCell="O18" sqref="O18"/>
    </sheetView>
  </sheetViews>
  <sheetFormatPr defaultRowHeight="14.4"/>
  <cols>
    <col min="1" max="1" width="3" customWidth="1"/>
    <col min="2" max="2" width="8.109375" style="4" bestFit="1" customWidth="1"/>
    <col min="3" max="3" width="19.33203125" style="12" bestFit="1" customWidth="1"/>
    <col min="4" max="4" width="10.6640625" style="5" bestFit="1" customWidth="1"/>
    <col min="5" max="6" width="9.88671875" style="6" bestFit="1" customWidth="1"/>
    <col min="7" max="7" width="12.88671875" style="7" bestFit="1" customWidth="1"/>
    <col min="8" max="9" width="14" style="4" bestFit="1" customWidth="1"/>
    <col min="10" max="10" width="13.109375" style="4" bestFit="1" customWidth="1"/>
    <col min="11" max="11" width="13.33203125" style="4" customWidth="1"/>
    <col min="12" max="12" width="19.88671875" style="4" bestFit="1" customWidth="1"/>
    <col min="13" max="13" width="14.88671875" style="8" bestFit="1" customWidth="1"/>
    <col min="14" max="14" width="23.109375" style="9" bestFit="1" customWidth="1"/>
    <col min="15" max="15" width="14.5546875" style="9" customWidth="1"/>
    <col min="16" max="16" width="13" customWidth="1"/>
    <col min="17" max="17" width="15.33203125" style="3" bestFit="1" customWidth="1"/>
    <col min="18" max="18" width="23.33203125" customWidth="1"/>
    <col min="25" max="25" width="10.109375" bestFit="1" customWidth="1"/>
  </cols>
  <sheetData>
    <row r="1" spans="1:27" ht="29.4" thickBot="1">
      <c r="A1" s="68"/>
      <c r="B1" s="69" t="s">
        <v>21</v>
      </c>
      <c r="C1" s="69" t="s">
        <v>22</v>
      </c>
      <c r="D1" s="70" t="s">
        <v>2</v>
      </c>
      <c r="E1" s="71" t="s">
        <v>23</v>
      </c>
      <c r="F1" s="71" t="s">
        <v>24</v>
      </c>
      <c r="G1" s="72" t="s">
        <v>19</v>
      </c>
      <c r="H1" s="73" t="s">
        <v>30</v>
      </c>
      <c r="I1" s="73" t="s">
        <v>47</v>
      </c>
      <c r="J1" s="74" t="s">
        <v>43</v>
      </c>
      <c r="K1" s="69" t="s">
        <v>25</v>
      </c>
      <c r="L1" s="69" t="s">
        <v>26</v>
      </c>
      <c r="M1" s="69" t="s">
        <v>28</v>
      </c>
      <c r="N1" s="71" t="s">
        <v>29</v>
      </c>
      <c r="O1" s="71" t="s">
        <v>46</v>
      </c>
      <c r="P1" s="69" t="s">
        <v>27</v>
      </c>
      <c r="Q1" s="75" t="s">
        <v>49</v>
      </c>
      <c r="R1" s="69" t="s">
        <v>465</v>
      </c>
      <c r="T1" s="635" t="s">
        <v>955</v>
      </c>
      <c r="U1" s="636"/>
      <c r="V1" s="636"/>
      <c r="W1" s="636"/>
      <c r="X1" s="636"/>
      <c r="Y1" s="636"/>
      <c r="Z1" s="636"/>
      <c r="AA1" s="637"/>
    </row>
    <row r="2" spans="1:27" ht="15" thickBot="1">
      <c r="A2" s="68"/>
      <c r="B2" s="81"/>
      <c r="C2" s="76"/>
      <c r="D2" s="70"/>
      <c r="E2" s="71"/>
      <c r="F2" s="71"/>
      <c r="G2" s="72"/>
      <c r="H2" s="77"/>
      <c r="I2" s="77"/>
      <c r="J2" s="78"/>
      <c r="K2" s="69"/>
      <c r="L2" s="69"/>
      <c r="M2" s="79"/>
      <c r="N2" s="71"/>
      <c r="O2" s="288"/>
      <c r="P2" s="80"/>
      <c r="Q2" s="75"/>
      <c r="R2" s="82"/>
      <c r="T2" s="510" t="s">
        <v>31</v>
      </c>
      <c r="U2" s="511"/>
      <c r="V2" s="511"/>
      <c r="W2" s="511"/>
      <c r="X2" s="511"/>
      <c r="Y2" s="511"/>
      <c r="Z2" s="511"/>
      <c r="AA2" s="512"/>
    </row>
    <row r="3" spans="1:27">
      <c r="B3"/>
      <c r="C3"/>
      <c r="D3"/>
      <c r="E3"/>
      <c r="F3"/>
      <c r="G3"/>
      <c r="H3"/>
      <c r="I3"/>
      <c r="J3"/>
      <c r="K3"/>
      <c r="L3"/>
      <c r="M3"/>
      <c r="N3"/>
      <c r="O3"/>
      <c r="Q3"/>
    </row>
    <row r="4" spans="1:27">
      <c r="B4"/>
      <c r="C4"/>
      <c r="D4"/>
      <c r="E4"/>
      <c r="F4"/>
      <c r="G4"/>
      <c r="H4"/>
      <c r="I4"/>
      <c r="J4"/>
      <c r="K4"/>
      <c r="L4"/>
      <c r="M4"/>
      <c r="N4"/>
      <c r="O4"/>
      <c r="Q4"/>
      <c r="Y4" s="11">
        <v>43706</v>
      </c>
    </row>
    <row r="5" spans="1:27">
      <c r="X5" t="s">
        <v>44</v>
      </c>
      <c r="Y5" t="s">
        <v>45</v>
      </c>
    </row>
    <row r="22" spans="11:11">
      <c r="K22" s="67"/>
    </row>
  </sheetData>
  <mergeCells count="2">
    <mergeCell ref="T1:AA1"/>
    <mergeCell ref="T2:AA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wczytanie_pliku_v2">
                <anchor moveWithCells="1" sizeWithCells="1">
                  <from>
                    <xdr:col>19</xdr:col>
                    <xdr:colOff>335280</xdr:colOff>
                    <xdr:row>3</xdr:row>
                    <xdr:rowOff>106680</xdr:rowOff>
                  </from>
                  <to>
                    <xdr:col>21</xdr:col>
                    <xdr:colOff>556260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pobieranie_danych">
                <anchor moveWithCells="1" sizeWithCells="1">
                  <from>
                    <xdr:col>19</xdr:col>
                    <xdr:colOff>327660</xdr:colOff>
                    <xdr:row>6</xdr:row>
                    <xdr:rowOff>99060</xdr:rowOff>
                  </from>
                  <to>
                    <xdr:col>21</xdr:col>
                    <xdr:colOff>556260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usuwanie">
                <anchor moveWithCells="1" sizeWithCells="1">
                  <from>
                    <xdr:col>19</xdr:col>
                    <xdr:colOff>335280</xdr:colOff>
                    <xdr:row>9</xdr:row>
                    <xdr:rowOff>76200</xdr:rowOff>
                  </from>
                  <to>
                    <xdr:col>21</xdr:col>
                    <xdr:colOff>556260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CalcDane"/>
  <dimension ref="A1:AQ170"/>
  <sheetViews>
    <sheetView zoomScale="55" zoomScaleNormal="55" workbookViewId="0">
      <selection activeCell="M3" sqref="M3:Q7"/>
    </sheetView>
  </sheetViews>
  <sheetFormatPr defaultRowHeight="14.4"/>
  <cols>
    <col min="1" max="1" width="16" customWidth="1"/>
    <col min="2" max="2" width="18.88671875" bestFit="1" customWidth="1"/>
    <col min="3" max="3" width="10.5546875" bestFit="1" customWidth="1"/>
    <col min="4" max="4" width="22.44140625" bestFit="1" customWidth="1"/>
    <col min="5" max="5" width="15.109375" bestFit="1" customWidth="1"/>
    <col min="6" max="6" width="13.109375" customWidth="1"/>
    <col min="7" max="7" width="12.5546875" bestFit="1" customWidth="1"/>
    <col min="8" max="8" width="12.109375" customWidth="1"/>
    <col min="9" max="9" width="31.33203125" bestFit="1" customWidth="1"/>
    <col min="10" max="10" width="16.33203125" bestFit="1" customWidth="1"/>
    <col min="11" max="11" width="18" bestFit="1" customWidth="1"/>
    <col min="12" max="12" width="17" bestFit="1" customWidth="1"/>
    <col min="13" max="13" width="14.109375" style="2" bestFit="1" customWidth="1"/>
    <col min="14" max="14" width="14.6640625" style="2" bestFit="1" customWidth="1"/>
    <col min="15" max="15" width="20.6640625" style="2" bestFit="1" customWidth="1"/>
    <col min="16" max="16" width="16.33203125" style="2" bestFit="1" customWidth="1"/>
    <col min="17" max="17" width="19.44140625" style="2" bestFit="1" customWidth="1"/>
    <col min="18" max="18" width="12.33203125" style="3" customWidth="1"/>
    <col min="19" max="19" width="14.109375" customWidth="1"/>
    <col min="20" max="21" width="12.109375" customWidth="1"/>
    <col min="22" max="22" width="25.33203125" customWidth="1"/>
    <col min="23" max="23" width="20.88671875" customWidth="1"/>
    <col min="24" max="24" width="17" bestFit="1" customWidth="1"/>
    <col min="25" max="26" width="12.109375" customWidth="1"/>
    <col min="27" max="27" width="18.33203125" customWidth="1"/>
    <col min="28" max="28" width="17.33203125" customWidth="1"/>
    <col min="29" max="29" width="25.33203125" style="13" customWidth="1"/>
    <col min="30" max="30" width="28.109375" style="16" bestFit="1" customWidth="1"/>
    <col min="31" max="31" width="11" customWidth="1"/>
    <col min="32" max="32" width="14.44140625" customWidth="1"/>
    <col min="33" max="33" width="11" customWidth="1"/>
    <col min="34" max="34" width="9.33203125" bestFit="1" customWidth="1"/>
    <col min="35" max="35" width="12.88671875" customWidth="1"/>
    <col min="36" max="36" width="13.44140625" bestFit="1" customWidth="1"/>
    <col min="37" max="37" width="12.88671875" bestFit="1" customWidth="1"/>
  </cols>
  <sheetData>
    <row r="1" spans="1:43">
      <c r="A1" s="1" t="s">
        <v>32</v>
      </c>
      <c r="B1" s="1" t="s">
        <v>959</v>
      </c>
      <c r="AC1" s="15"/>
    </row>
    <row r="3" spans="1:43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18</v>
      </c>
      <c r="H3" t="s">
        <v>19</v>
      </c>
      <c r="I3" t="s">
        <v>20</v>
      </c>
      <c r="J3" t="s">
        <v>6</v>
      </c>
      <c r="K3" t="s">
        <v>7</v>
      </c>
      <c r="L3" t="s">
        <v>8</v>
      </c>
      <c r="M3" s="2" t="s">
        <v>9</v>
      </c>
      <c r="N3" s="2" t="s">
        <v>11</v>
      </c>
      <c r="O3" s="2" t="s">
        <v>12</v>
      </c>
      <c r="P3" s="2" t="s">
        <v>13</v>
      </c>
      <c r="Q3" s="2" t="s">
        <v>10</v>
      </c>
      <c r="R3" s="3" t="s">
        <v>16</v>
      </c>
      <c r="S3" t="s">
        <v>17</v>
      </c>
      <c r="T3" s="4" t="s">
        <v>23</v>
      </c>
      <c r="U3" s="4" t="s">
        <v>24</v>
      </c>
      <c r="V3" t="s">
        <v>33</v>
      </c>
      <c r="W3" t="s">
        <v>39</v>
      </c>
      <c r="X3" t="s">
        <v>34</v>
      </c>
      <c r="Y3" t="s">
        <v>35</v>
      </c>
      <c r="Z3" t="s">
        <v>36</v>
      </c>
      <c r="AA3" t="s">
        <v>38</v>
      </c>
      <c r="AB3" t="s">
        <v>40</v>
      </c>
      <c r="AC3" t="s">
        <v>41</v>
      </c>
      <c r="AD3" s="16" t="s">
        <v>42</v>
      </c>
      <c r="AE3" s="16"/>
      <c r="AF3" s="16"/>
      <c r="AG3" s="16"/>
      <c r="AI3" t="s">
        <v>14</v>
      </c>
      <c r="AJ3" t="s">
        <v>1</v>
      </c>
      <c r="AK3" t="s">
        <v>15</v>
      </c>
      <c r="AN3" t="s">
        <v>15</v>
      </c>
      <c r="AO3" t="s">
        <v>34</v>
      </c>
      <c r="AP3" t="s">
        <v>35</v>
      </c>
      <c r="AQ3" t="s">
        <v>36</v>
      </c>
    </row>
    <row r="4" spans="1:43">
      <c r="A4">
        <v>1</v>
      </c>
      <c r="B4" s="1" t="s">
        <v>363</v>
      </c>
      <c r="C4" t="e">
        <f>VLOOKUP(lst_detale[[#This Row],[ArticleNo]],tab_partia[[#All],[ArticleNo]:[Quantity]],2,0)</f>
        <v>#N/A</v>
      </c>
      <c r="D4" s="1"/>
      <c r="I4">
        <f>(lst_detale[[#This Row],[PartArea]]*2+(lst_detale[[#This Row],[Obwód]]*lst_detale[[#This Row],[Grubość]]))/10^6</f>
        <v>0</v>
      </c>
      <c r="R4" s="3" t="e">
        <f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f>
        <v>#N/A</v>
      </c>
      <c r="S4" s="3" t="e">
        <f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f>
        <v>#N/A</v>
      </c>
      <c r="T4" s="13"/>
      <c r="U4" s="13"/>
      <c r="V4" s="1"/>
      <c r="W4" s="14"/>
      <c r="X4" s="10"/>
      <c r="Y4" s="4"/>
      <c r="Z4" s="4"/>
      <c r="AA4" s="4"/>
      <c r="AB4" s="4">
        <f>lst_detale[[#This Row],[Length]]*lst_detale[[#This Row],[Width]]*lst_detale[[#All],[Grubość]]*(lst_detale[[#This Row],[SpecificWeight]]*0.000001)</f>
        <v>0</v>
      </c>
      <c r="AC4" s="9">
        <f>IF(lst_detale[[#This Row],[QuantityType]]="kg",lst_detale[[#This Row],[Zużycie materiału]],lst_detale[[#This Row],[Zużycie materiału]]*lst_detale[[#This Row],[Waga arkusza]])</f>
        <v>0</v>
      </c>
      <c r="AD4" s="16" t="e">
        <f>lst_detale[[#This Row],[Zużycie materiału (kg)]]/lst_detale[[#This Row],[Partia]]</f>
        <v>#N/A</v>
      </c>
      <c r="AE4" s="16"/>
      <c r="AF4" s="16"/>
      <c r="AG4" s="16"/>
      <c r="AI4">
        <v>2</v>
      </c>
      <c r="AJ4" s="1" t="s">
        <v>953</v>
      </c>
      <c r="AK4">
        <v>10</v>
      </c>
      <c r="AO4" s="1" t="s">
        <v>37</v>
      </c>
      <c r="AP4">
        <v>2000</v>
      </c>
      <c r="AQ4">
        <v>1000</v>
      </c>
    </row>
    <row r="5" spans="1:43">
      <c r="A5">
        <v>2</v>
      </c>
      <c r="B5" s="1" t="s">
        <v>953</v>
      </c>
      <c r="C5">
        <f>VLOOKUP(lst_detale[[#This Row],[ArticleNo]],tab_partia[[#All],[ArticleNo]:[Quantity]],2,0)</f>
        <v>10</v>
      </c>
      <c r="D5" s="1" t="s">
        <v>956</v>
      </c>
      <c r="E5">
        <v>0.64297599999999999</v>
      </c>
      <c r="F5">
        <v>13651.292469</v>
      </c>
      <c r="G5">
        <v>568.01498400000003</v>
      </c>
      <c r="H5">
        <v>6</v>
      </c>
      <c r="I5">
        <f>(lst_detale[[#This Row],[PartArea]]*2+(lst_detale[[#This Row],[Obwód]]*lst_detale[[#This Row],[Grubość]]))/10^6</f>
        <v>3.0710674842000001E-2</v>
      </c>
      <c r="J5">
        <v>1</v>
      </c>
      <c r="K5">
        <v>36.093000000000004</v>
      </c>
      <c r="L5">
        <v>80</v>
      </c>
      <c r="M5" s="2" t="s">
        <v>960</v>
      </c>
      <c r="O5" s="2">
        <v>0</v>
      </c>
      <c r="Q5" s="2" t="s">
        <v>961</v>
      </c>
      <c r="R5" s="3">
        <f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f>
        <v>0</v>
      </c>
      <c r="S5" s="3">
        <f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f>
        <v>16.5</v>
      </c>
      <c r="T5" s="2">
        <v>138.09700000000001</v>
      </c>
      <c r="U5" s="2">
        <v>203.982</v>
      </c>
      <c r="V5" s="2" t="s">
        <v>48</v>
      </c>
      <c r="W5" s="14">
        <v>6.7333000000000004E-2</v>
      </c>
      <c r="X5" s="18" t="s">
        <v>37</v>
      </c>
      <c r="Y5" s="18">
        <v>3000</v>
      </c>
      <c r="Z5" s="18">
        <v>1500</v>
      </c>
      <c r="AA5" s="18">
        <v>7.85</v>
      </c>
      <c r="AB5" s="4">
        <f>lst_detale[[#This Row],[Length]]*lst_detale[[#This Row],[Width]]*lst_detale[[#All],[Grubość]]*(lst_detale[[#This Row],[SpecificWeight]]*0.000001)</f>
        <v>211.95</v>
      </c>
      <c r="AC5" s="9">
        <f>IF(lst_detale[[#This Row],[QuantityType]]="kg",lst_detale[[#This Row],[Zużycie materiału]],lst_detale[[#This Row],[Zużycie materiału]]*lst_detale[[#This Row],[Waga arkusza]])</f>
        <v>14.27122935</v>
      </c>
      <c r="AD5" s="16">
        <f>lst_detale[[#This Row],[Zużycie materiału (kg)]]/lst_detale[[#This Row],[Partia]]</f>
        <v>1.4271229350000001</v>
      </c>
      <c r="AE5" s="16"/>
      <c r="AF5" s="16"/>
      <c r="AG5" s="16"/>
      <c r="AI5">
        <v>3</v>
      </c>
      <c r="AJ5" s="1" t="s">
        <v>954</v>
      </c>
      <c r="AK5">
        <v>15</v>
      </c>
      <c r="AO5" s="1" t="s">
        <v>37</v>
      </c>
      <c r="AP5">
        <v>2000</v>
      </c>
      <c r="AQ5">
        <v>1000</v>
      </c>
    </row>
    <row r="6" spans="1:43">
      <c r="A6">
        <v>3</v>
      </c>
      <c r="B6" s="1" t="s">
        <v>954</v>
      </c>
      <c r="C6">
        <f>VLOOKUP(lst_detale[[#This Row],[ArticleNo]],tab_partia[[#All],[ArticleNo]:[Quantity]],2,0)</f>
        <v>15</v>
      </c>
      <c r="D6" s="1" t="s">
        <v>957</v>
      </c>
      <c r="E6">
        <v>0.19845299999999999</v>
      </c>
      <c r="F6">
        <v>12640.348480000001</v>
      </c>
      <c r="G6">
        <v>883.13395100000002</v>
      </c>
      <c r="H6">
        <v>2</v>
      </c>
      <c r="I6">
        <f>(lst_detale[[#This Row],[PartArea]]*2+(lst_detale[[#This Row],[Obwód]]*lst_detale[[#This Row],[Grubość]]))/10^6</f>
        <v>2.7046964862000002E-2</v>
      </c>
      <c r="J6">
        <v>3</v>
      </c>
      <c r="K6">
        <v>183</v>
      </c>
      <c r="L6">
        <v>80</v>
      </c>
      <c r="M6" s="2" t="s">
        <v>962</v>
      </c>
      <c r="N6" s="2">
        <v>3.472222222222222E-3</v>
      </c>
      <c r="O6" s="2">
        <v>3.472222222222222E-3</v>
      </c>
      <c r="Q6" s="2" t="s">
        <v>963</v>
      </c>
      <c r="R6" s="3">
        <f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f>
        <v>20</v>
      </c>
      <c r="S6" s="3">
        <f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f>
        <v>22.133333333333333</v>
      </c>
      <c r="T6" s="2">
        <v>126.43899999999999</v>
      </c>
      <c r="U6" s="2">
        <v>151.43899999999999</v>
      </c>
      <c r="V6" s="2" t="s">
        <v>48</v>
      </c>
      <c r="W6" s="14">
        <v>0.11600000000000001</v>
      </c>
      <c r="X6" s="18" t="s">
        <v>37</v>
      </c>
      <c r="Y6" s="18">
        <v>3000</v>
      </c>
      <c r="Z6" s="18">
        <v>1500</v>
      </c>
      <c r="AA6" s="18">
        <v>7.85</v>
      </c>
      <c r="AB6" s="4">
        <f>lst_detale[[#This Row],[Length]]*lst_detale[[#This Row],[Width]]*lst_detale[[#All],[Grubość]]*(lst_detale[[#This Row],[SpecificWeight]]*0.000001)</f>
        <v>70.649999999999991</v>
      </c>
      <c r="AC6" s="9">
        <f>IF(lst_detale[[#This Row],[QuantityType]]="kg",lst_detale[[#This Row],[Zużycie materiału]],lst_detale[[#This Row],[Zużycie materiału]]*lst_detale[[#This Row],[Waga arkusza]])</f>
        <v>8.1953999999999994</v>
      </c>
      <c r="AD6" s="16">
        <f>lst_detale[[#This Row],[Zużycie materiału (kg)]]/lst_detale[[#This Row],[Partia]]</f>
        <v>0.54635999999999996</v>
      </c>
      <c r="AE6" s="16"/>
      <c r="AF6" s="16"/>
      <c r="AG6" s="16"/>
      <c r="AI6">
        <v>4</v>
      </c>
      <c r="AJ6" s="1" t="s">
        <v>898</v>
      </c>
      <c r="AK6">
        <v>12</v>
      </c>
      <c r="AO6" s="1" t="s">
        <v>37</v>
      </c>
      <c r="AP6">
        <v>2000</v>
      </c>
      <c r="AQ6">
        <v>1000</v>
      </c>
    </row>
    <row r="7" spans="1:43">
      <c r="A7">
        <v>4</v>
      </c>
      <c r="B7" s="1" t="s">
        <v>898</v>
      </c>
      <c r="C7">
        <f>VLOOKUP(lst_detale[[#This Row],[ArticleNo]],tab_partia[[#All],[ArticleNo]:[Quantity]],2,0)</f>
        <v>12</v>
      </c>
      <c r="D7" s="1" t="s">
        <v>958</v>
      </c>
      <c r="E7">
        <v>1.830859</v>
      </c>
      <c r="F7">
        <v>77743.477872000003</v>
      </c>
      <c r="G7">
        <v>2530.3054550000002</v>
      </c>
      <c r="H7">
        <v>3</v>
      </c>
      <c r="I7">
        <f>(lst_detale[[#This Row],[PartArea]]*2+(lst_detale[[#This Row],[Obwód]]*lst_detale[[#This Row],[Grubość]]))/10^6</f>
        <v>0.16307787210900002</v>
      </c>
      <c r="J7">
        <v>7</v>
      </c>
      <c r="K7">
        <v>1062</v>
      </c>
      <c r="L7">
        <v>80</v>
      </c>
      <c r="M7" s="2" t="s">
        <v>964</v>
      </c>
      <c r="N7" s="2">
        <v>3.472222222222222E-3</v>
      </c>
      <c r="O7" s="2">
        <v>3.472222222222222E-3</v>
      </c>
      <c r="Q7" s="2" t="s">
        <v>965</v>
      </c>
      <c r="R7" s="3">
        <f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f>
        <v>25</v>
      </c>
      <c r="S7" s="3">
        <f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f>
        <v>86.75</v>
      </c>
      <c r="T7" s="2">
        <v>367.24200000000002</v>
      </c>
      <c r="U7" s="2">
        <v>503.48500000000001</v>
      </c>
      <c r="V7" s="2" t="s">
        <v>48</v>
      </c>
      <c r="W7" s="14">
        <v>0.43466700000000003</v>
      </c>
      <c r="X7" s="18" t="s">
        <v>37</v>
      </c>
      <c r="Y7" s="18">
        <v>3000</v>
      </c>
      <c r="Z7" s="18">
        <v>1500</v>
      </c>
      <c r="AA7" s="18">
        <v>7.85</v>
      </c>
      <c r="AB7" s="4">
        <f>lst_detale[[#This Row],[Length]]*lst_detale[[#This Row],[Width]]*lst_detale[[#All],[Grubość]]*(lst_detale[[#This Row],[SpecificWeight]]*0.000001)</f>
        <v>105.97499999999999</v>
      </c>
      <c r="AC7" s="9">
        <f>IF(lst_detale[[#This Row],[QuantityType]]="kg",lst_detale[[#This Row],[Zużycie materiału]],lst_detale[[#This Row],[Zużycie materiału]]*lst_detale[[#This Row],[Waga arkusza]])</f>
        <v>46.063835324999999</v>
      </c>
      <c r="AD7" s="16">
        <f>lst_detale[[#This Row],[Zużycie materiału (kg)]]/lst_detale[[#This Row],[Partia]]</f>
        <v>3.8386529437500001</v>
      </c>
      <c r="AE7" s="16"/>
      <c r="AF7" s="16"/>
      <c r="AG7" s="16"/>
      <c r="AO7" s="1" t="s">
        <v>37</v>
      </c>
      <c r="AP7">
        <v>2000</v>
      </c>
      <c r="AQ7">
        <v>1000</v>
      </c>
    </row>
    <row r="8" spans="1:43">
      <c r="M8"/>
      <c r="N8"/>
      <c r="O8"/>
      <c r="P8"/>
      <c r="Q8"/>
      <c r="R8"/>
      <c r="AC8"/>
      <c r="AD8"/>
      <c r="AE8" s="16"/>
      <c r="AF8" s="16"/>
      <c r="AG8" s="16"/>
      <c r="AO8" s="1" t="s">
        <v>37</v>
      </c>
      <c r="AP8">
        <v>2000</v>
      </c>
      <c r="AQ8">
        <v>1000</v>
      </c>
    </row>
    <row r="9" spans="1:43">
      <c r="M9"/>
      <c r="N9"/>
      <c r="O9"/>
      <c r="P9"/>
      <c r="Q9"/>
      <c r="R9"/>
      <c r="AC9"/>
      <c r="AD9"/>
      <c r="AE9" s="16"/>
      <c r="AF9" s="16"/>
      <c r="AG9" s="16"/>
      <c r="AO9" s="1" t="s">
        <v>37</v>
      </c>
      <c r="AP9">
        <v>2000</v>
      </c>
      <c r="AQ9">
        <v>1000</v>
      </c>
    </row>
    <row r="10" spans="1:43">
      <c r="M10"/>
      <c r="N10"/>
      <c r="O10"/>
      <c r="P10"/>
      <c r="Q10"/>
      <c r="R10"/>
      <c r="AC10"/>
      <c r="AD10"/>
      <c r="AE10" s="16"/>
      <c r="AF10" s="16"/>
      <c r="AG10" s="16"/>
      <c r="AO10" s="1" t="s">
        <v>37</v>
      </c>
      <c r="AP10">
        <v>2000</v>
      </c>
      <c r="AQ10">
        <v>1000</v>
      </c>
    </row>
    <row r="11" spans="1:43">
      <c r="M11"/>
      <c r="N11"/>
      <c r="O11"/>
      <c r="P11"/>
      <c r="Q11"/>
      <c r="R11"/>
      <c r="AC11"/>
      <c r="AD11"/>
      <c r="AE11" s="16"/>
      <c r="AF11" s="16"/>
      <c r="AG11" s="16"/>
      <c r="AO11" s="1" t="s">
        <v>37</v>
      </c>
      <c r="AP11">
        <v>2000</v>
      </c>
      <c r="AQ11">
        <v>1000</v>
      </c>
    </row>
    <row r="12" spans="1:43">
      <c r="M12"/>
      <c r="N12"/>
      <c r="O12"/>
      <c r="P12"/>
      <c r="Q12"/>
      <c r="R12"/>
      <c r="AC12"/>
      <c r="AD12"/>
      <c r="AE12" s="16"/>
      <c r="AF12" s="16"/>
      <c r="AG12" s="16"/>
      <c r="AO12" s="1" t="s">
        <v>37</v>
      </c>
      <c r="AP12">
        <v>2000</v>
      </c>
      <c r="AQ12">
        <v>1000</v>
      </c>
    </row>
    <row r="13" spans="1:43">
      <c r="M13"/>
      <c r="N13"/>
      <c r="O13"/>
      <c r="P13"/>
      <c r="Q13"/>
      <c r="R13"/>
      <c r="AC13"/>
      <c r="AD13"/>
      <c r="AE13" s="16"/>
      <c r="AF13" s="16"/>
      <c r="AG13" s="16"/>
      <c r="AO13" s="1" t="s">
        <v>37</v>
      </c>
      <c r="AP13">
        <v>2000</v>
      </c>
      <c r="AQ13">
        <v>1000</v>
      </c>
    </row>
    <row r="14" spans="1:43">
      <c r="M14"/>
      <c r="N14"/>
      <c r="O14"/>
      <c r="P14"/>
      <c r="Q14"/>
      <c r="R14"/>
      <c r="AC14"/>
      <c r="AD14"/>
      <c r="AE14" s="16"/>
      <c r="AF14" s="16"/>
      <c r="AG14" s="16"/>
      <c r="AO14" s="1" t="s">
        <v>37</v>
      </c>
      <c r="AP14">
        <v>2000</v>
      </c>
      <c r="AQ14">
        <v>1000</v>
      </c>
    </row>
    <row r="15" spans="1:43">
      <c r="M15"/>
      <c r="N15"/>
      <c r="O15"/>
      <c r="P15"/>
      <c r="Q15"/>
      <c r="R15"/>
      <c r="AC15"/>
      <c r="AD15"/>
      <c r="AE15" s="16"/>
      <c r="AF15" s="16"/>
      <c r="AG15" s="16"/>
      <c r="AO15" s="1" t="s">
        <v>37</v>
      </c>
      <c r="AP15">
        <v>2000</v>
      </c>
      <c r="AQ15">
        <v>1000</v>
      </c>
    </row>
    <row r="16" spans="1:43">
      <c r="M16"/>
      <c r="N16"/>
      <c r="O16"/>
      <c r="P16"/>
      <c r="Q16"/>
      <c r="R16"/>
      <c r="AC16"/>
      <c r="AD16"/>
      <c r="AE16" s="16"/>
      <c r="AF16" s="16"/>
      <c r="AG16" s="16"/>
      <c r="AO16" s="1" t="s">
        <v>37</v>
      </c>
      <c r="AP16">
        <v>2000</v>
      </c>
      <c r="AQ16">
        <v>1000</v>
      </c>
    </row>
    <row r="17" spans="13:43">
      <c r="M17"/>
      <c r="N17"/>
      <c r="O17"/>
      <c r="P17"/>
      <c r="Q17"/>
      <c r="R17"/>
      <c r="AC17"/>
      <c r="AD17"/>
      <c r="AE17" s="16"/>
      <c r="AF17" s="16"/>
      <c r="AG17" s="16"/>
      <c r="AO17" s="1" t="s">
        <v>37</v>
      </c>
      <c r="AP17">
        <v>2000</v>
      </c>
      <c r="AQ17">
        <v>1000</v>
      </c>
    </row>
    <row r="18" spans="13:43">
      <c r="M18"/>
      <c r="N18"/>
      <c r="O18"/>
      <c r="P18"/>
      <c r="Q18"/>
      <c r="R18"/>
      <c r="AC18"/>
      <c r="AD18"/>
      <c r="AE18" s="16"/>
      <c r="AF18" s="16"/>
      <c r="AG18" s="16"/>
      <c r="AO18" s="1" t="s">
        <v>37</v>
      </c>
      <c r="AP18">
        <v>2000</v>
      </c>
      <c r="AQ18">
        <v>1000</v>
      </c>
    </row>
    <row r="19" spans="13:43">
      <c r="M19"/>
      <c r="N19"/>
      <c r="O19"/>
      <c r="P19"/>
      <c r="Q19"/>
      <c r="R19"/>
      <c r="AC19"/>
      <c r="AD19"/>
      <c r="AE19" s="16"/>
      <c r="AF19" s="16"/>
      <c r="AG19" s="16"/>
      <c r="AO19" s="1" t="s">
        <v>37</v>
      </c>
      <c r="AP19">
        <v>2000</v>
      </c>
      <c r="AQ19">
        <v>1000</v>
      </c>
    </row>
    <row r="20" spans="13:43">
      <c r="M20"/>
      <c r="N20"/>
      <c r="O20"/>
      <c r="P20"/>
      <c r="Q20"/>
      <c r="R20"/>
      <c r="AC20"/>
      <c r="AD20"/>
      <c r="AE20" s="16"/>
      <c r="AF20" s="16"/>
      <c r="AG20" s="16"/>
      <c r="AO20" s="1" t="s">
        <v>37</v>
      </c>
      <c r="AP20">
        <v>2000</v>
      </c>
      <c r="AQ20">
        <v>1000</v>
      </c>
    </row>
    <row r="21" spans="13:43">
      <c r="M21"/>
      <c r="N21"/>
      <c r="O21"/>
      <c r="P21"/>
      <c r="Q21"/>
      <c r="R21"/>
      <c r="AC21"/>
      <c r="AD21"/>
      <c r="AE21" s="16"/>
      <c r="AF21" s="16"/>
      <c r="AG21" s="16"/>
      <c r="AO21" s="1" t="s">
        <v>37</v>
      </c>
      <c r="AP21">
        <v>2000</v>
      </c>
      <c r="AQ21">
        <v>1000</v>
      </c>
    </row>
    <row r="22" spans="13:43">
      <c r="M22"/>
      <c r="N22"/>
      <c r="O22"/>
      <c r="P22"/>
      <c r="Q22"/>
      <c r="R22"/>
      <c r="AC22"/>
      <c r="AD22"/>
      <c r="AE22" s="16"/>
      <c r="AF22" s="16"/>
      <c r="AG22" s="16"/>
      <c r="AO22" s="1" t="s">
        <v>37</v>
      </c>
      <c r="AP22">
        <v>2000</v>
      </c>
      <c r="AQ22">
        <v>1000</v>
      </c>
    </row>
    <row r="23" spans="13:43">
      <c r="M23"/>
      <c r="N23"/>
      <c r="O23"/>
      <c r="P23"/>
      <c r="Q23"/>
      <c r="R23"/>
      <c r="AC23"/>
      <c r="AD23"/>
      <c r="AE23" s="16"/>
      <c r="AF23" s="16"/>
      <c r="AG23" s="16"/>
      <c r="AO23" s="1" t="s">
        <v>37</v>
      </c>
      <c r="AP23">
        <v>2000</v>
      </c>
      <c r="AQ23">
        <v>1000</v>
      </c>
    </row>
    <row r="24" spans="13:43">
      <c r="M24"/>
      <c r="N24"/>
      <c r="O24"/>
      <c r="P24"/>
      <c r="Q24"/>
      <c r="R24"/>
      <c r="AC24"/>
      <c r="AD24"/>
      <c r="AE24" s="16"/>
      <c r="AF24" s="16"/>
      <c r="AG24" s="16"/>
      <c r="AO24" s="1" t="s">
        <v>37</v>
      </c>
      <c r="AP24">
        <v>2000</v>
      </c>
      <c r="AQ24">
        <v>1000</v>
      </c>
    </row>
    <row r="25" spans="13:43">
      <c r="M25"/>
      <c r="N25"/>
      <c r="O25"/>
      <c r="P25"/>
      <c r="Q25"/>
      <c r="R25"/>
      <c r="AC25"/>
      <c r="AD25"/>
      <c r="AE25" s="16"/>
      <c r="AF25" s="16"/>
      <c r="AG25" s="16"/>
      <c r="AO25" s="1" t="s">
        <v>37</v>
      </c>
      <c r="AP25">
        <v>2000</v>
      </c>
      <c r="AQ25">
        <v>1000</v>
      </c>
    </row>
    <row r="26" spans="13:43">
      <c r="M26"/>
      <c r="N26"/>
      <c r="O26"/>
      <c r="P26"/>
      <c r="Q26"/>
      <c r="R26"/>
      <c r="AC26"/>
      <c r="AD26"/>
      <c r="AE26" s="16"/>
      <c r="AF26" s="16"/>
      <c r="AG26" s="16"/>
      <c r="AO26" s="1" t="s">
        <v>37</v>
      </c>
      <c r="AP26">
        <v>2000</v>
      </c>
      <c r="AQ26">
        <v>1000</v>
      </c>
    </row>
    <row r="27" spans="13:43">
      <c r="M27"/>
      <c r="N27"/>
      <c r="O27"/>
      <c r="P27"/>
      <c r="Q27"/>
      <c r="R27"/>
      <c r="AC27"/>
      <c r="AD27"/>
      <c r="AE27" s="16"/>
      <c r="AF27" s="16"/>
      <c r="AG27" s="16"/>
      <c r="AO27" s="1" t="s">
        <v>37</v>
      </c>
      <c r="AP27">
        <v>2000</v>
      </c>
      <c r="AQ27">
        <v>1000</v>
      </c>
    </row>
    <row r="28" spans="13:43">
      <c r="M28"/>
      <c r="N28"/>
      <c r="O28"/>
      <c r="P28"/>
      <c r="Q28"/>
      <c r="R28"/>
      <c r="AC28"/>
      <c r="AD28"/>
      <c r="AE28" s="16"/>
      <c r="AF28" s="16"/>
      <c r="AG28" s="16"/>
      <c r="AO28" s="1" t="s">
        <v>37</v>
      </c>
      <c r="AP28">
        <v>2000</v>
      </c>
      <c r="AQ28">
        <v>1000</v>
      </c>
    </row>
    <row r="29" spans="13:43">
      <c r="M29"/>
      <c r="N29"/>
      <c r="O29"/>
      <c r="P29"/>
      <c r="Q29"/>
      <c r="R29"/>
      <c r="AC29"/>
      <c r="AD29"/>
      <c r="AE29" s="16"/>
      <c r="AF29" s="16"/>
      <c r="AG29" s="16"/>
      <c r="AO29" s="1" t="s">
        <v>37</v>
      </c>
      <c r="AP29">
        <v>2000</v>
      </c>
      <c r="AQ29">
        <v>1000</v>
      </c>
    </row>
    <row r="30" spans="13:43">
      <c r="M30"/>
      <c r="N30"/>
      <c r="O30"/>
      <c r="P30"/>
      <c r="Q30"/>
      <c r="R30"/>
      <c r="AC30"/>
      <c r="AD30"/>
      <c r="AE30" s="16"/>
      <c r="AF30" s="16"/>
      <c r="AG30" s="16"/>
      <c r="AO30" s="1" t="s">
        <v>37</v>
      </c>
      <c r="AP30">
        <v>2000</v>
      </c>
      <c r="AQ30">
        <v>1000</v>
      </c>
    </row>
    <row r="31" spans="13:43">
      <c r="M31"/>
      <c r="N31"/>
      <c r="O31"/>
      <c r="P31"/>
      <c r="Q31"/>
      <c r="R31"/>
      <c r="AC31"/>
      <c r="AD31"/>
      <c r="AE31" s="16"/>
      <c r="AF31" s="16"/>
      <c r="AG31" s="16"/>
      <c r="AO31" s="1" t="s">
        <v>37</v>
      </c>
      <c r="AP31">
        <v>2000</v>
      </c>
      <c r="AQ31">
        <v>1000</v>
      </c>
    </row>
    <row r="32" spans="13:43">
      <c r="M32"/>
      <c r="N32"/>
      <c r="O32"/>
      <c r="P32"/>
      <c r="Q32"/>
      <c r="R32"/>
      <c r="AC32"/>
      <c r="AD32"/>
      <c r="AE32" s="16"/>
      <c r="AF32" s="16"/>
      <c r="AG32" s="16"/>
      <c r="AO32" s="1" t="s">
        <v>37</v>
      </c>
      <c r="AP32">
        <v>2000</v>
      </c>
      <c r="AQ32">
        <v>1000</v>
      </c>
    </row>
    <row r="33" spans="13:33">
      <c r="M33"/>
      <c r="N33"/>
      <c r="O33"/>
      <c r="P33"/>
      <c r="Q33"/>
      <c r="R33"/>
      <c r="AC33"/>
      <c r="AD33"/>
      <c r="AE33" s="16"/>
      <c r="AF33" s="16"/>
      <c r="AG33" s="16"/>
    </row>
    <row r="34" spans="13:33">
      <c r="M34"/>
      <c r="N34"/>
      <c r="O34"/>
      <c r="P34"/>
      <c r="Q34"/>
      <c r="R34"/>
      <c r="AC34"/>
      <c r="AD34"/>
      <c r="AE34" s="16"/>
      <c r="AF34" s="16"/>
      <c r="AG34" s="16"/>
    </row>
    <row r="35" spans="13:33">
      <c r="M35"/>
      <c r="N35"/>
      <c r="O35"/>
      <c r="P35"/>
      <c r="Q35"/>
      <c r="R35"/>
      <c r="AC35"/>
      <c r="AD35"/>
    </row>
    <row r="36" spans="13:33">
      <c r="M36"/>
      <c r="N36"/>
      <c r="O36"/>
      <c r="P36"/>
      <c r="Q36"/>
      <c r="R36"/>
      <c r="AC36"/>
      <c r="AD36"/>
    </row>
    <row r="37" spans="13:33">
      <c r="M37"/>
      <c r="N37"/>
      <c r="O37"/>
      <c r="P37"/>
      <c r="Q37"/>
      <c r="R37"/>
      <c r="AC37"/>
      <c r="AD37"/>
    </row>
    <row r="38" spans="13:33">
      <c r="M38"/>
      <c r="N38"/>
      <c r="O38"/>
      <c r="P38"/>
      <c r="Q38"/>
      <c r="R38"/>
      <c r="AC38"/>
      <c r="AD38"/>
    </row>
    <row r="39" spans="13:33">
      <c r="M39"/>
      <c r="N39"/>
      <c r="O39"/>
      <c r="P39"/>
      <c r="Q39"/>
      <c r="R39"/>
      <c r="AC39"/>
      <c r="AD39"/>
    </row>
    <row r="40" spans="13:33">
      <c r="M40"/>
      <c r="N40"/>
      <c r="O40"/>
      <c r="P40"/>
      <c r="Q40"/>
      <c r="R40"/>
      <c r="AC40"/>
      <c r="AD40"/>
    </row>
    <row r="41" spans="13:33">
      <c r="M41"/>
      <c r="N41"/>
      <c r="O41"/>
      <c r="P41"/>
      <c r="Q41"/>
      <c r="R41"/>
      <c r="AC41"/>
      <c r="AD41"/>
    </row>
    <row r="42" spans="13:33">
      <c r="M42"/>
      <c r="N42"/>
      <c r="O42"/>
      <c r="P42"/>
      <c r="Q42"/>
      <c r="R42"/>
      <c r="AC42"/>
      <c r="AD42"/>
    </row>
    <row r="43" spans="13:33">
      <c r="M43"/>
      <c r="N43"/>
      <c r="O43"/>
      <c r="P43"/>
      <c r="Q43"/>
      <c r="R43"/>
      <c r="AC43"/>
      <c r="AD43"/>
    </row>
    <row r="44" spans="13:33">
      <c r="M44"/>
      <c r="N44"/>
      <c r="O44"/>
      <c r="P44"/>
      <c r="Q44"/>
      <c r="R44"/>
      <c r="AC44"/>
      <c r="AD44"/>
    </row>
    <row r="45" spans="13:33">
      <c r="M45"/>
      <c r="N45"/>
      <c r="O45"/>
      <c r="P45"/>
      <c r="Q45"/>
      <c r="R45"/>
      <c r="AC45"/>
      <c r="AD45"/>
    </row>
    <row r="46" spans="13:33">
      <c r="M46"/>
      <c r="N46"/>
      <c r="O46"/>
      <c r="P46"/>
      <c r="Q46"/>
      <c r="R46"/>
      <c r="AC46"/>
      <c r="AD46"/>
    </row>
    <row r="47" spans="13:33">
      <c r="M47"/>
      <c r="N47"/>
      <c r="O47"/>
      <c r="P47"/>
      <c r="Q47"/>
      <c r="R47"/>
      <c r="AC47"/>
      <c r="AD47"/>
    </row>
    <row r="48" spans="13:33">
      <c r="M48"/>
      <c r="N48"/>
      <c r="O48"/>
      <c r="P48"/>
      <c r="Q48"/>
      <c r="R48"/>
      <c r="AC48"/>
      <c r="AD48"/>
    </row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</sheetData>
  <pageMargins left="0.7" right="0.7" top="0.75" bottom="0.75" header="0.3" footer="0.3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Robo"/>
  <dimension ref="A1:AV61"/>
  <sheetViews>
    <sheetView topLeftCell="L1" zoomScale="70" zoomScaleNormal="70" workbookViewId="0">
      <selection activeCell="AD34" sqref="AD34"/>
    </sheetView>
  </sheetViews>
  <sheetFormatPr defaultRowHeight="14.4"/>
  <cols>
    <col min="1" max="1" width="16" bestFit="1" customWidth="1"/>
    <col min="4" max="4" width="29.6640625" bestFit="1" customWidth="1"/>
    <col min="5" max="5" width="43" bestFit="1" customWidth="1"/>
    <col min="6" max="6" width="20" bestFit="1" customWidth="1"/>
    <col min="7" max="7" width="12.88671875" bestFit="1" customWidth="1"/>
    <col min="9" max="9" width="30.6640625" bestFit="1" customWidth="1"/>
    <col min="10" max="10" width="35.6640625" bestFit="1" customWidth="1"/>
    <col min="13" max="13" width="3" bestFit="1" customWidth="1"/>
    <col min="14" max="14" width="17.6640625" bestFit="1" customWidth="1"/>
    <col min="15" max="15" width="14.5546875" bestFit="1" customWidth="1"/>
    <col min="16" max="16" width="6.44140625" bestFit="1" customWidth="1"/>
    <col min="17" max="17" width="6.109375" bestFit="1" customWidth="1"/>
    <col min="18" max="18" width="6.109375" customWidth="1"/>
    <col min="19" max="19" width="15.5546875" bestFit="1" customWidth="1"/>
    <col min="20" max="20" width="10.33203125" bestFit="1" customWidth="1"/>
    <col min="31" max="31" width="10.33203125" bestFit="1" customWidth="1"/>
    <col min="35" max="35" width="18.44140625" bestFit="1" customWidth="1"/>
    <col min="44" max="44" width="32.5546875" bestFit="1" customWidth="1"/>
  </cols>
  <sheetData>
    <row r="1" spans="1:48">
      <c r="A1" t="s">
        <v>151</v>
      </c>
      <c r="I1" t="s">
        <v>302</v>
      </c>
      <c r="M1" s="23" t="s">
        <v>156</v>
      </c>
      <c r="N1" s="23" t="s">
        <v>283</v>
      </c>
      <c r="O1" s="23" t="s">
        <v>285</v>
      </c>
      <c r="P1" s="23" t="s">
        <v>159</v>
      </c>
      <c r="Q1" s="23" t="s">
        <v>160</v>
      </c>
      <c r="R1" s="23" t="s">
        <v>286</v>
      </c>
      <c r="S1" s="23" t="s">
        <v>93</v>
      </c>
      <c r="T1" s="23" t="s">
        <v>161</v>
      </c>
      <c r="Y1" t="s">
        <v>287</v>
      </c>
      <c r="AC1" t="s">
        <v>462</v>
      </c>
      <c r="AE1" t="s">
        <v>414</v>
      </c>
      <c r="AH1" t="s">
        <v>449</v>
      </c>
      <c r="AI1" t="s">
        <v>450</v>
      </c>
      <c r="AJ1" t="s">
        <v>451</v>
      </c>
      <c r="AL1" t="s">
        <v>543</v>
      </c>
      <c r="AN1" t="s">
        <v>550</v>
      </c>
      <c r="AP1" t="s">
        <v>55</v>
      </c>
      <c r="AR1" t="s">
        <v>155</v>
      </c>
      <c r="AS1" t="s">
        <v>164</v>
      </c>
      <c r="AV1" t="s">
        <v>362</v>
      </c>
    </row>
    <row r="2" spans="1:48">
      <c r="A2" t="s">
        <v>56</v>
      </c>
      <c r="B2" t="s">
        <v>52</v>
      </c>
      <c r="C2" s="281"/>
      <c r="I2" t="s">
        <v>303</v>
      </c>
      <c r="Y2" t="s">
        <v>288</v>
      </c>
      <c r="Z2">
        <v>0</v>
      </c>
      <c r="AA2">
        <v>6</v>
      </c>
      <c r="AC2" t="s">
        <v>372</v>
      </c>
      <c r="AE2" t="s">
        <v>416</v>
      </c>
      <c r="AH2" t="s">
        <v>414</v>
      </c>
      <c r="AI2" t="s">
        <v>367</v>
      </c>
      <c r="AJ2" t="s">
        <v>452</v>
      </c>
      <c r="AL2" t="s">
        <v>544</v>
      </c>
      <c r="AN2" t="s">
        <v>551</v>
      </c>
      <c r="AP2" t="s">
        <v>605</v>
      </c>
      <c r="AR2" t="s">
        <v>606</v>
      </c>
      <c r="AS2" t="s">
        <v>607</v>
      </c>
      <c r="AV2" t="s">
        <v>222</v>
      </c>
    </row>
    <row r="3" spans="1:48">
      <c r="A3" t="s">
        <v>53</v>
      </c>
      <c r="B3" t="s">
        <v>50</v>
      </c>
      <c r="C3" s="281"/>
      <c r="I3" t="s">
        <v>304</v>
      </c>
      <c r="J3" t="s">
        <v>185</v>
      </c>
      <c r="Y3" t="s">
        <v>289</v>
      </c>
      <c r="Z3">
        <v>7</v>
      </c>
      <c r="AA3">
        <v>8</v>
      </c>
      <c r="AC3" t="s">
        <v>463</v>
      </c>
      <c r="AE3" t="s">
        <v>461</v>
      </c>
      <c r="AH3" t="s">
        <v>414</v>
      </c>
      <c r="AI3" t="s">
        <v>441</v>
      </c>
      <c r="AJ3" t="s">
        <v>442</v>
      </c>
      <c r="AL3" t="s">
        <v>545</v>
      </c>
      <c r="AN3" t="s">
        <v>552</v>
      </c>
      <c r="AR3" t="s">
        <v>608</v>
      </c>
      <c r="AS3" t="s">
        <v>608</v>
      </c>
      <c r="AV3" t="s">
        <v>223</v>
      </c>
    </row>
    <row r="4" spans="1:48">
      <c r="A4" t="s">
        <v>51</v>
      </c>
      <c r="C4" s="281"/>
      <c r="I4" t="s">
        <v>305</v>
      </c>
      <c r="J4" t="s">
        <v>187</v>
      </c>
      <c r="Y4" t="s">
        <v>290</v>
      </c>
      <c r="Z4">
        <v>9</v>
      </c>
      <c r="AA4">
        <v>10</v>
      </c>
      <c r="AC4" t="s">
        <v>464</v>
      </c>
      <c r="AH4" t="s">
        <v>414</v>
      </c>
      <c r="AI4" t="s">
        <v>368</v>
      </c>
      <c r="AJ4" t="s">
        <v>453</v>
      </c>
      <c r="AN4" t="s">
        <v>553</v>
      </c>
      <c r="AR4" t="s">
        <v>609</v>
      </c>
      <c r="AS4" t="s">
        <v>609</v>
      </c>
      <c r="AV4" t="s">
        <v>163</v>
      </c>
    </row>
    <row r="5" spans="1:48">
      <c r="A5" t="s">
        <v>157</v>
      </c>
      <c r="C5" s="281"/>
      <c r="I5" t="s">
        <v>306</v>
      </c>
      <c r="J5" t="s">
        <v>179</v>
      </c>
      <c r="Y5" t="s">
        <v>291</v>
      </c>
      <c r="Z5">
        <v>11</v>
      </c>
      <c r="AA5">
        <v>12</v>
      </c>
      <c r="AH5" t="s">
        <v>414</v>
      </c>
      <c r="AI5" t="s">
        <v>454</v>
      </c>
      <c r="AR5" t="s">
        <v>610</v>
      </c>
      <c r="AS5" t="s">
        <v>611</v>
      </c>
      <c r="AV5" t="s">
        <v>272</v>
      </c>
    </row>
    <row r="6" spans="1:48">
      <c r="C6" s="281"/>
      <c r="I6" t="s">
        <v>307</v>
      </c>
      <c r="J6" t="s">
        <v>185</v>
      </c>
      <c r="Y6" t="s">
        <v>292</v>
      </c>
      <c r="Z6">
        <v>13</v>
      </c>
      <c r="AA6">
        <v>16</v>
      </c>
      <c r="AH6" t="s">
        <v>416</v>
      </c>
      <c r="AI6" t="s">
        <v>455</v>
      </c>
      <c r="AJ6" t="s">
        <v>456</v>
      </c>
      <c r="AR6" t="s">
        <v>612</v>
      </c>
      <c r="AS6" t="s">
        <v>613</v>
      </c>
      <c r="AV6" t="s">
        <v>224</v>
      </c>
    </row>
    <row r="7" spans="1:48">
      <c r="C7" s="281"/>
      <c r="I7" t="s">
        <v>308</v>
      </c>
      <c r="J7" t="s">
        <v>187</v>
      </c>
      <c r="Y7" t="s">
        <v>293</v>
      </c>
      <c r="Z7">
        <v>17</v>
      </c>
      <c r="AA7">
        <v>20</v>
      </c>
      <c r="AH7" t="s">
        <v>416</v>
      </c>
      <c r="AI7" t="s">
        <v>457</v>
      </c>
      <c r="AJ7" t="s">
        <v>54</v>
      </c>
      <c r="AR7" t="s">
        <v>614</v>
      </c>
      <c r="AS7" t="s">
        <v>615</v>
      </c>
      <c r="AV7" t="s">
        <v>221</v>
      </c>
    </row>
    <row r="8" spans="1:48">
      <c r="C8" s="281"/>
      <c r="I8" t="s">
        <v>309</v>
      </c>
      <c r="Y8" t="s">
        <v>294</v>
      </c>
      <c r="Z8">
        <v>21</v>
      </c>
      <c r="AA8">
        <v>24</v>
      </c>
      <c r="AH8" t="s">
        <v>416</v>
      </c>
      <c r="AI8" t="s">
        <v>458</v>
      </c>
      <c r="AJ8" t="s">
        <v>459</v>
      </c>
      <c r="AR8" t="s">
        <v>616</v>
      </c>
      <c r="AS8" t="s">
        <v>617</v>
      </c>
      <c r="AV8" t="s">
        <v>225</v>
      </c>
    </row>
    <row r="9" spans="1:48">
      <c r="C9" s="281"/>
      <c r="I9" t="s">
        <v>310</v>
      </c>
      <c r="Y9" t="s">
        <v>295</v>
      </c>
      <c r="Z9">
        <v>25</v>
      </c>
      <c r="AA9">
        <v>30</v>
      </c>
      <c r="AH9" t="s">
        <v>416</v>
      </c>
      <c r="AI9" t="s">
        <v>460</v>
      </c>
      <c r="AJ9" t="s">
        <v>452</v>
      </c>
      <c r="AR9" t="s">
        <v>618</v>
      </c>
      <c r="AS9" t="s">
        <v>619</v>
      </c>
      <c r="AV9" t="s">
        <v>227</v>
      </c>
    </row>
    <row r="10" spans="1:48">
      <c r="C10" s="281"/>
      <c r="I10" t="s">
        <v>311</v>
      </c>
      <c r="Y10" t="s">
        <v>296</v>
      </c>
      <c r="Z10">
        <v>31</v>
      </c>
      <c r="AA10">
        <v>34</v>
      </c>
      <c r="AH10" t="s">
        <v>461</v>
      </c>
      <c r="AI10" t="s">
        <v>349</v>
      </c>
      <c r="AJ10" t="s">
        <v>349</v>
      </c>
      <c r="AR10" t="s">
        <v>620</v>
      </c>
      <c r="AS10" t="s">
        <v>621</v>
      </c>
      <c r="AV10" t="s">
        <v>226</v>
      </c>
    </row>
    <row r="11" spans="1:48">
      <c r="C11" s="281"/>
      <c r="I11" t="s">
        <v>312</v>
      </c>
      <c r="Y11" t="s">
        <v>297</v>
      </c>
      <c r="Z11">
        <v>35</v>
      </c>
      <c r="AA11">
        <v>40</v>
      </c>
      <c r="AR11" t="s">
        <v>622</v>
      </c>
      <c r="AS11" t="s">
        <v>623</v>
      </c>
      <c r="AV11" t="s">
        <v>220</v>
      </c>
    </row>
    <row r="12" spans="1:48">
      <c r="C12" s="281"/>
      <c r="I12" t="s">
        <v>313</v>
      </c>
      <c r="Y12" t="s">
        <v>298</v>
      </c>
      <c r="Z12">
        <v>41</v>
      </c>
      <c r="AA12">
        <v>50</v>
      </c>
      <c r="AR12" t="s">
        <v>624</v>
      </c>
      <c r="AS12" t="s">
        <v>625</v>
      </c>
      <c r="AV12" t="s">
        <v>273</v>
      </c>
    </row>
    <row r="13" spans="1:48">
      <c r="C13" s="281"/>
      <c r="I13" t="s">
        <v>314</v>
      </c>
      <c r="Y13" t="s">
        <v>299</v>
      </c>
      <c r="Z13">
        <v>51</v>
      </c>
      <c r="AA13">
        <v>60</v>
      </c>
      <c r="AR13" t="s">
        <v>626</v>
      </c>
      <c r="AS13" t="s">
        <v>627</v>
      </c>
      <c r="AV13" t="s">
        <v>228</v>
      </c>
    </row>
    <row r="14" spans="1:48">
      <c r="C14" s="281"/>
      <c r="I14" t="s">
        <v>315</v>
      </c>
      <c r="Y14" t="s">
        <v>300</v>
      </c>
      <c r="Z14">
        <v>61</v>
      </c>
      <c r="AA14">
        <v>70</v>
      </c>
      <c r="AR14" t="s">
        <v>628</v>
      </c>
      <c r="AS14" t="s">
        <v>629</v>
      </c>
    </row>
    <row r="15" spans="1:48">
      <c r="C15" s="281"/>
      <c r="I15" t="s">
        <v>316</v>
      </c>
      <c r="Y15" t="s">
        <v>301</v>
      </c>
      <c r="Z15">
        <v>71</v>
      </c>
      <c r="AA15">
        <v>80</v>
      </c>
      <c r="AR15" t="s">
        <v>630</v>
      </c>
      <c r="AS15" t="s">
        <v>631</v>
      </c>
    </row>
    <row r="16" spans="1:48">
      <c r="C16" s="281"/>
      <c r="I16" t="s">
        <v>317</v>
      </c>
      <c r="J16" t="s">
        <v>187</v>
      </c>
      <c r="AR16" t="s">
        <v>632</v>
      </c>
      <c r="AS16" t="s">
        <v>633</v>
      </c>
    </row>
    <row r="17" spans="3:45">
      <c r="C17" s="281"/>
      <c r="I17" t="s">
        <v>318</v>
      </c>
      <c r="AR17" t="s">
        <v>634</v>
      </c>
      <c r="AS17" t="s">
        <v>635</v>
      </c>
    </row>
    <row r="18" spans="3:45">
      <c r="C18" s="281"/>
      <c r="I18" t="s">
        <v>319</v>
      </c>
      <c r="AR18" t="s">
        <v>636</v>
      </c>
      <c r="AS18" t="s">
        <v>637</v>
      </c>
    </row>
    <row r="19" spans="3:45">
      <c r="C19" s="281"/>
      <c r="I19" t="s">
        <v>320</v>
      </c>
      <c r="AR19" t="s">
        <v>638</v>
      </c>
      <c r="AS19" t="s">
        <v>639</v>
      </c>
    </row>
    <row r="20" spans="3:45">
      <c r="C20" s="281"/>
      <c r="I20" t="s">
        <v>321</v>
      </c>
      <c r="AR20" t="s">
        <v>640</v>
      </c>
      <c r="AS20" t="s">
        <v>641</v>
      </c>
    </row>
    <row r="21" spans="3:45">
      <c r="C21" s="281"/>
      <c r="I21" t="s">
        <v>322</v>
      </c>
      <c r="AR21" t="s">
        <v>594</v>
      </c>
      <c r="AS21" t="s">
        <v>642</v>
      </c>
    </row>
    <row r="22" spans="3:45">
      <c r="C22" s="281"/>
      <c r="I22" t="s">
        <v>323</v>
      </c>
      <c r="J22" t="s">
        <v>187</v>
      </c>
      <c r="AR22" t="s">
        <v>643</v>
      </c>
      <c r="AS22" t="s">
        <v>644</v>
      </c>
    </row>
    <row r="23" spans="3:45">
      <c r="C23" s="281"/>
      <c r="I23" t="s">
        <v>324</v>
      </c>
      <c r="AR23" t="s">
        <v>645</v>
      </c>
      <c r="AS23" t="s">
        <v>646</v>
      </c>
    </row>
    <row r="24" spans="3:45">
      <c r="C24" s="281"/>
      <c r="I24" t="s">
        <v>325</v>
      </c>
      <c r="J24" t="s">
        <v>187</v>
      </c>
    </row>
    <row r="25" spans="3:45">
      <c r="C25" s="281"/>
      <c r="I25" t="s">
        <v>326</v>
      </c>
    </row>
    <row r="26" spans="3:45">
      <c r="C26" s="281"/>
      <c r="I26" t="s">
        <v>327</v>
      </c>
    </row>
    <row r="27" spans="3:45">
      <c r="C27" s="281"/>
      <c r="I27" t="s">
        <v>328</v>
      </c>
    </row>
    <row r="28" spans="3:45">
      <c r="C28" s="281"/>
      <c r="I28" t="s">
        <v>329</v>
      </c>
    </row>
    <row r="29" spans="3:45">
      <c r="C29" s="281"/>
      <c r="I29" t="s">
        <v>330</v>
      </c>
    </row>
    <row r="30" spans="3:45">
      <c r="C30" s="281"/>
      <c r="I30" t="s">
        <v>331</v>
      </c>
    </row>
    <row r="31" spans="3:45">
      <c r="C31" s="281"/>
      <c r="I31" t="s">
        <v>332</v>
      </c>
      <c r="J31" t="s">
        <v>178</v>
      </c>
    </row>
    <row r="32" spans="3:45">
      <c r="C32" s="281"/>
      <c r="I32" t="s">
        <v>333</v>
      </c>
      <c r="J32" t="s">
        <v>186</v>
      </c>
    </row>
    <row r="33" spans="3:10">
      <c r="C33" s="281"/>
      <c r="I33" t="s">
        <v>334</v>
      </c>
    </row>
    <row r="34" spans="3:10">
      <c r="C34" s="281"/>
      <c r="I34" t="s">
        <v>335</v>
      </c>
    </row>
    <row r="35" spans="3:10">
      <c r="C35" s="281"/>
      <c r="I35" t="s">
        <v>336</v>
      </c>
      <c r="J35" t="s">
        <v>187</v>
      </c>
    </row>
    <row r="36" spans="3:10">
      <c r="C36" s="281"/>
      <c r="I36" t="s">
        <v>337</v>
      </c>
    </row>
    <row r="37" spans="3:10">
      <c r="C37" s="281"/>
      <c r="I37" t="s">
        <v>338</v>
      </c>
    </row>
    <row r="38" spans="3:10">
      <c r="C38" s="281"/>
      <c r="I38" t="s">
        <v>339</v>
      </c>
      <c r="J38" t="s">
        <v>183</v>
      </c>
    </row>
    <row r="39" spans="3:10">
      <c r="C39" s="281"/>
      <c r="I39" t="s">
        <v>340</v>
      </c>
      <c r="J39" t="s">
        <v>187</v>
      </c>
    </row>
    <row r="40" spans="3:10">
      <c r="C40" s="281"/>
      <c r="I40" t="s">
        <v>341</v>
      </c>
    </row>
    <row r="41" spans="3:10">
      <c r="C41" s="281"/>
    </row>
    <row r="42" spans="3:10">
      <c r="C42" s="281"/>
    </row>
    <row r="43" spans="3:10">
      <c r="C43" s="281"/>
      <c r="H43" s="24"/>
    </row>
    <row r="44" spans="3:10">
      <c r="C44" s="281"/>
      <c r="H44" s="24"/>
    </row>
    <row r="45" spans="3:10">
      <c r="C45" s="281"/>
      <c r="H45" s="24"/>
    </row>
    <row r="46" spans="3:10">
      <c r="C46" s="281"/>
      <c r="H46" s="24"/>
    </row>
    <row r="47" spans="3:10">
      <c r="C47" s="281"/>
      <c r="H47" s="24"/>
    </row>
    <row r="48" spans="3:10">
      <c r="C48" s="281"/>
      <c r="H48" s="24"/>
    </row>
    <row r="49" spans="3:8">
      <c r="C49" s="281"/>
      <c r="H49" s="24"/>
    </row>
    <row r="50" spans="3:8">
      <c r="C50" s="281"/>
      <c r="H50" s="24"/>
    </row>
    <row r="51" spans="3:8">
      <c r="C51" s="281"/>
      <c r="H51" s="24"/>
    </row>
    <row r="52" spans="3:8">
      <c r="C52" s="281"/>
    </row>
    <row r="53" spans="3:8">
      <c r="C53" s="281"/>
    </row>
    <row r="54" spans="3:8">
      <c r="C54" s="281"/>
    </row>
    <row r="55" spans="3:8">
      <c r="C55" s="281"/>
    </row>
    <row r="56" spans="3:8">
      <c r="C56" s="281"/>
    </row>
    <row r="57" spans="3:8">
      <c r="C57" s="281"/>
    </row>
    <row r="58" spans="3:8">
      <c r="C58" s="281"/>
    </row>
    <row r="59" spans="3:8">
      <c r="C59" s="281"/>
    </row>
    <row r="60" spans="3:8">
      <c r="C60" s="281"/>
    </row>
    <row r="61" spans="3:8">
      <c r="C61" s="281"/>
    </row>
  </sheetData>
  <sheetProtection sheet="1" objects="1" scenarios="1"/>
  <autoFilter ref="A1:AS61" xr:uid="{134C0EA5-B79E-4144-B82A-6499C6EDFF9D}"/>
  <sortState xmlns:xlrd2="http://schemas.microsoft.com/office/spreadsheetml/2017/richdata2" ref="AV1:AV13">
    <sortCondition ref="AV1:AV13"/>
  </sortState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Posredni"/>
  <dimension ref="A1:B2"/>
  <sheetViews>
    <sheetView workbookViewId="0">
      <selection activeCell="B2" sqref="B2"/>
    </sheetView>
  </sheetViews>
  <sheetFormatPr defaultRowHeight="14.4"/>
  <cols>
    <col min="1" max="1" width="12.33203125" bestFit="1" customWidth="1"/>
    <col min="2" max="2" width="19.44140625" bestFit="1" customWidth="1"/>
  </cols>
  <sheetData>
    <row r="1" spans="1:2" ht="15" thickBot="1">
      <c r="A1" t="s">
        <v>892</v>
      </c>
      <c r="B1" t="s">
        <v>893</v>
      </c>
    </row>
    <row r="2" spans="1:2">
      <c r="A2" s="289" t="s">
        <v>896</v>
      </c>
      <c r="B2" t="str">
        <f>_xlfn.IFNA(VLOOKUP(A2,Technologia[[#All],[KOD WYROB]],1,0),"NIE")</f>
        <v>NIE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9FCCA-1BBB-4BBB-B6B7-7AF0BE010873}">
  <sheetPr codeName="arkImpTech"/>
  <dimension ref="A1:AT2134"/>
  <sheetViews>
    <sheetView zoomScale="85" zoomScaleNormal="85" workbookViewId="0">
      <selection activeCell="A3" sqref="A3"/>
    </sheetView>
  </sheetViews>
  <sheetFormatPr defaultColWidth="11.6640625" defaultRowHeight="13.2"/>
  <cols>
    <col min="1" max="1" width="29.109375" style="89" customWidth="1"/>
    <col min="2" max="2" width="22.44140625" style="89" customWidth="1"/>
    <col min="3" max="3" width="21" style="89" customWidth="1"/>
    <col min="4" max="4" width="43.88671875" style="89" customWidth="1"/>
    <col min="5" max="5" width="31.5546875" style="89" customWidth="1"/>
    <col min="6" max="6" width="50" style="89" customWidth="1"/>
    <col min="7" max="7" width="48.88671875" style="89" customWidth="1"/>
    <col min="8" max="8" width="20" style="89" customWidth="1"/>
    <col min="9" max="9" width="32.44140625" style="89" customWidth="1"/>
    <col min="10" max="10" width="51.33203125" style="89" customWidth="1"/>
    <col min="11" max="11" width="58" style="89" customWidth="1"/>
    <col min="12" max="12" width="30.44140625" style="89" customWidth="1"/>
    <col min="13" max="13" width="51.109375" style="89" customWidth="1"/>
    <col min="14" max="14" width="18.88671875" style="89" customWidth="1"/>
    <col min="15" max="15" width="42.109375" style="89" customWidth="1"/>
    <col min="16" max="16" width="19.33203125" style="89" customWidth="1"/>
    <col min="17" max="17" width="23" style="89" customWidth="1"/>
    <col min="18" max="18" width="52.88671875" style="89" bestFit="1" customWidth="1"/>
    <col min="19" max="19" width="23" style="89" bestFit="1" customWidth="1"/>
    <col min="20" max="20" width="33.44140625" style="89" bestFit="1" customWidth="1"/>
    <col min="21" max="21" width="33" style="89" bestFit="1" customWidth="1"/>
    <col min="22" max="22" width="23.6640625" style="89" customWidth="1"/>
    <col min="23" max="23" width="20.109375" style="89" customWidth="1"/>
    <col min="24" max="24" width="38.88671875" style="89" customWidth="1"/>
    <col min="25" max="25" width="54.5546875" style="89" customWidth="1"/>
    <col min="26" max="26" width="27.6640625" style="89" customWidth="1"/>
    <col min="27" max="27" width="70" style="89" bestFit="1" customWidth="1"/>
    <col min="28" max="28" width="47.5546875" style="89" hidden="1" customWidth="1"/>
    <col min="29" max="29" width="21.109375" style="89" hidden="1" customWidth="1"/>
    <col min="30" max="30" width="51.88671875" style="89" hidden="1" customWidth="1"/>
    <col min="31" max="31" width="23.109375" style="89" hidden="1" customWidth="1"/>
    <col min="32" max="32" width="34.5546875" style="89" hidden="1" customWidth="1"/>
    <col min="33" max="33" width="35" style="89" hidden="1" customWidth="1"/>
    <col min="34" max="34" width="22.109375" style="89" bestFit="1" customWidth="1"/>
    <col min="35" max="35" width="13.5546875" style="89" bestFit="1" customWidth="1"/>
    <col min="36" max="36" width="20" style="89" bestFit="1" customWidth="1"/>
    <col min="37" max="37" width="17.88671875" style="89" bestFit="1" customWidth="1"/>
    <col min="38" max="256" width="11.6640625" style="89"/>
    <col min="257" max="257" width="29.109375" style="89" customWidth="1"/>
    <col min="258" max="258" width="22.44140625" style="89" customWidth="1"/>
    <col min="259" max="259" width="21" style="89" customWidth="1"/>
    <col min="260" max="260" width="43.88671875" style="89" customWidth="1"/>
    <col min="261" max="261" width="31.5546875" style="89" customWidth="1"/>
    <col min="262" max="262" width="50" style="89" customWidth="1"/>
    <col min="263" max="263" width="48.88671875" style="89" customWidth="1"/>
    <col min="264" max="264" width="20" style="89" customWidth="1"/>
    <col min="265" max="265" width="32.44140625" style="89" customWidth="1"/>
    <col min="266" max="266" width="51.33203125" style="89" customWidth="1"/>
    <col min="267" max="267" width="58" style="89" customWidth="1"/>
    <col min="268" max="268" width="30.44140625" style="89" customWidth="1"/>
    <col min="269" max="269" width="51.109375" style="89" customWidth="1"/>
    <col min="270" max="270" width="18.88671875" style="89" customWidth="1"/>
    <col min="271" max="271" width="42.109375" style="89" customWidth="1"/>
    <col min="272" max="272" width="19.33203125" style="89" customWidth="1"/>
    <col min="273" max="273" width="23" style="89" customWidth="1"/>
    <col min="274" max="274" width="52.88671875" style="89" bestFit="1" customWidth="1"/>
    <col min="275" max="275" width="23" style="89" bestFit="1" customWidth="1"/>
    <col min="276" max="276" width="33.44140625" style="89" bestFit="1" customWidth="1"/>
    <col min="277" max="277" width="33" style="89" bestFit="1" customWidth="1"/>
    <col min="278" max="278" width="23.6640625" style="89" customWidth="1"/>
    <col min="279" max="279" width="20.109375" style="89" customWidth="1"/>
    <col min="280" max="280" width="38.88671875" style="89" customWidth="1"/>
    <col min="281" max="281" width="54.5546875" style="89" customWidth="1"/>
    <col min="282" max="282" width="27.6640625" style="89" customWidth="1"/>
    <col min="283" max="283" width="70" style="89" bestFit="1" customWidth="1"/>
    <col min="284" max="284" width="47.5546875" style="89" customWidth="1"/>
    <col min="285" max="285" width="21.109375" style="89" customWidth="1"/>
    <col min="286" max="286" width="51.88671875" style="89" customWidth="1"/>
    <col min="287" max="287" width="23.109375" style="89" customWidth="1"/>
    <col min="288" max="288" width="34.5546875" style="89" customWidth="1"/>
    <col min="289" max="289" width="35" style="89" customWidth="1"/>
    <col min="290" max="512" width="11.6640625" style="89"/>
    <col min="513" max="513" width="29.109375" style="89" customWidth="1"/>
    <col min="514" max="514" width="22.44140625" style="89" customWidth="1"/>
    <col min="515" max="515" width="21" style="89" customWidth="1"/>
    <col min="516" max="516" width="43.88671875" style="89" customWidth="1"/>
    <col min="517" max="517" width="31.5546875" style="89" customWidth="1"/>
    <col min="518" max="518" width="50" style="89" customWidth="1"/>
    <col min="519" max="519" width="48.88671875" style="89" customWidth="1"/>
    <col min="520" max="520" width="20" style="89" customWidth="1"/>
    <col min="521" max="521" width="32.44140625" style="89" customWidth="1"/>
    <col min="522" max="522" width="51.33203125" style="89" customWidth="1"/>
    <col min="523" max="523" width="58" style="89" customWidth="1"/>
    <col min="524" max="524" width="30.44140625" style="89" customWidth="1"/>
    <col min="525" max="525" width="51.109375" style="89" customWidth="1"/>
    <col min="526" max="526" width="18.88671875" style="89" customWidth="1"/>
    <col min="527" max="527" width="42.109375" style="89" customWidth="1"/>
    <col min="528" max="528" width="19.33203125" style="89" customWidth="1"/>
    <col min="529" max="529" width="23" style="89" customWidth="1"/>
    <col min="530" max="530" width="52.88671875" style="89" bestFit="1" customWidth="1"/>
    <col min="531" max="531" width="23" style="89" bestFit="1" customWidth="1"/>
    <col min="532" max="532" width="33.44140625" style="89" bestFit="1" customWidth="1"/>
    <col min="533" max="533" width="33" style="89" bestFit="1" customWidth="1"/>
    <col min="534" max="534" width="23.6640625" style="89" customWidth="1"/>
    <col min="535" max="535" width="20.109375" style="89" customWidth="1"/>
    <col min="536" max="536" width="38.88671875" style="89" customWidth="1"/>
    <col min="537" max="537" width="54.5546875" style="89" customWidth="1"/>
    <col min="538" max="538" width="27.6640625" style="89" customWidth="1"/>
    <col min="539" max="539" width="70" style="89" bestFit="1" customWidth="1"/>
    <col min="540" max="540" width="47.5546875" style="89" customWidth="1"/>
    <col min="541" max="541" width="21.109375" style="89" customWidth="1"/>
    <col min="542" max="542" width="51.88671875" style="89" customWidth="1"/>
    <col min="543" max="543" width="23.109375" style="89" customWidth="1"/>
    <col min="544" max="544" width="34.5546875" style="89" customWidth="1"/>
    <col min="545" max="545" width="35" style="89" customWidth="1"/>
    <col min="546" max="768" width="11.6640625" style="89"/>
    <col min="769" max="769" width="29.109375" style="89" customWidth="1"/>
    <col min="770" max="770" width="22.44140625" style="89" customWidth="1"/>
    <col min="771" max="771" width="21" style="89" customWidth="1"/>
    <col min="772" max="772" width="43.88671875" style="89" customWidth="1"/>
    <col min="773" max="773" width="31.5546875" style="89" customWidth="1"/>
    <col min="774" max="774" width="50" style="89" customWidth="1"/>
    <col min="775" max="775" width="48.88671875" style="89" customWidth="1"/>
    <col min="776" max="776" width="20" style="89" customWidth="1"/>
    <col min="777" max="777" width="32.44140625" style="89" customWidth="1"/>
    <col min="778" max="778" width="51.33203125" style="89" customWidth="1"/>
    <col min="779" max="779" width="58" style="89" customWidth="1"/>
    <col min="780" max="780" width="30.44140625" style="89" customWidth="1"/>
    <col min="781" max="781" width="51.109375" style="89" customWidth="1"/>
    <col min="782" max="782" width="18.88671875" style="89" customWidth="1"/>
    <col min="783" max="783" width="42.109375" style="89" customWidth="1"/>
    <col min="784" max="784" width="19.33203125" style="89" customWidth="1"/>
    <col min="785" max="785" width="23" style="89" customWidth="1"/>
    <col min="786" max="786" width="52.88671875" style="89" bestFit="1" customWidth="1"/>
    <col min="787" max="787" width="23" style="89" bestFit="1" customWidth="1"/>
    <col min="788" max="788" width="33.44140625" style="89" bestFit="1" customWidth="1"/>
    <col min="789" max="789" width="33" style="89" bestFit="1" customWidth="1"/>
    <col min="790" max="790" width="23.6640625" style="89" customWidth="1"/>
    <col min="791" max="791" width="20.109375" style="89" customWidth="1"/>
    <col min="792" max="792" width="38.88671875" style="89" customWidth="1"/>
    <col min="793" max="793" width="54.5546875" style="89" customWidth="1"/>
    <col min="794" max="794" width="27.6640625" style="89" customWidth="1"/>
    <col min="795" max="795" width="70" style="89" bestFit="1" customWidth="1"/>
    <col min="796" max="796" width="47.5546875" style="89" customWidth="1"/>
    <col min="797" max="797" width="21.109375" style="89" customWidth="1"/>
    <col min="798" max="798" width="51.88671875" style="89" customWidth="1"/>
    <col min="799" max="799" width="23.109375" style="89" customWidth="1"/>
    <col min="800" max="800" width="34.5546875" style="89" customWidth="1"/>
    <col min="801" max="801" width="35" style="89" customWidth="1"/>
    <col min="802" max="1024" width="11.6640625" style="89"/>
    <col min="1025" max="1025" width="29.109375" style="89" customWidth="1"/>
    <col min="1026" max="1026" width="22.44140625" style="89" customWidth="1"/>
    <col min="1027" max="1027" width="21" style="89" customWidth="1"/>
    <col min="1028" max="1028" width="43.88671875" style="89" customWidth="1"/>
    <col min="1029" max="1029" width="31.5546875" style="89" customWidth="1"/>
    <col min="1030" max="1030" width="50" style="89" customWidth="1"/>
    <col min="1031" max="1031" width="48.88671875" style="89" customWidth="1"/>
    <col min="1032" max="1032" width="20" style="89" customWidth="1"/>
    <col min="1033" max="1033" width="32.44140625" style="89" customWidth="1"/>
    <col min="1034" max="1034" width="51.33203125" style="89" customWidth="1"/>
    <col min="1035" max="1035" width="58" style="89" customWidth="1"/>
    <col min="1036" max="1036" width="30.44140625" style="89" customWidth="1"/>
    <col min="1037" max="1037" width="51.109375" style="89" customWidth="1"/>
    <col min="1038" max="1038" width="18.88671875" style="89" customWidth="1"/>
    <col min="1039" max="1039" width="42.109375" style="89" customWidth="1"/>
    <col min="1040" max="1040" width="19.33203125" style="89" customWidth="1"/>
    <col min="1041" max="1041" width="23" style="89" customWidth="1"/>
    <col min="1042" max="1042" width="52.88671875" style="89" bestFit="1" customWidth="1"/>
    <col min="1043" max="1043" width="23" style="89" bestFit="1" customWidth="1"/>
    <col min="1044" max="1044" width="33.44140625" style="89" bestFit="1" customWidth="1"/>
    <col min="1045" max="1045" width="33" style="89" bestFit="1" customWidth="1"/>
    <col min="1046" max="1046" width="23.6640625" style="89" customWidth="1"/>
    <col min="1047" max="1047" width="20.109375" style="89" customWidth="1"/>
    <col min="1048" max="1048" width="38.88671875" style="89" customWidth="1"/>
    <col min="1049" max="1049" width="54.5546875" style="89" customWidth="1"/>
    <col min="1050" max="1050" width="27.6640625" style="89" customWidth="1"/>
    <col min="1051" max="1051" width="70" style="89" bestFit="1" customWidth="1"/>
    <col min="1052" max="1052" width="47.5546875" style="89" customWidth="1"/>
    <col min="1053" max="1053" width="21.109375" style="89" customWidth="1"/>
    <col min="1054" max="1054" width="51.88671875" style="89" customWidth="1"/>
    <col min="1055" max="1055" width="23.109375" style="89" customWidth="1"/>
    <col min="1056" max="1056" width="34.5546875" style="89" customWidth="1"/>
    <col min="1057" max="1057" width="35" style="89" customWidth="1"/>
    <col min="1058" max="1280" width="11.6640625" style="89"/>
    <col min="1281" max="1281" width="29.109375" style="89" customWidth="1"/>
    <col min="1282" max="1282" width="22.44140625" style="89" customWidth="1"/>
    <col min="1283" max="1283" width="21" style="89" customWidth="1"/>
    <col min="1284" max="1284" width="43.88671875" style="89" customWidth="1"/>
    <col min="1285" max="1285" width="31.5546875" style="89" customWidth="1"/>
    <col min="1286" max="1286" width="50" style="89" customWidth="1"/>
    <col min="1287" max="1287" width="48.88671875" style="89" customWidth="1"/>
    <col min="1288" max="1288" width="20" style="89" customWidth="1"/>
    <col min="1289" max="1289" width="32.44140625" style="89" customWidth="1"/>
    <col min="1290" max="1290" width="51.33203125" style="89" customWidth="1"/>
    <col min="1291" max="1291" width="58" style="89" customWidth="1"/>
    <col min="1292" max="1292" width="30.44140625" style="89" customWidth="1"/>
    <col min="1293" max="1293" width="51.109375" style="89" customWidth="1"/>
    <col min="1294" max="1294" width="18.88671875" style="89" customWidth="1"/>
    <col min="1295" max="1295" width="42.109375" style="89" customWidth="1"/>
    <col min="1296" max="1296" width="19.33203125" style="89" customWidth="1"/>
    <col min="1297" max="1297" width="23" style="89" customWidth="1"/>
    <col min="1298" max="1298" width="52.88671875" style="89" bestFit="1" customWidth="1"/>
    <col min="1299" max="1299" width="23" style="89" bestFit="1" customWidth="1"/>
    <col min="1300" max="1300" width="33.44140625" style="89" bestFit="1" customWidth="1"/>
    <col min="1301" max="1301" width="33" style="89" bestFit="1" customWidth="1"/>
    <col min="1302" max="1302" width="23.6640625" style="89" customWidth="1"/>
    <col min="1303" max="1303" width="20.109375" style="89" customWidth="1"/>
    <col min="1304" max="1304" width="38.88671875" style="89" customWidth="1"/>
    <col min="1305" max="1305" width="54.5546875" style="89" customWidth="1"/>
    <col min="1306" max="1306" width="27.6640625" style="89" customWidth="1"/>
    <col min="1307" max="1307" width="70" style="89" bestFit="1" customWidth="1"/>
    <col min="1308" max="1308" width="47.5546875" style="89" customWidth="1"/>
    <col min="1309" max="1309" width="21.109375" style="89" customWidth="1"/>
    <col min="1310" max="1310" width="51.88671875" style="89" customWidth="1"/>
    <col min="1311" max="1311" width="23.109375" style="89" customWidth="1"/>
    <col min="1312" max="1312" width="34.5546875" style="89" customWidth="1"/>
    <col min="1313" max="1313" width="35" style="89" customWidth="1"/>
    <col min="1314" max="1536" width="11.6640625" style="89"/>
    <col min="1537" max="1537" width="29.109375" style="89" customWidth="1"/>
    <col min="1538" max="1538" width="22.44140625" style="89" customWidth="1"/>
    <col min="1539" max="1539" width="21" style="89" customWidth="1"/>
    <col min="1540" max="1540" width="43.88671875" style="89" customWidth="1"/>
    <col min="1541" max="1541" width="31.5546875" style="89" customWidth="1"/>
    <col min="1542" max="1542" width="50" style="89" customWidth="1"/>
    <col min="1543" max="1543" width="48.88671875" style="89" customWidth="1"/>
    <col min="1544" max="1544" width="20" style="89" customWidth="1"/>
    <col min="1545" max="1545" width="32.44140625" style="89" customWidth="1"/>
    <col min="1546" max="1546" width="51.33203125" style="89" customWidth="1"/>
    <col min="1547" max="1547" width="58" style="89" customWidth="1"/>
    <col min="1548" max="1548" width="30.44140625" style="89" customWidth="1"/>
    <col min="1549" max="1549" width="51.109375" style="89" customWidth="1"/>
    <col min="1550" max="1550" width="18.88671875" style="89" customWidth="1"/>
    <col min="1551" max="1551" width="42.109375" style="89" customWidth="1"/>
    <col min="1552" max="1552" width="19.33203125" style="89" customWidth="1"/>
    <col min="1553" max="1553" width="23" style="89" customWidth="1"/>
    <col min="1554" max="1554" width="52.88671875" style="89" bestFit="1" customWidth="1"/>
    <col min="1555" max="1555" width="23" style="89" bestFit="1" customWidth="1"/>
    <col min="1556" max="1556" width="33.44140625" style="89" bestFit="1" customWidth="1"/>
    <col min="1557" max="1557" width="33" style="89" bestFit="1" customWidth="1"/>
    <col min="1558" max="1558" width="23.6640625" style="89" customWidth="1"/>
    <col min="1559" max="1559" width="20.109375" style="89" customWidth="1"/>
    <col min="1560" max="1560" width="38.88671875" style="89" customWidth="1"/>
    <col min="1561" max="1561" width="54.5546875" style="89" customWidth="1"/>
    <col min="1562" max="1562" width="27.6640625" style="89" customWidth="1"/>
    <col min="1563" max="1563" width="70" style="89" bestFit="1" customWidth="1"/>
    <col min="1564" max="1564" width="47.5546875" style="89" customWidth="1"/>
    <col min="1565" max="1565" width="21.109375" style="89" customWidth="1"/>
    <col min="1566" max="1566" width="51.88671875" style="89" customWidth="1"/>
    <col min="1567" max="1567" width="23.109375" style="89" customWidth="1"/>
    <col min="1568" max="1568" width="34.5546875" style="89" customWidth="1"/>
    <col min="1569" max="1569" width="35" style="89" customWidth="1"/>
    <col min="1570" max="1792" width="11.6640625" style="89"/>
    <col min="1793" max="1793" width="29.109375" style="89" customWidth="1"/>
    <col min="1794" max="1794" width="22.44140625" style="89" customWidth="1"/>
    <col min="1795" max="1795" width="21" style="89" customWidth="1"/>
    <col min="1796" max="1796" width="43.88671875" style="89" customWidth="1"/>
    <col min="1797" max="1797" width="31.5546875" style="89" customWidth="1"/>
    <col min="1798" max="1798" width="50" style="89" customWidth="1"/>
    <col min="1799" max="1799" width="48.88671875" style="89" customWidth="1"/>
    <col min="1800" max="1800" width="20" style="89" customWidth="1"/>
    <col min="1801" max="1801" width="32.44140625" style="89" customWidth="1"/>
    <col min="1802" max="1802" width="51.33203125" style="89" customWidth="1"/>
    <col min="1803" max="1803" width="58" style="89" customWidth="1"/>
    <col min="1804" max="1804" width="30.44140625" style="89" customWidth="1"/>
    <col min="1805" max="1805" width="51.109375" style="89" customWidth="1"/>
    <col min="1806" max="1806" width="18.88671875" style="89" customWidth="1"/>
    <col min="1807" max="1807" width="42.109375" style="89" customWidth="1"/>
    <col min="1808" max="1808" width="19.33203125" style="89" customWidth="1"/>
    <col min="1809" max="1809" width="23" style="89" customWidth="1"/>
    <col min="1810" max="1810" width="52.88671875" style="89" bestFit="1" customWidth="1"/>
    <col min="1811" max="1811" width="23" style="89" bestFit="1" customWidth="1"/>
    <col min="1812" max="1812" width="33.44140625" style="89" bestFit="1" customWidth="1"/>
    <col min="1813" max="1813" width="33" style="89" bestFit="1" customWidth="1"/>
    <col min="1814" max="1814" width="23.6640625" style="89" customWidth="1"/>
    <col min="1815" max="1815" width="20.109375" style="89" customWidth="1"/>
    <col min="1816" max="1816" width="38.88671875" style="89" customWidth="1"/>
    <col min="1817" max="1817" width="54.5546875" style="89" customWidth="1"/>
    <col min="1818" max="1818" width="27.6640625" style="89" customWidth="1"/>
    <col min="1819" max="1819" width="70" style="89" bestFit="1" customWidth="1"/>
    <col min="1820" max="1820" width="47.5546875" style="89" customWidth="1"/>
    <col min="1821" max="1821" width="21.109375" style="89" customWidth="1"/>
    <col min="1822" max="1822" width="51.88671875" style="89" customWidth="1"/>
    <col min="1823" max="1823" width="23.109375" style="89" customWidth="1"/>
    <col min="1824" max="1824" width="34.5546875" style="89" customWidth="1"/>
    <col min="1825" max="1825" width="35" style="89" customWidth="1"/>
    <col min="1826" max="2048" width="11.6640625" style="89"/>
    <col min="2049" max="2049" width="29.109375" style="89" customWidth="1"/>
    <col min="2050" max="2050" width="22.44140625" style="89" customWidth="1"/>
    <col min="2051" max="2051" width="21" style="89" customWidth="1"/>
    <col min="2052" max="2052" width="43.88671875" style="89" customWidth="1"/>
    <col min="2053" max="2053" width="31.5546875" style="89" customWidth="1"/>
    <col min="2054" max="2054" width="50" style="89" customWidth="1"/>
    <col min="2055" max="2055" width="48.88671875" style="89" customWidth="1"/>
    <col min="2056" max="2056" width="20" style="89" customWidth="1"/>
    <col min="2057" max="2057" width="32.44140625" style="89" customWidth="1"/>
    <col min="2058" max="2058" width="51.33203125" style="89" customWidth="1"/>
    <col min="2059" max="2059" width="58" style="89" customWidth="1"/>
    <col min="2060" max="2060" width="30.44140625" style="89" customWidth="1"/>
    <col min="2061" max="2061" width="51.109375" style="89" customWidth="1"/>
    <col min="2062" max="2062" width="18.88671875" style="89" customWidth="1"/>
    <col min="2063" max="2063" width="42.109375" style="89" customWidth="1"/>
    <col min="2064" max="2064" width="19.33203125" style="89" customWidth="1"/>
    <col min="2065" max="2065" width="23" style="89" customWidth="1"/>
    <col min="2066" max="2066" width="52.88671875" style="89" bestFit="1" customWidth="1"/>
    <col min="2067" max="2067" width="23" style="89" bestFit="1" customWidth="1"/>
    <col min="2068" max="2068" width="33.44140625" style="89" bestFit="1" customWidth="1"/>
    <col min="2069" max="2069" width="33" style="89" bestFit="1" customWidth="1"/>
    <col min="2070" max="2070" width="23.6640625" style="89" customWidth="1"/>
    <col min="2071" max="2071" width="20.109375" style="89" customWidth="1"/>
    <col min="2072" max="2072" width="38.88671875" style="89" customWidth="1"/>
    <col min="2073" max="2073" width="54.5546875" style="89" customWidth="1"/>
    <col min="2074" max="2074" width="27.6640625" style="89" customWidth="1"/>
    <col min="2075" max="2075" width="70" style="89" bestFit="1" customWidth="1"/>
    <col min="2076" max="2076" width="47.5546875" style="89" customWidth="1"/>
    <col min="2077" max="2077" width="21.109375" style="89" customWidth="1"/>
    <col min="2078" max="2078" width="51.88671875" style="89" customWidth="1"/>
    <col min="2079" max="2079" width="23.109375" style="89" customWidth="1"/>
    <col min="2080" max="2080" width="34.5546875" style="89" customWidth="1"/>
    <col min="2081" max="2081" width="35" style="89" customWidth="1"/>
    <col min="2082" max="2304" width="11.6640625" style="89"/>
    <col min="2305" max="2305" width="29.109375" style="89" customWidth="1"/>
    <col min="2306" max="2306" width="22.44140625" style="89" customWidth="1"/>
    <col min="2307" max="2307" width="21" style="89" customWidth="1"/>
    <col min="2308" max="2308" width="43.88671875" style="89" customWidth="1"/>
    <col min="2309" max="2309" width="31.5546875" style="89" customWidth="1"/>
    <col min="2310" max="2310" width="50" style="89" customWidth="1"/>
    <col min="2311" max="2311" width="48.88671875" style="89" customWidth="1"/>
    <col min="2312" max="2312" width="20" style="89" customWidth="1"/>
    <col min="2313" max="2313" width="32.44140625" style="89" customWidth="1"/>
    <col min="2314" max="2314" width="51.33203125" style="89" customWidth="1"/>
    <col min="2315" max="2315" width="58" style="89" customWidth="1"/>
    <col min="2316" max="2316" width="30.44140625" style="89" customWidth="1"/>
    <col min="2317" max="2317" width="51.109375" style="89" customWidth="1"/>
    <col min="2318" max="2318" width="18.88671875" style="89" customWidth="1"/>
    <col min="2319" max="2319" width="42.109375" style="89" customWidth="1"/>
    <col min="2320" max="2320" width="19.33203125" style="89" customWidth="1"/>
    <col min="2321" max="2321" width="23" style="89" customWidth="1"/>
    <col min="2322" max="2322" width="52.88671875" style="89" bestFit="1" customWidth="1"/>
    <col min="2323" max="2323" width="23" style="89" bestFit="1" customWidth="1"/>
    <col min="2324" max="2324" width="33.44140625" style="89" bestFit="1" customWidth="1"/>
    <col min="2325" max="2325" width="33" style="89" bestFit="1" customWidth="1"/>
    <col min="2326" max="2326" width="23.6640625" style="89" customWidth="1"/>
    <col min="2327" max="2327" width="20.109375" style="89" customWidth="1"/>
    <col min="2328" max="2328" width="38.88671875" style="89" customWidth="1"/>
    <col min="2329" max="2329" width="54.5546875" style="89" customWidth="1"/>
    <col min="2330" max="2330" width="27.6640625" style="89" customWidth="1"/>
    <col min="2331" max="2331" width="70" style="89" bestFit="1" customWidth="1"/>
    <col min="2332" max="2332" width="47.5546875" style="89" customWidth="1"/>
    <col min="2333" max="2333" width="21.109375" style="89" customWidth="1"/>
    <col min="2334" max="2334" width="51.88671875" style="89" customWidth="1"/>
    <col min="2335" max="2335" width="23.109375" style="89" customWidth="1"/>
    <col min="2336" max="2336" width="34.5546875" style="89" customWidth="1"/>
    <col min="2337" max="2337" width="35" style="89" customWidth="1"/>
    <col min="2338" max="2560" width="11.6640625" style="89"/>
    <col min="2561" max="2561" width="29.109375" style="89" customWidth="1"/>
    <col min="2562" max="2562" width="22.44140625" style="89" customWidth="1"/>
    <col min="2563" max="2563" width="21" style="89" customWidth="1"/>
    <col min="2564" max="2564" width="43.88671875" style="89" customWidth="1"/>
    <col min="2565" max="2565" width="31.5546875" style="89" customWidth="1"/>
    <col min="2566" max="2566" width="50" style="89" customWidth="1"/>
    <col min="2567" max="2567" width="48.88671875" style="89" customWidth="1"/>
    <col min="2568" max="2568" width="20" style="89" customWidth="1"/>
    <col min="2569" max="2569" width="32.44140625" style="89" customWidth="1"/>
    <col min="2570" max="2570" width="51.33203125" style="89" customWidth="1"/>
    <col min="2571" max="2571" width="58" style="89" customWidth="1"/>
    <col min="2572" max="2572" width="30.44140625" style="89" customWidth="1"/>
    <col min="2573" max="2573" width="51.109375" style="89" customWidth="1"/>
    <col min="2574" max="2574" width="18.88671875" style="89" customWidth="1"/>
    <col min="2575" max="2575" width="42.109375" style="89" customWidth="1"/>
    <col min="2576" max="2576" width="19.33203125" style="89" customWidth="1"/>
    <col min="2577" max="2577" width="23" style="89" customWidth="1"/>
    <col min="2578" max="2578" width="52.88671875" style="89" bestFit="1" customWidth="1"/>
    <col min="2579" max="2579" width="23" style="89" bestFit="1" customWidth="1"/>
    <col min="2580" max="2580" width="33.44140625" style="89" bestFit="1" customWidth="1"/>
    <col min="2581" max="2581" width="33" style="89" bestFit="1" customWidth="1"/>
    <col min="2582" max="2582" width="23.6640625" style="89" customWidth="1"/>
    <col min="2583" max="2583" width="20.109375" style="89" customWidth="1"/>
    <col min="2584" max="2584" width="38.88671875" style="89" customWidth="1"/>
    <col min="2585" max="2585" width="54.5546875" style="89" customWidth="1"/>
    <col min="2586" max="2586" width="27.6640625" style="89" customWidth="1"/>
    <col min="2587" max="2587" width="70" style="89" bestFit="1" customWidth="1"/>
    <col min="2588" max="2588" width="47.5546875" style="89" customWidth="1"/>
    <col min="2589" max="2589" width="21.109375" style="89" customWidth="1"/>
    <col min="2590" max="2590" width="51.88671875" style="89" customWidth="1"/>
    <col min="2591" max="2591" width="23.109375" style="89" customWidth="1"/>
    <col min="2592" max="2592" width="34.5546875" style="89" customWidth="1"/>
    <col min="2593" max="2593" width="35" style="89" customWidth="1"/>
    <col min="2594" max="2816" width="11.6640625" style="89"/>
    <col min="2817" max="2817" width="29.109375" style="89" customWidth="1"/>
    <col min="2818" max="2818" width="22.44140625" style="89" customWidth="1"/>
    <col min="2819" max="2819" width="21" style="89" customWidth="1"/>
    <col min="2820" max="2820" width="43.88671875" style="89" customWidth="1"/>
    <col min="2821" max="2821" width="31.5546875" style="89" customWidth="1"/>
    <col min="2822" max="2822" width="50" style="89" customWidth="1"/>
    <col min="2823" max="2823" width="48.88671875" style="89" customWidth="1"/>
    <col min="2824" max="2824" width="20" style="89" customWidth="1"/>
    <col min="2825" max="2825" width="32.44140625" style="89" customWidth="1"/>
    <col min="2826" max="2826" width="51.33203125" style="89" customWidth="1"/>
    <col min="2827" max="2827" width="58" style="89" customWidth="1"/>
    <col min="2828" max="2828" width="30.44140625" style="89" customWidth="1"/>
    <col min="2829" max="2829" width="51.109375" style="89" customWidth="1"/>
    <col min="2830" max="2830" width="18.88671875" style="89" customWidth="1"/>
    <col min="2831" max="2831" width="42.109375" style="89" customWidth="1"/>
    <col min="2832" max="2832" width="19.33203125" style="89" customWidth="1"/>
    <col min="2833" max="2833" width="23" style="89" customWidth="1"/>
    <col min="2834" max="2834" width="52.88671875" style="89" bestFit="1" customWidth="1"/>
    <col min="2835" max="2835" width="23" style="89" bestFit="1" customWidth="1"/>
    <col min="2836" max="2836" width="33.44140625" style="89" bestFit="1" customWidth="1"/>
    <col min="2837" max="2837" width="33" style="89" bestFit="1" customWidth="1"/>
    <col min="2838" max="2838" width="23.6640625" style="89" customWidth="1"/>
    <col min="2839" max="2839" width="20.109375" style="89" customWidth="1"/>
    <col min="2840" max="2840" width="38.88671875" style="89" customWidth="1"/>
    <col min="2841" max="2841" width="54.5546875" style="89" customWidth="1"/>
    <col min="2842" max="2842" width="27.6640625" style="89" customWidth="1"/>
    <col min="2843" max="2843" width="70" style="89" bestFit="1" customWidth="1"/>
    <col min="2844" max="2844" width="47.5546875" style="89" customWidth="1"/>
    <col min="2845" max="2845" width="21.109375" style="89" customWidth="1"/>
    <col min="2846" max="2846" width="51.88671875" style="89" customWidth="1"/>
    <col min="2847" max="2847" width="23.109375" style="89" customWidth="1"/>
    <col min="2848" max="2848" width="34.5546875" style="89" customWidth="1"/>
    <col min="2849" max="2849" width="35" style="89" customWidth="1"/>
    <col min="2850" max="3072" width="11.6640625" style="89"/>
    <col min="3073" max="3073" width="29.109375" style="89" customWidth="1"/>
    <col min="3074" max="3074" width="22.44140625" style="89" customWidth="1"/>
    <col min="3075" max="3075" width="21" style="89" customWidth="1"/>
    <col min="3076" max="3076" width="43.88671875" style="89" customWidth="1"/>
    <col min="3077" max="3077" width="31.5546875" style="89" customWidth="1"/>
    <col min="3078" max="3078" width="50" style="89" customWidth="1"/>
    <col min="3079" max="3079" width="48.88671875" style="89" customWidth="1"/>
    <col min="3080" max="3080" width="20" style="89" customWidth="1"/>
    <col min="3081" max="3081" width="32.44140625" style="89" customWidth="1"/>
    <col min="3082" max="3082" width="51.33203125" style="89" customWidth="1"/>
    <col min="3083" max="3083" width="58" style="89" customWidth="1"/>
    <col min="3084" max="3084" width="30.44140625" style="89" customWidth="1"/>
    <col min="3085" max="3085" width="51.109375" style="89" customWidth="1"/>
    <col min="3086" max="3086" width="18.88671875" style="89" customWidth="1"/>
    <col min="3087" max="3087" width="42.109375" style="89" customWidth="1"/>
    <col min="3088" max="3088" width="19.33203125" style="89" customWidth="1"/>
    <col min="3089" max="3089" width="23" style="89" customWidth="1"/>
    <col min="3090" max="3090" width="52.88671875" style="89" bestFit="1" customWidth="1"/>
    <col min="3091" max="3091" width="23" style="89" bestFit="1" customWidth="1"/>
    <col min="3092" max="3092" width="33.44140625" style="89" bestFit="1" customWidth="1"/>
    <col min="3093" max="3093" width="33" style="89" bestFit="1" customWidth="1"/>
    <col min="3094" max="3094" width="23.6640625" style="89" customWidth="1"/>
    <col min="3095" max="3095" width="20.109375" style="89" customWidth="1"/>
    <col min="3096" max="3096" width="38.88671875" style="89" customWidth="1"/>
    <col min="3097" max="3097" width="54.5546875" style="89" customWidth="1"/>
    <col min="3098" max="3098" width="27.6640625" style="89" customWidth="1"/>
    <col min="3099" max="3099" width="70" style="89" bestFit="1" customWidth="1"/>
    <col min="3100" max="3100" width="47.5546875" style="89" customWidth="1"/>
    <col min="3101" max="3101" width="21.109375" style="89" customWidth="1"/>
    <col min="3102" max="3102" width="51.88671875" style="89" customWidth="1"/>
    <col min="3103" max="3103" width="23.109375" style="89" customWidth="1"/>
    <col min="3104" max="3104" width="34.5546875" style="89" customWidth="1"/>
    <col min="3105" max="3105" width="35" style="89" customWidth="1"/>
    <col min="3106" max="3328" width="11.6640625" style="89"/>
    <col min="3329" max="3329" width="29.109375" style="89" customWidth="1"/>
    <col min="3330" max="3330" width="22.44140625" style="89" customWidth="1"/>
    <col min="3331" max="3331" width="21" style="89" customWidth="1"/>
    <col min="3332" max="3332" width="43.88671875" style="89" customWidth="1"/>
    <col min="3333" max="3333" width="31.5546875" style="89" customWidth="1"/>
    <col min="3334" max="3334" width="50" style="89" customWidth="1"/>
    <col min="3335" max="3335" width="48.88671875" style="89" customWidth="1"/>
    <col min="3336" max="3336" width="20" style="89" customWidth="1"/>
    <col min="3337" max="3337" width="32.44140625" style="89" customWidth="1"/>
    <col min="3338" max="3338" width="51.33203125" style="89" customWidth="1"/>
    <col min="3339" max="3339" width="58" style="89" customWidth="1"/>
    <col min="3340" max="3340" width="30.44140625" style="89" customWidth="1"/>
    <col min="3341" max="3341" width="51.109375" style="89" customWidth="1"/>
    <col min="3342" max="3342" width="18.88671875" style="89" customWidth="1"/>
    <col min="3343" max="3343" width="42.109375" style="89" customWidth="1"/>
    <col min="3344" max="3344" width="19.33203125" style="89" customWidth="1"/>
    <col min="3345" max="3345" width="23" style="89" customWidth="1"/>
    <col min="3346" max="3346" width="52.88671875" style="89" bestFit="1" customWidth="1"/>
    <col min="3347" max="3347" width="23" style="89" bestFit="1" customWidth="1"/>
    <col min="3348" max="3348" width="33.44140625" style="89" bestFit="1" customWidth="1"/>
    <col min="3349" max="3349" width="33" style="89" bestFit="1" customWidth="1"/>
    <col min="3350" max="3350" width="23.6640625" style="89" customWidth="1"/>
    <col min="3351" max="3351" width="20.109375" style="89" customWidth="1"/>
    <col min="3352" max="3352" width="38.88671875" style="89" customWidth="1"/>
    <col min="3353" max="3353" width="54.5546875" style="89" customWidth="1"/>
    <col min="3354" max="3354" width="27.6640625" style="89" customWidth="1"/>
    <col min="3355" max="3355" width="70" style="89" bestFit="1" customWidth="1"/>
    <col min="3356" max="3356" width="47.5546875" style="89" customWidth="1"/>
    <col min="3357" max="3357" width="21.109375" style="89" customWidth="1"/>
    <col min="3358" max="3358" width="51.88671875" style="89" customWidth="1"/>
    <col min="3359" max="3359" width="23.109375" style="89" customWidth="1"/>
    <col min="3360" max="3360" width="34.5546875" style="89" customWidth="1"/>
    <col min="3361" max="3361" width="35" style="89" customWidth="1"/>
    <col min="3362" max="3584" width="11.6640625" style="89"/>
    <col min="3585" max="3585" width="29.109375" style="89" customWidth="1"/>
    <col min="3586" max="3586" width="22.44140625" style="89" customWidth="1"/>
    <col min="3587" max="3587" width="21" style="89" customWidth="1"/>
    <col min="3588" max="3588" width="43.88671875" style="89" customWidth="1"/>
    <col min="3589" max="3589" width="31.5546875" style="89" customWidth="1"/>
    <col min="3590" max="3590" width="50" style="89" customWidth="1"/>
    <col min="3591" max="3591" width="48.88671875" style="89" customWidth="1"/>
    <col min="3592" max="3592" width="20" style="89" customWidth="1"/>
    <col min="3593" max="3593" width="32.44140625" style="89" customWidth="1"/>
    <col min="3594" max="3594" width="51.33203125" style="89" customWidth="1"/>
    <col min="3595" max="3595" width="58" style="89" customWidth="1"/>
    <col min="3596" max="3596" width="30.44140625" style="89" customWidth="1"/>
    <col min="3597" max="3597" width="51.109375" style="89" customWidth="1"/>
    <col min="3598" max="3598" width="18.88671875" style="89" customWidth="1"/>
    <col min="3599" max="3599" width="42.109375" style="89" customWidth="1"/>
    <col min="3600" max="3600" width="19.33203125" style="89" customWidth="1"/>
    <col min="3601" max="3601" width="23" style="89" customWidth="1"/>
    <col min="3602" max="3602" width="52.88671875" style="89" bestFit="1" customWidth="1"/>
    <col min="3603" max="3603" width="23" style="89" bestFit="1" customWidth="1"/>
    <col min="3604" max="3604" width="33.44140625" style="89" bestFit="1" customWidth="1"/>
    <col min="3605" max="3605" width="33" style="89" bestFit="1" customWidth="1"/>
    <col min="3606" max="3606" width="23.6640625" style="89" customWidth="1"/>
    <col min="3607" max="3607" width="20.109375" style="89" customWidth="1"/>
    <col min="3608" max="3608" width="38.88671875" style="89" customWidth="1"/>
    <col min="3609" max="3609" width="54.5546875" style="89" customWidth="1"/>
    <col min="3610" max="3610" width="27.6640625" style="89" customWidth="1"/>
    <col min="3611" max="3611" width="70" style="89" bestFit="1" customWidth="1"/>
    <col min="3612" max="3612" width="47.5546875" style="89" customWidth="1"/>
    <col min="3613" max="3613" width="21.109375" style="89" customWidth="1"/>
    <col min="3614" max="3614" width="51.88671875" style="89" customWidth="1"/>
    <col min="3615" max="3615" width="23.109375" style="89" customWidth="1"/>
    <col min="3616" max="3616" width="34.5546875" style="89" customWidth="1"/>
    <col min="3617" max="3617" width="35" style="89" customWidth="1"/>
    <col min="3618" max="3840" width="11.6640625" style="89"/>
    <col min="3841" max="3841" width="29.109375" style="89" customWidth="1"/>
    <col min="3842" max="3842" width="22.44140625" style="89" customWidth="1"/>
    <col min="3843" max="3843" width="21" style="89" customWidth="1"/>
    <col min="3844" max="3844" width="43.88671875" style="89" customWidth="1"/>
    <col min="3845" max="3845" width="31.5546875" style="89" customWidth="1"/>
    <col min="3846" max="3846" width="50" style="89" customWidth="1"/>
    <col min="3847" max="3847" width="48.88671875" style="89" customWidth="1"/>
    <col min="3848" max="3848" width="20" style="89" customWidth="1"/>
    <col min="3849" max="3849" width="32.44140625" style="89" customWidth="1"/>
    <col min="3850" max="3850" width="51.33203125" style="89" customWidth="1"/>
    <col min="3851" max="3851" width="58" style="89" customWidth="1"/>
    <col min="3852" max="3852" width="30.44140625" style="89" customWidth="1"/>
    <col min="3853" max="3853" width="51.109375" style="89" customWidth="1"/>
    <col min="3854" max="3854" width="18.88671875" style="89" customWidth="1"/>
    <col min="3855" max="3855" width="42.109375" style="89" customWidth="1"/>
    <col min="3856" max="3856" width="19.33203125" style="89" customWidth="1"/>
    <col min="3857" max="3857" width="23" style="89" customWidth="1"/>
    <col min="3858" max="3858" width="52.88671875" style="89" bestFit="1" customWidth="1"/>
    <col min="3859" max="3859" width="23" style="89" bestFit="1" customWidth="1"/>
    <col min="3860" max="3860" width="33.44140625" style="89" bestFit="1" customWidth="1"/>
    <col min="3861" max="3861" width="33" style="89" bestFit="1" customWidth="1"/>
    <col min="3862" max="3862" width="23.6640625" style="89" customWidth="1"/>
    <col min="3863" max="3863" width="20.109375" style="89" customWidth="1"/>
    <col min="3864" max="3864" width="38.88671875" style="89" customWidth="1"/>
    <col min="3865" max="3865" width="54.5546875" style="89" customWidth="1"/>
    <col min="3866" max="3866" width="27.6640625" style="89" customWidth="1"/>
    <col min="3867" max="3867" width="70" style="89" bestFit="1" customWidth="1"/>
    <col min="3868" max="3868" width="47.5546875" style="89" customWidth="1"/>
    <col min="3869" max="3869" width="21.109375" style="89" customWidth="1"/>
    <col min="3870" max="3870" width="51.88671875" style="89" customWidth="1"/>
    <col min="3871" max="3871" width="23.109375" style="89" customWidth="1"/>
    <col min="3872" max="3872" width="34.5546875" style="89" customWidth="1"/>
    <col min="3873" max="3873" width="35" style="89" customWidth="1"/>
    <col min="3874" max="4096" width="11.6640625" style="89"/>
    <col min="4097" max="4097" width="29.109375" style="89" customWidth="1"/>
    <col min="4098" max="4098" width="22.44140625" style="89" customWidth="1"/>
    <col min="4099" max="4099" width="21" style="89" customWidth="1"/>
    <col min="4100" max="4100" width="43.88671875" style="89" customWidth="1"/>
    <col min="4101" max="4101" width="31.5546875" style="89" customWidth="1"/>
    <col min="4102" max="4102" width="50" style="89" customWidth="1"/>
    <col min="4103" max="4103" width="48.88671875" style="89" customWidth="1"/>
    <col min="4104" max="4104" width="20" style="89" customWidth="1"/>
    <col min="4105" max="4105" width="32.44140625" style="89" customWidth="1"/>
    <col min="4106" max="4106" width="51.33203125" style="89" customWidth="1"/>
    <col min="4107" max="4107" width="58" style="89" customWidth="1"/>
    <col min="4108" max="4108" width="30.44140625" style="89" customWidth="1"/>
    <col min="4109" max="4109" width="51.109375" style="89" customWidth="1"/>
    <col min="4110" max="4110" width="18.88671875" style="89" customWidth="1"/>
    <col min="4111" max="4111" width="42.109375" style="89" customWidth="1"/>
    <col min="4112" max="4112" width="19.33203125" style="89" customWidth="1"/>
    <col min="4113" max="4113" width="23" style="89" customWidth="1"/>
    <col min="4114" max="4114" width="52.88671875" style="89" bestFit="1" customWidth="1"/>
    <col min="4115" max="4115" width="23" style="89" bestFit="1" customWidth="1"/>
    <col min="4116" max="4116" width="33.44140625" style="89" bestFit="1" customWidth="1"/>
    <col min="4117" max="4117" width="33" style="89" bestFit="1" customWidth="1"/>
    <col min="4118" max="4118" width="23.6640625" style="89" customWidth="1"/>
    <col min="4119" max="4119" width="20.109375" style="89" customWidth="1"/>
    <col min="4120" max="4120" width="38.88671875" style="89" customWidth="1"/>
    <col min="4121" max="4121" width="54.5546875" style="89" customWidth="1"/>
    <col min="4122" max="4122" width="27.6640625" style="89" customWidth="1"/>
    <col min="4123" max="4123" width="70" style="89" bestFit="1" customWidth="1"/>
    <col min="4124" max="4124" width="47.5546875" style="89" customWidth="1"/>
    <col min="4125" max="4125" width="21.109375" style="89" customWidth="1"/>
    <col min="4126" max="4126" width="51.88671875" style="89" customWidth="1"/>
    <col min="4127" max="4127" width="23.109375" style="89" customWidth="1"/>
    <col min="4128" max="4128" width="34.5546875" style="89" customWidth="1"/>
    <col min="4129" max="4129" width="35" style="89" customWidth="1"/>
    <col min="4130" max="4352" width="11.6640625" style="89"/>
    <col min="4353" max="4353" width="29.109375" style="89" customWidth="1"/>
    <col min="4354" max="4354" width="22.44140625" style="89" customWidth="1"/>
    <col min="4355" max="4355" width="21" style="89" customWidth="1"/>
    <col min="4356" max="4356" width="43.88671875" style="89" customWidth="1"/>
    <col min="4357" max="4357" width="31.5546875" style="89" customWidth="1"/>
    <col min="4358" max="4358" width="50" style="89" customWidth="1"/>
    <col min="4359" max="4359" width="48.88671875" style="89" customWidth="1"/>
    <col min="4360" max="4360" width="20" style="89" customWidth="1"/>
    <col min="4361" max="4361" width="32.44140625" style="89" customWidth="1"/>
    <col min="4362" max="4362" width="51.33203125" style="89" customWidth="1"/>
    <col min="4363" max="4363" width="58" style="89" customWidth="1"/>
    <col min="4364" max="4364" width="30.44140625" style="89" customWidth="1"/>
    <col min="4365" max="4365" width="51.109375" style="89" customWidth="1"/>
    <col min="4366" max="4366" width="18.88671875" style="89" customWidth="1"/>
    <col min="4367" max="4367" width="42.109375" style="89" customWidth="1"/>
    <col min="4368" max="4368" width="19.33203125" style="89" customWidth="1"/>
    <col min="4369" max="4369" width="23" style="89" customWidth="1"/>
    <col min="4370" max="4370" width="52.88671875" style="89" bestFit="1" customWidth="1"/>
    <col min="4371" max="4371" width="23" style="89" bestFit="1" customWidth="1"/>
    <col min="4372" max="4372" width="33.44140625" style="89" bestFit="1" customWidth="1"/>
    <col min="4373" max="4373" width="33" style="89" bestFit="1" customWidth="1"/>
    <col min="4374" max="4374" width="23.6640625" style="89" customWidth="1"/>
    <col min="4375" max="4375" width="20.109375" style="89" customWidth="1"/>
    <col min="4376" max="4376" width="38.88671875" style="89" customWidth="1"/>
    <col min="4377" max="4377" width="54.5546875" style="89" customWidth="1"/>
    <col min="4378" max="4378" width="27.6640625" style="89" customWidth="1"/>
    <col min="4379" max="4379" width="70" style="89" bestFit="1" customWidth="1"/>
    <col min="4380" max="4380" width="47.5546875" style="89" customWidth="1"/>
    <col min="4381" max="4381" width="21.109375" style="89" customWidth="1"/>
    <col min="4382" max="4382" width="51.88671875" style="89" customWidth="1"/>
    <col min="4383" max="4383" width="23.109375" style="89" customWidth="1"/>
    <col min="4384" max="4384" width="34.5546875" style="89" customWidth="1"/>
    <col min="4385" max="4385" width="35" style="89" customWidth="1"/>
    <col min="4386" max="4608" width="11.6640625" style="89"/>
    <col min="4609" max="4609" width="29.109375" style="89" customWidth="1"/>
    <col min="4610" max="4610" width="22.44140625" style="89" customWidth="1"/>
    <col min="4611" max="4611" width="21" style="89" customWidth="1"/>
    <col min="4612" max="4612" width="43.88671875" style="89" customWidth="1"/>
    <col min="4613" max="4613" width="31.5546875" style="89" customWidth="1"/>
    <col min="4614" max="4614" width="50" style="89" customWidth="1"/>
    <col min="4615" max="4615" width="48.88671875" style="89" customWidth="1"/>
    <col min="4616" max="4616" width="20" style="89" customWidth="1"/>
    <col min="4617" max="4617" width="32.44140625" style="89" customWidth="1"/>
    <col min="4618" max="4618" width="51.33203125" style="89" customWidth="1"/>
    <col min="4619" max="4619" width="58" style="89" customWidth="1"/>
    <col min="4620" max="4620" width="30.44140625" style="89" customWidth="1"/>
    <col min="4621" max="4621" width="51.109375" style="89" customWidth="1"/>
    <col min="4622" max="4622" width="18.88671875" style="89" customWidth="1"/>
    <col min="4623" max="4623" width="42.109375" style="89" customWidth="1"/>
    <col min="4624" max="4624" width="19.33203125" style="89" customWidth="1"/>
    <col min="4625" max="4625" width="23" style="89" customWidth="1"/>
    <col min="4626" max="4626" width="52.88671875" style="89" bestFit="1" customWidth="1"/>
    <col min="4627" max="4627" width="23" style="89" bestFit="1" customWidth="1"/>
    <col min="4628" max="4628" width="33.44140625" style="89" bestFit="1" customWidth="1"/>
    <col min="4629" max="4629" width="33" style="89" bestFit="1" customWidth="1"/>
    <col min="4630" max="4630" width="23.6640625" style="89" customWidth="1"/>
    <col min="4631" max="4631" width="20.109375" style="89" customWidth="1"/>
    <col min="4632" max="4632" width="38.88671875" style="89" customWidth="1"/>
    <col min="4633" max="4633" width="54.5546875" style="89" customWidth="1"/>
    <col min="4634" max="4634" width="27.6640625" style="89" customWidth="1"/>
    <col min="4635" max="4635" width="70" style="89" bestFit="1" customWidth="1"/>
    <col min="4636" max="4636" width="47.5546875" style="89" customWidth="1"/>
    <col min="4637" max="4637" width="21.109375" style="89" customWidth="1"/>
    <col min="4638" max="4638" width="51.88671875" style="89" customWidth="1"/>
    <col min="4639" max="4639" width="23.109375" style="89" customWidth="1"/>
    <col min="4640" max="4640" width="34.5546875" style="89" customWidth="1"/>
    <col min="4641" max="4641" width="35" style="89" customWidth="1"/>
    <col min="4642" max="4864" width="11.6640625" style="89"/>
    <col min="4865" max="4865" width="29.109375" style="89" customWidth="1"/>
    <col min="4866" max="4866" width="22.44140625" style="89" customWidth="1"/>
    <col min="4867" max="4867" width="21" style="89" customWidth="1"/>
    <col min="4868" max="4868" width="43.88671875" style="89" customWidth="1"/>
    <col min="4869" max="4869" width="31.5546875" style="89" customWidth="1"/>
    <col min="4870" max="4870" width="50" style="89" customWidth="1"/>
    <col min="4871" max="4871" width="48.88671875" style="89" customWidth="1"/>
    <col min="4872" max="4872" width="20" style="89" customWidth="1"/>
    <col min="4873" max="4873" width="32.44140625" style="89" customWidth="1"/>
    <col min="4874" max="4874" width="51.33203125" style="89" customWidth="1"/>
    <col min="4875" max="4875" width="58" style="89" customWidth="1"/>
    <col min="4876" max="4876" width="30.44140625" style="89" customWidth="1"/>
    <col min="4877" max="4877" width="51.109375" style="89" customWidth="1"/>
    <col min="4878" max="4878" width="18.88671875" style="89" customWidth="1"/>
    <col min="4879" max="4879" width="42.109375" style="89" customWidth="1"/>
    <col min="4880" max="4880" width="19.33203125" style="89" customWidth="1"/>
    <col min="4881" max="4881" width="23" style="89" customWidth="1"/>
    <col min="4882" max="4882" width="52.88671875" style="89" bestFit="1" customWidth="1"/>
    <col min="4883" max="4883" width="23" style="89" bestFit="1" customWidth="1"/>
    <col min="4884" max="4884" width="33.44140625" style="89" bestFit="1" customWidth="1"/>
    <col min="4885" max="4885" width="33" style="89" bestFit="1" customWidth="1"/>
    <col min="4886" max="4886" width="23.6640625" style="89" customWidth="1"/>
    <col min="4887" max="4887" width="20.109375" style="89" customWidth="1"/>
    <col min="4888" max="4888" width="38.88671875" style="89" customWidth="1"/>
    <col min="4889" max="4889" width="54.5546875" style="89" customWidth="1"/>
    <col min="4890" max="4890" width="27.6640625" style="89" customWidth="1"/>
    <col min="4891" max="4891" width="70" style="89" bestFit="1" customWidth="1"/>
    <col min="4892" max="4892" width="47.5546875" style="89" customWidth="1"/>
    <col min="4893" max="4893" width="21.109375" style="89" customWidth="1"/>
    <col min="4894" max="4894" width="51.88671875" style="89" customWidth="1"/>
    <col min="4895" max="4895" width="23.109375" style="89" customWidth="1"/>
    <col min="4896" max="4896" width="34.5546875" style="89" customWidth="1"/>
    <col min="4897" max="4897" width="35" style="89" customWidth="1"/>
    <col min="4898" max="5120" width="11.6640625" style="89"/>
    <col min="5121" max="5121" width="29.109375" style="89" customWidth="1"/>
    <col min="5122" max="5122" width="22.44140625" style="89" customWidth="1"/>
    <col min="5123" max="5123" width="21" style="89" customWidth="1"/>
    <col min="5124" max="5124" width="43.88671875" style="89" customWidth="1"/>
    <col min="5125" max="5125" width="31.5546875" style="89" customWidth="1"/>
    <col min="5126" max="5126" width="50" style="89" customWidth="1"/>
    <col min="5127" max="5127" width="48.88671875" style="89" customWidth="1"/>
    <col min="5128" max="5128" width="20" style="89" customWidth="1"/>
    <col min="5129" max="5129" width="32.44140625" style="89" customWidth="1"/>
    <col min="5130" max="5130" width="51.33203125" style="89" customWidth="1"/>
    <col min="5131" max="5131" width="58" style="89" customWidth="1"/>
    <col min="5132" max="5132" width="30.44140625" style="89" customWidth="1"/>
    <col min="5133" max="5133" width="51.109375" style="89" customWidth="1"/>
    <col min="5134" max="5134" width="18.88671875" style="89" customWidth="1"/>
    <col min="5135" max="5135" width="42.109375" style="89" customWidth="1"/>
    <col min="5136" max="5136" width="19.33203125" style="89" customWidth="1"/>
    <col min="5137" max="5137" width="23" style="89" customWidth="1"/>
    <col min="5138" max="5138" width="52.88671875" style="89" bestFit="1" customWidth="1"/>
    <col min="5139" max="5139" width="23" style="89" bestFit="1" customWidth="1"/>
    <col min="5140" max="5140" width="33.44140625" style="89" bestFit="1" customWidth="1"/>
    <col min="5141" max="5141" width="33" style="89" bestFit="1" customWidth="1"/>
    <col min="5142" max="5142" width="23.6640625" style="89" customWidth="1"/>
    <col min="5143" max="5143" width="20.109375" style="89" customWidth="1"/>
    <col min="5144" max="5144" width="38.88671875" style="89" customWidth="1"/>
    <col min="5145" max="5145" width="54.5546875" style="89" customWidth="1"/>
    <col min="5146" max="5146" width="27.6640625" style="89" customWidth="1"/>
    <col min="5147" max="5147" width="70" style="89" bestFit="1" customWidth="1"/>
    <col min="5148" max="5148" width="47.5546875" style="89" customWidth="1"/>
    <col min="5149" max="5149" width="21.109375" style="89" customWidth="1"/>
    <col min="5150" max="5150" width="51.88671875" style="89" customWidth="1"/>
    <col min="5151" max="5151" width="23.109375" style="89" customWidth="1"/>
    <col min="5152" max="5152" width="34.5546875" style="89" customWidth="1"/>
    <col min="5153" max="5153" width="35" style="89" customWidth="1"/>
    <col min="5154" max="5376" width="11.6640625" style="89"/>
    <col min="5377" max="5377" width="29.109375" style="89" customWidth="1"/>
    <col min="5378" max="5378" width="22.44140625" style="89" customWidth="1"/>
    <col min="5379" max="5379" width="21" style="89" customWidth="1"/>
    <col min="5380" max="5380" width="43.88671875" style="89" customWidth="1"/>
    <col min="5381" max="5381" width="31.5546875" style="89" customWidth="1"/>
    <col min="5382" max="5382" width="50" style="89" customWidth="1"/>
    <col min="5383" max="5383" width="48.88671875" style="89" customWidth="1"/>
    <col min="5384" max="5384" width="20" style="89" customWidth="1"/>
    <col min="5385" max="5385" width="32.44140625" style="89" customWidth="1"/>
    <col min="5386" max="5386" width="51.33203125" style="89" customWidth="1"/>
    <col min="5387" max="5387" width="58" style="89" customWidth="1"/>
    <col min="5388" max="5388" width="30.44140625" style="89" customWidth="1"/>
    <col min="5389" max="5389" width="51.109375" style="89" customWidth="1"/>
    <col min="5390" max="5390" width="18.88671875" style="89" customWidth="1"/>
    <col min="5391" max="5391" width="42.109375" style="89" customWidth="1"/>
    <col min="5392" max="5392" width="19.33203125" style="89" customWidth="1"/>
    <col min="5393" max="5393" width="23" style="89" customWidth="1"/>
    <col min="5394" max="5394" width="52.88671875" style="89" bestFit="1" customWidth="1"/>
    <col min="5395" max="5395" width="23" style="89" bestFit="1" customWidth="1"/>
    <col min="5396" max="5396" width="33.44140625" style="89" bestFit="1" customWidth="1"/>
    <col min="5397" max="5397" width="33" style="89" bestFit="1" customWidth="1"/>
    <col min="5398" max="5398" width="23.6640625" style="89" customWidth="1"/>
    <col min="5399" max="5399" width="20.109375" style="89" customWidth="1"/>
    <col min="5400" max="5400" width="38.88671875" style="89" customWidth="1"/>
    <col min="5401" max="5401" width="54.5546875" style="89" customWidth="1"/>
    <col min="5402" max="5402" width="27.6640625" style="89" customWidth="1"/>
    <col min="5403" max="5403" width="70" style="89" bestFit="1" customWidth="1"/>
    <col min="5404" max="5404" width="47.5546875" style="89" customWidth="1"/>
    <col min="5405" max="5405" width="21.109375" style="89" customWidth="1"/>
    <col min="5406" max="5406" width="51.88671875" style="89" customWidth="1"/>
    <col min="5407" max="5407" width="23.109375" style="89" customWidth="1"/>
    <col min="5408" max="5408" width="34.5546875" style="89" customWidth="1"/>
    <col min="5409" max="5409" width="35" style="89" customWidth="1"/>
    <col min="5410" max="5632" width="11.6640625" style="89"/>
    <col min="5633" max="5633" width="29.109375" style="89" customWidth="1"/>
    <col min="5634" max="5634" width="22.44140625" style="89" customWidth="1"/>
    <col min="5635" max="5635" width="21" style="89" customWidth="1"/>
    <col min="5636" max="5636" width="43.88671875" style="89" customWidth="1"/>
    <col min="5637" max="5637" width="31.5546875" style="89" customWidth="1"/>
    <col min="5638" max="5638" width="50" style="89" customWidth="1"/>
    <col min="5639" max="5639" width="48.88671875" style="89" customWidth="1"/>
    <col min="5640" max="5640" width="20" style="89" customWidth="1"/>
    <col min="5641" max="5641" width="32.44140625" style="89" customWidth="1"/>
    <col min="5642" max="5642" width="51.33203125" style="89" customWidth="1"/>
    <col min="5643" max="5643" width="58" style="89" customWidth="1"/>
    <col min="5644" max="5644" width="30.44140625" style="89" customWidth="1"/>
    <col min="5645" max="5645" width="51.109375" style="89" customWidth="1"/>
    <col min="5646" max="5646" width="18.88671875" style="89" customWidth="1"/>
    <col min="5647" max="5647" width="42.109375" style="89" customWidth="1"/>
    <col min="5648" max="5648" width="19.33203125" style="89" customWidth="1"/>
    <col min="5649" max="5649" width="23" style="89" customWidth="1"/>
    <col min="5650" max="5650" width="52.88671875" style="89" bestFit="1" customWidth="1"/>
    <col min="5651" max="5651" width="23" style="89" bestFit="1" customWidth="1"/>
    <col min="5652" max="5652" width="33.44140625" style="89" bestFit="1" customWidth="1"/>
    <col min="5653" max="5653" width="33" style="89" bestFit="1" customWidth="1"/>
    <col min="5654" max="5654" width="23.6640625" style="89" customWidth="1"/>
    <col min="5655" max="5655" width="20.109375" style="89" customWidth="1"/>
    <col min="5656" max="5656" width="38.88671875" style="89" customWidth="1"/>
    <col min="5657" max="5657" width="54.5546875" style="89" customWidth="1"/>
    <col min="5658" max="5658" width="27.6640625" style="89" customWidth="1"/>
    <col min="5659" max="5659" width="70" style="89" bestFit="1" customWidth="1"/>
    <col min="5660" max="5660" width="47.5546875" style="89" customWidth="1"/>
    <col min="5661" max="5661" width="21.109375" style="89" customWidth="1"/>
    <col min="5662" max="5662" width="51.88671875" style="89" customWidth="1"/>
    <col min="5663" max="5663" width="23.109375" style="89" customWidth="1"/>
    <col min="5664" max="5664" width="34.5546875" style="89" customWidth="1"/>
    <col min="5665" max="5665" width="35" style="89" customWidth="1"/>
    <col min="5666" max="5888" width="11.6640625" style="89"/>
    <col min="5889" max="5889" width="29.109375" style="89" customWidth="1"/>
    <col min="5890" max="5890" width="22.44140625" style="89" customWidth="1"/>
    <col min="5891" max="5891" width="21" style="89" customWidth="1"/>
    <col min="5892" max="5892" width="43.88671875" style="89" customWidth="1"/>
    <col min="5893" max="5893" width="31.5546875" style="89" customWidth="1"/>
    <col min="5894" max="5894" width="50" style="89" customWidth="1"/>
    <col min="5895" max="5895" width="48.88671875" style="89" customWidth="1"/>
    <col min="5896" max="5896" width="20" style="89" customWidth="1"/>
    <col min="5897" max="5897" width="32.44140625" style="89" customWidth="1"/>
    <col min="5898" max="5898" width="51.33203125" style="89" customWidth="1"/>
    <col min="5899" max="5899" width="58" style="89" customWidth="1"/>
    <col min="5900" max="5900" width="30.44140625" style="89" customWidth="1"/>
    <col min="5901" max="5901" width="51.109375" style="89" customWidth="1"/>
    <col min="5902" max="5902" width="18.88671875" style="89" customWidth="1"/>
    <col min="5903" max="5903" width="42.109375" style="89" customWidth="1"/>
    <col min="5904" max="5904" width="19.33203125" style="89" customWidth="1"/>
    <col min="5905" max="5905" width="23" style="89" customWidth="1"/>
    <col min="5906" max="5906" width="52.88671875" style="89" bestFit="1" customWidth="1"/>
    <col min="5907" max="5907" width="23" style="89" bestFit="1" customWidth="1"/>
    <col min="5908" max="5908" width="33.44140625" style="89" bestFit="1" customWidth="1"/>
    <col min="5909" max="5909" width="33" style="89" bestFit="1" customWidth="1"/>
    <col min="5910" max="5910" width="23.6640625" style="89" customWidth="1"/>
    <col min="5911" max="5911" width="20.109375" style="89" customWidth="1"/>
    <col min="5912" max="5912" width="38.88671875" style="89" customWidth="1"/>
    <col min="5913" max="5913" width="54.5546875" style="89" customWidth="1"/>
    <col min="5914" max="5914" width="27.6640625" style="89" customWidth="1"/>
    <col min="5915" max="5915" width="70" style="89" bestFit="1" customWidth="1"/>
    <col min="5916" max="5916" width="47.5546875" style="89" customWidth="1"/>
    <col min="5917" max="5917" width="21.109375" style="89" customWidth="1"/>
    <col min="5918" max="5918" width="51.88671875" style="89" customWidth="1"/>
    <col min="5919" max="5919" width="23.109375" style="89" customWidth="1"/>
    <col min="5920" max="5920" width="34.5546875" style="89" customWidth="1"/>
    <col min="5921" max="5921" width="35" style="89" customWidth="1"/>
    <col min="5922" max="6144" width="11.6640625" style="89"/>
    <col min="6145" max="6145" width="29.109375" style="89" customWidth="1"/>
    <col min="6146" max="6146" width="22.44140625" style="89" customWidth="1"/>
    <col min="6147" max="6147" width="21" style="89" customWidth="1"/>
    <col min="6148" max="6148" width="43.88671875" style="89" customWidth="1"/>
    <col min="6149" max="6149" width="31.5546875" style="89" customWidth="1"/>
    <col min="6150" max="6150" width="50" style="89" customWidth="1"/>
    <col min="6151" max="6151" width="48.88671875" style="89" customWidth="1"/>
    <col min="6152" max="6152" width="20" style="89" customWidth="1"/>
    <col min="6153" max="6153" width="32.44140625" style="89" customWidth="1"/>
    <col min="6154" max="6154" width="51.33203125" style="89" customWidth="1"/>
    <col min="6155" max="6155" width="58" style="89" customWidth="1"/>
    <col min="6156" max="6156" width="30.44140625" style="89" customWidth="1"/>
    <col min="6157" max="6157" width="51.109375" style="89" customWidth="1"/>
    <col min="6158" max="6158" width="18.88671875" style="89" customWidth="1"/>
    <col min="6159" max="6159" width="42.109375" style="89" customWidth="1"/>
    <col min="6160" max="6160" width="19.33203125" style="89" customWidth="1"/>
    <col min="6161" max="6161" width="23" style="89" customWidth="1"/>
    <col min="6162" max="6162" width="52.88671875" style="89" bestFit="1" customWidth="1"/>
    <col min="6163" max="6163" width="23" style="89" bestFit="1" customWidth="1"/>
    <col min="6164" max="6164" width="33.44140625" style="89" bestFit="1" customWidth="1"/>
    <col min="6165" max="6165" width="33" style="89" bestFit="1" customWidth="1"/>
    <col min="6166" max="6166" width="23.6640625" style="89" customWidth="1"/>
    <col min="6167" max="6167" width="20.109375" style="89" customWidth="1"/>
    <col min="6168" max="6168" width="38.88671875" style="89" customWidth="1"/>
    <col min="6169" max="6169" width="54.5546875" style="89" customWidth="1"/>
    <col min="6170" max="6170" width="27.6640625" style="89" customWidth="1"/>
    <col min="6171" max="6171" width="70" style="89" bestFit="1" customWidth="1"/>
    <col min="6172" max="6172" width="47.5546875" style="89" customWidth="1"/>
    <col min="6173" max="6173" width="21.109375" style="89" customWidth="1"/>
    <col min="6174" max="6174" width="51.88671875" style="89" customWidth="1"/>
    <col min="6175" max="6175" width="23.109375" style="89" customWidth="1"/>
    <col min="6176" max="6176" width="34.5546875" style="89" customWidth="1"/>
    <col min="6177" max="6177" width="35" style="89" customWidth="1"/>
    <col min="6178" max="6400" width="11.6640625" style="89"/>
    <col min="6401" max="6401" width="29.109375" style="89" customWidth="1"/>
    <col min="6402" max="6402" width="22.44140625" style="89" customWidth="1"/>
    <col min="6403" max="6403" width="21" style="89" customWidth="1"/>
    <col min="6404" max="6404" width="43.88671875" style="89" customWidth="1"/>
    <col min="6405" max="6405" width="31.5546875" style="89" customWidth="1"/>
    <col min="6406" max="6406" width="50" style="89" customWidth="1"/>
    <col min="6407" max="6407" width="48.88671875" style="89" customWidth="1"/>
    <col min="6408" max="6408" width="20" style="89" customWidth="1"/>
    <col min="6409" max="6409" width="32.44140625" style="89" customWidth="1"/>
    <col min="6410" max="6410" width="51.33203125" style="89" customWidth="1"/>
    <col min="6411" max="6411" width="58" style="89" customWidth="1"/>
    <col min="6412" max="6412" width="30.44140625" style="89" customWidth="1"/>
    <col min="6413" max="6413" width="51.109375" style="89" customWidth="1"/>
    <col min="6414" max="6414" width="18.88671875" style="89" customWidth="1"/>
    <col min="6415" max="6415" width="42.109375" style="89" customWidth="1"/>
    <col min="6416" max="6416" width="19.33203125" style="89" customWidth="1"/>
    <col min="6417" max="6417" width="23" style="89" customWidth="1"/>
    <col min="6418" max="6418" width="52.88671875" style="89" bestFit="1" customWidth="1"/>
    <col min="6419" max="6419" width="23" style="89" bestFit="1" customWidth="1"/>
    <col min="6420" max="6420" width="33.44140625" style="89" bestFit="1" customWidth="1"/>
    <col min="6421" max="6421" width="33" style="89" bestFit="1" customWidth="1"/>
    <col min="6422" max="6422" width="23.6640625" style="89" customWidth="1"/>
    <col min="6423" max="6423" width="20.109375" style="89" customWidth="1"/>
    <col min="6424" max="6424" width="38.88671875" style="89" customWidth="1"/>
    <col min="6425" max="6425" width="54.5546875" style="89" customWidth="1"/>
    <col min="6426" max="6426" width="27.6640625" style="89" customWidth="1"/>
    <col min="6427" max="6427" width="70" style="89" bestFit="1" customWidth="1"/>
    <col min="6428" max="6428" width="47.5546875" style="89" customWidth="1"/>
    <col min="6429" max="6429" width="21.109375" style="89" customWidth="1"/>
    <col min="6430" max="6430" width="51.88671875" style="89" customWidth="1"/>
    <col min="6431" max="6431" width="23.109375" style="89" customWidth="1"/>
    <col min="6432" max="6432" width="34.5546875" style="89" customWidth="1"/>
    <col min="6433" max="6433" width="35" style="89" customWidth="1"/>
    <col min="6434" max="6656" width="11.6640625" style="89"/>
    <col min="6657" max="6657" width="29.109375" style="89" customWidth="1"/>
    <col min="6658" max="6658" width="22.44140625" style="89" customWidth="1"/>
    <col min="6659" max="6659" width="21" style="89" customWidth="1"/>
    <col min="6660" max="6660" width="43.88671875" style="89" customWidth="1"/>
    <col min="6661" max="6661" width="31.5546875" style="89" customWidth="1"/>
    <col min="6662" max="6662" width="50" style="89" customWidth="1"/>
    <col min="6663" max="6663" width="48.88671875" style="89" customWidth="1"/>
    <col min="6664" max="6664" width="20" style="89" customWidth="1"/>
    <col min="6665" max="6665" width="32.44140625" style="89" customWidth="1"/>
    <col min="6666" max="6666" width="51.33203125" style="89" customWidth="1"/>
    <col min="6667" max="6667" width="58" style="89" customWidth="1"/>
    <col min="6668" max="6668" width="30.44140625" style="89" customWidth="1"/>
    <col min="6669" max="6669" width="51.109375" style="89" customWidth="1"/>
    <col min="6670" max="6670" width="18.88671875" style="89" customWidth="1"/>
    <col min="6671" max="6671" width="42.109375" style="89" customWidth="1"/>
    <col min="6672" max="6672" width="19.33203125" style="89" customWidth="1"/>
    <col min="6673" max="6673" width="23" style="89" customWidth="1"/>
    <col min="6674" max="6674" width="52.88671875" style="89" bestFit="1" customWidth="1"/>
    <col min="6675" max="6675" width="23" style="89" bestFit="1" customWidth="1"/>
    <col min="6676" max="6676" width="33.44140625" style="89" bestFit="1" customWidth="1"/>
    <col min="6677" max="6677" width="33" style="89" bestFit="1" customWidth="1"/>
    <col min="6678" max="6678" width="23.6640625" style="89" customWidth="1"/>
    <col min="6679" max="6679" width="20.109375" style="89" customWidth="1"/>
    <col min="6680" max="6680" width="38.88671875" style="89" customWidth="1"/>
    <col min="6681" max="6681" width="54.5546875" style="89" customWidth="1"/>
    <col min="6682" max="6682" width="27.6640625" style="89" customWidth="1"/>
    <col min="6683" max="6683" width="70" style="89" bestFit="1" customWidth="1"/>
    <col min="6684" max="6684" width="47.5546875" style="89" customWidth="1"/>
    <col min="6685" max="6685" width="21.109375" style="89" customWidth="1"/>
    <col min="6686" max="6686" width="51.88671875" style="89" customWidth="1"/>
    <col min="6687" max="6687" width="23.109375" style="89" customWidth="1"/>
    <col min="6688" max="6688" width="34.5546875" style="89" customWidth="1"/>
    <col min="6689" max="6689" width="35" style="89" customWidth="1"/>
    <col min="6690" max="6912" width="11.6640625" style="89"/>
    <col min="6913" max="6913" width="29.109375" style="89" customWidth="1"/>
    <col min="6914" max="6914" width="22.44140625" style="89" customWidth="1"/>
    <col min="6915" max="6915" width="21" style="89" customWidth="1"/>
    <col min="6916" max="6916" width="43.88671875" style="89" customWidth="1"/>
    <col min="6917" max="6917" width="31.5546875" style="89" customWidth="1"/>
    <col min="6918" max="6918" width="50" style="89" customWidth="1"/>
    <col min="6919" max="6919" width="48.88671875" style="89" customWidth="1"/>
    <col min="6920" max="6920" width="20" style="89" customWidth="1"/>
    <col min="6921" max="6921" width="32.44140625" style="89" customWidth="1"/>
    <col min="6922" max="6922" width="51.33203125" style="89" customWidth="1"/>
    <col min="6923" max="6923" width="58" style="89" customWidth="1"/>
    <col min="6924" max="6924" width="30.44140625" style="89" customWidth="1"/>
    <col min="6925" max="6925" width="51.109375" style="89" customWidth="1"/>
    <col min="6926" max="6926" width="18.88671875" style="89" customWidth="1"/>
    <col min="6927" max="6927" width="42.109375" style="89" customWidth="1"/>
    <col min="6928" max="6928" width="19.33203125" style="89" customWidth="1"/>
    <col min="6929" max="6929" width="23" style="89" customWidth="1"/>
    <col min="6930" max="6930" width="52.88671875" style="89" bestFit="1" customWidth="1"/>
    <col min="6931" max="6931" width="23" style="89" bestFit="1" customWidth="1"/>
    <col min="6932" max="6932" width="33.44140625" style="89" bestFit="1" customWidth="1"/>
    <col min="6933" max="6933" width="33" style="89" bestFit="1" customWidth="1"/>
    <col min="6934" max="6934" width="23.6640625" style="89" customWidth="1"/>
    <col min="6935" max="6935" width="20.109375" style="89" customWidth="1"/>
    <col min="6936" max="6936" width="38.88671875" style="89" customWidth="1"/>
    <col min="6937" max="6937" width="54.5546875" style="89" customWidth="1"/>
    <col min="6938" max="6938" width="27.6640625" style="89" customWidth="1"/>
    <col min="6939" max="6939" width="70" style="89" bestFit="1" customWidth="1"/>
    <col min="6940" max="6940" width="47.5546875" style="89" customWidth="1"/>
    <col min="6941" max="6941" width="21.109375" style="89" customWidth="1"/>
    <col min="6942" max="6942" width="51.88671875" style="89" customWidth="1"/>
    <col min="6943" max="6943" width="23.109375" style="89" customWidth="1"/>
    <col min="6944" max="6944" width="34.5546875" style="89" customWidth="1"/>
    <col min="6945" max="6945" width="35" style="89" customWidth="1"/>
    <col min="6946" max="7168" width="11.6640625" style="89"/>
    <col min="7169" max="7169" width="29.109375" style="89" customWidth="1"/>
    <col min="7170" max="7170" width="22.44140625" style="89" customWidth="1"/>
    <col min="7171" max="7171" width="21" style="89" customWidth="1"/>
    <col min="7172" max="7172" width="43.88671875" style="89" customWidth="1"/>
    <col min="7173" max="7173" width="31.5546875" style="89" customWidth="1"/>
    <col min="7174" max="7174" width="50" style="89" customWidth="1"/>
    <col min="7175" max="7175" width="48.88671875" style="89" customWidth="1"/>
    <col min="7176" max="7176" width="20" style="89" customWidth="1"/>
    <col min="7177" max="7177" width="32.44140625" style="89" customWidth="1"/>
    <col min="7178" max="7178" width="51.33203125" style="89" customWidth="1"/>
    <col min="7179" max="7179" width="58" style="89" customWidth="1"/>
    <col min="7180" max="7180" width="30.44140625" style="89" customWidth="1"/>
    <col min="7181" max="7181" width="51.109375" style="89" customWidth="1"/>
    <col min="7182" max="7182" width="18.88671875" style="89" customWidth="1"/>
    <col min="7183" max="7183" width="42.109375" style="89" customWidth="1"/>
    <col min="7184" max="7184" width="19.33203125" style="89" customWidth="1"/>
    <col min="7185" max="7185" width="23" style="89" customWidth="1"/>
    <col min="7186" max="7186" width="52.88671875" style="89" bestFit="1" customWidth="1"/>
    <col min="7187" max="7187" width="23" style="89" bestFit="1" customWidth="1"/>
    <col min="7188" max="7188" width="33.44140625" style="89" bestFit="1" customWidth="1"/>
    <col min="7189" max="7189" width="33" style="89" bestFit="1" customWidth="1"/>
    <col min="7190" max="7190" width="23.6640625" style="89" customWidth="1"/>
    <col min="7191" max="7191" width="20.109375" style="89" customWidth="1"/>
    <col min="7192" max="7192" width="38.88671875" style="89" customWidth="1"/>
    <col min="7193" max="7193" width="54.5546875" style="89" customWidth="1"/>
    <col min="7194" max="7194" width="27.6640625" style="89" customWidth="1"/>
    <col min="7195" max="7195" width="70" style="89" bestFit="1" customWidth="1"/>
    <col min="7196" max="7196" width="47.5546875" style="89" customWidth="1"/>
    <col min="7197" max="7197" width="21.109375" style="89" customWidth="1"/>
    <col min="7198" max="7198" width="51.88671875" style="89" customWidth="1"/>
    <col min="7199" max="7199" width="23.109375" style="89" customWidth="1"/>
    <col min="7200" max="7200" width="34.5546875" style="89" customWidth="1"/>
    <col min="7201" max="7201" width="35" style="89" customWidth="1"/>
    <col min="7202" max="7424" width="11.6640625" style="89"/>
    <col min="7425" max="7425" width="29.109375" style="89" customWidth="1"/>
    <col min="7426" max="7426" width="22.44140625" style="89" customWidth="1"/>
    <col min="7427" max="7427" width="21" style="89" customWidth="1"/>
    <col min="7428" max="7428" width="43.88671875" style="89" customWidth="1"/>
    <col min="7429" max="7429" width="31.5546875" style="89" customWidth="1"/>
    <col min="7430" max="7430" width="50" style="89" customWidth="1"/>
    <col min="7431" max="7431" width="48.88671875" style="89" customWidth="1"/>
    <col min="7432" max="7432" width="20" style="89" customWidth="1"/>
    <col min="7433" max="7433" width="32.44140625" style="89" customWidth="1"/>
    <col min="7434" max="7434" width="51.33203125" style="89" customWidth="1"/>
    <col min="7435" max="7435" width="58" style="89" customWidth="1"/>
    <col min="7436" max="7436" width="30.44140625" style="89" customWidth="1"/>
    <col min="7437" max="7437" width="51.109375" style="89" customWidth="1"/>
    <col min="7438" max="7438" width="18.88671875" style="89" customWidth="1"/>
    <col min="7439" max="7439" width="42.109375" style="89" customWidth="1"/>
    <col min="7440" max="7440" width="19.33203125" style="89" customWidth="1"/>
    <col min="7441" max="7441" width="23" style="89" customWidth="1"/>
    <col min="7442" max="7442" width="52.88671875" style="89" bestFit="1" customWidth="1"/>
    <col min="7443" max="7443" width="23" style="89" bestFit="1" customWidth="1"/>
    <col min="7444" max="7444" width="33.44140625" style="89" bestFit="1" customWidth="1"/>
    <col min="7445" max="7445" width="33" style="89" bestFit="1" customWidth="1"/>
    <col min="7446" max="7446" width="23.6640625" style="89" customWidth="1"/>
    <col min="7447" max="7447" width="20.109375" style="89" customWidth="1"/>
    <col min="7448" max="7448" width="38.88671875" style="89" customWidth="1"/>
    <col min="7449" max="7449" width="54.5546875" style="89" customWidth="1"/>
    <col min="7450" max="7450" width="27.6640625" style="89" customWidth="1"/>
    <col min="7451" max="7451" width="70" style="89" bestFit="1" customWidth="1"/>
    <col min="7452" max="7452" width="47.5546875" style="89" customWidth="1"/>
    <col min="7453" max="7453" width="21.109375" style="89" customWidth="1"/>
    <col min="7454" max="7454" width="51.88671875" style="89" customWidth="1"/>
    <col min="7455" max="7455" width="23.109375" style="89" customWidth="1"/>
    <col min="7456" max="7456" width="34.5546875" style="89" customWidth="1"/>
    <col min="7457" max="7457" width="35" style="89" customWidth="1"/>
    <col min="7458" max="7680" width="11.6640625" style="89"/>
    <col min="7681" max="7681" width="29.109375" style="89" customWidth="1"/>
    <col min="7682" max="7682" width="22.44140625" style="89" customWidth="1"/>
    <col min="7683" max="7683" width="21" style="89" customWidth="1"/>
    <col min="7684" max="7684" width="43.88671875" style="89" customWidth="1"/>
    <col min="7685" max="7685" width="31.5546875" style="89" customWidth="1"/>
    <col min="7686" max="7686" width="50" style="89" customWidth="1"/>
    <col min="7687" max="7687" width="48.88671875" style="89" customWidth="1"/>
    <col min="7688" max="7688" width="20" style="89" customWidth="1"/>
    <col min="7689" max="7689" width="32.44140625" style="89" customWidth="1"/>
    <col min="7690" max="7690" width="51.33203125" style="89" customWidth="1"/>
    <col min="7691" max="7691" width="58" style="89" customWidth="1"/>
    <col min="7692" max="7692" width="30.44140625" style="89" customWidth="1"/>
    <col min="7693" max="7693" width="51.109375" style="89" customWidth="1"/>
    <col min="7694" max="7694" width="18.88671875" style="89" customWidth="1"/>
    <col min="7695" max="7695" width="42.109375" style="89" customWidth="1"/>
    <col min="7696" max="7696" width="19.33203125" style="89" customWidth="1"/>
    <col min="7697" max="7697" width="23" style="89" customWidth="1"/>
    <col min="7698" max="7698" width="52.88671875" style="89" bestFit="1" customWidth="1"/>
    <col min="7699" max="7699" width="23" style="89" bestFit="1" customWidth="1"/>
    <col min="7700" max="7700" width="33.44140625" style="89" bestFit="1" customWidth="1"/>
    <col min="7701" max="7701" width="33" style="89" bestFit="1" customWidth="1"/>
    <col min="7702" max="7702" width="23.6640625" style="89" customWidth="1"/>
    <col min="7703" max="7703" width="20.109375" style="89" customWidth="1"/>
    <col min="7704" max="7704" width="38.88671875" style="89" customWidth="1"/>
    <col min="7705" max="7705" width="54.5546875" style="89" customWidth="1"/>
    <col min="7706" max="7706" width="27.6640625" style="89" customWidth="1"/>
    <col min="7707" max="7707" width="70" style="89" bestFit="1" customWidth="1"/>
    <col min="7708" max="7708" width="47.5546875" style="89" customWidth="1"/>
    <col min="7709" max="7709" width="21.109375" style="89" customWidth="1"/>
    <col min="7710" max="7710" width="51.88671875" style="89" customWidth="1"/>
    <col min="7711" max="7711" width="23.109375" style="89" customWidth="1"/>
    <col min="7712" max="7712" width="34.5546875" style="89" customWidth="1"/>
    <col min="7713" max="7713" width="35" style="89" customWidth="1"/>
    <col min="7714" max="7936" width="11.6640625" style="89"/>
    <col min="7937" max="7937" width="29.109375" style="89" customWidth="1"/>
    <col min="7938" max="7938" width="22.44140625" style="89" customWidth="1"/>
    <col min="7939" max="7939" width="21" style="89" customWidth="1"/>
    <col min="7940" max="7940" width="43.88671875" style="89" customWidth="1"/>
    <col min="7941" max="7941" width="31.5546875" style="89" customWidth="1"/>
    <col min="7942" max="7942" width="50" style="89" customWidth="1"/>
    <col min="7943" max="7943" width="48.88671875" style="89" customWidth="1"/>
    <col min="7944" max="7944" width="20" style="89" customWidth="1"/>
    <col min="7945" max="7945" width="32.44140625" style="89" customWidth="1"/>
    <col min="7946" max="7946" width="51.33203125" style="89" customWidth="1"/>
    <col min="7947" max="7947" width="58" style="89" customWidth="1"/>
    <col min="7948" max="7948" width="30.44140625" style="89" customWidth="1"/>
    <col min="7949" max="7949" width="51.109375" style="89" customWidth="1"/>
    <col min="7950" max="7950" width="18.88671875" style="89" customWidth="1"/>
    <col min="7951" max="7951" width="42.109375" style="89" customWidth="1"/>
    <col min="7952" max="7952" width="19.33203125" style="89" customWidth="1"/>
    <col min="7953" max="7953" width="23" style="89" customWidth="1"/>
    <col min="7954" max="7954" width="52.88671875" style="89" bestFit="1" customWidth="1"/>
    <col min="7955" max="7955" width="23" style="89" bestFit="1" customWidth="1"/>
    <col min="7956" max="7956" width="33.44140625" style="89" bestFit="1" customWidth="1"/>
    <col min="7957" max="7957" width="33" style="89" bestFit="1" customWidth="1"/>
    <col min="7958" max="7958" width="23.6640625" style="89" customWidth="1"/>
    <col min="7959" max="7959" width="20.109375" style="89" customWidth="1"/>
    <col min="7960" max="7960" width="38.88671875" style="89" customWidth="1"/>
    <col min="7961" max="7961" width="54.5546875" style="89" customWidth="1"/>
    <col min="7962" max="7962" width="27.6640625" style="89" customWidth="1"/>
    <col min="7963" max="7963" width="70" style="89" bestFit="1" customWidth="1"/>
    <col min="7964" max="7964" width="47.5546875" style="89" customWidth="1"/>
    <col min="7965" max="7965" width="21.109375" style="89" customWidth="1"/>
    <col min="7966" max="7966" width="51.88671875" style="89" customWidth="1"/>
    <col min="7967" max="7967" width="23.109375" style="89" customWidth="1"/>
    <col min="7968" max="7968" width="34.5546875" style="89" customWidth="1"/>
    <col min="7969" max="7969" width="35" style="89" customWidth="1"/>
    <col min="7970" max="8192" width="11.6640625" style="89"/>
    <col min="8193" max="8193" width="29.109375" style="89" customWidth="1"/>
    <col min="8194" max="8194" width="22.44140625" style="89" customWidth="1"/>
    <col min="8195" max="8195" width="21" style="89" customWidth="1"/>
    <col min="8196" max="8196" width="43.88671875" style="89" customWidth="1"/>
    <col min="8197" max="8197" width="31.5546875" style="89" customWidth="1"/>
    <col min="8198" max="8198" width="50" style="89" customWidth="1"/>
    <col min="8199" max="8199" width="48.88671875" style="89" customWidth="1"/>
    <col min="8200" max="8200" width="20" style="89" customWidth="1"/>
    <col min="8201" max="8201" width="32.44140625" style="89" customWidth="1"/>
    <col min="8202" max="8202" width="51.33203125" style="89" customWidth="1"/>
    <col min="8203" max="8203" width="58" style="89" customWidth="1"/>
    <col min="8204" max="8204" width="30.44140625" style="89" customWidth="1"/>
    <col min="8205" max="8205" width="51.109375" style="89" customWidth="1"/>
    <col min="8206" max="8206" width="18.88671875" style="89" customWidth="1"/>
    <col min="8207" max="8207" width="42.109375" style="89" customWidth="1"/>
    <col min="8208" max="8208" width="19.33203125" style="89" customWidth="1"/>
    <col min="8209" max="8209" width="23" style="89" customWidth="1"/>
    <col min="8210" max="8210" width="52.88671875" style="89" bestFit="1" customWidth="1"/>
    <col min="8211" max="8211" width="23" style="89" bestFit="1" customWidth="1"/>
    <col min="8212" max="8212" width="33.44140625" style="89" bestFit="1" customWidth="1"/>
    <col min="8213" max="8213" width="33" style="89" bestFit="1" customWidth="1"/>
    <col min="8214" max="8214" width="23.6640625" style="89" customWidth="1"/>
    <col min="8215" max="8215" width="20.109375" style="89" customWidth="1"/>
    <col min="8216" max="8216" width="38.88671875" style="89" customWidth="1"/>
    <col min="8217" max="8217" width="54.5546875" style="89" customWidth="1"/>
    <col min="8218" max="8218" width="27.6640625" style="89" customWidth="1"/>
    <col min="8219" max="8219" width="70" style="89" bestFit="1" customWidth="1"/>
    <col min="8220" max="8220" width="47.5546875" style="89" customWidth="1"/>
    <col min="8221" max="8221" width="21.109375" style="89" customWidth="1"/>
    <col min="8222" max="8222" width="51.88671875" style="89" customWidth="1"/>
    <col min="8223" max="8223" width="23.109375" style="89" customWidth="1"/>
    <col min="8224" max="8224" width="34.5546875" style="89" customWidth="1"/>
    <col min="8225" max="8225" width="35" style="89" customWidth="1"/>
    <col min="8226" max="8448" width="11.6640625" style="89"/>
    <col min="8449" max="8449" width="29.109375" style="89" customWidth="1"/>
    <col min="8450" max="8450" width="22.44140625" style="89" customWidth="1"/>
    <col min="8451" max="8451" width="21" style="89" customWidth="1"/>
    <col min="8452" max="8452" width="43.88671875" style="89" customWidth="1"/>
    <col min="8453" max="8453" width="31.5546875" style="89" customWidth="1"/>
    <col min="8454" max="8454" width="50" style="89" customWidth="1"/>
    <col min="8455" max="8455" width="48.88671875" style="89" customWidth="1"/>
    <col min="8456" max="8456" width="20" style="89" customWidth="1"/>
    <col min="8457" max="8457" width="32.44140625" style="89" customWidth="1"/>
    <col min="8458" max="8458" width="51.33203125" style="89" customWidth="1"/>
    <col min="8459" max="8459" width="58" style="89" customWidth="1"/>
    <col min="8460" max="8460" width="30.44140625" style="89" customWidth="1"/>
    <col min="8461" max="8461" width="51.109375" style="89" customWidth="1"/>
    <col min="8462" max="8462" width="18.88671875" style="89" customWidth="1"/>
    <col min="8463" max="8463" width="42.109375" style="89" customWidth="1"/>
    <col min="8464" max="8464" width="19.33203125" style="89" customWidth="1"/>
    <col min="8465" max="8465" width="23" style="89" customWidth="1"/>
    <col min="8466" max="8466" width="52.88671875" style="89" bestFit="1" customWidth="1"/>
    <col min="8467" max="8467" width="23" style="89" bestFit="1" customWidth="1"/>
    <col min="8468" max="8468" width="33.44140625" style="89" bestFit="1" customWidth="1"/>
    <col min="8469" max="8469" width="33" style="89" bestFit="1" customWidth="1"/>
    <col min="8470" max="8470" width="23.6640625" style="89" customWidth="1"/>
    <col min="8471" max="8471" width="20.109375" style="89" customWidth="1"/>
    <col min="8472" max="8472" width="38.88671875" style="89" customWidth="1"/>
    <col min="8473" max="8473" width="54.5546875" style="89" customWidth="1"/>
    <col min="8474" max="8474" width="27.6640625" style="89" customWidth="1"/>
    <col min="8475" max="8475" width="70" style="89" bestFit="1" customWidth="1"/>
    <col min="8476" max="8476" width="47.5546875" style="89" customWidth="1"/>
    <col min="8477" max="8477" width="21.109375" style="89" customWidth="1"/>
    <col min="8478" max="8478" width="51.88671875" style="89" customWidth="1"/>
    <col min="8479" max="8479" width="23.109375" style="89" customWidth="1"/>
    <col min="8480" max="8480" width="34.5546875" style="89" customWidth="1"/>
    <col min="8481" max="8481" width="35" style="89" customWidth="1"/>
    <col min="8482" max="8704" width="11.6640625" style="89"/>
    <col min="8705" max="8705" width="29.109375" style="89" customWidth="1"/>
    <col min="8706" max="8706" width="22.44140625" style="89" customWidth="1"/>
    <col min="8707" max="8707" width="21" style="89" customWidth="1"/>
    <col min="8708" max="8708" width="43.88671875" style="89" customWidth="1"/>
    <col min="8709" max="8709" width="31.5546875" style="89" customWidth="1"/>
    <col min="8710" max="8710" width="50" style="89" customWidth="1"/>
    <col min="8711" max="8711" width="48.88671875" style="89" customWidth="1"/>
    <col min="8712" max="8712" width="20" style="89" customWidth="1"/>
    <col min="8713" max="8713" width="32.44140625" style="89" customWidth="1"/>
    <col min="8714" max="8714" width="51.33203125" style="89" customWidth="1"/>
    <col min="8715" max="8715" width="58" style="89" customWidth="1"/>
    <col min="8716" max="8716" width="30.44140625" style="89" customWidth="1"/>
    <col min="8717" max="8717" width="51.109375" style="89" customWidth="1"/>
    <col min="8718" max="8718" width="18.88671875" style="89" customWidth="1"/>
    <col min="8719" max="8719" width="42.109375" style="89" customWidth="1"/>
    <col min="8720" max="8720" width="19.33203125" style="89" customWidth="1"/>
    <col min="8721" max="8721" width="23" style="89" customWidth="1"/>
    <col min="8722" max="8722" width="52.88671875" style="89" bestFit="1" customWidth="1"/>
    <col min="8723" max="8723" width="23" style="89" bestFit="1" customWidth="1"/>
    <col min="8724" max="8724" width="33.44140625" style="89" bestFit="1" customWidth="1"/>
    <col min="8725" max="8725" width="33" style="89" bestFit="1" customWidth="1"/>
    <col min="8726" max="8726" width="23.6640625" style="89" customWidth="1"/>
    <col min="8727" max="8727" width="20.109375" style="89" customWidth="1"/>
    <col min="8728" max="8728" width="38.88671875" style="89" customWidth="1"/>
    <col min="8729" max="8729" width="54.5546875" style="89" customWidth="1"/>
    <col min="8730" max="8730" width="27.6640625" style="89" customWidth="1"/>
    <col min="8731" max="8731" width="70" style="89" bestFit="1" customWidth="1"/>
    <col min="8732" max="8732" width="47.5546875" style="89" customWidth="1"/>
    <col min="8733" max="8733" width="21.109375" style="89" customWidth="1"/>
    <col min="8734" max="8734" width="51.88671875" style="89" customWidth="1"/>
    <col min="8735" max="8735" width="23.109375" style="89" customWidth="1"/>
    <col min="8736" max="8736" width="34.5546875" style="89" customWidth="1"/>
    <col min="8737" max="8737" width="35" style="89" customWidth="1"/>
    <col min="8738" max="8960" width="11.6640625" style="89"/>
    <col min="8961" max="8961" width="29.109375" style="89" customWidth="1"/>
    <col min="8962" max="8962" width="22.44140625" style="89" customWidth="1"/>
    <col min="8963" max="8963" width="21" style="89" customWidth="1"/>
    <col min="8964" max="8964" width="43.88671875" style="89" customWidth="1"/>
    <col min="8965" max="8965" width="31.5546875" style="89" customWidth="1"/>
    <col min="8966" max="8966" width="50" style="89" customWidth="1"/>
    <col min="8967" max="8967" width="48.88671875" style="89" customWidth="1"/>
    <col min="8968" max="8968" width="20" style="89" customWidth="1"/>
    <col min="8969" max="8969" width="32.44140625" style="89" customWidth="1"/>
    <col min="8970" max="8970" width="51.33203125" style="89" customWidth="1"/>
    <col min="8971" max="8971" width="58" style="89" customWidth="1"/>
    <col min="8972" max="8972" width="30.44140625" style="89" customWidth="1"/>
    <col min="8973" max="8973" width="51.109375" style="89" customWidth="1"/>
    <col min="8974" max="8974" width="18.88671875" style="89" customWidth="1"/>
    <col min="8975" max="8975" width="42.109375" style="89" customWidth="1"/>
    <col min="8976" max="8976" width="19.33203125" style="89" customWidth="1"/>
    <col min="8977" max="8977" width="23" style="89" customWidth="1"/>
    <col min="8978" max="8978" width="52.88671875" style="89" bestFit="1" customWidth="1"/>
    <col min="8979" max="8979" width="23" style="89" bestFit="1" customWidth="1"/>
    <col min="8980" max="8980" width="33.44140625" style="89" bestFit="1" customWidth="1"/>
    <col min="8981" max="8981" width="33" style="89" bestFit="1" customWidth="1"/>
    <col min="8982" max="8982" width="23.6640625" style="89" customWidth="1"/>
    <col min="8983" max="8983" width="20.109375" style="89" customWidth="1"/>
    <col min="8984" max="8984" width="38.88671875" style="89" customWidth="1"/>
    <col min="8985" max="8985" width="54.5546875" style="89" customWidth="1"/>
    <col min="8986" max="8986" width="27.6640625" style="89" customWidth="1"/>
    <col min="8987" max="8987" width="70" style="89" bestFit="1" customWidth="1"/>
    <col min="8988" max="8988" width="47.5546875" style="89" customWidth="1"/>
    <col min="8989" max="8989" width="21.109375" style="89" customWidth="1"/>
    <col min="8990" max="8990" width="51.88671875" style="89" customWidth="1"/>
    <col min="8991" max="8991" width="23.109375" style="89" customWidth="1"/>
    <col min="8992" max="8992" width="34.5546875" style="89" customWidth="1"/>
    <col min="8993" max="8993" width="35" style="89" customWidth="1"/>
    <col min="8994" max="9216" width="11.6640625" style="89"/>
    <col min="9217" max="9217" width="29.109375" style="89" customWidth="1"/>
    <col min="9218" max="9218" width="22.44140625" style="89" customWidth="1"/>
    <col min="9219" max="9219" width="21" style="89" customWidth="1"/>
    <col min="9220" max="9220" width="43.88671875" style="89" customWidth="1"/>
    <col min="9221" max="9221" width="31.5546875" style="89" customWidth="1"/>
    <col min="9222" max="9222" width="50" style="89" customWidth="1"/>
    <col min="9223" max="9223" width="48.88671875" style="89" customWidth="1"/>
    <col min="9224" max="9224" width="20" style="89" customWidth="1"/>
    <col min="9225" max="9225" width="32.44140625" style="89" customWidth="1"/>
    <col min="9226" max="9226" width="51.33203125" style="89" customWidth="1"/>
    <col min="9227" max="9227" width="58" style="89" customWidth="1"/>
    <col min="9228" max="9228" width="30.44140625" style="89" customWidth="1"/>
    <col min="9229" max="9229" width="51.109375" style="89" customWidth="1"/>
    <col min="9230" max="9230" width="18.88671875" style="89" customWidth="1"/>
    <col min="9231" max="9231" width="42.109375" style="89" customWidth="1"/>
    <col min="9232" max="9232" width="19.33203125" style="89" customWidth="1"/>
    <col min="9233" max="9233" width="23" style="89" customWidth="1"/>
    <col min="9234" max="9234" width="52.88671875" style="89" bestFit="1" customWidth="1"/>
    <col min="9235" max="9235" width="23" style="89" bestFit="1" customWidth="1"/>
    <col min="9236" max="9236" width="33.44140625" style="89" bestFit="1" customWidth="1"/>
    <col min="9237" max="9237" width="33" style="89" bestFit="1" customWidth="1"/>
    <col min="9238" max="9238" width="23.6640625" style="89" customWidth="1"/>
    <col min="9239" max="9239" width="20.109375" style="89" customWidth="1"/>
    <col min="9240" max="9240" width="38.88671875" style="89" customWidth="1"/>
    <col min="9241" max="9241" width="54.5546875" style="89" customWidth="1"/>
    <col min="9242" max="9242" width="27.6640625" style="89" customWidth="1"/>
    <col min="9243" max="9243" width="70" style="89" bestFit="1" customWidth="1"/>
    <col min="9244" max="9244" width="47.5546875" style="89" customWidth="1"/>
    <col min="9245" max="9245" width="21.109375" style="89" customWidth="1"/>
    <col min="9246" max="9246" width="51.88671875" style="89" customWidth="1"/>
    <col min="9247" max="9247" width="23.109375" style="89" customWidth="1"/>
    <col min="9248" max="9248" width="34.5546875" style="89" customWidth="1"/>
    <col min="9249" max="9249" width="35" style="89" customWidth="1"/>
    <col min="9250" max="9472" width="11.6640625" style="89"/>
    <col min="9473" max="9473" width="29.109375" style="89" customWidth="1"/>
    <col min="9474" max="9474" width="22.44140625" style="89" customWidth="1"/>
    <col min="9475" max="9475" width="21" style="89" customWidth="1"/>
    <col min="9476" max="9476" width="43.88671875" style="89" customWidth="1"/>
    <col min="9477" max="9477" width="31.5546875" style="89" customWidth="1"/>
    <col min="9478" max="9478" width="50" style="89" customWidth="1"/>
    <col min="9479" max="9479" width="48.88671875" style="89" customWidth="1"/>
    <col min="9480" max="9480" width="20" style="89" customWidth="1"/>
    <col min="9481" max="9481" width="32.44140625" style="89" customWidth="1"/>
    <col min="9482" max="9482" width="51.33203125" style="89" customWidth="1"/>
    <col min="9483" max="9483" width="58" style="89" customWidth="1"/>
    <col min="9484" max="9484" width="30.44140625" style="89" customWidth="1"/>
    <col min="9485" max="9485" width="51.109375" style="89" customWidth="1"/>
    <col min="9486" max="9486" width="18.88671875" style="89" customWidth="1"/>
    <col min="9487" max="9487" width="42.109375" style="89" customWidth="1"/>
    <col min="9488" max="9488" width="19.33203125" style="89" customWidth="1"/>
    <col min="9489" max="9489" width="23" style="89" customWidth="1"/>
    <col min="9490" max="9490" width="52.88671875" style="89" bestFit="1" customWidth="1"/>
    <col min="9491" max="9491" width="23" style="89" bestFit="1" customWidth="1"/>
    <col min="9492" max="9492" width="33.44140625" style="89" bestFit="1" customWidth="1"/>
    <col min="9493" max="9493" width="33" style="89" bestFit="1" customWidth="1"/>
    <col min="9494" max="9494" width="23.6640625" style="89" customWidth="1"/>
    <col min="9495" max="9495" width="20.109375" style="89" customWidth="1"/>
    <col min="9496" max="9496" width="38.88671875" style="89" customWidth="1"/>
    <col min="9497" max="9497" width="54.5546875" style="89" customWidth="1"/>
    <col min="9498" max="9498" width="27.6640625" style="89" customWidth="1"/>
    <col min="9499" max="9499" width="70" style="89" bestFit="1" customWidth="1"/>
    <col min="9500" max="9500" width="47.5546875" style="89" customWidth="1"/>
    <col min="9501" max="9501" width="21.109375" style="89" customWidth="1"/>
    <col min="9502" max="9502" width="51.88671875" style="89" customWidth="1"/>
    <col min="9503" max="9503" width="23.109375" style="89" customWidth="1"/>
    <col min="9504" max="9504" width="34.5546875" style="89" customWidth="1"/>
    <col min="9505" max="9505" width="35" style="89" customWidth="1"/>
    <col min="9506" max="9728" width="11.6640625" style="89"/>
    <col min="9729" max="9729" width="29.109375" style="89" customWidth="1"/>
    <col min="9730" max="9730" width="22.44140625" style="89" customWidth="1"/>
    <col min="9731" max="9731" width="21" style="89" customWidth="1"/>
    <col min="9732" max="9732" width="43.88671875" style="89" customWidth="1"/>
    <col min="9733" max="9733" width="31.5546875" style="89" customWidth="1"/>
    <col min="9734" max="9734" width="50" style="89" customWidth="1"/>
    <col min="9735" max="9735" width="48.88671875" style="89" customWidth="1"/>
    <col min="9736" max="9736" width="20" style="89" customWidth="1"/>
    <col min="9737" max="9737" width="32.44140625" style="89" customWidth="1"/>
    <col min="9738" max="9738" width="51.33203125" style="89" customWidth="1"/>
    <col min="9739" max="9739" width="58" style="89" customWidth="1"/>
    <col min="9740" max="9740" width="30.44140625" style="89" customWidth="1"/>
    <col min="9741" max="9741" width="51.109375" style="89" customWidth="1"/>
    <col min="9742" max="9742" width="18.88671875" style="89" customWidth="1"/>
    <col min="9743" max="9743" width="42.109375" style="89" customWidth="1"/>
    <col min="9744" max="9744" width="19.33203125" style="89" customWidth="1"/>
    <col min="9745" max="9745" width="23" style="89" customWidth="1"/>
    <col min="9746" max="9746" width="52.88671875" style="89" bestFit="1" customWidth="1"/>
    <col min="9747" max="9747" width="23" style="89" bestFit="1" customWidth="1"/>
    <col min="9748" max="9748" width="33.44140625" style="89" bestFit="1" customWidth="1"/>
    <col min="9749" max="9749" width="33" style="89" bestFit="1" customWidth="1"/>
    <col min="9750" max="9750" width="23.6640625" style="89" customWidth="1"/>
    <col min="9751" max="9751" width="20.109375" style="89" customWidth="1"/>
    <col min="9752" max="9752" width="38.88671875" style="89" customWidth="1"/>
    <col min="9753" max="9753" width="54.5546875" style="89" customWidth="1"/>
    <col min="9754" max="9754" width="27.6640625" style="89" customWidth="1"/>
    <col min="9755" max="9755" width="70" style="89" bestFit="1" customWidth="1"/>
    <col min="9756" max="9756" width="47.5546875" style="89" customWidth="1"/>
    <col min="9757" max="9757" width="21.109375" style="89" customWidth="1"/>
    <col min="9758" max="9758" width="51.88671875" style="89" customWidth="1"/>
    <col min="9759" max="9759" width="23.109375" style="89" customWidth="1"/>
    <col min="9760" max="9760" width="34.5546875" style="89" customWidth="1"/>
    <col min="9761" max="9761" width="35" style="89" customWidth="1"/>
    <col min="9762" max="9984" width="11.6640625" style="89"/>
    <col min="9985" max="9985" width="29.109375" style="89" customWidth="1"/>
    <col min="9986" max="9986" width="22.44140625" style="89" customWidth="1"/>
    <col min="9987" max="9987" width="21" style="89" customWidth="1"/>
    <col min="9988" max="9988" width="43.88671875" style="89" customWidth="1"/>
    <col min="9989" max="9989" width="31.5546875" style="89" customWidth="1"/>
    <col min="9990" max="9990" width="50" style="89" customWidth="1"/>
    <col min="9991" max="9991" width="48.88671875" style="89" customWidth="1"/>
    <col min="9992" max="9992" width="20" style="89" customWidth="1"/>
    <col min="9993" max="9993" width="32.44140625" style="89" customWidth="1"/>
    <col min="9994" max="9994" width="51.33203125" style="89" customWidth="1"/>
    <col min="9995" max="9995" width="58" style="89" customWidth="1"/>
    <col min="9996" max="9996" width="30.44140625" style="89" customWidth="1"/>
    <col min="9997" max="9997" width="51.109375" style="89" customWidth="1"/>
    <col min="9998" max="9998" width="18.88671875" style="89" customWidth="1"/>
    <col min="9999" max="9999" width="42.109375" style="89" customWidth="1"/>
    <col min="10000" max="10000" width="19.33203125" style="89" customWidth="1"/>
    <col min="10001" max="10001" width="23" style="89" customWidth="1"/>
    <col min="10002" max="10002" width="52.88671875" style="89" bestFit="1" customWidth="1"/>
    <col min="10003" max="10003" width="23" style="89" bestFit="1" customWidth="1"/>
    <col min="10004" max="10004" width="33.44140625" style="89" bestFit="1" customWidth="1"/>
    <col min="10005" max="10005" width="33" style="89" bestFit="1" customWidth="1"/>
    <col min="10006" max="10006" width="23.6640625" style="89" customWidth="1"/>
    <col min="10007" max="10007" width="20.109375" style="89" customWidth="1"/>
    <col min="10008" max="10008" width="38.88671875" style="89" customWidth="1"/>
    <col min="10009" max="10009" width="54.5546875" style="89" customWidth="1"/>
    <col min="10010" max="10010" width="27.6640625" style="89" customWidth="1"/>
    <col min="10011" max="10011" width="70" style="89" bestFit="1" customWidth="1"/>
    <col min="10012" max="10012" width="47.5546875" style="89" customWidth="1"/>
    <col min="10013" max="10013" width="21.109375" style="89" customWidth="1"/>
    <col min="10014" max="10014" width="51.88671875" style="89" customWidth="1"/>
    <col min="10015" max="10015" width="23.109375" style="89" customWidth="1"/>
    <col min="10016" max="10016" width="34.5546875" style="89" customWidth="1"/>
    <col min="10017" max="10017" width="35" style="89" customWidth="1"/>
    <col min="10018" max="10240" width="11.6640625" style="89"/>
    <col min="10241" max="10241" width="29.109375" style="89" customWidth="1"/>
    <col min="10242" max="10242" width="22.44140625" style="89" customWidth="1"/>
    <col min="10243" max="10243" width="21" style="89" customWidth="1"/>
    <col min="10244" max="10244" width="43.88671875" style="89" customWidth="1"/>
    <col min="10245" max="10245" width="31.5546875" style="89" customWidth="1"/>
    <col min="10246" max="10246" width="50" style="89" customWidth="1"/>
    <col min="10247" max="10247" width="48.88671875" style="89" customWidth="1"/>
    <col min="10248" max="10248" width="20" style="89" customWidth="1"/>
    <col min="10249" max="10249" width="32.44140625" style="89" customWidth="1"/>
    <col min="10250" max="10250" width="51.33203125" style="89" customWidth="1"/>
    <col min="10251" max="10251" width="58" style="89" customWidth="1"/>
    <col min="10252" max="10252" width="30.44140625" style="89" customWidth="1"/>
    <col min="10253" max="10253" width="51.109375" style="89" customWidth="1"/>
    <col min="10254" max="10254" width="18.88671875" style="89" customWidth="1"/>
    <col min="10255" max="10255" width="42.109375" style="89" customWidth="1"/>
    <col min="10256" max="10256" width="19.33203125" style="89" customWidth="1"/>
    <col min="10257" max="10257" width="23" style="89" customWidth="1"/>
    <col min="10258" max="10258" width="52.88671875" style="89" bestFit="1" customWidth="1"/>
    <col min="10259" max="10259" width="23" style="89" bestFit="1" customWidth="1"/>
    <col min="10260" max="10260" width="33.44140625" style="89" bestFit="1" customWidth="1"/>
    <col min="10261" max="10261" width="33" style="89" bestFit="1" customWidth="1"/>
    <col min="10262" max="10262" width="23.6640625" style="89" customWidth="1"/>
    <col min="10263" max="10263" width="20.109375" style="89" customWidth="1"/>
    <col min="10264" max="10264" width="38.88671875" style="89" customWidth="1"/>
    <col min="10265" max="10265" width="54.5546875" style="89" customWidth="1"/>
    <col min="10266" max="10266" width="27.6640625" style="89" customWidth="1"/>
    <col min="10267" max="10267" width="70" style="89" bestFit="1" customWidth="1"/>
    <col min="10268" max="10268" width="47.5546875" style="89" customWidth="1"/>
    <col min="10269" max="10269" width="21.109375" style="89" customWidth="1"/>
    <col min="10270" max="10270" width="51.88671875" style="89" customWidth="1"/>
    <col min="10271" max="10271" width="23.109375" style="89" customWidth="1"/>
    <col min="10272" max="10272" width="34.5546875" style="89" customWidth="1"/>
    <col min="10273" max="10273" width="35" style="89" customWidth="1"/>
    <col min="10274" max="10496" width="11.6640625" style="89"/>
    <col min="10497" max="10497" width="29.109375" style="89" customWidth="1"/>
    <col min="10498" max="10498" width="22.44140625" style="89" customWidth="1"/>
    <col min="10499" max="10499" width="21" style="89" customWidth="1"/>
    <col min="10500" max="10500" width="43.88671875" style="89" customWidth="1"/>
    <col min="10501" max="10501" width="31.5546875" style="89" customWidth="1"/>
    <col min="10502" max="10502" width="50" style="89" customWidth="1"/>
    <col min="10503" max="10503" width="48.88671875" style="89" customWidth="1"/>
    <col min="10504" max="10504" width="20" style="89" customWidth="1"/>
    <col min="10505" max="10505" width="32.44140625" style="89" customWidth="1"/>
    <col min="10506" max="10506" width="51.33203125" style="89" customWidth="1"/>
    <col min="10507" max="10507" width="58" style="89" customWidth="1"/>
    <col min="10508" max="10508" width="30.44140625" style="89" customWidth="1"/>
    <col min="10509" max="10509" width="51.109375" style="89" customWidth="1"/>
    <col min="10510" max="10510" width="18.88671875" style="89" customWidth="1"/>
    <col min="10511" max="10511" width="42.109375" style="89" customWidth="1"/>
    <col min="10512" max="10512" width="19.33203125" style="89" customWidth="1"/>
    <col min="10513" max="10513" width="23" style="89" customWidth="1"/>
    <col min="10514" max="10514" width="52.88671875" style="89" bestFit="1" customWidth="1"/>
    <col min="10515" max="10515" width="23" style="89" bestFit="1" customWidth="1"/>
    <col min="10516" max="10516" width="33.44140625" style="89" bestFit="1" customWidth="1"/>
    <col min="10517" max="10517" width="33" style="89" bestFit="1" customWidth="1"/>
    <col min="10518" max="10518" width="23.6640625" style="89" customWidth="1"/>
    <col min="10519" max="10519" width="20.109375" style="89" customWidth="1"/>
    <col min="10520" max="10520" width="38.88671875" style="89" customWidth="1"/>
    <col min="10521" max="10521" width="54.5546875" style="89" customWidth="1"/>
    <col min="10522" max="10522" width="27.6640625" style="89" customWidth="1"/>
    <col min="10523" max="10523" width="70" style="89" bestFit="1" customWidth="1"/>
    <col min="10524" max="10524" width="47.5546875" style="89" customWidth="1"/>
    <col min="10525" max="10525" width="21.109375" style="89" customWidth="1"/>
    <col min="10526" max="10526" width="51.88671875" style="89" customWidth="1"/>
    <col min="10527" max="10527" width="23.109375" style="89" customWidth="1"/>
    <col min="10528" max="10528" width="34.5546875" style="89" customWidth="1"/>
    <col min="10529" max="10529" width="35" style="89" customWidth="1"/>
    <col min="10530" max="10752" width="11.6640625" style="89"/>
    <col min="10753" max="10753" width="29.109375" style="89" customWidth="1"/>
    <col min="10754" max="10754" width="22.44140625" style="89" customWidth="1"/>
    <col min="10755" max="10755" width="21" style="89" customWidth="1"/>
    <col min="10756" max="10756" width="43.88671875" style="89" customWidth="1"/>
    <col min="10757" max="10757" width="31.5546875" style="89" customWidth="1"/>
    <col min="10758" max="10758" width="50" style="89" customWidth="1"/>
    <col min="10759" max="10759" width="48.88671875" style="89" customWidth="1"/>
    <col min="10760" max="10760" width="20" style="89" customWidth="1"/>
    <col min="10761" max="10761" width="32.44140625" style="89" customWidth="1"/>
    <col min="10762" max="10762" width="51.33203125" style="89" customWidth="1"/>
    <col min="10763" max="10763" width="58" style="89" customWidth="1"/>
    <col min="10764" max="10764" width="30.44140625" style="89" customWidth="1"/>
    <col min="10765" max="10765" width="51.109375" style="89" customWidth="1"/>
    <col min="10766" max="10766" width="18.88671875" style="89" customWidth="1"/>
    <col min="10767" max="10767" width="42.109375" style="89" customWidth="1"/>
    <col min="10768" max="10768" width="19.33203125" style="89" customWidth="1"/>
    <col min="10769" max="10769" width="23" style="89" customWidth="1"/>
    <col min="10770" max="10770" width="52.88671875" style="89" bestFit="1" customWidth="1"/>
    <col min="10771" max="10771" width="23" style="89" bestFit="1" customWidth="1"/>
    <col min="10772" max="10772" width="33.44140625" style="89" bestFit="1" customWidth="1"/>
    <col min="10773" max="10773" width="33" style="89" bestFit="1" customWidth="1"/>
    <col min="10774" max="10774" width="23.6640625" style="89" customWidth="1"/>
    <col min="10775" max="10775" width="20.109375" style="89" customWidth="1"/>
    <col min="10776" max="10776" width="38.88671875" style="89" customWidth="1"/>
    <col min="10777" max="10777" width="54.5546875" style="89" customWidth="1"/>
    <col min="10778" max="10778" width="27.6640625" style="89" customWidth="1"/>
    <col min="10779" max="10779" width="70" style="89" bestFit="1" customWidth="1"/>
    <col min="10780" max="10780" width="47.5546875" style="89" customWidth="1"/>
    <col min="10781" max="10781" width="21.109375" style="89" customWidth="1"/>
    <col min="10782" max="10782" width="51.88671875" style="89" customWidth="1"/>
    <col min="10783" max="10783" width="23.109375" style="89" customWidth="1"/>
    <col min="10784" max="10784" width="34.5546875" style="89" customWidth="1"/>
    <col min="10785" max="10785" width="35" style="89" customWidth="1"/>
    <col min="10786" max="11008" width="11.6640625" style="89"/>
    <col min="11009" max="11009" width="29.109375" style="89" customWidth="1"/>
    <col min="11010" max="11010" width="22.44140625" style="89" customWidth="1"/>
    <col min="11011" max="11011" width="21" style="89" customWidth="1"/>
    <col min="11012" max="11012" width="43.88671875" style="89" customWidth="1"/>
    <col min="11013" max="11013" width="31.5546875" style="89" customWidth="1"/>
    <col min="11014" max="11014" width="50" style="89" customWidth="1"/>
    <col min="11015" max="11015" width="48.88671875" style="89" customWidth="1"/>
    <col min="11016" max="11016" width="20" style="89" customWidth="1"/>
    <col min="11017" max="11017" width="32.44140625" style="89" customWidth="1"/>
    <col min="11018" max="11018" width="51.33203125" style="89" customWidth="1"/>
    <col min="11019" max="11019" width="58" style="89" customWidth="1"/>
    <col min="11020" max="11020" width="30.44140625" style="89" customWidth="1"/>
    <col min="11021" max="11021" width="51.109375" style="89" customWidth="1"/>
    <col min="11022" max="11022" width="18.88671875" style="89" customWidth="1"/>
    <col min="11023" max="11023" width="42.109375" style="89" customWidth="1"/>
    <col min="11024" max="11024" width="19.33203125" style="89" customWidth="1"/>
    <col min="11025" max="11025" width="23" style="89" customWidth="1"/>
    <col min="11026" max="11026" width="52.88671875" style="89" bestFit="1" customWidth="1"/>
    <col min="11027" max="11027" width="23" style="89" bestFit="1" customWidth="1"/>
    <col min="11028" max="11028" width="33.44140625" style="89" bestFit="1" customWidth="1"/>
    <col min="11029" max="11029" width="33" style="89" bestFit="1" customWidth="1"/>
    <col min="11030" max="11030" width="23.6640625" style="89" customWidth="1"/>
    <col min="11031" max="11031" width="20.109375" style="89" customWidth="1"/>
    <col min="11032" max="11032" width="38.88671875" style="89" customWidth="1"/>
    <col min="11033" max="11033" width="54.5546875" style="89" customWidth="1"/>
    <col min="11034" max="11034" width="27.6640625" style="89" customWidth="1"/>
    <col min="11035" max="11035" width="70" style="89" bestFit="1" customWidth="1"/>
    <col min="11036" max="11036" width="47.5546875" style="89" customWidth="1"/>
    <col min="11037" max="11037" width="21.109375" style="89" customWidth="1"/>
    <col min="11038" max="11038" width="51.88671875" style="89" customWidth="1"/>
    <col min="11039" max="11039" width="23.109375" style="89" customWidth="1"/>
    <col min="11040" max="11040" width="34.5546875" style="89" customWidth="1"/>
    <col min="11041" max="11041" width="35" style="89" customWidth="1"/>
    <col min="11042" max="11264" width="11.6640625" style="89"/>
    <col min="11265" max="11265" width="29.109375" style="89" customWidth="1"/>
    <col min="11266" max="11266" width="22.44140625" style="89" customWidth="1"/>
    <col min="11267" max="11267" width="21" style="89" customWidth="1"/>
    <col min="11268" max="11268" width="43.88671875" style="89" customWidth="1"/>
    <col min="11269" max="11269" width="31.5546875" style="89" customWidth="1"/>
    <col min="11270" max="11270" width="50" style="89" customWidth="1"/>
    <col min="11271" max="11271" width="48.88671875" style="89" customWidth="1"/>
    <col min="11272" max="11272" width="20" style="89" customWidth="1"/>
    <col min="11273" max="11273" width="32.44140625" style="89" customWidth="1"/>
    <col min="11274" max="11274" width="51.33203125" style="89" customWidth="1"/>
    <col min="11275" max="11275" width="58" style="89" customWidth="1"/>
    <col min="11276" max="11276" width="30.44140625" style="89" customWidth="1"/>
    <col min="11277" max="11277" width="51.109375" style="89" customWidth="1"/>
    <col min="11278" max="11278" width="18.88671875" style="89" customWidth="1"/>
    <col min="11279" max="11279" width="42.109375" style="89" customWidth="1"/>
    <col min="11280" max="11280" width="19.33203125" style="89" customWidth="1"/>
    <col min="11281" max="11281" width="23" style="89" customWidth="1"/>
    <col min="11282" max="11282" width="52.88671875" style="89" bestFit="1" customWidth="1"/>
    <col min="11283" max="11283" width="23" style="89" bestFit="1" customWidth="1"/>
    <col min="11284" max="11284" width="33.44140625" style="89" bestFit="1" customWidth="1"/>
    <col min="11285" max="11285" width="33" style="89" bestFit="1" customWidth="1"/>
    <col min="11286" max="11286" width="23.6640625" style="89" customWidth="1"/>
    <col min="11287" max="11287" width="20.109375" style="89" customWidth="1"/>
    <col min="11288" max="11288" width="38.88671875" style="89" customWidth="1"/>
    <col min="11289" max="11289" width="54.5546875" style="89" customWidth="1"/>
    <col min="11290" max="11290" width="27.6640625" style="89" customWidth="1"/>
    <col min="11291" max="11291" width="70" style="89" bestFit="1" customWidth="1"/>
    <col min="11292" max="11292" width="47.5546875" style="89" customWidth="1"/>
    <col min="11293" max="11293" width="21.109375" style="89" customWidth="1"/>
    <col min="11294" max="11294" width="51.88671875" style="89" customWidth="1"/>
    <col min="11295" max="11295" width="23.109375" style="89" customWidth="1"/>
    <col min="11296" max="11296" width="34.5546875" style="89" customWidth="1"/>
    <col min="11297" max="11297" width="35" style="89" customWidth="1"/>
    <col min="11298" max="11520" width="11.6640625" style="89"/>
    <col min="11521" max="11521" width="29.109375" style="89" customWidth="1"/>
    <col min="11522" max="11522" width="22.44140625" style="89" customWidth="1"/>
    <col min="11523" max="11523" width="21" style="89" customWidth="1"/>
    <col min="11524" max="11524" width="43.88671875" style="89" customWidth="1"/>
    <col min="11525" max="11525" width="31.5546875" style="89" customWidth="1"/>
    <col min="11526" max="11526" width="50" style="89" customWidth="1"/>
    <col min="11527" max="11527" width="48.88671875" style="89" customWidth="1"/>
    <col min="11528" max="11528" width="20" style="89" customWidth="1"/>
    <col min="11529" max="11529" width="32.44140625" style="89" customWidth="1"/>
    <col min="11530" max="11530" width="51.33203125" style="89" customWidth="1"/>
    <col min="11531" max="11531" width="58" style="89" customWidth="1"/>
    <col min="11532" max="11532" width="30.44140625" style="89" customWidth="1"/>
    <col min="11533" max="11533" width="51.109375" style="89" customWidth="1"/>
    <col min="11534" max="11534" width="18.88671875" style="89" customWidth="1"/>
    <col min="11535" max="11535" width="42.109375" style="89" customWidth="1"/>
    <col min="11536" max="11536" width="19.33203125" style="89" customWidth="1"/>
    <col min="11537" max="11537" width="23" style="89" customWidth="1"/>
    <col min="11538" max="11538" width="52.88671875" style="89" bestFit="1" customWidth="1"/>
    <col min="11539" max="11539" width="23" style="89" bestFit="1" customWidth="1"/>
    <col min="11540" max="11540" width="33.44140625" style="89" bestFit="1" customWidth="1"/>
    <col min="11541" max="11541" width="33" style="89" bestFit="1" customWidth="1"/>
    <col min="11542" max="11542" width="23.6640625" style="89" customWidth="1"/>
    <col min="11543" max="11543" width="20.109375" style="89" customWidth="1"/>
    <col min="11544" max="11544" width="38.88671875" style="89" customWidth="1"/>
    <col min="11545" max="11545" width="54.5546875" style="89" customWidth="1"/>
    <col min="11546" max="11546" width="27.6640625" style="89" customWidth="1"/>
    <col min="11547" max="11547" width="70" style="89" bestFit="1" customWidth="1"/>
    <col min="11548" max="11548" width="47.5546875" style="89" customWidth="1"/>
    <col min="11549" max="11549" width="21.109375" style="89" customWidth="1"/>
    <col min="11550" max="11550" width="51.88671875" style="89" customWidth="1"/>
    <col min="11551" max="11551" width="23.109375" style="89" customWidth="1"/>
    <col min="11552" max="11552" width="34.5546875" style="89" customWidth="1"/>
    <col min="11553" max="11553" width="35" style="89" customWidth="1"/>
    <col min="11554" max="11776" width="11.6640625" style="89"/>
    <col min="11777" max="11777" width="29.109375" style="89" customWidth="1"/>
    <col min="11778" max="11778" width="22.44140625" style="89" customWidth="1"/>
    <col min="11779" max="11779" width="21" style="89" customWidth="1"/>
    <col min="11780" max="11780" width="43.88671875" style="89" customWidth="1"/>
    <col min="11781" max="11781" width="31.5546875" style="89" customWidth="1"/>
    <col min="11782" max="11782" width="50" style="89" customWidth="1"/>
    <col min="11783" max="11783" width="48.88671875" style="89" customWidth="1"/>
    <col min="11784" max="11784" width="20" style="89" customWidth="1"/>
    <col min="11785" max="11785" width="32.44140625" style="89" customWidth="1"/>
    <col min="11786" max="11786" width="51.33203125" style="89" customWidth="1"/>
    <col min="11787" max="11787" width="58" style="89" customWidth="1"/>
    <col min="11788" max="11788" width="30.44140625" style="89" customWidth="1"/>
    <col min="11789" max="11789" width="51.109375" style="89" customWidth="1"/>
    <col min="11790" max="11790" width="18.88671875" style="89" customWidth="1"/>
    <col min="11791" max="11791" width="42.109375" style="89" customWidth="1"/>
    <col min="11792" max="11792" width="19.33203125" style="89" customWidth="1"/>
    <col min="11793" max="11793" width="23" style="89" customWidth="1"/>
    <col min="11794" max="11794" width="52.88671875" style="89" bestFit="1" customWidth="1"/>
    <col min="11795" max="11795" width="23" style="89" bestFit="1" customWidth="1"/>
    <col min="11796" max="11796" width="33.44140625" style="89" bestFit="1" customWidth="1"/>
    <col min="11797" max="11797" width="33" style="89" bestFit="1" customWidth="1"/>
    <col min="11798" max="11798" width="23.6640625" style="89" customWidth="1"/>
    <col min="11799" max="11799" width="20.109375" style="89" customWidth="1"/>
    <col min="11800" max="11800" width="38.88671875" style="89" customWidth="1"/>
    <col min="11801" max="11801" width="54.5546875" style="89" customWidth="1"/>
    <col min="11802" max="11802" width="27.6640625" style="89" customWidth="1"/>
    <col min="11803" max="11803" width="70" style="89" bestFit="1" customWidth="1"/>
    <col min="11804" max="11804" width="47.5546875" style="89" customWidth="1"/>
    <col min="11805" max="11805" width="21.109375" style="89" customWidth="1"/>
    <col min="11806" max="11806" width="51.88671875" style="89" customWidth="1"/>
    <col min="11807" max="11807" width="23.109375" style="89" customWidth="1"/>
    <col min="11808" max="11808" width="34.5546875" style="89" customWidth="1"/>
    <col min="11809" max="11809" width="35" style="89" customWidth="1"/>
    <col min="11810" max="12032" width="11.6640625" style="89"/>
    <col min="12033" max="12033" width="29.109375" style="89" customWidth="1"/>
    <col min="12034" max="12034" width="22.44140625" style="89" customWidth="1"/>
    <col min="12035" max="12035" width="21" style="89" customWidth="1"/>
    <col min="12036" max="12036" width="43.88671875" style="89" customWidth="1"/>
    <col min="12037" max="12037" width="31.5546875" style="89" customWidth="1"/>
    <col min="12038" max="12038" width="50" style="89" customWidth="1"/>
    <col min="12039" max="12039" width="48.88671875" style="89" customWidth="1"/>
    <col min="12040" max="12040" width="20" style="89" customWidth="1"/>
    <col min="12041" max="12041" width="32.44140625" style="89" customWidth="1"/>
    <col min="12042" max="12042" width="51.33203125" style="89" customWidth="1"/>
    <col min="12043" max="12043" width="58" style="89" customWidth="1"/>
    <col min="12044" max="12044" width="30.44140625" style="89" customWidth="1"/>
    <col min="12045" max="12045" width="51.109375" style="89" customWidth="1"/>
    <col min="12046" max="12046" width="18.88671875" style="89" customWidth="1"/>
    <col min="12047" max="12047" width="42.109375" style="89" customWidth="1"/>
    <col min="12048" max="12048" width="19.33203125" style="89" customWidth="1"/>
    <col min="12049" max="12049" width="23" style="89" customWidth="1"/>
    <col min="12050" max="12050" width="52.88671875" style="89" bestFit="1" customWidth="1"/>
    <col min="12051" max="12051" width="23" style="89" bestFit="1" customWidth="1"/>
    <col min="12052" max="12052" width="33.44140625" style="89" bestFit="1" customWidth="1"/>
    <col min="12053" max="12053" width="33" style="89" bestFit="1" customWidth="1"/>
    <col min="12054" max="12054" width="23.6640625" style="89" customWidth="1"/>
    <col min="12055" max="12055" width="20.109375" style="89" customWidth="1"/>
    <col min="12056" max="12056" width="38.88671875" style="89" customWidth="1"/>
    <col min="12057" max="12057" width="54.5546875" style="89" customWidth="1"/>
    <col min="12058" max="12058" width="27.6640625" style="89" customWidth="1"/>
    <col min="12059" max="12059" width="70" style="89" bestFit="1" customWidth="1"/>
    <col min="12060" max="12060" width="47.5546875" style="89" customWidth="1"/>
    <col min="12061" max="12061" width="21.109375" style="89" customWidth="1"/>
    <col min="12062" max="12062" width="51.88671875" style="89" customWidth="1"/>
    <col min="12063" max="12063" width="23.109375" style="89" customWidth="1"/>
    <col min="12064" max="12064" width="34.5546875" style="89" customWidth="1"/>
    <col min="12065" max="12065" width="35" style="89" customWidth="1"/>
    <col min="12066" max="12288" width="11.6640625" style="89"/>
    <col min="12289" max="12289" width="29.109375" style="89" customWidth="1"/>
    <col min="12290" max="12290" width="22.44140625" style="89" customWidth="1"/>
    <col min="12291" max="12291" width="21" style="89" customWidth="1"/>
    <col min="12292" max="12292" width="43.88671875" style="89" customWidth="1"/>
    <col min="12293" max="12293" width="31.5546875" style="89" customWidth="1"/>
    <col min="12294" max="12294" width="50" style="89" customWidth="1"/>
    <col min="12295" max="12295" width="48.88671875" style="89" customWidth="1"/>
    <col min="12296" max="12296" width="20" style="89" customWidth="1"/>
    <col min="12297" max="12297" width="32.44140625" style="89" customWidth="1"/>
    <col min="12298" max="12298" width="51.33203125" style="89" customWidth="1"/>
    <col min="12299" max="12299" width="58" style="89" customWidth="1"/>
    <col min="12300" max="12300" width="30.44140625" style="89" customWidth="1"/>
    <col min="12301" max="12301" width="51.109375" style="89" customWidth="1"/>
    <col min="12302" max="12302" width="18.88671875" style="89" customWidth="1"/>
    <col min="12303" max="12303" width="42.109375" style="89" customWidth="1"/>
    <col min="12304" max="12304" width="19.33203125" style="89" customWidth="1"/>
    <col min="12305" max="12305" width="23" style="89" customWidth="1"/>
    <col min="12306" max="12306" width="52.88671875" style="89" bestFit="1" customWidth="1"/>
    <col min="12307" max="12307" width="23" style="89" bestFit="1" customWidth="1"/>
    <col min="12308" max="12308" width="33.44140625" style="89" bestFit="1" customWidth="1"/>
    <col min="12309" max="12309" width="33" style="89" bestFit="1" customWidth="1"/>
    <col min="12310" max="12310" width="23.6640625" style="89" customWidth="1"/>
    <col min="12311" max="12311" width="20.109375" style="89" customWidth="1"/>
    <col min="12312" max="12312" width="38.88671875" style="89" customWidth="1"/>
    <col min="12313" max="12313" width="54.5546875" style="89" customWidth="1"/>
    <col min="12314" max="12314" width="27.6640625" style="89" customWidth="1"/>
    <col min="12315" max="12315" width="70" style="89" bestFit="1" customWidth="1"/>
    <col min="12316" max="12316" width="47.5546875" style="89" customWidth="1"/>
    <col min="12317" max="12317" width="21.109375" style="89" customWidth="1"/>
    <col min="12318" max="12318" width="51.88671875" style="89" customWidth="1"/>
    <col min="12319" max="12319" width="23.109375" style="89" customWidth="1"/>
    <col min="12320" max="12320" width="34.5546875" style="89" customWidth="1"/>
    <col min="12321" max="12321" width="35" style="89" customWidth="1"/>
    <col min="12322" max="12544" width="11.6640625" style="89"/>
    <col min="12545" max="12545" width="29.109375" style="89" customWidth="1"/>
    <col min="12546" max="12546" width="22.44140625" style="89" customWidth="1"/>
    <col min="12547" max="12547" width="21" style="89" customWidth="1"/>
    <col min="12548" max="12548" width="43.88671875" style="89" customWidth="1"/>
    <col min="12549" max="12549" width="31.5546875" style="89" customWidth="1"/>
    <col min="12550" max="12550" width="50" style="89" customWidth="1"/>
    <col min="12551" max="12551" width="48.88671875" style="89" customWidth="1"/>
    <col min="12552" max="12552" width="20" style="89" customWidth="1"/>
    <col min="12553" max="12553" width="32.44140625" style="89" customWidth="1"/>
    <col min="12554" max="12554" width="51.33203125" style="89" customWidth="1"/>
    <col min="12555" max="12555" width="58" style="89" customWidth="1"/>
    <col min="12556" max="12556" width="30.44140625" style="89" customWidth="1"/>
    <col min="12557" max="12557" width="51.109375" style="89" customWidth="1"/>
    <col min="12558" max="12558" width="18.88671875" style="89" customWidth="1"/>
    <col min="12559" max="12559" width="42.109375" style="89" customWidth="1"/>
    <col min="12560" max="12560" width="19.33203125" style="89" customWidth="1"/>
    <col min="12561" max="12561" width="23" style="89" customWidth="1"/>
    <col min="12562" max="12562" width="52.88671875" style="89" bestFit="1" customWidth="1"/>
    <col min="12563" max="12563" width="23" style="89" bestFit="1" customWidth="1"/>
    <col min="12564" max="12564" width="33.44140625" style="89" bestFit="1" customWidth="1"/>
    <col min="12565" max="12565" width="33" style="89" bestFit="1" customWidth="1"/>
    <col min="12566" max="12566" width="23.6640625" style="89" customWidth="1"/>
    <col min="12567" max="12567" width="20.109375" style="89" customWidth="1"/>
    <col min="12568" max="12568" width="38.88671875" style="89" customWidth="1"/>
    <col min="12569" max="12569" width="54.5546875" style="89" customWidth="1"/>
    <col min="12570" max="12570" width="27.6640625" style="89" customWidth="1"/>
    <col min="12571" max="12571" width="70" style="89" bestFit="1" customWidth="1"/>
    <col min="12572" max="12572" width="47.5546875" style="89" customWidth="1"/>
    <col min="12573" max="12573" width="21.109375" style="89" customWidth="1"/>
    <col min="12574" max="12574" width="51.88671875" style="89" customWidth="1"/>
    <col min="12575" max="12575" width="23.109375" style="89" customWidth="1"/>
    <col min="12576" max="12576" width="34.5546875" style="89" customWidth="1"/>
    <col min="12577" max="12577" width="35" style="89" customWidth="1"/>
    <col min="12578" max="12800" width="11.6640625" style="89"/>
    <col min="12801" max="12801" width="29.109375" style="89" customWidth="1"/>
    <col min="12802" max="12802" width="22.44140625" style="89" customWidth="1"/>
    <col min="12803" max="12803" width="21" style="89" customWidth="1"/>
    <col min="12804" max="12804" width="43.88671875" style="89" customWidth="1"/>
    <col min="12805" max="12805" width="31.5546875" style="89" customWidth="1"/>
    <col min="12806" max="12806" width="50" style="89" customWidth="1"/>
    <col min="12807" max="12807" width="48.88671875" style="89" customWidth="1"/>
    <col min="12808" max="12808" width="20" style="89" customWidth="1"/>
    <col min="12809" max="12809" width="32.44140625" style="89" customWidth="1"/>
    <col min="12810" max="12810" width="51.33203125" style="89" customWidth="1"/>
    <col min="12811" max="12811" width="58" style="89" customWidth="1"/>
    <col min="12812" max="12812" width="30.44140625" style="89" customWidth="1"/>
    <col min="12813" max="12813" width="51.109375" style="89" customWidth="1"/>
    <col min="12814" max="12814" width="18.88671875" style="89" customWidth="1"/>
    <col min="12815" max="12815" width="42.109375" style="89" customWidth="1"/>
    <col min="12816" max="12816" width="19.33203125" style="89" customWidth="1"/>
    <col min="12817" max="12817" width="23" style="89" customWidth="1"/>
    <col min="12818" max="12818" width="52.88671875" style="89" bestFit="1" customWidth="1"/>
    <col min="12819" max="12819" width="23" style="89" bestFit="1" customWidth="1"/>
    <col min="12820" max="12820" width="33.44140625" style="89" bestFit="1" customWidth="1"/>
    <col min="12821" max="12821" width="33" style="89" bestFit="1" customWidth="1"/>
    <col min="12822" max="12822" width="23.6640625" style="89" customWidth="1"/>
    <col min="12823" max="12823" width="20.109375" style="89" customWidth="1"/>
    <col min="12824" max="12824" width="38.88671875" style="89" customWidth="1"/>
    <col min="12825" max="12825" width="54.5546875" style="89" customWidth="1"/>
    <col min="12826" max="12826" width="27.6640625" style="89" customWidth="1"/>
    <col min="12827" max="12827" width="70" style="89" bestFit="1" customWidth="1"/>
    <col min="12828" max="12828" width="47.5546875" style="89" customWidth="1"/>
    <col min="12829" max="12829" width="21.109375" style="89" customWidth="1"/>
    <col min="12830" max="12830" width="51.88671875" style="89" customWidth="1"/>
    <col min="12831" max="12831" width="23.109375" style="89" customWidth="1"/>
    <col min="12832" max="12832" width="34.5546875" style="89" customWidth="1"/>
    <col min="12833" max="12833" width="35" style="89" customWidth="1"/>
    <col min="12834" max="13056" width="11.6640625" style="89"/>
    <col min="13057" max="13057" width="29.109375" style="89" customWidth="1"/>
    <col min="13058" max="13058" width="22.44140625" style="89" customWidth="1"/>
    <col min="13059" max="13059" width="21" style="89" customWidth="1"/>
    <col min="13060" max="13060" width="43.88671875" style="89" customWidth="1"/>
    <col min="13061" max="13061" width="31.5546875" style="89" customWidth="1"/>
    <col min="13062" max="13062" width="50" style="89" customWidth="1"/>
    <col min="13063" max="13063" width="48.88671875" style="89" customWidth="1"/>
    <col min="13064" max="13064" width="20" style="89" customWidth="1"/>
    <col min="13065" max="13065" width="32.44140625" style="89" customWidth="1"/>
    <col min="13066" max="13066" width="51.33203125" style="89" customWidth="1"/>
    <col min="13067" max="13067" width="58" style="89" customWidth="1"/>
    <col min="13068" max="13068" width="30.44140625" style="89" customWidth="1"/>
    <col min="13069" max="13069" width="51.109375" style="89" customWidth="1"/>
    <col min="13070" max="13070" width="18.88671875" style="89" customWidth="1"/>
    <col min="13071" max="13071" width="42.109375" style="89" customWidth="1"/>
    <col min="13072" max="13072" width="19.33203125" style="89" customWidth="1"/>
    <col min="13073" max="13073" width="23" style="89" customWidth="1"/>
    <col min="13074" max="13074" width="52.88671875" style="89" bestFit="1" customWidth="1"/>
    <col min="13075" max="13075" width="23" style="89" bestFit="1" customWidth="1"/>
    <col min="13076" max="13076" width="33.44140625" style="89" bestFit="1" customWidth="1"/>
    <col min="13077" max="13077" width="33" style="89" bestFit="1" customWidth="1"/>
    <col min="13078" max="13078" width="23.6640625" style="89" customWidth="1"/>
    <col min="13079" max="13079" width="20.109375" style="89" customWidth="1"/>
    <col min="13080" max="13080" width="38.88671875" style="89" customWidth="1"/>
    <col min="13081" max="13081" width="54.5546875" style="89" customWidth="1"/>
    <col min="13082" max="13082" width="27.6640625" style="89" customWidth="1"/>
    <col min="13083" max="13083" width="70" style="89" bestFit="1" customWidth="1"/>
    <col min="13084" max="13084" width="47.5546875" style="89" customWidth="1"/>
    <col min="13085" max="13085" width="21.109375" style="89" customWidth="1"/>
    <col min="13086" max="13086" width="51.88671875" style="89" customWidth="1"/>
    <col min="13087" max="13087" width="23.109375" style="89" customWidth="1"/>
    <col min="13088" max="13088" width="34.5546875" style="89" customWidth="1"/>
    <col min="13089" max="13089" width="35" style="89" customWidth="1"/>
    <col min="13090" max="13312" width="11.6640625" style="89"/>
    <col min="13313" max="13313" width="29.109375" style="89" customWidth="1"/>
    <col min="13314" max="13314" width="22.44140625" style="89" customWidth="1"/>
    <col min="13315" max="13315" width="21" style="89" customWidth="1"/>
    <col min="13316" max="13316" width="43.88671875" style="89" customWidth="1"/>
    <col min="13317" max="13317" width="31.5546875" style="89" customWidth="1"/>
    <col min="13318" max="13318" width="50" style="89" customWidth="1"/>
    <col min="13319" max="13319" width="48.88671875" style="89" customWidth="1"/>
    <col min="13320" max="13320" width="20" style="89" customWidth="1"/>
    <col min="13321" max="13321" width="32.44140625" style="89" customWidth="1"/>
    <col min="13322" max="13322" width="51.33203125" style="89" customWidth="1"/>
    <col min="13323" max="13323" width="58" style="89" customWidth="1"/>
    <col min="13324" max="13324" width="30.44140625" style="89" customWidth="1"/>
    <col min="13325" max="13325" width="51.109375" style="89" customWidth="1"/>
    <col min="13326" max="13326" width="18.88671875" style="89" customWidth="1"/>
    <col min="13327" max="13327" width="42.109375" style="89" customWidth="1"/>
    <col min="13328" max="13328" width="19.33203125" style="89" customWidth="1"/>
    <col min="13329" max="13329" width="23" style="89" customWidth="1"/>
    <col min="13330" max="13330" width="52.88671875" style="89" bestFit="1" customWidth="1"/>
    <col min="13331" max="13331" width="23" style="89" bestFit="1" customWidth="1"/>
    <col min="13332" max="13332" width="33.44140625" style="89" bestFit="1" customWidth="1"/>
    <col min="13333" max="13333" width="33" style="89" bestFit="1" customWidth="1"/>
    <col min="13334" max="13334" width="23.6640625" style="89" customWidth="1"/>
    <col min="13335" max="13335" width="20.109375" style="89" customWidth="1"/>
    <col min="13336" max="13336" width="38.88671875" style="89" customWidth="1"/>
    <col min="13337" max="13337" width="54.5546875" style="89" customWidth="1"/>
    <col min="13338" max="13338" width="27.6640625" style="89" customWidth="1"/>
    <col min="13339" max="13339" width="70" style="89" bestFit="1" customWidth="1"/>
    <col min="13340" max="13340" width="47.5546875" style="89" customWidth="1"/>
    <col min="13341" max="13341" width="21.109375" style="89" customWidth="1"/>
    <col min="13342" max="13342" width="51.88671875" style="89" customWidth="1"/>
    <col min="13343" max="13343" width="23.109375" style="89" customWidth="1"/>
    <col min="13344" max="13344" width="34.5546875" style="89" customWidth="1"/>
    <col min="13345" max="13345" width="35" style="89" customWidth="1"/>
    <col min="13346" max="13568" width="11.6640625" style="89"/>
    <col min="13569" max="13569" width="29.109375" style="89" customWidth="1"/>
    <col min="13570" max="13570" width="22.44140625" style="89" customWidth="1"/>
    <col min="13571" max="13571" width="21" style="89" customWidth="1"/>
    <col min="13572" max="13572" width="43.88671875" style="89" customWidth="1"/>
    <col min="13573" max="13573" width="31.5546875" style="89" customWidth="1"/>
    <col min="13574" max="13574" width="50" style="89" customWidth="1"/>
    <col min="13575" max="13575" width="48.88671875" style="89" customWidth="1"/>
    <col min="13576" max="13576" width="20" style="89" customWidth="1"/>
    <col min="13577" max="13577" width="32.44140625" style="89" customWidth="1"/>
    <col min="13578" max="13578" width="51.33203125" style="89" customWidth="1"/>
    <col min="13579" max="13579" width="58" style="89" customWidth="1"/>
    <col min="13580" max="13580" width="30.44140625" style="89" customWidth="1"/>
    <col min="13581" max="13581" width="51.109375" style="89" customWidth="1"/>
    <col min="13582" max="13582" width="18.88671875" style="89" customWidth="1"/>
    <col min="13583" max="13583" width="42.109375" style="89" customWidth="1"/>
    <col min="13584" max="13584" width="19.33203125" style="89" customWidth="1"/>
    <col min="13585" max="13585" width="23" style="89" customWidth="1"/>
    <col min="13586" max="13586" width="52.88671875" style="89" bestFit="1" customWidth="1"/>
    <col min="13587" max="13587" width="23" style="89" bestFit="1" customWidth="1"/>
    <col min="13588" max="13588" width="33.44140625" style="89" bestFit="1" customWidth="1"/>
    <col min="13589" max="13589" width="33" style="89" bestFit="1" customWidth="1"/>
    <col min="13590" max="13590" width="23.6640625" style="89" customWidth="1"/>
    <col min="13591" max="13591" width="20.109375" style="89" customWidth="1"/>
    <col min="13592" max="13592" width="38.88671875" style="89" customWidth="1"/>
    <col min="13593" max="13593" width="54.5546875" style="89" customWidth="1"/>
    <col min="13594" max="13594" width="27.6640625" style="89" customWidth="1"/>
    <col min="13595" max="13595" width="70" style="89" bestFit="1" customWidth="1"/>
    <col min="13596" max="13596" width="47.5546875" style="89" customWidth="1"/>
    <col min="13597" max="13597" width="21.109375" style="89" customWidth="1"/>
    <col min="13598" max="13598" width="51.88671875" style="89" customWidth="1"/>
    <col min="13599" max="13599" width="23.109375" style="89" customWidth="1"/>
    <col min="13600" max="13600" width="34.5546875" style="89" customWidth="1"/>
    <col min="13601" max="13601" width="35" style="89" customWidth="1"/>
    <col min="13602" max="13824" width="11.6640625" style="89"/>
    <col min="13825" max="13825" width="29.109375" style="89" customWidth="1"/>
    <col min="13826" max="13826" width="22.44140625" style="89" customWidth="1"/>
    <col min="13827" max="13827" width="21" style="89" customWidth="1"/>
    <col min="13828" max="13828" width="43.88671875" style="89" customWidth="1"/>
    <col min="13829" max="13829" width="31.5546875" style="89" customWidth="1"/>
    <col min="13830" max="13830" width="50" style="89" customWidth="1"/>
    <col min="13831" max="13831" width="48.88671875" style="89" customWidth="1"/>
    <col min="13832" max="13832" width="20" style="89" customWidth="1"/>
    <col min="13833" max="13833" width="32.44140625" style="89" customWidth="1"/>
    <col min="13834" max="13834" width="51.33203125" style="89" customWidth="1"/>
    <col min="13835" max="13835" width="58" style="89" customWidth="1"/>
    <col min="13836" max="13836" width="30.44140625" style="89" customWidth="1"/>
    <col min="13837" max="13837" width="51.109375" style="89" customWidth="1"/>
    <col min="13838" max="13838" width="18.88671875" style="89" customWidth="1"/>
    <col min="13839" max="13839" width="42.109375" style="89" customWidth="1"/>
    <col min="13840" max="13840" width="19.33203125" style="89" customWidth="1"/>
    <col min="13841" max="13841" width="23" style="89" customWidth="1"/>
    <col min="13842" max="13842" width="52.88671875" style="89" bestFit="1" customWidth="1"/>
    <col min="13843" max="13843" width="23" style="89" bestFit="1" customWidth="1"/>
    <col min="13844" max="13844" width="33.44140625" style="89" bestFit="1" customWidth="1"/>
    <col min="13845" max="13845" width="33" style="89" bestFit="1" customWidth="1"/>
    <col min="13846" max="13846" width="23.6640625" style="89" customWidth="1"/>
    <col min="13847" max="13847" width="20.109375" style="89" customWidth="1"/>
    <col min="13848" max="13848" width="38.88671875" style="89" customWidth="1"/>
    <col min="13849" max="13849" width="54.5546875" style="89" customWidth="1"/>
    <col min="13850" max="13850" width="27.6640625" style="89" customWidth="1"/>
    <col min="13851" max="13851" width="70" style="89" bestFit="1" customWidth="1"/>
    <col min="13852" max="13852" width="47.5546875" style="89" customWidth="1"/>
    <col min="13853" max="13853" width="21.109375" style="89" customWidth="1"/>
    <col min="13854" max="13854" width="51.88671875" style="89" customWidth="1"/>
    <col min="13855" max="13855" width="23.109375" style="89" customWidth="1"/>
    <col min="13856" max="13856" width="34.5546875" style="89" customWidth="1"/>
    <col min="13857" max="13857" width="35" style="89" customWidth="1"/>
    <col min="13858" max="14080" width="11.6640625" style="89"/>
    <col min="14081" max="14081" width="29.109375" style="89" customWidth="1"/>
    <col min="14082" max="14082" width="22.44140625" style="89" customWidth="1"/>
    <col min="14083" max="14083" width="21" style="89" customWidth="1"/>
    <col min="14084" max="14084" width="43.88671875" style="89" customWidth="1"/>
    <col min="14085" max="14085" width="31.5546875" style="89" customWidth="1"/>
    <col min="14086" max="14086" width="50" style="89" customWidth="1"/>
    <col min="14087" max="14087" width="48.88671875" style="89" customWidth="1"/>
    <col min="14088" max="14088" width="20" style="89" customWidth="1"/>
    <col min="14089" max="14089" width="32.44140625" style="89" customWidth="1"/>
    <col min="14090" max="14090" width="51.33203125" style="89" customWidth="1"/>
    <col min="14091" max="14091" width="58" style="89" customWidth="1"/>
    <col min="14092" max="14092" width="30.44140625" style="89" customWidth="1"/>
    <col min="14093" max="14093" width="51.109375" style="89" customWidth="1"/>
    <col min="14094" max="14094" width="18.88671875" style="89" customWidth="1"/>
    <col min="14095" max="14095" width="42.109375" style="89" customWidth="1"/>
    <col min="14096" max="14096" width="19.33203125" style="89" customWidth="1"/>
    <col min="14097" max="14097" width="23" style="89" customWidth="1"/>
    <col min="14098" max="14098" width="52.88671875" style="89" bestFit="1" customWidth="1"/>
    <col min="14099" max="14099" width="23" style="89" bestFit="1" customWidth="1"/>
    <col min="14100" max="14100" width="33.44140625" style="89" bestFit="1" customWidth="1"/>
    <col min="14101" max="14101" width="33" style="89" bestFit="1" customWidth="1"/>
    <col min="14102" max="14102" width="23.6640625" style="89" customWidth="1"/>
    <col min="14103" max="14103" width="20.109375" style="89" customWidth="1"/>
    <col min="14104" max="14104" width="38.88671875" style="89" customWidth="1"/>
    <col min="14105" max="14105" width="54.5546875" style="89" customWidth="1"/>
    <col min="14106" max="14106" width="27.6640625" style="89" customWidth="1"/>
    <col min="14107" max="14107" width="70" style="89" bestFit="1" customWidth="1"/>
    <col min="14108" max="14108" width="47.5546875" style="89" customWidth="1"/>
    <col min="14109" max="14109" width="21.109375" style="89" customWidth="1"/>
    <col min="14110" max="14110" width="51.88671875" style="89" customWidth="1"/>
    <col min="14111" max="14111" width="23.109375" style="89" customWidth="1"/>
    <col min="14112" max="14112" width="34.5546875" style="89" customWidth="1"/>
    <col min="14113" max="14113" width="35" style="89" customWidth="1"/>
    <col min="14114" max="14336" width="11.6640625" style="89"/>
    <col min="14337" max="14337" width="29.109375" style="89" customWidth="1"/>
    <col min="14338" max="14338" width="22.44140625" style="89" customWidth="1"/>
    <col min="14339" max="14339" width="21" style="89" customWidth="1"/>
    <col min="14340" max="14340" width="43.88671875" style="89" customWidth="1"/>
    <col min="14341" max="14341" width="31.5546875" style="89" customWidth="1"/>
    <col min="14342" max="14342" width="50" style="89" customWidth="1"/>
    <col min="14343" max="14343" width="48.88671875" style="89" customWidth="1"/>
    <col min="14344" max="14344" width="20" style="89" customWidth="1"/>
    <col min="14345" max="14345" width="32.44140625" style="89" customWidth="1"/>
    <col min="14346" max="14346" width="51.33203125" style="89" customWidth="1"/>
    <col min="14347" max="14347" width="58" style="89" customWidth="1"/>
    <col min="14348" max="14348" width="30.44140625" style="89" customWidth="1"/>
    <col min="14349" max="14349" width="51.109375" style="89" customWidth="1"/>
    <col min="14350" max="14350" width="18.88671875" style="89" customWidth="1"/>
    <col min="14351" max="14351" width="42.109375" style="89" customWidth="1"/>
    <col min="14352" max="14352" width="19.33203125" style="89" customWidth="1"/>
    <col min="14353" max="14353" width="23" style="89" customWidth="1"/>
    <col min="14354" max="14354" width="52.88671875" style="89" bestFit="1" customWidth="1"/>
    <col min="14355" max="14355" width="23" style="89" bestFit="1" customWidth="1"/>
    <col min="14356" max="14356" width="33.44140625" style="89" bestFit="1" customWidth="1"/>
    <col min="14357" max="14357" width="33" style="89" bestFit="1" customWidth="1"/>
    <col min="14358" max="14358" width="23.6640625" style="89" customWidth="1"/>
    <col min="14359" max="14359" width="20.109375" style="89" customWidth="1"/>
    <col min="14360" max="14360" width="38.88671875" style="89" customWidth="1"/>
    <col min="14361" max="14361" width="54.5546875" style="89" customWidth="1"/>
    <col min="14362" max="14362" width="27.6640625" style="89" customWidth="1"/>
    <col min="14363" max="14363" width="70" style="89" bestFit="1" customWidth="1"/>
    <col min="14364" max="14364" width="47.5546875" style="89" customWidth="1"/>
    <col min="14365" max="14365" width="21.109375" style="89" customWidth="1"/>
    <col min="14366" max="14366" width="51.88671875" style="89" customWidth="1"/>
    <col min="14367" max="14367" width="23.109375" style="89" customWidth="1"/>
    <col min="14368" max="14368" width="34.5546875" style="89" customWidth="1"/>
    <col min="14369" max="14369" width="35" style="89" customWidth="1"/>
    <col min="14370" max="14592" width="11.6640625" style="89"/>
    <col min="14593" max="14593" width="29.109375" style="89" customWidth="1"/>
    <col min="14594" max="14594" width="22.44140625" style="89" customWidth="1"/>
    <col min="14595" max="14595" width="21" style="89" customWidth="1"/>
    <col min="14596" max="14596" width="43.88671875" style="89" customWidth="1"/>
    <col min="14597" max="14597" width="31.5546875" style="89" customWidth="1"/>
    <col min="14598" max="14598" width="50" style="89" customWidth="1"/>
    <col min="14599" max="14599" width="48.88671875" style="89" customWidth="1"/>
    <col min="14600" max="14600" width="20" style="89" customWidth="1"/>
    <col min="14601" max="14601" width="32.44140625" style="89" customWidth="1"/>
    <col min="14602" max="14602" width="51.33203125" style="89" customWidth="1"/>
    <col min="14603" max="14603" width="58" style="89" customWidth="1"/>
    <col min="14604" max="14604" width="30.44140625" style="89" customWidth="1"/>
    <col min="14605" max="14605" width="51.109375" style="89" customWidth="1"/>
    <col min="14606" max="14606" width="18.88671875" style="89" customWidth="1"/>
    <col min="14607" max="14607" width="42.109375" style="89" customWidth="1"/>
    <col min="14608" max="14608" width="19.33203125" style="89" customWidth="1"/>
    <col min="14609" max="14609" width="23" style="89" customWidth="1"/>
    <col min="14610" max="14610" width="52.88671875" style="89" bestFit="1" customWidth="1"/>
    <col min="14611" max="14611" width="23" style="89" bestFit="1" customWidth="1"/>
    <col min="14612" max="14612" width="33.44140625" style="89" bestFit="1" customWidth="1"/>
    <col min="14613" max="14613" width="33" style="89" bestFit="1" customWidth="1"/>
    <col min="14614" max="14614" width="23.6640625" style="89" customWidth="1"/>
    <col min="14615" max="14615" width="20.109375" style="89" customWidth="1"/>
    <col min="14616" max="14616" width="38.88671875" style="89" customWidth="1"/>
    <col min="14617" max="14617" width="54.5546875" style="89" customWidth="1"/>
    <col min="14618" max="14618" width="27.6640625" style="89" customWidth="1"/>
    <col min="14619" max="14619" width="70" style="89" bestFit="1" customWidth="1"/>
    <col min="14620" max="14620" width="47.5546875" style="89" customWidth="1"/>
    <col min="14621" max="14621" width="21.109375" style="89" customWidth="1"/>
    <col min="14622" max="14622" width="51.88671875" style="89" customWidth="1"/>
    <col min="14623" max="14623" width="23.109375" style="89" customWidth="1"/>
    <col min="14624" max="14624" width="34.5546875" style="89" customWidth="1"/>
    <col min="14625" max="14625" width="35" style="89" customWidth="1"/>
    <col min="14626" max="14848" width="11.6640625" style="89"/>
    <col min="14849" max="14849" width="29.109375" style="89" customWidth="1"/>
    <col min="14850" max="14850" width="22.44140625" style="89" customWidth="1"/>
    <col min="14851" max="14851" width="21" style="89" customWidth="1"/>
    <col min="14852" max="14852" width="43.88671875" style="89" customWidth="1"/>
    <col min="14853" max="14853" width="31.5546875" style="89" customWidth="1"/>
    <col min="14854" max="14854" width="50" style="89" customWidth="1"/>
    <col min="14855" max="14855" width="48.88671875" style="89" customWidth="1"/>
    <col min="14856" max="14856" width="20" style="89" customWidth="1"/>
    <col min="14857" max="14857" width="32.44140625" style="89" customWidth="1"/>
    <col min="14858" max="14858" width="51.33203125" style="89" customWidth="1"/>
    <col min="14859" max="14859" width="58" style="89" customWidth="1"/>
    <col min="14860" max="14860" width="30.44140625" style="89" customWidth="1"/>
    <col min="14861" max="14861" width="51.109375" style="89" customWidth="1"/>
    <col min="14862" max="14862" width="18.88671875" style="89" customWidth="1"/>
    <col min="14863" max="14863" width="42.109375" style="89" customWidth="1"/>
    <col min="14864" max="14864" width="19.33203125" style="89" customWidth="1"/>
    <col min="14865" max="14865" width="23" style="89" customWidth="1"/>
    <col min="14866" max="14866" width="52.88671875" style="89" bestFit="1" customWidth="1"/>
    <col min="14867" max="14867" width="23" style="89" bestFit="1" customWidth="1"/>
    <col min="14868" max="14868" width="33.44140625" style="89" bestFit="1" customWidth="1"/>
    <col min="14869" max="14869" width="33" style="89" bestFit="1" customWidth="1"/>
    <col min="14870" max="14870" width="23.6640625" style="89" customWidth="1"/>
    <col min="14871" max="14871" width="20.109375" style="89" customWidth="1"/>
    <col min="14872" max="14872" width="38.88671875" style="89" customWidth="1"/>
    <col min="14873" max="14873" width="54.5546875" style="89" customWidth="1"/>
    <col min="14874" max="14874" width="27.6640625" style="89" customWidth="1"/>
    <col min="14875" max="14875" width="70" style="89" bestFit="1" customWidth="1"/>
    <col min="14876" max="14876" width="47.5546875" style="89" customWidth="1"/>
    <col min="14877" max="14877" width="21.109375" style="89" customWidth="1"/>
    <col min="14878" max="14878" width="51.88671875" style="89" customWidth="1"/>
    <col min="14879" max="14879" width="23.109375" style="89" customWidth="1"/>
    <col min="14880" max="14880" width="34.5546875" style="89" customWidth="1"/>
    <col min="14881" max="14881" width="35" style="89" customWidth="1"/>
    <col min="14882" max="15104" width="11.6640625" style="89"/>
    <col min="15105" max="15105" width="29.109375" style="89" customWidth="1"/>
    <col min="15106" max="15106" width="22.44140625" style="89" customWidth="1"/>
    <col min="15107" max="15107" width="21" style="89" customWidth="1"/>
    <col min="15108" max="15108" width="43.88671875" style="89" customWidth="1"/>
    <col min="15109" max="15109" width="31.5546875" style="89" customWidth="1"/>
    <col min="15110" max="15110" width="50" style="89" customWidth="1"/>
    <col min="15111" max="15111" width="48.88671875" style="89" customWidth="1"/>
    <col min="15112" max="15112" width="20" style="89" customWidth="1"/>
    <col min="15113" max="15113" width="32.44140625" style="89" customWidth="1"/>
    <col min="15114" max="15114" width="51.33203125" style="89" customWidth="1"/>
    <col min="15115" max="15115" width="58" style="89" customWidth="1"/>
    <col min="15116" max="15116" width="30.44140625" style="89" customWidth="1"/>
    <col min="15117" max="15117" width="51.109375" style="89" customWidth="1"/>
    <col min="15118" max="15118" width="18.88671875" style="89" customWidth="1"/>
    <col min="15119" max="15119" width="42.109375" style="89" customWidth="1"/>
    <col min="15120" max="15120" width="19.33203125" style="89" customWidth="1"/>
    <col min="15121" max="15121" width="23" style="89" customWidth="1"/>
    <col min="15122" max="15122" width="52.88671875" style="89" bestFit="1" customWidth="1"/>
    <col min="15123" max="15123" width="23" style="89" bestFit="1" customWidth="1"/>
    <col min="15124" max="15124" width="33.44140625" style="89" bestFit="1" customWidth="1"/>
    <col min="15125" max="15125" width="33" style="89" bestFit="1" customWidth="1"/>
    <col min="15126" max="15126" width="23.6640625" style="89" customWidth="1"/>
    <col min="15127" max="15127" width="20.109375" style="89" customWidth="1"/>
    <col min="15128" max="15128" width="38.88671875" style="89" customWidth="1"/>
    <col min="15129" max="15129" width="54.5546875" style="89" customWidth="1"/>
    <col min="15130" max="15130" width="27.6640625" style="89" customWidth="1"/>
    <col min="15131" max="15131" width="70" style="89" bestFit="1" customWidth="1"/>
    <col min="15132" max="15132" width="47.5546875" style="89" customWidth="1"/>
    <col min="15133" max="15133" width="21.109375" style="89" customWidth="1"/>
    <col min="15134" max="15134" width="51.88671875" style="89" customWidth="1"/>
    <col min="15135" max="15135" width="23.109375" style="89" customWidth="1"/>
    <col min="15136" max="15136" width="34.5546875" style="89" customWidth="1"/>
    <col min="15137" max="15137" width="35" style="89" customWidth="1"/>
    <col min="15138" max="15360" width="11.6640625" style="89"/>
    <col min="15361" max="15361" width="29.109375" style="89" customWidth="1"/>
    <col min="15362" max="15362" width="22.44140625" style="89" customWidth="1"/>
    <col min="15363" max="15363" width="21" style="89" customWidth="1"/>
    <col min="15364" max="15364" width="43.88671875" style="89" customWidth="1"/>
    <col min="15365" max="15365" width="31.5546875" style="89" customWidth="1"/>
    <col min="15366" max="15366" width="50" style="89" customWidth="1"/>
    <col min="15367" max="15367" width="48.88671875" style="89" customWidth="1"/>
    <col min="15368" max="15368" width="20" style="89" customWidth="1"/>
    <col min="15369" max="15369" width="32.44140625" style="89" customWidth="1"/>
    <col min="15370" max="15370" width="51.33203125" style="89" customWidth="1"/>
    <col min="15371" max="15371" width="58" style="89" customWidth="1"/>
    <col min="15372" max="15372" width="30.44140625" style="89" customWidth="1"/>
    <col min="15373" max="15373" width="51.109375" style="89" customWidth="1"/>
    <col min="15374" max="15374" width="18.88671875" style="89" customWidth="1"/>
    <col min="15375" max="15375" width="42.109375" style="89" customWidth="1"/>
    <col min="15376" max="15376" width="19.33203125" style="89" customWidth="1"/>
    <col min="15377" max="15377" width="23" style="89" customWidth="1"/>
    <col min="15378" max="15378" width="52.88671875" style="89" bestFit="1" customWidth="1"/>
    <col min="15379" max="15379" width="23" style="89" bestFit="1" customWidth="1"/>
    <col min="15380" max="15380" width="33.44140625" style="89" bestFit="1" customWidth="1"/>
    <col min="15381" max="15381" width="33" style="89" bestFit="1" customWidth="1"/>
    <col min="15382" max="15382" width="23.6640625" style="89" customWidth="1"/>
    <col min="15383" max="15383" width="20.109375" style="89" customWidth="1"/>
    <col min="15384" max="15384" width="38.88671875" style="89" customWidth="1"/>
    <col min="15385" max="15385" width="54.5546875" style="89" customWidth="1"/>
    <col min="15386" max="15386" width="27.6640625" style="89" customWidth="1"/>
    <col min="15387" max="15387" width="70" style="89" bestFit="1" customWidth="1"/>
    <col min="15388" max="15388" width="47.5546875" style="89" customWidth="1"/>
    <col min="15389" max="15389" width="21.109375" style="89" customWidth="1"/>
    <col min="15390" max="15390" width="51.88671875" style="89" customWidth="1"/>
    <col min="15391" max="15391" width="23.109375" style="89" customWidth="1"/>
    <col min="15392" max="15392" width="34.5546875" style="89" customWidth="1"/>
    <col min="15393" max="15393" width="35" style="89" customWidth="1"/>
    <col min="15394" max="15616" width="11.6640625" style="89"/>
    <col min="15617" max="15617" width="29.109375" style="89" customWidth="1"/>
    <col min="15618" max="15618" width="22.44140625" style="89" customWidth="1"/>
    <col min="15619" max="15619" width="21" style="89" customWidth="1"/>
    <col min="15620" max="15620" width="43.88671875" style="89" customWidth="1"/>
    <col min="15621" max="15621" width="31.5546875" style="89" customWidth="1"/>
    <col min="15622" max="15622" width="50" style="89" customWidth="1"/>
    <col min="15623" max="15623" width="48.88671875" style="89" customWidth="1"/>
    <col min="15624" max="15624" width="20" style="89" customWidth="1"/>
    <col min="15625" max="15625" width="32.44140625" style="89" customWidth="1"/>
    <col min="15626" max="15626" width="51.33203125" style="89" customWidth="1"/>
    <col min="15627" max="15627" width="58" style="89" customWidth="1"/>
    <col min="15628" max="15628" width="30.44140625" style="89" customWidth="1"/>
    <col min="15629" max="15629" width="51.109375" style="89" customWidth="1"/>
    <col min="15630" max="15630" width="18.88671875" style="89" customWidth="1"/>
    <col min="15631" max="15631" width="42.109375" style="89" customWidth="1"/>
    <col min="15632" max="15632" width="19.33203125" style="89" customWidth="1"/>
    <col min="15633" max="15633" width="23" style="89" customWidth="1"/>
    <col min="15634" max="15634" width="52.88671875" style="89" bestFit="1" customWidth="1"/>
    <col min="15635" max="15635" width="23" style="89" bestFit="1" customWidth="1"/>
    <col min="15636" max="15636" width="33.44140625" style="89" bestFit="1" customWidth="1"/>
    <col min="15637" max="15637" width="33" style="89" bestFit="1" customWidth="1"/>
    <col min="15638" max="15638" width="23.6640625" style="89" customWidth="1"/>
    <col min="15639" max="15639" width="20.109375" style="89" customWidth="1"/>
    <col min="15640" max="15640" width="38.88671875" style="89" customWidth="1"/>
    <col min="15641" max="15641" width="54.5546875" style="89" customWidth="1"/>
    <col min="15642" max="15642" width="27.6640625" style="89" customWidth="1"/>
    <col min="15643" max="15643" width="70" style="89" bestFit="1" customWidth="1"/>
    <col min="15644" max="15644" width="47.5546875" style="89" customWidth="1"/>
    <col min="15645" max="15645" width="21.109375" style="89" customWidth="1"/>
    <col min="15646" max="15646" width="51.88671875" style="89" customWidth="1"/>
    <col min="15647" max="15647" width="23.109375" style="89" customWidth="1"/>
    <col min="15648" max="15648" width="34.5546875" style="89" customWidth="1"/>
    <col min="15649" max="15649" width="35" style="89" customWidth="1"/>
    <col min="15650" max="15872" width="11.6640625" style="89"/>
    <col min="15873" max="15873" width="29.109375" style="89" customWidth="1"/>
    <col min="15874" max="15874" width="22.44140625" style="89" customWidth="1"/>
    <col min="15875" max="15875" width="21" style="89" customWidth="1"/>
    <col min="15876" max="15876" width="43.88671875" style="89" customWidth="1"/>
    <col min="15877" max="15877" width="31.5546875" style="89" customWidth="1"/>
    <col min="15878" max="15878" width="50" style="89" customWidth="1"/>
    <col min="15879" max="15879" width="48.88671875" style="89" customWidth="1"/>
    <col min="15880" max="15880" width="20" style="89" customWidth="1"/>
    <col min="15881" max="15881" width="32.44140625" style="89" customWidth="1"/>
    <col min="15882" max="15882" width="51.33203125" style="89" customWidth="1"/>
    <col min="15883" max="15883" width="58" style="89" customWidth="1"/>
    <col min="15884" max="15884" width="30.44140625" style="89" customWidth="1"/>
    <col min="15885" max="15885" width="51.109375" style="89" customWidth="1"/>
    <col min="15886" max="15886" width="18.88671875" style="89" customWidth="1"/>
    <col min="15887" max="15887" width="42.109375" style="89" customWidth="1"/>
    <col min="15888" max="15888" width="19.33203125" style="89" customWidth="1"/>
    <col min="15889" max="15889" width="23" style="89" customWidth="1"/>
    <col min="15890" max="15890" width="52.88671875" style="89" bestFit="1" customWidth="1"/>
    <col min="15891" max="15891" width="23" style="89" bestFit="1" customWidth="1"/>
    <col min="15892" max="15892" width="33.44140625" style="89" bestFit="1" customWidth="1"/>
    <col min="15893" max="15893" width="33" style="89" bestFit="1" customWidth="1"/>
    <col min="15894" max="15894" width="23.6640625" style="89" customWidth="1"/>
    <col min="15895" max="15895" width="20.109375" style="89" customWidth="1"/>
    <col min="15896" max="15896" width="38.88671875" style="89" customWidth="1"/>
    <col min="15897" max="15897" width="54.5546875" style="89" customWidth="1"/>
    <col min="15898" max="15898" width="27.6640625" style="89" customWidth="1"/>
    <col min="15899" max="15899" width="70" style="89" bestFit="1" customWidth="1"/>
    <col min="15900" max="15900" width="47.5546875" style="89" customWidth="1"/>
    <col min="15901" max="15901" width="21.109375" style="89" customWidth="1"/>
    <col min="15902" max="15902" width="51.88671875" style="89" customWidth="1"/>
    <col min="15903" max="15903" width="23.109375" style="89" customWidth="1"/>
    <col min="15904" max="15904" width="34.5546875" style="89" customWidth="1"/>
    <col min="15905" max="15905" width="35" style="89" customWidth="1"/>
    <col min="15906" max="16128" width="11.6640625" style="89"/>
    <col min="16129" max="16129" width="29.109375" style="89" customWidth="1"/>
    <col min="16130" max="16130" width="22.44140625" style="89" customWidth="1"/>
    <col min="16131" max="16131" width="21" style="89" customWidth="1"/>
    <col min="16132" max="16132" width="43.88671875" style="89" customWidth="1"/>
    <col min="16133" max="16133" width="31.5546875" style="89" customWidth="1"/>
    <col min="16134" max="16134" width="50" style="89" customWidth="1"/>
    <col min="16135" max="16135" width="48.88671875" style="89" customWidth="1"/>
    <col min="16136" max="16136" width="20" style="89" customWidth="1"/>
    <col min="16137" max="16137" width="32.44140625" style="89" customWidth="1"/>
    <col min="16138" max="16138" width="51.33203125" style="89" customWidth="1"/>
    <col min="16139" max="16139" width="58" style="89" customWidth="1"/>
    <col min="16140" max="16140" width="30.44140625" style="89" customWidth="1"/>
    <col min="16141" max="16141" width="51.109375" style="89" customWidth="1"/>
    <col min="16142" max="16142" width="18.88671875" style="89" customWidth="1"/>
    <col min="16143" max="16143" width="42.109375" style="89" customWidth="1"/>
    <col min="16144" max="16144" width="19.33203125" style="89" customWidth="1"/>
    <col min="16145" max="16145" width="23" style="89" customWidth="1"/>
    <col min="16146" max="16146" width="52.88671875" style="89" bestFit="1" customWidth="1"/>
    <col min="16147" max="16147" width="23" style="89" bestFit="1" customWidth="1"/>
    <col min="16148" max="16148" width="33.44140625" style="89" bestFit="1" customWidth="1"/>
    <col min="16149" max="16149" width="33" style="89" bestFit="1" customWidth="1"/>
    <col min="16150" max="16150" width="23.6640625" style="89" customWidth="1"/>
    <col min="16151" max="16151" width="20.109375" style="89" customWidth="1"/>
    <col min="16152" max="16152" width="38.88671875" style="89" customWidth="1"/>
    <col min="16153" max="16153" width="54.5546875" style="89" customWidth="1"/>
    <col min="16154" max="16154" width="27.6640625" style="89" customWidth="1"/>
    <col min="16155" max="16155" width="70" style="89" bestFit="1" customWidth="1"/>
    <col min="16156" max="16156" width="47.5546875" style="89" customWidth="1"/>
    <col min="16157" max="16157" width="21.109375" style="89" customWidth="1"/>
    <col min="16158" max="16158" width="51.88671875" style="89" customWidth="1"/>
    <col min="16159" max="16159" width="23.109375" style="89" customWidth="1"/>
    <col min="16160" max="16160" width="34.5546875" style="89" customWidth="1"/>
    <col min="16161" max="16161" width="35" style="89" customWidth="1"/>
    <col min="16162" max="16384" width="11.6640625" style="89"/>
  </cols>
  <sheetData>
    <row r="1" spans="1:46">
      <c r="A1" s="84" t="s">
        <v>554</v>
      </c>
      <c r="B1" s="84"/>
      <c r="C1" s="84"/>
      <c r="D1" s="84"/>
      <c r="E1" s="84"/>
      <c r="F1" s="84"/>
      <c r="G1" s="85" t="s">
        <v>555</v>
      </c>
      <c r="H1" s="86"/>
      <c r="I1" s="86"/>
      <c r="J1" s="86"/>
      <c r="K1" s="86"/>
      <c r="L1" s="86"/>
      <c r="M1" s="86"/>
      <c r="N1" s="86"/>
      <c r="O1" s="86"/>
      <c r="P1" s="87"/>
      <c r="Q1" s="87"/>
      <c r="R1" s="87"/>
      <c r="S1" s="87"/>
      <c r="T1" s="87"/>
      <c r="U1" s="88"/>
      <c r="V1" s="166" t="s">
        <v>556</v>
      </c>
      <c r="W1" s="166"/>
      <c r="X1" s="166"/>
      <c r="Y1" s="166"/>
      <c r="Z1" s="167" t="s">
        <v>557</v>
      </c>
      <c r="AA1" s="167"/>
      <c r="AB1" s="167"/>
      <c r="AC1" s="167"/>
      <c r="AD1" s="167"/>
      <c r="AE1" s="167"/>
      <c r="AF1" s="167"/>
      <c r="AG1" s="167"/>
    </row>
    <row r="2" spans="1:46" ht="13.8">
      <c r="A2" s="90" t="s">
        <v>558</v>
      </c>
      <c r="B2" s="90" t="s">
        <v>559</v>
      </c>
      <c r="C2" s="90" t="s">
        <v>560</v>
      </c>
      <c r="D2" s="90" t="s">
        <v>561</v>
      </c>
      <c r="E2" s="91" t="s">
        <v>562</v>
      </c>
      <c r="F2" s="91" t="s">
        <v>563</v>
      </c>
      <c r="G2" s="91" t="s">
        <v>564</v>
      </c>
      <c r="H2" s="90" t="s">
        <v>565</v>
      </c>
      <c r="I2" s="92" t="s">
        <v>566</v>
      </c>
      <c r="J2" s="91" t="s">
        <v>567</v>
      </c>
      <c r="K2" s="91" t="s">
        <v>568</v>
      </c>
      <c r="L2" s="93" t="s">
        <v>569</v>
      </c>
      <c r="M2" s="91" t="s">
        <v>570</v>
      </c>
      <c r="N2" s="91" t="s">
        <v>571</v>
      </c>
      <c r="O2" s="91" t="s">
        <v>572</v>
      </c>
      <c r="P2" s="91" t="s">
        <v>573</v>
      </c>
      <c r="Q2" s="91" t="s">
        <v>574</v>
      </c>
      <c r="R2" s="91" t="s">
        <v>575</v>
      </c>
      <c r="S2" s="91" t="s">
        <v>161</v>
      </c>
      <c r="T2" s="91" t="s">
        <v>576</v>
      </c>
      <c r="U2" s="91" t="s">
        <v>577</v>
      </c>
      <c r="V2" s="92" t="s">
        <v>578</v>
      </c>
      <c r="W2" s="92" t="s">
        <v>579</v>
      </c>
      <c r="X2" s="90" t="s">
        <v>580</v>
      </c>
      <c r="Y2" s="90" t="s">
        <v>581</v>
      </c>
      <c r="Z2" s="93" t="s">
        <v>582</v>
      </c>
      <c r="AA2" s="93" t="s">
        <v>583</v>
      </c>
      <c r="AB2" s="93" t="s">
        <v>584</v>
      </c>
      <c r="AC2" s="93" t="s">
        <v>585</v>
      </c>
      <c r="AD2" s="93" t="s">
        <v>586</v>
      </c>
      <c r="AE2" s="93" t="s">
        <v>587</v>
      </c>
      <c r="AF2" s="93" t="s">
        <v>588</v>
      </c>
      <c r="AG2" s="91" t="s">
        <v>589</v>
      </c>
      <c r="AH2" s="94" t="s">
        <v>590</v>
      </c>
      <c r="AI2" s="94" t="s">
        <v>591</v>
      </c>
      <c r="AJ2" s="94" t="s">
        <v>592</v>
      </c>
      <c r="AK2" s="94" t="s">
        <v>593</v>
      </c>
    </row>
    <row r="3" spans="1:46" ht="14.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46" ht="14.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46" ht="14.4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ht="14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</row>
    <row r="7" spans="1:46" ht="14.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</row>
    <row r="8" spans="1:46" ht="14.4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</row>
    <row r="9" spans="1:46" ht="14.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</row>
    <row r="10" spans="1:46" ht="14.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</row>
    <row r="11" spans="1:46" ht="14.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</row>
    <row r="12" spans="1:46" ht="14.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ht="14.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ht="14.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</row>
    <row r="15" spans="1:46" ht="14.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</row>
    <row r="16" spans="1:46" ht="14.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</row>
    <row r="17" spans="1:46" ht="14.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</row>
    <row r="18" spans="1:46" ht="14.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  <row r="19" spans="1:46" ht="14.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</row>
    <row r="20" spans="1:46" ht="14.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</row>
    <row r="21" spans="1:46" ht="14.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</row>
    <row r="22" spans="1:46" ht="14.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</row>
    <row r="23" spans="1:46" ht="14.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</row>
    <row r="24" spans="1:46" ht="14.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</row>
    <row r="25" spans="1:46" ht="14.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</row>
    <row r="26" spans="1:46" ht="14.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</row>
    <row r="27" spans="1:46" ht="14.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</row>
    <row r="28" spans="1:46" ht="14.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</row>
    <row r="29" spans="1:46" ht="14.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</row>
    <row r="30" spans="1:46" ht="14.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</row>
    <row r="31" spans="1:46" ht="14.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</row>
    <row r="32" spans="1:46" ht="14.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</row>
    <row r="33" spans="1:46" ht="14.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</row>
    <row r="34" spans="1:46" ht="14.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</row>
    <row r="35" spans="1:46" ht="14.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</row>
    <row r="36" spans="1:46" ht="14.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</row>
    <row r="37" spans="1:46" ht="14.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</row>
    <row r="38" spans="1:46" ht="14.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</row>
    <row r="39" spans="1:46" ht="14.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</row>
    <row r="40" spans="1:46" ht="14.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1:46" ht="14.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</row>
    <row r="42" spans="1:46" ht="14.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</row>
    <row r="43" spans="1:46" ht="14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</row>
    <row r="44" spans="1:46" ht="14.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</row>
    <row r="45" spans="1:46" ht="14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1:46" ht="14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</row>
    <row r="47" spans="1:46" ht="14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</row>
    <row r="48" spans="1:46" ht="14.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</row>
    <row r="49" spans="1:46" ht="14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1:46" ht="14.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1:46" ht="14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1:46" ht="14.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</row>
    <row r="53" spans="1:46" ht="14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</row>
    <row r="54" spans="1:46" ht="14.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</row>
    <row r="55" spans="1:46" ht="14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</row>
    <row r="56" spans="1:46" ht="14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</row>
    <row r="57" spans="1:46" ht="14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</row>
    <row r="58" spans="1:46" ht="14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</row>
    <row r="59" spans="1:46" ht="14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</row>
    <row r="60" spans="1:46" ht="14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</row>
    <row r="61" spans="1:46" ht="14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</row>
    <row r="62" spans="1:46" ht="14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</row>
    <row r="63" spans="1:46" ht="14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</row>
    <row r="64" spans="1:46" ht="14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</row>
    <row r="65" spans="1:46" ht="14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</row>
    <row r="66" spans="1:46" ht="14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</row>
    <row r="67" spans="1:46" ht="14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</row>
    <row r="68" spans="1:46" ht="14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</row>
    <row r="69" spans="1:46" ht="14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</row>
    <row r="70" spans="1:46" ht="14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</row>
    <row r="71" spans="1:46" ht="14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</row>
    <row r="72" spans="1:46" ht="14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</row>
    <row r="73" spans="1:46" ht="14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</row>
    <row r="74" spans="1:46" ht="14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</row>
    <row r="75" spans="1:46" ht="14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</row>
    <row r="76" spans="1:46" ht="14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</row>
    <row r="77" spans="1:46" ht="14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</row>
    <row r="78" spans="1:46" ht="14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</row>
    <row r="79" spans="1:46" ht="14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</row>
    <row r="80" spans="1:46" ht="14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</row>
    <row r="81" spans="1:46" ht="14.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</row>
    <row r="82" spans="1:46" ht="14.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</row>
    <row r="83" spans="1:46" ht="14.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</row>
    <row r="84" spans="1:46" ht="14.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</row>
    <row r="85" spans="1:46" ht="14.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</row>
    <row r="86" spans="1:46" ht="14.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</row>
    <row r="87" spans="1:46" ht="14.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</row>
    <row r="88" spans="1:46" ht="14.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</row>
    <row r="89" spans="1:46" ht="14.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</row>
    <row r="90" spans="1:46" ht="14.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</row>
    <row r="91" spans="1:46" ht="14.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</row>
    <row r="92" spans="1:46" ht="14.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</row>
    <row r="93" spans="1:46" ht="14.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</row>
    <row r="94" spans="1:46" ht="14.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</row>
    <row r="95" spans="1:46" ht="14.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</row>
    <row r="96" spans="1:46" ht="14.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</row>
    <row r="97" spans="1:46" ht="14.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</row>
    <row r="98" spans="1:46" ht="14.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</row>
    <row r="99" spans="1:46" ht="14.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</row>
    <row r="100" spans="1:46" ht="14.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</row>
    <row r="101" spans="1:46" ht="14.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</row>
    <row r="102" spans="1:46" ht="14.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</row>
    <row r="103" spans="1:46" ht="14.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</row>
    <row r="104" spans="1:46" ht="14.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</row>
    <row r="105" spans="1:46" ht="14.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</row>
    <row r="106" spans="1:46" ht="14.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</row>
    <row r="107" spans="1:46" ht="14.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</row>
    <row r="108" spans="1:46" ht="14.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</row>
    <row r="109" spans="1:46" ht="14.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</row>
    <row r="110" spans="1:46" ht="14.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</row>
    <row r="111" spans="1:46" ht="14.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</row>
    <row r="112" spans="1:46" ht="14.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</row>
    <row r="113" spans="1:46" ht="14.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</row>
    <row r="114" spans="1:46" ht="14.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</row>
    <row r="115" spans="1:46" ht="14.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</row>
    <row r="116" spans="1:46" ht="14.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</row>
    <row r="117" spans="1:46" ht="14.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</row>
    <row r="118" spans="1:46" ht="14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</row>
    <row r="119" spans="1:46" ht="14.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</row>
    <row r="120" spans="1:46" ht="14.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</row>
    <row r="121" spans="1:46" ht="14.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</row>
    <row r="122" spans="1:46" ht="14.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</row>
    <row r="123" spans="1:46" ht="14.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</row>
    <row r="124" spans="1:46" ht="14.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</row>
    <row r="125" spans="1:46" ht="14.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</row>
    <row r="126" spans="1:46" ht="14.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</row>
    <row r="127" spans="1:46" ht="14.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</row>
    <row r="128" spans="1:46" ht="14.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</row>
    <row r="129" spans="1:46" ht="14.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</row>
    <row r="130" spans="1:46" ht="14.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</row>
    <row r="131" spans="1:46" ht="14.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</row>
    <row r="132" spans="1:46" ht="14.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</row>
    <row r="133" spans="1:46" ht="14.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</row>
    <row r="134" spans="1:46" ht="14.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</row>
    <row r="135" spans="1:46" ht="14.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</row>
    <row r="136" spans="1:46" ht="14.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</row>
    <row r="137" spans="1:46" ht="14.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</row>
    <row r="138" spans="1:46" ht="14.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</row>
    <row r="139" spans="1:46" ht="14.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</row>
    <row r="140" spans="1:46" ht="14.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</row>
    <row r="141" spans="1:46" ht="14.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</row>
    <row r="142" spans="1:46" ht="14.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</row>
    <row r="143" spans="1:46" ht="14.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</row>
    <row r="144" spans="1:46" ht="14.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</row>
    <row r="145" spans="1:46" ht="14.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</row>
    <row r="146" spans="1:46" ht="14.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</row>
    <row r="147" spans="1:46" ht="14.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</row>
    <row r="148" spans="1:46" ht="14.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</row>
    <row r="149" spans="1:46" ht="14.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</row>
    <row r="150" spans="1:46" ht="14.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</row>
    <row r="151" spans="1:46" ht="14.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</row>
    <row r="152" spans="1:46" ht="14.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</row>
    <row r="153" spans="1:46" ht="14.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</row>
    <row r="154" spans="1:46" ht="14.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</row>
    <row r="155" spans="1:46" ht="14.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</row>
    <row r="156" spans="1:46" ht="14.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</row>
    <row r="157" spans="1:46" ht="14.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</row>
    <row r="158" spans="1:46" ht="14.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</row>
    <row r="159" spans="1:46" ht="14.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</row>
    <row r="160" spans="1:46" ht="14.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</row>
    <row r="161" spans="1:46" ht="14.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</row>
    <row r="162" spans="1:46" ht="14.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</row>
    <row r="163" spans="1:46" ht="14.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</row>
    <row r="164" spans="1:46" ht="14.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</row>
    <row r="165" spans="1:46" ht="14.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</row>
    <row r="166" spans="1:46" ht="14.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</row>
    <row r="167" spans="1:46" ht="14.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</row>
    <row r="168" spans="1:46" ht="14.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</row>
    <row r="169" spans="1:46" ht="14.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</row>
    <row r="170" spans="1:46" ht="14.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</row>
    <row r="171" spans="1:46" ht="14.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</row>
    <row r="172" spans="1:46" ht="14.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</row>
    <row r="173" spans="1:46" ht="14.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</row>
    <row r="174" spans="1:46" ht="14.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</row>
    <row r="175" spans="1:46" ht="14.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</row>
    <row r="176" spans="1:46" ht="14.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</row>
    <row r="177" spans="1:46" ht="14.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</row>
    <row r="178" spans="1:46" ht="14.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</row>
    <row r="179" spans="1:46" ht="14.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</row>
    <row r="180" spans="1:46" ht="14.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</row>
    <row r="181" spans="1:46" ht="14.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</row>
    <row r="182" spans="1:46" ht="14.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</row>
    <row r="183" spans="1:46" ht="14.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</row>
    <row r="184" spans="1:46" ht="14.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</row>
    <row r="185" spans="1:46" ht="14.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</row>
    <row r="186" spans="1:46" ht="14.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</row>
    <row r="187" spans="1:46" ht="14.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</row>
    <row r="188" spans="1:46" ht="14.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</row>
    <row r="189" spans="1:46" ht="14.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</row>
    <row r="190" spans="1:46" ht="14.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</row>
    <row r="191" spans="1:46" ht="14.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</row>
    <row r="192" spans="1:46" ht="14.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</row>
    <row r="193" spans="1:46" ht="14.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</row>
    <row r="194" spans="1:46" ht="14.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</row>
    <row r="195" spans="1:46" ht="14.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</row>
    <row r="196" spans="1:46" ht="14.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</row>
    <row r="197" spans="1:46" ht="14.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</row>
    <row r="198" spans="1:46" ht="14.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</row>
    <row r="199" spans="1:46" ht="14.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</row>
    <row r="200" spans="1:46" ht="14.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</row>
    <row r="201" spans="1:46" ht="14.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</row>
    <row r="202" spans="1:46" ht="14.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</row>
    <row r="203" spans="1:46" ht="14.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</row>
    <row r="204" spans="1:46" ht="14.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</row>
    <row r="205" spans="1:46" ht="14.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</row>
    <row r="206" spans="1:46" ht="14.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</row>
    <row r="207" spans="1:46" ht="14.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</row>
    <row r="208" spans="1:46" ht="14.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</row>
    <row r="209" spans="1:46" ht="14.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</row>
    <row r="210" spans="1:46" ht="14.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</row>
    <row r="211" spans="1:46" ht="14.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</row>
    <row r="212" spans="1:46" ht="14.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</row>
    <row r="213" spans="1:46" ht="14.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</row>
    <row r="214" spans="1:46" ht="14.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</row>
    <row r="215" spans="1:46" ht="14.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</row>
    <row r="216" spans="1:46" ht="14.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</row>
    <row r="217" spans="1:46" ht="14.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</row>
    <row r="218" spans="1:46" ht="14.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</row>
    <row r="219" spans="1:46" ht="14.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</row>
    <row r="220" spans="1:46" ht="14.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</row>
    <row r="221" spans="1:46" ht="14.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</row>
    <row r="222" spans="1:46" ht="14.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</row>
    <row r="223" spans="1:46" ht="14.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</row>
    <row r="224" spans="1:46" ht="14.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</row>
    <row r="225" spans="1:46" ht="14.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</row>
    <row r="226" spans="1:46" ht="14.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</row>
    <row r="227" spans="1:46" ht="14.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</row>
    <row r="228" spans="1:46" ht="14.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</row>
    <row r="229" spans="1:46" ht="14.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</row>
    <row r="230" spans="1:46" ht="14.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</row>
    <row r="231" spans="1:46" ht="14.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</row>
    <row r="232" spans="1:46" ht="14.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</row>
    <row r="233" spans="1:46" ht="14.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  <row r="234" spans="1:46" ht="14.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</row>
    <row r="235" spans="1:46" ht="14.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</row>
    <row r="236" spans="1:46" ht="14.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</row>
    <row r="237" spans="1:46" ht="14.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</row>
    <row r="238" spans="1:46" ht="14.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</row>
    <row r="239" spans="1:46" ht="14.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</row>
    <row r="240" spans="1:46" ht="14.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</row>
    <row r="241" spans="1:46" ht="14.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</row>
    <row r="242" spans="1:46" ht="14.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</row>
    <row r="243" spans="1:46" ht="14.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</row>
    <row r="244" spans="1:46" ht="14.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</row>
    <row r="245" spans="1:46" ht="14.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</row>
    <row r="246" spans="1:46" ht="14.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</row>
    <row r="247" spans="1:46" ht="14.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</row>
    <row r="248" spans="1:46" ht="14.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</row>
    <row r="249" spans="1:46" ht="14.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</row>
    <row r="250" spans="1:46" ht="14.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</row>
    <row r="251" spans="1:46" ht="14.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</row>
    <row r="252" spans="1:46" ht="14.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</row>
    <row r="253" spans="1:46" ht="14.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</row>
    <row r="254" spans="1:46" ht="14.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</row>
    <row r="255" spans="1:46" ht="14.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</row>
    <row r="256" spans="1:46" ht="14.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</row>
    <row r="257" spans="1:46" ht="14.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</row>
    <row r="258" spans="1:46" ht="14.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</row>
    <row r="259" spans="1:46" ht="14.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</row>
    <row r="260" spans="1:46" ht="14.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</row>
    <row r="261" spans="1:46" ht="14.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</row>
    <row r="262" spans="1:46" ht="14.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</row>
    <row r="263" spans="1:46" ht="14.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</row>
    <row r="264" spans="1:46" ht="14.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</row>
    <row r="265" spans="1:46" ht="14.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</row>
    <row r="266" spans="1:46" ht="14.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</row>
    <row r="267" spans="1:46" ht="14.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</row>
    <row r="268" spans="1:46" ht="14.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</row>
    <row r="269" spans="1:46" ht="14.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</row>
    <row r="270" spans="1:46" ht="14.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</row>
    <row r="271" spans="1:46" ht="14.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</row>
    <row r="272" spans="1:46" ht="14.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</row>
    <row r="273" spans="1:46" ht="14.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</row>
    <row r="274" spans="1:46" ht="14.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</row>
    <row r="275" spans="1:46" ht="14.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</row>
    <row r="276" spans="1:46" ht="14.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</row>
    <row r="277" spans="1:46" ht="14.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</row>
    <row r="278" spans="1:46" ht="14.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</row>
    <row r="279" spans="1:46" ht="14.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</row>
    <row r="280" spans="1:46" ht="14.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</row>
    <row r="281" spans="1:46" ht="14.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</row>
    <row r="282" spans="1:46" ht="14.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</row>
    <row r="283" spans="1:46" ht="14.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</row>
    <row r="284" spans="1:46" ht="14.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</row>
    <row r="285" spans="1:46" ht="14.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</row>
    <row r="286" spans="1:46" ht="14.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</row>
    <row r="287" spans="1:46" ht="14.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</row>
    <row r="288" spans="1:46" ht="14.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</row>
    <row r="289" spans="1:46" ht="14.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</row>
    <row r="290" spans="1:46" ht="14.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</row>
    <row r="291" spans="1:46" ht="14.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</row>
    <row r="292" spans="1:46" ht="14.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</row>
    <row r="293" spans="1:46" ht="14.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</row>
    <row r="294" spans="1:46" ht="14.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</row>
    <row r="295" spans="1:46" ht="14.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</row>
    <row r="296" spans="1:46" ht="14.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</row>
    <row r="297" spans="1:46" ht="14.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</row>
    <row r="298" spans="1:46" ht="14.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</row>
    <row r="299" spans="1:46" ht="14.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</row>
    <row r="300" spans="1:46" ht="14.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</row>
    <row r="301" spans="1:46" ht="14.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</row>
    <row r="302" spans="1:46" ht="14.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</row>
    <row r="303" spans="1:46" ht="14.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</row>
    <row r="304" spans="1:46" ht="14.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</row>
    <row r="305" spans="1:46" ht="14.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</row>
    <row r="306" spans="1:46" ht="14.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</row>
    <row r="307" spans="1:46" ht="14.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</row>
    <row r="308" spans="1:46" ht="14.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</row>
    <row r="309" spans="1:46" ht="14.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</row>
    <row r="310" spans="1:46" ht="14.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</row>
    <row r="311" spans="1:46" ht="14.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</row>
    <row r="312" spans="1:46" ht="14.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</row>
    <row r="313" spans="1:46" ht="14.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</row>
    <row r="314" spans="1:46" ht="14.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</row>
    <row r="315" spans="1:46" ht="14.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</row>
    <row r="316" spans="1:46" ht="14.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</row>
    <row r="317" spans="1:46" ht="14.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</row>
    <row r="318" spans="1:46" ht="14.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</row>
    <row r="319" spans="1:46" ht="14.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</row>
    <row r="320" spans="1:46" ht="14.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</row>
    <row r="321" spans="1:46" ht="14.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</row>
    <row r="322" spans="1:46" ht="14.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</row>
    <row r="323" spans="1:46" ht="14.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</row>
    <row r="324" spans="1:46" ht="14.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</row>
    <row r="325" spans="1:46" ht="14.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</row>
    <row r="326" spans="1:46" ht="14.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</row>
    <row r="327" spans="1:46" ht="14.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</row>
    <row r="328" spans="1:46" ht="14.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</row>
    <row r="329" spans="1:46" ht="14.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0" spans="1:46" ht="14.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</row>
    <row r="331" spans="1:46" ht="14.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</row>
    <row r="332" spans="1:46" ht="14.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</row>
    <row r="333" spans="1:46" ht="14.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</row>
    <row r="334" spans="1:46" ht="14.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</row>
    <row r="335" spans="1:46" ht="14.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</row>
    <row r="336" spans="1:46" ht="14.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</row>
    <row r="337" spans="1:46" ht="14.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</row>
    <row r="338" spans="1:46" ht="14.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</row>
    <row r="339" spans="1:46" ht="14.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</row>
    <row r="340" spans="1:46" ht="14.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</row>
    <row r="341" spans="1:46" ht="14.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</row>
    <row r="342" spans="1:46" ht="14.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</row>
    <row r="343" spans="1:46" ht="14.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</row>
    <row r="344" spans="1:46" ht="14.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</row>
    <row r="345" spans="1:46" ht="14.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</row>
    <row r="346" spans="1:46" ht="14.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</row>
    <row r="347" spans="1:46" ht="14.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</row>
    <row r="348" spans="1:46" ht="14.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</row>
    <row r="349" spans="1:46" ht="14.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</row>
    <row r="350" spans="1:46" ht="14.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</row>
    <row r="351" spans="1:46" ht="14.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</row>
    <row r="352" spans="1:46" ht="14.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</row>
    <row r="353" spans="1:46" ht="14.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</row>
    <row r="354" spans="1:46" ht="14.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</row>
    <row r="355" spans="1:46" ht="14.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</row>
    <row r="356" spans="1:46" ht="14.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</row>
    <row r="357" spans="1:46" ht="14.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</row>
    <row r="358" spans="1:46" ht="14.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</row>
    <row r="359" spans="1:46" ht="14.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</row>
    <row r="360" spans="1:46" ht="14.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</row>
    <row r="361" spans="1:46" ht="14.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</row>
    <row r="362" spans="1:46" ht="14.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</row>
    <row r="363" spans="1:46" ht="14.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</row>
    <row r="364" spans="1:46" ht="14.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</row>
    <row r="365" spans="1:46" ht="14.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</row>
    <row r="366" spans="1:46" ht="14.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</row>
    <row r="367" spans="1:46" ht="14.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</row>
    <row r="368" spans="1:46" ht="14.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</row>
    <row r="369" spans="1:46" ht="14.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</row>
    <row r="370" spans="1:46" ht="14.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</row>
    <row r="371" spans="1:46" ht="14.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</row>
    <row r="372" spans="1:46" ht="14.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</row>
    <row r="373" spans="1:46" ht="14.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</row>
    <row r="374" spans="1:46" ht="14.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</row>
    <row r="375" spans="1:46" ht="14.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</row>
    <row r="376" spans="1:46" ht="14.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</row>
    <row r="377" spans="1:46" ht="14.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</row>
    <row r="378" spans="1:46" ht="14.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</row>
    <row r="379" spans="1:46" ht="14.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</row>
    <row r="380" spans="1:46" ht="14.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</row>
    <row r="381" spans="1:46" ht="14.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</row>
    <row r="382" spans="1:46" ht="14.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</row>
    <row r="383" spans="1:46" ht="14.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</row>
    <row r="384" spans="1:46" ht="14.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</row>
    <row r="385" spans="1:46" ht="14.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</row>
    <row r="386" spans="1:46" ht="14.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</row>
    <row r="387" spans="1:46" ht="14.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</row>
    <row r="388" spans="1:46" ht="14.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</row>
    <row r="389" spans="1:46" ht="14.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</row>
    <row r="390" spans="1:46" ht="14.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</row>
    <row r="391" spans="1:46" ht="14.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</row>
    <row r="392" spans="1:46" ht="14.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</row>
    <row r="393" spans="1:46" ht="14.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</row>
    <row r="394" spans="1:46" ht="14.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</row>
    <row r="395" spans="1:46" ht="14.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</row>
    <row r="396" spans="1:46" ht="14.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</row>
    <row r="397" spans="1:46" ht="14.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</row>
    <row r="398" spans="1:46" ht="14.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</row>
    <row r="399" spans="1:46" ht="14.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</row>
    <row r="400" spans="1:46" ht="14.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</row>
    <row r="401" spans="1:46" ht="14.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</row>
    <row r="402" spans="1:46" ht="14.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</row>
    <row r="403" spans="1:46" ht="14.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</row>
    <row r="404" spans="1:46" ht="14.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</row>
    <row r="405" spans="1:46" ht="14.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</row>
    <row r="406" spans="1:46" ht="14.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</row>
    <row r="407" spans="1:46" ht="14.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</row>
    <row r="408" spans="1:46" ht="14.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</row>
    <row r="409" spans="1:46" ht="14.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</row>
    <row r="410" spans="1:46" ht="14.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</row>
    <row r="411" spans="1:46" ht="14.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</row>
    <row r="412" spans="1:46" ht="14.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</row>
    <row r="413" spans="1:46" ht="14.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</row>
    <row r="414" spans="1:46" ht="14.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</row>
    <row r="415" spans="1:46" ht="14.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</row>
    <row r="416" spans="1:46" ht="14.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</row>
    <row r="417" spans="1:46" ht="14.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</row>
    <row r="418" spans="1:46" ht="14.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</row>
    <row r="419" spans="1:46" ht="14.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</row>
    <row r="420" spans="1:46" ht="14.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</row>
    <row r="421" spans="1:46" ht="14.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</row>
    <row r="422" spans="1:46" ht="14.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</row>
    <row r="423" spans="1:46" ht="14.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</row>
    <row r="424" spans="1:46" ht="14.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</row>
    <row r="425" spans="1:46" ht="14.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</row>
    <row r="426" spans="1:46" ht="14.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</row>
    <row r="427" spans="1:46" ht="14.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</row>
    <row r="428" spans="1:46" ht="14.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</row>
    <row r="429" spans="1:46" ht="14.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</row>
    <row r="430" spans="1:46" ht="14.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</row>
    <row r="431" spans="1:46" ht="14.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</row>
    <row r="432" spans="1:46" ht="14.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</row>
    <row r="433" spans="1:46" ht="14.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</row>
    <row r="434" spans="1:46" ht="14.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</row>
    <row r="435" spans="1:46" ht="14.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</row>
    <row r="436" spans="1:46" ht="14.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</row>
    <row r="437" spans="1:46" ht="14.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</row>
    <row r="438" spans="1:46" ht="14.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</row>
    <row r="439" spans="1:46" ht="14.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</row>
    <row r="440" spans="1:46" ht="14.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</row>
    <row r="441" spans="1:46" ht="14.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</row>
    <row r="442" spans="1:46" ht="14.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</row>
    <row r="443" spans="1:46" ht="14.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</row>
    <row r="444" spans="1:46" ht="14.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</row>
    <row r="445" spans="1:46" ht="14.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</row>
    <row r="446" spans="1:46" ht="14.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</row>
    <row r="447" spans="1:46" ht="14.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</row>
    <row r="448" spans="1:46" ht="14.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</row>
    <row r="449" spans="1:46" ht="14.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</row>
    <row r="450" spans="1:46" ht="14.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</row>
    <row r="451" spans="1:46" ht="14.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</row>
    <row r="452" spans="1:46" ht="14.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</row>
    <row r="453" spans="1:46" ht="14.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</row>
    <row r="454" spans="1:46" ht="14.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</row>
    <row r="455" spans="1:46" ht="14.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</row>
    <row r="456" spans="1:46" ht="14.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</row>
    <row r="457" spans="1:46" ht="14.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</row>
    <row r="458" spans="1:46" ht="14.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</row>
    <row r="459" spans="1:46" ht="14.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</row>
    <row r="460" spans="1:46" ht="14.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</row>
    <row r="461" spans="1:46" ht="14.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</row>
    <row r="462" spans="1:46" ht="14.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</row>
    <row r="463" spans="1:46" ht="14.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</row>
    <row r="464" spans="1:46" ht="14.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</row>
    <row r="465" spans="1:46" ht="14.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</row>
    <row r="466" spans="1:46" ht="14.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</row>
    <row r="467" spans="1:46" ht="14.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</row>
    <row r="468" spans="1:46" ht="14.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</row>
    <row r="469" spans="1:46" ht="14.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</row>
    <row r="470" spans="1:46" ht="14.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</row>
    <row r="471" spans="1:46" ht="14.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</row>
    <row r="472" spans="1:46" ht="14.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</row>
    <row r="473" spans="1:46" ht="14.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</row>
    <row r="474" spans="1:46" ht="14.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</row>
    <row r="475" spans="1:46" ht="14.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</row>
    <row r="476" spans="1:46" ht="14.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</row>
    <row r="477" spans="1:46" ht="14.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</row>
    <row r="478" spans="1:46" ht="14.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</row>
    <row r="479" spans="1:46" ht="14.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</row>
    <row r="480" spans="1:46" ht="14.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</row>
    <row r="481" spans="1:46" ht="14.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</row>
    <row r="482" spans="1:46" ht="14.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</row>
    <row r="483" spans="1:46" ht="14.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</row>
    <row r="484" spans="1:46" ht="14.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</row>
    <row r="485" spans="1:46" ht="14.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</row>
    <row r="486" spans="1:46" ht="14.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</row>
    <row r="487" spans="1:46" ht="14.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</row>
    <row r="488" spans="1:46" ht="14.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</row>
    <row r="489" spans="1:46" ht="14.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</row>
    <row r="490" spans="1:46" ht="14.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</row>
    <row r="491" spans="1:46" ht="14.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</row>
    <row r="492" spans="1:46" ht="14.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</row>
    <row r="493" spans="1:46" ht="14.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</row>
    <row r="494" spans="1:46" ht="14.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</row>
    <row r="495" spans="1:46" ht="14.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</row>
    <row r="496" spans="1:46" ht="14.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</row>
    <row r="497" spans="1:46" ht="14.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</row>
    <row r="498" spans="1:46" ht="14.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</row>
    <row r="499" spans="1:46" ht="14.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</row>
    <row r="500" spans="1:46" ht="14.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</row>
    <row r="501" spans="1:46" ht="14.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</row>
    <row r="502" spans="1:46" ht="14.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</row>
    <row r="503" spans="1:46" ht="14.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</row>
    <row r="504" spans="1:46" ht="14.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</row>
    <row r="505" spans="1:46" ht="14.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</row>
    <row r="506" spans="1:46" ht="14.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</row>
    <row r="507" spans="1:46" ht="14.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</row>
    <row r="508" spans="1:46" ht="14.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</row>
    <row r="509" spans="1:46" ht="14.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</row>
    <row r="510" spans="1:46" ht="14.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</row>
    <row r="511" spans="1:46" ht="14.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</row>
    <row r="512" spans="1:46" ht="14.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</row>
    <row r="513" spans="1:46" ht="14.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</row>
    <row r="514" spans="1:46" ht="14.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</row>
    <row r="515" spans="1:46" ht="14.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</row>
    <row r="516" spans="1:46" ht="14.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</row>
    <row r="517" spans="1:46" ht="14.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</row>
    <row r="518" spans="1:46" ht="14.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</row>
    <row r="519" spans="1:46" ht="14.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</row>
    <row r="520" spans="1:46" ht="14.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</row>
    <row r="521" spans="1:46" ht="14.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</row>
    <row r="522" spans="1:46" ht="14.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</row>
    <row r="523" spans="1:46" ht="14.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</row>
    <row r="524" spans="1:46" ht="14.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</row>
    <row r="525" spans="1:46" ht="14.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</row>
    <row r="526" spans="1:46" ht="14.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</row>
    <row r="527" spans="1:46" ht="14.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</row>
    <row r="528" spans="1:46" ht="14.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</row>
    <row r="529" spans="1:46" ht="14.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</row>
    <row r="530" spans="1:46" ht="14.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</row>
    <row r="531" spans="1:46" ht="14.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</row>
    <row r="532" spans="1:46" ht="14.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</row>
    <row r="533" spans="1:46" ht="14.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</row>
    <row r="534" spans="1:46" ht="14.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</row>
    <row r="535" spans="1:46" ht="14.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</row>
    <row r="536" spans="1:46" ht="14.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</row>
    <row r="537" spans="1:46" ht="14.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</row>
    <row r="538" spans="1:46" ht="14.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</row>
    <row r="539" spans="1:46" ht="14.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</row>
    <row r="540" spans="1:46" ht="14.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</row>
    <row r="541" spans="1:46" ht="14.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</row>
    <row r="542" spans="1:46" ht="14.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</row>
    <row r="543" spans="1:46" ht="14.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</row>
    <row r="544" spans="1:46" ht="14.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</row>
    <row r="545" spans="1:46" ht="14.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</row>
    <row r="546" spans="1:46" ht="14.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</row>
    <row r="547" spans="1:46" ht="14.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</row>
    <row r="548" spans="1:46" ht="14.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</row>
    <row r="549" spans="1:46" ht="14.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</row>
    <row r="550" spans="1:46" ht="14.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</row>
    <row r="551" spans="1:46" ht="14.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</row>
    <row r="552" spans="1:46" ht="14.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</row>
    <row r="553" spans="1:46" ht="14.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</row>
    <row r="554" spans="1:46" ht="14.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</row>
    <row r="555" spans="1:46" ht="14.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</row>
    <row r="556" spans="1:46" ht="14.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</row>
    <row r="557" spans="1:46" ht="14.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</row>
    <row r="558" spans="1:46" ht="14.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</row>
    <row r="559" spans="1:46" ht="14.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</row>
    <row r="560" spans="1:46" ht="14.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</row>
    <row r="561" spans="1:46" ht="14.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</row>
    <row r="562" spans="1:46" ht="14.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</row>
    <row r="563" spans="1:46" ht="14.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</row>
    <row r="564" spans="1:46" ht="14.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</row>
    <row r="565" spans="1:46" ht="14.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</row>
    <row r="566" spans="1:46" ht="14.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</row>
    <row r="567" spans="1:46" ht="14.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</row>
    <row r="568" spans="1:46" ht="14.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</row>
    <row r="569" spans="1:46" ht="14.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</row>
    <row r="570" spans="1:46" ht="14.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</row>
    <row r="571" spans="1:46" ht="14.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</row>
    <row r="572" spans="1:46" ht="14.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</row>
    <row r="573" spans="1:46" ht="14.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</row>
    <row r="574" spans="1:46" ht="14.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</row>
    <row r="575" spans="1:46" ht="14.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</row>
    <row r="576" spans="1:46" ht="14.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</row>
    <row r="577" spans="1:46" ht="14.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</row>
    <row r="578" spans="1:46" ht="14.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</row>
    <row r="579" spans="1:46" ht="14.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</row>
    <row r="580" spans="1:46" ht="14.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</row>
    <row r="581" spans="1:46" ht="14.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</row>
    <row r="582" spans="1:46" ht="14.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</row>
    <row r="583" spans="1:46" ht="14.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</row>
    <row r="584" spans="1:46" ht="14.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</row>
    <row r="585" spans="1:46" ht="14.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</row>
    <row r="586" spans="1:46" ht="14.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</row>
    <row r="587" spans="1:46" ht="14.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</row>
    <row r="588" spans="1:46" ht="14.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</row>
    <row r="589" spans="1:46" ht="14.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</row>
    <row r="590" spans="1:46" ht="14.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</row>
    <row r="591" spans="1:46" ht="14.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</row>
    <row r="592" spans="1:46" ht="14.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</row>
    <row r="593" spans="1:46" ht="14.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</row>
    <row r="594" spans="1:46" ht="14.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</row>
    <row r="595" spans="1:46" ht="14.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</row>
    <row r="596" spans="1:46" ht="14.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</row>
    <row r="597" spans="1:46" ht="14.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</row>
    <row r="598" spans="1:46" ht="14.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</row>
    <row r="599" spans="1:46" ht="14.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</row>
    <row r="600" spans="1:46" ht="14.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</row>
    <row r="601" spans="1:46" ht="14.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</row>
    <row r="602" spans="1:46" ht="14.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</row>
    <row r="603" spans="1:46" ht="14.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</row>
    <row r="604" spans="1:46" ht="14.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</row>
    <row r="605" spans="1:46" ht="14.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</row>
    <row r="606" spans="1:46" ht="14.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</row>
    <row r="607" spans="1:46" ht="14.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</row>
    <row r="608" spans="1:46" ht="14.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</row>
    <row r="609" spans="1:46" ht="14.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</row>
    <row r="610" spans="1:46" ht="14.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</row>
    <row r="611" spans="1:46" ht="14.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</row>
    <row r="612" spans="1:46" ht="14.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</row>
    <row r="613" spans="1:46" ht="14.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</row>
    <row r="614" spans="1:46" ht="14.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</row>
    <row r="615" spans="1:46" ht="14.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</row>
    <row r="616" spans="1:46" ht="14.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</row>
    <row r="617" spans="1:46" ht="14.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</row>
    <row r="618" spans="1:46" ht="14.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</row>
    <row r="619" spans="1:46" ht="14.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</row>
    <row r="620" spans="1:46" ht="14.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</row>
    <row r="621" spans="1:46" ht="14.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</row>
    <row r="622" spans="1:46" ht="14.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</row>
    <row r="623" spans="1:46" ht="14.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</row>
    <row r="624" spans="1:46" ht="14.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</row>
    <row r="625" spans="1:46" ht="14.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</row>
    <row r="626" spans="1:46" ht="14.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</row>
    <row r="627" spans="1:46" ht="14.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</row>
    <row r="628" spans="1:46" ht="14.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</row>
    <row r="629" spans="1:46" ht="14.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</row>
    <row r="630" spans="1:46" ht="14.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</row>
    <row r="631" spans="1:46" ht="14.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</row>
    <row r="632" spans="1:46" ht="14.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</row>
    <row r="633" spans="1:46" ht="14.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</row>
    <row r="634" spans="1:46" ht="14.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</row>
    <row r="635" spans="1:46" ht="14.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</row>
    <row r="636" spans="1:46" ht="14.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</row>
    <row r="637" spans="1:46" ht="14.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</row>
    <row r="638" spans="1:46" ht="14.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</row>
    <row r="639" spans="1:46" ht="14.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</row>
    <row r="640" spans="1:46" ht="14.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</row>
    <row r="641" spans="1:46" ht="14.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</row>
    <row r="642" spans="1:46" ht="14.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</row>
    <row r="643" spans="1:46" ht="14.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</row>
    <row r="644" spans="1:46" ht="14.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</row>
    <row r="645" spans="1:46" ht="14.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</row>
    <row r="646" spans="1:46" ht="14.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</row>
    <row r="647" spans="1:46" ht="14.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</row>
    <row r="648" spans="1:46" ht="14.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</row>
    <row r="649" spans="1:46" ht="14.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</row>
    <row r="650" spans="1:46" ht="14.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</row>
    <row r="651" spans="1:46" ht="14.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</row>
    <row r="652" spans="1:46" ht="14.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</row>
    <row r="653" spans="1:46" ht="14.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</row>
    <row r="654" spans="1:46" ht="14.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</row>
    <row r="655" spans="1:46" ht="14.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</row>
    <row r="656" spans="1:46" ht="14.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</row>
    <row r="657" spans="1:46" ht="14.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</row>
    <row r="658" spans="1:46" ht="14.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</row>
    <row r="659" spans="1:46" ht="14.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</row>
    <row r="660" spans="1:46" ht="14.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</row>
    <row r="661" spans="1:46" ht="14.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</row>
    <row r="662" spans="1:46" ht="14.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</row>
    <row r="663" spans="1:46" ht="14.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</row>
    <row r="664" spans="1:46" ht="14.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</row>
    <row r="665" spans="1:46" ht="14.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</row>
    <row r="666" spans="1:46" ht="14.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</row>
    <row r="667" spans="1:46" ht="14.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</row>
    <row r="668" spans="1:46" ht="14.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</row>
    <row r="669" spans="1:46" ht="14.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</row>
    <row r="670" spans="1:46" ht="14.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</row>
    <row r="671" spans="1:46" ht="14.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</row>
    <row r="672" spans="1:46" ht="14.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</row>
    <row r="673" spans="1:46" ht="14.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</row>
    <row r="674" spans="1:46" ht="14.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</row>
    <row r="675" spans="1:46" ht="14.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</row>
    <row r="676" spans="1:46" ht="14.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</row>
    <row r="677" spans="1:46" ht="14.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</row>
    <row r="678" spans="1:46" ht="14.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</row>
    <row r="679" spans="1:46" ht="14.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</row>
    <row r="680" spans="1:46" ht="14.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</row>
    <row r="681" spans="1:46" ht="14.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</row>
    <row r="682" spans="1:46" ht="14.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</row>
    <row r="683" spans="1:46" ht="14.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</row>
    <row r="684" spans="1:46" ht="14.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</row>
    <row r="685" spans="1:46" ht="14.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</row>
    <row r="686" spans="1:46" ht="14.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</row>
    <row r="687" spans="1:46" ht="14.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</row>
    <row r="688" spans="1:46" ht="14.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</row>
    <row r="689" spans="1:46" ht="14.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</row>
    <row r="690" spans="1:46" ht="14.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</row>
    <row r="691" spans="1:46" ht="14.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</row>
    <row r="692" spans="1:46" ht="14.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</row>
    <row r="693" spans="1:46" ht="14.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</row>
    <row r="694" spans="1:46" ht="14.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</row>
    <row r="695" spans="1:46" ht="14.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</row>
    <row r="696" spans="1:46" ht="14.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</row>
    <row r="697" spans="1:46" ht="14.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</row>
    <row r="698" spans="1:46" ht="14.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</row>
    <row r="699" spans="1:46" ht="14.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</row>
    <row r="700" spans="1:46" ht="14.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</row>
    <row r="701" spans="1:46" ht="14.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</row>
    <row r="702" spans="1:46" ht="14.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</row>
    <row r="703" spans="1:46" ht="14.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</row>
    <row r="704" spans="1:46" ht="14.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</row>
    <row r="705" spans="1:46" ht="14.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</row>
    <row r="706" spans="1:46" ht="14.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</row>
    <row r="707" spans="1:46" ht="14.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</row>
    <row r="708" spans="1:46" ht="14.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</row>
    <row r="709" spans="1:46" ht="14.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</row>
    <row r="710" spans="1:46" ht="14.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</row>
    <row r="711" spans="1:46" ht="14.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</row>
    <row r="712" spans="1:46" ht="14.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</row>
    <row r="713" spans="1:46" ht="14.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</row>
    <row r="714" spans="1:46" ht="14.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</row>
    <row r="715" spans="1:46" ht="14.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</row>
    <row r="716" spans="1:46" ht="14.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</row>
    <row r="717" spans="1:46" ht="14.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</row>
    <row r="718" spans="1:46" ht="14.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</row>
    <row r="719" spans="1:46" ht="14.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</row>
    <row r="720" spans="1:46" ht="14.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</row>
    <row r="721" spans="1:46" ht="14.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</row>
    <row r="722" spans="1:46" ht="14.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</row>
    <row r="723" spans="1:46" ht="14.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</row>
    <row r="724" spans="1:46" ht="14.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</row>
    <row r="725" spans="1:46" ht="14.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</row>
    <row r="726" spans="1:46" ht="14.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</row>
    <row r="727" spans="1:46" ht="14.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</row>
    <row r="728" spans="1:46" ht="14.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</row>
    <row r="729" spans="1:46" ht="14.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</row>
    <row r="730" spans="1:46" ht="14.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</row>
    <row r="731" spans="1:46" ht="14.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</row>
    <row r="732" spans="1:46" ht="14.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</row>
    <row r="733" spans="1:46" ht="14.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</row>
    <row r="734" spans="1:46" ht="14.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</row>
    <row r="735" spans="1:46" ht="14.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</row>
    <row r="736" spans="1:46" ht="14.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</row>
    <row r="737" spans="1:46" ht="14.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</row>
    <row r="738" spans="1:46" ht="14.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</row>
    <row r="739" spans="1:46" ht="14.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</row>
    <row r="740" spans="1:46" ht="14.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</row>
    <row r="741" spans="1:46" ht="14.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</row>
    <row r="742" spans="1:46" ht="14.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</row>
    <row r="743" spans="1:46" ht="14.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</row>
    <row r="744" spans="1:46" ht="14.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</row>
    <row r="745" spans="1:46" ht="14.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</row>
    <row r="746" spans="1:46" ht="14.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</row>
    <row r="747" spans="1:46" ht="14.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</row>
    <row r="748" spans="1:46" ht="14.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</row>
    <row r="749" spans="1:46" ht="14.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</row>
    <row r="750" spans="1:46" ht="14.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</row>
    <row r="751" spans="1:46" ht="14.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</row>
    <row r="752" spans="1:46" ht="14.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</row>
    <row r="753" spans="1:46" ht="14.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</row>
    <row r="754" spans="1:46" ht="14.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</row>
    <row r="755" spans="1:46" ht="14.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</row>
    <row r="756" spans="1:46" ht="14.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</row>
    <row r="757" spans="1:46" ht="14.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</row>
    <row r="758" spans="1:46" ht="14.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</row>
    <row r="759" spans="1:46" ht="14.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</row>
    <row r="760" spans="1:46" ht="14.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</row>
    <row r="761" spans="1:46" ht="14.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</row>
    <row r="762" spans="1:46" ht="14.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</row>
    <row r="763" spans="1:46" ht="14.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</row>
    <row r="764" spans="1:46" ht="14.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</row>
    <row r="765" spans="1:46" ht="14.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</row>
    <row r="766" spans="1:46" ht="14.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</row>
    <row r="767" spans="1:46" ht="14.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</row>
    <row r="768" spans="1:46" ht="14.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</row>
    <row r="769" spans="1:46" ht="14.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</row>
    <row r="770" spans="1:46" ht="14.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</row>
    <row r="771" spans="1:46" ht="14.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</row>
    <row r="772" spans="1:46" ht="14.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</row>
    <row r="773" spans="1:46" ht="14.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</row>
    <row r="774" spans="1:46" ht="14.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</row>
    <row r="775" spans="1:46" ht="14.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</row>
    <row r="776" spans="1:46" ht="14.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</row>
    <row r="777" spans="1:46" ht="14.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</row>
    <row r="778" spans="1:46" ht="14.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</row>
    <row r="779" spans="1:46" ht="14.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</row>
    <row r="780" spans="1:46" ht="14.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</row>
    <row r="781" spans="1:46" ht="14.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</row>
    <row r="782" spans="1:46" ht="14.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</row>
    <row r="783" spans="1:46" ht="14.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</row>
    <row r="784" spans="1:46" ht="14.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</row>
    <row r="785" spans="1:46" ht="14.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</row>
    <row r="786" spans="1:46" ht="14.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</row>
    <row r="787" spans="1:46" ht="14.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</row>
    <row r="788" spans="1:46" ht="14.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</row>
    <row r="789" spans="1:46" ht="14.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</row>
    <row r="790" spans="1:46" ht="14.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</row>
    <row r="791" spans="1:46" ht="14.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</row>
    <row r="792" spans="1:46" ht="14.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</row>
    <row r="793" spans="1:46" ht="14.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</row>
    <row r="794" spans="1:46" ht="14.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</row>
    <row r="795" spans="1:46" ht="14.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</row>
    <row r="796" spans="1:46" ht="14.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</row>
    <row r="797" spans="1:46" ht="14.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</row>
    <row r="798" spans="1:46" ht="14.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</row>
    <row r="799" spans="1:46" ht="14.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</row>
    <row r="800" spans="1:46" ht="14.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</row>
    <row r="801" spans="1:46" ht="14.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</row>
    <row r="802" spans="1:46" ht="14.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</row>
    <row r="803" spans="1:46" ht="14.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</row>
    <row r="804" spans="1:46" ht="14.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</row>
    <row r="805" spans="1:46" ht="14.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</row>
    <row r="806" spans="1:46" ht="14.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</row>
    <row r="807" spans="1:46" ht="14.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</row>
    <row r="808" spans="1:46" ht="14.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</row>
    <row r="809" spans="1:46" ht="14.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</row>
    <row r="810" spans="1:46" ht="14.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</row>
    <row r="811" spans="1:46" ht="14.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</row>
    <row r="812" spans="1:46" ht="14.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</row>
    <row r="813" spans="1:46" ht="14.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</row>
    <row r="814" spans="1:46" ht="14.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</row>
    <row r="815" spans="1:46" ht="14.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</row>
    <row r="816" spans="1:46" ht="14.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</row>
    <row r="817" spans="1:46" ht="14.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</row>
    <row r="818" spans="1:46" ht="14.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</row>
    <row r="819" spans="1:46" ht="14.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</row>
    <row r="820" spans="1:46" ht="14.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</row>
    <row r="821" spans="1:46" ht="14.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</row>
    <row r="822" spans="1:46" ht="14.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</row>
    <row r="823" spans="1:46" ht="14.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</row>
    <row r="824" spans="1:46" ht="14.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</row>
    <row r="825" spans="1:46" ht="14.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</row>
    <row r="826" spans="1:46" ht="14.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</row>
    <row r="827" spans="1:46" ht="14.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</row>
    <row r="828" spans="1:46" ht="14.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</row>
    <row r="829" spans="1:46" ht="14.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</row>
    <row r="830" spans="1:46" ht="14.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</row>
    <row r="831" spans="1:46" ht="14.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</row>
    <row r="832" spans="1:46" ht="14.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</row>
    <row r="833" spans="1:46" ht="14.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</row>
    <row r="834" spans="1:46" ht="14.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</row>
    <row r="835" spans="1:46" ht="14.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</row>
    <row r="836" spans="1:46" ht="14.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</row>
    <row r="837" spans="1:46" ht="14.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</row>
    <row r="838" spans="1:46" ht="14.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</row>
    <row r="839" spans="1:46" ht="14.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</row>
    <row r="840" spans="1:46" ht="14.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</row>
    <row r="841" spans="1:46" ht="14.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</row>
    <row r="842" spans="1:46" ht="14.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</row>
    <row r="843" spans="1:46" ht="14.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</row>
    <row r="844" spans="1:46" ht="14.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</row>
    <row r="845" spans="1:46" ht="14.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</row>
    <row r="846" spans="1:46" ht="14.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</row>
    <row r="847" spans="1:46" ht="14.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</row>
    <row r="848" spans="1:46" ht="14.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</row>
    <row r="849" spans="1:46" ht="14.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</row>
    <row r="850" spans="1:46" ht="14.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</row>
    <row r="851" spans="1:46" ht="14.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</row>
    <row r="852" spans="1:46" ht="14.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</row>
    <row r="853" spans="1:46" ht="14.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</row>
    <row r="854" spans="1:46" ht="14.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</row>
    <row r="855" spans="1:46" ht="14.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</row>
    <row r="856" spans="1:46" ht="14.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</row>
    <row r="857" spans="1:46" ht="14.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</row>
    <row r="858" spans="1:46" ht="14.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</row>
    <row r="859" spans="1:46" ht="14.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</row>
    <row r="860" spans="1:46" ht="14.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</row>
    <row r="861" spans="1:46" ht="14.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</row>
    <row r="862" spans="1:46" ht="14.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</row>
    <row r="863" spans="1:46" ht="14.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</row>
    <row r="864" spans="1:46" ht="14.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</row>
    <row r="865" spans="1:46" ht="14.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</row>
    <row r="866" spans="1:46" ht="14.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</row>
    <row r="867" spans="1:46" ht="14.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</row>
    <row r="868" spans="1:46" ht="14.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</row>
    <row r="869" spans="1:46" ht="14.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</row>
    <row r="870" spans="1:46" ht="14.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</row>
    <row r="871" spans="1:46" ht="14.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</row>
    <row r="872" spans="1:46" ht="14.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</row>
    <row r="873" spans="1:46" ht="14.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</row>
    <row r="874" spans="1:46" ht="14.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</row>
    <row r="875" spans="1:46" ht="14.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</row>
    <row r="876" spans="1:46" ht="14.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</row>
    <row r="877" spans="1:46" ht="14.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</row>
    <row r="878" spans="1:46" ht="14.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</row>
    <row r="879" spans="1:46" ht="14.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</row>
    <row r="880" spans="1:46" ht="14.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</row>
    <row r="881" spans="1:46" ht="14.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</row>
    <row r="882" spans="1:46" ht="14.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</row>
    <row r="883" spans="1:46" ht="14.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</row>
    <row r="884" spans="1:46" ht="14.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</row>
    <row r="885" spans="1:46" ht="14.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</row>
    <row r="886" spans="1:46" ht="14.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</row>
    <row r="887" spans="1:46" ht="14.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</row>
    <row r="888" spans="1:46" ht="14.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</row>
    <row r="889" spans="1:46" ht="14.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</row>
    <row r="890" spans="1:46" ht="14.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</row>
    <row r="891" spans="1:46" ht="14.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</row>
    <row r="892" spans="1:46" ht="14.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</row>
    <row r="893" spans="1:46" ht="14.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</row>
    <row r="894" spans="1:46" ht="14.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</row>
    <row r="895" spans="1:46" ht="14.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</row>
    <row r="896" spans="1:46" ht="14.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</row>
    <row r="897" spans="1:46" ht="14.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</row>
    <row r="898" spans="1:46" ht="14.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</row>
    <row r="899" spans="1:46" ht="14.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</row>
    <row r="900" spans="1:46" ht="14.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</row>
    <row r="901" spans="1:46" ht="14.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</row>
    <row r="902" spans="1:46" ht="14.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</row>
    <row r="903" spans="1:46" ht="14.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</row>
    <row r="904" spans="1:46" ht="14.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</row>
    <row r="905" spans="1:46" ht="14.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</row>
    <row r="906" spans="1:46" ht="14.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</row>
    <row r="907" spans="1:46" ht="14.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</row>
    <row r="908" spans="1:46" ht="14.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</row>
    <row r="909" spans="1:46" ht="14.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</row>
    <row r="910" spans="1:46" ht="14.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</row>
    <row r="911" spans="1:46" ht="14.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</row>
    <row r="912" spans="1:46" ht="14.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</row>
    <row r="913" spans="1:46" ht="14.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</row>
    <row r="914" spans="1:46" ht="14.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</row>
    <row r="915" spans="1:46" ht="14.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</row>
    <row r="916" spans="1:46" ht="14.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</row>
    <row r="917" spans="1:46" ht="14.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</row>
    <row r="918" spans="1:46" ht="14.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</row>
    <row r="919" spans="1:46" ht="14.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</row>
    <row r="920" spans="1:46" ht="14.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</row>
    <row r="921" spans="1:46" ht="14.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</row>
    <row r="922" spans="1:46" ht="14.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</row>
    <row r="923" spans="1:46" ht="14.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</row>
    <row r="924" spans="1:46" ht="14.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</row>
    <row r="925" spans="1:46" ht="14.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</row>
    <row r="926" spans="1:46" ht="14.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</row>
    <row r="927" spans="1:46" ht="14.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</row>
    <row r="928" spans="1:46" ht="14.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</row>
    <row r="929" spans="1:46" ht="14.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</row>
    <row r="930" spans="1:46" ht="14.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</row>
    <row r="931" spans="1:46" ht="14.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</row>
    <row r="932" spans="1:46" ht="14.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</row>
    <row r="933" spans="1:46" ht="14.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</row>
    <row r="934" spans="1:46" ht="14.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</row>
    <row r="935" spans="1:46" ht="14.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</row>
    <row r="936" spans="1:46" ht="14.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</row>
    <row r="937" spans="1:46" ht="14.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</row>
    <row r="938" spans="1:46" ht="14.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</row>
    <row r="939" spans="1:46" ht="14.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</row>
    <row r="940" spans="1:46" ht="14.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</row>
    <row r="941" spans="1:46" ht="14.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</row>
    <row r="942" spans="1:46" ht="14.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</row>
    <row r="943" spans="1:46" ht="14.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</row>
    <row r="944" spans="1:46" ht="14.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</row>
    <row r="945" spans="1:46" ht="14.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</row>
    <row r="946" spans="1:46" ht="14.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</row>
    <row r="947" spans="1:46" ht="14.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</row>
    <row r="948" spans="1:46" ht="14.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</row>
    <row r="949" spans="1:46" ht="14.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</row>
    <row r="950" spans="1:46" ht="14.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</row>
    <row r="951" spans="1:46" ht="14.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</row>
    <row r="952" spans="1:46" ht="14.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</row>
    <row r="953" spans="1:46" ht="14.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</row>
    <row r="954" spans="1:46" ht="14.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</row>
    <row r="955" spans="1:46" ht="14.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</row>
    <row r="956" spans="1:46" ht="14.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</row>
    <row r="957" spans="1:46" ht="14.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</row>
    <row r="958" spans="1:46" ht="14.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</row>
    <row r="959" spans="1:46" ht="14.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</row>
    <row r="960" spans="1:46" ht="14.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</row>
    <row r="961" spans="1:46" ht="14.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</row>
    <row r="962" spans="1:46" ht="14.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</row>
    <row r="963" spans="1:46" ht="14.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</row>
    <row r="964" spans="1:46" ht="14.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</row>
    <row r="965" spans="1:46" ht="14.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</row>
    <row r="966" spans="1:46" ht="14.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</row>
    <row r="967" spans="1:46" ht="14.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</row>
    <row r="968" spans="1:46" ht="14.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</row>
    <row r="969" spans="1:46" ht="14.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</row>
    <row r="970" spans="1:46" ht="14.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</row>
    <row r="971" spans="1:46" ht="14.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</row>
    <row r="972" spans="1:46" ht="14.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</row>
    <row r="973" spans="1:46" ht="14.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</row>
    <row r="974" spans="1:46" ht="14.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</row>
    <row r="975" spans="1:46" ht="14.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</row>
    <row r="976" spans="1:46" ht="14.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</row>
    <row r="977" spans="1:46" ht="14.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</row>
    <row r="978" spans="1:46" ht="14.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</row>
    <row r="979" spans="1:46" ht="14.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</row>
    <row r="980" spans="1:46" ht="14.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</row>
    <row r="981" spans="1:46" ht="14.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</row>
    <row r="982" spans="1:46" ht="14.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</row>
    <row r="983" spans="1:46" ht="14.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</row>
    <row r="984" spans="1:46" ht="14.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</row>
    <row r="985" spans="1:46" ht="14.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</row>
    <row r="986" spans="1:46" ht="14.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</row>
    <row r="987" spans="1:46" ht="14.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</row>
    <row r="988" spans="1:46" ht="14.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</row>
    <row r="989" spans="1:46" ht="14.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</row>
    <row r="990" spans="1:46" ht="14.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</row>
    <row r="991" spans="1:46" ht="14.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</row>
    <row r="992" spans="1:46" ht="14.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</row>
    <row r="993" spans="1:46" ht="14.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</row>
    <row r="994" spans="1:46" ht="14.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</row>
    <row r="995" spans="1:46" ht="14.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</row>
    <row r="996" spans="1:46" ht="14.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</row>
    <row r="997" spans="1:46" ht="14.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</row>
    <row r="998" spans="1:46" ht="14.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</row>
    <row r="999" spans="1:46" ht="14.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</row>
    <row r="1000" spans="1:46" ht="14.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</row>
    <row r="1001" spans="1:46" ht="14.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</row>
    <row r="1002" spans="1:46" ht="14.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</row>
    <row r="1003" spans="1:46" ht="14.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</row>
    <row r="1004" spans="1:46" ht="14.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</row>
    <row r="1005" spans="1:46" ht="14.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</row>
    <row r="1006" spans="1:46" ht="14.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</row>
    <row r="1007" spans="1:46" ht="14.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</row>
    <row r="1008" spans="1:46" ht="14.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</row>
    <row r="1009" spans="1:46" ht="14.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</row>
    <row r="1010" spans="1:46" ht="14.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</row>
    <row r="1011" spans="1:46" ht="14.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</row>
    <row r="1012" spans="1:46" ht="14.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</row>
    <row r="1013" spans="1:46" ht="14.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</row>
    <row r="1014" spans="1:46" ht="14.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</row>
    <row r="1015" spans="1:46" ht="14.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</row>
    <row r="1016" spans="1:46" ht="14.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</row>
    <row r="1017" spans="1:46" ht="14.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</row>
    <row r="1018" spans="1:46" ht="14.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</row>
    <row r="1019" spans="1:46" ht="14.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</row>
    <row r="1020" spans="1:46" ht="14.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</row>
    <row r="1021" spans="1:46" ht="14.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</row>
    <row r="1022" spans="1:46" ht="14.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</row>
    <row r="1023" spans="1:46" ht="14.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</row>
    <row r="1024" spans="1:46" ht="14.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</row>
    <row r="1025" spans="1:46" ht="14.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</row>
    <row r="1026" spans="1:46" ht="14.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</row>
    <row r="1027" spans="1:46" ht="14.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</row>
    <row r="1028" spans="1:46" ht="14.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</row>
    <row r="1029" spans="1:46" ht="14.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</row>
    <row r="1030" spans="1:46" ht="14.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</row>
    <row r="1031" spans="1:46" ht="14.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</row>
    <row r="1032" spans="1:46" ht="14.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</row>
    <row r="1033" spans="1:46" ht="14.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</row>
    <row r="1034" spans="1:46" ht="14.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</row>
    <row r="1035" spans="1:46" ht="14.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</row>
    <row r="1036" spans="1:46" ht="14.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</row>
    <row r="1037" spans="1:46" ht="14.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</row>
    <row r="1038" spans="1:46" ht="14.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</row>
    <row r="1039" spans="1:46" ht="14.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</row>
    <row r="1040" spans="1:46" ht="14.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</row>
    <row r="1041" spans="1:46" ht="14.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</row>
    <row r="1042" spans="1:46" ht="14.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</row>
    <row r="1043" spans="1:46" ht="14.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</row>
    <row r="1044" spans="1:46" ht="14.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</row>
    <row r="1045" spans="1:46" ht="14.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</row>
    <row r="1046" spans="1:46" ht="14.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</row>
    <row r="1047" spans="1:46" ht="14.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</row>
    <row r="1048" spans="1:46" ht="14.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</row>
    <row r="1049" spans="1:46" ht="14.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</row>
    <row r="1050" spans="1:46" ht="14.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</row>
    <row r="1051" spans="1:46" ht="14.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</row>
    <row r="1052" spans="1:46" ht="14.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</row>
    <row r="1053" spans="1:46" ht="14.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</row>
    <row r="1054" spans="1:46" ht="14.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</row>
    <row r="1055" spans="1:46" ht="14.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</row>
    <row r="1056" spans="1:46" ht="14.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</row>
    <row r="1057" spans="1:46" ht="14.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</row>
    <row r="1058" spans="1:46" ht="14.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</row>
    <row r="1059" spans="1:46" ht="14.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</row>
    <row r="1060" spans="1:46" ht="14.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</row>
    <row r="1061" spans="1:46" ht="14.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</row>
    <row r="1062" spans="1:46" ht="14.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</row>
    <row r="1063" spans="1:46" ht="14.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</row>
    <row r="1064" spans="1:46" ht="14.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</row>
    <row r="1065" spans="1:46" ht="14.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</row>
    <row r="1066" spans="1:46" ht="14.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</row>
    <row r="1067" spans="1:46" ht="14.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</row>
    <row r="1068" spans="1:46" ht="14.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</row>
    <row r="1069" spans="1:46" ht="14.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</row>
    <row r="1070" spans="1:46" ht="14.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</row>
    <row r="1071" spans="1:46" ht="14.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</row>
    <row r="1072" spans="1:46" ht="14.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</row>
    <row r="1073" spans="1:46" ht="14.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</row>
    <row r="1074" spans="1:46" ht="14.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</row>
    <row r="1075" spans="1:46" ht="14.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</row>
    <row r="1076" spans="1:46" ht="14.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</row>
    <row r="1077" spans="1:46" ht="14.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</row>
    <row r="1078" spans="1:46" ht="14.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</row>
    <row r="1079" spans="1:46" ht="14.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</row>
    <row r="1080" spans="1:46" ht="14.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</row>
    <row r="1081" spans="1:46" ht="14.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</row>
    <row r="1082" spans="1:46" ht="14.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</row>
    <row r="1083" spans="1:46" ht="14.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</row>
    <row r="1084" spans="1:46" ht="14.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</row>
    <row r="1085" spans="1:46" ht="14.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</row>
    <row r="1086" spans="1:46" ht="14.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</row>
    <row r="1087" spans="1:46" ht="14.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</row>
    <row r="1088" spans="1:46" ht="14.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</row>
    <row r="1089" spans="1:46" ht="14.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</row>
    <row r="1090" spans="1:46" ht="14.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</row>
    <row r="1091" spans="1:46" ht="14.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</row>
    <row r="1092" spans="1:46" ht="14.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</row>
    <row r="1093" spans="1:46" ht="14.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</row>
    <row r="1094" spans="1:46" ht="14.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</row>
    <row r="1095" spans="1:46" ht="14.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</row>
    <row r="1096" spans="1:46" ht="14.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</row>
    <row r="1097" spans="1:46" ht="14.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</row>
    <row r="1098" spans="1:46" ht="14.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</row>
    <row r="1099" spans="1:46" ht="14.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</row>
    <row r="1100" spans="1:46" ht="14.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</row>
    <row r="1101" spans="1:46" ht="14.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</row>
    <row r="1102" spans="1:46" ht="14.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</row>
    <row r="1103" spans="1:46" ht="14.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</row>
    <row r="1104" spans="1:46" ht="14.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</row>
    <row r="1105" spans="1:46" ht="14.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</row>
    <row r="1106" spans="1:46" ht="14.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</row>
    <row r="1107" spans="1:46" ht="14.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</row>
    <row r="1108" spans="1:46" ht="14.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</row>
    <row r="1109" spans="1:46" ht="14.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</row>
    <row r="1110" spans="1:46" ht="14.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</row>
    <row r="1111" spans="1:46" ht="14.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</row>
    <row r="1112" spans="1:46" ht="14.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</row>
    <row r="1113" spans="1:46" ht="14.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</row>
    <row r="1114" spans="1:46" ht="14.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</row>
    <row r="1115" spans="1:46" ht="14.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</row>
    <row r="1116" spans="1:46" ht="14.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</row>
    <row r="1117" spans="1:46" ht="14.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</row>
    <row r="1118" spans="1:46" ht="14.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</row>
    <row r="1119" spans="1:46" ht="14.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</row>
    <row r="1120" spans="1:46" ht="14.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</row>
    <row r="1121" spans="1:46" ht="14.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</row>
    <row r="1122" spans="1:46" ht="14.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</row>
    <row r="1123" spans="1:46" ht="14.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</row>
    <row r="1124" spans="1:46" ht="14.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</row>
    <row r="1125" spans="1:46" ht="14.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</row>
    <row r="1126" spans="1:46" ht="14.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</row>
    <row r="1127" spans="1:46" ht="14.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</row>
    <row r="1128" spans="1:46" ht="14.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</row>
    <row r="1129" spans="1:46" ht="14.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</row>
    <row r="1130" spans="1:46" ht="14.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</row>
    <row r="1131" spans="1:46" ht="14.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</row>
    <row r="1132" spans="1:46" ht="14.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</row>
    <row r="1133" spans="1:46" ht="14.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</row>
    <row r="1134" spans="1:46" ht="14.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</row>
    <row r="1135" spans="1:46" ht="14.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</row>
    <row r="1136" spans="1:46" ht="14.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</row>
    <row r="1137" spans="1:46" ht="14.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</row>
    <row r="1138" spans="1:46" ht="14.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</row>
    <row r="1139" spans="1:46" ht="14.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</row>
    <row r="1140" spans="1:46" ht="14.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</row>
    <row r="1141" spans="1:46" ht="14.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</row>
    <row r="1142" spans="1:46" ht="14.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</row>
    <row r="1143" spans="1:46" ht="14.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</row>
    <row r="1144" spans="1:46" ht="14.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</row>
    <row r="1145" spans="1:46" ht="14.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</row>
    <row r="1146" spans="1:46" ht="14.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</row>
    <row r="1147" spans="1:46" ht="14.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</row>
    <row r="1148" spans="1:46" ht="14.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</row>
    <row r="1149" spans="1:46" ht="14.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</row>
    <row r="1150" spans="1:46" ht="14.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</row>
    <row r="1151" spans="1:46" ht="14.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</row>
    <row r="1152" spans="1:46" ht="14.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</row>
    <row r="1153" spans="1:46" ht="14.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</row>
    <row r="1154" spans="1:46" ht="14.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</row>
    <row r="1155" spans="1:46" ht="14.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</row>
    <row r="1156" spans="1:46" ht="14.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</row>
    <row r="1157" spans="1:46" ht="14.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</row>
    <row r="1158" spans="1:46" ht="14.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</row>
    <row r="1159" spans="1:46" ht="14.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</row>
    <row r="1160" spans="1:46" ht="14.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</row>
    <row r="1161" spans="1:46" ht="14.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</row>
    <row r="1162" spans="1:46" ht="14.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</row>
    <row r="1163" spans="1:46" ht="14.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</row>
    <row r="1164" spans="1:46" ht="14.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</row>
    <row r="1165" spans="1:46" ht="14.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</row>
    <row r="1166" spans="1:46" ht="14.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</row>
    <row r="1167" spans="1:46" ht="14.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</row>
    <row r="1168" spans="1:46" ht="14.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</row>
    <row r="1169" spans="1:46" ht="14.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</row>
    <row r="1170" spans="1:46" ht="14.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</row>
    <row r="1171" spans="1:46" ht="14.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</row>
    <row r="1172" spans="1:46" ht="14.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</row>
    <row r="1173" spans="1:46" ht="14.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</row>
    <row r="1174" spans="1:46" ht="14.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</row>
    <row r="1175" spans="1:46" ht="14.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</row>
    <row r="1176" spans="1:46" ht="14.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</row>
    <row r="1177" spans="1:46" ht="14.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</row>
    <row r="1178" spans="1:46" ht="14.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</row>
    <row r="1179" spans="1:46" ht="14.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</row>
    <row r="1180" spans="1:46" ht="14.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</row>
    <row r="1181" spans="1:46" ht="14.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</row>
    <row r="1182" spans="1:46" ht="14.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</row>
    <row r="1183" spans="1:46" ht="14.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</row>
    <row r="1184" spans="1:46" ht="14.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</row>
    <row r="1185" spans="1:46" ht="14.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</row>
    <row r="1186" spans="1:46" ht="14.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</row>
    <row r="1187" spans="1:46" ht="14.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</row>
    <row r="1188" spans="1:46" ht="14.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</row>
    <row r="1189" spans="1:46" ht="14.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</row>
    <row r="1190" spans="1:46" ht="14.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</row>
    <row r="1191" spans="1:46" ht="14.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</row>
    <row r="1192" spans="1:46" ht="14.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</row>
    <row r="1193" spans="1:46" ht="14.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</row>
    <row r="1194" spans="1:46" ht="14.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</row>
    <row r="1195" spans="1:46" ht="14.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</row>
    <row r="1196" spans="1:46" ht="14.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</row>
    <row r="1197" spans="1:46" ht="14.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</row>
    <row r="1198" spans="1:46" ht="14.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</row>
    <row r="1199" spans="1:46" ht="14.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</row>
    <row r="1200" spans="1:46" ht="14.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</row>
    <row r="1201" spans="1:46" ht="14.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</row>
    <row r="1202" spans="1:46" ht="14.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</row>
    <row r="1203" spans="1:46" ht="14.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</row>
    <row r="1204" spans="1:46" ht="14.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</row>
    <row r="1205" spans="1:46" ht="14.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</row>
    <row r="1206" spans="1:46" ht="14.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</row>
    <row r="1207" spans="1:46" ht="14.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</row>
    <row r="1208" spans="1:46" ht="14.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</row>
    <row r="1209" spans="1:46" ht="14.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</row>
    <row r="1210" spans="1:46" ht="14.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</row>
    <row r="1211" spans="1:46" ht="14.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</row>
    <row r="1212" spans="1:46" ht="14.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</row>
    <row r="1213" spans="1:46" ht="14.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</row>
    <row r="1214" spans="1:46" ht="14.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</row>
    <row r="1215" spans="1:46" ht="14.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</row>
    <row r="1216" spans="1:46" ht="14.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</row>
    <row r="1217" spans="1:46" ht="14.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</row>
    <row r="1218" spans="1:46" ht="14.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</row>
    <row r="1219" spans="1:46" ht="14.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</row>
    <row r="1220" spans="1:46" ht="14.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</row>
    <row r="1221" spans="1:46" ht="14.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</row>
    <row r="1222" spans="1:46" ht="14.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</row>
    <row r="1223" spans="1:46" ht="14.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</row>
    <row r="1224" spans="1:46" ht="14.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</row>
    <row r="1225" spans="1:46" ht="14.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</row>
    <row r="1226" spans="1:46" ht="14.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</row>
    <row r="1227" spans="1:46" ht="14.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</row>
    <row r="1228" spans="1:46" ht="14.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</row>
    <row r="1229" spans="1:46" ht="14.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</row>
    <row r="1230" spans="1:46" ht="14.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</row>
    <row r="1231" spans="1:46" ht="14.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</row>
    <row r="1232" spans="1:46" ht="14.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</row>
    <row r="1233" spans="1:46" ht="14.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</row>
    <row r="1234" spans="1:46" ht="14.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</row>
    <row r="1235" spans="1:46" ht="14.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</row>
    <row r="1236" spans="1:46" ht="14.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</row>
    <row r="1237" spans="1:46" ht="14.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</row>
    <row r="1238" spans="1:46" ht="14.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</row>
    <row r="1239" spans="1:46" ht="14.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</row>
    <row r="1240" spans="1:46" ht="14.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</row>
    <row r="1241" spans="1:46" ht="14.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</row>
    <row r="1242" spans="1:46" ht="14.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</row>
    <row r="1243" spans="1:46" ht="14.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</row>
    <row r="1244" spans="1:46" ht="14.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</row>
    <row r="1245" spans="1:46" ht="14.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</row>
    <row r="1246" spans="1:46" ht="14.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</row>
    <row r="1247" spans="1:46" ht="14.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</row>
    <row r="1248" spans="1:46" ht="14.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</row>
    <row r="1249" spans="1:46" ht="14.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</row>
    <row r="1250" spans="1:46" ht="14.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</row>
    <row r="1251" spans="1:46" ht="14.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</row>
    <row r="1252" spans="1:46" ht="14.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</row>
    <row r="1253" spans="1:46" ht="14.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</row>
    <row r="1254" spans="1:46" ht="14.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</row>
    <row r="1255" spans="1:46" ht="14.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</row>
    <row r="1256" spans="1:46" ht="14.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</row>
    <row r="1257" spans="1:46" ht="14.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</row>
    <row r="1258" spans="1:46" ht="14.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</row>
    <row r="1259" spans="1:46" ht="14.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</row>
    <row r="1260" spans="1:46" ht="14.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</row>
    <row r="1261" spans="1:46" ht="14.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</row>
    <row r="1262" spans="1:46" ht="14.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</row>
    <row r="1263" spans="1:46" ht="14.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</row>
    <row r="1264" spans="1:46" ht="14.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</row>
    <row r="1265" spans="1:46" ht="14.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</row>
    <row r="1266" spans="1:46" ht="14.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</row>
    <row r="1267" spans="1:46" ht="14.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</row>
    <row r="1268" spans="1:46" ht="14.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</row>
    <row r="1269" spans="1:46" ht="14.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</row>
    <row r="1270" spans="1:46" ht="14.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</row>
    <row r="1271" spans="1:46" ht="14.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</row>
    <row r="1272" spans="1:46" ht="14.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</row>
    <row r="1273" spans="1:46" ht="14.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</row>
    <row r="1274" spans="1:46" ht="14.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</row>
    <row r="1275" spans="1:46" ht="14.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</row>
    <row r="1276" spans="1:46" ht="14.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</row>
    <row r="1277" spans="1:46" ht="14.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</row>
    <row r="1278" spans="1:46" ht="14.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</row>
    <row r="1279" spans="1:46" ht="14.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</row>
    <row r="1280" spans="1:46" ht="14.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</row>
    <row r="1281" spans="1:46" ht="14.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</row>
    <row r="1282" spans="1:46" ht="14.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</row>
    <row r="1283" spans="1:46" ht="14.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</row>
    <row r="1284" spans="1:46" ht="14.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</row>
    <row r="1285" spans="1:46" ht="14.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</row>
    <row r="1286" spans="1:46" ht="14.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</row>
    <row r="1287" spans="1:46" ht="14.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</row>
    <row r="1288" spans="1:46" ht="14.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</row>
    <row r="1289" spans="1:46" ht="14.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</row>
    <row r="1290" spans="1:46" ht="14.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</row>
    <row r="1291" spans="1:46" ht="14.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</row>
    <row r="1292" spans="1:46" ht="14.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</row>
    <row r="1293" spans="1:46" ht="14.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</row>
    <row r="1294" spans="1:46" ht="14.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</row>
    <row r="1295" spans="1:46" ht="14.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</row>
    <row r="1296" spans="1:46" ht="14.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</row>
    <row r="1297" spans="1:46" ht="14.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</row>
    <row r="1298" spans="1:46" ht="14.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</row>
    <row r="1299" spans="1:46" ht="14.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</row>
    <row r="1300" spans="1:46" ht="14.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</row>
    <row r="1301" spans="1:46" ht="14.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</row>
    <row r="1302" spans="1:46" ht="14.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</row>
    <row r="1303" spans="1:46" ht="14.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</row>
    <row r="1304" spans="1:46" ht="14.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</row>
    <row r="1305" spans="1:46" ht="14.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</row>
    <row r="1306" spans="1:46" ht="14.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</row>
    <row r="1307" spans="1:46" ht="14.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</row>
    <row r="1308" spans="1:46" ht="14.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</row>
    <row r="1309" spans="1:46" ht="14.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</row>
    <row r="1310" spans="1:46" ht="14.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</row>
    <row r="1311" spans="1:46" ht="14.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</row>
    <row r="1312" spans="1:46" ht="14.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</row>
    <row r="1313" spans="1:46" ht="14.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</row>
    <row r="1314" spans="1:46" ht="14.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</row>
    <row r="1315" spans="1:46" ht="14.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</row>
    <row r="1316" spans="1:46" ht="14.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</row>
    <row r="1317" spans="1:46" ht="14.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</row>
    <row r="1318" spans="1:46" ht="14.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</row>
    <row r="1319" spans="1:46" ht="14.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</row>
    <row r="1320" spans="1:46" ht="14.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</row>
    <row r="1321" spans="1:46" ht="14.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</row>
    <row r="1322" spans="1:46" ht="14.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</row>
    <row r="1323" spans="1:46" ht="14.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</row>
    <row r="1324" spans="1:46" ht="14.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</row>
    <row r="1325" spans="1:46" ht="14.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</row>
    <row r="1326" spans="1:46" ht="14.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</row>
    <row r="1327" spans="1:46" ht="14.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</row>
    <row r="1328" spans="1:46" ht="14.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</row>
    <row r="1329" spans="1:46" ht="14.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</row>
    <row r="1330" spans="1:46" ht="14.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</row>
    <row r="1331" spans="1:46" ht="14.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</row>
    <row r="1332" spans="1:46" ht="14.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</row>
    <row r="1333" spans="1:46" ht="14.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</row>
    <row r="1334" spans="1:46" ht="14.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</row>
    <row r="1335" spans="1:46" ht="14.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</row>
    <row r="1336" spans="1:46" ht="14.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</row>
    <row r="1337" spans="1:46" ht="14.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</row>
    <row r="1338" spans="1:46" ht="14.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</row>
    <row r="1339" spans="1:46" ht="14.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</row>
    <row r="1340" spans="1:46" ht="14.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</row>
    <row r="1341" spans="1:46" ht="14.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</row>
    <row r="1342" spans="1:46" ht="14.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</row>
    <row r="1343" spans="1:46" ht="14.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</row>
    <row r="1344" spans="1:46" ht="14.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</row>
    <row r="1345" spans="1:46" ht="14.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</row>
    <row r="1346" spans="1:46" ht="14.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</row>
    <row r="1347" spans="1:46" ht="14.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</row>
    <row r="1348" spans="1:46" ht="14.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</row>
    <row r="1349" spans="1:46" ht="14.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</row>
    <row r="1350" spans="1:46" ht="14.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</row>
    <row r="1351" spans="1:46" ht="14.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</row>
    <row r="1352" spans="1:46" ht="14.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</row>
    <row r="1353" spans="1:46" ht="14.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</row>
    <row r="1354" spans="1:46" ht="14.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</row>
    <row r="1355" spans="1:46" ht="14.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</row>
    <row r="1356" spans="1:46" ht="14.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</row>
    <row r="1357" spans="1:46" ht="14.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</row>
    <row r="1358" spans="1:46" ht="14.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</row>
    <row r="1359" spans="1:46" ht="14.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</row>
    <row r="1360" spans="1:46" ht="14.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</row>
    <row r="1361" spans="1:46" ht="14.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</row>
    <row r="1362" spans="1:46" ht="14.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</row>
    <row r="1363" spans="1:46" ht="14.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</row>
    <row r="1364" spans="1:46" ht="14.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</row>
    <row r="1365" spans="1:46" ht="14.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</row>
    <row r="1366" spans="1:46" ht="14.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</row>
    <row r="1367" spans="1:46" ht="14.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</row>
    <row r="1368" spans="1:46" ht="14.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</row>
    <row r="1369" spans="1:46" ht="14.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</row>
    <row r="1370" spans="1:46" ht="14.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</row>
    <row r="1371" spans="1:46" ht="14.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</row>
    <row r="1372" spans="1:46" ht="14.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</row>
    <row r="1373" spans="1:46" ht="14.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</row>
    <row r="1374" spans="1:46" ht="14.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</row>
    <row r="1375" spans="1:46" ht="14.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</row>
    <row r="1376" spans="1:46" ht="14.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</row>
    <row r="1377" spans="1:46" ht="14.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</row>
    <row r="1378" spans="1:46" ht="14.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</row>
    <row r="1379" spans="1:46" ht="14.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</row>
    <row r="1380" spans="1:46" ht="14.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</row>
    <row r="1381" spans="1:46" ht="14.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</row>
    <row r="1382" spans="1:46" ht="14.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</row>
    <row r="1383" spans="1:46" ht="14.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</row>
    <row r="1384" spans="1:46" ht="14.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</row>
    <row r="1385" spans="1:46" ht="14.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</row>
    <row r="1386" spans="1:46" ht="14.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</row>
    <row r="1387" spans="1:46" ht="14.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</row>
    <row r="1388" spans="1:46" ht="14.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</row>
    <row r="1389" spans="1:46" ht="14.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</row>
    <row r="1390" spans="1:46" ht="14.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</row>
    <row r="1391" spans="1:46" ht="14.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</row>
    <row r="1392" spans="1:46" ht="14.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</row>
    <row r="1393" spans="1:46" ht="14.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</row>
    <row r="1394" spans="1:46" ht="14.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</row>
    <row r="1395" spans="1:46" ht="14.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</row>
    <row r="1396" spans="1:46" ht="14.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</row>
    <row r="1397" spans="1:46" ht="14.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</row>
    <row r="1398" spans="1:46" ht="14.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</row>
    <row r="1399" spans="1:46" ht="14.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</row>
    <row r="1400" spans="1:46" ht="14.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</row>
    <row r="1401" spans="1:46" ht="14.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</row>
    <row r="1402" spans="1:46" ht="14.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</row>
    <row r="1403" spans="1:46" ht="14.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</row>
    <row r="1404" spans="1:46" ht="14.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</row>
    <row r="1405" spans="1:46" ht="14.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</row>
    <row r="1406" spans="1:46" ht="14.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</row>
    <row r="1407" spans="1:46" ht="14.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</row>
    <row r="1408" spans="1:46" ht="14.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</row>
    <row r="1409" spans="1:46" ht="14.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</row>
    <row r="1410" spans="1:46" ht="14.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</row>
    <row r="1411" spans="1:46" ht="14.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</row>
    <row r="1412" spans="1:46" ht="14.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</row>
    <row r="1413" spans="1:46" ht="14.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</row>
    <row r="1414" spans="1:46" ht="14.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</row>
    <row r="1415" spans="1:46" ht="14.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</row>
    <row r="1416" spans="1:46" ht="14.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</row>
    <row r="1417" spans="1:46" ht="14.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</row>
    <row r="1418" spans="1:46" ht="14.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</row>
    <row r="1419" spans="1:46" ht="14.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</row>
    <row r="1420" spans="1:46" ht="14.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</row>
    <row r="1421" spans="1:46" ht="14.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</row>
    <row r="1422" spans="1:46" ht="14.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</row>
    <row r="1423" spans="1:46" ht="14.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</row>
    <row r="1424" spans="1:46" ht="14.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</row>
    <row r="1425" spans="1:46" ht="14.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</row>
    <row r="1426" spans="1:46" ht="14.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</row>
    <row r="1427" spans="1:46" ht="14.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</row>
    <row r="1428" spans="1:46" ht="14.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</row>
    <row r="1429" spans="1:46" ht="14.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</row>
    <row r="1430" spans="1:46" ht="14.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</row>
    <row r="1431" spans="1:46" ht="14.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</row>
    <row r="1432" spans="1:46" ht="14.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</row>
    <row r="1433" spans="1:46" ht="14.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</row>
    <row r="1434" spans="1:46" ht="14.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</row>
    <row r="1435" spans="1:46" ht="14.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</row>
    <row r="1436" spans="1:46" ht="14.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</row>
    <row r="1437" spans="1:46" ht="14.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</row>
    <row r="1438" spans="1:46" ht="14.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</row>
    <row r="1439" spans="1:46" ht="14.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</row>
    <row r="1440" spans="1:46" ht="14.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</row>
    <row r="1441" spans="1:46" ht="14.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</row>
    <row r="1442" spans="1:46" ht="14.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</row>
    <row r="1443" spans="1:46" ht="14.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</row>
    <row r="1444" spans="1:46" ht="14.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</row>
    <row r="1445" spans="1:46" ht="14.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</row>
    <row r="1446" spans="1:46" ht="14.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</row>
    <row r="1447" spans="1:46" ht="14.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</row>
    <row r="1448" spans="1:46" ht="14.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</row>
    <row r="1449" spans="1:46" ht="14.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</row>
    <row r="1450" spans="1:46" ht="14.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</row>
    <row r="1451" spans="1:46" ht="14.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</row>
    <row r="1452" spans="1:46" ht="14.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</row>
    <row r="1453" spans="1:46" ht="14.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</row>
    <row r="1454" spans="1:46" ht="14.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</row>
    <row r="1455" spans="1:46" ht="14.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</row>
    <row r="1456" spans="1:46" ht="14.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</row>
    <row r="1457" spans="1:46" ht="14.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</row>
    <row r="1458" spans="1:46" ht="14.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</row>
    <row r="1459" spans="1:46" ht="14.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</row>
    <row r="1460" spans="1:46" ht="14.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</row>
    <row r="1461" spans="1:46" ht="14.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</row>
    <row r="1462" spans="1:46" ht="14.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</row>
    <row r="1463" spans="1:46" ht="14.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</row>
    <row r="1464" spans="1:46" ht="14.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</row>
    <row r="1465" spans="1:46" ht="14.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</row>
    <row r="1466" spans="1:46" ht="14.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</row>
    <row r="1467" spans="1:46" ht="14.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</row>
    <row r="1468" spans="1:46" ht="14.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</row>
    <row r="1469" spans="1:46" ht="14.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</row>
    <row r="1470" spans="1:46" ht="14.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</row>
    <row r="1471" spans="1:46" ht="14.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</row>
    <row r="1472" spans="1:46" ht="14.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</row>
    <row r="1473" spans="1:46" ht="14.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</row>
    <row r="1474" spans="1:46" ht="14.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</row>
    <row r="1475" spans="1:46" ht="14.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</row>
    <row r="1476" spans="1:46" ht="14.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</row>
    <row r="1477" spans="1:46" ht="14.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</row>
    <row r="1478" spans="1:46" ht="14.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</row>
    <row r="1479" spans="1:46" ht="14.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</row>
    <row r="1480" spans="1:46" ht="14.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</row>
    <row r="1481" spans="1:46" ht="14.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</row>
    <row r="1482" spans="1:46" ht="14.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</row>
    <row r="1483" spans="1:46" ht="14.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</row>
    <row r="1484" spans="1:46" ht="14.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</row>
    <row r="1485" spans="1:46" ht="14.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</row>
    <row r="1486" spans="1:46" ht="14.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</row>
    <row r="1487" spans="1:46" ht="14.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</row>
    <row r="1488" spans="1:46" ht="14.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</row>
    <row r="1489" spans="1:46" ht="14.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</row>
    <row r="1490" spans="1:46" ht="14.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</row>
    <row r="1491" spans="1:46" ht="14.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</row>
    <row r="1492" spans="1:46" ht="14.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</row>
    <row r="1493" spans="1:46" ht="14.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</row>
    <row r="1494" spans="1:46" ht="14.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</row>
    <row r="1495" spans="1:46" ht="14.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</row>
    <row r="1496" spans="1:46" ht="14.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</row>
    <row r="1497" spans="1:46" ht="14.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</row>
    <row r="1498" spans="1:46" ht="14.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</row>
    <row r="1499" spans="1:46" ht="14.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</row>
    <row r="1500" spans="1:46" ht="14.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</row>
    <row r="1501" spans="1:46" ht="14.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</row>
    <row r="1502" spans="1:46" ht="14.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</row>
    <row r="1503" spans="1:46" ht="14.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</row>
    <row r="1504" spans="1:46" ht="14.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</row>
    <row r="1505" spans="1:46" ht="14.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</row>
    <row r="1506" spans="1:46" ht="14.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</row>
    <row r="1507" spans="1:46" ht="14.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</row>
    <row r="1508" spans="1:46" ht="14.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</row>
    <row r="1509" spans="1:46" ht="14.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</row>
    <row r="1510" spans="1:46" ht="14.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</row>
    <row r="1511" spans="1:46" ht="14.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</row>
    <row r="1512" spans="1:46" ht="14.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</row>
    <row r="1513" spans="1:46" ht="14.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</row>
    <row r="1514" spans="1:46" ht="14.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</row>
    <row r="1515" spans="1:46" ht="14.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</row>
    <row r="1516" spans="1:46" ht="14.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</row>
    <row r="1517" spans="1:46" ht="14.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</row>
    <row r="1518" spans="1:46" ht="14.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</row>
    <row r="1519" spans="1:46" ht="14.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</row>
    <row r="1520" spans="1:46" ht="14.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</row>
    <row r="1521" spans="1:46" ht="14.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</row>
    <row r="1522" spans="1:46" ht="14.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</row>
    <row r="1523" spans="1:46" ht="14.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</row>
    <row r="1524" spans="1:46" ht="14.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</row>
    <row r="1525" spans="1:46" ht="14.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</row>
    <row r="1526" spans="1:46" ht="14.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</row>
    <row r="1527" spans="1:46" ht="14.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</row>
    <row r="1528" spans="1:46" ht="14.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</row>
    <row r="1529" spans="1:46" ht="14.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</row>
    <row r="1530" spans="1:46" ht="14.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</row>
    <row r="1531" spans="1:46" ht="14.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</row>
    <row r="1532" spans="1:46" ht="14.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</row>
    <row r="1533" spans="1:46" ht="14.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</row>
    <row r="1534" spans="1:46" ht="14.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</row>
    <row r="1535" spans="1:46" ht="14.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</row>
    <row r="1536" spans="1:46" ht="14.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</row>
    <row r="1537" spans="1:46" ht="14.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</row>
    <row r="1538" spans="1:46" ht="14.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</row>
    <row r="1539" spans="1:46" ht="14.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</row>
    <row r="1540" spans="1:46" ht="14.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</row>
    <row r="1541" spans="1:46" ht="14.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</row>
    <row r="1542" spans="1:46" ht="14.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</row>
    <row r="1543" spans="1:46" ht="14.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</row>
    <row r="1544" spans="1:46" ht="14.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</row>
    <row r="1545" spans="1:46" ht="14.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</row>
    <row r="1546" spans="1:46" ht="14.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</row>
    <row r="1547" spans="1:46" ht="14.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</row>
    <row r="1548" spans="1:46" ht="14.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</row>
    <row r="1549" spans="1:46" ht="14.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</row>
    <row r="1550" spans="1:46" ht="14.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</row>
    <row r="1551" spans="1:46" ht="14.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</row>
    <row r="1552" spans="1:46" ht="14.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</row>
    <row r="1553" spans="1:46" ht="14.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</row>
    <row r="1554" spans="1:46" ht="14.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</row>
    <row r="1555" spans="1:46" ht="14.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</row>
    <row r="1556" spans="1:46" ht="14.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</row>
    <row r="1557" spans="1:46" ht="14.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</row>
    <row r="1558" spans="1:46" ht="14.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</row>
    <row r="1559" spans="1:46" ht="14.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</row>
    <row r="1560" spans="1:46" ht="14.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</row>
    <row r="1561" spans="1:46" ht="14.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</row>
    <row r="1562" spans="1:46" ht="14.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</row>
    <row r="1563" spans="1:46" ht="14.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</row>
    <row r="1564" spans="1:46" ht="14.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</row>
    <row r="1565" spans="1:46" ht="14.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</row>
    <row r="1566" spans="1:46" ht="14.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</row>
    <row r="1567" spans="1:46" ht="14.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</row>
    <row r="1568" spans="1:46" ht="14.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</row>
    <row r="1569" spans="1:46" ht="14.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</row>
    <row r="1570" spans="1:46" ht="14.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</row>
    <row r="1571" spans="1:46" ht="14.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</row>
    <row r="1572" spans="1:46" ht="14.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</row>
    <row r="1573" spans="1:46" ht="14.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</row>
    <row r="1574" spans="1:46" ht="14.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</row>
    <row r="1575" spans="1:46" ht="14.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</row>
    <row r="1576" spans="1:46" ht="14.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</row>
    <row r="1577" spans="1:46" ht="14.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</row>
    <row r="1578" spans="1:46" ht="14.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</row>
    <row r="1579" spans="1:46" ht="14.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</row>
    <row r="1580" spans="1:46" ht="14.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</row>
    <row r="1581" spans="1:46" ht="14.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</row>
    <row r="1582" spans="1:46" ht="14.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</row>
    <row r="1583" spans="1:46" ht="14.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</row>
    <row r="1584" spans="1:46" ht="14.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</row>
    <row r="1585" spans="1:46" ht="14.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</row>
    <row r="1586" spans="1:46" ht="14.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</row>
    <row r="1587" spans="1:46" ht="14.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</row>
    <row r="1588" spans="1:46" ht="14.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</row>
    <row r="1589" spans="1:46" ht="14.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</row>
    <row r="1590" spans="1:46" ht="14.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</row>
    <row r="1591" spans="1:46" ht="14.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</row>
    <row r="1592" spans="1:46" ht="14.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</row>
    <row r="1593" spans="1:46" ht="14.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</row>
    <row r="1594" spans="1:46" ht="14.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</row>
    <row r="1595" spans="1:46" ht="14.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</row>
    <row r="1596" spans="1:46" ht="14.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</row>
    <row r="1597" spans="1:46" ht="14.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</row>
    <row r="1598" spans="1:46" ht="14.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</row>
    <row r="1599" spans="1:46" ht="14.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</row>
    <row r="1600" spans="1:46" ht="14.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</row>
    <row r="1601" spans="1:46" ht="14.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</row>
    <row r="1602" spans="1:46" ht="14.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</row>
    <row r="1603" spans="1:46" ht="14.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</row>
    <row r="1604" spans="1:46" ht="14.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</row>
    <row r="1605" spans="1:46" ht="14.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</row>
    <row r="1606" spans="1:46" ht="14.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</row>
    <row r="1607" spans="1:46" ht="14.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</row>
    <row r="1608" spans="1:46" ht="14.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</row>
    <row r="1609" spans="1:46" ht="14.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</row>
    <row r="1610" spans="1:46" ht="14.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</row>
    <row r="1611" spans="1:46" ht="14.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</row>
    <row r="1612" spans="1:46" ht="14.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</row>
    <row r="1613" spans="1:46" ht="14.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</row>
    <row r="1614" spans="1:46" ht="14.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</row>
    <row r="1615" spans="1:46" ht="14.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</row>
    <row r="1616" spans="1:46" ht="14.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</row>
    <row r="1617" spans="1:46" ht="14.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</row>
    <row r="1618" spans="1:46" ht="14.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</row>
    <row r="1619" spans="1:46" ht="14.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</row>
    <row r="1620" spans="1:46" ht="14.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</row>
    <row r="1621" spans="1:46" ht="14.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</row>
    <row r="1622" spans="1:46" ht="14.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</row>
    <row r="1623" spans="1:46" ht="14.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</row>
    <row r="1624" spans="1:46" ht="14.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</row>
    <row r="1625" spans="1:46" ht="14.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</row>
    <row r="1626" spans="1:46" ht="14.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</row>
    <row r="1627" spans="1:46" ht="14.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</row>
    <row r="1628" spans="1:46" ht="14.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</row>
    <row r="1629" spans="1:46" ht="14.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</row>
    <row r="1630" spans="1:46" ht="14.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</row>
    <row r="1631" spans="1:46" ht="14.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</row>
    <row r="1632" spans="1:46" ht="14.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</row>
    <row r="1633" spans="1:46" ht="14.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</row>
    <row r="1634" spans="1:46" ht="14.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</row>
    <row r="1635" spans="1:46" ht="14.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</row>
    <row r="1636" spans="1:46" ht="14.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</row>
    <row r="1637" spans="1:46" ht="14.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</row>
    <row r="1638" spans="1:46" ht="14.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</row>
    <row r="1639" spans="1:46" ht="14.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</row>
    <row r="1640" spans="1:46" ht="14.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</row>
    <row r="1641" spans="1:46" ht="14.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</row>
    <row r="1642" spans="1:46" ht="14.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</row>
    <row r="1643" spans="1:46" ht="14.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</row>
    <row r="1644" spans="1:46" ht="14.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</row>
    <row r="1645" spans="1:46" ht="14.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</row>
    <row r="1646" spans="1:46" ht="14.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</row>
    <row r="1647" spans="1:46" ht="14.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</row>
    <row r="1648" spans="1:46" ht="14.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</row>
    <row r="1649" spans="1:46" ht="14.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</row>
    <row r="1650" spans="1:46" ht="14.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</row>
    <row r="1651" spans="1:46" ht="14.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</row>
    <row r="1652" spans="1:46" ht="14.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</row>
    <row r="1653" spans="1:46" ht="14.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</row>
    <row r="1654" spans="1:46" ht="14.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</row>
    <row r="1655" spans="1:46" ht="14.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</row>
    <row r="1656" spans="1:46" ht="14.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</row>
    <row r="1657" spans="1:46" ht="14.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</row>
    <row r="1658" spans="1:46" ht="14.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</row>
    <row r="1659" spans="1:46" ht="14.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</row>
    <row r="1660" spans="1:46" ht="14.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</row>
    <row r="1661" spans="1:46" ht="14.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</row>
    <row r="1662" spans="1:46" ht="14.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</row>
    <row r="1663" spans="1:46" ht="14.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</row>
    <row r="1664" spans="1:46" ht="14.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</row>
    <row r="1665" spans="1:46" ht="14.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</row>
    <row r="1666" spans="1:46" ht="14.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</row>
    <row r="1667" spans="1:46" ht="14.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</row>
    <row r="1668" spans="1:46" ht="14.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</row>
    <row r="1669" spans="1:46" ht="14.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</row>
    <row r="1670" spans="1:46" ht="14.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</row>
    <row r="1671" spans="1:46" ht="14.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</row>
    <row r="1672" spans="1:46" ht="14.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</row>
    <row r="1673" spans="1:46" ht="14.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</row>
    <row r="1674" spans="1:46" ht="14.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</row>
    <row r="1675" spans="1:46" ht="14.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</row>
    <row r="1676" spans="1:46" ht="14.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</row>
    <row r="1677" spans="1:46" ht="14.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</row>
    <row r="1678" spans="1:46" ht="14.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</row>
    <row r="1679" spans="1:46" ht="14.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</row>
    <row r="1680" spans="1:46" ht="14.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</row>
    <row r="1681" spans="1:46" ht="14.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</row>
    <row r="1682" spans="1:46" ht="14.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</row>
    <row r="1683" spans="1:46" ht="14.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</row>
    <row r="1684" spans="1:46" ht="14.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</row>
    <row r="1685" spans="1:46" ht="14.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</row>
    <row r="1686" spans="1:46" ht="14.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</row>
    <row r="1687" spans="1:46" ht="14.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</row>
    <row r="1688" spans="1:46" ht="14.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</row>
    <row r="1689" spans="1:46" ht="14.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</row>
    <row r="1690" spans="1:46" ht="14.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</row>
    <row r="1691" spans="1:46" ht="14.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</row>
    <row r="1692" spans="1:46" ht="14.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</row>
    <row r="1693" spans="1:46" ht="14.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</row>
    <row r="1694" spans="1:46" ht="14.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</row>
    <row r="1695" spans="1:46" ht="14.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</row>
    <row r="1696" spans="1:46" ht="14.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</row>
    <row r="1697" spans="1:46" ht="14.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</row>
    <row r="1698" spans="1:46" ht="14.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</row>
    <row r="1699" spans="1:46" ht="14.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</row>
    <row r="1700" spans="1:46" ht="14.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</row>
    <row r="1701" spans="1:46" ht="14.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</row>
    <row r="1702" spans="1:46" ht="14.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</row>
    <row r="1703" spans="1:46" ht="14.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</row>
    <row r="1704" spans="1:46" ht="14.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</row>
    <row r="1705" spans="1:46" ht="14.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</row>
    <row r="1706" spans="1:46" ht="14.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</row>
    <row r="1707" spans="1:46" ht="14.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</row>
    <row r="1708" spans="1:46" ht="14.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</row>
    <row r="1709" spans="1:46" ht="14.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</row>
    <row r="1710" spans="1:46" ht="14.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</row>
    <row r="1711" spans="1:46" ht="14.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</row>
    <row r="1712" spans="1:46" ht="14.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</row>
    <row r="1713" spans="1:46" ht="14.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</row>
    <row r="1714" spans="1:46" ht="14.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</row>
    <row r="1715" spans="1:46" ht="14.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</row>
    <row r="1716" spans="1:46" ht="14.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</row>
    <row r="1717" spans="1:46" ht="14.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</row>
    <row r="1718" spans="1:46" ht="14.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</row>
    <row r="1719" spans="1:46" ht="14.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</row>
    <row r="1720" spans="1:46" ht="14.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</row>
    <row r="1721" spans="1:46" ht="14.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</row>
    <row r="1722" spans="1:46" ht="14.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</row>
    <row r="1723" spans="1:46" ht="14.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</row>
    <row r="1724" spans="1:46" ht="14.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</row>
    <row r="1725" spans="1:46" ht="14.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</row>
    <row r="1726" spans="1:46" ht="14.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</row>
    <row r="1727" spans="1:46" ht="14.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</row>
    <row r="1728" spans="1:46" ht="14.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</row>
    <row r="1729" spans="1:46" ht="14.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</row>
    <row r="1730" spans="1:46" ht="14.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</row>
    <row r="1731" spans="1:46" ht="14.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</row>
    <row r="1732" spans="1:46" ht="14.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</row>
    <row r="1733" spans="1:46" ht="14.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</row>
    <row r="1734" spans="1:46" ht="14.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</row>
    <row r="1735" spans="1:46" ht="14.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</row>
    <row r="1736" spans="1:46" ht="14.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</row>
    <row r="1737" spans="1:46" ht="14.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</row>
    <row r="1738" spans="1:46" ht="14.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</row>
    <row r="1739" spans="1:46" ht="14.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</row>
    <row r="1740" spans="1:46" ht="14.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</row>
    <row r="1741" spans="1:46" ht="14.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</row>
    <row r="1742" spans="1:46" ht="14.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</row>
    <row r="1743" spans="1:46" ht="14.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</row>
    <row r="1744" spans="1:46" ht="14.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</row>
    <row r="1745" spans="1:46" ht="14.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</row>
    <row r="1746" spans="1:46" ht="14.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</row>
    <row r="1747" spans="1:46" ht="14.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</row>
    <row r="1748" spans="1:46" ht="14.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</row>
    <row r="1749" spans="1:46" ht="14.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</row>
    <row r="1750" spans="1:46" ht="14.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</row>
    <row r="1751" spans="1:46" ht="14.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</row>
    <row r="1752" spans="1:46" ht="14.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</row>
    <row r="1753" spans="1:46" ht="14.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</row>
    <row r="1754" spans="1:46" ht="14.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</row>
    <row r="1755" spans="1:46" ht="14.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</row>
    <row r="1756" spans="1:46" ht="14.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</row>
    <row r="1757" spans="1:46" ht="14.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</row>
    <row r="1758" spans="1:46" ht="14.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</row>
    <row r="1759" spans="1:46" ht="14.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</row>
    <row r="1760" spans="1:46" ht="14.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</row>
    <row r="1761" spans="1:46" ht="14.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</row>
    <row r="1762" spans="1:46" ht="14.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</row>
    <row r="1763" spans="1:46" ht="14.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</row>
    <row r="1764" spans="1:46" ht="14.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</row>
    <row r="1765" spans="1:46" ht="14.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</row>
    <row r="1766" spans="1:46" ht="14.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</row>
    <row r="1767" spans="1:46" ht="14.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</row>
    <row r="1768" spans="1:46" ht="14.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</row>
    <row r="1769" spans="1:46" ht="14.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</row>
    <row r="1770" spans="1:46" ht="14.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</row>
    <row r="1771" spans="1:46" ht="14.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</row>
    <row r="1772" spans="1:46" ht="14.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</row>
    <row r="1773" spans="1:46" ht="14.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</row>
    <row r="1774" spans="1:46" ht="14.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</row>
    <row r="1775" spans="1:46" ht="14.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</row>
    <row r="1776" spans="1:46" ht="14.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</row>
    <row r="1777" spans="1:46" ht="14.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</row>
    <row r="1778" spans="1:46" ht="14.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</row>
    <row r="1779" spans="1:46" ht="14.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</row>
    <row r="1780" spans="1:46" ht="14.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</row>
    <row r="1781" spans="1:46" ht="14.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</row>
    <row r="1782" spans="1:46" ht="14.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</row>
    <row r="1783" spans="1:46" ht="14.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</row>
    <row r="1784" spans="1:46" ht="14.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</row>
    <row r="1785" spans="1:46" ht="14.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</row>
    <row r="1786" spans="1:46" ht="14.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</row>
    <row r="1787" spans="1:46" ht="14.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</row>
    <row r="1788" spans="1:46" ht="14.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</row>
    <row r="1789" spans="1:46" ht="14.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</row>
    <row r="1790" spans="1:46" ht="14.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</row>
    <row r="1791" spans="1:46" ht="14.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</row>
    <row r="1792" spans="1:46" ht="14.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</row>
    <row r="1793" spans="1:46" ht="14.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</row>
    <row r="1794" spans="1:46" ht="14.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</row>
    <row r="1795" spans="1:46" ht="14.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</row>
    <row r="1796" spans="1:46" ht="14.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</row>
    <row r="1797" spans="1:46" ht="14.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</row>
    <row r="1798" spans="1:46" ht="14.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</row>
    <row r="1799" spans="1:46" ht="14.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</row>
    <row r="1800" spans="1:46" ht="14.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</row>
    <row r="1801" spans="1:46" ht="14.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</row>
    <row r="1802" spans="1:46" ht="14.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</row>
    <row r="1803" spans="1:46" ht="14.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</row>
    <row r="1804" spans="1:46" ht="14.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</row>
    <row r="1805" spans="1:46" ht="14.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</row>
    <row r="1806" spans="1:46" ht="14.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</row>
    <row r="1807" spans="1:46" ht="14.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</row>
    <row r="1808" spans="1:46" ht="14.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</row>
    <row r="1809" spans="1:46" ht="14.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</row>
    <row r="1810" spans="1:46" ht="14.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</row>
    <row r="1811" spans="1:46" ht="14.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</row>
    <row r="1812" spans="1:46" ht="14.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</row>
    <row r="1813" spans="1:46" ht="14.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</row>
    <row r="1814" spans="1:46" ht="14.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</row>
    <row r="1815" spans="1:46" ht="14.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</row>
    <row r="1816" spans="1:46" ht="14.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</row>
    <row r="1817" spans="1:46" ht="14.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</row>
    <row r="1818" spans="1:46" ht="14.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</row>
    <row r="1819" spans="1:46" ht="14.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</row>
    <row r="1820" spans="1:46" ht="14.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</row>
    <row r="1821" spans="1:46" ht="14.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</row>
    <row r="1822" spans="1:46" ht="14.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</row>
    <row r="1823" spans="1:46" ht="14.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</row>
    <row r="1824" spans="1:46" ht="14.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</row>
    <row r="1825" spans="1:46" ht="14.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</row>
    <row r="1826" spans="1:46" ht="14.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</row>
    <row r="1827" spans="1:46" ht="14.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</row>
    <row r="1828" spans="1:46" ht="14.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</row>
    <row r="1829" spans="1:46" ht="14.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</row>
    <row r="1830" spans="1:46" ht="14.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</row>
    <row r="1831" spans="1:46" ht="14.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</row>
    <row r="1832" spans="1:46" ht="14.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</row>
    <row r="1833" spans="1:46" ht="14.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</row>
    <row r="1834" spans="1:46" ht="14.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</row>
    <row r="1835" spans="1:46" ht="14.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</row>
    <row r="1836" spans="1:46" ht="14.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</row>
    <row r="1837" spans="1:46" ht="14.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</row>
    <row r="1838" spans="1:46" ht="14.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</row>
    <row r="1839" spans="1:46" ht="14.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</row>
    <row r="1840" spans="1:46" ht="14.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</row>
    <row r="1841" spans="1:46" ht="14.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</row>
    <row r="1842" spans="1:46" ht="14.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</row>
    <row r="1843" spans="1:46" ht="14.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</row>
    <row r="1844" spans="1:46" ht="14.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</row>
    <row r="1845" spans="1:46" ht="14.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</row>
    <row r="1846" spans="1:46" ht="14.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</row>
    <row r="1847" spans="1:46" ht="14.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</row>
    <row r="1848" spans="1:46" ht="14.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</row>
    <row r="1849" spans="1:46" ht="14.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</row>
    <row r="1850" spans="1:46" ht="14.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</row>
    <row r="1851" spans="1:46" ht="14.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</row>
    <row r="1852" spans="1:46" ht="14.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</row>
    <row r="1853" spans="1:46" ht="14.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</row>
    <row r="1854" spans="1:46" ht="14.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</row>
    <row r="1855" spans="1:46" ht="14.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</row>
    <row r="1856" spans="1:46" ht="14.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</row>
    <row r="1857" spans="1:46" ht="14.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</row>
    <row r="1858" spans="1:46" ht="14.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</row>
    <row r="1859" spans="1:46" ht="14.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</row>
    <row r="1860" spans="1:46" ht="14.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</row>
    <row r="1861" spans="1:46" ht="14.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</row>
    <row r="1862" spans="1:46" ht="14.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</row>
    <row r="1863" spans="1:46" ht="14.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</row>
    <row r="1864" spans="1:46" ht="14.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</row>
    <row r="1865" spans="1:46" ht="14.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</row>
    <row r="1866" spans="1:46" ht="14.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</row>
    <row r="1867" spans="1:46" ht="14.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</row>
    <row r="1868" spans="1:46" ht="14.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</row>
    <row r="1869" spans="1:46" ht="14.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</row>
    <row r="1870" spans="1:46" ht="14.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</row>
    <row r="1871" spans="1:46" ht="14.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</row>
    <row r="1872" spans="1:46" ht="14.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</row>
    <row r="1873" spans="1:46" ht="14.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</row>
    <row r="1874" spans="1:46" ht="14.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</row>
    <row r="1875" spans="1:46" ht="14.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</row>
    <row r="1876" spans="1:46" ht="14.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</row>
    <row r="1877" spans="1:46" ht="14.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</row>
    <row r="1878" spans="1:46" ht="14.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</row>
    <row r="1879" spans="1:46" ht="14.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</row>
    <row r="1880" spans="1:46" ht="14.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</row>
    <row r="1881" spans="1:46" ht="14.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</row>
    <row r="1882" spans="1:46" ht="14.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</row>
    <row r="1883" spans="1:46" ht="14.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</row>
    <row r="1884" spans="1:46" ht="14.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</row>
    <row r="1885" spans="1:46" ht="14.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</row>
    <row r="1886" spans="1:46" ht="14.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</row>
    <row r="1887" spans="1:46" ht="14.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</row>
    <row r="1888" spans="1:46" ht="14.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</row>
    <row r="1889" spans="1:46" ht="14.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</row>
    <row r="1890" spans="1:46" ht="14.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</row>
    <row r="1891" spans="1:46" ht="14.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</row>
    <row r="1892" spans="1:46" ht="14.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</row>
    <row r="1893" spans="1:46" ht="14.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</row>
    <row r="1894" spans="1:46" ht="14.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</row>
    <row r="1895" spans="1:46" ht="14.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</row>
    <row r="1896" spans="1:46" ht="14.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</row>
    <row r="1897" spans="1:46" ht="14.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</row>
    <row r="1898" spans="1:46" ht="14.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</row>
    <row r="1899" spans="1:46" ht="14.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</row>
    <row r="1900" spans="1:46" ht="14.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</row>
    <row r="1901" spans="1:46" ht="14.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</row>
    <row r="1902" spans="1:46" ht="14.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</row>
    <row r="1903" spans="1:46" ht="14.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</row>
    <row r="1904" spans="1:46" ht="14.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</row>
    <row r="1905" spans="1:46" ht="14.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</row>
    <row r="1906" spans="1:46" ht="14.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</row>
    <row r="1907" spans="1:46" ht="14.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</row>
    <row r="1908" spans="1:46" ht="14.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</row>
    <row r="1909" spans="1:46" ht="14.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</row>
    <row r="1910" spans="1:46" ht="14.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</row>
    <row r="1911" spans="1:46" ht="14.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</row>
    <row r="1912" spans="1:46" ht="14.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</row>
    <row r="1913" spans="1:46" ht="14.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</row>
    <row r="1914" spans="1:46" ht="14.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</row>
    <row r="1915" spans="1:46" ht="14.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</row>
    <row r="1916" spans="1:46" ht="14.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</row>
    <row r="1917" spans="1:46" ht="14.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</row>
    <row r="1918" spans="1:46" ht="14.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</row>
    <row r="1919" spans="1:46" ht="14.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</row>
    <row r="1920" spans="1:46" ht="14.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</row>
    <row r="1921" spans="1:46" ht="14.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</row>
    <row r="1922" spans="1:46" ht="14.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</row>
    <row r="1923" spans="1:46" ht="14.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</row>
    <row r="1924" spans="1:46" ht="14.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</row>
    <row r="1925" spans="1:46" ht="14.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</row>
    <row r="1926" spans="1:46" ht="14.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</row>
    <row r="1927" spans="1:46" ht="14.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</row>
    <row r="1928" spans="1:46" ht="14.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</row>
    <row r="1929" spans="1:46" ht="14.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</row>
    <row r="1930" spans="1:46" ht="14.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</row>
    <row r="1931" spans="1:46" ht="14.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</row>
    <row r="1932" spans="1:46" ht="14.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</row>
    <row r="1933" spans="1:46" ht="14.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</row>
    <row r="1934" spans="1:46" ht="14.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</row>
    <row r="1935" spans="1:46" ht="14.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</row>
    <row r="1936" spans="1:46" ht="14.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</row>
    <row r="1937" spans="1:46" ht="14.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</row>
    <row r="1938" spans="1:46" ht="14.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</row>
    <row r="1939" spans="1:46" ht="14.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</row>
    <row r="1940" spans="1:46" ht="14.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</row>
    <row r="1941" spans="1:46" ht="14.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</row>
    <row r="1942" spans="1:46" ht="14.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</row>
    <row r="1943" spans="1:46" ht="14.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</row>
    <row r="1944" spans="1:46" ht="14.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</row>
    <row r="1945" spans="1:46" ht="14.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</row>
    <row r="1946" spans="1:46" ht="14.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</row>
    <row r="1947" spans="1:46" ht="14.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</row>
    <row r="1948" spans="1:46" ht="14.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</row>
    <row r="1949" spans="1:46" ht="14.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</row>
    <row r="1950" spans="1:46" ht="14.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</row>
    <row r="1951" spans="1:46" ht="14.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</row>
    <row r="1952" spans="1:46" ht="14.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</row>
    <row r="1953" spans="1:46" ht="14.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</row>
    <row r="1954" spans="1:46" ht="14.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</row>
    <row r="1955" spans="1:46" ht="14.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</row>
    <row r="1956" spans="1:46" ht="14.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</row>
    <row r="1957" spans="1:46" ht="14.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</row>
    <row r="1958" spans="1:46" ht="14.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</row>
    <row r="1959" spans="1:46" ht="14.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</row>
    <row r="1960" spans="1:46" ht="14.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</row>
    <row r="1961" spans="1:46" ht="14.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</row>
    <row r="1962" spans="1:46" ht="14.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</row>
    <row r="1963" spans="1:46" ht="14.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</row>
    <row r="1964" spans="1:46" ht="14.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</row>
    <row r="1965" spans="1:46" ht="14.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</row>
    <row r="1966" spans="1:46" ht="14.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</row>
    <row r="1967" spans="1:46" ht="14.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</row>
    <row r="1968" spans="1:46" ht="14.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</row>
    <row r="1969" spans="1:46" ht="14.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</row>
    <row r="1970" spans="1:46" ht="14.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</row>
    <row r="1971" spans="1:46" ht="14.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</row>
    <row r="1972" spans="1:46" ht="14.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</row>
    <row r="1973" spans="1:46" ht="14.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</row>
    <row r="1974" spans="1:46" ht="14.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</row>
    <row r="1975" spans="1:46" ht="14.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</row>
    <row r="1976" spans="1:46" ht="14.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</row>
    <row r="1977" spans="1:46" ht="14.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</row>
    <row r="1978" spans="1:46" ht="14.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</row>
    <row r="1979" spans="1:46" ht="14.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</row>
    <row r="1980" spans="1:46" ht="14.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</row>
    <row r="1981" spans="1:46" ht="14.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</row>
    <row r="1982" spans="1:46" ht="14.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</row>
    <row r="1983" spans="1:46" ht="14.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</row>
    <row r="1984" spans="1:46" ht="14.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</row>
    <row r="1985" spans="1:46" ht="14.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</row>
    <row r="1986" spans="1:46" ht="14.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</row>
    <row r="1987" spans="1:46" ht="14.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</row>
    <row r="1988" spans="1:46" ht="14.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</row>
    <row r="1989" spans="1:46" ht="14.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</row>
    <row r="1990" spans="1:46" ht="14.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</row>
    <row r="1991" spans="1:46" ht="14.4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</row>
    <row r="1992" spans="1:46" ht="14.4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</row>
    <row r="1993" spans="1:46" ht="14.4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</row>
    <row r="1994" spans="1:46" ht="14.4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</row>
    <row r="1995" spans="1:46" ht="14.4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</row>
    <row r="1996" spans="1:46" ht="14.4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</row>
    <row r="1997" spans="1:46" ht="14.4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</row>
    <row r="1998" spans="1:46" ht="14.4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</row>
    <row r="1999" spans="1:46" ht="14.4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</row>
    <row r="2000" spans="1:46" ht="14.4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</row>
    <row r="2001" spans="1:46" ht="14.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</row>
    <row r="2002" spans="1:46" ht="14.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</row>
    <row r="2003" spans="1:46" ht="14.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</row>
    <row r="2004" spans="1:46" ht="14.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</row>
    <row r="2005" spans="1:46" ht="14.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</row>
    <row r="2006" spans="1:46" ht="14.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</row>
    <row r="2007" spans="1:46" ht="14.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</row>
    <row r="2008" spans="1:46" ht="14.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</row>
    <row r="2009" spans="1:46" ht="14.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</row>
    <row r="2010" spans="1:46" ht="14.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</row>
    <row r="2011" spans="1:46" ht="14.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</row>
    <row r="2012" spans="1:46" ht="14.4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</row>
    <row r="2013" spans="1:46" ht="14.4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</row>
    <row r="2014" spans="1:46" ht="14.4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</row>
    <row r="2015" spans="1:46" ht="14.4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</row>
    <row r="2016" spans="1:46" ht="14.4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</row>
    <row r="2017" spans="1:46" ht="14.4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</row>
    <row r="2018" spans="1:46" ht="14.4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</row>
    <row r="2019" spans="1:46" ht="14.4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</row>
    <row r="2020" spans="1:46" ht="14.4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</row>
    <row r="2021" spans="1:46" ht="14.4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</row>
    <row r="2022" spans="1:46" ht="14.4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</row>
    <row r="2023" spans="1:46" ht="14.4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</row>
    <row r="2024" spans="1:46" ht="14.4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</row>
    <row r="2025" spans="1:46" ht="14.4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</row>
    <row r="2026" spans="1:46" ht="14.4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</row>
    <row r="2027" spans="1:46" ht="14.4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</row>
    <row r="2028" spans="1:46" ht="14.4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</row>
    <row r="2029" spans="1:46" ht="14.4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</row>
    <row r="2030" spans="1:46" ht="14.4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</row>
    <row r="2031" spans="1:46" ht="14.4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</row>
    <row r="2032" spans="1:46" ht="14.4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</row>
    <row r="2033" spans="1:46" ht="14.4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</row>
    <row r="2034" spans="1:46" ht="14.4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</row>
    <row r="2035" spans="1:46" ht="14.4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</row>
    <row r="2036" spans="1:46" ht="14.4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</row>
    <row r="2037" spans="1:46" ht="14.4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</row>
    <row r="2038" spans="1:46" ht="14.4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</row>
    <row r="2039" spans="1:46" ht="14.4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</row>
    <row r="2040" spans="1:46" ht="14.4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</row>
    <row r="2041" spans="1:46" ht="14.4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</row>
    <row r="2042" spans="1:46" ht="14.4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</row>
    <row r="2043" spans="1:46" ht="14.4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</row>
    <row r="2044" spans="1:46" ht="14.4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</row>
    <row r="2045" spans="1:46" ht="14.4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</row>
    <row r="2046" spans="1:46" ht="14.4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</row>
    <row r="2047" spans="1:46" ht="14.4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</row>
    <row r="2048" spans="1:46" ht="14.4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</row>
    <row r="2049" spans="1:46" ht="14.4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</row>
    <row r="2050" spans="1:46" ht="14.4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</row>
    <row r="2051" spans="1:46" ht="14.4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</row>
    <row r="2052" spans="1:46" ht="14.4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</row>
    <row r="2053" spans="1:46" ht="14.4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</row>
    <row r="2054" spans="1:46" ht="14.4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</row>
    <row r="2055" spans="1:46" ht="14.4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</row>
    <row r="2056" spans="1:46" ht="14.4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</row>
    <row r="2057" spans="1:46" ht="14.4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</row>
    <row r="2058" spans="1:46" ht="14.4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</row>
    <row r="2059" spans="1:46" ht="14.4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</row>
    <row r="2060" spans="1:46" ht="14.4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</row>
    <row r="2061" spans="1:46" ht="14.4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</row>
    <row r="2062" spans="1:46" ht="14.4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</row>
    <row r="2063" spans="1:46" ht="14.4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</row>
    <row r="2064" spans="1:46" ht="14.4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</row>
    <row r="2065" spans="1:46" ht="14.4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</row>
    <row r="2066" spans="1:46" ht="14.4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</row>
    <row r="2067" spans="1:46" ht="14.4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</row>
    <row r="2068" spans="1:46" ht="14.4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</row>
    <row r="2069" spans="1:46" ht="14.4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</row>
    <row r="2070" spans="1:46" ht="14.4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</row>
    <row r="2071" spans="1:46" ht="14.4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</row>
    <row r="2072" spans="1:46" ht="14.4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</row>
    <row r="2073" spans="1:46" ht="14.4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</row>
    <row r="2074" spans="1:46" ht="14.4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</row>
    <row r="2075" spans="1:46" ht="14.4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</row>
    <row r="2076" spans="1:46" ht="14.4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</row>
    <row r="2077" spans="1:46" ht="14.4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</row>
    <row r="2078" spans="1:46" ht="14.4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</row>
    <row r="2079" spans="1:46" ht="14.4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</row>
    <row r="2080" spans="1:46" ht="14.4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</row>
    <row r="2081" spans="1:46" ht="14.4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</row>
    <row r="2082" spans="1:46" ht="14.4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</row>
    <row r="2083" spans="1:46" ht="14.4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</row>
    <row r="2084" spans="1:46" ht="14.4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</row>
    <row r="2085" spans="1:46" ht="14.4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</row>
    <row r="2086" spans="1:46" ht="14.4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</row>
    <row r="2087" spans="1:46" ht="14.4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</row>
    <row r="2088" spans="1:46" ht="14.4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</row>
    <row r="2089" spans="1:46" ht="14.4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</row>
    <row r="2090" spans="1:46" ht="14.4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</row>
    <row r="2091" spans="1:46" ht="14.4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</row>
    <row r="2092" spans="1:46" ht="14.4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</row>
    <row r="2093" spans="1:46" ht="14.4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</row>
    <row r="2094" spans="1:46" ht="14.4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</row>
    <row r="2095" spans="1:46" ht="14.4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</row>
    <row r="2096" spans="1:46" ht="14.4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</row>
    <row r="2097" spans="1:46" ht="14.4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</row>
    <row r="2098" spans="1:46" ht="14.4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</row>
    <row r="2099" spans="1:46" ht="14.4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</row>
    <row r="2100" spans="1:46" ht="14.4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</row>
    <row r="2101" spans="1:46" ht="14.4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</row>
    <row r="2102" spans="1:46" ht="14.4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</row>
    <row r="2103" spans="1:46" ht="14.4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</row>
    <row r="2104" spans="1:46" ht="14.4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</row>
    <row r="2105" spans="1:46" ht="14.4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</row>
    <row r="2106" spans="1:46" ht="14.4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</row>
    <row r="2107" spans="1:46" ht="14.4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</row>
    <row r="2108" spans="1:46" ht="14.4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</row>
    <row r="2109" spans="1:46" ht="14.4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</row>
    <row r="2110" spans="1:46" ht="14.4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</row>
    <row r="2111" spans="1:46" ht="14.4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</row>
    <row r="2112" spans="1:46" ht="14.4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</row>
    <row r="2113" spans="1:46" ht="14.4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</row>
    <row r="2114" spans="1:46" ht="14.4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</row>
    <row r="2115" spans="1:46" ht="14.4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</row>
    <row r="2116" spans="1:46" ht="14.4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</row>
    <row r="2117" spans="1:46" ht="14.4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</row>
    <row r="2118" spans="1:46" ht="14.4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</row>
    <row r="2119" spans="1:46" ht="14.4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</row>
    <row r="2120" spans="1:46" ht="14.4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</row>
    <row r="2121" spans="1:46" ht="14.4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</row>
    <row r="2122" spans="1:46" ht="14.4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</row>
    <row r="2123" spans="1:46" ht="14.4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</row>
    <row r="2124" spans="1:46" ht="14.4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</row>
    <row r="2125" spans="1:46" ht="14.4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</row>
    <row r="2126" spans="1:46" ht="14.4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</row>
    <row r="2127" spans="1:46" ht="14.4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</row>
    <row r="2128" spans="1:46" ht="14.4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</row>
    <row r="2129" spans="1:46" ht="14.4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</row>
    <row r="2130" spans="1:46" ht="14.4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</row>
    <row r="2131" spans="1:46" ht="14.4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</row>
    <row r="2132" spans="1:46" ht="14.4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</row>
    <row r="2133" spans="1:46" ht="14.4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</row>
    <row r="2134" spans="1:46" ht="14.4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</row>
  </sheetData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Roman,Normalny"&amp;12&amp;A</oddHeader>
    <oddFooter>&amp;C&amp;"Times New Roman,Normalny"&amp;12Strona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A6696-055F-45C1-A2BD-D76A40571439}">
  <sheetPr codeName="arkStruktura"/>
  <dimension ref="A1:P98"/>
  <sheetViews>
    <sheetView zoomScaleNormal="100" workbookViewId="0">
      <pane ySplit="1" topLeftCell="A2" activePane="bottomLeft" state="frozen"/>
      <selection pane="bottomLeft" activeCell="A2" sqref="A2:B5"/>
    </sheetView>
  </sheetViews>
  <sheetFormatPr defaultRowHeight="14.4"/>
  <cols>
    <col min="1" max="1" width="18.109375" style="100" bestFit="1" customWidth="1"/>
    <col min="2" max="2" width="29.6640625" style="100" bestFit="1" customWidth="1"/>
    <col min="3" max="3" width="18.109375" bestFit="1" customWidth="1"/>
    <col min="4" max="4" width="9.88671875" bestFit="1" customWidth="1"/>
    <col min="5" max="5" width="10.6640625" bestFit="1" customWidth="1"/>
    <col min="6" max="6" width="10.5546875" bestFit="1" customWidth="1"/>
    <col min="7" max="7" width="32.33203125" bestFit="1" customWidth="1"/>
    <col min="8" max="8" width="15.88671875" bestFit="1" customWidth="1"/>
    <col min="9" max="9" width="6" bestFit="1" customWidth="1"/>
    <col min="10" max="10" width="11.88671875" customWidth="1"/>
    <col min="11" max="11" width="11.33203125" customWidth="1"/>
    <col min="12" max="12" width="10.109375" bestFit="1" customWidth="1"/>
    <col min="13" max="13" width="50.109375" customWidth="1"/>
    <col min="14" max="14" width="19.109375" bestFit="1" customWidth="1"/>
    <col min="15" max="15" width="14.5546875" bestFit="1" customWidth="1"/>
  </cols>
  <sheetData>
    <row r="1" spans="1:16" s="95" customFormat="1">
      <c r="A1" s="98" t="s">
        <v>385</v>
      </c>
      <c r="B1" s="99" t="s">
        <v>595</v>
      </c>
      <c r="C1" s="100" t="s">
        <v>596</v>
      </c>
      <c r="D1" s="97" t="s">
        <v>581</v>
      </c>
      <c r="E1" s="97" t="s">
        <v>597</v>
      </c>
      <c r="F1" s="97" t="s">
        <v>598</v>
      </c>
      <c r="G1" s="95" t="s">
        <v>599</v>
      </c>
      <c r="H1" s="96" t="s">
        <v>600</v>
      </c>
      <c r="I1" s="97" t="s">
        <v>601</v>
      </c>
      <c r="J1" s="97" t="s">
        <v>602</v>
      </c>
      <c r="K1" s="97" t="s">
        <v>603</v>
      </c>
      <c r="L1" s="95" t="s">
        <v>873</v>
      </c>
      <c r="M1" t="s">
        <v>874</v>
      </c>
      <c r="N1"/>
      <c r="O1"/>
      <c r="P1"/>
    </row>
    <row r="2" spans="1:16" s="95" customFormat="1">
      <c r="A2" s="283"/>
      <c r="B2" s="283"/>
      <c r="C2" s="283"/>
      <c r="D2"/>
      <c r="E2"/>
      <c r="F2"/>
      <c r="G2"/>
      <c r="H2" s="283"/>
      <c r="I2"/>
      <c r="J2"/>
      <c r="K2"/>
      <c r="L2"/>
      <c r="M2"/>
      <c r="N2"/>
      <c r="O2"/>
      <c r="P2"/>
    </row>
    <row r="3" spans="1:16" s="95" customFormat="1">
      <c r="A3" s="283"/>
      <c r="B3" s="283"/>
      <c r="C3" s="283"/>
      <c r="D3"/>
      <c r="E3"/>
      <c r="F3"/>
      <c r="G3"/>
      <c r="H3" s="283"/>
      <c r="I3"/>
      <c r="J3"/>
      <c r="K3"/>
      <c r="L3"/>
      <c r="M3"/>
      <c r="N3"/>
      <c r="O3"/>
      <c r="P3"/>
    </row>
    <row r="4" spans="1:16" s="95" customForma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</row>
    <row r="5" spans="1:16" s="95" customForma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s="95" customForma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</row>
    <row r="7" spans="1:16" s="95" customFormat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>
      <c r="A8"/>
      <c r="B8"/>
    </row>
    <row r="9" spans="1:16">
      <c r="A9"/>
      <c r="B9"/>
    </row>
    <row r="10" spans="1:16">
      <c r="A10"/>
      <c r="B10"/>
    </row>
    <row r="11" spans="1:16">
      <c r="A11"/>
      <c r="B11"/>
    </row>
    <row r="12" spans="1:16">
      <c r="A12"/>
      <c r="B12"/>
    </row>
    <row r="13" spans="1:16">
      <c r="A13"/>
      <c r="B13"/>
    </row>
    <row r="14" spans="1:16">
      <c r="A14"/>
      <c r="B14"/>
    </row>
    <row r="15" spans="1:16">
      <c r="A15"/>
      <c r="B15"/>
    </row>
    <row r="16" spans="1:16">
      <c r="A16"/>
      <c r="B16"/>
    </row>
    <row r="17" spans="1:2">
      <c r="A17"/>
      <c r="B17"/>
    </row>
    <row r="18" spans="1:2">
      <c r="A18"/>
      <c r="B18"/>
    </row>
    <row r="19" spans="1:2">
      <c r="A19"/>
      <c r="B19"/>
    </row>
    <row r="20" spans="1:2">
      <c r="A20"/>
      <c r="B20"/>
    </row>
    <row r="21" spans="1:2">
      <c r="A21"/>
      <c r="B21"/>
    </row>
    <row r="22" spans="1:2">
      <c r="A22"/>
      <c r="B22"/>
    </row>
    <row r="23" spans="1:2">
      <c r="A23"/>
      <c r="B23"/>
    </row>
    <row r="24" spans="1:2">
      <c r="A24"/>
      <c r="B24"/>
    </row>
    <row r="25" spans="1:2">
      <c r="A25"/>
      <c r="B25"/>
    </row>
    <row r="26" spans="1:2">
      <c r="A26"/>
      <c r="B26"/>
    </row>
    <row r="27" spans="1:2">
      <c r="A27"/>
      <c r="B27"/>
    </row>
    <row r="28" spans="1:2">
      <c r="A28"/>
      <c r="B28"/>
    </row>
    <row r="29" spans="1:2">
      <c r="A29"/>
      <c r="B29"/>
    </row>
    <row r="30" spans="1:2">
      <c r="A30"/>
      <c r="B30"/>
    </row>
    <row r="31" spans="1:2">
      <c r="A31"/>
      <c r="B31"/>
    </row>
    <row r="32" spans="1:2">
      <c r="A32"/>
      <c r="B32"/>
    </row>
    <row r="33" spans="1:2">
      <c r="A33"/>
      <c r="B33"/>
    </row>
    <row r="34" spans="1:2">
      <c r="A34"/>
      <c r="B34"/>
    </row>
    <row r="35" spans="1:2">
      <c r="A35"/>
      <c r="B35"/>
    </row>
    <row r="36" spans="1:2">
      <c r="A36"/>
      <c r="B36"/>
    </row>
    <row r="37" spans="1:2">
      <c r="A37"/>
      <c r="B37"/>
    </row>
    <row r="38" spans="1:2">
      <c r="A38"/>
      <c r="B38"/>
    </row>
    <row r="39" spans="1:2">
      <c r="A39"/>
      <c r="B39"/>
    </row>
    <row r="40" spans="1:2">
      <c r="A40"/>
      <c r="B40"/>
    </row>
    <row r="41" spans="1:2">
      <c r="A41"/>
      <c r="B41"/>
    </row>
    <row r="42" spans="1:2">
      <c r="A42"/>
      <c r="B42"/>
    </row>
    <row r="43" spans="1:2">
      <c r="A43"/>
      <c r="B43"/>
    </row>
    <row r="44" spans="1:2">
      <c r="A44"/>
      <c r="B44"/>
    </row>
    <row r="45" spans="1:2">
      <c r="A45"/>
      <c r="B45"/>
    </row>
    <row r="46" spans="1:2">
      <c r="A46"/>
      <c r="B46"/>
    </row>
    <row r="47" spans="1:2">
      <c r="A47"/>
      <c r="B47"/>
    </row>
    <row r="48" spans="1:2">
      <c r="A48"/>
      <c r="B48"/>
    </row>
    <row r="49" spans="1:2">
      <c r="A49"/>
      <c r="B49"/>
    </row>
    <row r="50" spans="1:2">
      <c r="A50"/>
      <c r="B50"/>
    </row>
    <row r="51" spans="1:2">
      <c r="A51"/>
      <c r="B51"/>
    </row>
    <row r="52" spans="1:2">
      <c r="A52"/>
      <c r="B52"/>
    </row>
    <row r="53" spans="1:2">
      <c r="A53"/>
      <c r="B53"/>
    </row>
    <row r="54" spans="1:2">
      <c r="A54"/>
      <c r="B54"/>
    </row>
    <row r="55" spans="1:2">
      <c r="A55"/>
      <c r="B55"/>
    </row>
    <row r="56" spans="1:2">
      <c r="A56"/>
      <c r="B56"/>
    </row>
    <row r="57" spans="1:2">
      <c r="A57"/>
      <c r="B57"/>
    </row>
    <row r="58" spans="1:2">
      <c r="A58"/>
      <c r="B58"/>
    </row>
    <row r="59" spans="1:2">
      <c r="A59"/>
      <c r="B59"/>
    </row>
    <row r="60" spans="1:2">
      <c r="A60"/>
      <c r="B60"/>
    </row>
    <row r="61" spans="1:2">
      <c r="A61"/>
      <c r="B61"/>
    </row>
    <row r="62" spans="1:2">
      <c r="A62"/>
      <c r="B62"/>
    </row>
    <row r="63" spans="1:2">
      <c r="A63"/>
      <c r="B63"/>
    </row>
    <row r="64" spans="1:2">
      <c r="A64"/>
      <c r="B64"/>
    </row>
    <row r="65" spans="1:2">
      <c r="A65"/>
      <c r="B65"/>
    </row>
    <row r="66" spans="1:2">
      <c r="A66"/>
      <c r="B66"/>
    </row>
    <row r="67" spans="1:2">
      <c r="A67"/>
      <c r="B67"/>
    </row>
    <row r="68" spans="1:2">
      <c r="A68"/>
      <c r="B68"/>
    </row>
    <row r="69" spans="1:2">
      <c r="A69"/>
      <c r="B69"/>
    </row>
    <row r="70" spans="1:2">
      <c r="A70"/>
      <c r="B70"/>
    </row>
    <row r="71" spans="1:2">
      <c r="A71"/>
      <c r="B71"/>
    </row>
    <row r="72" spans="1:2">
      <c r="A72"/>
      <c r="B72"/>
    </row>
    <row r="73" spans="1:2">
      <c r="A73"/>
      <c r="B73"/>
    </row>
    <row r="74" spans="1:2">
      <c r="A74"/>
      <c r="B74"/>
    </row>
    <row r="75" spans="1:2">
      <c r="A75"/>
      <c r="B75"/>
    </row>
    <row r="76" spans="1:2">
      <c r="A76"/>
      <c r="B76"/>
    </row>
    <row r="77" spans="1:2">
      <c r="A77"/>
      <c r="B77"/>
    </row>
    <row r="78" spans="1:2">
      <c r="A78"/>
      <c r="B78"/>
    </row>
    <row r="79" spans="1:2">
      <c r="A79"/>
      <c r="B79"/>
    </row>
    <row r="80" spans="1:2">
      <c r="A80"/>
      <c r="B80"/>
    </row>
    <row r="81" spans="1:2">
      <c r="A81"/>
      <c r="B81"/>
    </row>
    <row r="82" spans="1:2">
      <c r="A82"/>
      <c r="B82"/>
    </row>
    <row r="83" spans="1:2">
      <c r="A83"/>
      <c r="B83"/>
    </row>
    <row r="84" spans="1:2">
      <c r="A84"/>
      <c r="B84"/>
    </row>
    <row r="85" spans="1:2">
      <c r="A85"/>
      <c r="B85"/>
    </row>
    <row r="86" spans="1:2">
      <c r="A86"/>
      <c r="B86"/>
    </row>
    <row r="87" spans="1:2">
      <c r="A87"/>
      <c r="B87"/>
    </row>
    <row r="88" spans="1:2">
      <c r="A88"/>
      <c r="B88"/>
    </row>
    <row r="89" spans="1:2">
      <c r="A89"/>
      <c r="B89"/>
    </row>
    <row r="90" spans="1:2">
      <c r="A90"/>
      <c r="B90"/>
    </row>
    <row r="91" spans="1:2">
      <c r="A91"/>
      <c r="B91"/>
    </row>
    <row r="92" spans="1:2">
      <c r="A92"/>
      <c r="B92"/>
    </row>
    <row r="93" spans="1:2">
      <c r="A93"/>
      <c r="B93"/>
    </row>
    <row r="94" spans="1:2">
      <c r="A94"/>
      <c r="B94"/>
    </row>
    <row r="95" spans="1:2">
      <c r="A95"/>
      <c r="B95"/>
    </row>
    <row r="96" spans="1:2">
      <c r="A96"/>
      <c r="B96"/>
    </row>
    <row r="97" spans="1:2">
      <c r="A97"/>
      <c r="B97"/>
    </row>
    <row r="98" spans="1:2">
      <c r="A98"/>
      <c r="B98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84241-AC4E-40A6-8739-6C2AEBDAC1EF}">
  <sheetPr codeName="arkKody"/>
  <dimension ref="A1:K3"/>
  <sheetViews>
    <sheetView workbookViewId="0">
      <selection activeCell="A2" sqref="A2:K5"/>
    </sheetView>
  </sheetViews>
  <sheetFormatPr defaultRowHeight="14.4"/>
  <cols>
    <col min="1" max="1" width="25.88671875" bestFit="1" customWidth="1"/>
    <col min="2" max="2" width="18.5546875" bestFit="1" customWidth="1"/>
    <col min="3" max="3" width="4.109375" bestFit="1" customWidth="1"/>
    <col min="4" max="4" width="3.44140625" bestFit="1" customWidth="1"/>
    <col min="5" max="5" width="22.88671875" bestFit="1" customWidth="1"/>
    <col min="6" max="6" width="11.6640625" bestFit="1" customWidth="1"/>
    <col min="7" max="7" width="9.6640625" bestFit="1" customWidth="1"/>
    <col min="8" max="8" width="32.88671875" bestFit="1" customWidth="1"/>
    <col min="9" max="9" width="32.33203125" bestFit="1" customWidth="1"/>
    <col min="10" max="10" width="33" bestFit="1" customWidth="1"/>
    <col min="11" max="11" width="14.44140625" bestFit="1" customWidth="1"/>
  </cols>
  <sheetData>
    <row r="1" spans="1:11">
      <c r="A1" s="101" t="s">
        <v>385</v>
      </c>
      <c r="B1" s="1" t="s">
        <v>595</v>
      </c>
      <c r="C1" s="1" t="s">
        <v>647</v>
      </c>
      <c r="D1" s="1" t="s">
        <v>648</v>
      </c>
      <c r="E1" s="1" t="s">
        <v>649</v>
      </c>
      <c r="F1" s="1" t="s">
        <v>650</v>
      </c>
      <c r="G1" s="1" t="s">
        <v>651</v>
      </c>
      <c r="H1" s="1" t="s">
        <v>652</v>
      </c>
      <c r="I1" s="1" t="s">
        <v>653</v>
      </c>
      <c r="J1" t="s">
        <v>872</v>
      </c>
      <c r="K1" t="s">
        <v>870</v>
      </c>
    </row>
    <row r="2" spans="1:11">
      <c r="A2" s="283"/>
      <c r="B2" s="283"/>
    </row>
    <row r="3" spans="1:11">
      <c r="A3" s="283"/>
    </row>
  </sheetData>
  <sortState xmlns:xlrd2="http://schemas.microsoft.com/office/spreadsheetml/2017/richdata2" ref="A2:I3">
    <sortCondition ref="A1:A3"/>
  </sortState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1D0C45-972B-4999-A6D0-67FED49588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16</vt:i4>
      </vt:variant>
      <vt:variant>
        <vt:lpstr>Nazwane zakresy</vt:lpstr>
      </vt:variant>
      <vt:variant>
        <vt:i4>9</vt:i4>
      </vt:variant>
    </vt:vector>
  </HeadingPairs>
  <TitlesOfParts>
    <vt:vector size="25" baseType="lpstr">
      <vt:lpstr>wycena</vt:lpstr>
      <vt:lpstr>TKW_operacje</vt:lpstr>
      <vt:lpstr>Arkusz2</vt:lpstr>
      <vt:lpstr>Procedura wdrażania_checklist</vt:lpstr>
      <vt:lpstr>Elementy zakupowe - spis</vt:lpstr>
      <vt:lpstr>NRC - spis</vt:lpstr>
      <vt:lpstr>ListaKooperantow</vt:lpstr>
      <vt:lpstr>ListaOperacji</vt:lpstr>
      <vt:lpstr>Kursy walut</vt:lpstr>
      <vt:lpstr>ryzyka</vt:lpstr>
      <vt:lpstr>Stawki</vt:lpstr>
      <vt:lpstr>calculate</vt:lpstr>
      <vt:lpstr>calculate_dane</vt:lpstr>
      <vt:lpstr>import_tech</vt:lpstr>
      <vt:lpstr>Struktura</vt:lpstr>
      <vt:lpstr>KODY</vt:lpstr>
      <vt:lpstr>comp_il_projekt</vt:lpstr>
      <vt:lpstr>comp_ile_sklad</vt:lpstr>
      <vt:lpstr>klienci</vt:lpstr>
      <vt:lpstr>ListaRob</vt:lpstr>
      <vt:lpstr>'Procedura wdrażania_checklist'!Obszar_wydruku</vt:lpstr>
      <vt:lpstr>obszary</vt:lpstr>
      <vt:lpstr>simp_il_oper</vt:lpstr>
      <vt:lpstr>simp_il_proj</vt:lpstr>
      <vt:lpstr>posredni_ark!Wybieranie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Smolinski Ernest</dc:creator>
  <cp:lastModifiedBy>Łukasz Malinowski</cp:lastModifiedBy>
  <dcterms:created xsi:type="dcterms:W3CDTF">2019-08-28T08:59:44Z</dcterms:created>
  <dcterms:modified xsi:type="dcterms:W3CDTF">2023-09-06T13:58:07Z</dcterms:modified>
</cp:coreProperties>
</file>